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https://acaps-my.sharepoint.com/personal/rm_acaps_org/Documents/Desktop/INFORM/"/>
    </mc:Choice>
  </mc:AlternateContent>
  <xr:revisionPtr revIDLastSave="13" documentId="13_ncr:1_{F23C8629-7D82-4507-84AB-B00A6101A1F1}" xr6:coauthVersionLast="46" xr6:coauthVersionMax="47" xr10:uidLastSave="{8E1F951B-56F8-4693-8E3A-87453A251BC4}"/>
  <bookViews>
    <workbookView xWindow="-110" yWindow="-110" windowWidth="19420" windowHeight="104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info'!$A$1:$N$136</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Lists!$A$1:$L$137</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BB104" i="22"/>
  <c r="BA104"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B95" i="22"/>
  <c r="BA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BB93" i="22"/>
  <c r="BA93"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B87" i="22"/>
  <c r="BA87"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BA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BA77" i="22"/>
  <c r="BB77"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B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1" i="22"/>
  <c r="BA71"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A69" i="22"/>
  <c r="BB69"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B63" i="22"/>
  <c r="BA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1" i="22"/>
  <c r="BB61"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B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3" i="22"/>
  <c r="BB53"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B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4" i="22" s="1"/>
  <c r="BB44"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B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B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1" i="22"/>
  <c r="BB21"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B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3" i="22"/>
  <c r="BB13"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5" i="22"/>
  <c r="BB5"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BC193" i="21" s="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BD191" i="21" s="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BE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D189" i="21" s="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BE188" i="21" s="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BD187" i="21" s="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BA184" i="21" s="1"/>
  <c r="BB184" i="21" s="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D183" i="21" s="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BC182" i="21" s="1"/>
  <c r="H182" i="21"/>
  <c r="G182" i="21"/>
  <c r="F182" i="21"/>
  <c r="E182" i="21"/>
  <c r="D182" i="21"/>
  <c r="C182" i="21"/>
  <c r="B182" i="21"/>
  <c r="BE181"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D181" i="21" s="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BA180" i="21" s="1"/>
  <c r="BB180" i="21" s="1"/>
  <c r="D180" i="21"/>
  <c r="C180" i="21"/>
  <c r="B180" i="21"/>
  <c r="BD180" i="21" s="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BD178" i="21" s="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D176" i="21" s="1"/>
  <c r="BC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BD174" i="21" s="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C173" i="21" s="1"/>
  <c r="F173" i="21"/>
  <c r="E173" i="21"/>
  <c r="D173" i="21"/>
  <c r="C173" i="21"/>
  <c r="B173" i="21"/>
  <c r="BD173" i="21" s="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BD171" i="21" s="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C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BA168" i="21" s="1"/>
  <c r="BB168" i="21" s="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BC166" i="21" s="1"/>
  <c r="H166" i="21"/>
  <c r="G166" i="21"/>
  <c r="F166" i="21"/>
  <c r="E166" i="21"/>
  <c r="D166" i="21"/>
  <c r="C166" i="21"/>
  <c r="B166" i="21"/>
  <c r="BE165" i="21"/>
  <c r="BC165"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BA165" i="21" s="1"/>
  <c r="BB165" i="21" s="1"/>
  <c r="C165" i="21"/>
  <c r="B165" i="21"/>
  <c r="BD165" i="21" s="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BE164" i="21" s="1"/>
  <c r="C164" i="21"/>
  <c r="B164" i="21"/>
  <c r="BD164" i="21" s="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BE160" i="21" s="1"/>
  <c r="C160" i="21"/>
  <c r="B160" i="21"/>
  <c r="BC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BD159" i="21" s="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BE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D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BA155" i="21" s="1"/>
  <c r="BB155" i="21" s="1"/>
  <c r="D155" i="21"/>
  <c r="C155" i="21"/>
  <c r="B155" i="21"/>
  <c r="BD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BA154" i="21" s="1"/>
  <c r="BB154" i="21" s="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BC153" i="21" s="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BA150" i="21" s="1"/>
  <c r="BB150" i="21" s="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BD149" i="21" s="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A148" i="21" s="1"/>
  <c r="BB148" i="21" s="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D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BA146" i="21" s="1"/>
  <c r="BB146" i="21" s="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BD145" i="21" s="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BC144" i="21" s="1"/>
  <c r="E144" i="21"/>
  <c r="D144" i="21"/>
  <c r="C144" i="21"/>
  <c r="B144" i="21"/>
  <c r="BB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BD143" i="21" s="1"/>
  <c r="E143" i="21"/>
  <c r="D143" i="21"/>
  <c r="C143" i="21"/>
  <c r="B143" i="21"/>
  <c r="BA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BC141" i="21" s="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BC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BA139" i="21" s="1"/>
  <c r="BB139" i="21" s="1"/>
  <c r="D139" i="21"/>
  <c r="C139" i="21"/>
  <c r="B139" i="21"/>
  <c r="BD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BA138" i="21" s="1"/>
  <c r="BB138" i="21" s="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BC137" i="21" s="1"/>
  <c r="F137" i="21"/>
  <c r="E137" i="21"/>
  <c r="D137" i="21"/>
  <c r="C137" i="21"/>
  <c r="B137" i="21"/>
  <c r="BD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C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BD133" i="21" s="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A132" i="21" s="1"/>
  <c r="BB132" i="21" s="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D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BA130" i="21" s="1"/>
  <c r="BB130" i="21" s="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BD129" i="21" s="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BC128" i="21" s="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D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BC125" i="21" s="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C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A123" i="21" s="1"/>
  <c r="BB123" i="21" s="1"/>
  <c r="D123" i="21"/>
  <c r="C123" i="21"/>
  <c r="B123" i="21"/>
  <c r="BD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BA122" i="21" s="1"/>
  <c r="BB122" i="21" s="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BC121" i="21" s="1"/>
  <c r="F121" i="21"/>
  <c r="E121" i="21"/>
  <c r="D121" i="21"/>
  <c r="C121" i="21"/>
  <c r="B121" i="21"/>
  <c r="BD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A116" i="21" s="1"/>
  <c r="BB116" i="21" s="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A115" i="21" s="1"/>
  <c r="BB115" i="21" s="1"/>
  <c r="D115" i="21"/>
  <c r="C115" i="21"/>
  <c r="B115" i="21"/>
  <c r="BD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BA114" i="21" s="1"/>
  <c r="BB114" i="21" s="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BC112" i="21" s="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BD111" i="21" s="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BC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BD109" i="21" s="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C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BA107" i="21" s="1"/>
  <c r="BB107" i="21" s="1"/>
  <c r="D107" i="21"/>
  <c r="C107" i="21"/>
  <c r="B107" i="21"/>
  <c r="BD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BA106" i="21" s="1"/>
  <c r="BB106" i="21" s="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BC105" i="21" s="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BC101" i="21" s="1"/>
  <c r="F101" i="21"/>
  <c r="BD101" i="21" s="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BA100" i="21" s="1"/>
  <c r="BB100" i="21" s="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BA99" i="21" s="1"/>
  <c r="BB99" i="21" s="1"/>
  <c r="D99" i="21"/>
  <c r="C99" i="21"/>
  <c r="B99" i="21"/>
  <c r="BD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BA98" i="21" s="1"/>
  <c r="BB98" i="21" s="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BC96" i="21" s="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BA94" i="21" s="1"/>
  <c r="BB94" i="21" s="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BC93" i="21" s="1"/>
  <c r="E93" i="21"/>
  <c r="D93" i="21"/>
  <c r="C93" i="21"/>
  <c r="B93" i="21"/>
  <c r="BA93" i="21" s="1"/>
  <c r="BB93" i="21" s="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BC92" i="21" s="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BA90" i="21" s="1"/>
  <c r="BB90" i="21" s="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C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BA86" i="21" s="1"/>
  <c r="BB86" i="21" s="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C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BA82" i="21" s="1"/>
  <c r="BB82" i="21" s="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C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BA78" i="21" s="1"/>
  <c r="BB78" i="21" s="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C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BA74" i="21" s="1"/>
  <c r="BB74" i="21" s="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C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BA70" i="21" s="1"/>
  <c r="BB70" i="21" s="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C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BA66" i="21" s="1"/>
  <c r="BB66" i="21" s="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C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BA62" i="21" s="1"/>
  <c r="BB62" i="21" s="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C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BC58" i="21" s="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BC57" i="21" s="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BC53" i="21" s="1"/>
  <c r="BC52"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BC49" i="21" s="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C47"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BC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BC44" i="21" s="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BC42" i="21" s="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BC41" i="21" s="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C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BC36" i="21" s="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BC33" i="21" s="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C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BC29" i="21" s="1"/>
  <c r="BC28"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BC26" i="21" s="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BC25" i="21" s="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BC22" i="21" s="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BA21" i="21" s="1"/>
  <c r="BB21" i="21" s="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BA19" i="21" s="1"/>
  <c r="BB19" i="21" s="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BE14" i="21" s="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BA13" i="21" s="1"/>
  <c r="BB13" i="21" s="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BA11" i="21" s="1"/>
  <c r="BB11" i="21" s="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E6" i="21" s="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A5" i="21" s="1"/>
  <c r="BB5" i="21" s="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N208" i="14"/>
  <c r="AM208" i="14"/>
  <c r="AL208" i="14"/>
  <c r="AK208" i="14"/>
  <c r="AJ208" i="14"/>
  <c r="AI208" i="14"/>
  <c r="AH208" i="14"/>
  <c r="AG208" i="14"/>
  <c r="AF208" i="14"/>
  <c r="AE208" i="14"/>
  <c r="AD208" i="14"/>
  <c r="AC208" i="14"/>
  <c r="AB208" i="14"/>
  <c r="AA208" i="14"/>
  <c r="Z208" i="14"/>
  <c r="X208" i="14"/>
  <c r="W208" i="14"/>
  <c r="T208" i="14"/>
  <c r="S208" i="14"/>
  <c r="R208" i="14"/>
  <c r="Q208" i="14"/>
  <c r="P208" i="14"/>
  <c r="O208" i="14"/>
  <c r="N208" i="14"/>
  <c r="M208" i="14"/>
  <c r="L208" i="14"/>
  <c r="K208" i="14"/>
  <c r="J208" i="14"/>
  <c r="I208" i="14"/>
  <c r="H208" i="14"/>
  <c r="G208" i="14"/>
  <c r="F208" i="14"/>
  <c r="E208" i="14"/>
  <c r="D208" i="14"/>
  <c r="C208" i="14"/>
  <c r="B208" i="14"/>
  <c r="A208" i="14"/>
  <c r="AN207" i="14"/>
  <c r="AM207" i="14"/>
  <c r="AL207" i="14"/>
  <c r="AK207" i="14"/>
  <c r="AJ207" i="14"/>
  <c r="AI207" i="14"/>
  <c r="AJ187" i="14" s="1"/>
  <c r="AB167" i="14" s="1"/>
  <c r="AH207" i="14"/>
  <c r="AG207" i="14"/>
  <c r="AF207" i="14"/>
  <c r="AE207" i="14"/>
  <c r="AD207" i="14"/>
  <c r="AC207" i="14"/>
  <c r="AB207" i="14"/>
  <c r="AA207" i="14"/>
  <c r="Z187" i="14" s="1"/>
  <c r="S167" i="14" s="1"/>
  <c r="Z207" i="14"/>
  <c r="X207" i="14"/>
  <c r="W207" i="14"/>
  <c r="T207" i="14"/>
  <c r="S207" i="14"/>
  <c r="R207" i="14"/>
  <c r="Q207" i="14"/>
  <c r="P207" i="14"/>
  <c r="M187" i="14" s="1"/>
  <c r="O207" i="14"/>
  <c r="N207" i="14"/>
  <c r="M207" i="14"/>
  <c r="L207" i="14"/>
  <c r="K207" i="14"/>
  <c r="J207" i="14"/>
  <c r="I207" i="14"/>
  <c r="H207" i="14"/>
  <c r="G207" i="14"/>
  <c r="F207" i="14"/>
  <c r="E207" i="14"/>
  <c r="D207" i="14"/>
  <c r="C207" i="14"/>
  <c r="B207" i="14"/>
  <c r="A207" i="14"/>
  <c r="AN206" i="14"/>
  <c r="AB186" i="14" s="1"/>
  <c r="AM206" i="14"/>
  <c r="AL206" i="14"/>
  <c r="AK206" i="14"/>
  <c r="AJ206" i="14"/>
  <c r="AI206" i="14"/>
  <c r="AH206" i="14"/>
  <c r="AG206" i="14"/>
  <c r="AF206" i="14"/>
  <c r="AG186" i="14" s="1"/>
  <c r="AE206" i="14"/>
  <c r="AD206" i="14"/>
  <c r="AC206" i="14"/>
  <c r="AB206" i="14"/>
  <c r="AA206" i="14"/>
  <c r="Z206" i="14"/>
  <c r="X206" i="14"/>
  <c r="W206" i="14"/>
  <c r="X186" i="14" s="1"/>
  <c r="T166" i="14" s="1"/>
  <c r="T206" i="14"/>
  <c r="S206" i="14"/>
  <c r="R206" i="14"/>
  <c r="Q206" i="14"/>
  <c r="P206" i="14"/>
  <c r="M186" i="14" s="1"/>
  <c r="O206" i="14"/>
  <c r="N206" i="14"/>
  <c r="M206" i="14"/>
  <c r="B186" i="14" s="1"/>
  <c r="L206" i="14"/>
  <c r="K206" i="14"/>
  <c r="J206" i="14"/>
  <c r="I206" i="14"/>
  <c r="H206" i="14"/>
  <c r="G206" i="14"/>
  <c r="F206" i="14"/>
  <c r="E206" i="14"/>
  <c r="D206" i="14"/>
  <c r="C206" i="14"/>
  <c r="B206" i="14"/>
  <c r="A206" i="14"/>
  <c r="AN205" i="14"/>
  <c r="AM205" i="14"/>
  <c r="AL205" i="14"/>
  <c r="AK205" i="14"/>
  <c r="AN185" i="14" s="1"/>
  <c r="AJ205" i="14"/>
  <c r="AI205" i="14"/>
  <c r="AH205" i="14"/>
  <c r="AG205" i="14"/>
  <c r="AF205" i="14"/>
  <c r="AE205" i="14"/>
  <c r="AD205" i="14"/>
  <c r="AC205" i="14"/>
  <c r="AG185" i="14" s="1"/>
  <c r="AB205" i="14"/>
  <c r="AA205" i="14"/>
  <c r="Z205" i="14"/>
  <c r="X205" i="14"/>
  <c r="W205" i="14"/>
  <c r="T205" i="14"/>
  <c r="S205" i="14"/>
  <c r="R205" i="14"/>
  <c r="Q205" i="14"/>
  <c r="P205" i="14"/>
  <c r="O205" i="14"/>
  <c r="N205" i="14"/>
  <c r="M205" i="14"/>
  <c r="B185" i="14" s="1"/>
  <c r="L205" i="14"/>
  <c r="K205" i="14"/>
  <c r="J205" i="14"/>
  <c r="I205" i="14"/>
  <c r="H205" i="14"/>
  <c r="G205" i="14"/>
  <c r="F205" i="14"/>
  <c r="E205" i="14"/>
  <c r="D205" i="14"/>
  <c r="C205" i="14"/>
  <c r="B205" i="14"/>
  <c r="A205" i="14"/>
  <c r="AN204" i="14"/>
  <c r="AM204" i="14"/>
  <c r="AL204" i="14"/>
  <c r="AK204" i="14"/>
  <c r="AN184" i="14" s="1"/>
  <c r="AJ204" i="14"/>
  <c r="AI204" i="14"/>
  <c r="AH204" i="14"/>
  <c r="AJ184" i="14" s="1"/>
  <c r="AB164" i="14" s="1"/>
  <c r="AG204" i="14"/>
  <c r="AF204" i="14"/>
  <c r="AE204" i="14"/>
  <c r="AD204" i="14"/>
  <c r="AC204" i="14"/>
  <c r="AB204" i="14"/>
  <c r="AA204" i="14"/>
  <c r="Z184" i="14" s="1"/>
  <c r="Z204" i="14"/>
  <c r="X204" i="14"/>
  <c r="W204" i="14"/>
  <c r="T204" i="14"/>
  <c r="S204" i="14"/>
  <c r="R204" i="14"/>
  <c r="Q204" i="14"/>
  <c r="P204" i="14"/>
  <c r="O204" i="14"/>
  <c r="M184" i="14" s="1"/>
  <c r="N204" i="14"/>
  <c r="M204" i="14"/>
  <c r="B184" i="14" s="1"/>
  <c r="L204" i="14"/>
  <c r="K204" i="14"/>
  <c r="J204" i="14"/>
  <c r="I204" i="14"/>
  <c r="H204" i="14"/>
  <c r="G204" i="14"/>
  <c r="D184" i="14" s="1"/>
  <c r="F204" i="14"/>
  <c r="E204" i="14"/>
  <c r="G184" i="14" s="1"/>
  <c r="D204" i="14"/>
  <c r="C204" i="14"/>
  <c r="B204" i="14"/>
  <c r="A204" i="14"/>
  <c r="AN203" i="14"/>
  <c r="AM203" i="14"/>
  <c r="AN183" i="14" s="1"/>
  <c r="AL203" i="14"/>
  <c r="AK203" i="14"/>
  <c r="AJ203" i="14"/>
  <c r="AI203" i="14"/>
  <c r="AH203" i="14"/>
  <c r="AG203" i="14"/>
  <c r="AF203" i="14"/>
  <c r="AE203" i="14"/>
  <c r="AG183" i="14" s="1"/>
  <c r="AD203" i="14"/>
  <c r="AC203" i="14"/>
  <c r="AB203" i="14"/>
  <c r="AA203" i="14"/>
  <c r="Z203" i="14"/>
  <c r="X203" i="14"/>
  <c r="W203" i="14"/>
  <c r="T203" i="14"/>
  <c r="S183" i="14" s="1"/>
  <c r="S203" i="14"/>
  <c r="R203" i="14"/>
  <c r="Q203" i="14"/>
  <c r="P203" i="14"/>
  <c r="O203" i="14"/>
  <c r="N203" i="14"/>
  <c r="M203" i="14"/>
  <c r="L203" i="14"/>
  <c r="D183" i="14" s="1"/>
  <c r="B163" i="14" s="1"/>
  <c r="K203" i="14"/>
  <c r="J203" i="14"/>
  <c r="I203" i="14"/>
  <c r="H203" i="14"/>
  <c r="G203" i="14"/>
  <c r="F203" i="14"/>
  <c r="E203" i="14"/>
  <c r="G183" i="14" s="1"/>
  <c r="D203" i="14"/>
  <c r="C203" i="14"/>
  <c r="B203" i="14"/>
  <c r="A203" i="14"/>
  <c r="AN202" i="14"/>
  <c r="AM202" i="14"/>
  <c r="AL202" i="14"/>
  <c r="AK202" i="14"/>
  <c r="AJ202" i="14"/>
  <c r="AB182" i="14" s="1"/>
  <c r="AI202" i="14"/>
  <c r="AH202" i="14"/>
  <c r="AJ182" i="14" s="1"/>
  <c r="AG202" i="14"/>
  <c r="AF202" i="14"/>
  <c r="AE202" i="14"/>
  <c r="AD202" i="14"/>
  <c r="AC202" i="14"/>
  <c r="AB202" i="14"/>
  <c r="Z182" i="14" s="1"/>
  <c r="S162" i="14" s="1"/>
  <c r="AA202" i="14"/>
  <c r="Z202" i="14"/>
  <c r="X202" i="14"/>
  <c r="W202" i="14"/>
  <c r="T202" i="14"/>
  <c r="S202" i="14"/>
  <c r="R202" i="14"/>
  <c r="Q202" i="14"/>
  <c r="M182" i="14" s="1"/>
  <c r="P202" i="14"/>
  <c r="O202" i="14"/>
  <c r="N202" i="14"/>
  <c r="M202" i="14"/>
  <c r="L202" i="14"/>
  <c r="K202" i="14"/>
  <c r="J202" i="14"/>
  <c r="I202" i="14"/>
  <c r="H202" i="14"/>
  <c r="G202" i="14"/>
  <c r="F202" i="14"/>
  <c r="E202" i="14"/>
  <c r="D202" i="14"/>
  <c r="C202" i="14"/>
  <c r="B202" i="14"/>
  <c r="A202" i="14"/>
  <c r="AN201" i="14"/>
  <c r="AM201" i="14"/>
  <c r="AL201" i="14"/>
  <c r="AK201" i="14"/>
  <c r="AJ201" i="14"/>
  <c r="AI201" i="14"/>
  <c r="AH201" i="14"/>
  <c r="AJ181" i="14" s="1"/>
  <c r="AG201" i="14"/>
  <c r="AF201" i="14"/>
  <c r="AE201" i="14"/>
  <c r="AG181" i="14" s="1"/>
  <c r="AD201" i="14"/>
  <c r="AC201" i="14"/>
  <c r="AB201" i="14"/>
  <c r="AA201" i="14"/>
  <c r="Z201" i="14"/>
  <c r="X201" i="14"/>
  <c r="T181" i="14" s="1"/>
  <c r="S161" i="14" s="1"/>
  <c r="W201" i="14"/>
  <c r="T201" i="14"/>
  <c r="S201" i="14"/>
  <c r="R201" i="14"/>
  <c r="Q201" i="14"/>
  <c r="P201" i="14"/>
  <c r="O201" i="14"/>
  <c r="N201" i="14"/>
  <c r="M181" i="14" s="1"/>
  <c r="M201" i="14"/>
  <c r="L201" i="14"/>
  <c r="D181" i="14" s="1"/>
  <c r="K201" i="14"/>
  <c r="J201" i="14"/>
  <c r="I201" i="14"/>
  <c r="H201" i="14"/>
  <c r="G201" i="14"/>
  <c r="F201" i="14"/>
  <c r="E201" i="14"/>
  <c r="D201" i="14"/>
  <c r="C201" i="14"/>
  <c r="B201" i="14"/>
  <c r="A201" i="14"/>
  <c r="AN200" i="14"/>
  <c r="AM200" i="14"/>
  <c r="AL200" i="14"/>
  <c r="AN180" i="14" s="1"/>
  <c r="AK200" i="14"/>
  <c r="AJ200" i="14"/>
  <c r="AB180" i="14" s="1"/>
  <c r="AI200" i="14"/>
  <c r="AJ180" i="14" s="1"/>
  <c r="AH200" i="14"/>
  <c r="AG200" i="14"/>
  <c r="AF200" i="14"/>
  <c r="AE200" i="14"/>
  <c r="AD200" i="14"/>
  <c r="AG180" i="14" s="1"/>
  <c r="AC200" i="14"/>
  <c r="AB200" i="14"/>
  <c r="AA200" i="14"/>
  <c r="Z200" i="14"/>
  <c r="X200" i="14"/>
  <c r="W200" i="14"/>
  <c r="T200" i="14"/>
  <c r="S180" i="14" s="1"/>
  <c r="S200" i="14"/>
  <c r="R200" i="14"/>
  <c r="Q200" i="14"/>
  <c r="P200" i="14"/>
  <c r="O200" i="14"/>
  <c r="N200" i="14"/>
  <c r="M200" i="14"/>
  <c r="L200" i="14"/>
  <c r="K200" i="14"/>
  <c r="L180" i="14" s="1"/>
  <c r="D160" i="14" s="1"/>
  <c r="J200" i="14"/>
  <c r="I200" i="14"/>
  <c r="K180" i="14" s="1"/>
  <c r="H200" i="14"/>
  <c r="G200" i="14"/>
  <c r="F200" i="14"/>
  <c r="E200" i="14"/>
  <c r="D200" i="14"/>
  <c r="C200" i="14"/>
  <c r="B200" i="14"/>
  <c r="A200" i="14"/>
  <c r="AN199" i="14"/>
  <c r="AM199" i="14"/>
  <c r="AL199" i="14"/>
  <c r="AK199" i="14"/>
  <c r="AJ199" i="14"/>
  <c r="AI199" i="14"/>
  <c r="AJ179" i="14" s="1"/>
  <c r="AB159" i="14" s="1"/>
  <c r="AH199" i="14"/>
  <c r="AG199" i="14"/>
  <c r="AF199" i="14"/>
  <c r="AE199" i="14"/>
  <c r="AD199" i="14"/>
  <c r="AG179" i="14" s="1"/>
  <c r="AC199" i="14"/>
  <c r="AB199" i="14"/>
  <c r="AA199" i="14"/>
  <c r="Z179" i="14" s="1"/>
  <c r="S159" i="14" s="1"/>
  <c r="Z199" i="14"/>
  <c r="X199" i="14"/>
  <c r="T179" i="14" s="1"/>
  <c r="W199" i="14"/>
  <c r="X179" i="14" s="1"/>
  <c r="T159" i="14" s="1"/>
  <c r="T199" i="14"/>
  <c r="S199" i="14"/>
  <c r="R199" i="14"/>
  <c r="Q199" i="14"/>
  <c r="P199" i="14"/>
  <c r="M179" i="14" s="1"/>
  <c r="O199" i="14"/>
  <c r="N199" i="14"/>
  <c r="M199" i="14"/>
  <c r="L199" i="14"/>
  <c r="K199" i="14"/>
  <c r="J199" i="14"/>
  <c r="I199" i="14"/>
  <c r="K179" i="14" s="1"/>
  <c r="L159" i="14" s="1"/>
  <c r="H199" i="14"/>
  <c r="L179" i="14" s="1"/>
  <c r="D159" i="14" s="1"/>
  <c r="G199" i="14"/>
  <c r="F199" i="14"/>
  <c r="E199" i="14"/>
  <c r="D199" i="14"/>
  <c r="C199" i="14"/>
  <c r="B199" i="14"/>
  <c r="A199" i="14"/>
  <c r="AN198" i="14"/>
  <c r="AB178" i="14" s="1"/>
  <c r="Z158" i="14" s="1"/>
  <c r="AM198" i="14"/>
  <c r="AL198" i="14"/>
  <c r="AK198" i="14"/>
  <c r="AJ198" i="14"/>
  <c r="AI198" i="14"/>
  <c r="AH198" i="14"/>
  <c r="AG198" i="14"/>
  <c r="AF198" i="14"/>
  <c r="AE198" i="14"/>
  <c r="AD198" i="14"/>
  <c r="AC198" i="14"/>
  <c r="AB198" i="14"/>
  <c r="AA198" i="14"/>
  <c r="Z198" i="14"/>
  <c r="X198" i="14"/>
  <c r="W198" i="14"/>
  <c r="X178" i="14" s="1"/>
  <c r="T158" i="14" s="1"/>
  <c r="T198" i="14"/>
  <c r="S198" i="14"/>
  <c r="R198" i="14"/>
  <c r="Q198" i="14"/>
  <c r="P198" i="14"/>
  <c r="O198" i="14"/>
  <c r="N198" i="14"/>
  <c r="M198" i="14"/>
  <c r="B178" i="14" s="1"/>
  <c r="L198" i="14"/>
  <c r="K198" i="14"/>
  <c r="J198" i="14"/>
  <c r="K178" i="14" s="1"/>
  <c r="L158" i="14" s="1"/>
  <c r="I198" i="14"/>
  <c r="H198" i="14"/>
  <c r="G198" i="14"/>
  <c r="F198" i="14"/>
  <c r="E198" i="14"/>
  <c r="D198" i="14"/>
  <c r="C198" i="14"/>
  <c r="B198" i="14"/>
  <c r="A198" i="14"/>
  <c r="AN197" i="14"/>
  <c r="AM197" i="14"/>
  <c r="AL197" i="14"/>
  <c r="AK197" i="14"/>
  <c r="AN177" i="14" s="1"/>
  <c r="AJ197" i="14"/>
  <c r="AI197" i="14"/>
  <c r="AH197" i="14"/>
  <c r="AG197" i="14"/>
  <c r="AF197" i="14"/>
  <c r="AE197" i="14"/>
  <c r="AD197" i="14"/>
  <c r="AC197" i="14"/>
  <c r="AG177" i="14" s="1"/>
  <c r="AB197" i="14"/>
  <c r="AA197" i="14"/>
  <c r="Z177" i="14" s="1"/>
  <c r="S157" i="14" s="1"/>
  <c r="Z197" i="14"/>
  <c r="X197" i="14"/>
  <c r="W197" i="14"/>
  <c r="T197" i="14"/>
  <c r="S197" i="14"/>
  <c r="R197" i="14"/>
  <c r="Q197" i="14"/>
  <c r="P197" i="14"/>
  <c r="O197" i="14"/>
  <c r="N197" i="14"/>
  <c r="M197" i="14"/>
  <c r="B177" i="14" s="1"/>
  <c r="L197" i="14"/>
  <c r="K197" i="14"/>
  <c r="J197" i="14"/>
  <c r="K177" i="14" s="1"/>
  <c r="L157" i="14" s="1"/>
  <c r="I197" i="14"/>
  <c r="H197" i="14"/>
  <c r="G197" i="14"/>
  <c r="F197" i="14"/>
  <c r="E197" i="14"/>
  <c r="D197" i="14"/>
  <c r="C197" i="14"/>
  <c r="B197" i="14"/>
  <c r="A197" i="14"/>
  <c r="AN196" i="14"/>
  <c r="AB176" i="14" s="1"/>
  <c r="AM196" i="14"/>
  <c r="AL196" i="14"/>
  <c r="AK196" i="14"/>
  <c r="AN176" i="14" s="1"/>
  <c r="AJ196" i="14"/>
  <c r="AI196" i="14"/>
  <c r="AH196" i="14"/>
  <c r="AJ176" i="14" s="1"/>
  <c r="AB156" i="14" s="1"/>
  <c r="AG196" i="14"/>
  <c r="AF196" i="14"/>
  <c r="AE196" i="14"/>
  <c r="AD196" i="14"/>
  <c r="AC196" i="14"/>
  <c r="AG176" i="14" s="1"/>
  <c r="AB196" i="14"/>
  <c r="AA196" i="14"/>
  <c r="Z176" i="14" s="1"/>
  <c r="Z196" i="14"/>
  <c r="S176" i="14" s="1"/>
  <c r="X196" i="14"/>
  <c r="W196" i="14"/>
  <c r="T196" i="14"/>
  <c r="S196" i="14"/>
  <c r="R196" i="14"/>
  <c r="Q196" i="14"/>
  <c r="P196" i="14"/>
  <c r="O196" i="14"/>
  <c r="M176" i="14" s="1"/>
  <c r="N196" i="14"/>
  <c r="M196" i="14"/>
  <c r="B176" i="14" s="1"/>
  <c r="L196" i="14"/>
  <c r="K196" i="14"/>
  <c r="J196" i="14"/>
  <c r="I196" i="14"/>
  <c r="H196" i="14"/>
  <c r="L176" i="14" s="1"/>
  <c r="D156" i="14" s="1"/>
  <c r="G196" i="14"/>
  <c r="D176" i="14" s="1"/>
  <c r="F196" i="14"/>
  <c r="E196" i="14"/>
  <c r="G176" i="14" s="1"/>
  <c r="D196" i="14"/>
  <c r="C196" i="14"/>
  <c r="B196" i="14"/>
  <c r="A196" i="14"/>
  <c r="AN195" i="14"/>
  <c r="AM195" i="14"/>
  <c r="AL195" i="14"/>
  <c r="AK195" i="14"/>
  <c r="AJ195" i="14"/>
  <c r="AI195" i="14"/>
  <c r="AH195" i="14"/>
  <c r="AG195" i="14"/>
  <c r="AF195" i="14"/>
  <c r="AE195" i="14"/>
  <c r="AG175" i="14" s="1"/>
  <c r="AD195" i="14"/>
  <c r="AC195" i="14"/>
  <c r="AB195" i="14"/>
  <c r="Z175" i="14" s="1"/>
  <c r="S155" i="14" s="1"/>
  <c r="AA195" i="14"/>
  <c r="Z195" i="14"/>
  <c r="X195" i="14"/>
  <c r="W195" i="14"/>
  <c r="X175" i="14" s="1"/>
  <c r="T195" i="14"/>
  <c r="S175" i="14" s="1"/>
  <c r="S195" i="14"/>
  <c r="R195" i="14"/>
  <c r="Q195" i="14"/>
  <c r="P195" i="14"/>
  <c r="O195" i="14"/>
  <c r="N195" i="14"/>
  <c r="M195" i="14"/>
  <c r="L195" i="14"/>
  <c r="D175" i="14" s="1"/>
  <c r="B155" i="14" s="1"/>
  <c r="K195" i="14"/>
  <c r="J195" i="14"/>
  <c r="I195" i="14"/>
  <c r="H195" i="14"/>
  <c r="G195" i="14"/>
  <c r="F195" i="14"/>
  <c r="E195" i="14"/>
  <c r="G175" i="14" s="1"/>
  <c r="D195" i="14"/>
  <c r="C195" i="14"/>
  <c r="B195" i="14"/>
  <c r="A195" i="14"/>
  <c r="AN194" i="14"/>
  <c r="AM194" i="14"/>
  <c r="AL194" i="14"/>
  <c r="AK194" i="14"/>
  <c r="AJ194" i="14"/>
  <c r="AB174" i="14" s="1"/>
  <c r="AI194" i="14"/>
  <c r="AH194" i="14"/>
  <c r="AJ174" i="14" s="1"/>
  <c r="AG194" i="14"/>
  <c r="AF194" i="14"/>
  <c r="AE194" i="14"/>
  <c r="AD194" i="14"/>
  <c r="AC194" i="14"/>
  <c r="AB194" i="14"/>
  <c r="Z174" i="14" s="1"/>
  <c r="S154" i="14" s="1"/>
  <c r="AA194" i="14"/>
  <c r="Z194" i="14"/>
  <c r="X194" i="14"/>
  <c r="T174" i="14" s="1"/>
  <c r="W194" i="14"/>
  <c r="T194" i="14"/>
  <c r="S194" i="14"/>
  <c r="R194" i="14"/>
  <c r="Q194" i="14"/>
  <c r="M174" i="14" s="1"/>
  <c r="P194" i="14"/>
  <c r="O194" i="14"/>
  <c r="N194" i="14"/>
  <c r="M194" i="14"/>
  <c r="L194" i="14"/>
  <c r="K194" i="14"/>
  <c r="J194" i="14"/>
  <c r="I194" i="14"/>
  <c r="H194" i="14"/>
  <c r="G194" i="14"/>
  <c r="F194" i="14"/>
  <c r="G174" i="14" s="1"/>
  <c r="E194" i="14"/>
  <c r="D194" i="14"/>
  <c r="B174" i="14" s="1"/>
  <c r="C194" i="14"/>
  <c r="B194" i="14"/>
  <c r="A194" i="14"/>
  <c r="AN193" i="14"/>
  <c r="AM193" i="14"/>
  <c r="AN173" i="14" s="1"/>
  <c r="AL193" i="14"/>
  <c r="AK193" i="14"/>
  <c r="AJ193" i="14"/>
  <c r="AI193" i="14"/>
  <c r="AH193" i="14"/>
  <c r="AJ173" i="14" s="1"/>
  <c r="AG193" i="14"/>
  <c r="AF193" i="14"/>
  <c r="AE193" i="14"/>
  <c r="AD193" i="14"/>
  <c r="AC193" i="14"/>
  <c r="AB193" i="14"/>
  <c r="Z173" i="14" s="1"/>
  <c r="AA193" i="14"/>
  <c r="Z193" i="14"/>
  <c r="S173" i="14" s="1"/>
  <c r="X193" i="14"/>
  <c r="T173" i="14" s="1"/>
  <c r="S153" i="14" s="1"/>
  <c r="W193" i="14"/>
  <c r="T193" i="14"/>
  <c r="S193" i="14"/>
  <c r="R193" i="14"/>
  <c r="Q193" i="14"/>
  <c r="P193" i="14"/>
  <c r="O193" i="14"/>
  <c r="N193" i="14"/>
  <c r="M173" i="14" s="1"/>
  <c r="M193" i="14"/>
  <c r="L193" i="14"/>
  <c r="D173" i="14" s="1"/>
  <c r="K193" i="14"/>
  <c r="L173" i="14" s="1"/>
  <c r="J193" i="14"/>
  <c r="I193" i="14"/>
  <c r="H193" i="14"/>
  <c r="G193" i="14"/>
  <c r="F193" i="14"/>
  <c r="E193" i="14"/>
  <c r="D193" i="14"/>
  <c r="C193" i="14"/>
  <c r="B193" i="14"/>
  <c r="A193" i="14"/>
  <c r="AN192" i="14"/>
  <c r="AM192" i="14"/>
  <c r="AL192" i="14"/>
  <c r="AN172" i="14" s="1"/>
  <c r="AK192" i="14"/>
  <c r="AJ192" i="14"/>
  <c r="AB172" i="14" s="1"/>
  <c r="AI192" i="14"/>
  <c r="AJ172" i="14" s="1"/>
  <c r="AH192" i="14"/>
  <c r="AG192" i="14"/>
  <c r="AF192" i="14"/>
  <c r="AE192" i="14"/>
  <c r="AD192" i="14"/>
  <c r="AG172" i="14" s="1"/>
  <c r="AC192" i="14"/>
  <c r="AB192" i="14"/>
  <c r="AA192" i="14"/>
  <c r="Z192" i="14"/>
  <c r="X192" i="14"/>
  <c r="W192" i="14"/>
  <c r="T192" i="14"/>
  <c r="S172" i="14" s="1"/>
  <c r="S192" i="14"/>
  <c r="R192" i="14"/>
  <c r="Q192" i="14"/>
  <c r="P192" i="14"/>
  <c r="O192" i="14"/>
  <c r="N192" i="14"/>
  <c r="M172" i="14" s="1"/>
  <c r="B152" i="14" s="1"/>
  <c r="M192" i="14"/>
  <c r="L192" i="14"/>
  <c r="D172" i="14" s="1"/>
  <c r="K192" i="14"/>
  <c r="L172" i="14" s="1"/>
  <c r="D152" i="14" s="1"/>
  <c r="J192" i="14"/>
  <c r="I192" i="14"/>
  <c r="K172" i="14" s="1"/>
  <c r="H192" i="14"/>
  <c r="G192" i="14"/>
  <c r="F192" i="14"/>
  <c r="G172" i="14" s="1"/>
  <c r="E192" i="14"/>
  <c r="D192" i="14"/>
  <c r="C192" i="14"/>
  <c r="B192" i="14"/>
  <c r="A192" i="14"/>
  <c r="AN191" i="14"/>
  <c r="AM191" i="14"/>
  <c r="AL191" i="14"/>
  <c r="AN171" i="14" s="1"/>
  <c r="AK191" i="14"/>
  <c r="AJ191" i="14"/>
  <c r="AI191" i="14"/>
  <c r="AJ171" i="14" s="1"/>
  <c r="AB151" i="14" s="1"/>
  <c r="AH191" i="14"/>
  <c r="AG191" i="14"/>
  <c r="AF191" i="14"/>
  <c r="AE191" i="14"/>
  <c r="AD191" i="14"/>
  <c r="AG171" i="14" s="1"/>
  <c r="AC191" i="14"/>
  <c r="AB191" i="14"/>
  <c r="AA191" i="14"/>
  <c r="Z171" i="14" s="1"/>
  <c r="S151" i="14" s="1"/>
  <c r="Z191" i="14"/>
  <c r="X191" i="14"/>
  <c r="W191" i="14"/>
  <c r="X171" i="14" s="1"/>
  <c r="T151" i="14" s="1"/>
  <c r="T191" i="14"/>
  <c r="S191" i="14"/>
  <c r="R191" i="14"/>
  <c r="Q191" i="14"/>
  <c r="P191" i="14"/>
  <c r="M171" i="14" s="1"/>
  <c r="O191" i="14"/>
  <c r="N191" i="14"/>
  <c r="M191" i="14"/>
  <c r="L191" i="14"/>
  <c r="K191" i="14"/>
  <c r="J191" i="14"/>
  <c r="I191" i="14"/>
  <c r="K171" i="14" s="1"/>
  <c r="H191" i="14"/>
  <c r="L171" i="14" s="1"/>
  <c r="D151" i="14" s="1"/>
  <c r="G191" i="14"/>
  <c r="F191" i="14"/>
  <c r="E191" i="14"/>
  <c r="D191" i="14"/>
  <c r="C191" i="14"/>
  <c r="B191" i="14"/>
  <c r="A191" i="14"/>
  <c r="AN190" i="14"/>
  <c r="AB170" i="14" s="1"/>
  <c r="AM190" i="14"/>
  <c r="AL190" i="14"/>
  <c r="AK190" i="14"/>
  <c r="AJ190" i="14"/>
  <c r="AI190" i="14"/>
  <c r="AH190" i="14"/>
  <c r="AG190" i="14"/>
  <c r="AF190" i="14"/>
  <c r="AG170" i="14" s="1"/>
  <c r="AE190" i="14"/>
  <c r="AD190" i="14"/>
  <c r="AC190" i="14"/>
  <c r="AB190" i="14"/>
  <c r="AA190" i="14"/>
  <c r="Z190" i="14"/>
  <c r="X190" i="14"/>
  <c r="W190" i="14"/>
  <c r="X170" i="14" s="1"/>
  <c r="T150" i="14" s="1"/>
  <c r="T190" i="14"/>
  <c r="S190" i="14"/>
  <c r="R190" i="14"/>
  <c r="Q190" i="14"/>
  <c r="P190" i="14"/>
  <c r="O190" i="14"/>
  <c r="N190" i="14"/>
  <c r="M190" i="14"/>
  <c r="B170" i="14" s="1"/>
  <c r="L190" i="14"/>
  <c r="K190" i="14"/>
  <c r="J190" i="14"/>
  <c r="K170" i="14" s="1"/>
  <c r="I190" i="14"/>
  <c r="H190" i="14"/>
  <c r="L170" i="14" s="1"/>
  <c r="G190" i="14"/>
  <c r="F190" i="14"/>
  <c r="E190" i="14"/>
  <c r="D190" i="14"/>
  <c r="C190" i="14"/>
  <c r="B190" i="14"/>
  <c r="A190" i="14"/>
  <c r="AN189" i="14"/>
  <c r="AB169" i="14" s="1"/>
  <c r="AM189" i="14"/>
  <c r="AL189" i="14"/>
  <c r="AK189" i="14"/>
  <c r="AN169" i="14" s="1"/>
  <c r="AJ189" i="14"/>
  <c r="AI189" i="14"/>
  <c r="AH189" i="14"/>
  <c r="AJ169" i="14" s="1"/>
  <c r="AG189" i="14"/>
  <c r="AF189" i="14"/>
  <c r="AE189" i="14"/>
  <c r="AD189" i="14"/>
  <c r="AC189" i="14"/>
  <c r="AG169" i="14" s="1"/>
  <c r="AB189" i="14"/>
  <c r="AA189" i="14"/>
  <c r="Z189" i="14"/>
  <c r="X189" i="14"/>
  <c r="W189" i="14"/>
  <c r="X169" i="14" s="1"/>
  <c r="T149" i="14" s="1"/>
  <c r="T189" i="14"/>
  <c r="S189" i="14"/>
  <c r="R189" i="14"/>
  <c r="Q189" i="14"/>
  <c r="P189" i="14"/>
  <c r="O189" i="14"/>
  <c r="N189" i="14"/>
  <c r="M189" i="14"/>
  <c r="B169" i="14" s="1"/>
  <c r="L189" i="14"/>
  <c r="K189" i="14"/>
  <c r="J189" i="14"/>
  <c r="K169" i="14" s="1"/>
  <c r="I189" i="14"/>
  <c r="H189" i="14"/>
  <c r="G189" i="14"/>
  <c r="F189" i="14"/>
  <c r="E189" i="14"/>
  <c r="D189" i="14"/>
  <c r="C189" i="14"/>
  <c r="B189" i="14"/>
  <c r="A189" i="14"/>
  <c r="AN188" i="14"/>
  <c r="AM188" i="14"/>
  <c r="AL188" i="14"/>
  <c r="AK188" i="14"/>
  <c r="AN168" i="14" s="1"/>
  <c r="AJ188" i="14"/>
  <c r="AI188" i="14"/>
  <c r="AH188" i="14"/>
  <c r="AJ168" i="14" s="1"/>
  <c r="AB148" i="14" s="1"/>
  <c r="AG188" i="14"/>
  <c r="AF188" i="14"/>
  <c r="AE188" i="14"/>
  <c r="AD188" i="14"/>
  <c r="AC188" i="14"/>
  <c r="AG168" i="14" s="1"/>
  <c r="AB188" i="14"/>
  <c r="AA188" i="14"/>
  <c r="Z168" i="14" s="1"/>
  <c r="Z188" i="14"/>
  <c r="S168" i="14" s="1"/>
  <c r="X188" i="14"/>
  <c r="W188" i="14"/>
  <c r="T188" i="14"/>
  <c r="S188" i="14"/>
  <c r="R188" i="14"/>
  <c r="Q188" i="14"/>
  <c r="P188" i="14"/>
  <c r="O188" i="14"/>
  <c r="M168" i="14" s="1"/>
  <c r="N188" i="14"/>
  <c r="M188" i="14"/>
  <c r="B168" i="14" s="1"/>
  <c r="L188" i="14"/>
  <c r="K188" i="14"/>
  <c r="J188" i="14"/>
  <c r="I188" i="14"/>
  <c r="H188" i="14"/>
  <c r="L168" i="14" s="1"/>
  <c r="D148" i="14" s="1"/>
  <c r="G188" i="14"/>
  <c r="D168" i="14" s="1"/>
  <c r="F188" i="14"/>
  <c r="E188" i="14"/>
  <c r="G168" i="14" s="1"/>
  <c r="D188" i="14"/>
  <c r="C188" i="14"/>
  <c r="B188" i="14"/>
  <c r="A188" i="14"/>
  <c r="AN187" i="14"/>
  <c r="AM187" i="14"/>
  <c r="AN167" i="14" s="1"/>
  <c r="AL187" i="14"/>
  <c r="AK187" i="14"/>
  <c r="AI187" i="14"/>
  <c r="AH187" i="14"/>
  <c r="AJ167" i="14" s="1"/>
  <c r="AG187" i="14"/>
  <c r="AF187" i="14"/>
  <c r="AE187" i="14"/>
  <c r="AD187" i="14"/>
  <c r="AC187" i="14"/>
  <c r="AB187" i="14"/>
  <c r="Z167" i="14" s="1"/>
  <c r="S147" i="14" s="1"/>
  <c r="AA187" i="14"/>
  <c r="X187" i="14"/>
  <c r="W187" i="14"/>
  <c r="X167" i="14" s="1"/>
  <c r="T187" i="14"/>
  <c r="S187" i="14"/>
  <c r="R187" i="14"/>
  <c r="Q187" i="14"/>
  <c r="P187" i="14"/>
  <c r="O187" i="14"/>
  <c r="N187" i="14"/>
  <c r="K187" i="14"/>
  <c r="J187" i="14"/>
  <c r="K167" i="14" s="1"/>
  <c r="I187" i="14"/>
  <c r="H187" i="14"/>
  <c r="G187" i="14"/>
  <c r="F187" i="14"/>
  <c r="E187" i="14"/>
  <c r="G167" i="14" s="1"/>
  <c r="D187" i="14"/>
  <c r="B187" i="14"/>
  <c r="A187" i="14"/>
  <c r="AN186" i="14"/>
  <c r="AM186" i="14"/>
  <c r="AL186" i="14"/>
  <c r="AK186" i="14"/>
  <c r="AJ186" i="14"/>
  <c r="AI186" i="14"/>
  <c r="AH186" i="14"/>
  <c r="AJ166" i="14" s="1"/>
  <c r="AF186" i="14"/>
  <c r="AE186" i="14"/>
  <c r="AD186" i="14"/>
  <c r="AC186" i="14"/>
  <c r="AA186" i="14"/>
  <c r="Z186" i="14"/>
  <c r="W186" i="14"/>
  <c r="T186" i="14"/>
  <c r="S186" i="14"/>
  <c r="R186" i="14"/>
  <c r="Q186" i="14"/>
  <c r="P186" i="14"/>
  <c r="O186" i="14"/>
  <c r="N186" i="14"/>
  <c r="L186" i="14"/>
  <c r="K186" i="14"/>
  <c r="J186" i="14"/>
  <c r="I186" i="14"/>
  <c r="H186" i="14"/>
  <c r="F186" i="14"/>
  <c r="G166" i="14" s="1"/>
  <c r="E186" i="14"/>
  <c r="D186" i="14"/>
  <c r="B166" i="14" s="1"/>
  <c r="A186" i="14"/>
  <c r="AM185" i="14"/>
  <c r="AL185" i="14"/>
  <c r="AK185" i="14"/>
  <c r="AJ185" i="14"/>
  <c r="AI185" i="14"/>
  <c r="AH185" i="14"/>
  <c r="AJ165" i="14" s="1"/>
  <c r="AF185" i="14"/>
  <c r="AE185" i="14"/>
  <c r="AD185" i="14"/>
  <c r="AG165" i="14" s="1"/>
  <c r="AC185" i="14"/>
  <c r="AB185" i="14"/>
  <c r="AA185" i="14"/>
  <c r="Z185" i="14"/>
  <c r="S165" i="14" s="1"/>
  <c r="X185" i="14"/>
  <c r="T165" i="14" s="1"/>
  <c r="W185" i="14"/>
  <c r="T185" i="14"/>
  <c r="S185" i="14"/>
  <c r="R185" i="14"/>
  <c r="Q185" i="14"/>
  <c r="P185" i="14"/>
  <c r="O185" i="14"/>
  <c r="M165" i="14" s="1"/>
  <c r="N185" i="14"/>
  <c r="L185" i="14"/>
  <c r="J185" i="14"/>
  <c r="I185" i="14"/>
  <c r="H185" i="14"/>
  <c r="G185" i="14"/>
  <c r="F185" i="14"/>
  <c r="G165" i="14" s="1"/>
  <c r="E185" i="14"/>
  <c r="D185" i="14"/>
  <c r="A185" i="14"/>
  <c r="AM184" i="14"/>
  <c r="AN164" i="14" s="1"/>
  <c r="AL184" i="14"/>
  <c r="AK184" i="14"/>
  <c r="AI184" i="14"/>
  <c r="AJ164" i="14" s="1"/>
  <c r="AH184" i="14"/>
  <c r="AG184" i="14"/>
  <c r="AF184" i="14"/>
  <c r="AE184" i="14"/>
  <c r="AD184" i="14"/>
  <c r="AC184" i="14"/>
  <c r="AB184" i="14"/>
  <c r="AA184" i="14"/>
  <c r="X184" i="14"/>
  <c r="W184" i="14"/>
  <c r="T184" i="14"/>
  <c r="R184" i="14"/>
  <c r="Q184" i="14"/>
  <c r="P184" i="14"/>
  <c r="O184" i="14"/>
  <c r="N184" i="14"/>
  <c r="L184" i="14"/>
  <c r="K184" i="14"/>
  <c r="J184" i="14"/>
  <c r="I184" i="14"/>
  <c r="K164" i="14" s="1"/>
  <c r="H184" i="14"/>
  <c r="L164" i="14" s="1"/>
  <c r="F184" i="14"/>
  <c r="E184" i="14"/>
  <c r="A184" i="14"/>
  <c r="AM183" i="14"/>
  <c r="AL183" i="14"/>
  <c r="AN163" i="14" s="1"/>
  <c r="AK183" i="14"/>
  <c r="AJ183" i="14"/>
  <c r="AI183" i="14"/>
  <c r="AH183" i="14"/>
  <c r="AF183" i="14"/>
  <c r="AE183" i="14"/>
  <c r="AD183" i="14"/>
  <c r="AC183" i="14"/>
  <c r="AB183" i="14"/>
  <c r="AA183" i="14"/>
  <c r="Z183" i="14"/>
  <c r="X183" i="14"/>
  <c r="W183" i="14"/>
  <c r="X163" i="14" s="1"/>
  <c r="T143" i="14" s="1"/>
  <c r="T183" i="14"/>
  <c r="R183" i="14"/>
  <c r="Q183" i="14"/>
  <c r="P183" i="14"/>
  <c r="O183" i="14"/>
  <c r="N183" i="14"/>
  <c r="M163" i="14" s="1"/>
  <c r="M183" i="14"/>
  <c r="L183" i="14"/>
  <c r="K183" i="14"/>
  <c r="J183" i="14"/>
  <c r="I183" i="14"/>
  <c r="K163" i="14" s="1"/>
  <c r="H183" i="14"/>
  <c r="F183" i="14"/>
  <c r="E183" i="14"/>
  <c r="C183" i="14"/>
  <c r="A183" i="14"/>
  <c r="AN182" i="14"/>
  <c r="AM182" i="14"/>
  <c r="AL182" i="14"/>
  <c r="AK182" i="14"/>
  <c r="AN162" i="14" s="1"/>
  <c r="AI182" i="14"/>
  <c r="AH182" i="14"/>
  <c r="AG182" i="14"/>
  <c r="AF182" i="14"/>
  <c r="AE182" i="14"/>
  <c r="AD182" i="14"/>
  <c r="AC182" i="14"/>
  <c r="AA182" i="14"/>
  <c r="X182" i="14"/>
  <c r="W182" i="14"/>
  <c r="T182" i="14"/>
  <c r="S182" i="14"/>
  <c r="R182" i="14"/>
  <c r="Q182" i="14"/>
  <c r="P182" i="14"/>
  <c r="O182" i="14"/>
  <c r="N182" i="14"/>
  <c r="L182" i="14"/>
  <c r="J182" i="14"/>
  <c r="K162" i="14" s="1"/>
  <c r="I182" i="14"/>
  <c r="H182" i="14"/>
  <c r="G182" i="14"/>
  <c r="F182" i="14"/>
  <c r="E182" i="14"/>
  <c r="B182" i="14"/>
  <c r="A182" i="14"/>
  <c r="AN181" i="14"/>
  <c r="AM181" i="14"/>
  <c r="AL181" i="14"/>
  <c r="AK181" i="14"/>
  <c r="AI181" i="14"/>
  <c r="AH181" i="14"/>
  <c r="AF181" i="14"/>
  <c r="AE181" i="14"/>
  <c r="AD181" i="14"/>
  <c r="AC181" i="14"/>
  <c r="AA181" i="14"/>
  <c r="Z181" i="14"/>
  <c r="X181" i="14"/>
  <c r="W181" i="14"/>
  <c r="S181" i="14"/>
  <c r="R181" i="14"/>
  <c r="Q181" i="14"/>
  <c r="P181" i="14"/>
  <c r="O181" i="14"/>
  <c r="N181" i="14"/>
  <c r="L181" i="14"/>
  <c r="K181" i="14"/>
  <c r="J181" i="14"/>
  <c r="I181" i="14"/>
  <c r="H181" i="14"/>
  <c r="F181" i="14"/>
  <c r="E181" i="14"/>
  <c r="B181" i="14"/>
  <c r="A181" i="14"/>
  <c r="AM180" i="14"/>
  <c r="AL180" i="14"/>
  <c r="AK180" i="14"/>
  <c r="AN160" i="14" s="1"/>
  <c r="AI180" i="14"/>
  <c r="AH180" i="14"/>
  <c r="AJ160" i="14" s="1"/>
  <c r="AF180" i="14"/>
  <c r="AE180" i="14"/>
  <c r="AD180" i="14"/>
  <c r="AC180" i="14"/>
  <c r="AA180" i="14"/>
  <c r="Z160" i="14" s="1"/>
  <c r="Z180" i="14"/>
  <c r="X180" i="14"/>
  <c r="W180" i="14"/>
  <c r="X160" i="14" s="1"/>
  <c r="T180" i="14"/>
  <c r="R180" i="14"/>
  <c r="Q180" i="14"/>
  <c r="P180" i="14"/>
  <c r="O180" i="14"/>
  <c r="N180" i="14"/>
  <c r="M180" i="14"/>
  <c r="J180" i="14"/>
  <c r="I180" i="14"/>
  <c r="H180" i="14"/>
  <c r="G180" i="14"/>
  <c r="F180" i="14"/>
  <c r="E180" i="14"/>
  <c r="G160" i="14" s="1"/>
  <c r="D180" i="14"/>
  <c r="B180" i="14"/>
  <c r="A180" i="14"/>
  <c r="AN179" i="14"/>
  <c r="AM179" i="14"/>
  <c r="AL179" i="14"/>
  <c r="AK179" i="14"/>
  <c r="AN159" i="14" s="1"/>
  <c r="AI179" i="14"/>
  <c r="AH179" i="14"/>
  <c r="AF179" i="14"/>
  <c r="AE179" i="14"/>
  <c r="AD179" i="14"/>
  <c r="AC179" i="14"/>
  <c r="AB179" i="14"/>
  <c r="Z159" i="14" s="1"/>
  <c r="S139" i="14" s="1"/>
  <c r="AA179" i="14"/>
  <c r="W179" i="14"/>
  <c r="S179" i="14"/>
  <c r="R179" i="14"/>
  <c r="Q179" i="14"/>
  <c r="P179" i="14"/>
  <c r="O179" i="14"/>
  <c r="N179" i="14"/>
  <c r="J179" i="14"/>
  <c r="I179" i="14"/>
  <c r="H179" i="14"/>
  <c r="G179" i="14"/>
  <c r="F179" i="14"/>
  <c r="E179" i="14"/>
  <c r="G159" i="14" s="1"/>
  <c r="D179" i="14"/>
  <c r="B179" i="14"/>
  <c r="A179" i="14"/>
  <c r="AM178" i="14"/>
  <c r="AL178" i="14"/>
  <c r="AK178" i="14"/>
  <c r="AJ178" i="14"/>
  <c r="AI178" i="14"/>
  <c r="AH178" i="14"/>
  <c r="AJ158" i="14" s="1"/>
  <c r="AB138" i="14" s="1"/>
  <c r="AF178" i="14"/>
  <c r="AE178" i="14"/>
  <c r="AD178" i="14"/>
  <c r="AC178" i="14"/>
  <c r="AG158" i="14" s="1"/>
  <c r="AA178" i="14"/>
  <c r="Z178" i="14"/>
  <c r="S158" i="14" s="1"/>
  <c r="W178" i="14"/>
  <c r="T178" i="14"/>
  <c r="S178" i="14"/>
  <c r="R178" i="14"/>
  <c r="Q178" i="14"/>
  <c r="P178" i="14"/>
  <c r="O178" i="14"/>
  <c r="M158" i="14" s="1"/>
  <c r="N178" i="14"/>
  <c r="L178" i="14"/>
  <c r="J178" i="14"/>
  <c r="I178" i="14"/>
  <c r="H178" i="14"/>
  <c r="F178" i="14"/>
  <c r="G158" i="14" s="1"/>
  <c r="E178" i="14"/>
  <c r="D178" i="14"/>
  <c r="A178" i="14"/>
  <c r="AM177" i="14"/>
  <c r="AL177" i="14"/>
  <c r="AN157" i="14" s="1"/>
  <c r="AK177" i="14"/>
  <c r="AJ177" i="14"/>
  <c r="AI177" i="14"/>
  <c r="AH177" i="14"/>
  <c r="AJ157" i="14" s="1"/>
  <c r="AF177" i="14"/>
  <c r="AE177" i="14"/>
  <c r="AD177" i="14"/>
  <c r="AG157" i="14" s="1"/>
  <c r="AC177" i="14"/>
  <c r="AB177" i="14"/>
  <c r="Z157" i="14" s="1"/>
  <c r="AA177" i="14"/>
  <c r="X177" i="14"/>
  <c r="T157" i="14" s="1"/>
  <c r="W177" i="14"/>
  <c r="T177" i="14"/>
  <c r="S177" i="14"/>
  <c r="R177" i="14"/>
  <c r="Q177" i="14"/>
  <c r="P177" i="14"/>
  <c r="O177" i="14"/>
  <c r="N177" i="14"/>
  <c r="L177" i="14"/>
  <c r="J177" i="14"/>
  <c r="I177" i="14"/>
  <c r="H177" i="14"/>
  <c r="G177" i="14"/>
  <c r="F177" i="14"/>
  <c r="E177" i="14"/>
  <c r="D177" i="14"/>
  <c r="A177" i="14"/>
  <c r="AM176" i="14"/>
  <c r="AL176" i="14"/>
  <c r="AK176" i="14"/>
  <c r="AI176" i="14"/>
  <c r="AJ156" i="14" s="1"/>
  <c r="AH176" i="14"/>
  <c r="AF176" i="14"/>
  <c r="AE176" i="14"/>
  <c r="AD176" i="14"/>
  <c r="AG156" i="14" s="1"/>
  <c r="AC176" i="14"/>
  <c r="AA176" i="14"/>
  <c r="X176" i="14"/>
  <c r="W176" i="14"/>
  <c r="T176" i="14"/>
  <c r="R176" i="14"/>
  <c r="Q176" i="14"/>
  <c r="P176" i="14"/>
  <c r="O176" i="14"/>
  <c r="N176" i="14"/>
  <c r="M156" i="14" s="1"/>
  <c r="K176" i="14"/>
  <c r="J176" i="14"/>
  <c r="I176" i="14"/>
  <c r="K156" i="14" s="1"/>
  <c r="H176" i="14"/>
  <c r="F176" i="14"/>
  <c r="E176" i="14"/>
  <c r="A176" i="14"/>
  <c r="AM175" i="14"/>
  <c r="AL175" i="14"/>
  <c r="AN155" i="14" s="1"/>
  <c r="AK175" i="14"/>
  <c r="AJ175" i="14"/>
  <c r="AI175" i="14"/>
  <c r="AH175" i="14"/>
  <c r="AF175" i="14"/>
  <c r="AE175" i="14"/>
  <c r="AD175" i="14"/>
  <c r="AG155" i="14" s="1"/>
  <c r="AC175" i="14"/>
  <c r="AB175" i="14"/>
  <c r="AA175" i="14"/>
  <c r="Z155" i="14" s="1"/>
  <c r="W175" i="14"/>
  <c r="X155" i="14" s="1"/>
  <c r="T175" i="14"/>
  <c r="R175" i="14"/>
  <c r="Q175" i="14"/>
  <c r="P175" i="14"/>
  <c r="M155" i="14" s="1"/>
  <c r="O175" i="14"/>
  <c r="N175" i="14"/>
  <c r="M175" i="14"/>
  <c r="L175" i="14"/>
  <c r="K175" i="14"/>
  <c r="J175" i="14"/>
  <c r="I175" i="14"/>
  <c r="K155" i="14" s="1"/>
  <c r="H175" i="14"/>
  <c r="F175" i="14"/>
  <c r="G155" i="14" s="1"/>
  <c r="E175" i="14"/>
  <c r="C175" i="14"/>
  <c r="A175" i="14"/>
  <c r="AN174" i="14"/>
  <c r="AM174" i="14"/>
  <c r="AL174" i="14"/>
  <c r="AK174" i="14"/>
  <c r="AN154" i="14" s="1"/>
  <c r="AI174" i="14"/>
  <c r="AH174" i="14"/>
  <c r="AG174" i="14"/>
  <c r="AF174" i="14"/>
  <c r="AE174" i="14"/>
  <c r="AD174" i="14"/>
  <c r="AC174" i="14"/>
  <c r="AA174" i="14"/>
  <c r="X174" i="14"/>
  <c r="T154" i="14" s="1"/>
  <c r="W174" i="14"/>
  <c r="S174" i="14"/>
  <c r="R174" i="14"/>
  <c r="Q174" i="14"/>
  <c r="P174" i="14"/>
  <c r="O174" i="14"/>
  <c r="N174" i="14"/>
  <c r="M154" i="14" s="1"/>
  <c r="L174" i="14"/>
  <c r="J174" i="14"/>
  <c r="I174" i="14"/>
  <c r="H174" i="14"/>
  <c r="F174" i="14"/>
  <c r="E174" i="14"/>
  <c r="A174" i="14"/>
  <c r="AM173" i="14"/>
  <c r="AL173" i="14"/>
  <c r="AK173" i="14"/>
  <c r="AI173" i="14"/>
  <c r="AJ153" i="14" s="1"/>
  <c r="AH173" i="14"/>
  <c r="AF173" i="14"/>
  <c r="AE173" i="14"/>
  <c r="AD173" i="14"/>
  <c r="AC173" i="14"/>
  <c r="AG153" i="14" s="1"/>
  <c r="AA173" i="14"/>
  <c r="X173" i="14"/>
  <c r="W173" i="14"/>
  <c r="R173" i="14"/>
  <c r="Q173" i="14"/>
  <c r="P173" i="14"/>
  <c r="O173" i="14"/>
  <c r="N173" i="14"/>
  <c r="K173" i="14"/>
  <c r="J173" i="14"/>
  <c r="I173" i="14"/>
  <c r="H173" i="14"/>
  <c r="F173" i="14"/>
  <c r="E173" i="14"/>
  <c r="B173" i="14"/>
  <c r="A173" i="14"/>
  <c r="AM172" i="14"/>
  <c r="AL172" i="14"/>
  <c r="AK172" i="14"/>
  <c r="AN152" i="14" s="1"/>
  <c r="AI172" i="14"/>
  <c r="AH172" i="14"/>
  <c r="AJ152" i="14" s="1"/>
  <c r="AF172" i="14"/>
  <c r="AE172" i="14"/>
  <c r="AD172" i="14"/>
  <c r="AC172" i="14"/>
  <c r="AA172" i="14"/>
  <c r="Z152" i="14" s="1"/>
  <c r="Z172" i="14"/>
  <c r="S152" i="14" s="1"/>
  <c r="X172" i="14"/>
  <c r="W172" i="14"/>
  <c r="T172" i="14"/>
  <c r="R172" i="14"/>
  <c r="Q172" i="14"/>
  <c r="P172" i="14"/>
  <c r="O172" i="14"/>
  <c r="M152" i="14" s="1"/>
  <c r="N172" i="14"/>
  <c r="J172" i="14"/>
  <c r="I172" i="14"/>
  <c r="H172" i="14"/>
  <c r="L152" i="14" s="1"/>
  <c r="F172" i="14"/>
  <c r="E172" i="14"/>
  <c r="B172" i="14"/>
  <c r="A172" i="14"/>
  <c r="AM171" i="14"/>
  <c r="AL171" i="14"/>
  <c r="AK171" i="14"/>
  <c r="AI171" i="14"/>
  <c r="AH171" i="14"/>
  <c r="AF171" i="14"/>
  <c r="AE171" i="14"/>
  <c r="AD171" i="14"/>
  <c r="AC171" i="14"/>
  <c r="AB171" i="14"/>
  <c r="AA171" i="14"/>
  <c r="W171" i="14"/>
  <c r="X151" i="14" s="1"/>
  <c r="T171" i="14"/>
  <c r="S171" i="14"/>
  <c r="R171" i="14"/>
  <c r="Q171" i="14"/>
  <c r="P171" i="14"/>
  <c r="O171" i="14"/>
  <c r="N171" i="14"/>
  <c r="J171" i="14"/>
  <c r="I171" i="14"/>
  <c r="H171" i="14"/>
  <c r="G171" i="14"/>
  <c r="F171" i="14"/>
  <c r="E171" i="14"/>
  <c r="D171" i="14"/>
  <c r="B171" i="14"/>
  <c r="A171" i="14"/>
  <c r="AM170" i="14"/>
  <c r="AL170" i="14"/>
  <c r="AK170" i="14"/>
  <c r="AJ170" i="14"/>
  <c r="AI170" i="14"/>
  <c r="AH170" i="14"/>
  <c r="AF170" i="14"/>
  <c r="AE170" i="14"/>
  <c r="AD170" i="14"/>
  <c r="AC170" i="14"/>
  <c r="AA170" i="14"/>
  <c r="Z170" i="14"/>
  <c r="W170" i="14"/>
  <c r="X150" i="14" s="1"/>
  <c r="T170" i="14"/>
  <c r="S170" i="14"/>
  <c r="R170" i="14"/>
  <c r="Q170" i="14"/>
  <c r="P170" i="14"/>
  <c r="O170" i="14"/>
  <c r="N170" i="14"/>
  <c r="M150" i="14" s="1"/>
  <c r="J170" i="14"/>
  <c r="I170" i="14"/>
  <c r="H170" i="14"/>
  <c r="F170" i="14"/>
  <c r="G150" i="14" s="1"/>
  <c r="E170" i="14"/>
  <c r="D170" i="14"/>
  <c r="A170" i="14"/>
  <c r="AM169" i="14"/>
  <c r="AL169" i="14"/>
  <c r="AK169" i="14"/>
  <c r="AI169" i="14"/>
  <c r="AH169" i="14"/>
  <c r="AJ149" i="14" s="1"/>
  <c r="AF169" i="14"/>
  <c r="AE169" i="14"/>
  <c r="AD169" i="14"/>
  <c r="AC169" i="14"/>
  <c r="AA169" i="14"/>
  <c r="Z169" i="14"/>
  <c r="S149" i="14" s="1"/>
  <c r="W169" i="14"/>
  <c r="T169" i="14"/>
  <c r="S169" i="14"/>
  <c r="R169" i="14"/>
  <c r="Q169" i="14"/>
  <c r="P169" i="14"/>
  <c r="M149" i="14" s="1"/>
  <c r="O169" i="14"/>
  <c r="N169" i="14"/>
  <c r="L169" i="14"/>
  <c r="J169" i="14"/>
  <c r="K149" i="14" s="1"/>
  <c r="I169" i="14"/>
  <c r="H169" i="14"/>
  <c r="G169" i="14"/>
  <c r="F169" i="14"/>
  <c r="G149" i="14" s="1"/>
  <c r="E169" i="14"/>
  <c r="D169" i="14"/>
  <c r="A169" i="14"/>
  <c r="AM168" i="14"/>
  <c r="AL168" i="14"/>
  <c r="AK168" i="14"/>
  <c r="AI168" i="14"/>
  <c r="AH168" i="14"/>
  <c r="AF168" i="14"/>
  <c r="AE168" i="14"/>
  <c r="AD168" i="14"/>
  <c r="AC168" i="14"/>
  <c r="AB168" i="14"/>
  <c r="AA168" i="14"/>
  <c r="X168" i="14"/>
  <c r="T148" i="14" s="1"/>
  <c r="W168" i="14"/>
  <c r="X148" i="14" s="1"/>
  <c r="T168" i="14"/>
  <c r="R168" i="14"/>
  <c r="Q168" i="14"/>
  <c r="P168" i="14"/>
  <c r="O168" i="14"/>
  <c r="N168" i="14"/>
  <c r="M148" i="14" s="1"/>
  <c r="K168" i="14"/>
  <c r="J168" i="14"/>
  <c r="I168" i="14"/>
  <c r="H168" i="14"/>
  <c r="F168" i="14"/>
  <c r="E168" i="14"/>
  <c r="A168" i="14"/>
  <c r="AM167" i="14"/>
  <c r="AL167" i="14"/>
  <c r="AK167" i="14"/>
  <c r="AI167" i="14"/>
  <c r="AH167" i="14"/>
  <c r="AG167" i="14"/>
  <c r="AF167" i="14"/>
  <c r="AE167" i="14"/>
  <c r="AD167" i="14"/>
  <c r="AG147" i="14" s="1"/>
  <c r="AC167" i="14"/>
  <c r="AA167" i="14"/>
  <c r="W167" i="14"/>
  <c r="X147" i="14" s="1"/>
  <c r="T167" i="14"/>
  <c r="R167" i="14"/>
  <c r="Q167" i="14"/>
  <c r="P167" i="14"/>
  <c r="O167" i="14"/>
  <c r="N167" i="14"/>
  <c r="M167" i="14"/>
  <c r="L167" i="14"/>
  <c r="J167" i="14"/>
  <c r="I167" i="14"/>
  <c r="K147" i="14" s="1"/>
  <c r="H167" i="14"/>
  <c r="F167" i="14"/>
  <c r="E167" i="14"/>
  <c r="G147" i="14" s="1"/>
  <c r="A167" i="14"/>
  <c r="AN166" i="14"/>
  <c r="AM166" i="14"/>
  <c r="AL166" i="14"/>
  <c r="AK166" i="14"/>
  <c r="AI166" i="14"/>
  <c r="AJ146" i="14" s="1"/>
  <c r="AH166" i="14"/>
  <c r="AG166" i="14"/>
  <c r="AB146" i="14" s="1"/>
  <c r="AF166" i="14"/>
  <c r="AE166" i="14"/>
  <c r="AG146" i="14" s="1"/>
  <c r="AD166" i="14"/>
  <c r="AC166" i="14"/>
  <c r="AA166" i="14"/>
  <c r="X166" i="14"/>
  <c r="T146" i="14" s="1"/>
  <c r="W166" i="14"/>
  <c r="S166" i="14"/>
  <c r="R166" i="14"/>
  <c r="Q166" i="14"/>
  <c r="P166" i="14"/>
  <c r="O166" i="14"/>
  <c r="N166" i="14"/>
  <c r="M166" i="14"/>
  <c r="L166" i="14"/>
  <c r="K166" i="14"/>
  <c r="J166" i="14"/>
  <c r="I166" i="14"/>
  <c r="H166" i="14"/>
  <c r="F166" i="14"/>
  <c r="E166" i="14"/>
  <c r="G146" i="14" s="1"/>
  <c r="A166" i="14"/>
  <c r="AN165" i="14"/>
  <c r="AB145" i="14" s="1"/>
  <c r="AM165" i="14"/>
  <c r="AL165" i="14"/>
  <c r="AK165" i="14"/>
  <c r="AI165" i="14"/>
  <c r="AH165" i="14"/>
  <c r="AF165" i="14"/>
  <c r="AE165" i="14"/>
  <c r="AD165" i="14"/>
  <c r="AC165" i="14"/>
  <c r="AA165" i="14"/>
  <c r="Z165" i="14"/>
  <c r="X165" i="14"/>
  <c r="W165" i="14"/>
  <c r="X145" i="14" s="1"/>
  <c r="R165" i="14"/>
  <c r="Q165" i="14"/>
  <c r="P165" i="14"/>
  <c r="O165" i="14"/>
  <c r="N165" i="14"/>
  <c r="K165" i="14"/>
  <c r="J165" i="14"/>
  <c r="I165" i="14"/>
  <c r="H165" i="14"/>
  <c r="L145" i="14" s="1"/>
  <c r="F165" i="14"/>
  <c r="G145" i="14" s="1"/>
  <c r="E165" i="14"/>
  <c r="A165" i="14"/>
  <c r="AM164" i="14"/>
  <c r="AL164" i="14"/>
  <c r="AK164" i="14"/>
  <c r="AI164" i="14"/>
  <c r="AH164" i="14"/>
  <c r="AF164" i="14"/>
  <c r="AE164" i="14"/>
  <c r="AD164" i="14"/>
  <c r="AC164" i="14"/>
  <c r="AA164" i="14"/>
  <c r="Z164" i="14"/>
  <c r="X164" i="14"/>
  <c r="W164" i="14"/>
  <c r="T164" i="14"/>
  <c r="R164" i="14"/>
  <c r="Q164" i="14"/>
  <c r="P164" i="14"/>
  <c r="O164" i="14"/>
  <c r="N164" i="14"/>
  <c r="M164" i="14"/>
  <c r="J164" i="14"/>
  <c r="I164" i="14"/>
  <c r="H164" i="14"/>
  <c r="L144" i="14" s="1"/>
  <c r="G164" i="14"/>
  <c r="F164" i="14"/>
  <c r="E164" i="14"/>
  <c r="D164" i="14"/>
  <c r="A164" i="14"/>
  <c r="AM163" i="14"/>
  <c r="AL163" i="14"/>
  <c r="AK163" i="14"/>
  <c r="AJ163" i="14"/>
  <c r="AI163" i="14"/>
  <c r="AH163" i="14"/>
  <c r="AF163" i="14"/>
  <c r="AE163" i="14"/>
  <c r="AD163" i="14"/>
  <c r="AC163" i="14"/>
  <c r="AA163" i="14"/>
  <c r="Z163" i="14"/>
  <c r="W163" i="14"/>
  <c r="T163" i="14"/>
  <c r="S143" i="14" s="1"/>
  <c r="S163" i="14"/>
  <c r="R163" i="14"/>
  <c r="Q163" i="14"/>
  <c r="P163" i="14"/>
  <c r="O163" i="14"/>
  <c r="N163" i="14"/>
  <c r="L163" i="14"/>
  <c r="J163" i="14"/>
  <c r="I163" i="14"/>
  <c r="H163" i="14"/>
  <c r="F163" i="14"/>
  <c r="E163" i="14"/>
  <c r="G143" i="14" s="1"/>
  <c r="D163" i="14"/>
  <c r="A163" i="14"/>
  <c r="AM162" i="14"/>
  <c r="AL162" i="14"/>
  <c r="AK162" i="14"/>
  <c r="AN142" i="14" s="1"/>
  <c r="AJ162" i="14"/>
  <c r="AB142" i="14" s="1"/>
  <c r="AI162" i="14"/>
  <c r="AH162" i="14"/>
  <c r="AJ142" i="14" s="1"/>
  <c r="AG162" i="14"/>
  <c r="AF162" i="14"/>
  <c r="AE162" i="14"/>
  <c r="AD162" i="14"/>
  <c r="AG142" i="14" s="1"/>
  <c r="AC162" i="14"/>
  <c r="AB162" i="14"/>
  <c r="AA162" i="14"/>
  <c r="X162" i="14"/>
  <c r="T142" i="14" s="1"/>
  <c r="W162" i="14"/>
  <c r="T162" i="14"/>
  <c r="R162" i="14"/>
  <c r="Q162" i="14"/>
  <c r="P162" i="14"/>
  <c r="O162" i="14"/>
  <c r="N162" i="14"/>
  <c r="J162" i="14"/>
  <c r="K142" i="14" s="1"/>
  <c r="I162" i="14"/>
  <c r="H162" i="14"/>
  <c r="F162" i="14"/>
  <c r="E162" i="14"/>
  <c r="D162" i="14"/>
  <c r="A162" i="14"/>
  <c r="AM161" i="14"/>
  <c r="AL161" i="14"/>
  <c r="AK161" i="14"/>
  <c r="AJ161" i="14"/>
  <c r="AI161" i="14"/>
  <c r="AH161" i="14"/>
  <c r="AJ141" i="14" s="1"/>
  <c r="AG161" i="14"/>
  <c r="AF161" i="14"/>
  <c r="AE161" i="14"/>
  <c r="AD161" i="14"/>
  <c r="AG141" i="14" s="1"/>
  <c r="AC161" i="14"/>
  <c r="AB161" i="14"/>
  <c r="AA161" i="14"/>
  <c r="X161" i="14"/>
  <c r="T141" i="14" s="1"/>
  <c r="W161" i="14"/>
  <c r="T161" i="14"/>
  <c r="R161" i="14"/>
  <c r="Q161" i="14"/>
  <c r="P161" i="14"/>
  <c r="O161" i="14"/>
  <c r="N161" i="14"/>
  <c r="L161" i="14"/>
  <c r="K161" i="14"/>
  <c r="J161" i="14"/>
  <c r="I161" i="14"/>
  <c r="H161" i="14"/>
  <c r="G161" i="14"/>
  <c r="F161" i="14"/>
  <c r="E161" i="14"/>
  <c r="A161" i="14"/>
  <c r="AM160" i="14"/>
  <c r="AL160" i="14"/>
  <c r="AK160" i="14"/>
  <c r="AI160" i="14"/>
  <c r="AJ140" i="14" s="1"/>
  <c r="AH160" i="14"/>
  <c r="AG160" i="14"/>
  <c r="AF160" i="14"/>
  <c r="AE160" i="14"/>
  <c r="AD160" i="14"/>
  <c r="AC160" i="14"/>
  <c r="AA160" i="14"/>
  <c r="W160" i="14"/>
  <c r="X140" i="14" s="1"/>
  <c r="T160" i="14"/>
  <c r="S160" i="14"/>
  <c r="R160" i="14"/>
  <c r="Q160" i="14"/>
  <c r="P160" i="14"/>
  <c r="O160" i="14"/>
  <c r="N160" i="14"/>
  <c r="M140" i="14" s="1"/>
  <c r="L160" i="14"/>
  <c r="K160" i="14"/>
  <c r="J160" i="14"/>
  <c r="I160" i="14"/>
  <c r="H160" i="14"/>
  <c r="F160" i="14"/>
  <c r="E160" i="14"/>
  <c r="C160" i="14"/>
  <c r="A160" i="14"/>
  <c r="AM159" i="14"/>
  <c r="AL159" i="14"/>
  <c r="AN139" i="14" s="1"/>
  <c r="AK159" i="14"/>
  <c r="AJ159" i="14"/>
  <c r="AI159" i="14"/>
  <c r="AH159" i="14"/>
  <c r="AG159" i="14"/>
  <c r="AF159" i="14"/>
  <c r="AE159" i="14"/>
  <c r="AD159" i="14"/>
  <c r="AG139" i="14" s="1"/>
  <c r="AC159" i="14"/>
  <c r="AA159" i="14"/>
  <c r="X159" i="14"/>
  <c r="W159" i="14"/>
  <c r="X139" i="14" s="1"/>
  <c r="R159" i="14"/>
  <c r="Q159" i="14"/>
  <c r="P159" i="14"/>
  <c r="O159" i="14"/>
  <c r="N159" i="14"/>
  <c r="M159" i="14"/>
  <c r="K159" i="14"/>
  <c r="J159" i="14"/>
  <c r="I159" i="14"/>
  <c r="K139" i="14" s="1"/>
  <c r="H159" i="14"/>
  <c r="L139" i="14" s="1"/>
  <c r="F159" i="14"/>
  <c r="E159" i="14"/>
  <c r="G139" i="14" s="1"/>
  <c r="A159" i="14"/>
  <c r="AN158" i="14"/>
  <c r="AM158" i="14"/>
  <c r="AL158" i="14"/>
  <c r="AK158" i="14"/>
  <c r="AI158" i="14"/>
  <c r="AH158" i="14"/>
  <c r="AF158" i="14"/>
  <c r="AE158" i="14"/>
  <c r="AD158" i="14"/>
  <c r="AC158" i="14"/>
  <c r="AA158" i="14"/>
  <c r="X158" i="14"/>
  <c r="W158" i="14"/>
  <c r="X138" i="14" s="1"/>
  <c r="R158" i="14"/>
  <c r="Q158" i="14"/>
  <c r="P158" i="14"/>
  <c r="O158" i="14"/>
  <c r="N158" i="14"/>
  <c r="K158" i="14"/>
  <c r="J158" i="14"/>
  <c r="I158" i="14"/>
  <c r="H158" i="14"/>
  <c r="F158" i="14"/>
  <c r="G138" i="14" s="1"/>
  <c r="E158" i="14"/>
  <c r="A158" i="14"/>
  <c r="AM157" i="14"/>
  <c r="AL157" i="14"/>
  <c r="AK157" i="14"/>
  <c r="AI157" i="14"/>
  <c r="AH157" i="14"/>
  <c r="AF157" i="14"/>
  <c r="AE157" i="14"/>
  <c r="AD157" i="14"/>
  <c r="AC157" i="14"/>
  <c r="AA157" i="14"/>
  <c r="X157" i="14"/>
  <c r="W157" i="14"/>
  <c r="R157" i="14"/>
  <c r="Q157" i="14"/>
  <c r="P157" i="14"/>
  <c r="O157" i="14"/>
  <c r="N157" i="14"/>
  <c r="M157" i="14"/>
  <c r="K157" i="14"/>
  <c r="J157" i="14"/>
  <c r="I157" i="14"/>
  <c r="H157" i="14"/>
  <c r="G157" i="14"/>
  <c r="F157" i="14"/>
  <c r="E157" i="14"/>
  <c r="A157" i="14"/>
  <c r="AN156" i="14"/>
  <c r="AM156" i="14"/>
  <c r="AL156" i="14"/>
  <c r="AK156" i="14"/>
  <c r="AI156" i="14"/>
  <c r="AH156" i="14"/>
  <c r="AF156" i="14"/>
  <c r="AE156" i="14"/>
  <c r="AD156" i="14"/>
  <c r="AC156" i="14"/>
  <c r="AA156" i="14"/>
  <c r="Z156" i="14"/>
  <c r="X156" i="14"/>
  <c r="W156" i="14"/>
  <c r="T156" i="14"/>
  <c r="R156" i="14"/>
  <c r="Q156" i="14"/>
  <c r="P156" i="14"/>
  <c r="O156" i="14"/>
  <c r="N156" i="14"/>
  <c r="L156" i="14"/>
  <c r="J156" i="14"/>
  <c r="I156" i="14"/>
  <c r="H156" i="14"/>
  <c r="G156" i="14"/>
  <c r="F156" i="14"/>
  <c r="E156" i="14"/>
  <c r="A156" i="14"/>
  <c r="AM155" i="14"/>
  <c r="AL155" i="14"/>
  <c r="AK155" i="14"/>
  <c r="AJ155" i="14"/>
  <c r="AI155" i="14"/>
  <c r="AH155" i="14"/>
  <c r="AF155" i="14"/>
  <c r="AE155" i="14"/>
  <c r="AD155" i="14"/>
  <c r="AC155" i="14"/>
  <c r="AA155" i="14"/>
  <c r="W155" i="14"/>
  <c r="T155" i="14"/>
  <c r="R155" i="14"/>
  <c r="Q155" i="14"/>
  <c r="P155" i="14"/>
  <c r="O155" i="14"/>
  <c r="N155" i="14"/>
  <c r="L155" i="14"/>
  <c r="J155" i="14"/>
  <c r="I155" i="14"/>
  <c r="H155" i="14"/>
  <c r="F155" i="14"/>
  <c r="E155" i="14"/>
  <c r="D155" i="14"/>
  <c r="A155" i="14"/>
  <c r="AM154" i="14"/>
  <c r="AL154" i="14"/>
  <c r="AK154" i="14"/>
  <c r="AJ154" i="14"/>
  <c r="AI154" i="14"/>
  <c r="AH154" i="14"/>
  <c r="AG154" i="14"/>
  <c r="AF154" i="14"/>
  <c r="AE154" i="14"/>
  <c r="AD154" i="14"/>
  <c r="AC154" i="14"/>
  <c r="AB154" i="14"/>
  <c r="AA154" i="14"/>
  <c r="X154" i="14"/>
  <c r="W154" i="14"/>
  <c r="R154" i="14"/>
  <c r="Q154" i="14"/>
  <c r="P154" i="14"/>
  <c r="O154" i="14"/>
  <c r="N154" i="14"/>
  <c r="J154" i="14"/>
  <c r="I154" i="14"/>
  <c r="H154" i="14"/>
  <c r="F154" i="14"/>
  <c r="E154" i="14"/>
  <c r="D154" i="14"/>
  <c r="A154" i="14"/>
  <c r="AM153" i="14"/>
  <c r="AL153" i="14"/>
  <c r="AK153" i="14"/>
  <c r="AI153" i="14"/>
  <c r="AH153" i="14"/>
  <c r="AF153" i="14"/>
  <c r="AE153" i="14"/>
  <c r="AD153" i="14"/>
  <c r="AC153" i="14"/>
  <c r="AA153" i="14"/>
  <c r="X153" i="14"/>
  <c r="W153" i="14"/>
  <c r="T153" i="14"/>
  <c r="R153" i="14"/>
  <c r="Q153" i="14"/>
  <c r="P153" i="14"/>
  <c r="O153" i="14"/>
  <c r="N153" i="14"/>
  <c r="L153" i="14"/>
  <c r="K153" i="14"/>
  <c r="J153" i="14"/>
  <c r="I153" i="14"/>
  <c r="H153" i="14"/>
  <c r="G153" i="14"/>
  <c r="F153" i="14"/>
  <c r="E153" i="14"/>
  <c r="A153" i="14"/>
  <c r="AM152" i="14"/>
  <c r="AL152" i="14"/>
  <c r="AK152" i="14"/>
  <c r="AI152" i="14"/>
  <c r="AH152" i="14"/>
  <c r="AF152" i="14"/>
  <c r="AE152" i="14"/>
  <c r="AD152" i="14"/>
  <c r="AC152" i="14"/>
  <c r="AA152" i="14"/>
  <c r="X152" i="14"/>
  <c r="W152" i="14"/>
  <c r="T152" i="14"/>
  <c r="R152" i="14"/>
  <c r="Q152" i="14"/>
  <c r="P152" i="14"/>
  <c r="O152" i="14"/>
  <c r="N152" i="14"/>
  <c r="K152" i="14"/>
  <c r="J152" i="14"/>
  <c r="I152" i="14"/>
  <c r="H152" i="14"/>
  <c r="F152" i="14"/>
  <c r="E152" i="14"/>
  <c r="A152" i="14"/>
  <c r="AM151" i="14"/>
  <c r="AL151" i="14"/>
  <c r="AK151" i="14"/>
  <c r="AJ151" i="14"/>
  <c r="AI151" i="14"/>
  <c r="AH151" i="14"/>
  <c r="AG151" i="14"/>
  <c r="AF151" i="14"/>
  <c r="AE151" i="14"/>
  <c r="AD151" i="14"/>
  <c r="AC151" i="14"/>
  <c r="AA151" i="14"/>
  <c r="W151" i="14"/>
  <c r="R151" i="14"/>
  <c r="Q151" i="14"/>
  <c r="P151" i="14"/>
  <c r="O151" i="14"/>
  <c r="N151" i="14"/>
  <c r="K151" i="14"/>
  <c r="J151" i="14"/>
  <c r="I151" i="14"/>
  <c r="H151" i="14"/>
  <c r="F151" i="14"/>
  <c r="E151" i="14"/>
  <c r="A151" i="14"/>
  <c r="AN150" i="14"/>
  <c r="AM150" i="14"/>
  <c r="AL150" i="14"/>
  <c r="AK150" i="14"/>
  <c r="AI150" i="14"/>
  <c r="AH150" i="14"/>
  <c r="AG150" i="14"/>
  <c r="AF150" i="14"/>
  <c r="AE150" i="14"/>
  <c r="AD150" i="14"/>
  <c r="AC150" i="14"/>
  <c r="AA150" i="14"/>
  <c r="W150" i="14"/>
  <c r="R150" i="14"/>
  <c r="Q150" i="14"/>
  <c r="P150" i="14"/>
  <c r="O150" i="14"/>
  <c r="N150" i="14"/>
  <c r="K150" i="14"/>
  <c r="J150" i="14"/>
  <c r="I150" i="14"/>
  <c r="H150" i="14"/>
  <c r="F150" i="14"/>
  <c r="E150" i="14"/>
  <c r="A150" i="14"/>
  <c r="AM149" i="14"/>
  <c r="AL149" i="14"/>
  <c r="AK149" i="14"/>
  <c r="AI149" i="14"/>
  <c r="AH149" i="14"/>
  <c r="AF149" i="14"/>
  <c r="AE149" i="14"/>
  <c r="AD149" i="14"/>
  <c r="AC149" i="14"/>
  <c r="AA149" i="14"/>
  <c r="X149" i="14"/>
  <c r="W149" i="14"/>
  <c r="R149" i="14"/>
  <c r="Q149" i="14"/>
  <c r="P149" i="14"/>
  <c r="O149" i="14"/>
  <c r="N149" i="14"/>
  <c r="J149" i="14"/>
  <c r="I149" i="14"/>
  <c r="H149" i="14"/>
  <c r="F149" i="14"/>
  <c r="E149" i="14"/>
  <c r="A149" i="14"/>
  <c r="AN148" i="14"/>
  <c r="AM148" i="14"/>
  <c r="AL148" i="14"/>
  <c r="AK148" i="14"/>
  <c r="AI148" i="14"/>
  <c r="AH148" i="14"/>
  <c r="AF148" i="14"/>
  <c r="AE148" i="14"/>
  <c r="AD148" i="14"/>
  <c r="AC148" i="14"/>
  <c r="AA148" i="14"/>
  <c r="Z148" i="14"/>
  <c r="W148" i="14"/>
  <c r="R148" i="14"/>
  <c r="Q148" i="14"/>
  <c r="P148" i="14"/>
  <c r="O148" i="14"/>
  <c r="N148" i="14"/>
  <c r="L148" i="14"/>
  <c r="J148" i="14"/>
  <c r="I148" i="14"/>
  <c r="H148" i="14"/>
  <c r="G148" i="14"/>
  <c r="F148" i="14"/>
  <c r="E148" i="14"/>
  <c r="A148" i="14"/>
  <c r="AM147" i="14"/>
  <c r="AL147" i="14"/>
  <c r="AK147" i="14"/>
  <c r="AJ147" i="14"/>
  <c r="AI147" i="14"/>
  <c r="AH147" i="14"/>
  <c r="AF147" i="14"/>
  <c r="AE147" i="14"/>
  <c r="AD147" i="14"/>
  <c r="AC147" i="14"/>
  <c r="AA147" i="14"/>
  <c r="W147" i="14"/>
  <c r="T147" i="14"/>
  <c r="R147" i="14"/>
  <c r="Q147" i="14"/>
  <c r="P147" i="14"/>
  <c r="O147" i="14"/>
  <c r="N147" i="14"/>
  <c r="L147" i="14"/>
  <c r="J147" i="14"/>
  <c r="I147" i="14"/>
  <c r="H147" i="14"/>
  <c r="F147" i="14"/>
  <c r="E147" i="14"/>
  <c r="D147" i="14"/>
  <c r="A147" i="14"/>
  <c r="AM146" i="14"/>
  <c r="AL146" i="14"/>
  <c r="AK146" i="14"/>
  <c r="AI146" i="14"/>
  <c r="AH146" i="14"/>
  <c r="AF146" i="14"/>
  <c r="AE146" i="14"/>
  <c r="AD146" i="14"/>
  <c r="AC146" i="14"/>
  <c r="AA146" i="14"/>
  <c r="X146" i="14"/>
  <c r="W146" i="14"/>
  <c r="R146" i="14"/>
  <c r="Q146" i="14"/>
  <c r="P146" i="14"/>
  <c r="O146" i="14"/>
  <c r="N146" i="14"/>
  <c r="L146" i="14"/>
  <c r="J146" i="14"/>
  <c r="I146" i="14"/>
  <c r="H146" i="14"/>
  <c r="F146" i="14"/>
  <c r="E146" i="14"/>
  <c r="D146" i="14"/>
  <c r="A146" i="14"/>
  <c r="AM145" i="14"/>
  <c r="AL145" i="14"/>
  <c r="AK145" i="14"/>
  <c r="AI145" i="14"/>
  <c r="AH145" i="14"/>
  <c r="AG145" i="14"/>
  <c r="AF145" i="14"/>
  <c r="AE145" i="14"/>
  <c r="AD145" i="14"/>
  <c r="AC145" i="14"/>
  <c r="AA145" i="14"/>
  <c r="W145" i="14"/>
  <c r="T145" i="14"/>
  <c r="S145" i="14"/>
  <c r="R145" i="14"/>
  <c r="Q145" i="14"/>
  <c r="P145" i="14"/>
  <c r="O145" i="14"/>
  <c r="N145" i="14"/>
  <c r="K145" i="14"/>
  <c r="J145" i="14"/>
  <c r="I145" i="14"/>
  <c r="H145" i="14"/>
  <c r="F145" i="14"/>
  <c r="E145" i="14"/>
  <c r="A145" i="14"/>
  <c r="AM144" i="14"/>
  <c r="AL144" i="14"/>
  <c r="AK144" i="14"/>
  <c r="AI144" i="14"/>
  <c r="AH144" i="14"/>
  <c r="AF144" i="14"/>
  <c r="AE144" i="14"/>
  <c r="AD144" i="14"/>
  <c r="AC144" i="14"/>
  <c r="AA144" i="14"/>
  <c r="X144" i="14"/>
  <c r="W144" i="14"/>
  <c r="T144" i="14"/>
  <c r="S144" i="14"/>
  <c r="R144" i="14"/>
  <c r="Q144" i="14"/>
  <c r="P144" i="14"/>
  <c r="O144" i="14"/>
  <c r="N144" i="14"/>
  <c r="J144" i="14"/>
  <c r="I144" i="14"/>
  <c r="H144" i="14"/>
  <c r="F144" i="14"/>
  <c r="E144" i="14"/>
  <c r="D144" i="14"/>
  <c r="A144" i="14"/>
  <c r="AM143" i="14"/>
  <c r="AL143" i="14"/>
  <c r="AK143" i="14"/>
  <c r="AJ143" i="14"/>
  <c r="AI143" i="14"/>
  <c r="AH143" i="14"/>
  <c r="AG143" i="14"/>
  <c r="AF143" i="14"/>
  <c r="AE143" i="14"/>
  <c r="AD143" i="14"/>
  <c r="AC143" i="14"/>
  <c r="AA143" i="14"/>
  <c r="X143" i="14"/>
  <c r="W143" i="14"/>
  <c r="R143" i="14"/>
  <c r="Q143" i="14"/>
  <c r="P143" i="14"/>
  <c r="O143" i="14"/>
  <c r="N143" i="14"/>
  <c r="K143" i="14"/>
  <c r="J143" i="14"/>
  <c r="I143" i="14"/>
  <c r="H143" i="14"/>
  <c r="F143" i="14"/>
  <c r="E143" i="14"/>
  <c r="A143" i="14"/>
  <c r="AM142" i="14"/>
  <c r="AL142" i="14"/>
  <c r="AK142" i="14"/>
  <c r="AI142" i="14"/>
  <c r="AH142" i="14"/>
  <c r="AF142" i="14"/>
  <c r="AE142" i="14"/>
  <c r="AD142" i="14"/>
  <c r="AC142" i="14"/>
  <c r="AA142" i="14"/>
  <c r="X142" i="14"/>
  <c r="W142" i="14"/>
  <c r="R142" i="14"/>
  <c r="Q142" i="14"/>
  <c r="P142" i="14"/>
  <c r="O142" i="14"/>
  <c r="N142" i="14"/>
  <c r="J142" i="14"/>
  <c r="I142" i="14"/>
  <c r="H142" i="14"/>
  <c r="F142" i="14"/>
  <c r="E142" i="14"/>
  <c r="A142" i="14"/>
  <c r="AN141" i="14"/>
  <c r="AM141" i="14"/>
  <c r="AL141" i="14"/>
  <c r="AK141" i="14"/>
  <c r="AI141" i="14"/>
  <c r="AH141" i="14"/>
  <c r="AF141" i="14"/>
  <c r="AE141" i="14"/>
  <c r="AD141" i="14"/>
  <c r="AC141" i="14"/>
  <c r="AA141" i="14"/>
  <c r="Z141" i="14"/>
  <c r="X141" i="14"/>
  <c r="W141" i="14"/>
  <c r="R141" i="14"/>
  <c r="Q141" i="14"/>
  <c r="P141" i="14"/>
  <c r="O141" i="14"/>
  <c r="N141" i="14"/>
  <c r="K141" i="14"/>
  <c r="J141" i="14"/>
  <c r="I141" i="14"/>
  <c r="H141" i="14"/>
  <c r="G141" i="14"/>
  <c r="F141" i="14"/>
  <c r="E141" i="14"/>
  <c r="A141" i="14"/>
  <c r="AN140" i="14"/>
  <c r="AM140" i="14"/>
  <c r="AL140" i="14"/>
  <c r="AK140" i="14"/>
  <c r="AI140" i="14"/>
  <c r="AH140" i="14"/>
  <c r="AF140" i="14"/>
  <c r="AE140" i="14"/>
  <c r="AD140" i="14"/>
  <c r="AC140" i="14"/>
  <c r="AA140" i="14"/>
  <c r="W140" i="14"/>
  <c r="T140" i="14"/>
  <c r="R140" i="14"/>
  <c r="Q140" i="14"/>
  <c r="P140" i="14"/>
  <c r="O140" i="14"/>
  <c r="N140" i="14"/>
  <c r="J140" i="14"/>
  <c r="I140" i="14"/>
  <c r="H140" i="14"/>
  <c r="G140" i="14"/>
  <c r="F140" i="14"/>
  <c r="E140" i="14"/>
  <c r="D140" i="14"/>
  <c r="A140" i="14"/>
  <c r="AM139" i="14"/>
  <c r="AL139" i="14"/>
  <c r="AK139" i="14"/>
  <c r="AJ139" i="14"/>
  <c r="AI139" i="14"/>
  <c r="AH139" i="14"/>
  <c r="AF139" i="14"/>
  <c r="AE139" i="14"/>
  <c r="AD139" i="14"/>
  <c r="AC139" i="14"/>
  <c r="AA139" i="14"/>
  <c r="W139" i="14"/>
  <c r="T139" i="14"/>
  <c r="R139" i="14"/>
  <c r="Q139" i="14"/>
  <c r="P139" i="14"/>
  <c r="O139" i="14"/>
  <c r="N139" i="14"/>
  <c r="J139" i="14"/>
  <c r="I139" i="14"/>
  <c r="H139" i="14"/>
  <c r="F139" i="14"/>
  <c r="E139" i="14"/>
  <c r="D139" i="14"/>
  <c r="A139" i="14"/>
  <c r="AM138" i="14"/>
  <c r="AL138" i="14"/>
  <c r="AK138" i="14"/>
  <c r="AJ138" i="14"/>
  <c r="AI138" i="14"/>
  <c r="AH138" i="14"/>
  <c r="AF138" i="14"/>
  <c r="AE138" i="14"/>
  <c r="AD138" i="14"/>
  <c r="AC138" i="14"/>
  <c r="AA138" i="14"/>
  <c r="W138" i="14"/>
  <c r="T138" i="14"/>
  <c r="R138" i="14"/>
  <c r="Q138" i="14"/>
  <c r="P138" i="14"/>
  <c r="O138" i="14"/>
  <c r="N138" i="14"/>
  <c r="J138" i="14"/>
  <c r="I138" i="14"/>
  <c r="H138" i="14"/>
  <c r="F138" i="14"/>
  <c r="E138" i="14"/>
  <c r="D138"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37" i="10"/>
  <c r="D137" i="10"/>
  <c r="B137" i="10"/>
  <c r="A137" i="10"/>
  <c r="AE136" i="14"/>
  <c r="Q136" i="14"/>
  <c r="H136" i="15"/>
  <c r="G136" i="15"/>
  <c r="N136" i="10"/>
  <c r="J136" i="14"/>
  <c r="K136" i="10"/>
  <c r="I136" i="14"/>
  <c r="F136" i="10"/>
  <c r="E136" i="14"/>
  <c r="E136" i="10"/>
  <c r="E139" i="8" s="1"/>
  <c r="D136" i="10"/>
  <c r="C136" i="10"/>
  <c r="B136" i="10"/>
  <c r="A136" i="10"/>
  <c r="AD135" i="10"/>
  <c r="AI135" i="14"/>
  <c r="AF135" i="14"/>
  <c r="AC135" i="14"/>
  <c r="AA135" i="14"/>
  <c r="V135" i="10"/>
  <c r="K135" i="15"/>
  <c r="I135" i="15"/>
  <c r="O135" i="14"/>
  <c r="O135" i="10"/>
  <c r="E135" i="10"/>
  <c r="D135" i="10"/>
  <c r="C135" i="10"/>
  <c r="B135" i="10"/>
  <c r="A135" i="10"/>
  <c r="A138" i="8" s="1"/>
  <c r="W134" i="14"/>
  <c r="X134" i="14" s="1"/>
  <c r="T134" i="14" s="1"/>
  <c r="E134" i="10"/>
  <c r="D134" i="10"/>
  <c r="B134" i="10"/>
  <c r="A134" i="10"/>
  <c r="A137" i="8" s="1"/>
  <c r="X133" i="10"/>
  <c r="L133" i="15"/>
  <c r="E133" i="10"/>
  <c r="D133" i="10"/>
  <c r="B133" i="10"/>
  <c r="A133" i="10"/>
  <c r="I132" i="15"/>
  <c r="N132" i="14"/>
  <c r="K132" i="10"/>
  <c r="I132" i="14"/>
  <c r="E132" i="10"/>
  <c r="E135" i="8" s="1"/>
  <c r="S135" i="8" s="1"/>
  <c r="D132" i="10"/>
  <c r="B132" i="10"/>
  <c r="A132" i="10"/>
  <c r="U131" i="15"/>
  <c r="AM131" i="14"/>
  <c r="T131" i="15"/>
  <c r="AF131" i="10"/>
  <c r="AI131" i="14"/>
  <c r="AD131" i="10"/>
  <c r="P131" i="15"/>
  <c r="AF131" i="14"/>
  <c r="O131" i="15"/>
  <c r="N131" i="15"/>
  <c r="M131" i="15"/>
  <c r="X131" i="10"/>
  <c r="W131" i="14"/>
  <c r="X131" i="14" s="1"/>
  <c r="T131" i="14" s="1"/>
  <c r="R131" i="14"/>
  <c r="U131" i="10"/>
  <c r="Q131" i="14"/>
  <c r="H131" i="15"/>
  <c r="G131" i="15"/>
  <c r="Q131" i="10"/>
  <c r="F134" i="7" s="1"/>
  <c r="N131" i="14"/>
  <c r="O131" i="10"/>
  <c r="E131" i="15"/>
  <c r="I131" i="10"/>
  <c r="I131" i="14"/>
  <c r="E131" i="14"/>
  <c r="F131" i="10"/>
  <c r="E131" i="10"/>
  <c r="D131" i="10"/>
  <c r="C131" i="10"/>
  <c r="C134" i="8" s="1"/>
  <c r="B131" i="10"/>
  <c r="A131" i="10"/>
  <c r="AK130" i="14"/>
  <c r="AD130" i="10"/>
  <c r="AC130" i="10"/>
  <c r="AF133" i="8" s="1"/>
  <c r="P130" i="15"/>
  <c r="W130" i="14"/>
  <c r="X130" i="14" s="1"/>
  <c r="T130" i="14" s="1"/>
  <c r="J130" i="15"/>
  <c r="Q130" i="14"/>
  <c r="N130" i="10"/>
  <c r="F130" i="15"/>
  <c r="J130" i="14"/>
  <c r="F130" i="14"/>
  <c r="B130" i="15"/>
  <c r="E130" i="10"/>
  <c r="D130" i="10"/>
  <c r="D133" i="8" s="1"/>
  <c r="B130" i="10"/>
  <c r="A130" i="10"/>
  <c r="E129" i="10"/>
  <c r="D129" i="10"/>
  <c r="B129" i="10"/>
  <c r="B132" i="8" s="1"/>
  <c r="G132" i="8" s="1"/>
  <c r="A129" i="10"/>
  <c r="A132" i="8" s="1"/>
  <c r="J128" i="15"/>
  <c r="F128" i="15"/>
  <c r="C128" i="15"/>
  <c r="E128" i="10"/>
  <c r="D128" i="10"/>
  <c r="B128" i="10"/>
  <c r="A128" i="10"/>
  <c r="A131" i="7" s="1"/>
  <c r="AM127" i="14"/>
  <c r="Q127" i="15"/>
  <c r="AB127" i="10"/>
  <c r="W127" i="10"/>
  <c r="AA127" i="14"/>
  <c r="L127" i="15"/>
  <c r="P127" i="10"/>
  <c r="D127" i="15"/>
  <c r="E127" i="10"/>
  <c r="D127" i="10"/>
  <c r="R127" i="15"/>
  <c r="B127" i="10"/>
  <c r="A127" i="10"/>
  <c r="AC126" i="10"/>
  <c r="E126" i="10"/>
  <c r="D126" i="10"/>
  <c r="D129" i="8" s="1"/>
  <c r="B126" i="10"/>
  <c r="A126" i="10"/>
  <c r="AL125" i="14"/>
  <c r="R125" i="15"/>
  <c r="P125" i="15"/>
  <c r="AB125" i="10"/>
  <c r="AF125" i="14"/>
  <c r="AE125" i="14"/>
  <c r="AD125" i="14"/>
  <c r="Z125" i="10"/>
  <c r="L125" i="15"/>
  <c r="AA125" i="14"/>
  <c r="W125" i="14"/>
  <c r="X125" i="14" s="1"/>
  <c r="T125" i="14" s="1"/>
  <c r="K125" i="15"/>
  <c r="U125" i="10"/>
  <c r="R125" i="14"/>
  <c r="N125" i="14"/>
  <c r="N125" i="10"/>
  <c r="M125" i="10"/>
  <c r="F125" i="15"/>
  <c r="J125" i="14"/>
  <c r="K125" i="10"/>
  <c r="E125" i="15"/>
  <c r="I125" i="14"/>
  <c r="I125" i="10"/>
  <c r="C125" i="15"/>
  <c r="F125" i="10"/>
  <c r="E125" i="10"/>
  <c r="D125" i="10"/>
  <c r="C125" i="10"/>
  <c r="B125" i="10"/>
  <c r="A125" i="10"/>
  <c r="A128" i="8" s="1"/>
  <c r="E124" i="10"/>
  <c r="E127" i="7" s="1"/>
  <c r="D124" i="10"/>
  <c r="B124" i="10"/>
  <c r="A124" i="10"/>
  <c r="W123" i="14"/>
  <c r="X123" i="14" s="1"/>
  <c r="T123" i="14" s="1"/>
  <c r="E123" i="10"/>
  <c r="D123" i="10"/>
  <c r="B123" i="10"/>
  <c r="B126" i="8" s="1"/>
  <c r="A123" i="10"/>
  <c r="A126" i="8" s="1"/>
  <c r="E122" i="10"/>
  <c r="D122" i="10"/>
  <c r="B122" i="10"/>
  <c r="A122" i="10"/>
  <c r="AM121" i="14"/>
  <c r="AG121" i="10"/>
  <c r="T121" i="15"/>
  <c r="AL121" i="14"/>
  <c r="AF121" i="10"/>
  <c r="AK121" i="14"/>
  <c r="N121" i="15"/>
  <c r="Z121" i="10"/>
  <c r="AD121" i="14"/>
  <c r="AC121" i="14"/>
  <c r="T121" i="10"/>
  <c r="I124" i="7" s="1"/>
  <c r="P121" i="14"/>
  <c r="O121" i="14"/>
  <c r="M121" i="10"/>
  <c r="J121" i="14"/>
  <c r="K121" i="10"/>
  <c r="G121" i="10"/>
  <c r="F121" i="14"/>
  <c r="E121" i="10"/>
  <c r="E124" i="8" s="1"/>
  <c r="D121" i="10"/>
  <c r="D124" i="8" s="1"/>
  <c r="B121" i="10"/>
  <c r="A121" i="10"/>
  <c r="U120" i="15"/>
  <c r="AG120" i="10"/>
  <c r="AL120" i="14"/>
  <c r="S120" i="15"/>
  <c r="Q120" i="15"/>
  <c r="AH120" i="14"/>
  <c r="AC120" i="10"/>
  <c r="R120" i="14"/>
  <c r="J120" i="10"/>
  <c r="D120" i="15"/>
  <c r="E120" i="10"/>
  <c r="D120" i="10"/>
  <c r="B120" i="10"/>
  <c r="B123" i="6" s="1"/>
  <c r="A120" i="10"/>
  <c r="A123" i="7" s="1"/>
  <c r="E119" i="10"/>
  <c r="D119" i="10"/>
  <c r="D122" i="8" s="1"/>
  <c r="B119" i="10"/>
  <c r="A119" i="10"/>
  <c r="U118" i="15"/>
  <c r="AM118" i="14"/>
  <c r="AF118" i="10"/>
  <c r="AJ121" i="8" s="1"/>
  <c r="AK118" i="14"/>
  <c r="AE118" i="10"/>
  <c r="S118" i="15"/>
  <c r="R118" i="15"/>
  <c r="AI118" i="14"/>
  <c r="Q118" i="15"/>
  <c r="M118" i="15"/>
  <c r="AA118" i="14"/>
  <c r="L118" i="15"/>
  <c r="W118" i="14"/>
  <c r="X118" i="14" s="1"/>
  <c r="T118" i="14" s="1"/>
  <c r="R118" i="14"/>
  <c r="J118" i="15"/>
  <c r="Q118" i="14"/>
  <c r="T118" i="10"/>
  <c r="H118" i="15"/>
  <c r="O118" i="14"/>
  <c r="R118" i="10"/>
  <c r="G121" i="7" s="1"/>
  <c r="N118" i="14"/>
  <c r="P118" i="10"/>
  <c r="N118" i="10"/>
  <c r="J118" i="14"/>
  <c r="F118" i="15"/>
  <c r="J118" i="10"/>
  <c r="D118" i="15"/>
  <c r="H118" i="10"/>
  <c r="P121" i="6" s="1"/>
  <c r="Q121" i="6" s="1"/>
  <c r="R121" i="6" s="1"/>
  <c r="C118" i="15"/>
  <c r="G118" i="10"/>
  <c r="E118" i="10"/>
  <c r="D118" i="10"/>
  <c r="B118" i="10"/>
  <c r="A118" i="10"/>
  <c r="E117" i="10"/>
  <c r="E120" i="6" s="1"/>
  <c r="D117" i="10"/>
  <c r="D120" i="7" s="1"/>
  <c r="B117" i="10"/>
  <c r="A117" i="10"/>
  <c r="A120" i="8" s="1"/>
  <c r="T116" i="15"/>
  <c r="AL116" i="14"/>
  <c r="AF116" i="10"/>
  <c r="AC116" i="14"/>
  <c r="W116" i="10"/>
  <c r="P116" i="10"/>
  <c r="J116" i="10"/>
  <c r="F116" i="14"/>
  <c r="E116" i="14"/>
  <c r="E116" i="10"/>
  <c r="D116" i="10"/>
  <c r="B116" i="10"/>
  <c r="A116" i="10"/>
  <c r="A119" i="8" s="1"/>
  <c r="U115" i="15"/>
  <c r="AM115" i="14"/>
  <c r="AG115" i="10"/>
  <c r="S115" i="15"/>
  <c r="AD115" i="14"/>
  <c r="AC115" i="14"/>
  <c r="X115" i="10"/>
  <c r="AA115" i="14"/>
  <c r="K115" i="15"/>
  <c r="R115" i="14"/>
  <c r="U115" i="10"/>
  <c r="Q115" i="14"/>
  <c r="T115" i="10"/>
  <c r="I115" i="15"/>
  <c r="S115" i="10"/>
  <c r="H115" i="15"/>
  <c r="M115" i="10"/>
  <c r="L115" i="10"/>
  <c r="K115" i="10"/>
  <c r="D115" i="15"/>
  <c r="C115" i="15"/>
  <c r="E115" i="10"/>
  <c r="D115" i="10"/>
  <c r="B115" i="10"/>
  <c r="B118" i="8" s="1"/>
  <c r="A115" i="10"/>
  <c r="A118" i="8" s="1"/>
  <c r="S114" i="15"/>
  <c r="AF114" i="14"/>
  <c r="O114" i="15"/>
  <c r="N114" i="15"/>
  <c r="W114" i="10"/>
  <c r="R114" i="14"/>
  <c r="J114" i="10"/>
  <c r="H114" i="14"/>
  <c r="H114" i="10"/>
  <c r="E114" i="14"/>
  <c r="F114" i="10"/>
  <c r="E114" i="10"/>
  <c r="D114" i="10"/>
  <c r="B114" i="10"/>
  <c r="A114" i="10"/>
  <c r="A117" i="7" s="1"/>
  <c r="AM113" i="14"/>
  <c r="AL113" i="14"/>
  <c r="AF113" i="10"/>
  <c r="T113" i="15"/>
  <c r="AI113" i="14"/>
  <c r="AD113" i="10"/>
  <c r="AH113" i="14"/>
  <c r="AJ113" i="14" s="1"/>
  <c r="O113" i="15"/>
  <c r="AA113" i="10"/>
  <c r="AC116" i="8" s="1"/>
  <c r="N113" i="15"/>
  <c r="AD113" i="14"/>
  <c r="Z113" i="10"/>
  <c r="AC113" i="14"/>
  <c r="X113" i="10"/>
  <c r="AA113" i="14"/>
  <c r="V113" i="10"/>
  <c r="W113" i="14"/>
  <c r="X113" i="14" s="1"/>
  <c r="T113" i="14" s="1"/>
  <c r="R113" i="14"/>
  <c r="U113" i="10"/>
  <c r="K113" i="15"/>
  <c r="J113" i="15"/>
  <c r="T113" i="10"/>
  <c r="I113" i="15"/>
  <c r="P113" i="14"/>
  <c r="G113" i="15"/>
  <c r="N113" i="14"/>
  <c r="Q113" i="10"/>
  <c r="O113" i="10"/>
  <c r="F113" i="15"/>
  <c r="L113" i="10"/>
  <c r="K113" i="10"/>
  <c r="E113" i="15"/>
  <c r="C113" i="15"/>
  <c r="F113" i="14"/>
  <c r="G113" i="10"/>
  <c r="E113" i="14"/>
  <c r="E113" i="10"/>
  <c r="D113" i="10"/>
  <c r="C113" i="10"/>
  <c r="B113" i="10"/>
  <c r="A113" i="10"/>
  <c r="AG112" i="10"/>
  <c r="AE112" i="10"/>
  <c r="Q112" i="15"/>
  <c r="W112" i="14"/>
  <c r="X112" i="14" s="1"/>
  <c r="T112" i="14" s="1"/>
  <c r="N112" i="10"/>
  <c r="F112" i="15"/>
  <c r="D112" i="15"/>
  <c r="H112" i="10"/>
  <c r="B112" i="15"/>
  <c r="E112" i="14"/>
  <c r="F112" i="10"/>
  <c r="E112" i="10"/>
  <c r="D112" i="10"/>
  <c r="B112" i="10"/>
  <c r="A112" i="10"/>
  <c r="A115" i="8" s="1"/>
  <c r="AF111" i="10"/>
  <c r="AJ114" i="8" s="1"/>
  <c r="N111" i="15"/>
  <c r="E111" i="10"/>
  <c r="D111" i="10"/>
  <c r="B111" i="10"/>
  <c r="A111" i="10"/>
  <c r="R110" i="15"/>
  <c r="W110" i="14"/>
  <c r="X110" i="14" s="1"/>
  <c r="T110" i="14" s="1"/>
  <c r="R110" i="10"/>
  <c r="G113" i="7" s="1"/>
  <c r="F110" i="15"/>
  <c r="E110" i="10"/>
  <c r="D110" i="10"/>
  <c r="B110" i="10"/>
  <c r="A110" i="10"/>
  <c r="AM109" i="14"/>
  <c r="T109" i="15"/>
  <c r="AF109" i="10"/>
  <c r="AJ112" i="8" s="1"/>
  <c r="AL109" i="14"/>
  <c r="AK109" i="14"/>
  <c r="R109" i="15"/>
  <c r="AF109" i="14"/>
  <c r="N109" i="15"/>
  <c r="Z109" i="10"/>
  <c r="AC109" i="14"/>
  <c r="Y109" i="10"/>
  <c r="AA112" i="8" s="1"/>
  <c r="W109" i="10"/>
  <c r="L109" i="15"/>
  <c r="AA109" i="14"/>
  <c r="R109" i="14"/>
  <c r="U109" i="10"/>
  <c r="G109" i="15"/>
  <c r="Q109" i="10"/>
  <c r="F112" i="7" s="1"/>
  <c r="F109" i="14"/>
  <c r="G109" i="10"/>
  <c r="E109" i="10"/>
  <c r="D109" i="10"/>
  <c r="B109" i="10"/>
  <c r="A109" i="10"/>
  <c r="U108" i="15"/>
  <c r="AG108" i="10"/>
  <c r="AL108" i="14"/>
  <c r="S108" i="15"/>
  <c r="AE108" i="10"/>
  <c r="AH108" i="14"/>
  <c r="O108" i="15"/>
  <c r="AA108" i="10"/>
  <c r="X108" i="10"/>
  <c r="N108" i="14"/>
  <c r="Q108" i="10"/>
  <c r="I108" i="10"/>
  <c r="B108" i="15"/>
  <c r="E108" i="14"/>
  <c r="F108" i="10"/>
  <c r="E108" i="10"/>
  <c r="D108" i="10"/>
  <c r="B108" i="10"/>
  <c r="A108" i="10"/>
  <c r="AA107" i="10"/>
  <c r="V107" i="10"/>
  <c r="I107" i="10"/>
  <c r="E107" i="15"/>
  <c r="E107" i="10"/>
  <c r="D107" i="10"/>
  <c r="AC107" i="14"/>
  <c r="B107" i="10"/>
  <c r="B110" i="8" s="1"/>
  <c r="A107" i="10"/>
  <c r="T106" i="15"/>
  <c r="O106" i="14"/>
  <c r="M106" i="10"/>
  <c r="D106" i="15"/>
  <c r="H106" i="14"/>
  <c r="H106" i="10"/>
  <c r="O109" i="6" s="1"/>
  <c r="E106" i="10"/>
  <c r="E109" i="8" s="1"/>
  <c r="F109" i="8" s="1"/>
  <c r="D106" i="10"/>
  <c r="B106" i="10"/>
  <c r="B109" i="8" s="1"/>
  <c r="A106" i="10"/>
  <c r="U105" i="15"/>
  <c r="AM105" i="14"/>
  <c r="T105" i="15"/>
  <c r="AL105" i="14"/>
  <c r="AF105" i="10"/>
  <c r="R105" i="15"/>
  <c r="AI105" i="14"/>
  <c r="AD105" i="10"/>
  <c r="AH105" i="14"/>
  <c r="AC105" i="10"/>
  <c r="AF105" i="14"/>
  <c r="P105" i="15"/>
  <c r="AA105" i="10"/>
  <c r="AC108" i="8" s="1"/>
  <c r="M105" i="15"/>
  <c r="L105" i="15"/>
  <c r="AA105" i="14"/>
  <c r="V105" i="10"/>
  <c r="W105" i="14"/>
  <c r="X105" i="14" s="1"/>
  <c r="T105" i="14" s="1"/>
  <c r="K105" i="15"/>
  <c r="R105" i="14"/>
  <c r="U105" i="10"/>
  <c r="J108" i="7" s="1"/>
  <c r="J105" i="15"/>
  <c r="Q105" i="14"/>
  <c r="T105" i="10"/>
  <c r="P105" i="14"/>
  <c r="G105" i="15"/>
  <c r="Q105" i="10"/>
  <c r="N105" i="14"/>
  <c r="O105" i="10"/>
  <c r="N105" i="10"/>
  <c r="F105" i="15"/>
  <c r="J105" i="14"/>
  <c r="L105" i="10"/>
  <c r="E105" i="15"/>
  <c r="C105" i="15"/>
  <c r="F105" i="14"/>
  <c r="G105" i="10"/>
  <c r="F105" i="10"/>
  <c r="E105" i="10"/>
  <c r="D105" i="10"/>
  <c r="C105" i="10"/>
  <c r="B105" i="10"/>
  <c r="A105" i="10"/>
  <c r="AD104" i="14"/>
  <c r="Z104" i="10"/>
  <c r="AB107" i="8" s="1"/>
  <c r="N104" i="14"/>
  <c r="H104" i="14"/>
  <c r="E104" i="10"/>
  <c r="D104" i="10"/>
  <c r="B104" i="10"/>
  <c r="A104" i="10"/>
  <c r="AC103" i="10"/>
  <c r="AF106" i="8" s="1"/>
  <c r="E103" i="10"/>
  <c r="E106" i="8" s="1"/>
  <c r="D103" i="10"/>
  <c r="B103" i="10"/>
  <c r="B106" i="8" s="1"/>
  <c r="A103" i="10"/>
  <c r="AM102" i="14"/>
  <c r="R102" i="15"/>
  <c r="P102" i="15"/>
  <c r="AF102" i="14"/>
  <c r="AB102" i="10"/>
  <c r="AD105" i="8" s="1"/>
  <c r="O102" i="15"/>
  <c r="AA102" i="10"/>
  <c r="AE102" i="14"/>
  <c r="AD102" i="14"/>
  <c r="X102" i="10"/>
  <c r="W102" i="14"/>
  <c r="X102" i="14" s="1"/>
  <c r="T102" i="14" s="1"/>
  <c r="J102" i="15"/>
  <c r="Q102" i="14"/>
  <c r="I102" i="15"/>
  <c r="H102" i="15"/>
  <c r="O102" i="14"/>
  <c r="G102" i="15"/>
  <c r="N102" i="10"/>
  <c r="M102" i="10"/>
  <c r="F102" i="15"/>
  <c r="J102" i="14"/>
  <c r="E102" i="15"/>
  <c r="I102" i="14"/>
  <c r="I102" i="10"/>
  <c r="C102" i="15"/>
  <c r="F102" i="14"/>
  <c r="G102" i="10"/>
  <c r="E102" i="10"/>
  <c r="E105" i="8" s="1"/>
  <c r="V105" i="8" s="1"/>
  <c r="D102" i="10"/>
  <c r="D105" i="8" s="1"/>
  <c r="C102" i="10"/>
  <c r="B102" i="10"/>
  <c r="B105" i="8" s="1"/>
  <c r="A102" i="10"/>
  <c r="AA101" i="10"/>
  <c r="G101" i="10"/>
  <c r="E101" i="10"/>
  <c r="D101" i="10"/>
  <c r="D104" i="7" s="1"/>
  <c r="B101" i="10"/>
  <c r="A101" i="10"/>
  <c r="AD100" i="10"/>
  <c r="AB100" i="10"/>
  <c r="O100" i="15"/>
  <c r="AE100" i="14"/>
  <c r="AD100" i="14"/>
  <c r="X100" i="10"/>
  <c r="AA100" i="14"/>
  <c r="R100" i="14"/>
  <c r="H100" i="15"/>
  <c r="O100" i="14"/>
  <c r="R100" i="10"/>
  <c r="P100" i="10"/>
  <c r="N100" i="10"/>
  <c r="F100" i="15"/>
  <c r="I100" i="14"/>
  <c r="I100" i="10"/>
  <c r="G100" i="10"/>
  <c r="E100" i="10"/>
  <c r="D100" i="10"/>
  <c r="B100" i="10"/>
  <c r="A100" i="10"/>
  <c r="AH99" i="14"/>
  <c r="E99" i="10"/>
  <c r="D99" i="10"/>
  <c r="B99" i="10"/>
  <c r="A99" i="10"/>
  <c r="AL98" i="14"/>
  <c r="AE98" i="14"/>
  <c r="AA98" i="10"/>
  <c r="G98" i="15"/>
  <c r="N98" i="14"/>
  <c r="N98" i="10"/>
  <c r="F98" i="15"/>
  <c r="L98" i="10"/>
  <c r="E98" i="14"/>
  <c r="F98" i="10"/>
  <c r="B98" i="15"/>
  <c r="E98" i="10"/>
  <c r="D98" i="10"/>
  <c r="D101" i="7" s="1"/>
  <c r="B98" i="10"/>
  <c r="A98" i="10"/>
  <c r="A101" i="8" s="1"/>
  <c r="R97" i="15"/>
  <c r="AI97" i="14"/>
  <c r="AF97" i="14"/>
  <c r="AB97" i="10"/>
  <c r="P97" i="15"/>
  <c r="E97" i="10"/>
  <c r="E100" i="7" s="1"/>
  <c r="D97" i="10"/>
  <c r="B97" i="10"/>
  <c r="B100" i="8" s="1"/>
  <c r="A97" i="10"/>
  <c r="U96" i="15"/>
  <c r="AL96" i="14"/>
  <c r="J96" i="15"/>
  <c r="F96" i="15"/>
  <c r="J96" i="10"/>
  <c r="D96" i="15"/>
  <c r="E96" i="10"/>
  <c r="D96" i="10"/>
  <c r="B96" i="10"/>
  <c r="A96" i="10"/>
  <c r="U95" i="15"/>
  <c r="AM95" i="14"/>
  <c r="T95" i="15"/>
  <c r="AL95" i="14"/>
  <c r="AF95" i="10"/>
  <c r="R95" i="15"/>
  <c r="AI95" i="14"/>
  <c r="AD95" i="10"/>
  <c r="AH95" i="14"/>
  <c r="AJ95" i="14" s="1"/>
  <c r="AC95" i="10"/>
  <c r="AF98" i="8" s="1"/>
  <c r="P95" i="15"/>
  <c r="AE95" i="14"/>
  <c r="AC95" i="14"/>
  <c r="L95" i="15"/>
  <c r="AA95" i="14"/>
  <c r="K95" i="15"/>
  <c r="R95" i="14"/>
  <c r="U95" i="10"/>
  <c r="J98" i="7" s="1"/>
  <c r="P98" i="7" s="1"/>
  <c r="J95" i="15"/>
  <c r="Q95" i="14"/>
  <c r="T95" i="10"/>
  <c r="H95" i="15"/>
  <c r="Q95" i="10"/>
  <c r="N95" i="10"/>
  <c r="M95" i="10"/>
  <c r="F95" i="15"/>
  <c r="J95" i="14"/>
  <c r="L95" i="10"/>
  <c r="K95" i="10"/>
  <c r="I95" i="10"/>
  <c r="E95" i="14"/>
  <c r="E95" i="10"/>
  <c r="D95" i="10"/>
  <c r="C95" i="10"/>
  <c r="C98" i="7" s="1"/>
  <c r="B95" i="10"/>
  <c r="A95" i="10"/>
  <c r="U94" i="15"/>
  <c r="S94" i="15"/>
  <c r="AD94" i="10"/>
  <c r="Q94" i="15"/>
  <c r="AH94" i="14"/>
  <c r="AC94" i="10"/>
  <c r="AF97" i="8" s="1"/>
  <c r="AH97" i="8" s="1"/>
  <c r="Y94" i="10"/>
  <c r="AA97" i="8" s="1"/>
  <c r="R94" i="14"/>
  <c r="J94" i="15"/>
  <c r="Q94" i="14"/>
  <c r="I94" i="15"/>
  <c r="P94" i="14"/>
  <c r="N94" i="10"/>
  <c r="M94" i="10"/>
  <c r="F94" i="15"/>
  <c r="J94" i="14"/>
  <c r="L94" i="10"/>
  <c r="D94" i="15"/>
  <c r="H94" i="14"/>
  <c r="H94" i="10"/>
  <c r="E94" i="10"/>
  <c r="D94" i="10"/>
  <c r="D97" i="7" s="1"/>
  <c r="P94" i="15"/>
  <c r="B94" i="10"/>
  <c r="A94" i="10"/>
  <c r="A97" i="8" s="1"/>
  <c r="AC93" i="10"/>
  <c r="Q93" i="15"/>
  <c r="P93" i="15"/>
  <c r="AF93" i="14"/>
  <c r="AE93" i="14"/>
  <c r="AA93" i="10"/>
  <c r="AC93" i="14"/>
  <c r="X93" i="10"/>
  <c r="L93" i="15"/>
  <c r="V93" i="10"/>
  <c r="R93" i="14"/>
  <c r="Q93" i="14"/>
  <c r="T93" i="10"/>
  <c r="I96" i="7" s="1"/>
  <c r="H93" i="15"/>
  <c r="O93" i="14"/>
  <c r="N93" i="14"/>
  <c r="Q93" i="10"/>
  <c r="O93" i="10"/>
  <c r="N93" i="10"/>
  <c r="J93" i="14"/>
  <c r="I93" i="14"/>
  <c r="I93" i="10"/>
  <c r="C93" i="15"/>
  <c r="F93" i="14"/>
  <c r="G93" i="10"/>
  <c r="F93" i="10"/>
  <c r="B93" i="15"/>
  <c r="E93" i="10"/>
  <c r="D93" i="10"/>
  <c r="B93" i="10"/>
  <c r="B96" i="8" s="1"/>
  <c r="A93" i="10"/>
  <c r="E92" i="10"/>
  <c r="E95" i="8" s="1"/>
  <c r="D92" i="10"/>
  <c r="B92" i="10"/>
  <c r="A92" i="10"/>
  <c r="AE91" i="14"/>
  <c r="L91" i="15"/>
  <c r="AA91" i="14"/>
  <c r="W91" i="14"/>
  <c r="X91" i="14" s="1"/>
  <c r="T91" i="14" s="1"/>
  <c r="Q91" i="14"/>
  <c r="G91" i="15"/>
  <c r="N91" i="14"/>
  <c r="Q91" i="10"/>
  <c r="J91" i="14"/>
  <c r="E91" i="15"/>
  <c r="I91" i="14"/>
  <c r="I91" i="10"/>
  <c r="C91" i="15"/>
  <c r="F91" i="14"/>
  <c r="E91" i="14"/>
  <c r="E91" i="10"/>
  <c r="D91" i="10"/>
  <c r="C91" i="10"/>
  <c r="C94" i="8" s="1"/>
  <c r="B91" i="10"/>
  <c r="B94" i="8" s="1"/>
  <c r="A91" i="10"/>
  <c r="AK90" i="14"/>
  <c r="M90" i="15"/>
  <c r="AC90" i="14"/>
  <c r="K90" i="15"/>
  <c r="Q90" i="14"/>
  <c r="T90" i="10"/>
  <c r="I93" i="7" s="1"/>
  <c r="D90" i="15"/>
  <c r="E90" i="10"/>
  <c r="D90" i="10"/>
  <c r="D93" i="8" s="1"/>
  <c r="B90" i="10"/>
  <c r="A90" i="10"/>
  <c r="AM89" i="14"/>
  <c r="AG89" i="10"/>
  <c r="T89" i="15"/>
  <c r="AL89" i="14"/>
  <c r="AE89" i="10"/>
  <c r="S89" i="15"/>
  <c r="AF89" i="14"/>
  <c r="AC89" i="14"/>
  <c r="U89" i="10"/>
  <c r="O89" i="14"/>
  <c r="R89" i="10"/>
  <c r="G92" i="7" s="1"/>
  <c r="M89" i="10"/>
  <c r="B89" i="15"/>
  <c r="E89" i="14"/>
  <c r="E89" i="10"/>
  <c r="D89" i="10"/>
  <c r="B89" i="10"/>
  <c r="A89" i="10"/>
  <c r="T88" i="15"/>
  <c r="AL88" i="14"/>
  <c r="AF88" i="10"/>
  <c r="P88" i="15"/>
  <c r="AB88" i="10"/>
  <c r="AF88" i="14"/>
  <c r="AE88" i="14"/>
  <c r="O88" i="15"/>
  <c r="AD88" i="14"/>
  <c r="Z88" i="10"/>
  <c r="AB91" i="8" s="1"/>
  <c r="M88" i="15"/>
  <c r="AC88" i="14"/>
  <c r="K88" i="15"/>
  <c r="R88" i="14"/>
  <c r="U88" i="10"/>
  <c r="J88" i="15"/>
  <c r="Q88" i="14"/>
  <c r="T88" i="10"/>
  <c r="O88" i="14"/>
  <c r="N88" i="10"/>
  <c r="M88" i="10"/>
  <c r="L88" i="10"/>
  <c r="K88" i="10"/>
  <c r="I88" i="10"/>
  <c r="C88" i="15"/>
  <c r="E88" i="14"/>
  <c r="E88" i="10"/>
  <c r="D88" i="10"/>
  <c r="C88" i="10"/>
  <c r="B88" i="10"/>
  <c r="A88" i="10"/>
  <c r="U87" i="15"/>
  <c r="AM87" i="14"/>
  <c r="AG87" i="10"/>
  <c r="AK90" i="8" s="1"/>
  <c r="M87" i="15"/>
  <c r="G87" i="10"/>
  <c r="F87" i="14"/>
  <c r="E87" i="10"/>
  <c r="D87" i="10"/>
  <c r="B87" i="10"/>
  <c r="A87" i="10"/>
  <c r="A90" i="8" s="1"/>
  <c r="E86" i="10"/>
  <c r="E89" i="8" s="1"/>
  <c r="D86" i="10"/>
  <c r="B86" i="10"/>
  <c r="A86" i="10"/>
  <c r="U85" i="15"/>
  <c r="AM85" i="14"/>
  <c r="R85" i="15"/>
  <c r="AC85" i="10"/>
  <c r="AF88" i="8" s="1"/>
  <c r="P85" i="15"/>
  <c r="AF85" i="14"/>
  <c r="AA85" i="10"/>
  <c r="AC88" i="8" s="1"/>
  <c r="M85" i="15"/>
  <c r="X85" i="10"/>
  <c r="AA85" i="14"/>
  <c r="V85" i="10"/>
  <c r="R85" i="14"/>
  <c r="Q85" i="14"/>
  <c r="T85" i="10"/>
  <c r="O85" i="10"/>
  <c r="N85" i="10"/>
  <c r="J85" i="14"/>
  <c r="L85" i="10"/>
  <c r="C85" i="15"/>
  <c r="E85" i="14"/>
  <c r="F85" i="10"/>
  <c r="F88" i="6" s="1"/>
  <c r="E85" i="10"/>
  <c r="D85" i="10"/>
  <c r="D88" i="8" s="1"/>
  <c r="C85" i="10"/>
  <c r="B85" i="10"/>
  <c r="A85" i="10"/>
  <c r="AD84" i="10"/>
  <c r="AD84" i="14"/>
  <c r="Y84" i="10"/>
  <c r="AA87" i="8" s="1"/>
  <c r="D84" i="15"/>
  <c r="H84" i="10"/>
  <c r="B84" i="15"/>
  <c r="E84" i="10"/>
  <c r="D84" i="10"/>
  <c r="B84" i="10"/>
  <c r="A84" i="10"/>
  <c r="A87" i="6" s="1"/>
  <c r="AI83" i="14"/>
  <c r="X83" i="10"/>
  <c r="E83" i="10"/>
  <c r="D83" i="10"/>
  <c r="B83" i="10"/>
  <c r="A83" i="10"/>
  <c r="R82" i="15"/>
  <c r="E82" i="10"/>
  <c r="D82" i="10"/>
  <c r="B82" i="10"/>
  <c r="A82" i="10"/>
  <c r="A85" i="8" s="1"/>
  <c r="AM81" i="14"/>
  <c r="AG81" i="10"/>
  <c r="T81" i="15"/>
  <c r="AE81" i="10"/>
  <c r="Q81" i="15"/>
  <c r="AF81" i="14"/>
  <c r="AC81" i="14"/>
  <c r="R81" i="14"/>
  <c r="U81" i="10"/>
  <c r="P81" i="14"/>
  <c r="O81" i="14"/>
  <c r="R81" i="10"/>
  <c r="J81" i="10"/>
  <c r="H81" i="14"/>
  <c r="H81" i="10"/>
  <c r="B81" i="15"/>
  <c r="E81" i="14"/>
  <c r="E81" i="10"/>
  <c r="D81" i="10"/>
  <c r="B81" i="10"/>
  <c r="A81" i="10"/>
  <c r="A84" i="7" s="1"/>
  <c r="AM80" i="14"/>
  <c r="T80" i="15"/>
  <c r="AL80" i="14"/>
  <c r="AF80" i="10"/>
  <c r="P80" i="15"/>
  <c r="AB80" i="10"/>
  <c r="AF80" i="14"/>
  <c r="M80" i="15"/>
  <c r="AC80" i="14"/>
  <c r="X80" i="10"/>
  <c r="L80" i="15"/>
  <c r="AA80" i="14"/>
  <c r="W80" i="14"/>
  <c r="X80" i="14" s="1"/>
  <c r="T80" i="14" s="1"/>
  <c r="R80" i="14"/>
  <c r="J80" i="15"/>
  <c r="O80" i="14"/>
  <c r="N80" i="10"/>
  <c r="M80" i="10"/>
  <c r="F80" i="15"/>
  <c r="J80" i="14"/>
  <c r="E80" i="15"/>
  <c r="I80" i="10"/>
  <c r="F80" i="14"/>
  <c r="G80" i="10"/>
  <c r="J83" i="6" s="1"/>
  <c r="E80" i="14"/>
  <c r="F80" i="10"/>
  <c r="E80" i="10"/>
  <c r="D80" i="10"/>
  <c r="C80" i="10"/>
  <c r="B80" i="10"/>
  <c r="A80" i="10"/>
  <c r="AD79" i="14"/>
  <c r="E79" i="10"/>
  <c r="E82" i="8" s="1"/>
  <c r="P82" i="8" s="1"/>
  <c r="D79" i="10"/>
  <c r="B79" i="10"/>
  <c r="A79" i="10"/>
  <c r="E78" i="10"/>
  <c r="D78" i="10"/>
  <c r="B78" i="10"/>
  <c r="A78" i="10"/>
  <c r="A81" i="8" s="1"/>
  <c r="AI77" i="14"/>
  <c r="AD77" i="10"/>
  <c r="V77" i="10"/>
  <c r="AA77" i="14"/>
  <c r="H77" i="15"/>
  <c r="R77" i="10"/>
  <c r="O77" i="14"/>
  <c r="J77" i="14"/>
  <c r="L77" i="10"/>
  <c r="X80" i="6" s="1"/>
  <c r="Y80" i="6" s="1"/>
  <c r="H77" i="14"/>
  <c r="H77" i="10"/>
  <c r="C77" i="15"/>
  <c r="F77" i="14"/>
  <c r="E77" i="10"/>
  <c r="D77" i="10"/>
  <c r="B77" i="10"/>
  <c r="B80" i="7" s="1"/>
  <c r="A77" i="10"/>
  <c r="A80" i="8" s="1"/>
  <c r="AM76" i="14"/>
  <c r="AF76" i="10"/>
  <c r="AH76" i="14"/>
  <c r="P76" i="15"/>
  <c r="AF76" i="14"/>
  <c r="AB76" i="10"/>
  <c r="N76" i="15"/>
  <c r="AD76" i="14"/>
  <c r="Z76" i="10"/>
  <c r="AC76" i="14"/>
  <c r="Y76" i="10"/>
  <c r="AA76" i="14"/>
  <c r="N76" i="14"/>
  <c r="Q76" i="10"/>
  <c r="I76" i="14"/>
  <c r="G76" i="10"/>
  <c r="J79" i="6" s="1"/>
  <c r="E76" i="14"/>
  <c r="F76" i="10"/>
  <c r="E76" i="10"/>
  <c r="D76" i="10"/>
  <c r="B76" i="10"/>
  <c r="A76" i="10"/>
  <c r="E75" i="10"/>
  <c r="E78" i="7" s="1"/>
  <c r="D75" i="10"/>
  <c r="D78" i="7" s="1"/>
  <c r="B75" i="10"/>
  <c r="A75" i="10"/>
  <c r="A78" i="8" s="1"/>
  <c r="T74" i="15"/>
  <c r="Q74" i="15"/>
  <c r="AH74" i="14"/>
  <c r="AC74" i="10"/>
  <c r="AD74" i="14"/>
  <c r="Z74" i="10"/>
  <c r="AB77" i="8" s="1"/>
  <c r="X74" i="10"/>
  <c r="L74" i="15"/>
  <c r="V74" i="10"/>
  <c r="R74" i="14"/>
  <c r="U74" i="10"/>
  <c r="K74" i="15"/>
  <c r="N74" i="10"/>
  <c r="B74" i="15"/>
  <c r="F74" i="10"/>
  <c r="E74" i="10"/>
  <c r="E77" i="8" s="1"/>
  <c r="D74" i="10"/>
  <c r="B74" i="10"/>
  <c r="A74" i="10"/>
  <c r="AL73" i="14"/>
  <c r="Q73" i="14"/>
  <c r="T73" i="10"/>
  <c r="I76" i="7" s="1"/>
  <c r="E73" i="10"/>
  <c r="D73" i="10"/>
  <c r="B73" i="10"/>
  <c r="A73" i="10"/>
  <c r="AF72" i="10"/>
  <c r="T72" i="15"/>
  <c r="R72" i="15"/>
  <c r="K72" i="15"/>
  <c r="O72" i="14"/>
  <c r="G72" i="10"/>
  <c r="E72" i="10"/>
  <c r="D72" i="10"/>
  <c r="B72" i="10"/>
  <c r="A72" i="10"/>
  <c r="W71" i="14"/>
  <c r="X71" i="14" s="1"/>
  <c r="T71" i="14" s="1"/>
  <c r="E71" i="10"/>
  <c r="E74" i="6" s="1"/>
  <c r="D71" i="10"/>
  <c r="B71" i="10"/>
  <c r="B74" i="8" s="1"/>
  <c r="A71" i="10"/>
  <c r="X70" i="10"/>
  <c r="V70" i="10"/>
  <c r="AA70" i="14"/>
  <c r="R70" i="14"/>
  <c r="Q70" i="14"/>
  <c r="N70" i="14"/>
  <c r="Q70" i="10"/>
  <c r="J70" i="14"/>
  <c r="L70" i="10"/>
  <c r="E70" i="15"/>
  <c r="I70" i="10"/>
  <c r="F70" i="14"/>
  <c r="E70" i="10"/>
  <c r="E73" i="7" s="1"/>
  <c r="D70" i="10"/>
  <c r="B70" i="10"/>
  <c r="B73" i="8" s="1"/>
  <c r="A70" i="10"/>
  <c r="AG69" i="10"/>
  <c r="AM69" i="14"/>
  <c r="AK69" i="14"/>
  <c r="Q69" i="15"/>
  <c r="AH69" i="14"/>
  <c r="M69" i="15"/>
  <c r="Y69" i="10"/>
  <c r="W69" i="14"/>
  <c r="X69" i="14" s="1"/>
  <c r="T69" i="14" s="1"/>
  <c r="N69" i="14"/>
  <c r="N69" i="10"/>
  <c r="L69" i="10"/>
  <c r="H69" i="14"/>
  <c r="E69" i="14"/>
  <c r="B69" i="15"/>
  <c r="E69" i="10"/>
  <c r="D69" i="10"/>
  <c r="B69" i="10"/>
  <c r="A69" i="10"/>
  <c r="AM68" i="14"/>
  <c r="T68" i="15"/>
  <c r="AL68" i="14"/>
  <c r="AF68" i="10"/>
  <c r="R68" i="15"/>
  <c r="AI68" i="14"/>
  <c r="AD68" i="10"/>
  <c r="P68" i="15"/>
  <c r="AB68" i="10"/>
  <c r="AE68" i="14"/>
  <c r="N68" i="15"/>
  <c r="AD68" i="14"/>
  <c r="Z68" i="10"/>
  <c r="AB71" i="8" s="1"/>
  <c r="AC68" i="14"/>
  <c r="X68" i="10"/>
  <c r="V68" i="10"/>
  <c r="L68" i="15"/>
  <c r="W68" i="14"/>
  <c r="X68" i="14" s="1"/>
  <c r="T68" i="14" s="1"/>
  <c r="T68" i="10"/>
  <c r="I71" i="7" s="1"/>
  <c r="Q68" i="14"/>
  <c r="H68" i="15"/>
  <c r="G68" i="15"/>
  <c r="N68" i="14"/>
  <c r="Q68" i="10"/>
  <c r="O68" i="10"/>
  <c r="J68" i="14"/>
  <c r="L68" i="10"/>
  <c r="W71" i="6" s="1"/>
  <c r="K68" i="10"/>
  <c r="F68" i="10"/>
  <c r="E68" i="10"/>
  <c r="D68" i="10"/>
  <c r="C68" i="10"/>
  <c r="B68" i="10"/>
  <c r="A68" i="10"/>
  <c r="A71" i="8" s="1"/>
  <c r="AM67" i="14"/>
  <c r="O67" i="15"/>
  <c r="AA67" i="10"/>
  <c r="AC70" i="8" s="1"/>
  <c r="M67" i="15"/>
  <c r="W67" i="10"/>
  <c r="K67" i="15"/>
  <c r="R67" i="14"/>
  <c r="U67" i="10"/>
  <c r="J70" i="7" s="1"/>
  <c r="Q67" i="14"/>
  <c r="I67" i="15"/>
  <c r="P67" i="10"/>
  <c r="J67" i="10"/>
  <c r="G67" i="10"/>
  <c r="F67" i="14"/>
  <c r="E67" i="14"/>
  <c r="E67" i="10"/>
  <c r="D67" i="10"/>
  <c r="D70" i="7" s="1"/>
  <c r="B67" i="10"/>
  <c r="A67" i="10"/>
  <c r="U66" i="15"/>
  <c r="AM66" i="14"/>
  <c r="AL66" i="14"/>
  <c r="AF66" i="10"/>
  <c r="R66" i="15"/>
  <c r="AD66" i="10"/>
  <c r="AG69" i="8" s="1"/>
  <c r="P66" i="15"/>
  <c r="AF66" i="14"/>
  <c r="O66" i="15"/>
  <c r="AE66" i="14"/>
  <c r="AA66" i="10"/>
  <c r="M66" i="15"/>
  <c r="AC66" i="14"/>
  <c r="X66" i="10"/>
  <c r="L66" i="15"/>
  <c r="AA66" i="14"/>
  <c r="V66" i="10"/>
  <c r="J66" i="15"/>
  <c r="T66" i="10"/>
  <c r="Q66" i="14"/>
  <c r="P66" i="14"/>
  <c r="G66" i="15"/>
  <c r="N66" i="14"/>
  <c r="Q66" i="10"/>
  <c r="O66" i="10"/>
  <c r="F66" i="15"/>
  <c r="J66" i="14"/>
  <c r="L66" i="10"/>
  <c r="E66" i="15"/>
  <c r="I66" i="14"/>
  <c r="I66" i="10"/>
  <c r="E66" i="14"/>
  <c r="F66" i="10"/>
  <c r="E66" i="10"/>
  <c r="D66" i="10"/>
  <c r="C66" i="10"/>
  <c r="B66" i="10"/>
  <c r="B69" i="7" s="1"/>
  <c r="A66" i="10"/>
  <c r="A69" i="7" s="1"/>
  <c r="N65" i="15"/>
  <c r="N65" i="10"/>
  <c r="E65" i="10"/>
  <c r="D65" i="10"/>
  <c r="B65" i="10"/>
  <c r="A65" i="10"/>
  <c r="T64" i="15"/>
  <c r="AL64" i="14"/>
  <c r="AF64" i="10"/>
  <c r="AD64" i="10"/>
  <c r="AG67" i="8" s="1"/>
  <c r="Q64" i="15"/>
  <c r="AH64" i="14"/>
  <c r="AE64" i="14"/>
  <c r="N64" i="15"/>
  <c r="W64" i="10"/>
  <c r="W64" i="14"/>
  <c r="X64" i="14" s="1"/>
  <c r="T64" i="14" s="1"/>
  <c r="J64" i="15"/>
  <c r="Q64" i="14"/>
  <c r="N64" i="14"/>
  <c r="Q64" i="10"/>
  <c r="G64" i="15"/>
  <c r="O64" i="10"/>
  <c r="N64" i="10"/>
  <c r="M64" i="10"/>
  <c r="F64" i="15"/>
  <c r="I64" i="14"/>
  <c r="I64" i="10"/>
  <c r="E64" i="15"/>
  <c r="C64" i="15"/>
  <c r="F64" i="14"/>
  <c r="E64" i="14"/>
  <c r="E64" i="10"/>
  <c r="D64" i="10"/>
  <c r="B64" i="10"/>
  <c r="A64" i="10"/>
  <c r="U63" i="15"/>
  <c r="AI63" i="14"/>
  <c r="AD63" i="10"/>
  <c r="AC63" i="10"/>
  <c r="Q63" i="15"/>
  <c r="P63" i="15"/>
  <c r="AE63" i="14"/>
  <c r="AC63" i="14"/>
  <c r="Y63" i="10"/>
  <c r="M63" i="15"/>
  <c r="AA63" i="14"/>
  <c r="K63" i="15"/>
  <c r="R63" i="14"/>
  <c r="J63" i="15"/>
  <c r="T63" i="10"/>
  <c r="O63" i="14"/>
  <c r="R63" i="10"/>
  <c r="F63" i="15"/>
  <c r="L63" i="10"/>
  <c r="J63" i="10"/>
  <c r="H63" i="14"/>
  <c r="D63" i="15"/>
  <c r="F63" i="14"/>
  <c r="G63" i="14" s="1"/>
  <c r="E63" i="14"/>
  <c r="B63" i="15"/>
  <c r="E63" i="10"/>
  <c r="D63" i="10"/>
  <c r="B63" i="10"/>
  <c r="A63" i="10"/>
  <c r="E62" i="10"/>
  <c r="D62" i="10"/>
  <c r="D65" i="8" s="1"/>
  <c r="B62" i="10"/>
  <c r="A62" i="10"/>
  <c r="U61" i="15"/>
  <c r="AM61" i="14"/>
  <c r="AL61" i="14"/>
  <c r="R61" i="15"/>
  <c r="AI61" i="14"/>
  <c r="Q61" i="15"/>
  <c r="AC61" i="10"/>
  <c r="AE61" i="14"/>
  <c r="AA61" i="10"/>
  <c r="AC61" i="14"/>
  <c r="M61" i="15"/>
  <c r="AA61" i="14"/>
  <c r="Q61" i="14"/>
  <c r="T61" i="10"/>
  <c r="R61" i="10"/>
  <c r="J61" i="14"/>
  <c r="J61" i="10"/>
  <c r="I61" i="10"/>
  <c r="H61" i="14"/>
  <c r="E61" i="10"/>
  <c r="E64" i="7" s="1"/>
  <c r="D61" i="10"/>
  <c r="B61" i="10"/>
  <c r="A61" i="10"/>
  <c r="AI60" i="14"/>
  <c r="AF60" i="14"/>
  <c r="AB60" i="10"/>
  <c r="K60" i="15"/>
  <c r="R60" i="14"/>
  <c r="U60" i="10"/>
  <c r="N60" i="14"/>
  <c r="G60" i="15"/>
  <c r="M60" i="10"/>
  <c r="K60" i="10"/>
  <c r="I60" i="14"/>
  <c r="E60" i="15"/>
  <c r="H60" i="14"/>
  <c r="F60" i="14"/>
  <c r="G60" i="10"/>
  <c r="E60" i="10"/>
  <c r="D60" i="10"/>
  <c r="B60" i="10"/>
  <c r="A60" i="10"/>
  <c r="U59" i="15"/>
  <c r="AG59" i="10"/>
  <c r="AK62" i="8" s="1"/>
  <c r="T59" i="15"/>
  <c r="AL59" i="14"/>
  <c r="AK59" i="14"/>
  <c r="AC59" i="10"/>
  <c r="AE59" i="14"/>
  <c r="M59" i="15"/>
  <c r="AC59" i="14"/>
  <c r="Y59" i="10"/>
  <c r="AA62" i="8" s="1"/>
  <c r="J59" i="15"/>
  <c r="Q59" i="14"/>
  <c r="F59" i="15"/>
  <c r="J59" i="14"/>
  <c r="D59" i="15"/>
  <c r="H59" i="14"/>
  <c r="H59" i="10"/>
  <c r="O62" i="6" s="1"/>
  <c r="E59" i="10"/>
  <c r="E62" i="8" s="1"/>
  <c r="D59" i="10"/>
  <c r="B59" i="10"/>
  <c r="B62" i="8" s="1"/>
  <c r="A59" i="10"/>
  <c r="AM58" i="14"/>
  <c r="T58" i="15"/>
  <c r="AL58" i="14"/>
  <c r="AF58" i="10"/>
  <c r="AH58" i="14"/>
  <c r="AC58" i="10"/>
  <c r="AB58" i="10"/>
  <c r="AD58" i="14"/>
  <c r="M58" i="15"/>
  <c r="AC58" i="14"/>
  <c r="X58" i="10"/>
  <c r="U58" i="10"/>
  <c r="J61" i="7" s="1"/>
  <c r="P61" i="7" s="1"/>
  <c r="Q58" i="14"/>
  <c r="T58" i="10"/>
  <c r="P58" i="14"/>
  <c r="H58" i="15"/>
  <c r="O58" i="14"/>
  <c r="G58" i="15"/>
  <c r="N58" i="14"/>
  <c r="M58" i="14" s="1"/>
  <c r="Q58" i="10"/>
  <c r="F61" i="7" s="1"/>
  <c r="L61" i="7" s="1"/>
  <c r="M58" i="10"/>
  <c r="E58" i="15"/>
  <c r="I58" i="14"/>
  <c r="I58" i="10"/>
  <c r="C58" i="15"/>
  <c r="F58" i="14"/>
  <c r="G58" i="10"/>
  <c r="E58" i="14"/>
  <c r="F58" i="10"/>
  <c r="F61" i="6" s="1"/>
  <c r="E58" i="10"/>
  <c r="D58" i="10"/>
  <c r="C58" i="10"/>
  <c r="C61" i="8" s="1"/>
  <c r="B58" i="10"/>
  <c r="A58" i="10"/>
  <c r="E57" i="10"/>
  <c r="D57" i="10"/>
  <c r="D60" i="7" s="1"/>
  <c r="B57" i="10"/>
  <c r="B60" i="6" s="1"/>
  <c r="A57" i="10"/>
  <c r="E56" i="10"/>
  <c r="D56" i="10"/>
  <c r="B56" i="10"/>
  <c r="A56" i="10"/>
  <c r="E55" i="10"/>
  <c r="D55" i="10"/>
  <c r="D58" i="8" s="1"/>
  <c r="B55" i="10"/>
  <c r="B58" i="6" s="1"/>
  <c r="A55" i="10"/>
  <c r="AM54" i="14"/>
  <c r="AG54" i="10"/>
  <c r="AK57" i="8" s="1"/>
  <c r="T54" i="15"/>
  <c r="S54" i="15"/>
  <c r="AK54" i="14"/>
  <c r="W54" i="10"/>
  <c r="AA54" i="14"/>
  <c r="V54" i="10"/>
  <c r="K54" i="15"/>
  <c r="R54" i="14"/>
  <c r="U54" i="10"/>
  <c r="P54" i="10"/>
  <c r="O54" i="10"/>
  <c r="M54" i="10"/>
  <c r="K54" i="10"/>
  <c r="E54" i="10"/>
  <c r="D54" i="10"/>
  <c r="B54" i="10"/>
  <c r="A54" i="10"/>
  <c r="E53" i="10"/>
  <c r="D53" i="10"/>
  <c r="B53" i="10"/>
  <c r="B56" i="6" s="1"/>
  <c r="A53" i="10"/>
  <c r="A56" i="6" s="1"/>
  <c r="AG52" i="10"/>
  <c r="E52" i="10"/>
  <c r="E55" i="8" s="1"/>
  <c r="D52" i="10"/>
  <c r="B52" i="10"/>
  <c r="A52" i="10"/>
  <c r="AM51" i="14"/>
  <c r="AG51" i="10"/>
  <c r="AK54" i="8" s="1"/>
  <c r="T51" i="15"/>
  <c r="AL51" i="14"/>
  <c r="S51" i="15"/>
  <c r="AK51" i="14"/>
  <c r="AE51" i="10"/>
  <c r="AC51" i="10"/>
  <c r="AF51" i="14"/>
  <c r="AB51" i="10"/>
  <c r="AD54" i="8" s="1"/>
  <c r="Q51" i="14"/>
  <c r="T51" i="10"/>
  <c r="I51" i="15"/>
  <c r="P51" i="14"/>
  <c r="S51" i="10"/>
  <c r="H51" i="15"/>
  <c r="O51" i="14"/>
  <c r="R51" i="10"/>
  <c r="J51" i="14"/>
  <c r="L51" i="10"/>
  <c r="K51" i="10"/>
  <c r="J51" i="10"/>
  <c r="E51" i="10"/>
  <c r="D51" i="10"/>
  <c r="B51" i="10"/>
  <c r="A51" i="10"/>
  <c r="A54" i="8" s="1"/>
  <c r="U50" i="15"/>
  <c r="AF50" i="10"/>
  <c r="AC50" i="10"/>
  <c r="O50" i="15"/>
  <c r="AE50" i="14"/>
  <c r="AA50" i="10"/>
  <c r="Z50" i="10"/>
  <c r="M50" i="15"/>
  <c r="AC50" i="14"/>
  <c r="X50" i="10"/>
  <c r="L50" i="15"/>
  <c r="AA50" i="14"/>
  <c r="V50" i="10"/>
  <c r="W50" i="14"/>
  <c r="X50" i="14" s="1"/>
  <c r="T50" i="14" s="1"/>
  <c r="J50" i="15"/>
  <c r="G50" i="15"/>
  <c r="N50" i="14"/>
  <c r="Q50" i="10"/>
  <c r="O50" i="10"/>
  <c r="N50" i="10"/>
  <c r="F50" i="15"/>
  <c r="K50" i="10"/>
  <c r="E50" i="15"/>
  <c r="I50" i="14"/>
  <c r="G50" i="10"/>
  <c r="J53" i="6" s="1"/>
  <c r="E50" i="10"/>
  <c r="D50" i="10"/>
  <c r="C50" i="10"/>
  <c r="C53" i="8" s="1"/>
  <c r="B50" i="10"/>
  <c r="A50" i="10"/>
  <c r="E49" i="10"/>
  <c r="D49" i="10"/>
  <c r="D52" i="7" s="1"/>
  <c r="B49" i="10"/>
  <c r="B52" i="7" s="1"/>
  <c r="A49" i="10"/>
  <c r="AL48" i="14"/>
  <c r="AF48" i="10"/>
  <c r="AE48" i="10"/>
  <c r="X48" i="10"/>
  <c r="N48" i="14"/>
  <c r="Q48" i="10"/>
  <c r="F51" i="7" s="1"/>
  <c r="M48" i="10"/>
  <c r="E48" i="14"/>
  <c r="F48" i="10"/>
  <c r="E48" i="10"/>
  <c r="D48" i="10"/>
  <c r="B48" i="10"/>
  <c r="A48" i="10"/>
  <c r="E47" i="10"/>
  <c r="E50" i="8" s="1"/>
  <c r="P50" i="8" s="1"/>
  <c r="D47" i="10"/>
  <c r="D50" i="8" s="1"/>
  <c r="B47" i="10"/>
  <c r="A47" i="10"/>
  <c r="E46" i="10"/>
  <c r="D46" i="10"/>
  <c r="B46" i="10"/>
  <c r="A46" i="10"/>
  <c r="AM45" i="14"/>
  <c r="AF45" i="10"/>
  <c r="AJ48" i="8" s="1"/>
  <c r="AK45" i="14"/>
  <c r="R45" i="15"/>
  <c r="AI45" i="14"/>
  <c r="AD45" i="10"/>
  <c r="AH45" i="14"/>
  <c r="P45" i="15"/>
  <c r="AB45" i="10"/>
  <c r="AD48" i="8" s="1"/>
  <c r="N45" i="15"/>
  <c r="AD45" i="14"/>
  <c r="L45" i="15"/>
  <c r="N45" i="14"/>
  <c r="D45" i="15"/>
  <c r="H45" i="14"/>
  <c r="E45" i="10"/>
  <c r="D45" i="10"/>
  <c r="D48" i="8" s="1"/>
  <c r="AE45" i="10"/>
  <c r="AI48" i="8" s="1"/>
  <c r="B45" i="10"/>
  <c r="A45" i="10"/>
  <c r="E44" i="10"/>
  <c r="D44" i="10"/>
  <c r="B44" i="10"/>
  <c r="A44" i="10"/>
  <c r="AD43" i="10"/>
  <c r="AG46" i="8" s="1"/>
  <c r="AI43" i="14"/>
  <c r="E43" i="10"/>
  <c r="D43" i="10"/>
  <c r="B43" i="10"/>
  <c r="A43" i="10"/>
  <c r="E42" i="10"/>
  <c r="D42" i="10"/>
  <c r="B42" i="10"/>
  <c r="B45" i="8" s="1"/>
  <c r="I45" i="8" s="1"/>
  <c r="A42" i="10"/>
  <c r="A45" i="7" s="1"/>
  <c r="AM41" i="14"/>
  <c r="AF41" i="10"/>
  <c r="AC41" i="10"/>
  <c r="AH41" i="14"/>
  <c r="O41" i="15"/>
  <c r="AE41" i="14"/>
  <c r="AA41" i="10"/>
  <c r="N41" i="15"/>
  <c r="AD41" i="14"/>
  <c r="Z41" i="10"/>
  <c r="M41" i="15"/>
  <c r="AC41" i="14"/>
  <c r="X41" i="10"/>
  <c r="L41" i="15"/>
  <c r="AA41" i="14"/>
  <c r="V41" i="10"/>
  <c r="R41" i="14"/>
  <c r="H41" i="15"/>
  <c r="O41" i="14"/>
  <c r="G41" i="15"/>
  <c r="N41" i="14"/>
  <c r="Q41" i="10"/>
  <c r="M41" i="10"/>
  <c r="J41" i="14"/>
  <c r="L41" i="10"/>
  <c r="C41" i="15"/>
  <c r="E41" i="14"/>
  <c r="F41" i="10"/>
  <c r="E41" i="10"/>
  <c r="D41" i="10"/>
  <c r="C41" i="10"/>
  <c r="C44" i="8" s="1"/>
  <c r="B41" i="10"/>
  <c r="B44" i="8" s="1"/>
  <c r="A41" i="10"/>
  <c r="U40" i="15"/>
  <c r="AM40" i="14"/>
  <c r="S40" i="15"/>
  <c r="AK40" i="14"/>
  <c r="AE40" i="10"/>
  <c r="AI40" i="14"/>
  <c r="AH40" i="14"/>
  <c r="AC40" i="10"/>
  <c r="AF40" i="14"/>
  <c r="N40" i="15"/>
  <c r="AD40" i="14"/>
  <c r="M40" i="15"/>
  <c r="AC40" i="14"/>
  <c r="Y40" i="10"/>
  <c r="AA43" i="8" s="1"/>
  <c r="W40" i="10"/>
  <c r="AA40" i="14"/>
  <c r="V40" i="10"/>
  <c r="Q40" i="14"/>
  <c r="H40" i="15"/>
  <c r="O40" i="14"/>
  <c r="M40" i="10"/>
  <c r="E40" i="15"/>
  <c r="I40" i="14"/>
  <c r="I40" i="10"/>
  <c r="C40" i="15"/>
  <c r="F40" i="14"/>
  <c r="G40" i="10"/>
  <c r="E40" i="14"/>
  <c r="F40" i="10"/>
  <c r="E40" i="10"/>
  <c r="E43" i="8" s="1"/>
  <c r="L43" i="8" s="1"/>
  <c r="D40" i="10"/>
  <c r="D43" i="8" s="1"/>
  <c r="B40" i="10"/>
  <c r="A40" i="10"/>
  <c r="O39" i="15"/>
  <c r="F39" i="14"/>
  <c r="E39" i="10"/>
  <c r="D39" i="10"/>
  <c r="B39" i="10"/>
  <c r="B42" i="8" s="1"/>
  <c r="J42" i="8" s="1"/>
  <c r="A39" i="10"/>
  <c r="A42" i="8" s="1"/>
  <c r="R38" i="15"/>
  <c r="AI38" i="14"/>
  <c r="AD38" i="10"/>
  <c r="Q38" i="15"/>
  <c r="AD38" i="14"/>
  <c r="L38" i="15"/>
  <c r="J38" i="15"/>
  <c r="Q38" i="14"/>
  <c r="N38" i="14"/>
  <c r="Q38" i="10"/>
  <c r="F38" i="15"/>
  <c r="J38" i="14"/>
  <c r="I38" i="14"/>
  <c r="I38" i="10"/>
  <c r="E38" i="10"/>
  <c r="E41" i="7" s="1"/>
  <c r="D38" i="10"/>
  <c r="D41" i="7" s="1"/>
  <c r="B38" i="10"/>
  <c r="A38" i="10"/>
  <c r="A41" i="8" s="1"/>
  <c r="O37" i="15"/>
  <c r="E37" i="10"/>
  <c r="D37" i="10"/>
  <c r="B37" i="10"/>
  <c r="A37" i="10"/>
  <c r="A40" i="8" s="1"/>
  <c r="AM36" i="14"/>
  <c r="T36" i="15"/>
  <c r="Q36" i="15"/>
  <c r="W36" i="10"/>
  <c r="AA36" i="14"/>
  <c r="P36" i="10"/>
  <c r="D36" i="15"/>
  <c r="H36" i="14"/>
  <c r="C36" i="15"/>
  <c r="E36" i="10"/>
  <c r="D36" i="10"/>
  <c r="AI36" i="14"/>
  <c r="B36" i="10"/>
  <c r="A36" i="10"/>
  <c r="AI35" i="14"/>
  <c r="Q35" i="15"/>
  <c r="AE35" i="14"/>
  <c r="X35" i="10"/>
  <c r="F35" i="15"/>
  <c r="I35" i="14"/>
  <c r="D35" i="15"/>
  <c r="E35" i="14"/>
  <c r="E35" i="10"/>
  <c r="D35" i="10"/>
  <c r="D38" i="8" s="1"/>
  <c r="B35" i="10"/>
  <c r="B38" i="8" s="1"/>
  <c r="A35" i="10"/>
  <c r="AF34" i="14"/>
  <c r="AC34" i="14"/>
  <c r="K34" i="15"/>
  <c r="O34" i="14"/>
  <c r="G34" i="15"/>
  <c r="M34" i="10"/>
  <c r="E34" i="15"/>
  <c r="F34" i="14"/>
  <c r="E34" i="10"/>
  <c r="D34" i="10"/>
  <c r="B34" i="10"/>
  <c r="A34" i="10"/>
  <c r="U33" i="15"/>
  <c r="J33" i="15"/>
  <c r="E33" i="10"/>
  <c r="E36" i="6" s="1"/>
  <c r="D33" i="10"/>
  <c r="B33" i="10"/>
  <c r="A33" i="10"/>
  <c r="AL32" i="14"/>
  <c r="R32" i="15"/>
  <c r="AD32" i="10"/>
  <c r="AH32" i="14"/>
  <c r="AC32" i="10"/>
  <c r="AF35" i="8" s="1"/>
  <c r="AH35" i="8" s="1"/>
  <c r="AF32" i="14"/>
  <c r="AA32" i="10"/>
  <c r="N32" i="15"/>
  <c r="Z32" i="10"/>
  <c r="AD32" i="14"/>
  <c r="AC32" i="14"/>
  <c r="L32" i="15"/>
  <c r="V32" i="10"/>
  <c r="W32" i="14"/>
  <c r="X32" i="14" s="1"/>
  <c r="T32" i="14" s="1"/>
  <c r="R32" i="14"/>
  <c r="Q32" i="14"/>
  <c r="I32" i="15"/>
  <c r="H32" i="15"/>
  <c r="O32" i="14"/>
  <c r="N32" i="14"/>
  <c r="O32" i="10"/>
  <c r="K32" i="10"/>
  <c r="C32" i="15"/>
  <c r="G32" i="10"/>
  <c r="E32" i="14"/>
  <c r="E32" i="10"/>
  <c r="D32" i="10"/>
  <c r="C32" i="10"/>
  <c r="C35" i="6" s="1"/>
  <c r="B32" i="10"/>
  <c r="B35" i="6" s="1"/>
  <c r="A32" i="10"/>
  <c r="D31" i="15"/>
  <c r="F31" i="14"/>
  <c r="E31" i="10"/>
  <c r="D31" i="10"/>
  <c r="B31" i="10"/>
  <c r="A31" i="10"/>
  <c r="A34" i="8" s="1"/>
  <c r="E30" i="10"/>
  <c r="E33" i="8" s="1"/>
  <c r="D30" i="10"/>
  <c r="B30" i="10"/>
  <c r="A30" i="10"/>
  <c r="E29" i="10"/>
  <c r="D29" i="10"/>
  <c r="B29" i="10"/>
  <c r="A29" i="10"/>
  <c r="A32" i="7" s="1"/>
  <c r="AM28" i="14"/>
  <c r="AG28" i="10"/>
  <c r="Q28" i="15"/>
  <c r="AF28" i="14"/>
  <c r="P28" i="14"/>
  <c r="O28" i="14"/>
  <c r="R28" i="10"/>
  <c r="M28" i="10"/>
  <c r="J28" i="10"/>
  <c r="H28" i="10"/>
  <c r="B28" i="15"/>
  <c r="E28" i="14"/>
  <c r="E28" i="10"/>
  <c r="D28" i="10"/>
  <c r="B28" i="10"/>
  <c r="A28" i="10"/>
  <c r="A31" i="8" s="1"/>
  <c r="U27" i="15"/>
  <c r="AM27" i="14"/>
  <c r="T27" i="15"/>
  <c r="AL27" i="14"/>
  <c r="AF27" i="10"/>
  <c r="R27" i="15"/>
  <c r="AH27" i="14"/>
  <c r="O27" i="15"/>
  <c r="AE27" i="14"/>
  <c r="AA27" i="10"/>
  <c r="Z27" i="10"/>
  <c r="AB30" i="8" s="1"/>
  <c r="L27" i="15"/>
  <c r="AA27" i="14"/>
  <c r="H27" i="15"/>
  <c r="O27" i="14"/>
  <c r="G27" i="15"/>
  <c r="Q27" i="10"/>
  <c r="K27" i="10"/>
  <c r="E27" i="15"/>
  <c r="E27" i="10"/>
  <c r="D27" i="10"/>
  <c r="C27" i="10"/>
  <c r="B27" i="10"/>
  <c r="A27" i="10"/>
  <c r="A30" i="8" s="1"/>
  <c r="AE26" i="14"/>
  <c r="AA26" i="10"/>
  <c r="AA26" i="14"/>
  <c r="V26" i="10"/>
  <c r="U26" i="10"/>
  <c r="H26" i="15"/>
  <c r="O26" i="14"/>
  <c r="R26" i="10"/>
  <c r="O26" i="10"/>
  <c r="M26" i="10"/>
  <c r="J26" i="10"/>
  <c r="E26" i="10"/>
  <c r="D26" i="10"/>
  <c r="B26" i="10"/>
  <c r="A26" i="10"/>
  <c r="AE25" i="14"/>
  <c r="S25" i="10"/>
  <c r="H28" i="7" s="1"/>
  <c r="E25" i="10"/>
  <c r="D25" i="10"/>
  <c r="B25" i="10"/>
  <c r="A25" i="10"/>
  <c r="AM24" i="14"/>
  <c r="AF24" i="10"/>
  <c r="AD24" i="10"/>
  <c r="R24" i="15"/>
  <c r="AH24" i="14"/>
  <c r="AC24" i="10"/>
  <c r="AF27" i="8" s="1"/>
  <c r="P24" i="15"/>
  <c r="AA24" i="10"/>
  <c r="N24" i="15"/>
  <c r="Z24" i="10"/>
  <c r="AD24" i="14"/>
  <c r="M24" i="15"/>
  <c r="L24" i="15"/>
  <c r="AA24" i="14"/>
  <c r="V24" i="10"/>
  <c r="W24" i="14"/>
  <c r="X24" i="14" s="1"/>
  <c r="T24" i="14" s="1"/>
  <c r="Q24" i="14"/>
  <c r="I24" i="15"/>
  <c r="N24" i="14"/>
  <c r="Q24" i="10"/>
  <c r="F27" i="7" s="1"/>
  <c r="N24" i="10"/>
  <c r="L24" i="10"/>
  <c r="K24" i="10"/>
  <c r="C24" i="15"/>
  <c r="F24" i="14"/>
  <c r="G24" i="10"/>
  <c r="E24" i="14"/>
  <c r="F24" i="10"/>
  <c r="F27" i="6" s="1"/>
  <c r="E24" i="10"/>
  <c r="D24" i="10"/>
  <c r="C24" i="10"/>
  <c r="B24" i="10"/>
  <c r="A24" i="10"/>
  <c r="AG23" i="10"/>
  <c r="N23" i="15"/>
  <c r="W23" i="10"/>
  <c r="R23" i="10"/>
  <c r="J23" i="10"/>
  <c r="E23" i="14"/>
  <c r="B23" i="15"/>
  <c r="E23" i="10"/>
  <c r="D23" i="10"/>
  <c r="B23" i="10"/>
  <c r="B26" i="8" s="1"/>
  <c r="A23" i="10"/>
  <c r="A26" i="8" s="1"/>
  <c r="AE22" i="10"/>
  <c r="AH22" i="14"/>
  <c r="AC22" i="10"/>
  <c r="Q22" i="15"/>
  <c r="E22" i="15"/>
  <c r="E22" i="10"/>
  <c r="D22" i="10"/>
  <c r="D25" i="8" s="1"/>
  <c r="B22" i="10"/>
  <c r="B25" i="6" s="1"/>
  <c r="A22" i="10"/>
  <c r="AM21" i="14"/>
  <c r="AF21" i="14"/>
  <c r="Y21" i="10"/>
  <c r="M21" i="15"/>
  <c r="V21" i="10"/>
  <c r="K21" i="15"/>
  <c r="O21" i="10"/>
  <c r="E21" i="10"/>
  <c r="D21" i="10"/>
  <c r="D24" i="8" s="1"/>
  <c r="B21" i="10"/>
  <c r="A21" i="10"/>
  <c r="S20" i="15"/>
  <c r="AC20" i="14"/>
  <c r="E20" i="10"/>
  <c r="E23" i="8" s="1"/>
  <c r="T23" i="8" s="1"/>
  <c r="D20" i="10"/>
  <c r="D23" i="8" s="1"/>
  <c r="B20" i="10"/>
  <c r="A20" i="10"/>
  <c r="AM19" i="14"/>
  <c r="U19" i="15"/>
  <c r="AH19" i="14"/>
  <c r="O19" i="15"/>
  <c r="AE19" i="14"/>
  <c r="AA19" i="10"/>
  <c r="M19" i="15"/>
  <c r="L19" i="15"/>
  <c r="AA19" i="14"/>
  <c r="J19" i="15"/>
  <c r="Q19" i="14"/>
  <c r="H19" i="15"/>
  <c r="O19" i="14"/>
  <c r="Q19" i="10"/>
  <c r="F19" i="15"/>
  <c r="K19" i="10"/>
  <c r="I19" i="14"/>
  <c r="I19" i="10"/>
  <c r="C19" i="15"/>
  <c r="F19" i="10"/>
  <c r="E19" i="10"/>
  <c r="E22" i="8" s="1"/>
  <c r="D19" i="10"/>
  <c r="D22" i="7" s="1"/>
  <c r="C19" i="10"/>
  <c r="B19" i="10"/>
  <c r="B22" i="8" s="1"/>
  <c r="A19" i="10"/>
  <c r="O18" i="14"/>
  <c r="E18" i="15"/>
  <c r="E18" i="10"/>
  <c r="D18" i="10"/>
  <c r="D21" i="8" s="1"/>
  <c r="B18" i="10"/>
  <c r="B21" i="8" s="1"/>
  <c r="A18" i="10"/>
  <c r="T17" i="15"/>
  <c r="N17" i="15"/>
  <c r="AD17" i="14"/>
  <c r="Z17" i="10"/>
  <c r="AB20" i="8" s="1"/>
  <c r="AC17" i="14"/>
  <c r="W17" i="10"/>
  <c r="Q17" i="14"/>
  <c r="J17" i="15"/>
  <c r="O17" i="14"/>
  <c r="R17" i="10"/>
  <c r="P17" i="10"/>
  <c r="F17" i="15"/>
  <c r="J17" i="14"/>
  <c r="H17" i="14"/>
  <c r="D17" i="15"/>
  <c r="E17" i="10"/>
  <c r="D17" i="10"/>
  <c r="D20" i="8" s="1"/>
  <c r="B17" i="10"/>
  <c r="A17" i="10"/>
  <c r="U16" i="15"/>
  <c r="AM16" i="14"/>
  <c r="AL16" i="14"/>
  <c r="AF16" i="10"/>
  <c r="AJ19" i="8" s="1"/>
  <c r="R16" i="15"/>
  <c r="AI16" i="14"/>
  <c r="AD16" i="10"/>
  <c r="AH16" i="14"/>
  <c r="AC16" i="10"/>
  <c r="AF19" i="8" s="1"/>
  <c r="O16" i="15"/>
  <c r="AA16" i="10"/>
  <c r="AC19" i="8" s="1"/>
  <c r="M16" i="15"/>
  <c r="AC16" i="14"/>
  <c r="L16" i="15"/>
  <c r="AA16" i="14"/>
  <c r="V16" i="10"/>
  <c r="J16" i="15"/>
  <c r="Q16" i="14"/>
  <c r="T16" i="10"/>
  <c r="P16" i="14"/>
  <c r="H16" i="15"/>
  <c r="G16" i="15"/>
  <c r="Q16" i="10"/>
  <c r="F19" i="7" s="1"/>
  <c r="N16" i="14"/>
  <c r="O16" i="10"/>
  <c r="N16" i="10"/>
  <c r="F16" i="15"/>
  <c r="J16" i="14"/>
  <c r="L16" i="10"/>
  <c r="K16" i="10"/>
  <c r="C16" i="15"/>
  <c r="E16" i="10"/>
  <c r="D16" i="10"/>
  <c r="C16" i="10"/>
  <c r="B16" i="10"/>
  <c r="B19" i="7" s="1"/>
  <c r="A16" i="10"/>
  <c r="A19" i="7" s="1"/>
  <c r="E15" i="10"/>
  <c r="D15" i="10"/>
  <c r="D18" i="6" s="1"/>
  <c r="B15" i="10"/>
  <c r="A15" i="10"/>
  <c r="O14" i="15"/>
  <c r="V14" i="10"/>
  <c r="U14" i="10"/>
  <c r="J17" i="7" s="1"/>
  <c r="G14" i="15"/>
  <c r="N14" i="14"/>
  <c r="O14" i="10"/>
  <c r="I14" i="14"/>
  <c r="E14" i="15"/>
  <c r="F14" i="14"/>
  <c r="B14" i="15"/>
  <c r="E14" i="14"/>
  <c r="E14" i="10"/>
  <c r="E17" i="6" s="1"/>
  <c r="D14" i="10"/>
  <c r="B14" i="10"/>
  <c r="A14" i="10"/>
  <c r="U13" i="15"/>
  <c r="AM13" i="14"/>
  <c r="AK13" i="14"/>
  <c r="AE13" i="10"/>
  <c r="AI16" i="8" s="1"/>
  <c r="Q13" i="15"/>
  <c r="AC13" i="10"/>
  <c r="AH13" i="14"/>
  <c r="M13" i="15"/>
  <c r="AC13" i="14"/>
  <c r="Y13" i="10"/>
  <c r="AA13" i="14"/>
  <c r="R13" i="14"/>
  <c r="J13" i="15"/>
  <c r="O13" i="14"/>
  <c r="N13" i="14"/>
  <c r="P13" i="10"/>
  <c r="F13" i="15"/>
  <c r="J13" i="14"/>
  <c r="L13" i="10"/>
  <c r="E13" i="15"/>
  <c r="E13" i="14"/>
  <c r="F13" i="10"/>
  <c r="E13" i="10"/>
  <c r="E16" i="8" s="1"/>
  <c r="D13" i="10"/>
  <c r="B13" i="10"/>
  <c r="B16" i="8" s="1"/>
  <c r="A13" i="10"/>
  <c r="T12" i="15"/>
  <c r="AL12" i="14"/>
  <c r="AF12" i="10"/>
  <c r="P12" i="15"/>
  <c r="O12" i="15"/>
  <c r="Z12" i="10"/>
  <c r="M12" i="15"/>
  <c r="AC12" i="14"/>
  <c r="L12" i="15"/>
  <c r="AA12" i="14"/>
  <c r="V12" i="10"/>
  <c r="K12" i="15"/>
  <c r="R12" i="14"/>
  <c r="U12" i="10"/>
  <c r="J15" i="7" s="1"/>
  <c r="H12" i="15"/>
  <c r="G12" i="15"/>
  <c r="Q12" i="10"/>
  <c r="F15" i="7" s="1"/>
  <c r="O12" i="10"/>
  <c r="M12" i="10"/>
  <c r="L12" i="10"/>
  <c r="K12" i="10"/>
  <c r="E12" i="15"/>
  <c r="I12" i="14"/>
  <c r="I12" i="10"/>
  <c r="C12" i="15"/>
  <c r="G12" i="10"/>
  <c r="E12" i="14"/>
  <c r="F12" i="10"/>
  <c r="E12" i="10"/>
  <c r="E15" i="8" s="1"/>
  <c r="D12" i="10"/>
  <c r="C12" i="10"/>
  <c r="B12" i="10"/>
  <c r="B15" i="8" s="1"/>
  <c r="A12" i="10"/>
  <c r="AG11" i="10"/>
  <c r="U11" i="15"/>
  <c r="AH11" i="14"/>
  <c r="AE11" i="14"/>
  <c r="N11" i="15"/>
  <c r="H11" i="15"/>
  <c r="E11" i="10"/>
  <c r="D11" i="10"/>
  <c r="D14" i="6" s="1"/>
  <c r="B11" i="10"/>
  <c r="B14" i="8" s="1"/>
  <c r="V14" i="8" s="1"/>
  <c r="A11" i="10"/>
  <c r="A14" i="7" s="1"/>
  <c r="AF10" i="10"/>
  <c r="AK10" i="14"/>
  <c r="O10" i="15"/>
  <c r="X10" i="10"/>
  <c r="W10" i="10"/>
  <c r="W10" i="14"/>
  <c r="X10" i="14" s="1"/>
  <c r="T10" i="14" s="1"/>
  <c r="Q10" i="10"/>
  <c r="M10" i="10"/>
  <c r="J10" i="14"/>
  <c r="E10" i="14"/>
  <c r="E10" i="10"/>
  <c r="D10" i="10"/>
  <c r="B10" i="10"/>
  <c r="A10" i="10"/>
  <c r="U9" i="15"/>
  <c r="AF9" i="10"/>
  <c r="AJ12" i="8" s="1"/>
  <c r="AH9" i="14"/>
  <c r="P9" i="15"/>
  <c r="AF9" i="14"/>
  <c r="AC9" i="14"/>
  <c r="Y9" i="10"/>
  <c r="R9" i="14"/>
  <c r="Q9" i="14"/>
  <c r="H9" i="15"/>
  <c r="O9" i="14"/>
  <c r="N9" i="14"/>
  <c r="Q9" i="10"/>
  <c r="N9" i="10"/>
  <c r="F9" i="15"/>
  <c r="I9" i="14"/>
  <c r="D9" i="15"/>
  <c r="H9" i="14"/>
  <c r="H9" i="10"/>
  <c r="C9" i="15"/>
  <c r="F9" i="14"/>
  <c r="G9" i="10"/>
  <c r="J12" i="6" s="1"/>
  <c r="E9" i="10"/>
  <c r="D9" i="10"/>
  <c r="B9" i="10"/>
  <c r="B12" i="8" s="1"/>
  <c r="A9" i="10"/>
  <c r="A12" i="7" s="1"/>
  <c r="AG8" i="10"/>
  <c r="AI8" i="14"/>
  <c r="Q8" i="15"/>
  <c r="AH8" i="14"/>
  <c r="AD8" i="14"/>
  <c r="Z8" i="10"/>
  <c r="W8" i="14"/>
  <c r="X8" i="14" s="1"/>
  <c r="T8" i="14" s="1"/>
  <c r="O8" i="14"/>
  <c r="R8" i="10"/>
  <c r="O8" i="10"/>
  <c r="K8" i="10"/>
  <c r="J8" i="10"/>
  <c r="E8" i="15"/>
  <c r="I8" i="14"/>
  <c r="I8" i="10"/>
  <c r="S11" i="6" s="1"/>
  <c r="E8" i="14"/>
  <c r="E8" i="10"/>
  <c r="D8" i="10"/>
  <c r="B8" i="10"/>
  <c r="B11" i="8" s="1"/>
  <c r="A8" i="10"/>
  <c r="A11" i="7" s="1"/>
  <c r="J7" i="15"/>
  <c r="R7" i="10"/>
  <c r="F7" i="15"/>
  <c r="B7" i="15"/>
  <c r="F7" i="10"/>
  <c r="E7" i="10"/>
  <c r="E10" i="8" s="1"/>
  <c r="D7" i="10"/>
  <c r="D10" i="6" s="1"/>
  <c r="B7" i="10"/>
  <c r="A7" i="10"/>
  <c r="A10" i="7" s="1"/>
  <c r="AL6" i="14"/>
  <c r="AF6" i="10"/>
  <c r="AJ9" i="8" s="1"/>
  <c r="Q6" i="15"/>
  <c r="AC6" i="10"/>
  <c r="AF9" i="8" s="1"/>
  <c r="AF6" i="14"/>
  <c r="W6" i="10"/>
  <c r="E6" i="10"/>
  <c r="E9" i="8" s="1"/>
  <c r="D6" i="10"/>
  <c r="B6" i="10"/>
  <c r="A6" i="10"/>
  <c r="A9" i="6" s="1"/>
  <c r="O5" i="15"/>
  <c r="R5" i="10"/>
  <c r="E5" i="10"/>
  <c r="E8" i="8" s="1"/>
  <c r="M8" i="8" s="1"/>
  <c r="D5" i="10"/>
  <c r="B5" i="10"/>
  <c r="B8" i="8" s="1"/>
  <c r="A5" i="10"/>
  <c r="A8" i="8" s="1"/>
  <c r="AM4" i="14"/>
  <c r="AL4" i="14"/>
  <c r="S4" i="15"/>
  <c r="AF4" i="14"/>
  <c r="AB4" i="10"/>
  <c r="AD7" i="8" s="1"/>
  <c r="W4" i="14"/>
  <c r="X4" i="14" s="1"/>
  <c r="T4" i="14" s="1"/>
  <c r="S4" i="10"/>
  <c r="H7" i="7" s="1"/>
  <c r="O4" i="14"/>
  <c r="N4" i="14"/>
  <c r="P4" i="10"/>
  <c r="I4" i="14"/>
  <c r="B4" i="15"/>
  <c r="E4" i="10"/>
  <c r="E7" i="8" s="1"/>
  <c r="D4" i="10"/>
  <c r="D7" i="6" s="1"/>
  <c r="B4" i="10"/>
  <c r="B7" i="8" s="1"/>
  <c r="A4" i="10"/>
  <c r="A7" i="7" s="1"/>
  <c r="AM3" i="14"/>
  <c r="AF3" i="10"/>
  <c r="AJ6" i="8" s="1"/>
  <c r="S3" i="15"/>
  <c r="AE3" i="10"/>
  <c r="AI6" i="8" s="1"/>
  <c r="Z3" i="10"/>
  <c r="AB6" i="8" s="1"/>
  <c r="M3" i="15"/>
  <c r="T3" i="10"/>
  <c r="I6" i="7" s="1"/>
  <c r="M3" i="10"/>
  <c r="D3" i="10"/>
  <c r="D6" i="6" s="1"/>
  <c r="B3" i="10"/>
  <c r="B6" i="8" s="1"/>
  <c r="A3" i="10"/>
  <c r="A6" i="8" s="1"/>
  <c r="A2" i="10"/>
  <c r="A1" i="10"/>
  <c r="E140" i="8"/>
  <c r="D140" i="8"/>
  <c r="B140" i="8"/>
  <c r="A140" i="8"/>
  <c r="I139" i="8"/>
  <c r="C139" i="8"/>
  <c r="B139" i="8"/>
  <c r="A139" i="8"/>
  <c r="AG138" i="8"/>
  <c r="Y138" i="8"/>
  <c r="Z138" i="8" s="1"/>
  <c r="M138" i="8"/>
  <c r="E138" i="8"/>
  <c r="P138" i="8" s="1"/>
  <c r="D138" i="8"/>
  <c r="B138" i="8"/>
  <c r="U137" i="8"/>
  <c r="M137" i="8"/>
  <c r="E137" i="8"/>
  <c r="D137" i="8"/>
  <c r="B137" i="8"/>
  <c r="F137" i="8" s="1"/>
  <c r="E136" i="8"/>
  <c r="D136" i="8"/>
  <c r="B136" i="8"/>
  <c r="A136" i="8"/>
  <c r="M135" i="8"/>
  <c r="D135" i="8"/>
  <c r="B135" i="8"/>
  <c r="A135" i="8"/>
  <c r="AJ134" i="8"/>
  <c r="AG134" i="8"/>
  <c r="D134" i="8"/>
  <c r="B134" i="8"/>
  <c r="A134" i="8"/>
  <c r="AG133" i="8"/>
  <c r="I133" i="8"/>
  <c r="E133" i="8"/>
  <c r="B133" i="8"/>
  <c r="A133" i="8"/>
  <c r="V132" i="8"/>
  <c r="E132" i="8"/>
  <c r="D132" i="8"/>
  <c r="U131" i="8"/>
  <c r="S131" i="8"/>
  <c r="L131" i="8"/>
  <c r="F131" i="8"/>
  <c r="E131" i="8"/>
  <c r="D131" i="8"/>
  <c r="B131" i="8"/>
  <c r="J131" i="8" s="1"/>
  <c r="AD130" i="8"/>
  <c r="D130" i="8"/>
  <c r="B130" i="8"/>
  <c r="A130" i="8"/>
  <c r="AF129" i="8"/>
  <c r="E129" i="8"/>
  <c r="A129" i="8"/>
  <c r="AD128" i="8"/>
  <c r="AB128" i="8"/>
  <c r="M128" i="8"/>
  <c r="E128" i="8"/>
  <c r="D128" i="8"/>
  <c r="C128" i="8"/>
  <c r="B128" i="8"/>
  <c r="D127" i="8"/>
  <c r="B127" i="8"/>
  <c r="A127" i="8"/>
  <c r="E126" i="8"/>
  <c r="D126" i="8"/>
  <c r="E125" i="8"/>
  <c r="D125" i="8"/>
  <c r="B125" i="8"/>
  <c r="A125" i="8"/>
  <c r="AK124" i="8"/>
  <c r="AJ124" i="8"/>
  <c r="AB124" i="8"/>
  <c r="B124" i="8"/>
  <c r="A124" i="8"/>
  <c r="AK123" i="8"/>
  <c r="AF123" i="8"/>
  <c r="E123" i="8"/>
  <c r="D123" i="8"/>
  <c r="A123" i="8"/>
  <c r="E122" i="8"/>
  <c r="B122" i="8"/>
  <c r="A122" i="8"/>
  <c r="AI121" i="8"/>
  <c r="V121" i="8"/>
  <c r="L121" i="8"/>
  <c r="I121" i="8"/>
  <c r="E121" i="8"/>
  <c r="D121" i="8"/>
  <c r="B121" i="8"/>
  <c r="A121" i="8"/>
  <c r="D120" i="8"/>
  <c r="B120" i="8"/>
  <c r="AJ119" i="8"/>
  <c r="S119" i="8"/>
  <c r="E119" i="8"/>
  <c r="U119" i="8" s="1"/>
  <c r="D119" i="8"/>
  <c r="B119" i="8"/>
  <c r="AK118" i="8"/>
  <c r="E118" i="8"/>
  <c r="D118" i="8"/>
  <c r="V117" i="8"/>
  <c r="E117" i="8"/>
  <c r="D117" i="8"/>
  <c r="B117" i="8"/>
  <c r="A117" i="8"/>
  <c r="AJ116" i="8"/>
  <c r="AG116" i="8"/>
  <c r="AB116" i="8"/>
  <c r="Y116" i="8"/>
  <c r="Z116" i="8" s="1"/>
  <c r="E116" i="8"/>
  <c r="D116" i="8"/>
  <c r="C116" i="8"/>
  <c r="AK115" i="8"/>
  <c r="AI115" i="8"/>
  <c r="E115" i="8"/>
  <c r="D115" i="8"/>
  <c r="B115" i="8"/>
  <c r="E114" i="8"/>
  <c r="D114" i="8"/>
  <c r="B114" i="8"/>
  <c r="A114" i="8"/>
  <c r="V113" i="8"/>
  <c r="U113" i="8"/>
  <c r="F113" i="8"/>
  <c r="E113" i="8"/>
  <c r="D113" i="8"/>
  <c r="B113" i="8"/>
  <c r="A113" i="8"/>
  <c r="AB112" i="8"/>
  <c r="T112" i="8"/>
  <c r="M112" i="8"/>
  <c r="I112" i="8"/>
  <c r="G112" i="8"/>
  <c r="E112" i="8"/>
  <c r="D112" i="8"/>
  <c r="B112" i="8"/>
  <c r="A112" i="8"/>
  <c r="AK111" i="8"/>
  <c r="AI111" i="8"/>
  <c r="AC111" i="8"/>
  <c r="E111" i="8"/>
  <c r="D111" i="8"/>
  <c r="AC110" i="8"/>
  <c r="Y110" i="8"/>
  <c r="Z110" i="8" s="1"/>
  <c r="E110" i="8"/>
  <c r="D110" i="8"/>
  <c r="A110" i="8"/>
  <c r="D109" i="8"/>
  <c r="A109" i="8"/>
  <c r="AJ108" i="8"/>
  <c r="AG108" i="8"/>
  <c r="AF108" i="8"/>
  <c r="Y108" i="8"/>
  <c r="Z108" i="8" s="1"/>
  <c r="M108" i="8"/>
  <c r="E108" i="8"/>
  <c r="D108" i="8"/>
  <c r="C108" i="8"/>
  <c r="B108" i="8"/>
  <c r="A108" i="8"/>
  <c r="E107" i="8"/>
  <c r="D107" i="8"/>
  <c r="B107" i="8"/>
  <c r="A107" i="8"/>
  <c r="D106" i="8"/>
  <c r="A106" i="8"/>
  <c r="AC105" i="8"/>
  <c r="C105" i="8"/>
  <c r="A105" i="8"/>
  <c r="AC104" i="8"/>
  <c r="E104" i="8"/>
  <c r="A104" i="8"/>
  <c r="AG103" i="8"/>
  <c r="AD103" i="8"/>
  <c r="E103" i="8"/>
  <c r="D103" i="8"/>
  <c r="B103" i="8"/>
  <c r="A103" i="8"/>
  <c r="D102" i="8"/>
  <c r="B102" i="8"/>
  <c r="A102" i="8"/>
  <c r="AC101" i="8"/>
  <c r="E101" i="8"/>
  <c r="D101" i="8"/>
  <c r="B101" i="8"/>
  <c r="AD100" i="8"/>
  <c r="D100" i="8"/>
  <c r="A100" i="8"/>
  <c r="E99" i="8"/>
  <c r="D99" i="8"/>
  <c r="B99" i="8"/>
  <c r="A99" i="8"/>
  <c r="AJ98" i="8"/>
  <c r="AG98" i="8"/>
  <c r="E98" i="8"/>
  <c r="D98" i="8"/>
  <c r="C98" i="8"/>
  <c r="A98" i="8"/>
  <c r="AG97" i="8"/>
  <c r="E97" i="8"/>
  <c r="B97" i="8"/>
  <c r="AF96" i="8"/>
  <c r="AC96" i="8"/>
  <c r="Y96" i="8"/>
  <c r="Z96" i="8" s="1"/>
  <c r="E96" i="8"/>
  <c r="A96" i="8"/>
  <c r="D95" i="8"/>
  <c r="B95" i="8"/>
  <c r="A95" i="8"/>
  <c r="E94" i="8"/>
  <c r="D94" i="8"/>
  <c r="A94" i="8"/>
  <c r="E93" i="8"/>
  <c r="B93" i="8"/>
  <c r="A93" i="8"/>
  <c r="AK92" i="8"/>
  <c r="AI92" i="8"/>
  <c r="V92" i="8"/>
  <c r="E92" i="8"/>
  <c r="D92" i="8"/>
  <c r="B92" i="8"/>
  <c r="A92" i="8"/>
  <c r="AJ91" i="8"/>
  <c r="AD91" i="8"/>
  <c r="E91" i="8"/>
  <c r="U91" i="8" s="1"/>
  <c r="D91" i="8"/>
  <c r="C91" i="8"/>
  <c r="B91" i="8"/>
  <c r="A91" i="8"/>
  <c r="E90" i="8"/>
  <c r="D90" i="8"/>
  <c r="B90" i="8"/>
  <c r="D89" i="8"/>
  <c r="B89" i="8"/>
  <c r="A89" i="8"/>
  <c r="Y88" i="8"/>
  <c r="Z88" i="8" s="1"/>
  <c r="E88" i="8"/>
  <c r="C88" i="8"/>
  <c r="B88" i="8"/>
  <c r="A88" i="8"/>
  <c r="AG87" i="8"/>
  <c r="E87" i="8"/>
  <c r="D87" i="8"/>
  <c r="B87" i="8"/>
  <c r="A87" i="8"/>
  <c r="I86" i="8"/>
  <c r="E86" i="8"/>
  <c r="D86" i="8"/>
  <c r="B86" i="8"/>
  <c r="A86" i="8"/>
  <c r="B85" i="8"/>
  <c r="AK84" i="8"/>
  <c r="AI84" i="8"/>
  <c r="V84" i="8"/>
  <c r="T84" i="8"/>
  <c r="P84" i="8"/>
  <c r="M84" i="8"/>
  <c r="F84" i="8"/>
  <c r="H84" i="8" s="1"/>
  <c r="E84" i="8"/>
  <c r="G84" i="8" s="1"/>
  <c r="D84" i="8"/>
  <c r="B84" i="8"/>
  <c r="I84" i="8" s="1"/>
  <c r="AJ83" i="8"/>
  <c r="AD83" i="8"/>
  <c r="E83" i="8"/>
  <c r="D83" i="8"/>
  <c r="C83" i="8"/>
  <c r="B83" i="8"/>
  <c r="A83" i="8"/>
  <c r="D82" i="8"/>
  <c r="B82" i="8"/>
  <c r="A82" i="8"/>
  <c r="E81" i="8"/>
  <c r="D81" i="8"/>
  <c r="B81" i="8"/>
  <c r="L81" i="8" s="1"/>
  <c r="AG80" i="8"/>
  <c r="Y80" i="8"/>
  <c r="Z80" i="8" s="1"/>
  <c r="E80" i="8"/>
  <c r="D80" i="8"/>
  <c r="B80" i="8"/>
  <c r="T80" i="8" s="1"/>
  <c r="AJ79" i="8"/>
  <c r="AD79" i="8"/>
  <c r="AB79" i="8"/>
  <c r="AA79" i="8"/>
  <c r="E79" i="8"/>
  <c r="D79" i="8"/>
  <c r="B79" i="8"/>
  <c r="A79" i="8"/>
  <c r="B78" i="8"/>
  <c r="AF77" i="8"/>
  <c r="Y77" i="8"/>
  <c r="Z77" i="8" s="1"/>
  <c r="D77" i="8"/>
  <c r="B77" i="8"/>
  <c r="A77" i="8"/>
  <c r="P76" i="8"/>
  <c r="M76" i="8"/>
  <c r="I76" i="8"/>
  <c r="E76" i="8"/>
  <c r="T76" i="8" s="1"/>
  <c r="D76" i="8"/>
  <c r="B76" i="8"/>
  <c r="A76" i="8"/>
  <c r="AJ75" i="8"/>
  <c r="E75" i="8"/>
  <c r="D75" i="8"/>
  <c r="B75" i="8"/>
  <c r="A75" i="8"/>
  <c r="E74" i="8"/>
  <c r="D74" i="8"/>
  <c r="A74" i="8"/>
  <c r="Y73" i="8"/>
  <c r="Z73" i="8" s="1"/>
  <c r="D73" i="8"/>
  <c r="A73" i="8"/>
  <c r="AK72" i="8"/>
  <c r="AA72" i="8"/>
  <c r="E72" i="8"/>
  <c r="V72" i="8" s="1"/>
  <c r="D72" i="8"/>
  <c r="B72" i="8"/>
  <c r="A72" i="8"/>
  <c r="AJ71" i="8"/>
  <c r="AG71" i="8"/>
  <c r="AD71" i="8"/>
  <c r="Y71" i="8"/>
  <c r="Z71" i="8" s="1"/>
  <c r="E71" i="8"/>
  <c r="D71" i="8"/>
  <c r="C71" i="8"/>
  <c r="B71" i="8"/>
  <c r="I71" i="8" s="1"/>
  <c r="D70" i="8"/>
  <c r="B70" i="8"/>
  <c r="A70" i="8"/>
  <c r="AJ69" i="8"/>
  <c r="AC69" i="8"/>
  <c r="Y69" i="8"/>
  <c r="Z69" i="8" s="1"/>
  <c r="E69" i="8"/>
  <c r="D69" i="8"/>
  <c r="C69" i="8"/>
  <c r="B69" i="8"/>
  <c r="E68" i="8"/>
  <c r="D68" i="8"/>
  <c r="B68" i="8"/>
  <c r="A68" i="8"/>
  <c r="AJ67" i="8"/>
  <c r="D67" i="8"/>
  <c r="B67" i="8"/>
  <c r="A67" i="8"/>
  <c r="AG66" i="8"/>
  <c r="AF66" i="8"/>
  <c r="AA66" i="8"/>
  <c r="E66" i="8"/>
  <c r="D66" i="8"/>
  <c r="E65" i="8"/>
  <c r="I65" i="8" s="1"/>
  <c r="B65" i="8"/>
  <c r="L65" i="8" s="1"/>
  <c r="A65" i="8"/>
  <c r="AF64" i="8"/>
  <c r="AC64" i="8"/>
  <c r="I64" i="8"/>
  <c r="E64" i="8"/>
  <c r="P64" i="8" s="1"/>
  <c r="D64" i="8"/>
  <c r="B64" i="8"/>
  <c r="V64" i="8" s="1"/>
  <c r="A64" i="8"/>
  <c r="AD63" i="8"/>
  <c r="E63" i="8"/>
  <c r="D63" i="8"/>
  <c r="B63" i="8"/>
  <c r="L63" i="8" s="1"/>
  <c r="A63" i="8"/>
  <c r="AF62" i="8"/>
  <c r="D62" i="8"/>
  <c r="A62" i="8"/>
  <c r="AJ61" i="8"/>
  <c r="AF61" i="8"/>
  <c r="AD61" i="8"/>
  <c r="T61" i="8"/>
  <c r="M61" i="8"/>
  <c r="N61" i="8" s="1"/>
  <c r="L61" i="8"/>
  <c r="I61" i="8"/>
  <c r="F61" i="8"/>
  <c r="E61" i="8"/>
  <c r="D61" i="8"/>
  <c r="B61" i="8"/>
  <c r="A61" i="8"/>
  <c r="E60" i="8"/>
  <c r="D60" i="8"/>
  <c r="B60" i="8"/>
  <c r="T60" i="8" s="1"/>
  <c r="A60" i="8"/>
  <c r="E59" i="8"/>
  <c r="D59" i="8"/>
  <c r="B59" i="8"/>
  <c r="A59" i="8"/>
  <c r="E58" i="8"/>
  <c r="B58" i="8"/>
  <c r="G58" i="8" s="1"/>
  <c r="A58" i="8"/>
  <c r="Y57" i="8"/>
  <c r="Z57" i="8" s="1"/>
  <c r="E57" i="8"/>
  <c r="D57" i="8"/>
  <c r="B57" i="8"/>
  <c r="A57" i="8"/>
  <c r="E56" i="8"/>
  <c r="D56" i="8"/>
  <c r="AK55" i="8"/>
  <c r="D55" i="8"/>
  <c r="B55" i="8"/>
  <c r="F55" i="8" s="1"/>
  <c r="A55" i="8"/>
  <c r="AI54" i="8"/>
  <c r="AF54" i="8"/>
  <c r="E54" i="8"/>
  <c r="P54" i="8" s="1"/>
  <c r="D54" i="8"/>
  <c r="B54" i="8"/>
  <c r="AJ53" i="8"/>
  <c r="AF53" i="8"/>
  <c r="AC53" i="8"/>
  <c r="AB53" i="8"/>
  <c r="Y53" i="8"/>
  <c r="Z53" i="8" s="1"/>
  <c r="E53" i="8"/>
  <c r="D53" i="8"/>
  <c r="B53" i="8"/>
  <c r="A53" i="8"/>
  <c r="E52" i="8"/>
  <c r="D52" i="8"/>
  <c r="B52" i="8"/>
  <c r="J52" i="8" s="1"/>
  <c r="A52" i="8"/>
  <c r="AJ51" i="8"/>
  <c r="AI51" i="8"/>
  <c r="E51" i="8"/>
  <c r="D51" i="8"/>
  <c r="B51" i="8"/>
  <c r="A51" i="8"/>
  <c r="V50" i="8"/>
  <c r="B50" i="8"/>
  <c r="A50" i="8"/>
  <c r="E49" i="8"/>
  <c r="D49" i="8"/>
  <c r="B49" i="8"/>
  <c r="A49" i="8"/>
  <c r="AG48" i="8"/>
  <c r="S48" i="8"/>
  <c r="M48" i="8"/>
  <c r="F48" i="8"/>
  <c r="E48" i="8"/>
  <c r="B48" i="8"/>
  <c r="P48" i="8" s="1"/>
  <c r="A48" i="8"/>
  <c r="U47" i="8"/>
  <c r="E47" i="8"/>
  <c r="D47" i="8"/>
  <c r="B47" i="8"/>
  <c r="A47" i="8"/>
  <c r="E46" i="8"/>
  <c r="D46" i="8"/>
  <c r="B46" i="8"/>
  <c r="A46" i="8"/>
  <c r="E45" i="8"/>
  <c r="D45" i="8"/>
  <c r="AJ44" i="8"/>
  <c r="AF44" i="8"/>
  <c r="AC44" i="8"/>
  <c r="AB44" i="8"/>
  <c r="Y44" i="8"/>
  <c r="Z44" i="8" s="1"/>
  <c r="E44" i="8"/>
  <c r="D44" i="8"/>
  <c r="A44" i="8"/>
  <c r="AI43" i="8"/>
  <c r="AF43" i="8"/>
  <c r="Y43" i="8"/>
  <c r="Z43" i="8" s="1"/>
  <c r="B43" i="8"/>
  <c r="A43" i="8"/>
  <c r="V42" i="8"/>
  <c r="G42" i="8"/>
  <c r="E42" i="8"/>
  <c r="D42" i="8"/>
  <c r="AG41" i="8"/>
  <c r="E41" i="8"/>
  <c r="D41" i="8"/>
  <c r="B41" i="8"/>
  <c r="U41" i="8" s="1"/>
  <c r="I40" i="8"/>
  <c r="F40" i="8"/>
  <c r="E40" i="8"/>
  <c r="D40" i="8"/>
  <c r="B40" i="8"/>
  <c r="E39" i="8"/>
  <c r="D39" i="8"/>
  <c r="B39" i="8"/>
  <c r="A39" i="8"/>
  <c r="E38" i="8"/>
  <c r="A38" i="8"/>
  <c r="E37" i="8"/>
  <c r="M37" i="8" s="1"/>
  <c r="D37" i="8"/>
  <c r="B37" i="8"/>
  <c r="A37" i="8"/>
  <c r="E36" i="8"/>
  <c r="D36" i="8"/>
  <c r="B36" i="8"/>
  <c r="V36" i="8" s="1"/>
  <c r="A36" i="8"/>
  <c r="AG35" i="8"/>
  <c r="AC35" i="8"/>
  <c r="AB35" i="8"/>
  <c r="Y35" i="8"/>
  <c r="Z35" i="8" s="1"/>
  <c r="E35" i="8"/>
  <c r="D35" i="8"/>
  <c r="A35" i="8"/>
  <c r="E34" i="8"/>
  <c r="D34" i="8"/>
  <c r="B34" i="8"/>
  <c r="D33" i="8"/>
  <c r="B33" i="8"/>
  <c r="A33" i="8"/>
  <c r="V32" i="8"/>
  <c r="I32" i="8"/>
  <c r="E32" i="8"/>
  <c r="D32" i="8"/>
  <c r="B32" i="8"/>
  <c r="F32" i="8" s="1"/>
  <c r="AK31" i="8"/>
  <c r="V31" i="8"/>
  <c r="U31" i="8"/>
  <c r="E31" i="8"/>
  <c r="D31" i="8"/>
  <c r="B31" i="8"/>
  <c r="AJ30" i="8"/>
  <c r="AC30" i="8"/>
  <c r="I30" i="8"/>
  <c r="F30" i="8"/>
  <c r="E30" i="8"/>
  <c r="D30" i="8"/>
  <c r="C30" i="8"/>
  <c r="B30" i="8"/>
  <c r="AC29" i="8"/>
  <c r="Y29" i="8"/>
  <c r="Z29" i="8" s="1"/>
  <c r="V29" i="8"/>
  <c r="S29" i="8"/>
  <c r="M29" i="8"/>
  <c r="F29" i="8"/>
  <c r="E29" i="8"/>
  <c r="D29" i="8"/>
  <c r="B29" i="8"/>
  <c r="J29" i="8" s="1"/>
  <c r="A29" i="8"/>
  <c r="V28" i="8"/>
  <c r="T28" i="8"/>
  <c r="M28" i="8"/>
  <c r="I28" i="8"/>
  <c r="E28" i="8"/>
  <c r="D28" i="8"/>
  <c r="B28" i="8"/>
  <c r="A28" i="8"/>
  <c r="AJ27" i="8"/>
  <c r="AG27" i="8"/>
  <c r="AC27" i="8"/>
  <c r="AB27" i="8"/>
  <c r="Y27" i="8"/>
  <c r="Z27" i="8" s="1"/>
  <c r="U27" i="8"/>
  <c r="E27" i="8"/>
  <c r="D27" i="8"/>
  <c r="C27" i="8"/>
  <c r="B27" i="8"/>
  <c r="A27" i="8"/>
  <c r="AK26" i="8"/>
  <c r="G26" i="8"/>
  <c r="E26" i="8"/>
  <c r="M26" i="8" s="1"/>
  <c r="D26" i="8"/>
  <c r="AI25" i="8"/>
  <c r="AF25" i="8"/>
  <c r="E25" i="8"/>
  <c r="A25" i="8"/>
  <c r="AA24" i="8"/>
  <c r="Y24" i="8"/>
  <c r="Z24" i="8" s="1"/>
  <c r="U24" i="8"/>
  <c r="E24" i="8"/>
  <c r="B24" i="8"/>
  <c r="A24" i="8"/>
  <c r="V23" i="8"/>
  <c r="B23" i="8"/>
  <c r="A23" i="8"/>
  <c r="AC22" i="8"/>
  <c r="C22" i="8"/>
  <c r="A22" i="8"/>
  <c r="E21" i="8"/>
  <c r="A21" i="8"/>
  <c r="L20" i="8"/>
  <c r="E20" i="8"/>
  <c r="B20" i="8"/>
  <c r="A20" i="8"/>
  <c r="AG19" i="8"/>
  <c r="Y19" i="8"/>
  <c r="Z19" i="8" s="1"/>
  <c r="M19" i="8"/>
  <c r="E19" i="8"/>
  <c r="D19" i="8"/>
  <c r="C19" i="8"/>
  <c r="B19" i="8"/>
  <c r="P19" i="8" s="1"/>
  <c r="A19" i="8"/>
  <c r="E18" i="8"/>
  <c r="B18" i="8"/>
  <c r="A18" i="8"/>
  <c r="Y17" i="8"/>
  <c r="Z17" i="8" s="1"/>
  <c r="D17" i="8"/>
  <c r="A17" i="8"/>
  <c r="AF16" i="8"/>
  <c r="AA16" i="8"/>
  <c r="U16" i="8"/>
  <c r="S16" i="8"/>
  <c r="M16" i="8"/>
  <c r="I16" i="8"/>
  <c r="F16" i="8"/>
  <c r="D16" i="8"/>
  <c r="A16" i="8"/>
  <c r="AJ15" i="8"/>
  <c r="AB15" i="8"/>
  <c r="Y15" i="8"/>
  <c r="Z15" i="8" s="1"/>
  <c r="V15" i="8"/>
  <c r="F15" i="8"/>
  <c r="D15" i="8"/>
  <c r="C15" i="8"/>
  <c r="A15" i="8"/>
  <c r="AK14" i="8"/>
  <c r="E14" i="8"/>
  <c r="D14" i="8"/>
  <c r="A14" i="8"/>
  <c r="AJ13" i="8"/>
  <c r="E13" i="8"/>
  <c r="D13" i="8"/>
  <c r="A13" i="8"/>
  <c r="AA12" i="8"/>
  <c r="P12" i="8"/>
  <c r="M12" i="8"/>
  <c r="L12" i="8"/>
  <c r="E12" i="8"/>
  <c r="D12" i="8"/>
  <c r="AK11" i="8"/>
  <c r="AB11" i="8"/>
  <c r="M11" i="8"/>
  <c r="F11" i="8"/>
  <c r="E11" i="8"/>
  <c r="D11" i="8"/>
  <c r="A11" i="8"/>
  <c r="D10" i="8"/>
  <c r="B10" i="8"/>
  <c r="A10" i="8"/>
  <c r="D9" i="8"/>
  <c r="A9" i="8"/>
  <c r="U8" i="8"/>
  <c r="F8" i="8"/>
  <c r="T7" i="8"/>
  <c r="S7" i="8"/>
  <c r="P7" i="8"/>
  <c r="M7" i="8"/>
  <c r="I7" i="8"/>
  <c r="D7" i="8"/>
  <c r="A7" i="8"/>
  <c r="D6" i="8"/>
  <c r="E140" i="7"/>
  <c r="D140" i="7"/>
  <c r="B140" i="7"/>
  <c r="A140" i="7"/>
  <c r="E139" i="7"/>
  <c r="C139" i="7"/>
  <c r="B139" i="7"/>
  <c r="A139" i="7"/>
  <c r="E138" i="7"/>
  <c r="D138" i="7"/>
  <c r="B138" i="7"/>
  <c r="A138" i="7"/>
  <c r="E137" i="7"/>
  <c r="D137" i="7"/>
  <c r="B137" i="7"/>
  <c r="A137" i="7"/>
  <c r="E136" i="7"/>
  <c r="D136" i="7"/>
  <c r="B136" i="7"/>
  <c r="A136" i="7"/>
  <c r="E135" i="7"/>
  <c r="D135" i="7"/>
  <c r="B135" i="7"/>
  <c r="A135" i="7"/>
  <c r="J134" i="7"/>
  <c r="D134" i="7"/>
  <c r="C134" i="7"/>
  <c r="B134" i="7"/>
  <c r="A134" i="7"/>
  <c r="E133" i="7"/>
  <c r="D133" i="7"/>
  <c r="B133" i="7"/>
  <c r="A133" i="7"/>
  <c r="E132" i="7"/>
  <c r="D132" i="7"/>
  <c r="B132" i="7"/>
  <c r="A132" i="7"/>
  <c r="E131" i="7"/>
  <c r="D131" i="7"/>
  <c r="B131" i="7"/>
  <c r="D130" i="7"/>
  <c r="B130" i="7"/>
  <c r="A130" i="7"/>
  <c r="E129" i="7"/>
  <c r="D129" i="7"/>
  <c r="A129" i="7"/>
  <c r="J128" i="7"/>
  <c r="E128" i="7"/>
  <c r="D128" i="7"/>
  <c r="C128" i="7"/>
  <c r="B128" i="7"/>
  <c r="A128" i="7"/>
  <c r="D127" i="7"/>
  <c r="B127" i="7"/>
  <c r="A127" i="7"/>
  <c r="E126" i="7"/>
  <c r="D126" i="7"/>
  <c r="B126" i="7"/>
  <c r="E125" i="7"/>
  <c r="D125" i="7"/>
  <c r="B125" i="7"/>
  <c r="A125" i="7"/>
  <c r="D124" i="7"/>
  <c r="B124" i="7"/>
  <c r="A124" i="7"/>
  <c r="E123" i="7"/>
  <c r="D123" i="7"/>
  <c r="B123" i="7"/>
  <c r="E122" i="7"/>
  <c r="D122" i="7"/>
  <c r="B122" i="7"/>
  <c r="A122" i="7"/>
  <c r="I121" i="7"/>
  <c r="E121" i="7"/>
  <c r="D121" i="7"/>
  <c r="B121" i="7"/>
  <c r="A121" i="7"/>
  <c r="E120" i="7"/>
  <c r="B120" i="7"/>
  <c r="A120" i="7"/>
  <c r="E119" i="7"/>
  <c r="D119" i="7"/>
  <c r="B119" i="7"/>
  <c r="K118" i="7"/>
  <c r="J118" i="7"/>
  <c r="I118" i="7"/>
  <c r="H118" i="7"/>
  <c r="E118" i="7"/>
  <c r="D118" i="7"/>
  <c r="B118" i="7"/>
  <c r="E117" i="7"/>
  <c r="D117" i="7"/>
  <c r="B117" i="7"/>
  <c r="J116" i="7"/>
  <c r="I116" i="7"/>
  <c r="F116" i="7"/>
  <c r="E116" i="7"/>
  <c r="D116" i="7"/>
  <c r="C116" i="7"/>
  <c r="E115" i="7"/>
  <c r="D115" i="7"/>
  <c r="B115" i="7"/>
  <c r="A115" i="7"/>
  <c r="E114" i="7"/>
  <c r="D114" i="7"/>
  <c r="B114" i="7"/>
  <c r="A114" i="7"/>
  <c r="E113" i="7"/>
  <c r="D113" i="7"/>
  <c r="B113" i="7"/>
  <c r="A113" i="7"/>
  <c r="J112" i="7"/>
  <c r="E112" i="7"/>
  <c r="D112" i="7"/>
  <c r="B112" i="7"/>
  <c r="A112" i="7"/>
  <c r="F111" i="7"/>
  <c r="E111" i="7"/>
  <c r="D111" i="7"/>
  <c r="E110" i="7"/>
  <c r="D110" i="7"/>
  <c r="A110" i="7"/>
  <c r="D109" i="7"/>
  <c r="B109" i="7"/>
  <c r="A109" i="7"/>
  <c r="I108" i="7"/>
  <c r="F108" i="7"/>
  <c r="E108" i="7"/>
  <c r="D108" i="7"/>
  <c r="C108" i="7"/>
  <c r="B108" i="7"/>
  <c r="A108" i="7"/>
  <c r="E107" i="7"/>
  <c r="D107" i="7"/>
  <c r="B107" i="7"/>
  <c r="A107" i="7"/>
  <c r="D106" i="7"/>
  <c r="B106" i="7"/>
  <c r="A106" i="7"/>
  <c r="E105" i="7"/>
  <c r="C105" i="7"/>
  <c r="B105" i="7"/>
  <c r="A105" i="7"/>
  <c r="E104" i="7"/>
  <c r="A104" i="7"/>
  <c r="G103" i="7"/>
  <c r="E103" i="7"/>
  <c r="D103" i="7"/>
  <c r="B103" i="7"/>
  <c r="A103" i="7"/>
  <c r="D102" i="7"/>
  <c r="B102" i="7"/>
  <c r="A102" i="7"/>
  <c r="E101" i="7"/>
  <c r="B101" i="7"/>
  <c r="A101" i="7"/>
  <c r="D100" i="7"/>
  <c r="B100" i="7"/>
  <c r="A100" i="7"/>
  <c r="E99" i="7"/>
  <c r="D99" i="7"/>
  <c r="B99" i="7"/>
  <c r="A99" i="7"/>
  <c r="I98" i="7"/>
  <c r="O98" i="7" s="1"/>
  <c r="F98" i="7"/>
  <c r="L98" i="7" s="1"/>
  <c r="E98" i="7"/>
  <c r="D98" i="7"/>
  <c r="A98" i="7"/>
  <c r="E97" i="7"/>
  <c r="B97" i="7"/>
  <c r="A97" i="7"/>
  <c r="F96" i="7"/>
  <c r="E96" i="7"/>
  <c r="B96" i="7"/>
  <c r="A96" i="7"/>
  <c r="E95" i="7"/>
  <c r="D95" i="7"/>
  <c r="B95" i="7"/>
  <c r="A95" i="7"/>
  <c r="F94" i="7"/>
  <c r="E94" i="7"/>
  <c r="D94" i="7"/>
  <c r="A94" i="7"/>
  <c r="E93" i="7"/>
  <c r="D93" i="7"/>
  <c r="B93" i="7"/>
  <c r="A93" i="7"/>
  <c r="J92" i="7"/>
  <c r="E92" i="7"/>
  <c r="D92" i="7"/>
  <c r="B92" i="7"/>
  <c r="A92" i="7"/>
  <c r="J91" i="7"/>
  <c r="I91" i="7"/>
  <c r="E91" i="7"/>
  <c r="D91" i="7"/>
  <c r="C91" i="7"/>
  <c r="B91" i="7"/>
  <c r="A91" i="7"/>
  <c r="E90" i="7"/>
  <c r="D90" i="7"/>
  <c r="B90" i="7"/>
  <c r="D89" i="7"/>
  <c r="B89" i="7"/>
  <c r="A89" i="7"/>
  <c r="I88" i="7"/>
  <c r="O88" i="7" s="1"/>
  <c r="E88" i="7"/>
  <c r="D88" i="7"/>
  <c r="C88" i="7"/>
  <c r="B88" i="7"/>
  <c r="A88" i="7"/>
  <c r="E87" i="7"/>
  <c r="D87" i="7"/>
  <c r="B87" i="7"/>
  <c r="A87" i="7"/>
  <c r="E86" i="7"/>
  <c r="D86" i="7"/>
  <c r="B86" i="7"/>
  <c r="A86" i="7"/>
  <c r="B85" i="7"/>
  <c r="A85" i="7"/>
  <c r="J84" i="7"/>
  <c r="G84" i="7"/>
  <c r="E84" i="7"/>
  <c r="D84" i="7"/>
  <c r="B84" i="7"/>
  <c r="E83" i="7"/>
  <c r="D83" i="7"/>
  <c r="C83" i="7"/>
  <c r="B83" i="7"/>
  <c r="A83" i="7"/>
  <c r="E82" i="7"/>
  <c r="D82" i="7"/>
  <c r="B82" i="7"/>
  <c r="A82" i="7"/>
  <c r="E81" i="7"/>
  <c r="D81" i="7"/>
  <c r="B81" i="7"/>
  <c r="A81" i="7"/>
  <c r="G80" i="7"/>
  <c r="E80" i="7"/>
  <c r="D80" i="7"/>
  <c r="F79" i="7"/>
  <c r="E79" i="7"/>
  <c r="D79" i="7"/>
  <c r="B79" i="7"/>
  <c r="A79" i="7"/>
  <c r="B78" i="7"/>
  <c r="A78" i="7"/>
  <c r="J77" i="7"/>
  <c r="E77" i="7"/>
  <c r="D77" i="7"/>
  <c r="B77" i="7"/>
  <c r="A77" i="7"/>
  <c r="E76" i="7"/>
  <c r="D76" i="7"/>
  <c r="B76" i="7"/>
  <c r="A76" i="7"/>
  <c r="E75" i="7"/>
  <c r="D75" i="7"/>
  <c r="B75" i="7"/>
  <c r="A75" i="7"/>
  <c r="E74" i="7"/>
  <c r="D74" i="7"/>
  <c r="B74" i="7"/>
  <c r="A74" i="7"/>
  <c r="F73" i="7"/>
  <c r="D73" i="7"/>
  <c r="B73" i="7"/>
  <c r="A73" i="7"/>
  <c r="E72" i="7"/>
  <c r="D72" i="7"/>
  <c r="B72" i="7"/>
  <c r="A72" i="7"/>
  <c r="F71" i="7"/>
  <c r="E71" i="7"/>
  <c r="D71" i="7"/>
  <c r="C71" i="7"/>
  <c r="B71" i="7"/>
  <c r="B70" i="7"/>
  <c r="A70" i="7"/>
  <c r="I69" i="7"/>
  <c r="F69" i="7"/>
  <c r="E69" i="7"/>
  <c r="D69" i="7"/>
  <c r="C69" i="7"/>
  <c r="E68" i="7"/>
  <c r="D68" i="7"/>
  <c r="B68" i="7"/>
  <c r="A68" i="7"/>
  <c r="F67" i="7"/>
  <c r="D67" i="7"/>
  <c r="B67" i="7"/>
  <c r="A67" i="7"/>
  <c r="I66" i="7"/>
  <c r="G66" i="7"/>
  <c r="E66" i="7"/>
  <c r="D66" i="7"/>
  <c r="E65" i="7"/>
  <c r="D65" i="7"/>
  <c r="B65" i="7"/>
  <c r="A65" i="7"/>
  <c r="I64" i="7"/>
  <c r="G64" i="7"/>
  <c r="D64" i="7"/>
  <c r="B64" i="7"/>
  <c r="A64" i="7"/>
  <c r="J63" i="7"/>
  <c r="E63" i="7"/>
  <c r="D63" i="7"/>
  <c r="B63" i="7"/>
  <c r="A63" i="7"/>
  <c r="D62" i="7"/>
  <c r="B62" i="7"/>
  <c r="A62" i="7"/>
  <c r="I61" i="7"/>
  <c r="O61" i="7" s="1"/>
  <c r="E61" i="7"/>
  <c r="D61" i="7"/>
  <c r="C61" i="7"/>
  <c r="B61" i="7"/>
  <c r="A61" i="7"/>
  <c r="E60" i="7"/>
  <c r="A60" i="7"/>
  <c r="E59" i="7"/>
  <c r="D59" i="7"/>
  <c r="B59" i="7"/>
  <c r="A59" i="7"/>
  <c r="E58" i="7"/>
  <c r="A58" i="7"/>
  <c r="P57" i="7"/>
  <c r="J57" i="7"/>
  <c r="E57" i="7"/>
  <c r="D57" i="7"/>
  <c r="B57" i="7"/>
  <c r="A57" i="7"/>
  <c r="E56" i="7"/>
  <c r="D56" i="7"/>
  <c r="B56" i="7"/>
  <c r="A56" i="7"/>
  <c r="E55" i="7"/>
  <c r="D55" i="7"/>
  <c r="B55" i="7"/>
  <c r="A55" i="7"/>
  <c r="I54" i="7"/>
  <c r="H54" i="7"/>
  <c r="G54" i="7"/>
  <c r="E54" i="7"/>
  <c r="D54" i="7"/>
  <c r="B54" i="7"/>
  <c r="F53" i="7"/>
  <c r="E53" i="7"/>
  <c r="D53" i="7"/>
  <c r="C53" i="7"/>
  <c r="B53" i="7"/>
  <c r="A53" i="7"/>
  <c r="E52" i="7"/>
  <c r="A52" i="7"/>
  <c r="E51" i="7"/>
  <c r="D51" i="7"/>
  <c r="B51" i="7"/>
  <c r="A51" i="7"/>
  <c r="B50" i="7"/>
  <c r="A50" i="7"/>
  <c r="E49" i="7"/>
  <c r="D49" i="7"/>
  <c r="B49" i="7"/>
  <c r="A49" i="7"/>
  <c r="E48" i="7"/>
  <c r="B48" i="7"/>
  <c r="A48" i="7"/>
  <c r="E47" i="7"/>
  <c r="D47" i="7"/>
  <c r="B47" i="7"/>
  <c r="A47" i="7"/>
  <c r="E46" i="7"/>
  <c r="D46" i="7"/>
  <c r="B46" i="7"/>
  <c r="A46" i="7"/>
  <c r="E45" i="7"/>
  <c r="D45" i="7"/>
  <c r="B45" i="7"/>
  <c r="F44" i="7"/>
  <c r="E44" i="7"/>
  <c r="D44" i="7"/>
  <c r="B44" i="7"/>
  <c r="A44" i="7"/>
  <c r="E43" i="7"/>
  <c r="B43" i="7"/>
  <c r="A43" i="7"/>
  <c r="E42" i="7"/>
  <c r="D42" i="7"/>
  <c r="B42" i="7"/>
  <c r="A42" i="7"/>
  <c r="F41" i="7"/>
  <c r="B41" i="7"/>
  <c r="A41" i="7"/>
  <c r="E40" i="7"/>
  <c r="D40" i="7"/>
  <c r="B40" i="7"/>
  <c r="A40" i="7"/>
  <c r="E39" i="7"/>
  <c r="D39" i="7"/>
  <c r="B39" i="7"/>
  <c r="A39" i="7"/>
  <c r="E38" i="7"/>
  <c r="D38" i="7"/>
  <c r="B38" i="7"/>
  <c r="A38" i="7"/>
  <c r="E37" i="7"/>
  <c r="D37" i="7"/>
  <c r="B37" i="7"/>
  <c r="A37" i="7"/>
  <c r="D36" i="7"/>
  <c r="B36" i="7"/>
  <c r="A36" i="7"/>
  <c r="E35" i="7"/>
  <c r="D35" i="7"/>
  <c r="A35" i="7"/>
  <c r="E34" i="7"/>
  <c r="D34" i="7"/>
  <c r="B34" i="7"/>
  <c r="D33" i="7"/>
  <c r="B33" i="7"/>
  <c r="A33" i="7"/>
  <c r="E32" i="7"/>
  <c r="D32" i="7"/>
  <c r="B32" i="7"/>
  <c r="G31" i="7"/>
  <c r="E31" i="7"/>
  <c r="D31" i="7"/>
  <c r="B31" i="7"/>
  <c r="A31" i="7"/>
  <c r="F30" i="7"/>
  <c r="E30" i="7"/>
  <c r="D30" i="7"/>
  <c r="C30" i="7"/>
  <c r="B30" i="7"/>
  <c r="J29" i="7"/>
  <c r="G29" i="7"/>
  <c r="E29" i="7"/>
  <c r="D29" i="7"/>
  <c r="B29" i="7"/>
  <c r="A29" i="7"/>
  <c r="E28" i="7"/>
  <c r="D28" i="7"/>
  <c r="B28" i="7"/>
  <c r="A28" i="7"/>
  <c r="E27" i="7"/>
  <c r="D27" i="7"/>
  <c r="C27" i="7"/>
  <c r="B27" i="7"/>
  <c r="A27" i="7"/>
  <c r="G26" i="7"/>
  <c r="M26" i="7" s="1"/>
  <c r="E26" i="7"/>
  <c r="D26" i="7"/>
  <c r="E25" i="7"/>
  <c r="A25" i="7"/>
  <c r="E24" i="7"/>
  <c r="D24" i="7"/>
  <c r="B24" i="7"/>
  <c r="A24" i="7"/>
  <c r="B23" i="7"/>
  <c r="A23" i="7"/>
  <c r="F22" i="7"/>
  <c r="E22" i="7"/>
  <c r="C22" i="7"/>
  <c r="B22" i="7"/>
  <c r="A22" i="7"/>
  <c r="E21" i="7"/>
  <c r="D21" i="7"/>
  <c r="B21" i="7"/>
  <c r="A21" i="7"/>
  <c r="G20" i="7"/>
  <c r="E20" i="7"/>
  <c r="D20" i="7"/>
  <c r="B20" i="7"/>
  <c r="A20" i="7"/>
  <c r="I19" i="7"/>
  <c r="E19" i="7"/>
  <c r="D19" i="7"/>
  <c r="C19" i="7"/>
  <c r="E18" i="7"/>
  <c r="D18" i="7"/>
  <c r="B18" i="7"/>
  <c r="A18" i="7"/>
  <c r="E17" i="7"/>
  <c r="D17" i="7"/>
  <c r="A17" i="7"/>
  <c r="E16" i="7"/>
  <c r="D16" i="7"/>
  <c r="B16" i="7"/>
  <c r="A16" i="7"/>
  <c r="E15" i="7"/>
  <c r="D15" i="7"/>
  <c r="C15" i="7"/>
  <c r="B15" i="7"/>
  <c r="A15" i="7"/>
  <c r="E14" i="7"/>
  <c r="D14" i="7"/>
  <c r="B14" i="7"/>
  <c r="F13" i="7"/>
  <c r="E13" i="7"/>
  <c r="D13" i="7"/>
  <c r="A13" i="7"/>
  <c r="F12" i="7"/>
  <c r="E12" i="7"/>
  <c r="G11" i="7"/>
  <c r="E11" i="7"/>
  <c r="D11" i="7"/>
  <c r="B11" i="7"/>
  <c r="G10" i="7"/>
  <c r="E10" i="7"/>
  <c r="D10" i="7"/>
  <c r="B10" i="7"/>
  <c r="E9" i="7"/>
  <c r="D9" i="7"/>
  <c r="A9" i="7"/>
  <c r="M8" i="7"/>
  <c r="G8" i="7"/>
  <c r="E8" i="7"/>
  <c r="B8" i="7"/>
  <c r="A8" i="7"/>
  <c r="E7" i="7"/>
  <c r="D7" i="7"/>
  <c r="B7" i="7"/>
  <c r="D6" i="7"/>
  <c r="E140" i="6"/>
  <c r="D140" i="6"/>
  <c r="B140" i="6"/>
  <c r="A140" i="6"/>
  <c r="F139" i="6"/>
  <c r="E139" i="6"/>
  <c r="G139" i="6" s="1"/>
  <c r="H139" i="6" s="1"/>
  <c r="I139" i="6" s="1"/>
  <c r="D139" i="6"/>
  <c r="C139" i="6"/>
  <c r="B139" i="6"/>
  <c r="A139" i="6"/>
  <c r="E138" i="6"/>
  <c r="D138" i="6"/>
  <c r="C138" i="6"/>
  <c r="B138" i="6"/>
  <c r="A138" i="6"/>
  <c r="E137" i="6"/>
  <c r="D137" i="6"/>
  <c r="B137" i="6"/>
  <c r="A137" i="6"/>
  <c r="E136" i="6"/>
  <c r="D136" i="6"/>
  <c r="B136" i="6"/>
  <c r="A136" i="6"/>
  <c r="E135" i="6"/>
  <c r="D135" i="6"/>
  <c r="B135" i="6"/>
  <c r="A135" i="6"/>
  <c r="S134" i="6"/>
  <c r="F134" i="6"/>
  <c r="E134" i="6"/>
  <c r="D134" i="6"/>
  <c r="C134" i="6"/>
  <c r="B134" i="6"/>
  <c r="A134" i="6"/>
  <c r="E133" i="6"/>
  <c r="D133" i="6"/>
  <c r="B133" i="6"/>
  <c r="A133" i="6"/>
  <c r="E132" i="6"/>
  <c r="D132" i="6"/>
  <c r="A132" i="6"/>
  <c r="E131" i="6"/>
  <c r="D131" i="6"/>
  <c r="B131" i="6"/>
  <c r="A131" i="6"/>
  <c r="E130" i="6"/>
  <c r="D130" i="6"/>
  <c r="B130" i="6"/>
  <c r="A130" i="6"/>
  <c r="E129" i="6"/>
  <c r="D129" i="6"/>
  <c r="B129" i="6"/>
  <c r="A129" i="6"/>
  <c r="S128" i="6"/>
  <c r="F128" i="6"/>
  <c r="E128" i="6"/>
  <c r="D128" i="6"/>
  <c r="C128" i="6"/>
  <c r="B128" i="6"/>
  <c r="G128" i="6" s="1"/>
  <c r="H128" i="6" s="1"/>
  <c r="I128" i="6" s="1"/>
  <c r="A128" i="6"/>
  <c r="E127" i="6"/>
  <c r="D127" i="6"/>
  <c r="B127" i="6"/>
  <c r="A127" i="6"/>
  <c r="E126" i="6"/>
  <c r="D126" i="6"/>
  <c r="B126" i="6"/>
  <c r="A126" i="6"/>
  <c r="E125" i="6"/>
  <c r="D125" i="6"/>
  <c r="B125" i="6"/>
  <c r="A125" i="6"/>
  <c r="J124" i="6"/>
  <c r="D124" i="6"/>
  <c r="B124" i="6"/>
  <c r="A124" i="6"/>
  <c r="E123" i="6"/>
  <c r="D123" i="6"/>
  <c r="A123" i="6"/>
  <c r="E122" i="6"/>
  <c r="D122" i="6"/>
  <c r="B122" i="6"/>
  <c r="A122" i="6"/>
  <c r="O121" i="6"/>
  <c r="J121" i="6"/>
  <c r="E121" i="6"/>
  <c r="D121" i="6"/>
  <c r="B121" i="6"/>
  <c r="A121" i="6"/>
  <c r="B120" i="6"/>
  <c r="A120" i="6"/>
  <c r="E119" i="6"/>
  <c r="D119" i="6"/>
  <c r="B119" i="6"/>
  <c r="A119" i="6"/>
  <c r="W118" i="6"/>
  <c r="E118" i="6"/>
  <c r="D118" i="6"/>
  <c r="A118" i="6"/>
  <c r="O117" i="6"/>
  <c r="F117" i="6"/>
  <c r="E117" i="6"/>
  <c r="D117" i="6"/>
  <c r="B117" i="6"/>
  <c r="A117" i="6"/>
  <c r="W116" i="6"/>
  <c r="J116" i="6"/>
  <c r="E116" i="6"/>
  <c r="D116" i="6"/>
  <c r="C116" i="6"/>
  <c r="O115" i="6"/>
  <c r="F115" i="6"/>
  <c r="E115" i="6"/>
  <c r="D115" i="6"/>
  <c r="B115" i="6"/>
  <c r="A115" i="6"/>
  <c r="E114" i="6"/>
  <c r="D114" i="6"/>
  <c r="B114" i="6"/>
  <c r="A114" i="6"/>
  <c r="E113" i="6"/>
  <c r="D113" i="6"/>
  <c r="B113" i="6"/>
  <c r="A113" i="6"/>
  <c r="J112" i="6"/>
  <c r="E112" i="6"/>
  <c r="D112" i="6"/>
  <c r="B112" i="6"/>
  <c r="A112" i="6"/>
  <c r="S111" i="6"/>
  <c r="F111" i="6"/>
  <c r="E111" i="6"/>
  <c r="D111" i="6"/>
  <c r="A111" i="6"/>
  <c r="S110" i="6"/>
  <c r="E110" i="6"/>
  <c r="D110" i="6"/>
  <c r="B110" i="6"/>
  <c r="A110" i="6"/>
  <c r="D109" i="6"/>
  <c r="B109" i="6"/>
  <c r="A109" i="6"/>
  <c r="W108" i="6"/>
  <c r="J108" i="6"/>
  <c r="F108" i="6"/>
  <c r="E108" i="6"/>
  <c r="G108" i="6" s="1"/>
  <c r="H108" i="6" s="1"/>
  <c r="D108" i="6"/>
  <c r="C108" i="6"/>
  <c r="B108" i="6"/>
  <c r="A108" i="6"/>
  <c r="E107" i="6"/>
  <c r="D107" i="6"/>
  <c r="B107" i="6"/>
  <c r="A107" i="6"/>
  <c r="D106" i="6"/>
  <c r="B106" i="6"/>
  <c r="A106" i="6"/>
  <c r="S105" i="6"/>
  <c r="J105" i="6"/>
  <c r="E105" i="6"/>
  <c r="C105" i="6"/>
  <c r="B105" i="6"/>
  <c r="A105" i="6"/>
  <c r="J104" i="6"/>
  <c r="E104" i="6"/>
  <c r="D104" i="6"/>
  <c r="B104" i="6"/>
  <c r="A104" i="6"/>
  <c r="S103" i="6"/>
  <c r="J103" i="6"/>
  <c r="E103" i="6"/>
  <c r="D103" i="6"/>
  <c r="B103" i="6"/>
  <c r="A103" i="6"/>
  <c r="E102" i="6"/>
  <c r="D102" i="6"/>
  <c r="B102" i="6"/>
  <c r="A102" i="6"/>
  <c r="W101" i="6"/>
  <c r="F101" i="6"/>
  <c r="E101" i="6"/>
  <c r="D101" i="6"/>
  <c r="B101" i="6"/>
  <c r="A101" i="6"/>
  <c r="D100" i="6"/>
  <c r="B100" i="6"/>
  <c r="A100" i="6"/>
  <c r="E99" i="6"/>
  <c r="D99" i="6"/>
  <c r="B99" i="6"/>
  <c r="A99" i="6"/>
  <c r="W98" i="6"/>
  <c r="S98" i="6"/>
  <c r="E98" i="6"/>
  <c r="D98" i="6"/>
  <c r="C98" i="6"/>
  <c r="B98" i="6"/>
  <c r="A98" i="6"/>
  <c r="X97" i="6"/>
  <c r="Y97" i="6" s="1"/>
  <c r="Z97" i="6" s="1"/>
  <c r="W97" i="6"/>
  <c r="T97" i="6"/>
  <c r="U97" i="6" s="1"/>
  <c r="Q97" i="6"/>
  <c r="R97" i="6" s="1"/>
  <c r="P97" i="6"/>
  <c r="O97" i="6"/>
  <c r="E97" i="6"/>
  <c r="B97" i="6"/>
  <c r="A97" i="6"/>
  <c r="S96" i="6"/>
  <c r="J96" i="6"/>
  <c r="F96" i="6"/>
  <c r="E96" i="6"/>
  <c r="A96" i="6"/>
  <c r="E95" i="6"/>
  <c r="D95" i="6"/>
  <c r="B95" i="6"/>
  <c r="A95" i="6"/>
  <c r="S94" i="6"/>
  <c r="E94" i="6"/>
  <c r="D94" i="6"/>
  <c r="B94" i="6"/>
  <c r="A94" i="6"/>
  <c r="E93" i="6"/>
  <c r="D93" i="6"/>
  <c r="B93" i="6"/>
  <c r="A93" i="6"/>
  <c r="E92" i="6"/>
  <c r="D92" i="6"/>
  <c r="B92" i="6"/>
  <c r="A92" i="6"/>
  <c r="W91" i="6"/>
  <c r="S91" i="6"/>
  <c r="E91" i="6"/>
  <c r="D91" i="6"/>
  <c r="C91" i="6"/>
  <c r="B91" i="6"/>
  <c r="A91" i="6"/>
  <c r="J90" i="6"/>
  <c r="E90" i="6"/>
  <c r="D90" i="6"/>
  <c r="B90" i="6"/>
  <c r="D89" i="6"/>
  <c r="B89" i="6"/>
  <c r="A89" i="6"/>
  <c r="W88" i="6"/>
  <c r="E88" i="6"/>
  <c r="D88" i="6"/>
  <c r="C88" i="6"/>
  <c r="B88" i="6"/>
  <c r="G88" i="6" s="1"/>
  <c r="H88" i="6" s="1"/>
  <c r="I88" i="6" s="1"/>
  <c r="A88" i="6"/>
  <c r="O87" i="6"/>
  <c r="E87" i="6"/>
  <c r="D87" i="6"/>
  <c r="B87" i="6"/>
  <c r="E86" i="6"/>
  <c r="D86" i="6"/>
  <c r="B86" i="6"/>
  <c r="A86" i="6"/>
  <c r="B85" i="6"/>
  <c r="A85" i="6"/>
  <c r="O84" i="6"/>
  <c r="E84" i="6"/>
  <c r="D84" i="6"/>
  <c r="B84" i="6"/>
  <c r="S83" i="6"/>
  <c r="F83" i="6"/>
  <c r="E83" i="6"/>
  <c r="D83" i="6"/>
  <c r="C83" i="6"/>
  <c r="B83" i="6"/>
  <c r="G83" i="6" s="1"/>
  <c r="H83" i="6" s="1"/>
  <c r="I83" i="6" s="1"/>
  <c r="A83" i="6"/>
  <c r="D82" i="6"/>
  <c r="B82" i="6"/>
  <c r="A82" i="6"/>
  <c r="E81" i="6"/>
  <c r="D81" i="6"/>
  <c r="B81" i="6"/>
  <c r="O80" i="6"/>
  <c r="E80" i="6"/>
  <c r="D80" i="6"/>
  <c r="B80" i="6"/>
  <c r="A80" i="6"/>
  <c r="F79" i="6"/>
  <c r="E79" i="6"/>
  <c r="D79" i="6"/>
  <c r="B79" i="6"/>
  <c r="G79" i="6" s="1"/>
  <c r="H79" i="6" s="1"/>
  <c r="A79" i="6"/>
  <c r="E78" i="6"/>
  <c r="D78" i="6"/>
  <c r="B78" i="6"/>
  <c r="A78" i="6"/>
  <c r="F77" i="6"/>
  <c r="E77" i="6"/>
  <c r="D77" i="6"/>
  <c r="B77" i="6"/>
  <c r="G77" i="6" s="1"/>
  <c r="H77" i="6" s="1"/>
  <c r="I77" i="6" s="1"/>
  <c r="A77" i="6"/>
  <c r="E76" i="6"/>
  <c r="D76" i="6"/>
  <c r="B76" i="6"/>
  <c r="A76" i="6"/>
  <c r="J75" i="6"/>
  <c r="E75" i="6"/>
  <c r="D75" i="6"/>
  <c r="B75" i="6"/>
  <c r="A75" i="6"/>
  <c r="D74" i="6"/>
  <c r="B74" i="6"/>
  <c r="A74" i="6"/>
  <c r="W73" i="6"/>
  <c r="S73" i="6"/>
  <c r="E73" i="6"/>
  <c r="D73" i="6"/>
  <c r="B73" i="6"/>
  <c r="A73" i="6"/>
  <c r="W72" i="6"/>
  <c r="E72" i="6"/>
  <c r="D72" i="6"/>
  <c r="B72" i="6"/>
  <c r="A72" i="6"/>
  <c r="F71" i="6"/>
  <c r="E71" i="6"/>
  <c r="D71" i="6"/>
  <c r="C71" i="6"/>
  <c r="B71" i="6"/>
  <c r="G71" i="6" s="1"/>
  <c r="H71" i="6" s="1"/>
  <c r="I71" i="6" s="1"/>
  <c r="A71" i="6"/>
  <c r="J70" i="6"/>
  <c r="B70" i="6"/>
  <c r="A70" i="6"/>
  <c r="W69" i="6"/>
  <c r="S69" i="6"/>
  <c r="F69" i="6"/>
  <c r="E69" i="6"/>
  <c r="D69" i="6"/>
  <c r="C69" i="6"/>
  <c r="E68" i="6"/>
  <c r="D68" i="6"/>
  <c r="B68" i="6"/>
  <c r="A68" i="6"/>
  <c r="S67" i="6"/>
  <c r="D67" i="6"/>
  <c r="B67" i="6"/>
  <c r="A67" i="6"/>
  <c r="W66" i="6"/>
  <c r="E66" i="6"/>
  <c r="D66" i="6"/>
  <c r="E65" i="6"/>
  <c r="D65" i="6"/>
  <c r="B65" i="6"/>
  <c r="A65" i="6"/>
  <c r="S64" i="6"/>
  <c r="D64" i="6"/>
  <c r="B64" i="6"/>
  <c r="A64" i="6"/>
  <c r="J63" i="6"/>
  <c r="E63" i="6"/>
  <c r="D63" i="6"/>
  <c r="B63" i="6"/>
  <c r="A63" i="6"/>
  <c r="D62" i="6"/>
  <c r="B62" i="6"/>
  <c r="A62" i="6"/>
  <c r="S61" i="6"/>
  <c r="J61" i="6"/>
  <c r="E61" i="6"/>
  <c r="D61" i="6"/>
  <c r="C61" i="6"/>
  <c r="B61" i="6"/>
  <c r="A61" i="6"/>
  <c r="E60" i="6"/>
  <c r="D60" i="6"/>
  <c r="A60" i="6"/>
  <c r="E59" i="6"/>
  <c r="D59" i="6"/>
  <c r="B59" i="6"/>
  <c r="A59" i="6"/>
  <c r="E58" i="6"/>
  <c r="D58" i="6"/>
  <c r="A58" i="6"/>
  <c r="E57" i="6"/>
  <c r="D57" i="6"/>
  <c r="B57" i="6"/>
  <c r="A57" i="6"/>
  <c r="E56" i="6"/>
  <c r="D56" i="6"/>
  <c r="E55" i="6"/>
  <c r="D55" i="6"/>
  <c r="B55" i="6"/>
  <c r="A55" i="6"/>
  <c r="W54" i="6"/>
  <c r="E54" i="6"/>
  <c r="D54" i="6"/>
  <c r="B54" i="6"/>
  <c r="E53" i="6"/>
  <c r="D53" i="6"/>
  <c r="C53" i="6"/>
  <c r="B53" i="6"/>
  <c r="A53" i="6"/>
  <c r="E52" i="6"/>
  <c r="A52" i="6"/>
  <c r="F51" i="6"/>
  <c r="E51" i="6"/>
  <c r="D51" i="6"/>
  <c r="B51" i="6"/>
  <c r="A51" i="6"/>
  <c r="B50" i="6"/>
  <c r="A50" i="6"/>
  <c r="E49" i="6"/>
  <c r="D49" i="6"/>
  <c r="B49" i="6"/>
  <c r="A49" i="6"/>
  <c r="E48" i="6"/>
  <c r="B48" i="6"/>
  <c r="A48" i="6"/>
  <c r="E47" i="6"/>
  <c r="D47" i="6"/>
  <c r="B47" i="6"/>
  <c r="A47" i="6"/>
  <c r="E46" i="6"/>
  <c r="D46" i="6"/>
  <c r="B46" i="6"/>
  <c r="A46" i="6"/>
  <c r="E45" i="6"/>
  <c r="D45" i="6"/>
  <c r="W44" i="6"/>
  <c r="F44" i="6"/>
  <c r="E44" i="6"/>
  <c r="D44" i="6"/>
  <c r="C44" i="6"/>
  <c r="B44" i="6"/>
  <c r="G44" i="6" s="1"/>
  <c r="H44" i="6" s="1"/>
  <c r="I44" i="6" s="1"/>
  <c r="A44" i="6"/>
  <c r="S43" i="6"/>
  <c r="J43" i="6"/>
  <c r="F43" i="6"/>
  <c r="E43" i="6"/>
  <c r="D43" i="6"/>
  <c r="B43" i="6"/>
  <c r="G43" i="6" s="1"/>
  <c r="H43" i="6" s="1"/>
  <c r="I43" i="6" s="1"/>
  <c r="A43" i="6"/>
  <c r="E42" i="6"/>
  <c r="D42" i="6"/>
  <c r="S41" i="6"/>
  <c r="E41" i="6"/>
  <c r="D41" i="6"/>
  <c r="B41" i="6"/>
  <c r="A41" i="6"/>
  <c r="E40" i="6"/>
  <c r="D40" i="6"/>
  <c r="B40" i="6"/>
  <c r="A40" i="6"/>
  <c r="E39" i="6"/>
  <c r="D39" i="6"/>
  <c r="B39" i="6"/>
  <c r="A39" i="6"/>
  <c r="E38" i="6"/>
  <c r="A38" i="6"/>
  <c r="E37" i="6"/>
  <c r="D37" i="6"/>
  <c r="B37" i="6"/>
  <c r="A37" i="6"/>
  <c r="D36" i="6"/>
  <c r="B36" i="6"/>
  <c r="A36" i="6"/>
  <c r="J35" i="6"/>
  <c r="E35" i="6"/>
  <c r="D35" i="6"/>
  <c r="A35" i="6"/>
  <c r="E34" i="6"/>
  <c r="D34" i="6"/>
  <c r="B34" i="6"/>
  <c r="A34" i="6"/>
  <c r="D33" i="6"/>
  <c r="B33" i="6"/>
  <c r="A33" i="6"/>
  <c r="E32" i="6"/>
  <c r="D32" i="6"/>
  <c r="B32" i="6"/>
  <c r="A32" i="6"/>
  <c r="O31" i="6"/>
  <c r="E31" i="6"/>
  <c r="D31" i="6"/>
  <c r="B31" i="6"/>
  <c r="E30" i="6"/>
  <c r="D30" i="6"/>
  <c r="C30" i="6"/>
  <c r="B30" i="6"/>
  <c r="E29" i="6"/>
  <c r="D29" i="6"/>
  <c r="B29" i="6"/>
  <c r="A29" i="6"/>
  <c r="E28" i="6"/>
  <c r="D28" i="6"/>
  <c r="B28" i="6"/>
  <c r="A28" i="6"/>
  <c r="W27" i="6"/>
  <c r="J27" i="6"/>
  <c r="E27" i="6"/>
  <c r="D27" i="6"/>
  <c r="C27" i="6"/>
  <c r="B27" i="6"/>
  <c r="A27" i="6"/>
  <c r="E26" i="6"/>
  <c r="D26" i="6"/>
  <c r="A26" i="6"/>
  <c r="E25" i="6"/>
  <c r="D25" i="6"/>
  <c r="A25" i="6"/>
  <c r="E24" i="6"/>
  <c r="D24" i="6"/>
  <c r="B24" i="6"/>
  <c r="A24" i="6"/>
  <c r="E23" i="6"/>
  <c r="D23" i="6"/>
  <c r="B23" i="6"/>
  <c r="A23" i="6"/>
  <c r="S22" i="6"/>
  <c r="F22" i="6"/>
  <c r="D22" i="6"/>
  <c r="C22" i="6"/>
  <c r="B22" i="6"/>
  <c r="A22" i="6"/>
  <c r="E21" i="6"/>
  <c r="A21" i="6"/>
  <c r="E20" i="6"/>
  <c r="D20" i="6"/>
  <c r="B20" i="6"/>
  <c r="A20" i="6"/>
  <c r="W19" i="6"/>
  <c r="E19" i="6"/>
  <c r="D19" i="6"/>
  <c r="C19" i="6"/>
  <c r="B19" i="6"/>
  <c r="A19" i="6"/>
  <c r="E18" i="6"/>
  <c r="B18" i="6"/>
  <c r="A18" i="6"/>
  <c r="D17" i="6"/>
  <c r="B17" i="6"/>
  <c r="A17" i="6"/>
  <c r="W16" i="6"/>
  <c r="F16" i="6"/>
  <c r="E16" i="6"/>
  <c r="D16" i="6"/>
  <c r="B16" i="6"/>
  <c r="A16" i="6"/>
  <c r="W15" i="6"/>
  <c r="S15" i="6"/>
  <c r="J15" i="6"/>
  <c r="F15" i="6"/>
  <c r="E15" i="6"/>
  <c r="D15" i="6"/>
  <c r="C15" i="6"/>
  <c r="B15" i="6"/>
  <c r="A15" i="6"/>
  <c r="E14" i="6"/>
  <c r="B14" i="6"/>
  <c r="A14" i="6"/>
  <c r="E13" i="6"/>
  <c r="D13" i="6"/>
  <c r="B13" i="6"/>
  <c r="A13" i="6"/>
  <c r="P12" i="6"/>
  <c r="Q12" i="6" s="1"/>
  <c r="O12" i="6"/>
  <c r="E12" i="6"/>
  <c r="B12" i="6"/>
  <c r="E11" i="6"/>
  <c r="D11" i="6"/>
  <c r="A11" i="6"/>
  <c r="F10" i="6"/>
  <c r="E10" i="6"/>
  <c r="G10" i="6" s="1"/>
  <c r="H10" i="6" s="1"/>
  <c r="I10" i="6" s="1"/>
  <c r="B10" i="6"/>
  <c r="A10" i="6"/>
  <c r="E9" i="6"/>
  <c r="D9" i="6"/>
  <c r="B9" i="6"/>
  <c r="E8" i="6"/>
  <c r="B8" i="6"/>
  <c r="A8" i="6"/>
  <c r="E7" i="6"/>
  <c r="B7" i="6"/>
  <c r="A7" i="6"/>
  <c r="A78" i="5" a="1"/>
  <c r="A78" i="5" s="1"/>
  <c r="A77" i="5" a="1"/>
  <c r="A77" i="5" s="1"/>
  <c r="A76" i="5" a="1"/>
  <c r="A76" i="5" s="1"/>
  <c r="A75" i="5" a="1"/>
  <c r="A75" i="5"/>
  <c r="E75" i="5" s="1"/>
  <c r="A74" i="5" a="1"/>
  <c r="A74" i="5" s="1"/>
  <c r="E74" i="5" s="1"/>
  <c r="A73" i="5" a="1"/>
  <c r="A73" i="5" s="1"/>
  <c r="A72" i="5" a="1"/>
  <c r="A72" i="5" s="1"/>
  <c r="A71" i="5" a="1"/>
  <c r="A71" i="5" s="1"/>
  <c r="A70" i="5" a="1"/>
  <c r="A70" i="5" s="1"/>
  <c r="A69" i="5" a="1"/>
  <c r="A69" i="5" s="1"/>
  <c r="A68" i="5" a="1"/>
  <c r="A68" i="5" s="1"/>
  <c r="A67" i="5" a="1"/>
  <c r="A67" i="5" s="1"/>
  <c r="E67" i="5" s="1"/>
  <c r="A66" i="5" a="1"/>
  <c r="A66" i="5"/>
  <c r="E66" i="5" s="1"/>
  <c r="A65" i="5" a="1"/>
  <c r="A65" i="5"/>
  <c r="E65" i="5" s="1"/>
  <c r="A64" i="5" a="1"/>
  <c r="A64" i="5" s="1"/>
  <c r="E64" i="5" s="1"/>
  <c r="A63" i="5" a="1"/>
  <c r="A63" i="5" s="1"/>
  <c r="A62" i="5" a="1"/>
  <c r="A62" i="5" s="1"/>
  <c r="E62" i="5" s="1"/>
  <c r="A61" i="5" a="1"/>
  <c r="A61" i="5" s="1"/>
  <c r="E61" i="5" s="1"/>
  <c r="A60" i="5" a="1"/>
  <c r="A60" i="5" s="1"/>
  <c r="A59" i="5" a="1"/>
  <c r="A59" i="5" s="1"/>
  <c r="A58" i="5" a="1"/>
  <c r="A58" i="5" s="1"/>
  <c r="A57" i="5" a="1"/>
  <c r="A57" i="5" s="1"/>
  <c r="A56" i="5" a="1"/>
  <c r="A56" i="5" s="1"/>
  <c r="A55" i="5" a="1"/>
  <c r="A55" i="5" s="1"/>
  <c r="E55" i="5" s="1"/>
  <c r="A54" i="5" a="1"/>
  <c r="A54" i="5" s="1"/>
  <c r="A53" i="5" a="1"/>
  <c r="A53" i="5" s="1"/>
  <c r="A52" i="5" a="1"/>
  <c r="A52" i="5" s="1"/>
  <c r="A51" i="5" a="1"/>
  <c r="A51" i="5" s="1"/>
  <c r="A50" i="5" a="1"/>
  <c r="A50" i="5" s="1"/>
  <c r="A49" i="5" a="1"/>
  <c r="A49" i="5" s="1"/>
  <c r="E49" i="5" s="1"/>
  <c r="A48" i="5" a="1"/>
  <c r="A48" i="5" s="1"/>
  <c r="E48" i="5" s="1"/>
  <c r="A47" i="5" a="1"/>
  <c r="A47" i="5" s="1"/>
  <c r="A46" i="5" a="1"/>
  <c r="A46" i="5" s="1"/>
  <c r="A45" i="5" a="1"/>
  <c r="A45" i="5"/>
  <c r="D45" i="5" s="1"/>
  <c r="A44" i="5" a="1"/>
  <c r="A44" i="5" s="1"/>
  <c r="A43" i="5" a="1"/>
  <c r="A43" i="5" s="1"/>
  <c r="E43" i="5" s="1"/>
  <c r="A42" i="5" a="1"/>
  <c r="A42" i="5" s="1"/>
  <c r="E42" i="5" s="1"/>
  <c r="A41" i="5" a="1"/>
  <c r="A41" i="5"/>
  <c r="E41" i="5" s="1"/>
  <c r="A40" i="5" a="1"/>
  <c r="A40" i="5" s="1"/>
  <c r="A39" i="5" a="1"/>
  <c r="A39" i="5" s="1"/>
  <c r="D39" i="5" s="1"/>
  <c r="A38" i="5" a="1"/>
  <c r="A38" i="5" s="1"/>
  <c r="A37" i="5" a="1"/>
  <c r="A37" i="5" s="1"/>
  <c r="A36" i="5" a="1"/>
  <c r="A36" i="5" s="1"/>
  <c r="A35" i="5" a="1"/>
  <c r="A35" i="5" s="1"/>
  <c r="E35" i="5" s="1"/>
  <c r="A34" i="5" a="1"/>
  <c r="A34" i="5" s="1"/>
  <c r="A33" i="5" a="1"/>
  <c r="A33" i="5" s="1"/>
  <c r="E33" i="5" s="1"/>
  <c r="A32" i="5" a="1"/>
  <c r="A32" i="5" s="1"/>
  <c r="E32" i="5" s="1"/>
  <c r="A31" i="5" a="1"/>
  <c r="A31" i="5" s="1"/>
  <c r="A30" i="5" a="1"/>
  <c r="A30" i="5"/>
  <c r="E30" i="5" s="1"/>
  <c r="A29" i="5" a="1"/>
  <c r="A29" i="5"/>
  <c r="E29" i="5" s="1"/>
  <c r="A28" i="5" a="1"/>
  <c r="A28" i="5" s="1"/>
  <c r="A27" i="5" a="1"/>
  <c r="A27" i="5" s="1"/>
  <c r="A26" i="5" a="1"/>
  <c r="A26" i="5"/>
  <c r="E26" i="5" s="1"/>
  <c r="A25" i="5" a="1"/>
  <c r="A25" i="5" s="1"/>
  <c r="A24" i="5" a="1"/>
  <c r="A24" i="5" s="1"/>
  <c r="A23" i="5" a="1"/>
  <c r="A23" i="5" s="1"/>
  <c r="E23" i="5" s="1"/>
  <c r="A22" i="5" a="1"/>
  <c r="A22" i="5" s="1"/>
  <c r="A21" i="5" a="1"/>
  <c r="A21" i="5" s="1"/>
  <c r="A20" i="5" a="1"/>
  <c r="A20" i="5" s="1"/>
  <c r="A19" i="5" a="1"/>
  <c r="A19" i="5"/>
  <c r="D19" i="5" s="1"/>
  <c r="A18" i="5" a="1"/>
  <c r="A18" i="5" s="1"/>
  <c r="A17" i="5" a="1"/>
  <c r="A17" i="5" s="1"/>
  <c r="E17" i="5" s="1"/>
  <c r="A16" i="5" a="1"/>
  <c r="A16" i="5" s="1"/>
  <c r="E16" i="5" s="1"/>
  <c r="A15" i="5" a="1"/>
  <c r="A15" i="5" s="1"/>
  <c r="A14" i="5" a="1"/>
  <c r="A14" i="5" s="1"/>
  <c r="A13" i="5" a="1"/>
  <c r="A13" i="5" s="1"/>
  <c r="A12" i="5" a="1"/>
  <c r="A12" i="5" s="1"/>
  <c r="A11" i="5" a="1"/>
  <c r="A11" i="5"/>
  <c r="E11" i="5" s="1"/>
  <c r="A10" i="5" a="1"/>
  <c r="A10" i="5" s="1"/>
  <c r="E10" i="5" s="1"/>
  <c r="A9" i="5" a="1"/>
  <c r="A9" i="5" s="1"/>
  <c r="A8" i="5" a="1"/>
  <c r="A8" i="5" s="1"/>
  <c r="E7" i="5"/>
  <c r="A7" i="5" a="1"/>
  <c r="A7" i="5"/>
  <c r="D7" i="5" s="1"/>
  <c r="D6" i="5"/>
  <c r="A6" i="5" a="1"/>
  <c r="A6" i="5"/>
  <c r="E6" i="5" s="1"/>
  <c r="A5" i="5" a="1"/>
  <c r="A5" i="5" s="1"/>
  <c r="A1" i="5"/>
  <c r="A127" i="4" a="1"/>
  <c r="A127" i="4"/>
  <c r="D127" i="4" s="1"/>
  <c r="A126" i="4" a="1"/>
  <c r="A126" i="4" s="1"/>
  <c r="A125" i="4" a="1"/>
  <c r="A125" i="4" s="1"/>
  <c r="A124" i="4" a="1"/>
  <c r="A124" i="4" s="1"/>
  <c r="D124" i="4" s="1"/>
  <c r="A123" i="4" a="1"/>
  <c r="A123" i="4" s="1"/>
  <c r="A122" i="4" a="1"/>
  <c r="A122" i="4" s="1"/>
  <c r="A121" i="4" a="1"/>
  <c r="A121" i="4"/>
  <c r="B121" i="4" s="1"/>
  <c r="A120" i="4" a="1"/>
  <c r="A120" i="4" s="1"/>
  <c r="E120" i="4" s="1"/>
  <c r="A119" i="4" a="1"/>
  <c r="A119" i="4" s="1"/>
  <c r="A118" i="4" a="1"/>
  <c r="A118" i="4" s="1"/>
  <c r="A117" i="4" a="1"/>
  <c r="A117" i="4" s="1"/>
  <c r="A116" i="4" a="1"/>
  <c r="A116" i="4" s="1"/>
  <c r="E116" i="4" s="1"/>
  <c r="A115" i="4" a="1"/>
  <c r="A115" i="4"/>
  <c r="E115" i="4" s="1"/>
  <c r="A114" i="4" a="1"/>
  <c r="A114" i="4" s="1"/>
  <c r="A113" i="4" a="1"/>
  <c r="A113" i="4"/>
  <c r="B113" i="4" s="1"/>
  <c r="A112" i="4" a="1"/>
  <c r="A112" i="4" s="1"/>
  <c r="E112" i="4" s="1"/>
  <c r="A111" i="4" a="1"/>
  <c r="A111" i="4" s="1"/>
  <c r="B111" i="4" s="1"/>
  <c r="A110" i="4" a="1"/>
  <c r="A110" i="4" s="1"/>
  <c r="A109" i="4" a="1"/>
  <c r="A109" i="4" s="1"/>
  <c r="A108" i="4" a="1"/>
  <c r="A108" i="4" s="1"/>
  <c r="B108" i="4" s="1"/>
  <c r="A107" i="4" a="1"/>
  <c r="A107" i="4" s="1"/>
  <c r="E107" i="4" s="1"/>
  <c r="A106" i="4" a="1"/>
  <c r="A106" i="4" s="1"/>
  <c r="D106" i="4" s="1"/>
  <c r="A105" i="4" a="1"/>
  <c r="A105" i="4" s="1"/>
  <c r="A104" i="4" a="1"/>
  <c r="A104" i="4" s="1"/>
  <c r="E104" i="4" s="1"/>
  <c r="A103" i="4" a="1"/>
  <c r="A103" i="4" s="1"/>
  <c r="A102" i="4" a="1"/>
  <c r="A102" i="4" s="1"/>
  <c r="A101" i="4" a="1"/>
  <c r="A101" i="4" s="1"/>
  <c r="B101" i="4" s="1"/>
  <c r="T101" i="4" s="1"/>
  <c r="A100" i="4" a="1"/>
  <c r="A100" i="4" s="1"/>
  <c r="D100" i="4" s="1"/>
  <c r="A99" i="4" a="1"/>
  <c r="A99" i="4" s="1"/>
  <c r="A98" i="4" a="1"/>
  <c r="A98" i="4" s="1"/>
  <c r="A97" i="4" a="1"/>
  <c r="A97" i="4" s="1"/>
  <c r="B97" i="4" s="1"/>
  <c r="T97" i="4" s="1"/>
  <c r="A96" i="4" a="1"/>
  <c r="A96" i="4" s="1"/>
  <c r="E96" i="4" s="1"/>
  <c r="A95" i="4" a="1"/>
  <c r="A95" i="4" s="1"/>
  <c r="A94" i="4" a="1"/>
  <c r="A94" i="4" s="1"/>
  <c r="A93" i="4" a="1"/>
  <c r="A93" i="4" s="1"/>
  <c r="B93" i="4" s="1"/>
  <c r="T93" i="4" s="1"/>
  <c r="A92" i="4" a="1"/>
  <c r="A92" i="4" s="1"/>
  <c r="E92" i="4" s="1"/>
  <c r="A91" i="4" a="1"/>
  <c r="A91" i="4" s="1"/>
  <c r="D91" i="4" s="1"/>
  <c r="A90" i="4" a="1"/>
  <c r="A90" i="4" s="1"/>
  <c r="B90" i="4" s="1"/>
  <c r="A89" i="4" a="1"/>
  <c r="A89" i="4" s="1"/>
  <c r="A88" i="4" a="1"/>
  <c r="A88" i="4" s="1"/>
  <c r="D88" i="4" s="1"/>
  <c r="A87" i="4" a="1"/>
  <c r="A87" i="4" s="1"/>
  <c r="A86" i="4" a="1"/>
  <c r="A86" i="4" s="1"/>
  <c r="A85" i="4" a="1"/>
  <c r="A85" i="4" s="1"/>
  <c r="A84" i="4" a="1"/>
  <c r="A84" i="4" s="1"/>
  <c r="D84" i="4" s="1"/>
  <c r="A83" i="4" a="1"/>
  <c r="A83" i="4" s="1"/>
  <c r="A82" i="4" a="1"/>
  <c r="A82" i="4" s="1"/>
  <c r="A81" i="4" a="1"/>
  <c r="A81" i="4" s="1"/>
  <c r="A80" i="4" a="1"/>
  <c r="A80" i="4" s="1"/>
  <c r="E80" i="4" s="1"/>
  <c r="A79" i="4" a="1"/>
  <c r="A79" i="4" s="1"/>
  <c r="D79" i="4" s="1"/>
  <c r="A78" i="4" a="1"/>
  <c r="A78" i="4" s="1"/>
  <c r="D78" i="4" s="1"/>
  <c r="A77" i="4" a="1"/>
  <c r="A77" i="4" s="1"/>
  <c r="A76" i="4" a="1"/>
  <c r="A76" i="4" s="1"/>
  <c r="B76" i="4" s="1"/>
  <c r="A75" i="4" a="1"/>
  <c r="A75" i="4" s="1"/>
  <c r="A74" i="4" a="1"/>
  <c r="A74" i="4" s="1"/>
  <c r="D74" i="4" s="1"/>
  <c r="A73" i="4" a="1"/>
  <c r="A73" i="4" s="1"/>
  <c r="A72" i="4" a="1"/>
  <c r="A72" i="4" s="1"/>
  <c r="E72" i="4" s="1"/>
  <c r="A71" i="4" a="1"/>
  <c r="A71" i="4" s="1"/>
  <c r="B71" i="4" s="1"/>
  <c r="A70" i="4" a="1"/>
  <c r="A70" i="4" s="1"/>
  <c r="T69" i="4"/>
  <c r="D69" i="4"/>
  <c r="A69" i="4" a="1"/>
  <c r="A69" i="4" s="1"/>
  <c r="B69" i="4" s="1"/>
  <c r="A68" i="4" a="1"/>
  <c r="A68" i="4" s="1"/>
  <c r="D68" i="4" s="1"/>
  <c r="A67" i="4" a="1"/>
  <c r="A67" i="4" s="1"/>
  <c r="A66" i="4" a="1"/>
  <c r="A66" i="4" s="1"/>
  <c r="A65" i="4" a="1"/>
  <c r="A65" i="4" s="1"/>
  <c r="A64" i="4" a="1"/>
  <c r="A64" i="4" s="1"/>
  <c r="E64" i="4" s="1"/>
  <c r="A63" i="4" a="1"/>
  <c r="A63" i="4"/>
  <c r="D63" i="4" s="1"/>
  <c r="A62" i="4" a="1"/>
  <c r="A62" i="4" s="1"/>
  <c r="A61" i="4" a="1"/>
  <c r="A61" i="4" s="1"/>
  <c r="A60" i="4" a="1"/>
  <c r="A60" i="4" s="1"/>
  <c r="B60" i="4" s="1"/>
  <c r="A59" i="4" a="1"/>
  <c r="A59" i="4" s="1"/>
  <c r="B59" i="4" s="1"/>
  <c r="A58" i="4" a="1"/>
  <c r="A58" i="4" s="1"/>
  <c r="A57" i="4" a="1"/>
  <c r="A57" i="4"/>
  <c r="B57" i="4" s="1"/>
  <c r="T57" i="4" s="1"/>
  <c r="A56" i="4" a="1"/>
  <c r="A56" i="4" s="1"/>
  <c r="E56" i="4" s="1"/>
  <c r="A55" i="4" a="1"/>
  <c r="A55" i="4" s="1"/>
  <c r="E55" i="4" s="1"/>
  <c r="A54" i="4" a="1"/>
  <c r="A54" i="4" s="1"/>
  <c r="A53" i="4" a="1"/>
  <c r="A53" i="4" s="1"/>
  <c r="D53" i="4" s="1"/>
  <c r="A52" i="4" a="1"/>
  <c r="A52" i="4" s="1"/>
  <c r="D52" i="4" s="1"/>
  <c r="A51" i="4" a="1"/>
  <c r="A51" i="4" s="1"/>
  <c r="A50" i="4" a="1"/>
  <c r="A50" i="4" s="1"/>
  <c r="A49" i="4" a="1"/>
  <c r="A49" i="4" s="1"/>
  <c r="B49" i="4" s="1"/>
  <c r="A48" i="4" a="1"/>
  <c r="A48" i="4" s="1"/>
  <c r="E48" i="4" s="1"/>
  <c r="A47" i="4" a="1"/>
  <c r="A47" i="4" s="1"/>
  <c r="E47" i="4" s="1"/>
  <c r="A46" i="4" a="1"/>
  <c r="A46" i="4" s="1"/>
  <c r="A45" i="4" a="1"/>
  <c r="A45" i="4" s="1"/>
  <c r="A44" i="4" a="1"/>
  <c r="A44" i="4" s="1"/>
  <c r="B44" i="4" s="1"/>
  <c r="A43" i="4" a="1"/>
  <c r="A43" i="4" s="1"/>
  <c r="A42" i="4" a="1"/>
  <c r="A42" i="4" s="1"/>
  <c r="D42" i="4" s="1"/>
  <c r="A41" i="4" a="1"/>
  <c r="A41" i="4" s="1"/>
  <c r="A40" i="4" a="1"/>
  <c r="A40" i="4" s="1"/>
  <c r="E40" i="4" s="1"/>
  <c r="A39" i="4" a="1"/>
  <c r="A39" i="4" s="1"/>
  <c r="A38" i="4" a="1"/>
  <c r="A38" i="4" s="1"/>
  <c r="D38" i="4" s="1"/>
  <c r="A37" i="4" a="1"/>
  <c r="A37" i="4" s="1"/>
  <c r="B37" i="4" s="1"/>
  <c r="A36" i="4" a="1"/>
  <c r="A36" i="4" s="1"/>
  <c r="D36" i="4" s="1"/>
  <c r="A35" i="4" a="1"/>
  <c r="A35" i="4" s="1"/>
  <c r="A34" i="4" a="1"/>
  <c r="A34" i="4" s="1"/>
  <c r="A33" i="4" a="1"/>
  <c r="A33" i="4"/>
  <c r="B33" i="4" s="1"/>
  <c r="T33" i="4" s="1"/>
  <c r="A32" i="4" a="1"/>
  <c r="A32" i="4" s="1"/>
  <c r="E32" i="4" s="1"/>
  <c r="A31" i="4" a="1"/>
  <c r="A31" i="4" s="1"/>
  <c r="A30" i="4" a="1"/>
  <c r="A30" i="4" s="1"/>
  <c r="D30" i="4" s="1"/>
  <c r="A29" i="4" a="1"/>
  <c r="A29" i="4" s="1"/>
  <c r="B29" i="4" s="1"/>
  <c r="A28" i="4" a="1"/>
  <c r="A28" i="4" s="1"/>
  <c r="B28" i="4" s="1"/>
  <c r="A27" i="4" a="1"/>
  <c r="A27" i="4" s="1"/>
  <c r="A26" i="4" a="1"/>
  <c r="A26" i="4" s="1"/>
  <c r="A25" i="4" a="1"/>
  <c r="A25" i="4" s="1"/>
  <c r="A24" i="4" a="1"/>
  <c r="A24" i="4" s="1"/>
  <c r="D24" i="4" s="1"/>
  <c r="A23" i="4" a="1"/>
  <c r="A23" i="4" s="1"/>
  <c r="A22" i="4" a="1"/>
  <c r="A22" i="4" s="1"/>
  <c r="D22" i="4" s="1"/>
  <c r="A21" i="4" a="1"/>
  <c r="A21" i="4" s="1"/>
  <c r="A20" i="4" a="1"/>
  <c r="A20" i="4" s="1"/>
  <c r="B20" i="4" s="1"/>
  <c r="A19" i="4" a="1"/>
  <c r="A19" i="4" s="1"/>
  <c r="A18" i="4" a="1"/>
  <c r="A18" i="4" s="1"/>
  <c r="A17" i="4" a="1"/>
  <c r="A17" i="4"/>
  <c r="B17" i="4" s="1"/>
  <c r="A16" i="4" a="1"/>
  <c r="A16" i="4" s="1"/>
  <c r="E16" i="4" s="1"/>
  <c r="D15" i="4"/>
  <c r="A15" i="4" a="1"/>
  <c r="A15" i="4" s="1"/>
  <c r="E15" i="4" s="1"/>
  <c r="A14" i="4" a="1"/>
  <c r="A14" i="4" s="1"/>
  <c r="D14" i="4" s="1"/>
  <c r="A13" i="4" a="1"/>
  <c r="A13" i="4" s="1"/>
  <c r="A12" i="4" a="1"/>
  <c r="A12" i="4" s="1"/>
  <c r="B12" i="4" s="1"/>
  <c r="A11" i="4" a="1"/>
  <c r="A11" i="4" s="1"/>
  <c r="A10" i="4" a="1"/>
  <c r="A10" i="4" s="1"/>
  <c r="D10" i="4" s="1"/>
  <c r="A9" i="4" a="1"/>
  <c r="A9" i="4" s="1"/>
  <c r="D8" i="4"/>
  <c r="A8" i="4" a="1"/>
  <c r="A8" i="4" s="1"/>
  <c r="E8" i="4" s="1"/>
  <c r="A7" i="4" a="1"/>
  <c r="A7" i="4"/>
  <c r="B7" i="4" s="1"/>
  <c r="A6" i="4" a="1"/>
  <c r="A6" i="4" s="1"/>
  <c r="E5" i="4"/>
  <c r="A5" i="4" a="1"/>
  <c r="A5" i="4" s="1"/>
  <c r="B5" i="4" s="1"/>
  <c r="A1" i="4"/>
  <c r="F139" i="3"/>
  <c r="E139" i="3"/>
  <c r="D139" i="3"/>
  <c r="B139" i="3"/>
  <c r="A139" i="3"/>
  <c r="F138" i="3"/>
  <c r="E138" i="3"/>
  <c r="D138" i="3"/>
  <c r="C138" i="3"/>
  <c r="B138" i="3"/>
  <c r="A138" i="3"/>
  <c r="F137" i="3"/>
  <c r="E137" i="3"/>
  <c r="D137" i="3"/>
  <c r="C137" i="3"/>
  <c r="U137" i="3" s="1"/>
  <c r="B137" i="3"/>
  <c r="A137" i="3"/>
  <c r="F136" i="3"/>
  <c r="E136" i="3"/>
  <c r="D136" i="3"/>
  <c r="B136" i="3"/>
  <c r="A136" i="3"/>
  <c r="F135" i="3"/>
  <c r="E135" i="3"/>
  <c r="D135" i="3"/>
  <c r="B135" i="3"/>
  <c r="A135" i="3"/>
  <c r="F134" i="3"/>
  <c r="E134" i="3"/>
  <c r="D134" i="3"/>
  <c r="B134" i="3"/>
  <c r="A134" i="3"/>
  <c r="F133" i="3"/>
  <c r="E133" i="3"/>
  <c r="D133" i="3"/>
  <c r="C133" i="3"/>
  <c r="U133" i="3" s="1"/>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C127" i="3"/>
  <c r="U127" i="3" s="1"/>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P117" i="3"/>
  <c r="F117" i="3"/>
  <c r="E117" i="3"/>
  <c r="D117" i="3"/>
  <c r="B117" i="3"/>
  <c r="A117" i="3"/>
  <c r="F116" i="3"/>
  <c r="E116" i="3"/>
  <c r="D116" i="3"/>
  <c r="B116" i="3"/>
  <c r="A116" i="3"/>
  <c r="F115" i="3"/>
  <c r="E115" i="3"/>
  <c r="D115" i="3"/>
  <c r="C115" i="3"/>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C107" i="3"/>
  <c r="B107" i="3"/>
  <c r="A107" i="3"/>
  <c r="F106" i="3"/>
  <c r="E106" i="3"/>
  <c r="D106" i="3"/>
  <c r="B106" i="3"/>
  <c r="A106" i="3"/>
  <c r="F105" i="3"/>
  <c r="E105" i="3"/>
  <c r="D105" i="3"/>
  <c r="B105" i="3"/>
  <c r="A105" i="3"/>
  <c r="F104" i="3"/>
  <c r="E104" i="3"/>
  <c r="D104" i="3"/>
  <c r="C104" i="3"/>
  <c r="U104" i="3" s="1"/>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C97" i="3"/>
  <c r="U97" i="3" s="1"/>
  <c r="B97" i="3"/>
  <c r="A97" i="3"/>
  <c r="F96" i="3"/>
  <c r="E96" i="3"/>
  <c r="D96" i="3"/>
  <c r="B96" i="3"/>
  <c r="A96" i="3"/>
  <c r="F95" i="3"/>
  <c r="E95" i="3"/>
  <c r="D95" i="3"/>
  <c r="B95" i="3"/>
  <c r="A95" i="3"/>
  <c r="F94" i="3"/>
  <c r="E94" i="3"/>
  <c r="D94" i="3"/>
  <c r="B94" i="3"/>
  <c r="A94" i="3"/>
  <c r="F93" i="3"/>
  <c r="E93" i="3"/>
  <c r="D93" i="3"/>
  <c r="C93" i="3"/>
  <c r="B93" i="3"/>
  <c r="A93" i="3"/>
  <c r="F92" i="3"/>
  <c r="E92" i="3"/>
  <c r="D92" i="3"/>
  <c r="B92" i="3"/>
  <c r="A92" i="3"/>
  <c r="F91" i="3"/>
  <c r="E91" i="3"/>
  <c r="D91" i="3"/>
  <c r="B91" i="3"/>
  <c r="A91" i="3"/>
  <c r="F90" i="3"/>
  <c r="E90" i="3"/>
  <c r="D90" i="3"/>
  <c r="C90" i="3"/>
  <c r="U90" i="3" s="1"/>
  <c r="B90" i="3"/>
  <c r="A90" i="3"/>
  <c r="F89" i="3"/>
  <c r="E89" i="3"/>
  <c r="D89" i="3"/>
  <c r="B89" i="3"/>
  <c r="A89" i="3"/>
  <c r="F88" i="3"/>
  <c r="E88" i="3"/>
  <c r="D88" i="3"/>
  <c r="B88" i="3"/>
  <c r="A88" i="3"/>
  <c r="F87" i="3"/>
  <c r="E87" i="3"/>
  <c r="D87" i="3"/>
  <c r="C87" i="3"/>
  <c r="U87" i="3" s="1"/>
  <c r="B87" i="3"/>
  <c r="A87" i="3"/>
  <c r="F86" i="3"/>
  <c r="E86" i="3"/>
  <c r="D86" i="3"/>
  <c r="B86" i="3"/>
  <c r="A86" i="3"/>
  <c r="F85" i="3"/>
  <c r="E85" i="3"/>
  <c r="D85" i="3"/>
  <c r="B85" i="3"/>
  <c r="A85" i="3"/>
  <c r="F84" i="3"/>
  <c r="E84" i="3"/>
  <c r="D84" i="3"/>
  <c r="B84" i="3"/>
  <c r="A84" i="3"/>
  <c r="F83" i="3"/>
  <c r="E83" i="3"/>
  <c r="D83" i="3"/>
  <c r="B83" i="3"/>
  <c r="A83" i="3"/>
  <c r="F82" i="3"/>
  <c r="E82" i="3"/>
  <c r="D82" i="3"/>
  <c r="C82" i="3"/>
  <c r="U82" i="3" s="1"/>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C70" i="3"/>
  <c r="B70" i="3"/>
  <c r="A70" i="3"/>
  <c r="F69" i="3"/>
  <c r="E69" i="3"/>
  <c r="D69" i="3"/>
  <c r="B69" i="3"/>
  <c r="A69" i="3"/>
  <c r="F68" i="3"/>
  <c r="E68" i="3"/>
  <c r="D68" i="3"/>
  <c r="C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C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C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C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C34" i="3"/>
  <c r="U34" i="3" s="1"/>
  <c r="B34" i="3"/>
  <c r="A34" i="3"/>
  <c r="F33" i="3"/>
  <c r="E33" i="3"/>
  <c r="D33" i="3"/>
  <c r="B33" i="3"/>
  <c r="A33" i="3"/>
  <c r="F32" i="3"/>
  <c r="E32" i="3"/>
  <c r="D32" i="3"/>
  <c r="B32" i="3"/>
  <c r="A32" i="3"/>
  <c r="F31" i="3"/>
  <c r="E31" i="3"/>
  <c r="D31" i="3"/>
  <c r="B31" i="3"/>
  <c r="A31" i="3"/>
  <c r="F30" i="3"/>
  <c r="E30" i="3"/>
  <c r="D30" i="3"/>
  <c r="B30" i="3"/>
  <c r="A30" i="3"/>
  <c r="F29" i="3"/>
  <c r="E29" i="3"/>
  <c r="D29" i="3"/>
  <c r="C29" i="3"/>
  <c r="B29" i="3"/>
  <c r="A29" i="3"/>
  <c r="F28" i="3"/>
  <c r="E28" i="3"/>
  <c r="D28" i="3"/>
  <c r="B28" i="3"/>
  <c r="A28" i="3"/>
  <c r="F27" i="3"/>
  <c r="E27" i="3"/>
  <c r="D27" i="3"/>
  <c r="B27" i="3"/>
  <c r="A27" i="3"/>
  <c r="F26" i="3"/>
  <c r="E26" i="3"/>
  <c r="D26" i="3"/>
  <c r="C26" i="3"/>
  <c r="U26" i="3" s="1"/>
  <c r="B26" i="3"/>
  <c r="A26" i="3"/>
  <c r="F25" i="3"/>
  <c r="E25" i="3"/>
  <c r="D25" i="3"/>
  <c r="B25" i="3"/>
  <c r="A25" i="3"/>
  <c r="F24" i="3"/>
  <c r="E24" i="3"/>
  <c r="D24" i="3"/>
  <c r="B24" i="3"/>
  <c r="A24" i="3"/>
  <c r="F23" i="3"/>
  <c r="E23" i="3"/>
  <c r="D23" i="3"/>
  <c r="B23" i="3"/>
  <c r="A23" i="3"/>
  <c r="F22" i="3"/>
  <c r="E22" i="3"/>
  <c r="D22" i="3"/>
  <c r="B22" i="3"/>
  <c r="A22" i="3"/>
  <c r="F21" i="3"/>
  <c r="E21" i="3"/>
  <c r="D21" i="3"/>
  <c r="C21" i="3"/>
  <c r="U21" i="3" s="1"/>
  <c r="B21" i="3"/>
  <c r="A21" i="3"/>
  <c r="F20" i="3"/>
  <c r="E20" i="3"/>
  <c r="D20" i="3"/>
  <c r="B20" i="3"/>
  <c r="A20" i="3"/>
  <c r="F19" i="3"/>
  <c r="E19" i="3"/>
  <c r="D19" i="3"/>
  <c r="B19" i="3"/>
  <c r="A19" i="3"/>
  <c r="F18" i="3"/>
  <c r="E18" i="3"/>
  <c r="D18" i="3"/>
  <c r="C18" i="3"/>
  <c r="U18" i="3" s="1"/>
  <c r="B18" i="3"/>
  <c r="A18" i="3"/>
  <c r="F17" i="3"/>
  <c r="E17" i="3"/>
  <c r="D17" i="3"/>
  <c r="B17" i="3"/>
  <c r="A17" i="3"/>
  <c r="F16" i="3"/>
  <c r="E16" i="3"/>
  <c r="D16" i="3"/>
  <c r="B16" i="3"/>
  <c r="A16" i="3"/>
  <c r="F15" i="3"/>
  <c r="E15" i="3"/>
  <c r="D15" i="3"/>
  <c r="B15" i="3"/>
  <c r="A15" i="3"/>
  <c r="F14" i="3"/>
  <c r="E14" i="3"/>
  <c r="D14" i="3"/>
  <c r="C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B8" i="4" l="1"/>
  <c r="D20" i="4"/>
  <c r="E70" i="5"/>
  <c r="D70" i="5"/>
  <c r="B27" i="5"/>
  <c r="D27" i="5"/>
  <c r="J21" i="8"/>
  <c r="V21" i="8"/>
  <c r="I21" i="8"/>
  <c r="U21" i="8"/>
  <c r="G21" i="8"/>
  <c r="T21" i="8"/>
  <c r="F21" i="8"/>
  <c r="L21" i="8"/>
  <c r="S21" i="8"/>
  <c r="P21" i="8"/>
  <c r="M21" i="8"/>
  <c r="N28" i="7"/>
  <c r="Q28" i="7" s="1"/>
  <c r="Q27" i="3" s="1"/>
  <c r="K28" i="7"/>
  <c r="P27" i="3" s="1"/>
  <c r="J94" i="8"/>
  <c r="P94" i="8"/>
  <c r="I94" i="8"/>
  <c r="K94" i="8" s="1"/>
  <c r="G94" i="8"/>
  <c r="T94" i="8"/>
  <c r="S94" i="8"/>
  <c r="W94" i="8" s="1"/>
  <c r="M94" i="8"/>
  <c r="V94" i="8"/>
  <c r="F94" i="8"/>
  <c r="S106" i="8"/>
  <c r="P106" i="8"/>
  <c r="M106" i="8"/>
  <c r="J110" i="8"/>
  <c r="T110" i="8"/>
  <c r="M110" i="8"/>
  <c r="I110" i="8"/>
  <c r="S110" i="8"/>
  <c r="P110" i="8"/>
  <c r="G110" i="8"/>
  <c r="F110" i="8"/>
  <c r="H110" i="8" s="1"/>
  <c r="V110" i="8"/>
  <c r="D86" i="4"/>
  <c r="B86" i="4"/>
  <c r="E9" i="5"/>
  <c r="D9" i="5"/>
  <c r="E58" i="5"/>
  <c r="D58" i="5"/>
  <c r="F22" i="8"/>
  <c r="V22" i="8"/>
  <c r="D102" i="4"/>
  <c r="E102" i="4"/>
  <c r="D51" i="5"/>
  <c r="E51" i="5"/>
  <c r="B45" i="4"/>
  <c r="T45" i="4" s="1"/>
  <c r="E45" i="4"/>
  <c r="J126" i="8"/>
  <c r="V126" i="8"/>
  <c r="G126" i="8"/>
  <c r="D18" i="4"/>
  <c r="E18" i="4"/>
  <c r="D54" i="4"/>
  <c r="E54" i="4"/>
  <c r="D118" i="4"/>
  <c r="E118" i="4"/>
  <c r="D101" i="4"/>
  <c r="B116" i="4"/>
  <c r="I37" i="8"/>
  <c r="V46" i="8"/>
  <c r="G46" i="8"/>
  <c r="F54" i="8"/>
  <c r="P58" i="8"/>
  <c r="F65" i="8"/>
  <c r="J117" i="8"/>
  <c r="L117" i="8"/>
  <c r="U117" i="8"/>
  <c r="T117" i="8"/>
  <c r="F117" i="8"/>
  <c r="T44" i="8"/>
  <c r="P44" i="8"/>
  <c r="A66" i="8"/>
  <c r="A66" i="7"/>
  <c r="E67" i="7"/>
  <c r="E67" i="8"/>
  <c r="D85" i="8"/>
  <c r="D85" i="7"/>
  <c r="B98" i="8"/>
  <c r="U98" i="8" s="1"/>
  <c r="B98" i="7"/>
  <c r="E102" i="8"/>
  <c r="E102" i="7"/>
  <c r="B104" i="8"/>
  <c r="B104" i="7"/>
  <c r="A111" i="8"/>
  <c r="A111" i="7"/>
  <c r="A116" i="8"/>
  <c r="A116" i="7"/>
  <c r="B129" i="8"/>
  <c r="B129" i="7"/>
  <c r="E130" i="8"/>
  <c r="E130" i="7"/>
  <c r="E134" i="8"/>
  <c r="G134" i="8" s="1"/>
  <c r="E134" i="7"/>
  <c r="C138" i="8"/>
  <c r="C138" i="7"/>
  <c r="D139" i="8"/>
  <c r="D139" i="7"/>
  <c r="E52" i="4"/>
  <c r="E127" i="4"/>
  <c r="G115" i="6"/>
  <c r="H115" i="6" s="1"/>
  <c r="I115" i="6" s="1"/>
  <c r="J19" i="8"/>
  <c r="V19" i="8"/>
  <c r="U19" i="8"/>
  <c r="G19" i="8"/>
  <c r="T19" i="8"/>
  <c r="F19" i="8"/>
  <c r="S19" i="8"/>
  <c r="F24" i="8"/>
  <c r="V24" i="8"/>
  <c r="J33" i="8"/>
  <c r="L33" i="8"/>
  <c r="F33" i="8"/>
  <c r="L37" i="8"/>
  <c r="N37" i="8" s="1"/>
  <c r="J49" i="8"/>
  <c r="V49" i="8"/>
  <c r="M54" i="8"/>
  <c r="S63" i="8"/>
  <c r="J87" i="8"/>
  <c r="I87" i="8"/>
  <c r="K87" i="8" s="1"/>
  <c r="L87" i="8"/>
  <c r="J107" i="8"/>
  <c r="T107" i="8"/>
  <c r="M107" i="8"/>
  <c r="L107" i="8"/>
  <c r="J124" i="8"/>
  <c r="I124" i="8"/>
  <c r="K124" i="8" s="1"/>
  <c r="V124" i="8"/>
  <c r="T124" i="8"/>
  <c r="P124" i="8"/>
  <c r="J125" i="8"/>
  <c r="U125" i="8"/>
  <c r="L125" i="8"/>
  <c r="F125" i="8"/>
  <c r="S125" i="8"/>
  <c r="M125" i="8"/>
  <c r="N125" i="8" s="1"/>
  <c r="J12" i="8"/>
  <c r="I12" i="8"/>
  <c r="K12" i="8" s="1"/>
  <c r="V12" i="8"/>
  <c r="G12" i="8"/>
  <c r="J26" i="8"/>
  <c r="B66" i="8"/>
  <c r="B66" i="7"/>
  <c r="E70" i="8"/>
  <c r="V70" i="8" s="1"/>
  <c r="E70" i="7"/>
  <c r="E85" i="8"/>
  <c r="E85" i="7"/>
  <c r="U94" i="8"/>
  <c r="D96" i="8"/>
  <c r="D96" i="7"/>
  <c r="B111" i="8"/>
  <c r="B111" i="7"/>
  <c r="B116" i="7"/>
  <c r="B116" i="8"/>
  <c r="U139" i="8"/>
  <c r="M139" i="8"/>
  <c r="F139" i="8"/>
  <c r="D72" i="4"/>
  <c r="E101" i="4"/>
  <c r="D116" i="4"/>
  <c r="B41" i="5"/>
  <c r="B64" i="4"/>
  <c r="T64" i="4" s="1"/>
  <c r="B79" i="4"/>
  <c r="R12" i="6"/>
  <c r="E22" i="6"/>
  <c r="G22" i="6" s="1"/>
  <c r="H22" i="6" s="1"/>
  <c r="I22" i="6" s="1"/>
  <c r="B26" i="6"/>
  <c r="A31" i="6"/>
  <c r="B38" i="6"/>
  <c r="A42" i="6"/>
  <c r="G61" i="6"/>
  <c r="H61" i="6" s="1"/>
  <c r="I61" i="6" s="1"/>
  <c r="A69" i="6"/>
  <c r="I79" i="6"/>
  <c r="C94" i="6"/>
  <c r="B118" i="6"/>
  <c r="E124" i="6"/>
  <c r="B12" i="7"/>
  <c r="D25" i="7"/>
  <c r="E36" i="7"/>
  <c r="C44" i="7"/>
  <c r="E106" i="7"/>
  <c r="E109" i="7"/>
  <c r="A126" i="7"/>
  <c r="T12" i="8"/>
  <c r="I26" i="8"/>
  <c r="J28" i="8"/>
  <c r="G28" i="8"/>
  <c r="F28" i="8"/>
  <c r="A32" i="8"/>
  <c r="F36" i="8"/>
  <c r="T37" i="8"/>
  <c r="T40" i="8"/>
  <c r="P40" i="8"/>
  <c r="F41" i="8"/>
  <c r="P46" i="8"/>
  <c r="G52" i="8"/>
  <c r="T57" i="8"/>
  <c r="I57" i="8"/>
  <c r="F57" i="8"/>
  <c r="M60" i="8"/>
  <c r="I63" i="8"/>
  <c r="K63" i="8" s="1"/>
  <c r="E73" i="8"/>
  <c r="J75" i="8"/>
  <c r="K75" i="8" s="1"/>
  <c r="I75" i="8"/>
  <c r="S75" i="8"/>
  <c r="M75" i="8"/>
  <c r="L75" i="8"/>
  <c r="A84" i="8"/>
  <c r="J92" i="8"/>
  <c r="K92" i="8" s="1"/>
  <c r="P92" i="8"/>
  <c r="M92" i="8"/>
  <c r="I92" i="8"/>
  <c r="G92" i="8"/>
  <c r="F92" i="8"/>
  <c r="G108" i="8"/>
  <c r="F108" i="8"/>
  <c r="H108" i="8" s="1"/>
  <c r="V108" i="8"/>
  <c r="P108" i="8"/>
  <c r="E120" i="8"/>
  <c r="B123" i="8"/>
  <c r="F124" i="8"/>
  <c r="J130" i="8"/>
  <c r="V130" i="8"/>
  <c r="M130" i="8"/>
  <c r="G130" i="8"/>
  <c r="U39" i="8"/>
  <c r="F39" i="8"/>
  <c r="D64" i="4"/>
  <c r="E79" i="4"/>
  <c r="G15" i="6"/>
  <c r="H15" i="6" s="1"/>
  <c r="I15" i="6" s="1"/>
  <c r="B21" i="6"/>
  <c r="D38" i="6"/>
  <c r="B42" i="6"/>
  <c r="D48" i="6"/>
  <c r="D50" i="6"/>
  <c r="B52" i="6"/>
  <c r="B69" i="6"/>
  <c r="G69" i="6" s="1"/>
  <c r="H69" i="6" s="1"/>
  <c r="I69" i="6" s="1"/>
  <c r="E89" i="6"/>
  <c r="B96" i="6"/>
  <c r="D97" i="6"/>
  <c r="D23" i="7"/>
  <c r="A30" i="7"/>
  <c r="B35" i="7"/>
  <c r="B58" i="7"/>
  <c r="B60" i="7"/>
  <c r="E62" i="7"/>
  <c r="A12" i="8"/>
  <c r="U12" i="8"/>
  <c r="E17" i="8"/>
  <c r="J23" i="8"/>
  <c r="M23" i="8"/>
  <c r="G23" i="8"/>
  <c r="I24" i="8"/>
  <c r="T26" i="8"/>
  <c r="V30" i="8"/>
  <c r="M33" i="8"/>
  <c r="B35" i="8"/>
  <c r="V37" i="8"/>
  <c r="F44" i="8"/>
  <c r="A45" i="8"/>
  <c r="V52" i="8"/>
  <c r="A56" i="8"/>
  <c r="P60" i="8"/>
  <c r="K61" i="8"/>
  <c r="F91" i="8"/>
  <c r="I114" i="8"/>
  <c r="G114" i="8"/>
  <c r="T114" i="8"/>
  <c r="I117" i="8"/>
  <c r="G124" i="8"/>
  <c r="T140" i="8"/>
  <c r="P140" i="8"/>
  <c r="I140" i="8"/>
  <c r="V140" i="8"/>
  <c r="G140" i="8"/>
  <c r="F140" i="8"/>
  <c r="H140" i="8" s="1"/>
  <c r="B6" i="6"/>
  <c r="G16" i="6"/>
  <c r="H16" i="6" s="1"/>
  <c r="I16" i="6" s="1"/>
  <c r="D21" i="6"/>
  <c r="E50" i="6"/>
  <c r="D52" i="6"/>
  <c r="A54" i="6"/>
  <c r="E62" i="6"/>
  <c r="A66" i="6"/>
  <c r="E67" i="6"/>
  <c r="W80" i="6"/>
  <c r="Z80" i="6" s="1"/>
  <c r="A90" i="6"/>
  <c r="D96" i="6"/>
  <c r="E100" i="6"/>
  <c r="E106" i="6"/>
  <c r="E109" i="6"/>
  <c r="B111" i="6"/>
  <c r="G111" i="6" s="1"/>
  <c r="H111" i="6" s="1"/>
  <c r="I111" i="6" s="1"/>
  <c r="A116" i="6"/>
  <c r="G117" i="6"/>
  <c r="H117" i="6" s="1"/>
  <c r="I117" i="6" s="1"/>
  <c r="D120" i="6"/>
  <c r="B132" i="6"/>
  <c r="G134" i="6"/>
  <c r="H134" i="6" s="1"/>
  <c r="I134" i="6" s="1"/>
  <c r="E23" i="7"/>
  <c r="A26" i="7"/>
  <c r="C35" i="7"/>
  <c r="D48" i="7"/>
  <c r="D50" i="7"/>
  <c r="D58" i="7"/>
  <c r="A80" i="7"/>
  <c r="B110" i="7"/>
  <c r="E124" i="7"/>
  <c r="L14" i="8"/>
  <c r="L24" i="8"/>
  <c r="V26" i="8"/>
  <c r="L31" i="8"/>
  <c r="I31" i="8"/>
  <c r="S33" i="8"/>
  <c r="C35" i="8"/>
  <c r="I44" i="8"/>
  <c r="J47" i="8"/>
  <c r="F47" i="8"/>
  <c r="L49" i="8"/>
  <c r="B56" i="8"/>
  <c r="S60" i="8"/>
  <c r="J67" i="8"/>
  <c r="S67" i="8"/>
  <c r="L67" i="8"/>
  <c r="F67" i="8"/>
  <c r="D78" i="8"/>
  <c r="V83" i="8"/>
  <c r="L83" i="8"/>
  <c r="I83" i="8"/>
  <c r="V87" i="8"/>
  <c r="D97" i="8"/>
  <c r="F107" i="8"/>
  <c r="M117" i="8"/>
  <c r="M124" i="8"/>
  <c r="V125" i="8"/>
  <c r="E127" i="8"/>
  <c r="S127" i="8" s="1"/>
  <c r="J55" i="8"/>
  <c r="U55" i="8"/>
  <c r="V55" i="8"/>
  <c r="L55" i="8"/>
  <c r="J58" i="8"/>
  <c r="V58" i="8"/>
  <c r="J63" i="8"/>
  <c r="V63" i="8"/>
  <c r="V69" i="8"/>
  <c r="S69" i="8"/>
  <c r="L69" i="8"/>
  <c r="U79" i="8"/>
  <c r="F79" i="8"/>
  <c r="B24" i="4"/>
  <c r="T24" i="4" s="1"/>
  <c r="D44" i="4"/>
  <c r="D92" i="4"/>
  <c r="A30" i="6"/>
  <c r="A45" i="6"/>
  <c r="B66" i="6"/>
  <c r="D70" i="6"/>
  <c r="E82" i="6"/>
  <c r="D85" i="6"/>
  <c r="D105" i="6"/>
  <c r="I108" i="6"/>
  <c r="B116" i="6"/>
  <c r="B6" i="7"/>
  <c r="B26" i="7"/>
  <c r="E33" i="7"/>
  <c r="E50" i="7"/>
  <c r="A54" i="7"/>
  <c r="E89" i="7"/>
  <c r="B94" i="7"/>
  <c r="D105" i="7"/>
  <c r="A118" i="7"/>
  <c r="A119" i="7"/>
  <c r="U14" i="8"/>
  <c r="I19" i="8"/>
  <c r="D22" i="8"/>
  <c r="P23" i="8"/>
  <c r="M24" i="8"/>
  <c r="K28" i="8"/>
  <c r="V33" i="8"/>
  <c r="M44" i="8"/>
  <c r="V75" i="8"/>
  <c r="E78" i="8"/>
  <c r="P78" i="8" s="1"/>
  <c r="T92" i="8"/>
  <c r="E100" i="8"/>
  <c r="D104" i="8"/>
  <c r="I107" i="8"/>
  <c r="P112" i="8"/>
  <c r="V112" i="8"/>
  <c r="J128" i="8"/>
  <c r="V128" i="8"/>
  <c r="G128" i="8"/>
  <c r="A131" i="8"/>
  <c r="J60" i="8"/>
  <c r="I60" i="8"/>
  <c r="V60" i="8"/>
  <c r="F60" i="8"/>
  <c r="G60" i="8"/>
  <c r="P80" i="8"/>
  <c r="I80" i="8"/>
  <c r="F80" i="8"/>
  <c r="E24" i="4"/>
  <c r="B115" i="4"/>
  <c r="T115" i="4" s="1"/>
  <c r="E33" i="6"/>
  <c r="B45" i="6"/>
  <c r="G51" i="6"/>
  <c r="H51" i="6" s="1"/>
  <c r="I51" i="6" s="1"/>
  <c r="E64" i="6"/>
  <c r="E70" i="6"/>
  <c r="A81" i="6"/>
  <c r="A84" i="6"/>
  <c r="E85" i="6"/>
  <c r="A34" i="7"/>
  <c r="D43" i="7"/>
  <c r="A71" i="7"/>
  <c r="A90" i="7"/>
  <c r="C94" i="7"/>
  <c r="L11" i="8"/>
  <c r="N11" i="8" s="1"/>
  <c r="V11" i="8"/>
  <c r="T11" i="8"/>
  <c r="F12" i="8"/>
  <c r="L19" i="8"/>
  <c r="S24" i="8"/>
  <c r="P42" i="8"/>
  <c r="J64" i="8"/>
  <c r="K64" i="8" s="1"/>
  <c r="J65" i="8"/>
  <c r="K65" i="8" s="1"/>
  <c r="M65" i="8"/>
  <c r="V65" i="8"/>
  <c r="U65" i="8"/>
  <c r="A69" i="8"/>
  <c r="M113" i="8"/>
  <c r="L113" i="8"/>
  <c r="U115" i="8"/>
  <c r="S115" i="8"/>
  <c r="S117" i="8"/>
  <c r="W117" i="8" s="1"/>
  <c r="J134" i="8"/>
  <c r="V134" i="8"/>
  <c r="G7" i="8"/>
  <c r="U7" i="8"/>
  <c r="M22" i="8"/>
  <c r="AH27" i="8"/>
  <c r="I22" i="8"/>
  <c r="S30" i="8"/>
  <c r="M31" i="8"/>
  <c r="J50" i="8"/>
  <c r="G50" i="8"/>
  <c r="J61" i="8"/>
  <c r="S61" i="8"/>
  <c r="U61" i="8"/>
  <c r="U85" i="8"/>
  <c r="I138" i="8"/>
  <c r="D18" i="8"/>
  <c r="L22" i="8"/>
  <c r="N22" i="8" s="1"/>
  <c r="L53" i="8"/>
  <c r="V61" i="8"/>
  <c r="P14" i="8"/>
  <c r="M20" i="8"/>
  <c r="J54" i="8"/>
  <c r="S54" i="8"/>
  <c r="L59" i="8"/>
  <c r="V86" i="8"/>
  <c r="P136" i="8"/>
  <c r="M136" i="8"/>
  <c r="I73" i="8"/>
  <c r="J74" i="8"/>
  <c r="M74" i="8"/>
  <c r="AG88" i="14"/>
  <c r="J106" i="8"/>
  <c r="F106" i="8"/>
  <c r="T109" i="8"/>
  <c r="I109" i="8"/>
  <c r="K154" i="14"/>
  <c r="L149" i="14"/>
  <c r="Z150" i="14"/>
  <c r="Z139" i="14"/>
  <c r="V131" i="8"/>
  <c r="K91" i="14"/>
  <c r="K93" i="14"/>
  <c r="K140" i="14"/>
  <c r="G142" i="14"/>
  <c r="AG144" i="14"/>
  <c r="K146" i="14"/>
  <c r="AN147" i="14"/>
  <c r="AJ148" i="14"/>
  <c r="AG149" i="14"/>
  <c r="L151" i="14"/>
  <c r="S87" i="8"/>
  <c r="J113" i="8"/>
  <c r="S113" i="8"/>
  <c r="AJ45" i="14"/>
  <c r="K66" i="14"/>
  <c r="G67" i="14"/>
  <c r="S71" i="8"/>
  <c r="J72" i="8"/>
  <c r="J76" i="8"/>
  <c r="K76" i="8" s="1"/>
  <c r="J78" i="8"/>
  <c r="J112" i="8"/>
  <c r="S112" i="8"/>
  <c r="T113" i="8"/>
  <c r="J119" i="8"/>
  <c r="J120" i="8"/>
  <c r="S133" i="8"/>
  <c r="AJ8" i="14"/>
  <c r="AJ16" i="14"/>
  <c r="AJ105" i="14"/>
  <c r="K125" i="14"/>
  <c r="M153" i="14"/>
  <c r="L142" i="14"/>
  <c r="Z149" i="14"/>
  <c r="M139" i="14"/>
  <c r="M147" i="14"/>
  <c r="AG152" i="14"/>
  <c r="K138" i="14"/>
  <c r="AN143" i="14"/>
  <c r="K144" i="14"/>
  <c r="AN151" i="14"/>
  <c r="L150" i="14"/>
  <c r="J48" i="8"/>
  <c r="P52" i="8"/>
  <c r="G72" i="8"/>
  <c r="F76" i="8"/>
  <c r="J84" i="8"/>
  <c r="K84" i="8" s="1"/>
  <c r="S84" i="8"/>
  <c r="J108" i="8"/>
  <c r="S108" i="8"/>
  <c r="F112" i="8"/>
  <c r="H112" i="8" s="1"/>
  <c r="I113" i="8"/>
  <c r="K113" i="8" s="1"/>
  <c r="L119" i="8"/>
  <c r="M131" i="8"/>
  <c r="N131" i="8" s="1"/>
  <c r="Z142" i="14"/>
  <c r="AJ144" i="14"/>
  <c r="AJ145" i="14"/>
  <c r="AJ150" i="14"/>
  <c r="M151" i="14"/>
  <c r="Z151" i="14"/>
  <c r="AG138" i="14"/>
  <c r="AG140" i="14"/>
  <c r="L141" i="14"/>
  <c r="AN144" i="14"/>
  <c r="K148" i="14"/>
  <c r="AN149" i="14"/>
  <c r="G151" i="14"/>
  <c r="L143" i="14"/>
  <c r="E34" i="5"/>
  <c r="D34" i="5"/>
  <c r="B34" i="5"/>
  <c r="E57" i="5"/>
  <c r="B57" i="5"/>
  <c r="T57" i="5" s="1"/>
  <c r="B67" i="4"/>
  <c r="D67" i="4"/>
  <c r="D94" i="4"/>
  <c r="E94" i="4"/>
  <c r="B94" i="4"/>
  <c r="E18" i="5"/>
  <c r="B18" i="5"/>
  <c r="E25" i="5"/>
  <c r="B25" i="5"/>
  <c r="D13" i="5"/>
  <c r="E13" i="5"/>
  <c r="D77" i="5"/>
  <c r="E77" i="5"/>
  <c r="E43" i="4"/>
  <c r="D43" i="4"/>
  <c r="E123" i="4"/>
  <c r="B123" i="4"/>
  <c r="B14" i="5"/>
  <c r="T14" i="5" s="1"/>
  <c r="E14" i="5"/>
  <c r="D14" i="5"/>
  <c r="E38" i="5"/>
  <c r="D38" i="5"/>
  <c r="E54" i="5"/>
  <c r="D54" i="5"/>
  <c r="B54" i="5"/>
  <c r="E59" i="5"/>
  <c r="D59" i="5"/>
  <c r="B59" i="5"/>
  <c r="D71" i="5"/>
  <c r="E71" i="5"/>
  <c r="B78" i="5"/>
  <c r="T78" i="5" s="1"/>
  <c r="E78" i="5"/>
  <c r="D78" i="5"/>
  <c r="B27" i="4"/>
  <c r="T27" i="4" s="1"/>
  <c r="E27" i="4"/>
  <c r="D27" i="4"/>
  <c r="B81" i="4"/>
  <c r="D81" i="4"/>
  <c r="B109" i="4"/>
  <c r="T109" i="4" s="1"/>
  <c r="E109" i="4"/>
  <c r="E22" i="5"/>
  <c r="D22" i="5"/>
  <c r="B22" i="5"/>
  <c r="T22" i="5" s="1"/>
  <c r="E50" i="5"/>
  <c r="B50" i="5"/>
  <c r="E73" i="5"/>
  <c r="D73" i="5"/>
  <c r="B73" i="5"/>
  <c r="B46" i="5"/>
  <c r="T46" i="5" s="1"/>
  <c r="E46" i="5"/>
  <c r="D46" i="5"/>
  <c r="D51" i="4"/>
  <c r="E51" i="4"/>
  <c r="D82" i="4"/>
  <c r="B82" i="4"/>
  <c r="E119" i="4"/>
  <c r="B119" i="4"/>
  <c r="D119" i="4"/>
  <c r="D66" i="5"/>
  <c r="E44" i="4"/>
  <c r="B48" i="4"/>
  <c r="T48" i="4" s="1"/>
  <c r="D56" i="4"/>
  <c r="D60" i="4"/>
  <c r="E84" i="4"/>
  <c r="B88" i="4"/>
  <c r="T88" i="4" s="1"/>
  <c r="E27" i="5"/>
  <c r="E39" i="5"/>
  <c r="E20" i="4"/>
  <c r="D28" i="4"/>
  <c r="B32" i="4"/>
  <c r="B74" i="4"/>
  <c r="B78" i="4"/>
  <c r="T78" i="4" s="1"/>
  <c r="E88" i="4"/>
  <c r="E91" i="4"/>
  <c r="D93" i="4"/>
  <c r="B96" i="4"/>
  <c r="T96" i="4" s="1"/>
  <c r="E124" i="4"/>
  <c r="B11" i="5"/>
  <c r="D17" i="4"/>
  <c r="D48" i="4"/>
  <c r="E60" i="4"/>
  <c r="E10" i="4"/>
  <c r="E28" i="4"/>
  <c r="D32" i="4"/>
  <c r="B36" i="4"/>
  <c r="B52" i="4"/>
  <c r="T52" i="4" s="1"/>
  <c r="E68" i="4"/>
  <c r="E74" i="4"/>
  <c r="E78" i="4"/>
  <c r="E93" i="4"/>
  <c r="D96" i="4"/>
  <c r="B100" i="4"/>
  <c r="T100" i="4" s="1"/>
  <c r="D111" i="4"/>
  <c r="D33" i="5"/>
  <c r="B43" i="5"/>
  <c r="B10" i="4"/>
  <c r="B15" i="4"/>
  <c r="T15" i="4" s="1"/>
  <c r="E36" i="4"/>
  <c r="D45" i="4"/>
  <c r="B54" i="4"/>
  <c r="T54" i="4" s="1"/>
  <c r="B72" i="4"/>
  <c r="T72" i="4" s="1"/>
  <c r="B92" i="4"/>
  <c r="T92" i="4" s="1"/>
  <c r="E100" i="4"/>
  <c r="B102" i="4"/>
  <c r="T102" i="4" s="1"/>
  <c r="B107" i="4"/>
  <c r="E111" i="4"/>
  <c r="B9" i="5"/>
  <c r="T9" i="5" s="1"/>
  <c r="E19" i="5"/>
  <c r="D26" i="5"/>
  <c r="D65" i="5"/>
  <c r="B75" i="5"/>
  <c r="D12" i="4"/>
  <c r="E69" i="4"/>
  <c r="E76" i="4"/>
  <c r="E86" i="4"/>
  <c r="B112" i="4"/>
  <c r="T112" i="4" s="1"/>
  <c r="D41" i="5"/>
  <c r="E12" i="4"/>
  <c r="E33" i="4"/>
  <c r="D59" i="4"/>
  <c r="D112" i="4"/>
  <c r="B127" i="4"/>
  <c r="T127" i="4" s="1"/>
  <c r="E45" i="5"/>
  <c r="B66" i="5"/>
  <c r="D31" i="4"/>
  <c r="E31" i="4"/>
  <c r="B31" i="4"/>
  <c r="B39" i="4"/>
  <c r="E39" i="4"/>
  <c r="D39" i="4"/>
  <c r="D95" i="4"/>
  <c r="E95" i="4"/>
  <c r="B95" i="4"/>
  <c r="D6" i="4"/>
  <c r="E6" i="4"/>
  <c r="B6" i="4"/>
  <c r="B25" i="4"/>
  <c r="E25" i="4"/>
  <c r="D25" i="4"/>
  <c r="B35" i="4"/>
  <c r="E35" i="4"/>
  <c r="D35" i="4"/>
  <c r="D99" i="4"/>
  <c r="B99" i="4"/>
  <c r="E99" i="4"/>
  <c r="D110" i="4"/>
  <c r="B110" i="4"/>
  <c r="E110" i="4"/>
  <c r="E8" i="5"/>
  <c r="D8" i="5"/>
  <c r="B8" i="5"/>
  <c r="T20" i="4"/>
  <c r="T67" i="4"/>
  <c r="B77" i="4"/>
  <c r="E77" i="4"/>
  <c r="D77" i="4"/>
  <c r="E83" i="4"/>
  <c r="D83" i="4"/>
  <c r="B83" i="4"/>
  <c r="E87" i="4"/>
  <c r="D87" i="4"/>
  <c r="B87" i="4"/>
  <c r="D31" i="5"/>
  <c r="E31" i="5"/>
  <c r="B31" i="5"/>
  <c r="B53" i="5"/>
  <c r="E53" i="5"/>
  <c r="D53" i="5"/>
  <c r="E56" i="5"/>
  <c r="D56" i="5"/>
  <c r="B56" i="5"/>
  <c r="B13" i="4"/>
  <c r="E13" i="4"/>
  <c r="D13" i="4"/>
  <c r="D34" i="4"/>
  <c r="B34" i="4"/>
  <c r="E34" i="4"/>
  <c r="T60" i="4"/>
  <c r="D70" i="4"/>
  <c r="E70" i="4"/>
  <c r="B70" i="4"/>
  <c r="D98" i="4"/>
  <c r="B98" i="4"/>
  <c r="E98" i="4"/>
  <c r="B105" i="4"/>
  <c r="D105" i="4"/>
  <c r="E105" i="4"/>
  <c r="D63" i="5"/>
  <c r="E63" i="5"/>
  <c r="B63" i="5"/>
  <c r="B21" i="4"/>
  <c r="E21" i="4"/>
  <c r="D21" i="4"/>
  <c r="B41" i="4"/>
  <c r="D41" i="4"/>
  <c r="E41" i="4"/>
  <c r="B85" i="4"/>
  <c r="E85" i="4"/>
  <c r="D85" i="4"/>
  <c r="T111" i="4"/>
  <c r="D114" i="4"/>
  <c r="E114" i="4"/>
  <c r="B114" i="4"/>
  <c r="E5" i="5"/>
  <c r="D5" i="5"/>
  <c r="B5" i="5"/>
  <c r="E28" i="5"/>
  <c r="D28" i="5"/>
  <c r="B28" i="5"/>
  <c r="E36" i="5"/>
  <c r="B36" i="5"/>
  <c r="D36" i="5"/>
  <c r="E40" i="5"/>
  <c r="D40" i="5"/>
  <c r="B40" i="5"/>
  <c r="AA5" i="14"/>
  <c r="L5" i="15"/>
  <c r="K6" i="10"/>
  <c r="B61" i="4"/>
  <c r="E61" i="4"/>
  <c r="D61" i="4"/>
  <c r="B125" i="4"/>
  <c r="D125" i="4"/>
  <c r="E125" i="4"/>
  <c r="E12" i="5"/>
  <c r="D12" i="5"/>
  <c r="B12" i="5"/>
  <c r="D15" i="5"/>
  <c r="E15" i="5"/>
  <c r="B15" i="5"/>
  <c r="E37" i="5"/>
  <c r="D37" i="5"/>
  <c r="B37" i="5"/>
  <c r="E60" i="5"/>
  <c r="D60" i="5"/>
  <c r="B60" i="5"/>
  <c r="E68" i="5"/>
  <c r="B68" i="5"/>
  <c r="D68" i="5"/>
  <c r="E72" i="5"/>
  <c r="D72" i="5"/>
  <c r="B72" i="5"/>
  <c r="K7" i="10"/>
  <c r="E11" i="4"/>
  <c r="B11" i="4"/>
  <c r="D11" i="4"/>
  <c r="D58" i="4"/>
  <c r="E58" i="4"/>
  <c r="B58" i="4"/>
  <c r="D62" i="4"/>
  <c r="E62" i="4"/>
  <c r="B62" i="4"/>
  <c r="B65" i="4"/>
  <c r="E65" i="4"/>
  <c r="D65" i="4"/>
  <c r="E75" i="4"/>
  <c r="D75" i="4"/>
  <c r="B75" i="4"/>
  <c r="B89" i="4"/>
  <c r="E89" i="4"/>
  <c r="D89" i="4"/>
  <c r="D126" i="4"/>
  <c r="B126" i="4"/>
  <c r="E126" i="4"/>
  <c r="E44" i="5"/>
  <c r="D44" i="5"/>
  <c r="B44" i="5"/>
  <c r="D47" i="5"/>
  <c r="E47" i="5"/>
  <c r="B47" i="5"/>
  <c r="E69" i="5"/>
  <c r="D69" i="5"/>
  <c r="B69" i="5"/>
  <c r="E23" i="4"/>
  <c r="D23" i="4"/>
  <c r="B23" i="4"/>
  <c r="T59" i="4"/>
  <c r="D122" i="4"/>
  <c r="E122" i="4"/>
  <c r="B122" i="4"/>
  <c r="E20" i="5"/>
  <c r="B20" i="5"/>
  <c r="D20" i="5"/>
  <c r="E76" i="5"/>
  <c r="D76" i="5"/>
  <c r="B76" i="5"/>
  <c r="B19" i="4"/>
  <c r="E19" i="4"/>
  <c r="D19" i="4"/>
  <c r="D46" i="4"/>
  <c r="E46" i="4"/>
  <c r="B46" i="4"/>
  <c r="D50" i="4"/>
  <c r="E50" i="4"/>
  <c r="B50" i="4"/>
  <c r="B103" i="4"/>
  <c r="E103" i="4"/>
  <c r="D103" i="4"/>
  <c r="B21" i="5"/>
  <c r="E21" i="5"/>
  <c r="D21" i="5"/>
  <c r="E24" i="5"/>
  <c r="D24" i="5"/>
  <c r="B24" i="5"/>
  <c r="E52" i="5"/>
  <c r="B52" i="5"/>
  <c r="D52" i="5"/>
  <c r="N20" i="8"/>
  <c r="T71" i="4"/>
  <c r="T86" i="4"/>
  <c r="T94" i="4"/>
  <c r="T113" i="4"/>
  <c r="T27" i="5"/>
  <c r="T59" i="5"/>
  <c r="U10" i="8"/>
  <c r="L10" i="8"/>
  <c r="P10" i="8"/>
  <c r="F10" i="8"/>
  <c r="S18" i="8"/>
  <c r="I18" i="8"/>
  <c r="U18" i="8"/>
  <c r="P18" i="8"/>
  <c r="U34" i="8"/>
  <c r="L34" i="8"/>
  <c r="T34" i="8"/>
  <c r="I34" i="8"/>
  <c r="P34" i="8"/>
  <c r="U38" i="8"/>
  <c r="L38" i="8"/>
  <c r="V38" i="8"/>
  <c r="G38" i="8"/>
  <c r="S38" i="8"/>
  <c r="P51" i="8"/>
  <c r="G51" i="8"/>
  <c r="U51" i="8"/>
  <c r="S51" i="8"/>
  <c r="U68" i="8"/>
  <c r="L68" i="8"/>
  <c r="T68" i="8"/>
  <c r="I68" i="8"/>
  <c r="P68" i="8"/>
  <c r="F68" i="8"/>
  <c r="S68" i="8"/>
  <c r="P77" i="8"/>
  <c r="G77" i="8"/>
  <c r="V77" i="8"/>
  <c r="L77" i="8"/>
  <c r="S77" i="8"/>
  <c r="T77" i="8"/>
  <c r="U88" i="8"/>
  <c r="L88" i="8"/>
  <c r="P88" i="8"/>
  <c r="F88" i="8"/>
  <c r="M88" i="8"/>
  <c r="S88" i="8"/>
  <c r="P89" i="8"/>
  <c r="G89" i="8"/>
  <c r="F89" i="8"/>
  <c r="H89" i="8" s="1"/>
  <c r="M89" i="8"/>
  <c r="T89" i="8"/>
  <c r="U90" i="8"/>
  <c r="L90" i="8"/>
  <c r="G90" i="8"/>
  <c r="S90" i="8"/>
  <c r="P103" i="8"/>
  <c r="G103" i="8"/>
  <c r="V103" i="8"/>
  <c r="L103" i="8"/>
  <c r="S103" i="8"/>
  <c r="T103" i="8"/>
  <c r="U104" i="8"/>
  <c r="L104" i="8"/>
  <c r="N104" i="8" s="1"/>
  <c r="M104" i="8"/>
  <c r="S104" i="8"/>
  <c r="U122" i="8"/>
  <c r="L122" i="8"/>
  <c r="G122" i="8"/>
  <c r="S122" i="8"/>
  <c r="H3" i="10"/>
  <c r="D3" i="15"/>
  <c r="I3" i="14"/>
  <c r="I3" i="10"/>
  <c r="S6" i="6" s="1"/>
  <c r="E3" i="15"/>
  <c r="R4" i="15"/>
  <c r="AD4" i="10"/>
  <c r="AG7" i="8" s="1"/>
  <c r="P5" i="10"/>
  <c r="U5" i="10"/>
  <c r="J8" i="7" s="1"/>
  <c r="P8" i="7" s="1"/>
  <c r="K5" i="15"/>
  <c r="Q5" i="15"/>
  <c r="AC5" i="10"/>
  <c r="AF8" i="8" s="1"/>
  <c r="G6" i="10"/>
  <c r="D6" i="15"/>
  <c r="H6" i="10"/>
  <c r="Z7" i="10"/>
  <c r="AB10" i="8" s="1"/>
  <c r="N8" i="14"/>
  <c r="G8" i="15"/>
  <c r="Q8" i="10"/>
  <c r="F11" i="7" s="1"/>
  <c r="B47" i="4"/>
  <c r="E59" i="4"/>
  <c r="E67" i="4"/>
  <c r="B80" i="4"/>
  <c r="T81" i="4"/>
  <c r="B104" i="4"/>
  <c r="B120" i="4"/>
  <c r="B16" i="5"/>
  <c r="B48" i="5"/>
  <c r="P8" i="8"/>
  <c r="G10" i="8"/>
  <c r="S10" i="8"/>
  <c r="U15" i="8"/>
  <c r="L15" i="8"/>
  <c r="T15" i="8"/>
  <c r="I15" i="8"/>
  <c r="P15" i="8"/>
  <c r="F18" i="8"/>
  <c r="J20" i="8"/>
  <c r="H21" i="8"/>
  <c r="U30" i="8"/>
  <c r="L30" i="8"/>
  <c r="G30" i="8"/>
  <c r="H30" i="8" s="1"/>
  <c r="P30" i="8"/>
  <c r="U32" i="8"/>
  <c r="L32" i="8"/>
  <c r="S32" i="8"/>
  <c r="P32" i="8"/>
  <c r="F34" i="8"/>
  <c r="U36" i="8"/>
  <c r="L36" i="8"/>
  <c r="T36" i="8"/>
  <c r="I36" i="8"/>
  <c r="P36" i="8"/>
  <c r="F38" i="8"/>
  <c r="T38" i="8"/>
  <c r="P39" i="8"/>
  <c r="G39" i="8"/>
  <c r="V39" i="8"/>
  <c r="L39" i="8"/>
  <c r="S39" i="8"/>
  <c r="T39" i="8"/>
  <c r="U40" i="8"/>
  <c r="L40" i="8"/>
  <c r="M40" i="8"/>
  <c r="S40" i="8"/>
  <c r="P41" i="8"/>
  <c r="G41" i="8"/>
  <c r="H41" i="8" s="1"/>
  <c r="M41" i="8"/>
  <c r="T41" i="8"/>
  <c r="I41" i="8"/>
  <c r="S41" i="8"/>
  <c r="J43" i="8"/>
  <c r="M43" i="8"/>
  <c r="N43" i="8" s="1"/>
  <c r="F51" i="8"/>
  <c r="H51" i="8" s="1"/>
  <c r="T51" i="8"/>
  <c r="J53" i="8"/>
  <c r="M53" i="8"/>
  <c r="P57" i="8"/>
  <c r="G57" i="8"/>
  <c r="H57" i="8" s="1"/>
  <c r="U57" i="8"/>
  <c r="S57" i="8"/>
  <c r="J59" i="8"/>
  <c r="M59" i="8"/>
  <c r="N59" i="8" s="1"/>
  <c r="G68" i="8"/>
  <c r="V68" i="8"/>
  <c r="P69" i="8"/>
  <c r="G69" i="8"/>
  <c r="U69" i="8"/>
  <c r="F69" i="8"/>
  <c r="T69" i="8"/>
  <c r="U70" i="8"/>
  <c r="L70" i="8"/>
  <c r="T70" i="8"/>
  <c r="I70" i="8"/>
  <c r="P70" i="8"/>
  <c r="F70" i="8"/>
  <c r="S70" i="8"/>
  <c r="F77" i="8"/>
  <c r="U77" i="8"/>
  <c r="M82" i="8"/>
  <c r="G88" i="8"/>
  <c r="T88" i="8"/>
  <c r="U89" i="8"/>
  <c r="F90" i="8"/>
  <c r="T90" i="8"/>
  <c r="P91" i="8"/>
  <c r="G91" i="8"/>
  <c r="S91" i="8"/>
  <c r="T91" i="8"/>
  <c r="F103" i="8"/>
  <c r="H103" i="8" s="1"/>
  <c r="U103" i="8"/>
  <c r="F104" i="8"/>
  <c r="T104" i="8"/>
  <c r="N107" i="8"/>
  <c r="P109" i="8"/>
  <c r="G109" i="8"/>
  <c r="H109" i="8" s="1"/>
  <c r="U109" i="8"/>
  <c r="S109" i="8"/>
  <c r="U114" i="8"/>
  <c r="L114" i="8"/>
  <c r="N114" i="8" s="1"/>
  <c r="P114" i="8"/>
  <c r="F114" i="8"/>
  <c r="H114" i="8" s="1"/>
  <c r="M114" i="8"/>
  <c r="S114" i="8"/>
  <c r="P115" i="8"/>
  <c r="G115" i="8"/>
  <c r="F115" i="8"/>
  <c r="M115" i="8"/>
  <c r="T115" i="8"/>
  <c r="F122" i="8"/>
  <c r="T122" i="8"/>
  <c r="P123" i="8"/>
  <c r="G123" i="8"/>
  <c r="S123" i="8"/>
  <c r="T123" i="8"/>
  <c r="J127" i="8"/>
  <c r="U132" i="8"/>
  <c r="L132" i="8"/>
  <c r="T132" i="8"/>
  <c r="I132" i="8"/>
  <c r="P132" i="8"/>
  <c r="F132" i="8"/>
  <c r="H132" i="8" s="1"/>
  <c r="S132" i="8"/>
  <c r="W132" i="8" s="1"/>
  <c r="AH133" i="8"/>
  <c r="J135" i="8"/>
  <c r="J3" i="10"/>
  <c r="W3" i="14"/>
  <c r="X3" i="14" s="1"/>
  <c r="T3" i="14" s="1"/>
  <c r="U4" i="10"/>
  <c r="J7" i="7" s="1"/>
  <c r="K4" i="15"/>
  <c r="H5" i="15"/>
  <c r="AH6" i="14"/>
  <c r="E7" i="14"/>
  <c r="P7" i="10"/>
  <c r="T7" i="10"/>
  <c r="I10" i="7" s="1"/>
  <c r="U7" i="10"/>
  <c r="J10" i="7" s="1"/>
  <c r="AH7" i="14"/>
  <c r="Q7" i="15"/>
  <c r="AC7" i="10"/>
  <c r="AF10" i="8" s="1"/>
  <c r="H8" i="14"/>
  <c r="H8" i="10"/>
  <c r="M8" i="10"/>
  <c r="U8" i="10"/>
  <c r="J11" i="7" s="1"/>
  <c r="R8" i="14"/>
  <c r="K8" i="15"/>
  <c r="T7" i="4"/>
  <c r="T8" i="4"/>
  <c r="B14" i="4"/>
  <c r="B22" i="4"/>
  <c r="D29" i="4"/>
  <c r="B30" i="4"/>
  <c r="T32" i="4"/>
  <c r="D37" i="4"/>
  <c r="B38" i="4"/>
  <c r="T49" i="4"/>
  <c r="B55" i="4"/>
  <c r="B63" i="4"/>
  <c r="B73" i="4"/>
  <c r="D73" i="4"/>
  <c r="D90" i="4"/>
  <c r="E90" i="4"/>
  <c r="T107" i="4"/>
  <c r="T116" i="4"/>
  <c r="D120" i="4"/>
  <c r="T123" i="4"/>
  <c r="B10" i="5"/>
  <c r="B17" i="5"/>
  <c r="T18" i="5"/>
  <c r="B23" i="5"/>
  <c r="T25" i="5"/>
  <c r="B29" i="5"/>
  <c r="B35" i="5"/>
  <c r="B42" i="5"/>
  <c r="B49" i="5"/>
  <c r="T50" i="5"/>
  <c r="B55" i="5"/>
  <c r="B61" i="5"/>
  <c r="B67" i="5"/>
  <c r="B74" i="5"/>
  <c r="T10" i="8"/>
  <c r="G18" i="8"/>
  <c r="T18" i="8"/>
  <c r="P27" i="8"/>
  <c r="G27" i="8"/>
  <c r="T27" i="8"/>
  <c r="I27" i="8"/>
  <c r="G34" i="8"/>
  <c r="S34" i="8"/>
  <c r="H39" i="8"/>
  <c r="U42" i="8"/>
  <c r="L42" i="8"/>
  <c r="T42" i="8"/>
  <c r="I42" i="8"/>
  <c r="K42" i="8" s="1"/>
  <c r="P45" i="8"/>
  <c r="G45" i="8"/>
  <c r="V45" i="8"/>
  <c r="L45" i="8"/>
  <c r="S45" i="8"/>
  <c r="T45" i="8"/>
  <c r="U46" i="8"/>
  <c r="L46" i="8"/>
  <c r="M46" i="8"/>
  <c r="S46" i="8"/>
  <c r="V51" i="8"/>
  <c r="U52" i="8"/>
  <c r="L52" i="8"/>
  <c r="T52" i="8"/>
  <c r="I52" i="8"/>
  <c r="K52" i="8" s="1"/>
  <c r="U58" i="8"/>
  <c r="L58" i="8"/>
  <c r="T58" i="8"/>
  <c r="I58" i="8"/>
  <c r="K58" i="8" s="1"/>
  <c r="P71" i="8"/>
  <c r="G71" i="8"/>
  <c r="U71" i="8"/>
  <c r="F71" i="8"/>
  <c r="H71" i="8" s="1"/>
  <c r="T71" i="8"/>
  <c r="I77" i="8"/>
  <c r="U78" i="8"/>
  <c r="L78" i="8"/>
  <c r="V78" i="8"/>
  <c r="G78" i="8"/>
  <c r="S78" i="8"/>
  <c r="J81" i="8"/>
  <c r="J82" i="8"/>
  <c r="V88" i="8"/>
  <c r="I89" i="8"/>
  <c r="V89" i="8"/>
  <c r="V90" i="8"/>
  <c r="H91" i="8"/>
  <c r="I103" i="8"/>
  <c r="G104" i="8"/>
  <c r="V104" i="8"/>
  <c r="P105" i="8"/>
  <c r="G105" i="8"/>
  <c r="M105" i="8"/>
  <c r="T105" i="8"/>
  <c r="I105" i="8"/>
  <c r="S105" i="8"/>
  <c r="V122" i="8"/>
  <c r="P133" i="8"/>
  <c r="G133" i="8"/>
  <c r="U133" i="8"/>
  <c r="F133" i="8"/>
  <c r="T133" i="8"/>
  <c r="J136" i="8"/>
  <c r="H3" i="15"/>
  <c r="R3" i="10"/>
  <c r="G6" i="7" s="1"/>
  <c r="F4" i="10"/>
  <c r="E4" i="14"/>
  <c r="F4" i="14"/>
  <c r="C4" i="15"/>
  <c r="M5" i="10"/>
  <c r="AA5" i="10"/>
  <c r="AC8" i="8" s="1"/>
  <c r="P8" i="10"/>
  <c r="AA8" i="14"/>
  <c r="AE8" i="10"/>
  <c r="AI11" i="8" s="1"/>
  <c r="AK8" i="14"/>
  <c r="S8" i="15"/>
  <c r="D5" i="4"/>
  <c r="E14" i="4"/>
  <c r="B16" i="4"/>
  <c r="T17" i="4"/>
  <c r="E29" i="4"/>
  <c r="E37" i="4"/>
  <c r="B40" i="4"/>
  <c r="D47" i="4"/>
  <c r="B56" i="4"/>
  <c r="D71" i="4"/>
  <c r="D80" i="4"/>
  <c r="D104" i="4"/>
  <c r="B106" i="4"/>
  <c r="D113" i="4"/>
  <c r="D121" i="4"/>
  <c r="D16" i="5"/>
  <c r="D23" i="5"/>
  <c r="D29" i="5"/>
  <c r="B30" i="5"/>
  <c r="D35" i="5"/>
  <c r="D48" i="5"/>
  <c r="D55" i="5"/>
  <c r="D61" i="5"/>
  <c r="B62" i="5"/>
  <c r="D67" i="5"/>
  <c r="G27" i="6"/>
  <c r="H27" i="6" s="1"/>
  <c r="I27" i="6" s="1"/>
  <c r="G8" i="8"/>
  <c r="H8" i="8" s="1"/>
  <c r="S8" i="8"/>
  <c r="I10" i="8"/>
  <c r="V10" i="8"/>
  <c r="P11" i="8"/>
  <c r="N12" i="8"/>
  <c r="J14" i="8"/>
  <c r="M14" i="8"/>
  <c r="N14" i="8" s="1"/>
  <c r="G15" i="8"/>
  <c r="H15" i="8" s="1"/>
  <c r="S15" i="8"/>
  <c r="V18" i="8"/>
  <c r="N19" i="8"/>
  <c r="F23" i="8"/>
  <c r="H23" i="8" s="1"/>
  <c r="S23" i="8"/>
  <c r="F27" i="8"/>
  <c r="S27" i="8"/>
  <c r="P29" i="8"/>
  <c r="G29" i="8"/>
  <c r="H29" i="8" s="1"/>
  <c r="T29" i="8"/>
  <c r="I29" i="8"/>
  <c r="K29" i="8" s="1"/>
  <c r="T30" i="8"/>
  <c r="W30" i="8" s="1"/>
  <c r="J31" i="8"/>
  <c r="K31" i="8" s="1"/>
  <c r="G32" i="8"/>
  <c r="H32" i="8" s="1"/>
  <c r="T32" i="8"/>
  <c r="V34" i="8"/>
  <c r="G36" i="8"/>
  <c r="H36" i="8" s="1"/>
  <c r="S36" i="8"/>
  <c r="W36" i="8" s="1"/>
  <c r="J37" i="8"/>
  <c r="K37" i="8" s="1"/>
  <c r="I38" i="8"/>
  <c r="I39" i="8"/>
  <c r="G40" i="8"/>
  <c r="H40" i="8" s="1"/>
  <c r="V40" i="8"/>
  <c r="V41" i="8"/>
  <c r="F42" i="8"/>
  <c r="H42" i="8" s="1"/>
  <c r="S42" i="8"/>
  <c r="F45" i="8"/>
  <c r="U45" i="8"/>
  <c r="F46" i="8"/>
  <c r="H46" i="8" s="1"/>
  <c r="T46" i="8"/>
  <c r="P47" i="8"/>
  <c r="G47" i="8"/>
  <c r="H47" i="8" s="1"/>
  <c r="M47" i="8"/>
  <c r="T47" i="8"/>
  <c r="I47" i="8"/>
  <c r="K47" i="8" s="1"/>
  <c r="S47" i="8"/>
  <c r="U48" i="8"/>
  <c r="L48" i="8"/>
  <c r="N48" i="8" s="1"/>
  <c r="T48" i="8"/>
  <c r="I48" i="8"/>
  <c r="K48" i="8" s="1"/>
  <c r="M50" i="8"/>
  <c r="I51" i="8"/>
  <c r="F52" i="8"/>
  <c r="H52" i="8" s="1"/>
  <c r="S52" i="8"/>
  <c r="W52" i="8" s="1"/>
  <c r="V57" i="8"/>
  <c r="F58" i="8"/>
  <c r="H58" i="8" s="1"/>
  <c r="S58" i="8"/>
  <c r="M64" i="8"/>
  <c r="N65" i="8"/>
  <c r="I69" i="8"/>
  <c r="V71" i="8"/>
  <c r="U72" i="8"/>
  <c r="L72" i="8"/>
  <c r="T72" i="8"/>
  <c r="I72" i="8"/>
  <c r="K72" i="8" s="1"/>
  <c r="P72" i="8"/>
  <c r="F72" i="8"/>
  <c r="H72" i="8" s="1"/>
  <c r="S72" i="8"/>
  <c r="J73" i="8"/>
  <c r="K73" i="8" s="1"/>
  <c r="F78" i="8"/>
  <c r="H78" i="8" s="1"/>
  <c r="T78" i="8"/>
  <c r="P79" i="8"/>
  <c r="G79" i="8"/>
  <c r="V79" i="8"/>
  <c r="L79" i="8"/>
  <c r="S79" i="8"/>
  <c r="W79" i="8" s="1"/>
  <c r="T79" i="8"/>
  <c r="U80" i="8"/>
  <c r="L80" i="8"/>
  <c r="M80" i="8"/>
  <c r="S80" i="8"/>
  <c r="J83" i="8"/>
  <c r="K83" i="8" s="1"/>
  <c r="M83" i="8"/>
  <c r="N83" i="8" s="1"/>
  <c r="I88" i="8"/>
  <c r="I90" i="8"/>
  <c r="I91" i="8"/>
  <c r="V91" i="8"/>
  <c r="H92" i="8"/>
  <c r="AH98" i="8"/>
  <c r="I104" i="8"/>
  <c r="F105" i="8"/>
  <c r="U105" i="8"/>
  <c r="U106" i="8"/>
  <c r="L106" i="8"/>
  <c r="N106" i="8" s="1"/>
  <c r="T106" i="8"/>
  <c r="I106" i="8"/>
  <c r="K106" i="8" s="1"/>
  <c r="V109" i="8"/>
  <c r="V114" i="8"/>
  <c r="I115" i="8"/>
  <c r="V115" i="8"/>
  <c r="W115" i="8" s="1"/>
  <c r="J121" i="8"/>
  <c r="K121" i="8" s="1"/>
  <c r="M121" i="8"/>
  <c r="N121" i="8" s="1"/>
  <c r="I122" i="8"/>
  <c r="I123" i="8"/>
  <c r="V123" i="8"/>
  <c r="U126" i="8"/>
  <c r="L126" i="8"/>
  <c r="T126" i="8"/>
  <c r="I126" i="8"/>
  <c r="K126" i="8" s="1"/>
  <c r="P126" i="8"/>
  <c r="F126" i="8"/>
  <c r="H126" i="8" s="1"/>
  <c r="S126" i="8"/>
  <c r="V133" i="8"/>
  <c r="W133" i="8" s="1"/>
  <c r="U134" i="8"/>
  <c r="L134" i="8"/>
  <c r="T134" i="8"/>
  <c r="I134" i="8"/>
  <c r="K134" i="8" s="1"/>
  <c r="P134" i="8"/>
  <c r="F134" i="8"/>
  <c r="H134" i="8" s="1"/>
  <c r="S134" i="8"/>
  <c r="Q3" i="14"/>
  <c r="J3" i="15"/>
  <c r="AL3" i="14"/>
  <c r="T3" i="15"/>
  <c r="E4" i="15"/>
  <c r="W4" i="10"/>
  <c r="AI4" i="14"/>
  <c r="R5" i="14"/>
  <c r="AH5" i="14"/>
  <c r="H6" i="14"/>
  <c r="W6" i="14"/>
  <c r="X6" i="14" s="1"/>
  <c r="T6" i="14" s="1"/>
  <c r="AB6" i="10"/>
  <c r="AD9" i="8" s="1"/>
  <c r="P6" i="15"/>
  <c r="O7" i="10"/>
  <c r="H7" i="15"/>
  <c r="O7" i="14"/>
  <c r="AD7" i="14"/>
  <c r="U29" i="3"/>
  <c r="U52" i="3"/>
  <c r="U60" i="3"/>
  <c r="U68" i="3"/>
  <c r="B9" i="4"/>
  <c r="D9" i="4"/>
  <c r="E22" i="4"/>
  <c r="D26" i="4"/>
  <c r="E26" i="4"/>
  <c r="E30" i="4"/>
  <c r="E38" i="4"/>
  <c r="D55" i="4"/>
  <c r="E63" i="4"/>
  <c r="D66" i="4"/>
  <c r="B66" i="4"/>
  <c r="E71" i="4"/>
  <c r="T74" i="4"/>
  <c r="T82" i="4"/>
  <c r="T90" i="4"/>
  <c r="T108" i="4"/>
  <c r="E113" i="4"/>
  <c r="B117" i="4"/>
  <c r="E117" i="4"/>
  <c r="E121" i="4"/>
  <c r="D10" i="5"/>
  <c r="T11" i="5"/>
  <c r="D17" i="5"/>
  <c r="D42" i="5"/>
  <c r="T43" i="5"/>
  <c r="D49" i="5"/>
  <c r="D74" i="5"/>
  <c r="T75" i="5"/>
  <c r="L18" i="8"/>
  <c r="S20" i="8"/>
  <c r="I20" i="8"/>
  <c r="K20" i="8" s="1"/>
  <c r="T20" i="8"/>
  <c r="P20" i="8"/>
  <c r="M38" i="8"/>
  <c r="P43" i="8"/>
  <c r="G43" i="8"/>
  <c r="U43" i="8"/>
  <c r="S43" i="8"/>
  <c r="L51" i="8"/>
  <c r="P53" i="8"/>
  <c r="G53" i="8"/>
  <c r="U53" i="8"/>
  <c r="S53" i="8"/>
  <c r="P59" i="8"/>
  <c r="G59" i="8"/>
  <c r="U59" i="8"/>
  <c r="S59" i="8"/>
  <c r="U62" i="8"/>
  <c r="L62" i="8"/>
  <c r="P62" i="8"/>
  <c r="F62" i="8"/>
  <c r="M62" i="8"/>
  <c r="S62" i="8"/>
  <c r="M68" i="8"/>
  <c r="M77" i="8"/>
  <c r="H79" i="8"/>
  <c r="P81" i="8"/>
  <c r="G81" i="8"/>
  <c r="M81" i="8"/>
  <c r="N81" i="8" s="1"/>
  <c r="T81" i="8"/>
  <c r="I81" i="8"/>
  <c r="K81" i="8" s="1"/>
  <c r="S81" i="8"/>
  <c r="U82" i="8"/>
  <c r="L82" i="8"/>
  <c r="N82" i="8" s="1"/>
  <c r="T82" i="8"/>
  <c r="I82" i="8"/>
  <c r="L89" i="8"/>
  <c r="N89" i="8" s="1"/>
  <c r="M103" i="8"/>
  <c r="U118" i="8"/>
  <c r="L118" i="8"/>
  <c r="N118" i="8" s="1"/>
  <c r="P118" i="8"/>
  <c r="F118" i="8"/>
  <c r="M118" i="8"/>
  <c r="S118" i="8"/>
  <c r="P127" i="8"/>
  <c r="G127" i="8"/>
  <c r="U127" i="8"/>
  <c r="F127" i="8"/>
  <c r="T127" i="8"/>
  <c r="P135" i="8"/>
  <c r="G135" i="8"/>
  <c r="U135" i="8"/>
  <c r="F135" i="8"/>
  <c r="T135" i="8"/>
  <c r="U136" i="8"/>
  <c r="L136" i="8"/>
  <c r="N136" i="8" s="1"/>
  <c r="V136" i="8"/>
  <c r="G136" i="8"/>
  <c r="S136" i="8"/>
  <c r="H3" i="14"/>
  <c r="U3" i="15"/>
  <c r="G4" i="10"/>
  <c r="X4" i="10"/>
  <c r="M4" i="15"/>
  <c r="AC4" i="14"/>
  <c r="J5" i="10"/>
  <c r="F6" i="14"/>
  <c r="N6" i="10"/>
  <c r="L7" i="10"/>
  <c r="J7" i="14"/>
  <c r="R7" i="14"/>
  <c r="T8" i="15"/>
  <c r="AL8" i="14"/>
  <c r="AF8" i="10"/>
  <c r="AJ11" i="8" s="1"/>
  <c r="U70" i="3"/>
  <c r="D7" i="4"/>
  <c r="D16" i="4"/>
  <c r="D40" i="4"/>
  <c r="B42" i="4"/>
  <c r="D49" i="4"/>
  <c r="D57" i="4"/>
  <c r="E73" i="4"/>
  <c r="T76" i="4"/>
  <c r="E81" i="4"/>
  <c r="B84" i="4"/>
  <c r="B91" i="4"/>
  <c r="D97" i="4"/>
  <c r="E106" i="4"/>
  <c r="D115" i="4"/>
  <c r="B124" i="4"/>
  <c r="B6" i="5"/>
  <c r="D11" i="5"/>
  <c r="D30" i="5"/>
  <c r="B32" i="5"/>
  <c r="B38" i="5"/>
  <c r="D43" i="5"/>
  <c r="D62" i="5"/>
  <c r="B64" i="5"/>
  <c r="B70" i="5"/>
  <c r="D75" i="5"/>
  <c r="A6" i="7"/>
  <c r="I8" i="8"/>
  <c r="V8" i="8"/>
  <c r="M10" i="8"/>
  <c r="I11" i="8"/>
  <c r="U11" i="8"/>
  <c r="V16" i="8"/>
  <c r="L16" i="8"/>
  <c r="N16" i="8" s="1"/>
  <c r="P16" i="8"/>
  <c r="J18" i="8"/>
  <c r="M18" i="8"/>
  <c r="F20" i="8"/>
  <c r="H20" i="8" s="1"/>
  <c r="O20" i="8" s="1"/>
  <c r="N21" i="8"/>
  <c r="T22" i="8"/>
  <c r="S22" i="8"/>
  <c r="P22" i="8"/>
  <c r="I23" i="8"/>
  <c r="K23" i="8" s="1"/>
  <c r="U23" i="8"/>
  <c r="V27" i="8"/>
  <c r="U29" i="8"/>
  <c r="P33" i="8"/>
  <c r="G33" i="8"/>
  <c r="H33" i="8" s="1"/>
  <c r="T33" i="8"/>
  <c r="I33" i="8"/>
  <c r="K33" i="8" s="1"/>
  <c r="M34" i="8"/>
  <c r="P35" i="8"/>
  <c r="G35" i="8"/>
  <c r="U35" i="8"/>
  <c r="M39" i="8"/>
  <c r="L41" i="8"/>
  <c r="N41" i="8" s="1"/>
  <c r="F43" i="8"/>
  <c r="T43" i="8"/>
  <c r="I46" i="8"/>
  <c r="V47" i="8"/>
  <c r="G48" i="8"/>
  <c r="H48" i="8" s="1"/>
  <c r="O48" i="8" s="1"/>
  <c r="V48" i="8"/>
  <c r="W48" i="8" s="1"/>
  <c r="J51" i="8"/>
  <c r="M51" i="8"/>
  <c r="F53" i="8"/>
  <c r="T53" i="8"/>
  <c r="U54" i="8"/>
  <c r="L54" i="8"/>
  <c r="N54" i="8" s="1"/>
  <c r="T54" i="8"/>
  <c r="I54" i="8"/>
  <c r="K54" i="8" s="1"/>
  <c r="L57" i="8"/>
  <c r="F59" i="8"/>
  <c r="H59" i="8" s="1"/>
  <c r="T59" i="8"/>
  <c r="G62" i="8"/>
  <c r="T62" i="8"/>
  <c r="M69" i="8"/>
  <c r="N69" i="8" s="1"/>
  <c r="M70" i="8"/>
  <c r="L71" i="8"/>
  <c r="N71" i="8" s="1"/>
  <c r="I78" i="8"/>
  <c r="K78" i="8" s="1"/>
  <c r="I79" i="8"/>
  <c r="G80" i="8"/>
  <c r="H80" i="8" s="1"/>
  <c r="V80" i="8"/>
  <c r="F81" i="8"/>
  <c r="H81" i="8" s="1"/>
  <c r="U81" i="8"/>
  <c r="F82" i="8"/>
  <c r="S82" i="8"/>
  <c r="J88" i="8"/>
  <c r="M90" i="8"/>
  <c r="L91" i="8"/>
  <c r="H94" i="8"/>
  <c r="G106" i="8"/>
  <c r="H106" i="8" s="1"/>
  <c r="V106" i="8"/>
  <c r="W106" i="8" s="1"/>
  <c r="P107" i="8"/>
  <c r="G107" i="8"/>
  <c r="H107" i="8" s="1"/>
  <c r="U107" i="8"/>
  <c r="S107" i="8"/>
  <c r="L109" i="8"/>
  <c r="L115" i="8"/>
  <c r="N115" i="8" s="1"/>
  <c r="G118" i="8"/>
  <c r="T118" i="8"/>
  <c r="P119" i="8"/>
  <c r="G119" i="8"/>
  <c r="F119" i="8"/>
  <c r="M119" i="8"/>
  <c r="N119" i="8" s="1"/>
  <c r="T119" i="8"/>
  <c r="U120" i="8"/>
  <c r="L120" i="8"/>
  <c r="G120" i="8"/>
  <c r="S120" i="8"/>
  <c r="M122" i="8"/>
  <c r="L123" i="8"/>
  <c r="V127" i="8"/>
  <c r="W127" i="8" s="1"/>
  <c r="U128" i="8"/>
  <c r="L128" i="8"/>
  <c r="N128" i="8" s="1"/>
  <c r="T128" i="8"/>
  <c r="I128" i="8"/>
  <c r="K128" i="8" s="1"/>
  <c r="P128" i="8"/>
  <c r="F128" i="8"/>
  <c r="H128" i="8" s="1"/>
  <c r="S128" i="8"/>
  <c r="M132" i="8"/>
  <c r="L133" i="8"/>
  <c r="V135" i="8"/>
  <c r="W135" i="8" s="1"/>
  <c r="F136" i="8"/>
  <c r="T136" i="8"/>
  <c r="P137" i="8"/>
  <c r="G137" i="8"/>
  <c r="H137" i="8" s="1"/>
  <c r="V137" i="8"/>
  <c r="L137" i="8"/>
  <c r="N137" i="8" s="1"/>
  <c r="S137" i="8"/>
  <c r="T137" i="8"/>
  <c r="P3" i="10"/>
  <c r="AG3" i="10"/>
  <c r="AK6" i="8" s="1"/>
  <c r="AL6" i="8" s="1"/>
  <c r="J7" i="8"/>
  <c r="K7" i="8" s="1"/>
  <c r="V7" i="8"/>
  <c r="W7" i="8" s="1"/>
  <c r="L7" i="8"/>
  <c r="N7" i="8" s="1"/>
  <c r="I4" i="10"/>
  <c r="S7" i="6" s="1"/>
  <c r="J4" i="10"/>
  <c r="R4" i="14"/>
  <c r="J8" i="8"/>
  <c r="T8" i="8"/>
  <c r="O5" i="14"/>
  <c r="AE5" i="14"/>
  <c r="M7" i="10"/>
  <c r="Q7" i="14"/>
  <c r="L8" i="15"/>
  <c r="U93" i="3"/>
  <c r="U43" i="3"/>
  <c r="U107" i="3"/>
  <c r="E7" i="4"/>
  <c r="T10" i="4"/>
  <c r="B18" i="4"/>
  <c r="B26" i="4"/>
  <c r="T28" i="4"/>
  <c r="T36" i="4"/>
  <c r="T37" i="4"/>
  <c r="B43" i="4"/>
  <c r="T44" i="4"/>
  <c r="E49" i="4"/>
  <c r="B51" i="4"/>
  <c r="B53" i="4"/>
  <c r="E53" i="4"/>
  <c r="E57" i="4"/>
  <c r="T79" i="4"/>
  <c r="E82" i="4"/>
  <c r="E97" i="4"/>
  <c r="D107" i="4"/>
  <c r="D108" i="4"/>
  <c r="T119" i="4"/>
  <c r="D123" i="4"/>
  <c r="B7" i="5"/>
  <c r="B13" i="5"/>
  <c r="D18" i="5"/>
  <c r="B19" i="5"/>
  <c r="D25" i="5"/>
  <c r="B26" i="5"/>
  <c r="B33" i="5"/>
  <c r="T34" i="5"/>
  <c r="B39" i="5"/>
  <c r="T41" i="5"/>
  <c r="B45" i="5"/>
  <c r="D50" i="5"/>
  <c r="B51" i="5"/>
  <c r="D57" i="5"/>
  <c r="B58" i="5"/>
  <c r="B65" i="5"/>
  <c r="T66" i="5"/>
  <c r="B71" i="5"/>
  <c r="T73" i="5"/>
  <c r="B77" i="5"/>
  <c r="L8" i="8"/>
  <c r="N8" i="8" s="1"/>
  <c r="J10" i="8"/>
  <c r="F14" i="8"/>
  <c r="T14" i="8"/>
  <c r="I14" i="8"/>
  <c r="K14" i="8" s="1"/>
  <c r="M15" i="8"/>
  <c r="G20" i="8"/>
  <c r="U20" i="8"/>
  <c r="U26" i="8"/>
  <c r="L26" i="8"/>
  <c r="N26" i="8" s="1"/>
  <c r="S26" i="8"/>
  <c r="P26" i="8"/>
  <c r="L27" i="8"/>
  <c r="J30" i="8"/>
  <c r="K30" i="8" s="1"/>
  <c r="M30" i="8"/>
  <c r="P31" i="8"/>
  <c r="G31" i="8"/>
  <c r="S31" i="8"/>
  <c r="M32" i="8"/>
  <c r="J34" i="8"/>
  <c r="M36" i="8"/>
  <c r="P37" i="8"/>
  <c r="G37" i="8"/>
  <c r="U37" i="8"/>
  <c r="J38" i="8"/>
  <c r="V43" i="8"/>
  <c r="M45" i="8"/>
  <c r="P49" i="8"/>
  <c r="G49" i="8"/>
  <c r="M49" i="8"/>
  <c r="N49" i="8" s="1"/>
  <c r="T49" i="8"/>
  <c r="I49" i="8"/>
  <c r="K49" i="8" s="1"/>
  <c r="S49" i="8"/>
  <c r="U50" i="8"/>
  <c r="L50" i="8"/>
  <c r="N50" i="8" s="1"/>
  <c r="T50" i="8"/>
  <c r="I50" i="8"/>
  <c r="K50" i="8" s="1"/>
  <c r="V53" i="8"/>
  <c r="J57" i="8"/>
  <c r="K57" i="8" s="1"/>
  <c r="M57" i="8"/>
  <c r="V59" i="8"/>
  <c r="V62" i="8"/>
  <c r="P63" i="8"/>
  <c r="G63" i="8"/>
  <c r="F63" i="8"/>
  <c r="M63" i="8"/>
  <c r="N63" i="8" s="1"/>
  <c r="T63" i="8"/>
  <c r="U64" i="8"/>
  <c r="L64" i="8"/>
  <c r="N64" i="8" s="1"/>
  <c r="G64" i="8"/>
  <c r="S64" i="8"/>
  <c r="J68" i="8"/>
  <c r="J69" i="8"/>
  <c r="M71" i="8"/>
  <c r="P73" i="8"/>
  <c r="G73" i="8"/>
  <c r="U73" i="8"/>
  <c r="F73" i="8"/>
  <c r="T73" i="8"/>
  <c r="U74" i="8"/>
  <c r="L74" i="8"/>
  <c r="N74" i="8" s="1"/>
  <c r="T74" i="8"/>
  <c r="I74" i="8"/>
  <c r="K74" i="8" s="1"/>
  <c r="P74" i="8"/>
  <c r="F74" i="8"/>
  <c r="S74" i="8"/>
  <c r="M78" i="8"/>
  <c r="V81" i="8"/>
  <c r="G82" i="8"/>
  <c r="V82" i="8"/>
  <c r="P83" i="8"/>
  <c r="G83" i="8"/>
  <c r="U83" i="8"/>
  <c r="S83" i="8"/>
  <c r="U86" i="8"/>
  <c r="L86" i="8"/>
  <c r="P86" i="8"/>
  <c r="F86" i="8"/>
  <c r="M86" i="8"/>
  <c r="S86" i="8"/>
  <c r="P87" i="8"/>
  <c r="G87" i="8"/>
  <c r="F87" i="8"/>
  <c r="M87" i="8"/>
  <c r="N87" i="8" s="1"/>
  <c r="T87" i="8"/>
  <c r="J89" i="8"/>
  <c r="J90" i="8"/>
  <c r="J91" i="8"/>
  <c r="M91" i="8"/>
  <c r="L105" i="8"/>
  <c r="J109" i="8"/>
  <c r="K109" i="8" s="1"/>
  <c r="M109" i="8"/>
  <c r="K110" i="8"/>
  <c r="K112" i="8"/>
  <c r="V118" i="8"/>
  <c r="P121" i="8"/>
  <c r="G121" i="8"/>
  <c r="S121" i="8"/>
  <c r="T121" i="8"/>
  <c r="J122" i="8"/>
  <c r="J123" i="8"/>
  <c r="M123" i="8"/>
  <c r="I127" i="8"/>
  <c r="K127" i="8" s="1"/>
  <c r="M133" i="8"/>
  <c r="I135" i="8"/>
  <c r="K135" i="8" s="1"/>
  <c r="U138" i="8"/>
  <c r="L138" i="8"/>
  <c r="N138" i="8" s="1"/>
  <c r="V138" i="8"/>
  <c r="G138" i="8"/>
  <c r="S138" i="8"/>
  <c r="O3" i="14"/>
  <c r="X3" i="10"/>
  <c r="M4" i="10"/>
  <c r="G4" i="15"/>
  <c r="Q4" i="10"/>
  <c r="F7" i="7" s="1"/>
  <c r="H4" i="15"/>
  <c r="R4" i="10"/>
  <c r="G7" i="7" s="1"/>
  <c r="Y4" i="10"/>
  <c r="AA7" i="8" s="1"/>
  <c r="AK4" i="14"/>
  <c r="AN4" i="14" s="1"/>
  <c r="T4" i="15"/>
  <c r="C5" i="10"/>
  <c r="T6" i="15"/>
  <c r="N7" i="15"/>
  <c r="D8" i="15"/>
  <c r="U14" i="3"/>
  <c r="U115" i="3"/>
  <c r="T5" i="4"/>
  <c r="E9" i="4"/>
  <c r="T12" i="4"/>
  <c r="E17" i="4"/>
  <c r="T29" i="4"/>
  <c r="D33" i="4"/>
  <c r="E42" i="4"/>
  <c r="E66" i="4"/>
  <c r="B68" i="4"/>
  <c r="D76" i="4"/>
  <c r="E108" i="4"/>
  <c r="D109" i="4"/>
  <c r="D117" i="4"/>
  <c r="B118" i="4"/>
  <c r="T121" i="4"/>
  <c r="D32" i="5"/>
  <c r="T54" i="5"/>
  <c r="D64" i="5"/>
  <c r="A6" i="6"/>
  <c r="F7" i="8"/>
  <c r="H7" i="8" s="1"/>
  <c r="H12" i="8"/>
  <c r="O12" i="8" s="1"/>
  <c r="G14" i="8"/>
  <c r="S14" i="8"/>
  <c r="W14" i="8" s="1"/>
  <c r="G16" i="8"/>
  <c r="H16" i="8" s="1"/>
  <c r="T16" i="8"/>
  <c r="V20" i="8"/>
  <c r="G22" i="8"/>
  <c r="H22" i="8" s="1"/>
  <c r="U22" i="8"/>
  <c r="L23" i="8"/>
  <c r="N23" i="8" s="1"/>
  <c r="T24" i="8"/>
  <c r="W24" i="8" s="1"/>
  <c r="G24" i="8"/>
  <c r="H24" i="8" s="1"/>
  <c r="P24" i="8"/>
  <c r="F26" i="8"/>
  <c r="H26" i="8" s="1"/>
  <c r="J27" i="8"/>
  <c r="M27" i="8"/>
  <c r="U28" i="8"/>
  <c r="L28" i="8"/>
  <c r="N28" i="8" s="1"/>
  <c r="S28" i="8"/>
  <c r="P28" i="8"/>
  <c r="L29" i="8"/>
  <c r="N29" i="8" s="1"/>
  <c r="F31" i="8"/>
  <c r="H31" i="8" s="1"/>
  <c r="T31" i="8"/>
  <c r="J32" i="8"/>
  <c r="K32" i="8" s="1"/>
  <c r="U33" i="8"/>
  <c r="T35" i="8"/>
  <c r="J36" i="8"/>
  <c r="F37" i="8"/>
  <c r="H37" i="8" s="1"/>
  <c r="S37" i="8"/>
  <c r="P38" i="8"/>
  <c r="J41" i="8"/>
  <c r="M42" i="8"/>
  <c r="I43" i="8"/>
  <c r="K43" i="8" s="1"/>
  <c r="U44" i="8"/>
  <c r="L44" i="8"/>
  <c r="N44" i="8" s="1"/>
  <c r="V44" i="8"/>
  <c r="G44" i="8"/>
  <c r="H44" i="8" s="1"/>
  <c r="S44" i="8"/>
  <c r="L47" i="8"/>
  <c r="N47" i="8" s="1"/>
  <c r="F49" i="8"/>
  <c r="H49" i="8" s="1"/>
  <c r="U49" i="8"/>
  <c r="F50" i="8"/>
  <c r="H50" i="8" s="1"/>
  <c r="O50" i="8" s="1"/>
  <c r="S50" i="8"/>
  <c r="M52" i="8"/>
  <c r="I53" i="8"/>
  <c r="K53" i="8" s="1"/>
  <c r="G54" i="8"/>
  <c r="H54" i="8" s="1"/>
  <c r="V54" i="8"/>
  <c r="W54" i="8" s="1"/>
  <c r="P55" i="8"/>
  <c r="G55" i="8"/>
  <c r="H55" i="8" s="1"/>
  <c r="O55" i="8" s="1"/>
  <c r="M55" i="8"/>
  <c r="N55" i="8" s="1"/>
  <c r="T55" i="8"/>
  <c r="I55" i="8"/>
  <c r="K55" i="8" s="1"/>
  <c r="S55" i="8"/>
  <c r="W55" i="8" s="1"/>
  <c r="U56" i="8"/>
  <c r="L56" i="8"/>
  <c r="T56" i="8"/>
  <c r="I56" i="8"/>
  <c r="M58" i="8"/>
  <c r="I59" i="8"/>
  <c r="K59" i="8" s="1"/>
  <c r="I62" i="8"/>
  <c r="U63" i="8"/>
  <c r="F64" i="8"/>
  <c r="T64" i="8"/>
  <c r="P65" i="8"/>
  <c r="G65" i="8"/>
  <c r="H65" i="8" s="1"/>
  <c r="O65" i="8" s="1"/>
  <c r="S65" i="8"/>
  <c r="T65" i="8"/>
  <c r="AH66" i="8"/>
  <c r="J70" i="8"/>
  <c r="J71" i="8"/>
  <c r="K71" i="8" s="1"/>
  <c r="M72" i="8"/>
  <c r="V73" i="8"/>
  <c r="G74" i="8"/>
  <c r="V74" i="8"/>
  <c r="P75" i="8"/>
  <c r="G75" i="8"/>
  <c r="U75" i="8"/>
  <c r="F75" i="8"/>
  <c r="T75" i="8"/>
  <c r="W75" i="8" s="1"/>
  <c r="U76" i="8"/>
  <c r="L76" i="8"/>
  <c r="N76" i="8" s="1"/>
  <c r="V76" i="8"/>
  <c r="G76" i="8"/>
  <c r="H76" i="8" s="1"/>
  <c r="S76" i="8"/>
  <c r="M79" i="8"/>
  <c r="F83" i="8"/>
  <c r="T83" i="8"/>
  <c r="G86" i="8"/>
  <c r="T86" i="8"/>
  <c r="U87" i="8"/>
  <c r="S89" i="8"/>
  <c r="P90" i="8"/>
  <c r="P104" i="8"/>
  <c r="J105" i="8"/>
  <c r="V107" i="8"/>
  <c r="U108" i="8"/>
  <c r="L108" i="8"/>
  <c r="N108" i="8" s="1"/>
  <c r="T108" i="8"/>
  <c r="I108" i="8"/>
  <c r="K108" i="8" s="1"/>
  <c r="AH108" i="8"/>
  <c r="J115" i="8"/>
  <c r="I118" i="8"/>
  <c r="I119" i="8"/>
  <c r="K119" i="8" s="1"/>
  <c r="V119" i="8"/>
  <c r="W119" i="8" s="1"/>
  <c r="V120" i="8"/>
  <c r="F121" i="8"/>
  <c r="H121" i="8" s="1"/>
  <c r="U121" i="8"/>
  <c r="P122" i="8"/>
  <c r="M126" i="8"/>
  <c r="L127" i="8"/>
  <c r="U130" i="8"/>
  <c r="L130" i="8"/>
  <c r="N130" i="8" s="1"/>
  <c r="T130" i="8"/>
  <c r="I130" i="8"/>
  <c r="K130" i="8" s="1"/>
  <c r="P130" i="8"/>
  <c r="F130" i="8"/>
  <c r="H130" i="8" s="1"/>
  <c r="S130" i="8"/>
  <c r="J132" i="8"/>
  <c r="J133" i="8"/>
  <c r="K133" i="8" s="1"/>
  <c r="M134" i="8"/>
  <c r="L135" i="8"/>
  <c r="N135" i="8" s="1"/>
  <c r="I136" i="8"/>
  <c r="K136" i="8" s="1"/>
  <c r="I137" i="8"/>
  <c r="F138" i="8"/>
  <c r="H138" i="8" s="1"/>
  <c r="T138" i="8"/>
  <c r="P139" i="8"/>
  <c r="G139" i="8"/>
  <c r="H139" i="8" s="1"/>
  <c r="V139" i="8"/>
  <c r="L139" i="8"/>
  <c r="N139" i="8" s="1"/>
  <c r="S139" i="8"/>
  <c r="T139" i="8"/>
  <c r="U140" i="8"/>
  <c r="L140" i="8"/>
  <c r="M140" i="8"/>
  <c r="S140" i="8"/>
  <c r="W140" i="8" s="1"/>
  <c r="Y3" i="10"/>
  <c r="AA6" i="8" s="1"/>
  <c r="AC3" i="14"/>
  <c r="N3" i="15"/>
  <c r="AD3" i="14"/>
  <c r="AK3" i="14"/>
  <c r="AN3" i="14" s="1"/>
  <c r="N4" i="10"/>
  <c r="O4" i="10"/>
  <c r="AE4" i="10"/>
  <c r="AI7" i="8" s="1"/>
  <c r="AF4" i="10"/>
  <c r="AJ7" i="8" s="1"/>
  <c r="D8" i="7"/>
  <c r="D8" i="6"/>
  <c r="D8" i="8"/>
  <c r="C6" i="10"/>
  <c r="C6" i="15"/>
  <c r="C7" i="10"/>
  <c r="K7" i="15"/>
  <c r="AD9" i="10"/>
  <c r="AG12" i="8" s="1"/>
  <c r="AI9" i="14"/>
  <c r="AJ9" i="14" s="1"/>
  <c r="R9" i="15"/>
  <c r="F10" i="14"/>
  <c r="G10" i="14" s="1"/>
  <c r="G10" i="10"/>
  <c r="C10" i="15"/>
  <c r="P12" i="14"/>
  <c r="J62" i="8"/>
  <c r="U66" i="8"/>
  <c r="L66" i="8"/>
  <c r="P67" i="8"/>
  <c r="G67" i="8"/>
  <c r="H67" i="8" s="1"/>
  <c r="J86" i="8"/>
  <c r="K86" i="8" s="1"/>
  <c r="U92" i="8"/>
  <c r="L92" i="8"/>
  <c r="N92" i="8" s="1"/>
  <c r="J114" i="8"/>
  <c r="K114" i="8" s="1"/>
  <c r="J118" i="8"/>
  <c r="U124" i="8"/>
  <c r="L124" i="8"/>
  <c r="N124" i="8" s="1"/>
  <c r="P125" i="8"/>
  <c r="G125" i="8"/>
  <c r="H125" i="8" s="1"/>
  <c r="P129" i="8"/>
  <c r="G129" i="8"/>
  <c r="P131" i="8"/>
  <c r="G131" i="8"/>
  <c r="H131" i="8" s="1"/>
  <c r="N8" i="13"/>
  <c r="Q98" i="8" s="1"/>
  <c r="F8" i="13"/>
  <c r="F10" i="13"/>
  <c r="N6" i="13"/>
  <c r="C3" i="10"/>
  <c r="J9" i="10"/>
  <c r="L10" i="10"/>
  <c r="F10" i="15"/>
  <c r="N10" i="14"/>
  <c r="G10" i="15"/>
  <c r="AA10" i="10"/>
  <c r="AC13" i="8" s="1"/>
  <c r="AE10" i="14"/>
  <c r="K11" i="10"/>
  <c r="AC11" i="10"/>
  <c r="AF14" i="8" s="1"/>
  <c r="Q11" i="15"/>
  <c r="AC15" i="10"/>
  <c r="AF18" i="8" s="1"/>
  <c r="AH15" i="14"/>
  <c r="Q15" i="15"/>
  <c r="U4" i="15"/>
  <c r="J11" i="8"/>
  <c r="H8" i="15"/>
  <c r="AD8" i="10"/>
  <c r="AG11" i="8" s="1"/>
  <c r="R8" i="15"/>
  <c r="L9" i="10"/>
  <c r="J9" i="14"/>
  <c r="K9" i="14" s="1"/>
  <c r="L9" i="14" s="1"/>
  <c r="M9" i="10"/>
  <c r="G9" i="15"/>
  <c r="AA9" i="14"/>
  <c r="S9" i="15"/>
  <c r="AK9" i="14"/>
  <c r="AG9" i="10"/>
  <c r="AK12" i="8" s="1"/>
  <c r="AM9" i="14"/>
  <c r="AF10" i="14"/>
  <c r="C11" i="15"/>
  <c r="F11" i="14"/>
  <c r="G11" i="10"/>
  <c r="R10" i="15"/>
  <c r="AD10" i="10"/>
  <c r="AG13" i="8" s="1"/>
  <c r="B11" i="15"/>
  <c r="E11" i="14"/>
  <c r="O11" i="14"/>
  <c r="J12" i="10"/>
  <c r="W12" i="14"/>
  <c r="X12" i="14" s="1"/>
  <c r="T12" i="14" s="1"/>
  <c r="R12" i="15"/>
  <c r="AI12" i="14"/>
  <c r="AD12" i="10"/>
  <c r="AG15" i="8" s="1"/>
  <c r="AB13" i="10"/>
  <c r="AD16" i="8" s="1"/>
  <c r="P13" i="15"/>
  <c r="AF13" i="14"/>
  <c r="U138" i="3"/>
  <c r="B11" i="6"/>
  <c r="A12" i="6"/>
  <c r="G11" i="8"/>
  <c r="H11" i="8" s="1"/>
  <c r="S11" i="8"/>
  <c r="S12" i="8"/>
  <c r="W12" i="8" s="1"/>
  <c r="W21" i="8"/>
  <c r="J39" i="8"/>
  <c r="J40" i="8"/>
  <c r="K40" i="8" s="1"/>
  <c r="J44" i="8"/>
  <c r="K44" i="8" s="1"/>
  <c r="J45" i="8"/>
  <c r="K45" i="8" s="1"/>
  <c r="J46" i="8"/>
  <c r="U60" i="8"/>
  <c r="W60" i="8" s="1"/>
  <c r="L60" i="8"/>
  <c r="N60" i="8" s="1"/>
  <c r="P61" i="8"/>
  <c r="G61" i="8"/>
  <c r="H61" i="8" s="1"/>
  <c r="O61" i="8" s="1"/>
  <c r="S66" i="8"/>
  <c r="I67" i="8"/>
  <c r="K67" i="8" s="1"/>
  <c r="T67" i="8"/>
  <c r="J77" i="8"/>
  <c r="J79" i="8"/>
  <c r="J80" i="8"/>
  <c r="K80" i="8" s="1"/>
  <c r="U84" i="8"/>
  <c r="W84" i="8" s="1"/>
  <c r="L84" i="8"/>
  <c r="N84" i="8" s="1"/>
  <c r="P85" i="8"/>
  <c r="G85" i="8"/>
  <c r="S92" i="8"/>
  <c r="J103" i="8"/>
  <c r="J104" i="8"/>
  <c r="U110" i="8"/>
  <c r="W110" i="8" s="1"/>
  <c r="L110" i="8"/>
  <c r="N110" i="8" s="1"/>
  <c r="P111" i="8"/>
  <c r="G111" i="8"/>
  <c r="U112" i="8"/>
  <c r="W112" i="8" s="1"/>
  <c r="L112" i="8"/>
  <c r="N112" i="8" s="1"/>
  <c r="P113" i="8"/>
  <c r="G113" i="8"/>
  <c r="H113" i="8" s="1"/>
  <c r="U116" i="8"/>
  <c r="L116" i="8"/>
  <c r="P117" i="8"/>
  <c r="G117" i="8"/>
  <c r="H117" i="8" s="1"/>
  <c r="S124" i="8"/>
  <c r="I125" i="8"/>
  <c r="K125" i="8" s="1"/>
  <c r="T125" i="8"/>
  <c r="W125" i="8" s="1"/>
  <c r="I129" i="8"/>
  <c r="T129" i="8"/>
  <c r="I131" i="8"/>
  <c r="K131" i="8" s="1"/>
  <c r="T131" i="8"/>
  <c r="W131" i="8" s="1"/>
  <c r="J137" i="8"/>
  <c r="J138" i="8"/>
  <c r="K138" i="8" s="1"/>
  <c r="J139" i="8"/>
  <c r="K139" i="8" s="1"/>
  <c r="J140" i="8"/>
  <c r="K140" i="8" s="1"/>
  <c r="C4" i="10"/>
  <c r="P4" i="15"/>
  <c r="AG4" i="10"/>
  <c r="AK7" i="8" s="1"/>
  <c r="F8" i="10"/>
  <c r="B8" i="15"/>
  <c r="N8" i="10"/>
  <c r="W8" i="10"/>
  <c r="X8" i="10"/>
  <c r="O9" i="10"/>
  <c r="R9" i="10"/>
  <c r="G12" i="7" s="1"/>
  <c r="T9" i="10"/>
  <c r="I12" i="7" s="1"/>
  <c r="J9" i="15"/>
  <c r="Q9" i="15"/>
  <c r="AC9" i="10"/>
  <c r="AF12" i="8" s="1"/>
  <c r="AH12" i="8" s="1"/>
  <c r="AE9" i="10"/>
  <c r="AI12" i="8" s="1"/>
  <c r="AL12" i="8" s="1"/>
  <c r="AD10" i="14"/>
  <c r="N10" i="15"/>
  <c r="Z10" i="10"/>
  <c r="AB13" i="8" s="1"/>
  <c r="C11" i="10"/>
  <c r="R11" i="10"/>
  <c r="G14" i="7" s="1"/>
  <c r="F12" i="14"/>
  <c r="G12" i="14" s="1"/>
  <c r="X12" i="10"/>
  <c r="AD13" i="10"/>
  <c r="AG16" i="8" s="1"/>
  <c r="AH16" i="8" s="1"/>
  <c r="AI13" i="14"/>
  <c r="R13" i="15"/>
  <c r="U9" i="10"/>
  <c r="J12" i="7" s="1"/>
  <c r="K9" i="15"/>
  <c r="W9" i="14"/>
  <c r="X9" i="14" s="1"/>
  <c r="T9" i="14" s="1"/>
  <c r="AI10" i="14"/>
  <c r="F11" i="10"/>
  <c r="N12" i="10"/>
  <c r="I12" i="15"/>
  <c r="AF12" i="14"/>
  <c r="P9" i="10"/>
  <c r="L9" i="15"/>
  <c r="W9" i="10"/>
  <c r="N10" i="10"/>
  <c r="P11" i="10"/>
  <c r="O11" i="15"/>
  <c r="AA11" i="10"/>
  <c r="AC14" i="8" s="1"/>
  <c r="S12" i="10"/>
  <c r="H15" i="7" s="1"/>
  <c r="AB12" i="10"/>
  <c r="AD15" i="8" s="1"/>
  <c r="AL10" i="14"/>
  <c r="T10" i="15"/>
  <c r="Z11" i="10"/>
  <c r="AB14" i="8" s="1"/>
  <c r="AD11" i="14"/>
  <c r="AM11" i="14"/>
  <c r="J12" i="14"/>
  <c r="K12" i="14" s="1"/>
  <c r="F12" i="15"/>
  <c r="R12" i="10"/>
  <c r="G15" i="7" s="1"/>
  <c r="O12" i="14"/>
  <c r="AH19" i="8"/>
  <c r="AE18" i="10"/>
  <c r="AI21" i="8" s="1"/>
  <c r="AK18" i="14"/>
  <c r="S18" i="15"/>
  <c r="D12" i="7"/>
  <c r="D12" i="6"/>
  <c r="E9" i="15"/>
  <c r="I9" i="10"/>
  <c r="S12" i="6" s="1"/>
  <c r="P10" i="15"/>
  <c r="AB10" i="10"/>
  <c r="AD13" i="8" s="1"/>
  <c r="L11" i="15"/>
  <c r="AA11" i="14"/>
  <c r="Q12" i="15"/>
  <c r="AH12" i="14"/>
  <c r="AC12" i="10"/>
  <c r="AF15" i="8" s="1"/>
  <c r="AH15" i="8" s="1"/>
  <c r="J16" i="8"/>
  <c r="K16" i="8" s="1"/>
  <c r="I13" i="10"/>
  <c r="S16" i="6" s="1"/>
  <c r="J13" i="10"/>
  <c r="G14" i="14"/>
  <c r="S14" i="15"/>
  <c r="AK14" i="14"/>
  <c r="I16" i="10"/>
  <c r="S19" i="6" s="1"/>
  <c r="J17" i="10"/>
  <c r="P17" i="15"/>
  <c r="AB17" i="10"/>
  <c r="AD20" i="8" s="1"/>
  <c r="J18" i="10"/>
  <c r="R18" i="10"/>
  <c r="G21" i="7" s="1"/>
  <c r="J18" i="15"/>
  <c r="Q18" i="14"/>
  <c r="T18" i="10"/>
  <c r="I21" i="7" s="1"/>
  <c r="J22" i="8"/>
  <c r="K22" i="8" s="1"/>
  <c r="B19" i="15"/>
  <c r="N22" i="10"/>
  <c r="C15" i="10"/>
  <c r="B16" i="15"/>
  <c r="E16" i="14"/>
  <c r="G16" i="10"/>
  <c r="M16" i="10"/>
  <c r="U16" i="10"/>
  <c r="J19" i="7" s="1"/>
  <c r="F18" i="15"/>
  <c r="L18" i="10"/>
  <c r="J18" i="14"/>
  <c r="M18" i="15"/>
  <c r="Y18" i="10"/>
  <c r="AA21" i="8" s="1"/>
  <c r="O18" i="15"/>
  <c r="AA18" i="10"/>
  <c r="AC21" i="8" s="1"/>
  <c r="I20" i="10"/>
  <c r="S23" i="6" s="1"/>
  <c r="I20" i="14"/>
  <c r="E20" i="15"/>
  <c r="H20" i="15"/>
  <c r="O20" i="14"/>
  <c r="R20" i="10"/>
  <c r="G23" i="7" s="1"/>
  <c r="N22" i="14"/>
  <c r="Q22" i="10"/>
  <c r="F25" i="7" s="1"/>
  <c r="U8" i="15"/>
  <c r="AM8" i="14"/>
  <c r="T9" i="15"/>
  <c r="AL9" i="14"/>
  <c r="B12" i="15"/>
  <c r="N12" i="14"/>
  <c r="K13" i="10"/>
  <c r="B17" i="8"/>
  <c r="B17" i="7"/>
  <c r="M14" i="10"/>
  <c r="Q14" i="10"/>
  <c r="F17" i="7" s="1"/>
  <c r="AA14" i="14"/>
  <c r="AE14" i="10"/>
  <c r="AI17" i="8" s="1"/>
  <c r="F16" i="10"/>
  <c r="M17" i="10"/>
  <c r="AF17" i="14"/>
  <c r="W19" i="14"/>
  <c r="X19" i="14" s="1"/>
  <c r="T19" i="14" s="1"/>
  <c r="N20" i="10"/>
  <c r="AE21" i="10"/>
  <c r="AI24" i="8" s="1"/>
  <c r="S21" i="15"/>
  <c r="AK21" i="14"/>
  <c r="O22" i="10"/>
  <c r="N22" i="15"/>
  <c r="AD22" i="14"/>
  <c r="Z22" i="10"/>
  <c r="AB25" i="8" s="1"/>
  <c r="B13" i="8"/>
  <c r="B13" i="7"/>
  <c r="F10" i="10"/>
  <c r="S10" i="15"/>
  <c r="J15" i="8"/>
  <c r="Q12" i="14"/>
  <c r="AE12" i="14"/>
  <c r="AM12" i="14"/>
  <c r="I14" i="10"/>
  <c r="S17" i="6" s="1"/>
  <c r="K17" i="15"/>
  <c r="U17" i="10"/>
  <c r="J20" i="7" s="1"/>
  <c r="I18" i="10"/>
  <c r="S21" i="6" s="1"/>
  <c r="E19" i="14"/>
  <c r="AL19" i="14"/>
  <c r="T19" i="15"/>
  <c r="AF19" i="10"/>
  <c r="AJ22" i="8" s="1"/>
  <c r="AD20" i="14"/>
  <c r="Z20" i="10"/>
  <c r="AB23" i="8" s="1"/>
  <c r="N20" i="15"/>
  <c r="G22" i="15"/>
  <c r="C10" i="10"/>
  <c r="J12" i="15"/>
  <c r="AD12" i="14"/>
  <c r="AG12" i="14" s="1"/>
  <c r="I13" i="14"/>
  <c r="K13" i="14" s="1"/>
  <c r="M13" i="10"/>
  <c r="C14" i="15"/>
  <c r="G14" i="10"/>
  <c r="AA14" i="10"/>
  <c r="AC17" i="8" s="1"/>
  <c r="AE14" i="14"/>
  <c r="R16" i="14"/>
  <c r="H17" i="10"/>
  <c r="L17" i="10"/>
  <c r="C18" i="10"/>
  <c r="H18" i="15"/>
  <c r="AC18" i="14"/>
  <c r="AE18" i="14"/>
  <c r="N19" i="10"/>
  <c r="N19" i="15"/>
  <c r="Z19" i="10"/>
  <c r="AB22" i="8" s="1"/>
  <c r="AD19" i="14"/>
  <c r="T21" i="15"/>
  <c r="AL21" i="14"/>
  <c r="AF21" i="10"/>
  <c r="AJ24" i="8" s="1"/>
  <c r="B25" i="8"/>
  <c r="B25" i="7"/>
  <c r="J24" i="8"/>
  <c r="K24" i="8" s="1"/>
  <c r="L94" i="8"/>
  <c r="N94" i="8" s="1"/>
  <c r="L98" i="8"/>
  <c r="B9" i="8"/>
  <c r="B9" i="7"/>
  <c r="N8" i="15"/>
  <c r="AC8" i="10"/>
  <c r="AF11" i="8" s="1"/>
  <c r="AH11" i="8" s="1"/>
  <c r="M9" i="15"/>
  <c r="AB9" i="10"/>
  <c r="AD12" i="8" s="1"/>
  <c r="B10" i="15"/>
  <c r="AE10" i="10"/>
  <c r="AI13" i="8" s="1"/>
  <c r="T12" i="10"/>
  <c r="I15" i="7" s="1"/>
  <c r="N12" i="15"/>
  <c r="H13" i="15"/>
  <c r="R13" i="10"/>
  <c r="G16" i="7" s="1"/>
  <c r="T13" i="10"/>
  <c r="I16" i="7" s="1"/>
  <c r="Q13" i="14"/>
  <c r="W13" i="10"/>
  <c r="F14" i="10"/>
  <c r="X14" i="10"/>
  <c r="F16" i="14"/>
  <c r="N16" i="15"/>
  <c r="AD16" i="14"/>
  <c r="R17" i="14"/>
  <c r="AH17" i="14"/>
  <c r="Q17" i="15"/>
  <c r="AC17" i="10"/>
  <c r="AF20" i="8" s="1"/>
  <c r="I18" i="14"/>
  <c r="G19" i="10"/>
  <c r="F19" i="14"/>
  <c r="L19" i="10"/>
  <c r="J19" i="14"/>
  <c r="K19" i="14" s="1"/>
  <c r="G21" i="15"/>
  <c r="Q21" i="10"/>
  <c r="F24" i="7" s="1"/>
  <c r="N21" i="14"/>
  <c r="I28" i="15"/>
  <c r="AA12" i="10"/>
  <c r="AC15" i="8" s="1"/>
  <c r="AG12" i="10"/>
  <c r="AK15" i="8" s="1"/>
  <c r="U12" i="15"/>
  <c r="G13" i="15"/>
  <c r="Q13" i="10"/>
  <c r="F16" i="7" s="1"/>
  <c r="L14" i="15"/>
  <c r="K16" i="15"/>
  <c r="X16" i="10"/>
  <c r="Z16" i="10"/>
  <c r="AB19" i="8" s="1"/>
  <c r="K17" i="10"/>
  <c r="T17" i="10"/>
  <c r="I20" i="7" s="1"/>
  <c r="AD19" i="10"/>
  <c r="AG22" i="8" s="1"/>
  <c r="AI19" i="14"/>
  <c r="AJ19" i="14" s="1"/>
  <c r="R19" i="15"/>
  <c r="P25" i="15"/>
  <c r="AF25" i="14"/>
  <c r="AB25" i="10"/>
  <c r="AD28" i="8" s="1"/>
  <c r="R14" i="14"/>
  <c r="K14" i="15"/>
  <c r="I16" i="14"/>
  <c r="K16" i="14" s="1"/>
  <c r="E16" i="15"/>
  <c r="R16" i="10"/>
  <c r="G19" i="7" s="1"/>
  <c r="O16" i="14"/>
  <c r="S16" i="10"/>
  <c r="H19" i="7" s="1"/>
  <c r="S17" i="15"/>
  <c r="AE17" i="10"/>
  <c r="AI20" i="8" s="1"/>
  <c r="AK17" i="14"/>
  <c r="S19" i="10"/>
  <c r="H22" i="7" s="1"/>
  <c r="D20" i="15"/>
  <c r="H20" i="10"/>
  <c r="H20" i="14"/>
  <c r="M21" i="10"/>
  <c r="AA21" i="14"/>
  <c r="L21" i="15"/>
  <c r="W23" i="14"/>
  <c r="X23" i="14" s="1"/>
  <c r="T23" i="14" s="1"/>
  <c r="E24" i="15"/>
  <c r="I24" i="14"/>
  <c r="I24" i="10"/>
  <c r="S27" i="6" s="1"/>
  <c r="P24" i="14"/>
  <c r="U24" i="10"/>
  <c r="J27" i="7" s="1"/>
  <c r="R24" i="14"/>
  <c r="K24" i="15"/>
  <c r="L25" i="10"/>
  <c r="AF25" i="10"/>
  <c r="AJ28" i="8" s="1"/>
  <c r="H26" i="10"/>
  <c r="D26" i="15"/>
  <c r="AB26" i="10"/>
  <c r="AD29" i="8" s="1"/>
  <c r="AC29" i="14"/>
  <c r="Y29" i="10"/>
  <c r="AA32" i="8" s="1"/>
  <c r="N30" i="10"/>
  <c r="W30" i="14"/>
  <c r="X30" i="14" s="1"/>
  <c r="T30" i="14" s="1"/>
  <c r="P31" i="15"/>
  <c r="AB31" i="10"/>
  <c r="AD34" i="8" s="1"/>
  <c r="AF31" i="14"/>
  <c r="R24" i="10"/>
  <c r="G27" i="7" s="1"/>
  <c r="S24" i="10"/>
  <c r="H27" i="7" s="1"/>
  <c r="W25" i="10"/>
  <c r="C26" i="15"/>
  <c r="F26" i="14"/>
  <c r="J27" i="15"/>
  <c r="T27" i="10"/>
  <c r="I30" i="7" s="1"/>
  <c r="Q27" i="14"/>
  <c r="X27" i="10"/>
  <c r="K28" i="10"/>
  <c r="K28" i="15"/>
  <c r="R28" i="14"/>
  <c r="C29" i="10"/>
  <c r="AA30" i="10"/>
  <c r="AC33" i="8" s="1"/>
  <c r="O30" i="15"/>
  <c r="AE30" i="14"/>
  <c r="AB16" i="10"/>
  <c r="AD19" i="8" s="1"/>
  <c r="P16" i="15"/>
  <c r="AG17" i="10"/>
  <c r="AK20" i="8" s="1"/>
  <c r="U17" i="15"/>
  <c r="Y19" i="10"/>
  <c r="AA22" i="8" s="1"/>
  <c r="AC19" i="14"/>
  <c r="Q20" i="10"/>
  <c r="F23" i="7" s="1"/>
  <c r="N20" i="14"/>
  <c r="G20" i="15"/>
  <c r="M20" i="15"/>
  <c r="Y20" i="10"/>
  <c r="AA23" i="8" s="1"/>
  <c r="E21" i="15"/>
  <c r="I21" i="10"/>
  <c r="S24" i="6" s="1"/>
  <c r="I21" i="14"/>
  <c r="U21" i="10"/>
  <c r="J24" i="7" s="1"/>
  <c r="R21" i="14"/>
  <c r="AB21" i="10"/>
  <c r="AD24" i="8" s="1"/>
  <c r="P21" i="15"/>
  <c r="T22" i="15"/>
  <c r="AF22" i="10"/>
  <c r="AJ25" i="8" s="1"/>
  <c r="AL22" i="14"/>
  <c r="C23" i="10"/>
  <c r="J24" i="15"/>
  <c r="T24" i="10"/>
  <c r="I27" i="7" s="1"/>
  <c r="AF24" i="14"/>
  <c r="AG24" i="10"/>
  <c r="AK27" i="8" s="1"/>
  <c r="U24" i="15"/>
  <c r="K25" i="10"/>
  <c r="G26" i="10"/>
  <c r="J26" i="15"/>
  <c r="Q26" i="14"/>
  <c r="T26" i="10"/>
  <c r="I29" i="7" s="1"/>
  <c r="AF26" i="14"/>
  <c r="G27" i="10"/>
  <c r="C27" i="15"/>
  <c r="F27" i="14"/>
  <c r="F27" i="15"/>
  <c r="L27" i="10"/>
  <c r="J27" i="14"/>
  <c r="K27" i="14" s="1"/>
  <c r="U28" i="10"/>
  <c r="J31" i="7" s="1"/>
  <c r="M32" i="14"/>
  <c r="H39" i="15"/>
  <c r="R39" i="10"/>
  <c r="G42" i="7" s="1"/>
  <c r="O39" i="14"/>
  <c r="B13" i="15"/>
  <c r="L13" i="15"/>
  <c r="S13" i="15"/>
  <c r="C14" i="10"/>
  <c r="J16" i="10"/>
  <c r="Q16" i="15"/>
  <c r="T16" i="15"/>
  <c r="Y17" i="10"/>
  <c r="AA20" i="8" s="1"/>
  <c r="M17" i="15"/>
  <c r="G19" i="15"/>
  <c r="N19" i="14"/>
  <c r="T19" i="10"/>
  <c r="I22" i="7" s="1"/>
  <c r="M20" i="10"/>
  <c r="AF20" i="10"/>
  <c r="AJ23" i="8" s="1"/>
  <c r="T20" i="15"/>
  <c r="AL20" i="14"/>
  <c r="C21" i="10"/>
  <c r="S22" i="15"/>
  <c r="AK22" i="14"/>
  <c r="T24" i="15"/>
  <c r="AL24" i="14"/>
  <c r="AL25" i="14"/>
  <c r="P26" i="10"/>
  <c r="W26" i="10"/>
  <c r="R26" i="15"/>
  <c r="AI26" i="14"/>
  <c r="N27" i="15"/>
  <c r="AD27" i="14"/>
  <c r="AK28" i="14"/>
  <c r="AN28" i="14" s="1"/>
  <c r="S28" i="15"/>
  <c r="AE28" i="10"/>
  <c r="AI31" i="8" s="1"/>
  <c r="M29" i="15"/>
  <c r="O30" i="10"/>
  <c r="L30" i="15"/>
  <c r="AA30" i="14"/>
  <c r="H31" i="14"/>
  <c r="H31" i="10"/>
  <c r="P32" i="14"/>
  <c r="H17" i="15"/>
  <c r="AK20" i="14"/>
  <c r="AE20" i="10"/>
  <c r="AI23" i="8" s="1"/>
  <c r="L22" i="15"/>
  <c r="AA22" i="14"/>
  <c r="F23" i="10"/>
  <c r="H23" i="15"/>
  <c r="O23" i="14"/>
  <c r="Z23" i="10"/>
  <c r="AB26" i="8" s="1"/>
  <c r="O24" i="14"/>
  <c r="M24" i="14" s="1"/>
  <c r="Y24" i="10"/>
  <c r="AA27" i="8" s="1"/>
  <c r="AC24" i="14"/>
  <c r="C25" i="10"/>
  <c r="J25" i="14"/>
  <c r="H26" i="14"/>
  <c r="AD26" i="10"/>
  <c r="AG29" i="8" s="1"/>
  <c r="N27" i="14"/>
  <c r="S27" i="10"/>
  <c r="H30" i="7" s="1"/>
  <c r="W27" i="14"/>
  <c r="X27" i="14" s="1"/>
  <c r="T27" i="14" s="1"/>
  <c r="AD27" i="10"/>
  <c r="AG30" i="8" s="1"/>
  <c r="AI27" i="14"/>
  <c r="AJ27" i="14" s="1"/>
  <c r="F28" i="10"/>
  <c r="C30" i="10"/>
  <c r="S32" i="10"/>
  <c r="H35" i="7" s="1"/>
  <c r="AG19" i="10"/>
  <c r="AK22" i="8" s="1"/>
  <c r="W20" i="14"/>
  <c r="X20" i="14" s="1"/>
  <c r="T20" i="14" s="1"/>
  <c r="AC21" i="14"/>
  <c r="U21" i="15"/>
  <c r="I22" i="14"/>
  <c r="I22" i="10"/>
  <c r="S25" i="6" s="1"/>
  <c r="W22" i="14"/>
  <c r="X22" i="14" s="1"/>
  <c r="T22" i="14" s="1"/>
  <c r="N23" i="10"/>
  <c r="U23" i="15"/>
  <c r="AM23" i="14"/>
  <c r="G24" i="14"/>
  <c r="AI24" i="14"/>
  <c r="AJ24" i="14" s="1"/>
  <c r="AA25" i="10"/>
  <c r="AC28" i="8" s="1"/>
  <c r="O25" i="15"/>
  <c r="F26" i="15"/>
  <c r="J26" i="14"/>
  <c r="L26" i="10"/>
  <c r="P26" i="15"/>
  <c r="I27" i="14"/>
  <c r="X24" i="10"/>
  <c r="AB24" i="10"/>
  <c r="AD27" i="8" s="1"/>
  <c r="T25" i="15"/>
  <c r="M26" i="15"/>
  <c r="AC26" i="14"/>
  <c r="I27" i="10"/>
  <c r="S30" i="6" s="1"/>
  <c r="N27" i="10"/>
  <c r="Y27" i="10"/>
  <c r="AA30" i="8" s="1"/>
  <c r="AC27" i="14"/>
  <c r="M27" i="15"/>
  <c r="AF28" i="10"/>
  <c r="AJ31" i="8" s="1"/>
  <c r="T28" i="15"/>
  <c r="AL28" i="14"/>
  <c r="N30" i="15"/>
  <c r="AD30" i="14"/>
  <c r="Z30" i="10"/>
  <c r="AB33" i="8" s="1"/>
  <c r="U31" i="15"/>
  <c r="AG31" i="10"/>
  <c r="AK34" i="8" s="1"/>
  <c r="AM31" i="14"/>
  <c r="P33" i="10"/>
  <c r="I36" i="15"/>
  <c r="O191" i="12"/>
  <c r="O187" i="12"/>
  <c r="O183" i="12"/>
  <c r="O179" i="12"/>
  <c r="O175" i="12"/>
  <c r="O171" i="12"/>
  <c r="O167" i="12"/>
  <c r="O163" i="12"/>
  <c r="O155" i="12"/>
  <c r="O147" i="12"/>
  <c r="O143" i="12"/>
  <c r="O131" i="12"/>
  <c r="O127" i="12"/>
  <c r="O119" i="12"/>
  <c r="O111" i="12"/>
  <c r="O103" i="12"/>
  <c r="O95" i="12"/>
  <c r="O87" i="12"/>
  <c r="O79" i="12"/>
  <c r="O75" i="12"/>
  <c r="O71" i="12"/>
  <c r="O67" i="12"/>
  <c r="O63" i="12"/>
  <c r="O59" i="12"/>
  <c r="O51" i="12"/>
  <c r="O47" i="12"/>
  <c r="O43" i="12"/>
  <c r="O39" i="12"/>
  <c r="O35" i="12"/>
  <c r="O31" i="12"/>
  <c r="O27" i="12"/>
  <c r="O23" i="12"/>
  <c r="O19" i="12"/>
  <c r="O15" i="12"/>
  <c r="O11" i="12"/>
  <c r="J191" i="12"/>
  <c r="J187" i="12"/>
  <c r="J183" i="12"/>
  <c r="Q134" i="8" s="1"/>
  <c r="J179" i="12"/>
  <c r="J175" i="12"/>
  <c r="J171" i="12"/>
  <c r="J167" i="12"/>
  <c r="J163" i="12"/>
  <c r="J155" i="12"/>
  <c r="J147" i="12"/>
  <c r="J143" i="12"/>
  <c r="J131" i="12"/>
  <c r="J127" i="12"/>
  <c r="J119" i="12"/>
  <c r="J111" i="12"/>
  <c r="J103" i="12"/>
  <c r="J95" i="12"/>
  <c r="J87" i="12"/>
  <c r="J79" i="12"/>
  <c r="J75" i="12"/>
  <c r="J71" i="12"/>
  <c r="J67" i="12"/>
  <c r="J63" i="12"/>
  <c r="J59" i="12"/>
  <c r="J55" i="12"/>
  <c r="Q30" i="8" s="1"/>
  <c r="J51" i="12"/>
  <c r="Q24" i="8" s="1"/>
  <c r="J47" i="12"/>
  <c r="J43" i="12"/>
  <c r="J35" i="12"/>
  <c r="J31" i="12"/>
  <c r="J27" i="12"/>
  <c r="J23" i="12"/>
  <c r="J19" i="12"/>
  <c r="J15" i="12"/>
  <c r="J11" i="12"/>
  <c r="J7" i="12"/>
  <c r="O186" i="12"/>
  <c r="O170" i="12"/>
  <c r="K116" i="6" s="1"/>
  <c r="L116" i="6" s="1"/>
  <c r="M116" i="6" s="1"/>
  <c r="O189" i="12"/>
  <c r="O185" i="12"/>
  <c r="O181" i="12"/>
  <c r="O177" i="12"/>
  <c r="O169" i="12"/>
  <c r="O157" i="12"/>
  <c r="O153" i="12"/>
  <c r="O149" i="12"/>
  <c r="O145" i="12"/>
  <c r="O141" i="12"/>
  <c r="O137" i="12"/>
  <c r="O125" i="12"/>
  <c r="O121" i="12"/>
  <c r="K70" i="6" s="1"/>
  <c r="L70" i="6" s="1"/>
  <c r="M70" i="6" s="1"/>
  <c r="O117" i="12"/>
  <c r="O113" i="12"/>
  <c r="O109" i="12"/>
  <c r="O105" i="12"/>
  <c r="O97" i="12"/>
  <c r="O93" i="12"/>
  <c r="O85" i="12"/>
  <c r="O81" i="12"/>
  <c r="K43" i="6" s="1"/>
  <c r="L43" i="6" s="1"/>
  <c r="M43" i="6" s="1"/>
  <c r="N43" i="6" s="1"/>
  <c r="M42" i="3" s="1"/>
  <c r="O73" i="12"/>
  <c r="O69" i="12"/>
  <c r="O65" i="12"/>
  <c r="O57" i="12"/>
  <c r="O53" i="12"/>
  <c r="O45" i="12"/>
  <c r="O41" i="12"/>
  <c r="O37" i="12"/>
  <c r="O25" i="12"/>
  <c r="O21" i="12"/>
  <c r="O17" i="12"/>
  <c r="O9" i="12"/>
  <c r="O5" i="12"/>
  <c r="J189" i="12"/>
  <c r="J185" i="12"/>
  <c r="J181" i="12"/>
  <c r="J169" i="12"/>
  <c r="J157" i="12"/>
  <c r="J153" i="12"/>
  <c r="J149" i="12"/>
  <c r="J145" i="12"/>
  <c r="J141" i="12"/>
  <c r="J137" i="12"/>
  <c r="J125" i="12"/>
  <c r="J117" i="12"/>
  <c r="J109" i="12"/>
  <c r="J105" i="12"/>
  <c r="J97" i="12"/>
  <c r="J93" i="12"/>
  <c r="J85" i="12"/>
  <c r="J73" i="12"/>
  <c r="J69" i="12"/>
  <c r="J65" i="12"/>
  <c r="J61" i="12"/>
  <c r="Q36" i="8" s="1"/>
  <c r="J57" i="12"/>
  <c r="J53" i="12"/>
  <c r="J45" i="12"/>
  <c r="J41" i="12"/>
  <c r="Q19" i="8" s="1"/>
  <c r="R19" i="8" s="1"/>
  <c r="J37" i="12"/>
  <c r="J25" i="12"/>
  <c r="J21" i="12"/>
  <c r="J17" i="12"/>
  <c r="J9" i="12"/>
  <c r="J5" i="12"/>
  <c r="O188" i="12"/>
  <c r="O184" i="12"/>
  <c r="O180" i="12"/>
  <c r="O176" i="12"/>
  <c r="O168" i="12"/>
  <c r="O164" i="12"/>
  <c r="O160" i="12"/>
  <c r="O156" i="12"/>
  <c r="O152" i="12"/>
  <c r="O148" i="12"/>
  <c r="O144" i="12"/>
  <c r="O136" i="12"/>
  <c r="O132" i="12"/>
  <c r="O124" i="12"/>
  <c r="O116" i="12"/>
  <c r="O112" i="12"/>
  <c r="O104" i="12"/>
  <c r="O100" i="12"/>
  <c r="O96" i="12"/>
  <c r="O92" i="12"/>
  <c r="O88" i="12"/>
  <c r="O84" i="12"/>
  <c r="O80" i="12"/>
  <c r="O68" i="12"/>
  <c r="O64" i="12"/>
  <c r="O52" i="12"/>
  <c r="O48" i="12"/>
  <c r="O44" i="12"/>
  <c r="O40" i="12"/>
  <c r="O32" i="12"/>
  <c r="O28" i="12"/>
  <c r="O24" i="12"/>
  <c r="O20" i="12"/>
  <c r="O16" i="12"/>
  <c r="O12" i="12"/>
  <c r="O8" i="12"/>
  <c r="J188" i="12"/>
  <c r="J184" i="12"/>
  <c r="J180" i="12"/>
  <c r="J176" i="12"/>
  <c r="J168" i="12"/>
  <c r="J164" i="12"/>
  <c r="J160" i="12"/>
  <c r="J156" i="12"/>
  <c r="J152" i="12"/>
  <c r="J148" i="12"/>
  <c r="J144" i="12"/>
  <c r="J136" i="12"/>
  <c r="J132" i="12"/>
  <c r="J124" i="12"/>
  <c r="J116" i="12"/>
  <c r="J112" i="12"/>
  <c r="J104" i="12"/>
  <c r="J100" i="12"/>
  <c r="J96" i="12"/>
  <c r="J92" i="12"/>
  <c r="J88" i="12"/>
  <c r="J84" i="12"/>
  <c r="J68" i="12"/>
  <c r="J64" i="12"/>
  <c r="J60" i="12"/>
  <c r="Q115" i="8" s="1"/>
  <c r="J52" i="12"/>
  <c r="J44" i="12"/>
  <c r="J40" i="12"/>
  <c r="J32" i="12"/>
  <c r="J28" i="12"/>
  <c r="J24" i="12"/>
  <c r="J20" i="12"/>
  <c r="J16" i="12"/>
  <c r="Q11" i="8" s="1"/>
  <c r="J12" i="12"/>
  <c r="J8" i="12"/>
  <c r="J4" i="12"/>
  <c r="O114" i="12"/>
  <c r="O66" i="12"/>
  <c r="O50" i="12"/>
  <c r="O34" i="12"/>
  <c r="O18" i="12"/>
  <c r="J6" i="12"/>
  <c r="Q28" i="8" s="1"/>
  <c r="J146" i="12"/>
  <c r="Q103" i="8" s="1"/>
  <c r="J114" i="12"/>
  <c r="J66" i="12"/>
  <c r="J50" i="12"/>
  <c r="J34" i="12"/>
  <c r="J18" i="12"/>
  <c r="O158" i="12"/>
  <c r="O142" i="12"/>
  <c r="O126" i="12"/>
  <c r="O94" i="12"/>
  <c r="O78" i="12"/>
  <c r="O62" i="12"/>
  <c r="O46" i="12"/>
  <c r="O30" i="12"/>
  <c r="O14" i="12"/>
  <c r="J186" i="12"/>
  <c r="J158" i="12"/>
  <c r="J142" i="12"/>
  <c r="J126" i="12"/>
  <c r="J94" i="12"/>
  <c r="J78" i="12"/>
  <c r="J62" i="12"/>
  <c r="J46" i="12"/>
  <c r="J30" i="12"/>
  <c r="J14" i="12"/>
  <c r="J182" i="12"/>
  <c r="Q133" i="8" s="1"/>
  <c r="O154" i="12"/>
  <c r="O138" i="12"/>
  <c r="O90" i="12"/>
  <c r="O74" i="12"/>
  <c r="O58" i="12"/>
  <c r="O26" i="12"/>
  <c r="K12" i="6" s="1"/>
  <c r="L12" i="6" s="1"/>
  <c r="M12" i="6" s="1"/>
  <c r="O10" i="12"/>
  <c r="O150" i="12"/>
  <c r="O134" i="12"/>
  <c r="O118" i="12"/>
  <c r="O102" i="12"/>
  <c r="O54" i="12"/>
  <c r="O38" i="12"/>
  <c r="O22" i="12"/>
  <c r="O7" i="12"/>
  <c r="J150" i="12"/>
  <c r="J134" i="12"/>
  <c r="J118" i="12"/>
  <c r="J102" i="12"/>
  <c r="J38" i="12"/>
  <c r="J22" i="12"/>
  <c r="O6" i="12"/>
  <c r="K27" i="6" s="1"/>
  <c r="L27" i="6" s="1"/>
  <c r="M27" i="6" s="1"/>
  <c r="N27" i="6" s="1"/>
  <c r="M26" i="3" s="1"/>
  <c r="J74" i="12"/>
  <c r="E3" i="10"/>
  <c r="J42" i="12"/>
  <c r="Q22" i="8" s="1"/>
  <c r="J154" i="12"/>
  <c r="J26" i="12"/>
  <c r="Q12" i="8" s="1"/>
  <c r="R12" i="8" s="1"/>
  <c r="J138" i="12"/>
  <c r="J10" i="12"/>
  <c r="Q7" i="8" s="1"/>
  <c r="R7" i="8" s="1"/>
  <c r="J90" i="12"/>
  <c r="C8" i="10"/>
  <c r="C9" i="10"/>
  <c r="Y12" i="10"/>
  <c r="AA15" i="8" s="1"/>
  <c r="O13" i="10"/>
  <c r="U13" i="10"/>
  <c r="J16" i="7" s="1"/>
  <c r="K13" i="15"/>
  <c r="AJ13" i="14"/>
  <c r="AG13" i="10"/>
  <c r="AK16" i="8" s="1"/>
  <c r="M16" i="14"/>
  <c r="W16" i="14"/>
  <c r="X16" i="14" s="1"/>
  <c r="T16" i="14" s="1"/>
  <c r="AE16" i="14"/>
  <c r="AF16" i="14"/>
  <c r="AF17" i="10"/>
  <c r="AJ20" i="8" s="1"/>
  <c r="AL17" i="14"/>
  <c r="AM17" i="14"/>
  <c r="E19" i="15"/>
  <c r="P19" i="14"/>
  <c r="C20" i="10"/>
  <c r="J20" i="10"/>
  <c r="AG21" i="10"/>
  <c r="AK24" i="8" s="1"/>
  <c r="C22" i="10"/>
  <c r="AD23" i="14"/>
  <c r="J24" i="10"/>
  <c r="F24" i="15"/>
  <c r="J24" i="14"/>
  <c r="K24" i="14" s="1"/>
  <c r="O24" i="10"/>
  <c r="H24" i="15"/>
  <c r="AE24" i="14"/>
  <c r="O24" i="15"/>
  <c r="F25" i="15"/>
  <c r="N25" i="10"/>
  <c r="K26" i="10"/>
  <c r="K26" i="15"/>
  <c r="R26" i="14"/>
  <c r="Y26" i="10"/>
  <c r="AA29" i="8" s="1"/>
  <c r="Q27" i="15"/>
  <c r="AC27" i="10"/>
  <c r="AF30" i="8" s="1"/>
  <c r="AH30" i="8" s="1"/>
  <c r="D28" i="15"/>
  <c r="H28" i="14"/>
  <c r="M28" i="15"/>
  <c r="Y28" i="10"/>
  <c r="AA31" i="8" s="1"/>
  <c r="AC28" i="14"/>
  <c r="T30" i="15"/>
  <c r="AF30" i="10"/>
  <c r="AJ33" i="8" s="1"/>
  <c r="AL30" i="14"/>
  <c r="W31" i="10"/>
  <c r="U37" i="10"/>
  <c r="J40" i="7" s="1"/>
  <c r="R37" i="14"/>
  <c r="K37" i="15"/>
  <c r="B27" i="15"/>
  <c r="X28" i="10"/>
  <c r="AC28" i="10"/>
  <c r="AF31" i="8" s="1"/>
  <c r="F32" i="15"/>
  <c r="AE32" i="14"/>
  <c r="C33" i="10"/>
  <c r="Q33" i="14"/>
  <c r="R33" i="14"/>
  <c r="C35" i="10"/>
  <c r="N36" i="10"/>
  <c r="AF36" i="14"/>
  <c r="AA37" i="10"/>
  <c r="AC40" i="8" s="1"/>
  <c r="AH38" i="14"/>
  <c r="AJ38" i="14" s="1"/>
  <c r="AC38" i="10"/>
  <c r="AF41" i="8" s="1"/>
  <c r="AH41" i="8" s="1"/>
  <c r="G24" i="15"/>
  <c r="L26" i="15"/>
  <c r="O26" i="15"/>
  <c r="F27" i="10"/>
  <c r="AG27" i="10"/>
  <c r="AK30" i="8" s="1"/>
  <c r="H28" i="15"/>
  <c r="E32" i="15"/>
  <c r="I32" i="10"/>
  <c r="S35" i="6" s="1"/>
  <c r="L32" i="10"/>
  <c r="M32" i="10"/>
  <c r="AM32" i="14"/>
  <c r="C34" i="10"/>
  <c r="H36" i="10"/>
  <c r="W36" i="14"/>
  <c r="X36" i="14" s="1"/>
  <c r="T36" i="14" s="1"/>
  <c r="AB36" i="10"/>
  <c r="AD39" i="8" s="1"/>
  <c r="U36" i="15"/>
  <c r="AG36" i="10"/>
  <c r="AK39" i="8" s="1"/>
  <c r="P41" i="14"/>
  <c r="P44" i="10"/>
  <c r="P48" i="14"/>
  <c r="J52" i="15"/>
  <c r="Q52" i="14"/>
  <c r="T52" i="10"/>
  <c r="I55" i="7" s="1"/>
  <c r="J32" i="10"/>
  <c r="AG32" i="14"/>
  <c r="AA35" i="14"/>
  <c r="L35" i="15"/>
  <c r="R36" i="15"/>
  <c r="F36" i="14"/>
  <c r="G36" i="10"/>
  <c r="AH36" i="14"/>
  <c r="AJ36" i="14" s="1"/>
  <c r="AF36" i="10"/>
  <c r="AJ39" i="8" s="1"/>
  <c r="AL36" i="14"/>
  <c r="C37" i="10"/>
  <c r="O38" i="10"/>
  <c r="S38" i="10"/>
  <c r="H41" i="7" s="1"/>
  <c r="N38" i="15"/>
  <c r="Z38" i="10"/>
  <c r="AB41" i="8" s="1"/>
  <c r="C39" i="15"/>
  <c r="G39" i="10"/>
  <c r="F40" i="15"/>
  <c r="L40" i="10"/>
  <c r="C31" i="10"/>
  <c r="B32" i="15"/>
  <c r="O32" i="15"/>
  <c r="T32" i="15"/>
  <c r="AF32" i="10"/>
  <c r="AJ35" i="8" s="1"/>
  <c r="AM33" i="14"/>
  <c r="N34" i="14"/>
  <c r="Q34" i="10"/>
  <c r="F37" i="7" s="1"/>
  <c r="R34" i="10"/>
  <c r="G37" i="7" s="1"/>
  <c r="H34" i="15"/>
  <c r="R34" i="14"/>
  <c r="F35" i="10"/>
  <c r="B35" i="15"/>
  <c r="H35" i="14"/>
  <c r="L35" i="14" s="1"/>
  <c r="H35" i="10"/>
  <c r="I35" i="10"/>
  <c r="S38" i="6" s="1"/>
  <c r="E35" i="15"/>
  <c r="J35" i="14"/>
  <c r="K35" i="14" s="1"/>
  <c r="W35" i="10"/>
  <c r="N35" i="15"/>
  <c r="AD35" i="14"/>
  <c r="Z35" i="10"/>
  <c r="AB38" i="8" s="1"/>
  <c r="AA35" i="10"/>
  <c r="AC38" i="8" s="1"/>
  <c r="O35" i="15"/>
  <c r="Z36" i="10"/>
  <c r="AB39" i="8" s="1"/>
  <c r="N36" i="15"/>
  <c r="W38" i="10"/>
  <c r="O41" i="10"/>
  <c r="I41" i="15"/>
  <c r="I42" i="10"/>
  <c r="S45" i="6" s="1"/>
  <c r="I42" i="14"/>
  <c r="E42" i="15"/>
  <c r="AB43" i="10"/>
  <c r="AD46" i="8" s="1"/>
  <c r="AF43" i="14"/>
  <c r="P43" i="15"/>
  <c r="I54" i="15"/>
  <c r="C31" i="15"/>
  <c r="N32" i="10"/>
  <c r="J32" i="15"/>
  <c r="X32" i="10"/>
  <c r="AB32" i="10"/>
  <c r="AD35" i="8" s="1"/>
  <c r="P32" i="15"/>
  <c r="AG32" i="10"/>
  <c r="AK35" i="8" s="1"/>
  <c r="T33" i="10"/>
  <c r="I36" i="7" s="1"/>
  <c r="K33" i="15"/>
  <c r="W34" i="10"/>
  <c r="O35" i="10"/>
  <c r="AH35" i="14"/>
  <c r="AJ35" i="14" s="1"/>
  <c r="AD35" i="10"/>
  <c r="AG38" i="8" s="1"/>
  <c r="R35" i="15"/>
  <c r="K36" i="10"/>
  <c r="M36" i="15"/>
  <c r="AC36" i="14"/>
  <c r="Y36" i="10"/>
  <c r="AA39" i="8" s="1"/>
  <c r="P38" i="15"/>
  <c r="AB38" i="10"/>
  <c r="AD41" i="8" s="1"/>
  <c r="AF38" i="14"/>
  <c r="AA39" i="10"/>
  <c r="AC42" i="8" s="1"/>
  <c r="AE39" i="14"/>
  <c r="J40" i="14"/>
  <c r="K40" i="14" s="1"/>
  <c r="J41" i="15"/>
  <c r="Q41" i="14"/>
  <c r="T41" i="10"/>
  <c r="I44" i="7" s="1"/>
  <c r="O44" i="7" s="1"/>
  <c r="X43" i="10"/>
  <c r="C13" i="10"/>
  <c r="Y16" i="10"/>
  <c r="AA19" i="8" s="1"/>
  <c r="C17" i="10"/>
  <c r="Q19" i="15"/>
  <c r="Q24" i="15"/>
  <c r="C26" i="10"/>
  <c r="J27" i="10"/>
  <c r="O27" i="10"/>
  <c r="R27" i="10"/>
  <c r="G30" i="7" s="1"/>
  <c r="P28" i="15"/>
  <c r="U28" i="15"/>
  <c r="F32" i="10"/>
  <c r="J32" i="14"/>
  <c r="G32" i="15"/>
  <c r="Q32" i="10"/>
  <c r="F35" i="7" s="1"/>
  <c r="T32" i="10"/>
  <c r="I35" i="7" s="1"/>
  <c r="U32" i="10"/>
  <c r="J35" i="7" s="1"/>
  <c r="K32" i="15"/>
  <c r="Y32" i="10"/>
  <c r="AA35" i="8" s="1"/>
  <c r="Q32" i="15"/>
  <c r="U32" i="15"/>
  <c r="U33" i="10"/>
  <c r="J36" i="7" s="1"/>
  <c r="G34" i="10"/>
  <c r="C34" i="15"/>
  <c r="I34" i="14"/>
  <c r="I34" i="10"/>
  <c r="S37" i="6" s="1"/>
  <c r="J34" i="10"/>
  <c r="U34" i="10"/>
  <c r="J37" i="7" s="1"/>
  <c r="X34" i="10"/>
  <c r="M34" i="15"/>
  <c r="O34" i="15"/>
  <c r="AE34" i="14"/>
  <c r="AA34" i="10"/>
  <c r="AC37" i="8" s="1"/>
  <c r="AB34" i="10"/>
  <c r="AD37" i="8" s="1"/>
  <c r="P34" i="15"/>
  <c r="L35" i="10"/>
  <c r="AC35" i="10"/>
  <c r="AF38" i="8" s="1"/>
  <c r="D38" i="15"/>
  <c r="H38" i="14"/>
  <c r="H38" i="10"/>
  <c r="C39" i="10"/>
  <c r="K40" i="10"/>
  <c r="P40" i="10"/>
  <c r="R40" i="14"/>
  <c r="K40" i="15"/>
  <c r="U40" i="10"/>
  <c r="J43" i="7" s="1"/>
  <c r="P43" i="7" s="1"/>
  <c r="AE40" i="14"/>
  <c r="AG40" i="14" s="1"/>
  <c r="O40" i="15"/>
  <c r="AA40" i="10"/>
  <c r="AC43" i="8" s="1"/>
  <c r="K42" i="15"/>
  <c r="R42" i="14"/>
  <c r="U42" i="10"/>
  <c r="J45" i="7" s="1"/>
  <c r="AG16" i="10"/>
  <c r="AK19" i="8" s="1"/>
  <c r="J19" i="10"/>
  <c r="O19" i="10"/>
  <c r="R19" i="10"/>
  <c r="G22" i="7" s="1"/>
  <c r="X19" i="10"/>
  <c r="AC19" i="10"/>
  <c r="AF22" i="8" s="1"/>
  <c r="AH22" i="8" s="1"/>
  <c r="B24" i="15"/>
  <c r="M24" i="10"/>
  <c r="E27" i="14"/>
  <c r="C28" i="10"/>
  <c r="P28" i="10"/>
  <c r="W28" i="10"/>
  <c r="AB28" i="10"/>
  <c r="AD31" i="8" s="1"/>
  <c r="AH28" i="14"/>
  <c r="G31" i="10"/>
  <c r="I32" i="14"/>
  <c r="R32" i="10"/>
  <c r="G35" i="7" s="1"/>
  <c r="M32" i="15"/>
  <c r="Y34" i="10"/>
  <c r="AA37" i="8" s="1"/>
  <c r="L36" i="15"/>
  <c r="AD36" i="14"/>
  <c r="P36" i="15"/>
  <c r="AD36" i="10"/>
  <c r="AG39" i="8" s="1"/>
  <c r="K38" i="10"/>
  <c r="K38" i="14"/>
  <c r="AA38" i="14"/>
  <c r="J41" i="10"/>
  <c r="J43" i="10"/>
  <c r="AG33" i="10"/>
  <c r="AK36" i="8" s="1"/>
  <c r="O36" i="10"/>
  <c r="AC36" i="10"/>
  <c r="AF39" i="8" s="1"/>
  <c r="AE37" i="14"/>
  <c r="P38" i="10"/>
  <c r="M39" i="10"/>
  <c r="AK39" i="14"/>
  <c r="S39" i="15"/>
  <c r="AE39" i="10"/>
  <c r="AI42" i="8" s="1"/>
  <c r="AF41" i="14"/>
  <c r="AG41" i="14" s="1"/>
  <c r="P41" i="15"/>
  <c r="AB41" i="10"/>
  <c r="AD44" i="8" s="1"/>
  <c r="AE42" i="14"/>
  <c r="O42" i="15"/>
  <c r="AA42" i="10"/>
  <c r="AC45" i="8" s="1"/>
  <c r="I44" i="10"/>
  <c r="S47" i="6" s="1"/>
  <c r="I44" i="14"/>
  <c r="E44" i="15"/>
  <c r="P47" i="10"/>
  <c r="J80" i="12"/>
  <c r="Q44" i="8" s="1"/>
  <c r="R44" i="8" s="1"/>
  <c r="C42" i="10"/>
  <c r="W43" i="10"/>
  <c r="C44" i="10"/>
  <c r="C46" i="10"/>
  <c r="C49" i="10"/>
  <c r="R50" i="10"/>
  <c r="G53" i="7" s="1"/>
  <c r="H50" i="15"/>
  <c r="S50" i="10"/>
  <c r="H53" i="7" s="1"/>
  <c r="AL50" i="14"/>
  <c r="T50" i="15"/>
  <c r="P51" i="10"/>
  <c r="J101" i="12"/>
  <c r="W51" i="14"/>
  <c r="X51" i="14" s="1"/>
  <c r="T51" i="14" s="1"/>
  <c r="O52" i="10"/>
  <c r="R52" i="14"/>
  <c r="U52" i="10"/>
  <c r="J55" i="7" s="1"/>
  <c r="AM52" i="14"/>
  <c r="U52" i="15"/>
  <c r="H53" i="10"/>
  <c r="D53" i="15"/>
  <c r="H53" i="14"/>
  <c r="N53" i="15"/>
  <c r="Z53" i="10"/>
  <c r="AB56" i="8" s="1"/>
  <c r="AD53" i="14"/>
  <c r="D56" i="15"/>
  <c r="H56" i="10"/>
  <c r="H56" i="14"/>
  <c r="AB56" i="10"/>
  <c r="AD59" i="8" s="1"/>
  <c r="AF56" i="14"/>
  <c r="P56" i="15"/>
  <c r="C57" i="10"/>
  <c r="L58" i="15"/>
  <c r="AA58" i="14"/>
  <c r="Q44" i="14"/>
  <c r="W44" i="10"/>
  <c r="M46" i="10"/>
  <c r="AK46" i="14"/>
  <c r="C47" i="10"/>
  <c r="N48" i="15"/>
  <c r="B50" i="15"/>
  <c r="F50" i="10"/>
  <c r="E50" i="14"/>
  <c r="AD50" i="10"/>
  <c r="AG53" i="8" s="1"/>
  <c r="AH53" i="8" s="1"/>
  <c r="AI50" i="14"/>
  <c r="R50" i="15"/>
  <c r="N51" i="10"/>
  <c r="K51" i="15"/>
  <c r="R51" i="14"/>
  <c r="Y51" i="10"/>
  <c r="AA54" i="8" s="1"/>
  <c r="AC51" i="14"/>
  <c r="M51" i="15"/>
  <c r="F52" i="15"/>
  <c r="J52" i="14"/>
  <c r="N55" i="10"/>
  <c r="Q55" i="14"/>
  <c r="J55" i="15"/>
  <c r="T55" i="10"/>
  <c r="I58" i="7" s="1"/>
  <c r="T55" i="15"/>
  <c r="AL55" i="14"/>
  <c r="AF55" i="10"/>
  <c r="AJ58" i="8" s="1"/>
  <c r="E56" i="14"/>
  <c r="B56" i="15"/>
  <c r="F56" i="10"/>
  <c r="X56" i="10"/>
  <c r="E38" i="15"/>
  <c r="G38" i="15"/>
  <c r="B40" i="15"/>
  <c r="Q40" i="15"/>
  <c r="B41" i="15"/>
  <c r="R41" i="10"/>
  <c r="G44" i="7" s="1"/>
  <c r="M44" i="7" s="1"/>
  <c r="AD41" i="10"/>
  <c r="AG44" i="8" s="1"/>
  <c r="AH44" i="8" s="1"/>
  <c r="T41" i="15"/>
  <c r="I45" i="10"/>
  <c r="S48" i="6" s="1"/>
  <c r="E45" i="15"/>
  <c r="N45" i="10"/>
  <c r="AL45" i="14"/>
  <c r="L46" i="15"/>
  <c r="S46" i="15"/>
  <c r="I48" i="10"/>
  <c r="S51" i="6" s="1"/>
  <c r="E48" i="15"/>
  <c r="W48" i="14"/>
  <c r="X48" i="14" s="1"/>
  <c r="T48" i="14" s="1"/>
  <c r="Z48" i="10"/>
  <c r="AB51" i="8" s="1"/>
  <c r="O49" i="10"/>
  <c r="P50" i="15"/>
  <c r="AB50" i="10"/>
  <c r="AD53" i="8" s="1"/>
  <c r="AF50" i="14"/>
  <c r="X51" i="10"/>
  <c r="Q51" i="15"/>
  <c r="L52" i="10"/>
  <c r="AL54" i="14"/>
  <c r="AN54" i="14" s="1"/>
  <c r="F54" i="10"/>
  <c r="E54" i="14"/>
  <c r="B54" i="15"/>
  <c r="S54" i="10"/>
  <c r="H57" i="7" s="1"/>
  <c r="X54" i="10"/>
  <c r="J55" i="10"/>
  <c r="S60" i="10"/>
  <c r="H63" i="7" s="1"/>
  <c r="F32" i="14"/>
  <c r="G32" i="14" s="1"/>
  <c r="AA32" i="14"/>
  <c r="AI32" i="14"/>
  <c r="AJ32" i="14" s="1"/>
  <c r="C36" i="10"/>
  <c r="R40" i="15"/>
  <c r="AD40" i="10"/>
  <c r="AG43" i="8" s="1"/>
  <c r="AH43" i="8" s="1"/>
  <c r="F41" i="14"/>
  <c r="G41" i="14" s="1"/>
  <c r="I41" i="14"/>
  <c r="R41" i="15"/>
  <c r="AG41" i="10"/>
  <c r="AK44" i="8" s="1"/>
  <c r="U41" i="15"/>
  <c r="R43" i="15"/>
  <c r="T44" i="10"/>
  <c r="I47" i="7" s="1"/>
  <c r="J44" i="15"/>
  <c r="W45" i="10"/>
  <c r="AF45" i="14"/>
  <c r="T45" i="15"/>
  <c r="AE46" i="10"/>
  <c r="AI49" i="8" s="1"/>
  <c r="C48" i="10"/>
  <c r="G48" i="15"/>
  <c r="AD50" i="14"/>
  <c r="AG50" i="14" s="1"/>
  <c r="N50" i="15"/>
  <c r="M51" i="10"/>
  <c r="AN51" i="14"/>
  <c r="G53" i="10"/>
  <c r="F53" i="14"/>
  <c r="C53" i="15"/>
  <c r="Y53" i="10"/>
  <c r="AA56" i="8" s="1"/>
  <c r="AC53" i="14"/>
  <c r="M53" i="15"/>
  <c r="AF54" i="10"/>
  <c r="AJ57" i="8" s="1"/>
  <c r="C56" i="10"/>
  <c r="I58" i="15"/>
  <c r="F59" i="10"/>
  <c r="E59" i="14"/>
  <c r="W62" i="14"/>
  <c r="X62" i="14" s="1"/>
  <c r="T62" i="14" s="1"/>
  <c r="P64" i="14"/>
  <c r="P40" i="15"/>
  <c r="K41" i="14"/>
  <c r="M41" i="14"/>
  <c r="C43" i="10"/>
  <c r="O45" i="10"/>
  <c r="U45" i="15"/>
  <c r="AG45" i="10"/>
  <c r="AK48" i="8" s="1"/>
  <c r="AL48" i="8" s="1"/>
  <c r="S48" i="15"/>
  <c r="AK48" i="14"/>
  <c r="T48" i="15"/>
  <c r="F50" i="14"/>
  <c r="G50" i="14" s="1"/>
  <c r="O50" i="14"/>
  <c r="W51" i="10"/>
  <c r="C52" i="10"/>
  <c r="P54" i="14"/>
  <c r="L38" i="10"/>
  <c r="T38" i="10"/>
  <c r="I41" i="7" s="1"/>
  <c r="T40" i="10"/>
  <c r="I43" i="7" s="1"/>
  <c r="O43" i="7" s="1"/>
  <c r="Z40" i="10"/>
  <c r="AB43" i="8" s="1"/>
  <c r="AJ40" i="14"/>
  <c r="K41" i="10"/>
  <c r="Q41" i="15"/>
  <c r="F45" i="14"/>
  <c r="AA45" i="14"/>
  <c r="M45" i="15"/>
  <c r="AC45" i="14"/>
  <c r="AC45" i="10"/>
  <c r="AF48" i="8" s="1"/>
  <c r="AH48" i="8" s="1"/>
  <c r="AN45" i="14"/>
  <c r="I48" i="14"/>
  <c r="S48" i="10"/>
  <c r="H51" i="7" s="1"/>
  <c r="AH51" i="14"/>
  <c r="K52" i="15"/>
  <c r="O120" i="12"/>
  <c r="P55" i="10"/>
  <c r="M55" i="10"/>
  <c r="U55" i="10"/>
  <c r="J58" i="7" s="1"/>
  <c r="K55" i="15"/>
  <c r="R55" i="14"/>
  <c r="AK55" i="14"/>
  <c r="S55" i="15"/>
  <c r="AE55" i="10"/>
  <c r="AI58" i="8" s="1"/>
  <c r="R58" i="15"/>
  <c r="AD58" i="10"/>
  <c r="AG61" i="8" s="1"/>
  <c r="AH61" i="8" s="1"/>
  <c r="AI58" i="14"/>
  <c r="B59" i="15"/>
  <c r="C38" i="10"/>
  <c r="G40" i="14"/>
  <c r="AB40" i="10"/>
  <c r="AD43" i="8" s="1"/>
  <c r="I41" i="10"/>
  <c r="S44" i="6" s="1"/>
  <c r="N41" i="10"/>
  <c r="U41" i="10"/>
  <c r="J44" i="7" s="1"/>
  <c r="P44" i="7" s="1"/>
  <c r="W41" i="14"/>
  <c r="X41" i="14" s="1"/>
  <c r="T41" i="14" s="1"/>
  <c r="Y41" i="10"/>
  <c r="AA44" i="8" s="1"/>
  <c r="AI41" i="14"/>
  <c r="AJ41" i="14" s="1"/>
  <c r="AL41" i="14"/>
  <c r="C45" i="15"/>
  <c r="I45" i="14"/>
  <c r="K45" i="10"/>
  <c r="Q45" i="10"/>
  <c r="F48" i="7" s="1"/>
  <c r="G45" i="15"/>
  <c r="W45" i="14"/>
  <c r="X45" i="14" s="1"/>
  <c r="T45" i="14" s="1"/>
  <c r="Q45" i="15"/>
  <c r="AA46" i="14"/>
  <c r="N48" i="10"/>
  <c r="AA48" i="14"/>
  <c r="L48" i="15"/>
  <c r="AD48" i="14"/>
  <c r="L50" i="10"/>
  <c r="J50" i="14"/>
  <c r="K50" i="14" s="1"/>
  <c r="T50" i="10"/>
  <c r="I53" i="7" s="1"/>
  <c r="Q50" i="14"/>
  <c r="U50" i="10"/>
  <c r="J53" i="7" s="1"/>
  <c r="R50" i="14"/>
  <c r="K50" i="15"/>
  <c r="E53" i="14"/>
  <c r="B53" i="15"/>
  <c r="F53" i="10"/>
  <c r="AF54" i="14"/>
  <c r="P54" i="15"/>
  <c r="AB54" i="10"/>
  <c r="AD57" i="8" s="1"/>
  <c r="E55" i="15"/>
  <c r="I55" i="14"/>
  <c r="G55" i="15"/>
  <c r="Q55" i="10"/>
  <c r="F58" i="7" s="1"/>
  <c r="N55" i="14"/>
  <c r="J58" i="10"/>
  <c r="S58" i="10"/>
  <c r="H61" i="7" s="1"/>
  <c r="P59" i="10"/>
  <c r="P59" i="14"/>
  <c r="W59" i="10"/>
  <c r="J40" i="10"/>
  <c r="O40" i="10"/>
  <c r="R40" i="10"/>
  <c r="G43" i="7" s="1"/>
  <c r="M43" i="7" s="1"/>
  <c r="J40" i="15"/>
  <c r="L40" i="15"/>
  <c r="AG40" i="10"/>
  <c r="AK43" i="8" s="1"/>
  <c r="G41" i="10"/>
  <c r="E41" i="15"/>
  <c r="F41" i="15"/>
  <c r="K41" i="15"/>
  <c r="S45" i="15"/>
  <c r="G45" i="10"/>
  <c r="H45" i="10"/>
  <c r="P45" i="10"/>
  <c r="Y45" i="10"/>
  <c r="AA48" i="8" s="1"/>
  <c r="Z45" i="10"/>
  <c r="AB48" i="8" s="1"/>
  <c r="B48" i="15"/>
  <c r="J91" i="12"/>
  <c r="Q51" i="8" s="1"/>
  <c r="W48" i="10"/>
  <c r="C50" i="15"/>
  <c r="I50" i="10"/>
  <c r="S53" i="6" s="1"/>
  <c r="J50" i="10"/>
  <c r="C53" i="10"/>
  <c r="X53" i="10"/>
  <c r="G54" i="10"/>
  <c r="C54" i="15"/>
  <c r="F54" i="14"/>
  <c r="G54" i="14" s="1"/>
  <c r="M54" i="15"/>
  <c r="Y54" i="10"/>
  <c r="AA57" i="8" s="1"/>
  <c r="AC54" i="14"/>
  <c r="I55" i="10"/>
  <c r="S58" i="6" s="1"/>
  <c r="G58" i="14"/>
  <c r="X59" i="10"/>
  <c r="F58" i="15"/>
  <c r="W58" i="14"/>
  <c r="X58" i="14" s="1"/>
  <c r="T58" i="14" s="1"/>
  <c r="N58" i="15"/>
  <c r="Z58" i="10"/>
  <c r="AB61" i="8" s="1"/>
  <c r="O58" i="15"/>
  <c r="AA58" i="10"/>
  <c r="AC61" i="8" s="1"/>
  <c r="S66" i="10"/>
  <c r="H69" i="7" s="1"/>
  <c r="C40" i="10"/>
  <c r="M50" i="10"/>
  <c r="F51" i="15"/>
  <c r="AE54" i="10"/>
  <c r="AI57" i="8" s="1"/>
  <c r="AL57" i="8" s="1"/>
  <c r="L58" i="10"/>
  <c r="R58" i="10"/>
  <c r="G61" i="7" s="1"/>
  <c r="M61" i="7" s="1"/>
  <c r="P58" i="15"/>
  <c r="L59" i="10"/>
  <c r="T59" i="10"/>
  <c r="I62" i="7" s="1"/>
  <c r="C60" i="10"/>
  <c r="AM60" i="14"/>
  <c r="E61" i="15"/>
  <c r="I61" i="14"/>
  <c r="K61" i="14" s="1"/>
  <c r="L61" i="14" s="1"/>
  <c r="L61" i="15"/>
  <c r="X61" i="10"/>
  <c r="T61" i="15"/>
  <c r="AF61" i="10"/>
  <c r="AJ64" i="8" s="1"/>
  <c r="G63" i="10"/>
  <c r="O63" i="10"/>
  <c r="Q63" i="14"/>
  <c r="AG63" i="10"/>
  <c r="AK66" i="8" s="1"/>
  <c r="AM63" i="14"/>
  <c r="N60" i="15"/>
  <c r="B61" i="15"/>
  <c r="G61" i="10"/>
  <c r="C61" i="15"/>
  <c r="C62" i="10"/>
  <c r="G64" i="14"/>
  <c r="K64" i="10"/>
  <c r="P68" i="14"/>
  <c r="U54" i="15"/>
  <c r="N58" i="10"/>
  <c r="O59" i="14"/>
  <c r="Z60" i="10"/>
  <c r="AB63" i="8" s="1"/>
  <c r="P60" i="15"/>
  <c r="F61" i="10"/>
  <c r="D61" i="15"/>
  <c r="H61" i="10"/>
  <c r="J61" i="15"/>
  <c r="AH61" i="14"/>
  <c r="AJ61" i="14" s="1"/>
  <c r="J63" i="14"/>
  <c r="H63" i="15"/>
  <c r="AI64" i="14"/>
  <c r="AJ64" i="14" s="1"/>
  <c r="R64" i="15"/>
  <c r="AA59" i="10"/>
  <c r="AC62" i="8" s="1"/>
  <c r="O59" i="15"/>
  <c r="O122" i="12"/>
  <c r="K63" i="6" s="1"/>
  <c r="L63" i="6" s="1"/>
  <c r="M63" i="6" s="1"/>
  <c r="R60" i="15"/>
  <c r="O61" i="10"/>
  <c r="AH63" i="14"/>
  <c r="AJ63" i="14" s="1"/>
  <c r="C45" i="10"/>
  <c r="Q50" i="15"/>
  <c r="AH50" i="14"/>
  <c r="AJ50" i="14" s="1"/>
  <c r="AG50" i="10"/>
  <c r="AK53" i="8" s="1"/>
  <c r="AM50" i="14"/>
  <c r="J51" i="15"/>
  <c r="P51" i="15"/>
  <c r="AF51" i="10"/>
  <c r="AJ54" i="8" s="1"/>
  <c r="AL54" i="8" s="1"/>
  <c r="C54" i="10"/>
  <c r="J58" i="14"/>
  <c r="K58" i="14" s="1"/>
  <c r="O58" i="10"/>
  <c r="J58" i="15"/>
  <c r="AE58" i="14"/>
  <c r="AG58" i="14" s="1"/>
  <c r="AF58" i="14"/>
  <c r="AH59" i="14"/>
  <c r="Q59" i="15"/>
  <c r="C60" i="15"/>
  <c r="H60" i="10"/>
  <c r="D60" i="15"/>
  <c r="AD60" i="10"/>
  <c r="AG63" i="8" s="1"/>
  <c r="U60" i="15"/>
  <c r="AG60" i="10"/>
  <c r="AK63" i="8" s="1"/>
  <c r="O61" i="14"/>
  <c r="H61" i="15"/>
  <c r="O61" i="15"/>
  <c r="AB63" i="10"/>
  <c r="AD66" i="8" s="1"/>
  <c r="AF63" i="14"/>
  <c r="J121" i="12"/>
  <c r="C55" i="10"/>
  <c r="R58" i="14"/>
  <c r="K58" i="15"/>
  <c r="S59" i="15"/>
  <c r="H60" i="15"/>
  <c r="O60" i="14"/>
  <c r="AD60" i="14"/>
  <c r="F61" i="15"/>
  <c r="G61" i="15"/>
  <c r="N61" i="14"/>
  <c r="U51" i="15"/>
  <c r="L54" i="15"/>
  <c r="K58" i="10"/>
  <c r="AJ58" i="14"/>
  <c r="AG58" i="10"/>
  <c r="AK61" i="8" s="1"/>
  <c r="U58" i="15"/>
  <c r="J59" i="10"/>
  <c r="K59" i="10"/>
  <c r="H59" i="15"/>
  <c r="R59" i="10"/>
  <c r="G62" i="7" s="1"/>
  <c r="AE59" i="10"/>
  <c r="AI62" i="8" s="1"/>
  <c r="AF59" i="10"/>
  <c r="AJ62" i="8" s="1"/>
  <c r="AM59" i="14"/>
  <c r="AN59" i="14" s="1"/>
  <c r="I60" i="10"/>
  <c r="S63" i="6" s="1"/>
  <c r="J60" i="10"/>
  <c r="Q60" i="10"/>
  <c r="F63" i="7" s="1"/>
  <c r="R60" i="10"/>
  <c r="G63" i="7" s="1"/>
  <c r="E61" i="14"/>
  <c r="F61" i="14"/>
  <c r="L61" i="10"/>
  <c r="Q61" i="10"/>
  <c r="F64" i="7" s="1"/>
  <c r="Y61" i="10"/>
  <c r="AA64" i="8" s="1"/>
  <c r="C63" i="15"/>
  <c r="H63" i="10"/>
  <c r="L63" i="15"/>
  <c r="O63" i="15"/>
  <c r="AA63" i="10"/>
  <c r="AC66" i="8" s="1"/>
  <c r="L64" i="10"/>
  <c r="J64" i="14"/>
  <c r="K64" i="14" s="1"/>
  <c r="G66" i="10"/>
  <c r="R66" i="10"/>
  <c r="G69" i="7" s="1"/>
  <c r="W66" i="14"/>
  <c r="X66" i="14" s="1"/>
  <c r="T66" i="14" s="1"/>
  <c r="L67" i="10"/>
  <c r="J67" i="14"/>
  <c r="M67" i="10"/>
  <c r="T67" i="10"/>
  <c r="I70" i="7" s="1"/>
  <c r="J67" i="15"/>
  <c r="U67" i="15"/>
  <c r="AG67" i="10"/>
  <c r="AK70" i="8" s="1"/>
  <c r="J72" i="10"/>
  <c r="K66" i="15"/>
  <c r="U66" i="10"/>
  <c r="J69" i="7" s="1"/>
  <c r="N66" i="15"/>
  <c r="H67" i="15"/>
  <c r="R67" i="10"/>
  <c r="G70" i="7" s="1"/>
  <c r="R67" i="15"/>
  <c r="AD67" i="10"/>
  <c r="AG70" i="8" s="1"/>
  <c r="AI67" i="14"/>
  <c r="S67" i="15"/>
  <c r="AE67" i="10"/>
  <c r="AI70" i="8" s="1"/>
  <c r="P69" i="10"/>
  <c r="T71" i="10"/>
  <c r="I74" i="7" s="1"/>
  <c r="Q71" i="14"/>
  <c r="I72" i="15"/>
  <c r="B64" i="15"/>
  <c r="L64" i="15"/>
  <c r="Z64" i="10"/>
  <c r="AB67" i="8" s="1"/>
  <c r="AD64" i="14"/>
  <c r="C65" i="10"/>
  <c r="AD65" i="14"/>
  <c r="AH65" i="14"/>
  <c r="R68" i="14"/>
  <c r="K68" i="15"/>
  <c r="U68" i="10"/>
  <c r="J71" i="7" s="1"/>
  <c r="S69" i="15"/>
  <c r="AE69" i="10"/>
  <c r="AI72" i="8" s="1"/>
  <c r="J71" i="15"/>
  <c r="Q65" i="14"/>
  <c r="J66" i="10"/>
  <c r="AG66" i="14"/>
  <c r="Z66" i="10"/>
  <c r="AB69" i="8" s="1"/>
  <c r="Q66" i="15"/>
  <c r="H67" i="14"/>
  <c r="D67" i="15"/>
  <c r="AC67" i="14"/>
  <c r="Z67" i="10"/>
  <c r="AB70" i="8" s="1"/>
  <c r="N67" i="15"/>
  <c r="P67" i="15"/>
  <c r="E68" i="15"/>
  <c r="N68" i="10"/>
  <c r="Q68" i="15"/>
  <c r="AH68" i="14"/>
  <c r="AJ68" i="14" s="1"/>
  <c r="AC68" i="10"/>
  <c r="AF71" i="8" s="1"/>
  <c r="AH71" i="8" s="1"/>
  <c r="K71" i="10"/>
  <c r="Y50" i="10"/>
  <c r="AA53" i="8" s="1"/>
  <c r="C51" i="10"/>
  <c r="B58" i="15"/>
  <c r="AD61" i="10"/>
  <c r="AG64" i="8" s="1"/>
  <c r="AH64" i="8" s="1"/>
  <c r="M63" i="10"/>
  <c r="U63" i="10"/>
  <c r="J66" i="7" s="1"/>
  <c r="R63" i="15"/>
  <c r="AC64" i="10"/>
  <c r="AF67" i="8" s="1"/>
  <c r="AH67" i="8" s="1"/>
  <c r="F64" i="10"/>
  <c r="AA64" i="10"/>
  <c r="AC67" i="8" s="1"/>
  <c r="O64" i="15"/>
  <c r="J65" i="15"/>
  <c r="F66" i="14"/>
  <c r="G66" i="14" s="1"/>
  <c r="K66" i="10"/>
  <c r="M66" i="10"/>
  <c r="O66" i="14"/>
  <c r="AB66" i="10"/>
  <c r="AD69" i="8" s="1"/>
  <c r="O67" i="14"/>
  <c r="Y67" i="10"/>
  <c r="AA70" i="8" s="1"/>
  <c r="AK67" i="14"/>
  <c r="B68" i="15"/>
  <c r="E68" i="14"/>
  <c r="C68" i="15"/>
  <c r="G68" i="10"/>
  <c r="I68" i="10"/>
  <c r="S71" i="6" s="1"/>
  <c r="M68" i="10"/>
  <c r="T64" i="10"/>
  <c r="I67" i="7" s="1"/>
  <c r="AF64" i="14"/>
  <c r="T65" i="10"/>
  <c r="I68" i="7" s="1"/>
  <c r="N66" i="10"/>
  <c r="R66" i="14"/>
  <c r="AD66" i="14"/>
  <c r="AC66" i="10"/>
  <c r="AF69" i="8" s="1"/>
  <c r="AH69" i="8" s="1"/>
  <c r="T66" i="15"/>
  <c r="B67" i="15"/>
  <c r="F67" i="10"/>
  <c r="H67" i="10"/>
  <c r="AB67" i="10"/>
  <c r="AD70" i="8" s="1"/>
  <c r="X64" i="10"/>
  <c r="K65" i="10"/>
  <c r="Z65" i="10"/>
  <c r="AB68" i="8" s="1"/>
  <c r="Q65" i="15"/>
  <c r="AC65" i="10"/>
  <c r="AF68" i="8" s="1"/>
  <c r="AM65" i="14"/>
  <c r="H66" i="15"/>
  <c r="O67" i="10"/>
  <c r="AD67" i="14"/>
  <c r="AF67" i="14"/>
  <c r="I68" i="14"/>
  <c r="K68" i="14" s="1"/>
  <c r="R68" i="10"/>
  <c r="G71" i="7" s="1"/>
  <c r="O68" i="14"/>
  <c r="Q69" i="14"/>
  <c r="J69" i="15"/>
  <c r="T69" i="10"/>
  <c r="I72" i="7" s="1"/>
  <c r="O70" i="15"/>
  <c r="AE70" i="14"/>
  <c r="AA70" i="10"/>
  <c r="AC73" i="8" s="1"/>
  <c r="Y58" i="10"/>
  <c r="AA61" i="8" s="1"/>
  <c r="C59" i="10"/>
  <c r="C61" i="10"/>
  <c r="P61" i="10"/>
  <c r="W61" i="10"/>
  <c r="AG61" i="10"/>
  <c r="AK64" i="8" s="1"/>
  <c r="C63" i="10"/>
  <c r="F63" i="10"/>
  <c r="P63" i="10"/>
  <c r="W63" i="10"/>
  <c r="G64" i="10"/>
  <c r="AA64" i="14"/>
  <c r="AB64" i="10"/>
  <c r="AD67" i="8" s="1"/>
  <c r="P64" i="15"/>
  <c r="AG65" i="10"/>
  <c r="AK68" i="8" s="1"/>
  <c r="U65" i="15"/>
  <c r="C66" i="15"/>
  <c r="AH66" i="14"/>
  <c r="F67" i="15"/>
  <c r="F68" i="14"/>
  <c r="G68" i="14" s="1"/>
  <c r="W69" i="10"/>
  <c r="AC69" i="14"/>
  <c r="E72" i="15"/>
  <c r="I72" i="10"/>
  <c r="S75" i="6" s="1"/>
  <c r="I72" i="14"/>
  <c r="AA73" i="14"/>
  <c r="L73" i="15"/>
  <c r="Y75" i="10"/>
  <c r="AA78" i="8" s="1"/>
  <c r="F76" i="14"/>
  <c r="G76" i="14" s="1"/>
  <c r="K76" i="10"/>
  <c r="H73" i="14"/>
  <c r="H73" i="10"/>
  <c r="F73" i="15"/>
  <c r="O73" i="14"/>
  <c r="H73" i="15"/>
  <c r="R73" i="15"/>
  <c r="AD73" i="10"/>
  <c r="AG76" i="8" s="1"/>
  <c r="W74" i="10"/>
  <c r="S74" i="15"/>
  <c r="H75" i="15"/>
  <c r="R75" i="10"/>
  <c r="G78" i="7" s="1"/>
  <c r="O75" i="14"/>
  <c r="B77" i="15"/>
  <c r="F77" i="10"/>
  <c r="E77" i="14"/>
  <c r="X77" i="10"/>
  <c r="AD78" i="10"/>
  <c r="AG81" i="8" s="1"/>
  <c r="R78" i="15"/>
  <c r="AI78" i="14"/>
  <c r="Y68" i="10"/>
  <c r="AA71" i="8" s="1"/>
  <c r="F69" i="15"/>
  <c r="G69" i="15"/>
  <c r="J70" i="15"/>
  <c r="AI70" i="14"/>
  <c r="R70" i="15"/>
  <c r="P71" i="10"/>
  <c r="J108" i="12"/>
  <c r="Q74" i="8" s="1"/>
  <c r="K72" i="10"/>
  <c r="P72" i="10"/>
  <c r="R72" i="14"/>
  <c r="J123" i="12"/>
  <c r="Q75" i="8" s="1"/>
  <c r="W72" i="14"/>
  <c r="X72" i="14" s="1"/>
  <c r="T72" i="14" s="1"/>
  <c r="M72" i="15"/>
  <c r="AI72" i="14"/>
  <c r="AD72" i="10"/>
  <c r="AG75" i="8" s="1"/>
  <c r="L73" i="10"/>
  <c r="R73" i="10"/>
  <c r="G76" i="7" s="1"/>
  <c r="J129" i="12"/>
  <c r="M74" i="10"/>
  <c r="AE74" i="10"/>
  <c r="AI77" i="8" s="1"/>
  <c r="AE75" i="14"/>
  <c r="O75" i="15"/>
  <c r="AA75" i="10"/>
  <c r="AC78" i="8" s="1"/>
  <c r="M77" i="15"/>
  <c r="Y77" i="10"/>
  <c r="AA80" i="8" s="1"/>
  <c r="AC77" i="14"/>
  <c r="Q58" i="15"/>
  <c r="Y66" i="10"/>
  <c r="AA69" i="8" s="1"/>
  <c r="AI66" i="14"/>
  <c r="C67" i="10"/>
  <c r="AE67" i="14"/>
  <c r="F68" i="15"/>
  <c r="AF68" i="14"/>
  <c r="AG68" i="14" s="1"/>
  <c r="H69" i="10"/>
  <c r="C70" i="10"/>
  <c r="G70" i="10"/>
  <c r="I70" i="14"/>
  <c r="K70" i="14" s="1"/>
  <c r="T70" i="10"/>
  <c r="I73" i="7" s="1"/>
  <c r="AD70" i="10"/>
  <c r="AG73" i="8" s="1"/>
  <c r="J71" i="14"/>
  <c r="C72" i="10"/>
  <c r="F72" i="14"/>
  <c r="U72" i="10"/>
  <c r="J75" i="7" s="1"/>
  <c r="C73" i="10"/>
  <c r="C75" i="10"/>
  <c r="AC75" i="14"/>
  <c r="B76" i="15"/>
  <c r="K76" i="15"/>
  <c r="R76" i="14"/>
  <c r="U76" i="10"/>
  <c r="J79" i="7" s="1"/>
  <c r="G77" i="10"/>
  <c r="AG66" i="10"/>
  <c r="AK69" i="8" s="1"/>
  <c r="J68" i="10"/>
  <c r="J113" i="12"/>
  <c r="AA68" i="10"/>
  <c r="AC71" i="8" s="1"/>
  <c r="O68" i="15"/>
  <c r="C69" i="10"/>
  <c r="F69" i="10"/>
  <c r="D69" i="15"/>
  <c r="C70" i="15"/>
  <c r="K70" i="10"/>
  <c r="F70" i="15"/>
  <c r="G70" i="15"/>
  <c r="U70" i="10"/>
  <c r="J73" i="7" s="1"/>
  <c r="K70" i="15"/>
  <c r="O72" i="10"/>
  <c r="Y72" i="10"/>
  <c r="AA75" i="8" s="1"/>
  <c r="B73" i="15"/>
  <c r="E73" i="14"/>
  <c r="J73" i="14"/>
  <c r="AI73" i="14"/>
  <c r="P74" i="10"/>
  <c r="W74" i="14"/>
  <c r="X74" i="14" s="1"/>
  <c r="T74" i="14" s="1"/>
  <c r="AA74" i="10"/>
  <c r="AC77" i="8" s="1"/>
  <c r="AE74" i="14"/>
  <c r="O74" i="15"/>
  <c r="AK74" i="14"/>
  <c r="H75" i="14"/>
  <c r="D75" i="15"/>
  <c r="H75" i="10"/>
  <c r="M75" i="15"/>
  <c r="H76" i="15"/>
  <c r="O76" i="14"/>
  <c r="R76" i="10"/>
  <c r="G79" i="7" s="1"/>
  <c r="G77" i="14"/>
  <c r="C64" i="10"/>
  <c r="B66" i="15"/>
  <c r="C67" i="15"/>
  <c r="J68" i="15"/>
  <c r="AA68" i="14"/>
  <c r="M68" i="15"/>
  <c r="J69" i="14"/>
  <c r="P70" i="10"/>
  <c r="L70" i="15"/>
  <c r="H72" i="15"/>
  <c r="R72" i="10"/>
  <c r="G75" i="7" s="1"/>
  <c r="AC72" i="14"/>
  <c r="P72" i="15"/>
  <c r="AB72" i="10"/>
  <c r="AD75" i="8" s="1"/>
  <c r="AF72" i="14"/>
  <c r="AL72" i="14"/>
  <c r="F73" i="10"/>
  <c r="J73" i="10"/>
  <c r="N73" i="10"/>
  <c r="J73" i="15"/>
  <c r="W73" i="14"/>
  <c r="X73" i="14" s="1"/>
  <c r="T73" i="14" s="1"/>
  <c r="X73" i="10"/>
  <c r="T73" i="15"/>
  <c r="AF73" i="10"/>
  <c r="AJ76" i="8" s="1"/>
  <c r="Z75" i="10"/>
  <c r="AB78" i="8" s="1"/>
  <c r="N75" i="15"/>
  <c r="AD75" i="14"/>
  <c r="C76" i="15"/>
  <c r="F76" i="15"/>
  <c r="L76" i="10"/>
  <c r="AD76" i="10"/>
  <c r="AG79" i="8" s="1"/>
  <c r="R76" i="15"/>
  <c r="I80" i="15"/>
  <c r="O107" i="12"/>
  <c r="W70" i="10"/>
  <c r="F71" i="15"/>
  <c r="AH71" i="14"/>
  <c r="Q71" i="15"/>
  <c r="D73" i="15"/>
  <c r="K74" i="10"/>
  <c r="O74" i="10"/>
  <c r="AL74" i="14"/>
  <c r="W76" i="14"/>
  <c r="X76" i="14" s="1"/>
  <c r="T76" i="14" s="1"/>
  <c r="AI76" i="14"/>
  <c r="AJ76" i="14" s="1"/>
  <c r="Q79" i="15"/>
  <c r="AH79" i="14"/>
  <c r="AC79" i="10"/>
  <c r="AF82" i="8" s="1"/>
  <c r="AG68" i="10"/>
  <c r="AK71" i="8" s="1"/>
  <c r="U68" i="15"/>
  <c r="Q69" i="10"/>
  <c r="F72" i="7" s="1"/>
  <c r="AC69" i="10"/>
  <c r="AF72" i="8" s="1"/>
  <c r="U69" i="15"/>
  <c r="M70" i="10"/>
  <c r="C71" i="10"/>
  <c r="L71" i="10"/>
  <c r="AC71" i="10"/>
  <c r="AF74" i="8" s="1"/>
  <c r="C72" i="15"/>
  <c r="AF74" i="10"/>
  <c r="AJ77" i="8" s="1"/>
  <c r="J75" i="10"/>
  <c r="W75" i="10"/>
  <c r="P75" i="15"/>
  <c r="AB75" i="10"/>
  <c r="AD78" i="8" s="1"/>
  <c r="AF75" i="14"/>
  <c r="J76" i="14"/>
  <c r="K76" i="14" s="1"/>
  <c r="S76" i="15"/>
  <c r="AK76" i="14"/>
  <c r="AE76" i="10"/>
  <c r="AI79" i="8" s="1"/>
  <c r="O77" i="10"/>
  <c r="AA77" i="10"/>
  <c r="AC80" i="8" s="1"/>
  <c r="AB77" i="10"/>
  <c r="AD80" i="8" s="1"/>
  <c r="AF77" i="14"/>
  <c r="H79" i="10"/>
  <c r="W79" i="14"/>
  <c r="X79" i="14" s="1"/>
  <c r="T79" i="14" s="1"/>
  <c r="AB79" i="10"/>
  <c r="AD82" i="8" s="1"/>
  <c r="AF79" i="14"/>
  <c r="P79" i="15"/>
  <c r="AA86" i="10"/>
  <c r="AC89" i="8" s="1"/>
  <c r="AE86" i="14"/>
  <c r="O86" i="15"/>
  <c r="C74" i="10"/>
  <c r="I76" i="10"/>
  <c r="S79" i="6" s="1"/>
  <c r="E76" i="15"/>
  <c r="M76" i="10"/>
  <c r="N76" i="10"/>
  <c r="O76" i="10"/>
  <c r="J77" i="10"/>
  <c r="F77" i="15"/>
  <c r="P77" i="15"/>
  <c r="R77" i="15"/>
  <c r="J79" i="10"/>
  <c r="K80" i="10"/>
  <c r="O80" i="10"/>
  <c r="Q80" i="10"/>
  <c r="F83" i="7" s="1"/>
  <c r="G80" i="15"/>
  <c r="N80" i="14"/>
  <c r="Q80" i="15"/>
  <c r="AC80" i="10"/>
  <c r="AF83" i="8" s="1"/>
  <c r="AH80" i="14"/>
  <c r="P88" i="14"/>
  <c r="AA74" i="14"/>
  <c r="N74" i="15"/>
  <c r="J76" i="10"/>
  <c r="P76" i="10"/>
  <c r="M77" i="10"/>
  <c r="AK77" i="14"/>
  <c r="AE77" i="10"/>
  <c r="AI80" i="8" s="1"/>
  <c r="S77" i="15"/>
  <c r="C79" i="10"/>
  <c r="N80" i="15"/>
  <c r="AD80" i="14"/>
  <c r="AG80" i="14" s="1"/>
  <c r="Z80" i="10"/>
  <c r="AB83" i="8" s="1"/>
  <c r="T83" i="15"/>
  <c r="AF83" i="10"/>
  <c r="AJ86" i="8" s="1"/>
  <c r="AL83" i="14"/>
  <c r="J77" i="15"/>
  <c r="U77" i="15"/>
  <c r="F79" i="14"/>
  <c r="U80" i="10"/>
  <c r="J83" i="7" s="1"/>
  <c r="K80" i="15"/>
  <c r="N83" i="10"/>
  <c r="L76" i="15"/>
  <c r="T77" i="10"/>
  <c r="I80" i="7" s="1"/>
  <c r="J130" i="12"/>
  <c r="W77" i="14"/>
  <c r="X77" i="14" s="1"/>
  <c r="T77" i="14" s="1"/>
  <c r="O79" i="10"/>
  <c r="U84" i="15"/>
  <c r="AM84" i="14"/>
  <c r="AG84" i="10"/>
  <c r="AK87" i="8" s="1"/>
  <c r="E74" i="14"/>
  <c r="AC76" i="10"/>
  <c r="AF79" i="8" s="1"/>
  <c r="AH79" i="8" s="1"/>
  <c r="Q76" i="15"/>
  <c r="L77" i="15"/>
  <c r="AE77" i="14"/>
  <c r="AG77" i="10"/>
  <c r="AK80" i="8" s="1"/>
  <c r="G80" i="14"/>
  <c r="AA80" i="10"/>
  <c r="AC83" i="8" s="1"/>
  <c r="O80" i="15"/>
  <c r="AE80" i="14"/>
  <c r="C78" i="10"/>
  <c r="C79" i="15"/>
  <c r="G79" i="10"/>
  <c r="D79" i="15"/>
  <c r="H79" i="14"/>
  <c r="S80" i="10"/>
  <c r="H83" i="7" s="1"/>
  <c r="M76" i="15"/>
  <c r="AL76" i="14"/>
  <c r="T76" i="15"/>
  <c r="U76" i="15"/>
  <c r="AG76" i="10"/>
  <c r="AK79" i="8" s="1"/>
  <c r="D77" i="15"/>
  <c r="Q77" i="14"/>
  <c r="O77" i="15"/>
  <c r="AM77" i="14"/>
  <c r="Z79" i="10"/>
  <c r="AB82" i="8" s="1"/>
  <c r="N79" i="15"/>
  <c r="L80" i="10"/>
  <c r="R80" i="10"/>
  <c r="G83" i="7" s="1"/>
  <c r="H80" i="15"/>
  <c r="P82" i="10"/>
  <c r="E85" i="15"/>
  <c r="I85" i="14"/>
  <c r="K85" i="14" s="1"/>
  <c r="I85" i="10"/>
  <c r="S88" i="6" s="1"/>
  <c r="T80" i="10"/>
  <c r="I83" i="7" s="1"/>
  <c r="AD80" i="10"/>
  <c r="AG83" i="8" s="1"/>
  <c r="AI80" i="14"/>
  <c r="R80" i="15"/>
  <c r="M81" i="10"/>
  <c r="K81" i="15"/>
  <c r="J85" i="10"/>
  <c r="C87" i="10"/>
  <c r="N88" i="14"/>
  <c r="Q88" i="10"/>
  <c r="F91" i="7" s="1"/>
  <c r="T85" i="15"/>
  <c r="AF85" i="10"/>
  <c r="AJ88" i="8" s="1"/>
  <c r="C86" i="10"/>
  <c r="M81" i="15"/>
  <c r="Y81" i="10"/>
  <c r="AA84" i="8" s="1"/>
  <c r="AF81" i="10"/>
  <c r="AJ84" i="8" s="1"/>
  <c r="AL84" i="8" s="1"/>
  <c r="C82" i="10"/>
  <c r="AD83" i="10"/>
  <c r="AG86" i="8" s="1"/>
  <c r="R83" i="15"/>
  <c r="H84" i="14"/>
  <c r="Y85" i="10"/>
  <c r="AA88" i="8" s="1"/>
  <c r="Z87" i="10"/>
  <c r="AB90" i="8" s="1"/>
  <c r="O88" i="10"/>
  <c r="X88" i="10"/>
  <c r="C77" i="10"/>
  <c r="C80" i="15"/>
  <c r="X81" i="10"/>
  <c r="R85" i="10"/>
  <c r="G88" i="7" s="1"/>
  <c r="M88" i="7" s="1"/>
  <c r="H85" i="15"/>
  <c r="AL85" i="14"/>
  <c r="O140" i="12"/>
  <c r="K90" i="6" s="1"/>
  <c r="L90" i="6" s="1"/>
  <c r="M90" i="6" s="1"/>
  <c r="K87" i="10"/>
  <c r="J88" i="14"/>
  <c r="F88" i="15"/>
  <c r="AA88" i="14"/>
  <c r="AI82" i="14"/>
  <c r="AD82" i="10"/>
  <c r="AG85" i="8" s="1"/>
  <c r="F85" i="14"/>
  <c r="G85" i="14" s="1"/>
  <c r="G85" i="15"/>
  <c r="N85" i="14"/>
  <c r="AD85" i="10"/>
  <c r="AG88" i="8" s="1"/>
  <c r="AH88" i="8" s="1"/>
  <c r="AC87" i="14"/>
  <c r="AF87" i="14"/>
  <c r="P87" i="15"/>
  <c r="AE87" i="10"/>
  <c r="AI90" i="8" s="1"/>
  <c r="S87" i="15"/>
  <c r="AK87" i="14"/>
  <c r="W88" i="14"/>
  <c r="X88" i="14" s="1"/>
  <c r="T88" i="14" s="1"/>
  <c r="L88" i="15"/>
  <c r="G76" i="15"/>
  <c r="W76" i="10"/>
  <c r="B80" i="15"/>
  <c r="I80" i="14"/>
  <c r="K80" i="14" s="1"/>
  <c r="Q80" i="14"/>
  <c r="C84" i="10"/>
  <c r="Q85" i="10"/>
  <c r="F88" i="7" s="1"/>
  <c r="L88" i="7" s="1"/>
  <c r="O85" i="14"/>
  <c r="Q85" i="15"/>
  <c r="AH85" i="14"/>
  <c r="Y87" i="10"/>
  <c r="AA90" i="8" s="1"/>
  <c r="AD87" i="14"/>
  <c r="AB87" i="10"/>
  <c r="AD90" i="8" s="1"/>
  <c r="G88" i="15"/>
  <c r="J48" i="12"/>
  <c r="Q91" i="8" s="1"/>
  <c r="O135" i="12"/>
  <c r="F81" i="10"/>
  <c r="AL81" i="14"/>
  <c r="F84" i="10"/>
  <c r="E84" i="14"/>
  <c r="K84" i="10"/>
  <c r="Z84" i="10"/>
  <c r="AB87" i="8" s="1"/>
  <c r="N84" i="15"/>
  <c r="S84" i="15"/>
  <c r="AE84" i="10"/>
  <c r="AI87" i="8" s="1"/>
  <c r="AK84" i="14"/>
  <c r="G85" i="10"/>
  <c r="AC85" i="14"/>
  <c r="AI85" i="14"/>
  <c r="C87" i="15"/>
  <c r="J88" i="10"/>
  <c r="S88" i="10"/>
  <c r="H91" i="7" s="1"/>
  <c r="C83" i="10"/>
  <c r="M84" i="15"/>
  <c r="AC84" i="14"/>
  <c r="R84" i="15"/>
  <c r="AI84" i="14"/>
  <c r="O85" i="15"/>
  <c r="AE85" i="14"/>
  <c r="N87" i="15"/>
  <c r="R89" i="14"/>
  <c r="AD88" i="10"/>
  <c r="AG91" i="8" s="1"/>
  <c r="AI88" i="14"/>
  <c r="AM88" i="14"/>
  <c r="H89" i="14"/>
  <c r="X89" i="10"/>
  <c r="AC89" i="10"/>
  <c r="AF92" i="8" s="1"/>
  <c r="Q89" i="15"/>
  <c r="AH89" i="14"/>
  <c r="F90" i="14"/>
  <c r="C90" i="15"/>
  <c r="G90" i="10"/>
  <c r="H90" i="15"/>
  <c r="R90" i="10"/>
  <c r="G93" i="7" s="1"/>
  <c r="Q91" i="15"/>
  <c r="AH91" i="14"/>
  <c r="Q88" i="15"/>
  <c r="AC88" i="10"/>
  <c r="AF91" i="8" s="1"/>
  <c r="AH91" i="8" s="1"/>
  <c r="R88" i="15"/>
  <c r="M90" i="10"/>
  <c r="J90" i="15"/>
  <c r="AE90" i="10"/>
  <c r="AI93" i="8" s="1"/>
  <c r="AC91" i="10"/>
  <c r="AF94" i="8" s="1"/>
  <c r="AH94" i="8" s="1"/>
  <c r="R90" i="15"/>
  <c r="AI90" i="14"/>
  <c r="G91" i="14"/>
  <c r="F89" i="10"/>
  <c r="I89" i="15"/>
  <c r="K89" i="15"/>
  <c r="AK89" i="14"/>
  <c r="AN89" i="14" s="1"/>
  <c r="P90" i="10"/>
  <c r="O90" i="14"/>
  <c r="T91" i="15"/>
  <c r="AF91" i="10"/>
  <c r="AJ94" i="8" s="1"/>
  <c r="AG88" i="10"/>
  <c r="AK91" i="8" s="1"/>
  <c r="U88" i="15"/>
  <c r="D89" i="15"/>
  <c r="F90" i="15"/>
  <c r="J90" i="14"/>
  <c r="L90" i="10"/>
  <c r="W90" i="10"/>
  <c r="N91" i="15"/>
  <c r="Z91" i="10"/>
  <c r="AB94" i="8" s="1"/>
  <c r="AD91" i="10"/>
  <c r="AG94" i="8" s="1"/>
  <c r="R91" i="15"/>
  <c r="AI91" i="14"/>
  <c r="C92" i="10"/>
  <c r="J80" i="10"/>
  <c r="AG80" i="10"/>
  <c r="AK83" i="8" s="1"/>
  <c r="U80" i="15"/>
  <c r="D81" i="15"/>
  <c r="AC81" i="10"/>
  <c r="AF84" i="8" s="1"/>
  <c r="AH81" i="14"/>
  <c r="F85" i="15"/>
  <c r="J85" i="15"/>
  <c r="W85" i="14"/>
  <c r="X85" i="14" s="1"/>
  <c r="T85" i="14" s="1"/>
  <c r="G88" i="10"/>
  <c r="F88" i="14"/>
  <c r="G88" i="14" s="1"/>
  <c r="R88" i="10"/>
  <c r="G91" i="7" s="1"/>
  <c r="H88" i="15"/>
  <c r="N88" i="15"/>
  <c r="AH88" i="14"/>
  <c r="AJ88" i="14" s="1"/>
  <c r="H89" i="10"/>
  <c r="K89" i="10"/>
  <c r="H89" i="15"/>
  <c r="H90" i="10"/>
  <c r="H90" i="14"/>
  <c r="AD90" i="10"/>
  <c r="AG93" i="8" s="1"/>
  <c r="X91" i="10"/>
  <c r="AL91" i="14"/>
  <c r="AD93" i="14"/>
  <c r="AG93" i="14" s="1"/>
  <c r="Z93" i="10"/>
  <c r="AB96" i="8" s="1"/>
  <c r="N93" i="15"/>
  <c r="K81" i="10"/>
  <c r="H81" i="15"/>
  <c r="AK81" i="14"/>
  <c r="AN81" i="14" s="1"/>
  <c r="S81" i="15"/>
  <c r="M85" i="10"/>
  <c r="U85" i="10"/>
  <c r="J88" i="7" s="1"/>
  <c r="P88" i="7" s="1"/>
  <c r="K85" i="15"/>
  <c r="L85" i="15"/>
  <c r="I88" i="14"/>
  <c r="E88" i="15"/>
  <c r="AA88" i="10"/>
  <c r="AC91" i="8" s="1"/>
  <c r="J89" i="10"/>
  <c r="U90" i="10"/>
  <c r="J93" i="7" s="1"/>
  <c r="R90" i="14"/>
  <c r="Y90" i="10"/>
  <c r="AA93" i="8" s="1"/>
  <c r="S90" i="15"/>
  <c r="K91" i="10"/>
  <c r="AD91" i="14"/>
  <c r="U93" i="10"/>
  <c r="J96" i="7" s="1"/>
  <c r="Y93" i="10"/>
  <c r="AA96" i="8" s="1"/>
  <c r="AI93" i="14"/>
  <c r="R93" i="15"/>
  <c r="S93" i="15"/>
  <c r="AE93" i="10"/>
  <c r="AI96" i="8" s="1"/>
  <c r="AK93" i="14"/>
  <c r="T93" i="15"/>
  <c r="AF93" i="10"/>
  <c r="AJ96" i="8" s="1"/>
  <c r="AL93" i="14"/>
  <c r="AG94" i="10"/>
  <c r="AK97" i="8" s="1"/>
  <c r="AM94" i="14"/>
  <c r="I95" i="15"/>
  <c r="M96" i="15"/>
  <c r="Y96" i="10"/>
  <c r="AA99" i="8" s="1"/>
  <c r="T96" i="10"/>
  <c r="I99" i="7" s="1"/>
  <c r="O99" i="7" s="1"/>
  <c r="Q96" i="14"/>
  <c r="AC96" i="14"/>
  <c r="AG96" i="10"/>
  <c r="AK99" i="8" s="1"/>
  <c r="AM96" i="14"/>
  <c r="Y97" i="10"/>
  <c r="AA100" i="8" s="1"/>
  <c r="P81" i="15"/>
  <c r="U81" i="15"/>
  <c r="B85" i="15"/>
  <c r="B88" i="15"/>
  <c r="Y89" i="10"/>
  <c r="AA92" i="8" s="1"/>
  <c r="P89" i="15"/>
  <c r="U89" i="15"/>
  <c r="AA91" i="10"/>
  <c r="AC94" i="8" s="1"/>
  <c r="K93" i="15"/>
  <c r="AA93" i="14"/>
  <c r="M93" i="15"/>
  <c r="AD93" i="10"/>
  <c r="AG96" i="8" s="1"/>
  <c r="AH96" i="8" s="1"/>
  <c r="K94" i="15"/>
  <c r="W94" i="14"/>
  <c r="X94" i="14" s="1"/>
  <c r="T94" i="14" s="1"/>
  <c r="L94" i="15"/>
  <c r="AA94" i="14"/>
  <c r="W94" i="10"/>
  <c r="O95" i="10"/>
  <c r="R95" i="10"/>
  <c r="G98" i="7" s="1"/>
  <c r="M98" i="7" s="1"/>
  <c r="O95" i="14"/>
  <c r="S95" i="10"/>
  <c r="H98" i="7" s="1"/>
  <c r="AB95" i="10"/>
  <c r="AD98" i="8" s="1"/>
  <c r="AF95" i="14"/>
  <c r="J97" i="10"/>
  <c r="U98" i="15"/>
  <c r="AG98" i="10"/>
  <c r="AK101" i="8" s="1"/>
  <c r="AM98" i="14"/>
  <c r="K98" i="10"/>
  <c r="P98" i="10"/>
  <c r="C76" i="10"/>
  <c r="Y80" i="10"/>
  <c r="AA83" i="8" s="1"/>
  <c r="C81" i="10"/>
  <c r="P81" i="10"/>
  <c r="W81" i="10"/>
  <c r="AB81" i="10"/>
  <c r="AD84" i="8" s="1"/>
  <c r="AB85" i="10"/>
  <c r="AD88" i="8" s="1"/>
  <c r="AG85" i="10"/>
  <c r="AK88" i="8" s="1"/>
  <c r="F88" i="10"/>
  <c r="Y88" i="10"/>
  <c r="AA91" i="8" s="1"/>
  <c r="C89" i="10"/>
  <c r="P89" i="10"/>
  <c r="W89" i="10"/>
  <c r="AB89" i="10"/>
  <c r="AD92" i="8" s="1"/>
  <c r="N91" i="10"/>
  <c r="O91" i="10"/>
  <c r="N4" i="13"/>
  <c r="Q94" i="8" s="1"/>
  <c r="R94" i="8" s="1"/>
  <c r="O91" i="15"/>
  <c r="E93" i="15"/>
  <c r="O94" i="10"/>
  <c r="P94" i="10"/>
  <c r="T94" i="10"/>
  <c r="I97" i="7" s="1"/>
  <c r="O97" i="7" s="1"/>
  <c r="U94" i="10"/>
  <c r="J97" i="7" s="1"/>
  <c r="P97" i="7" s="1"/>
  <c r="N7" i="13"/>
  <c r="AC94" i="14"/>
  <c r="M94" i="15"/>
  <c r="Z94" i="10"/>
  <c r="AB97" i="8" s="1"/>
  <c r="AD94" i="14"/>
  <c r="N94" i="15"/>
  <c r="C95" i="15"/>
  <c r="G95" i="10"/>
  <c r="F95" i="14"/>
  <c r="G95" i="14" s="1"/>
  <c r="H96" i="10"/>
  <c r="H96" i="14"/>
  <c r="L100" i="10"/>
  <c r="J100" i="14"/>
  <c r="K100" i="14" s="1"/>
  <c r="F6" i="13"/>
  <c r="J93" i="10"/>
  <c r="G93" i="15"/>
  <c r="O93" i="15"/>
  <c r="AE94" i="10"/>
  <c r="AI97" i="8" s="1"/>
  <c r="W95" i="14"/>
  <c r="X95" i="14" s="1"/>
  <c r="T95" i="14" s="1"/>
  <c r="X95" i="10"/>
  <c r="C97" i="15"/>
  <c r="G97" i="10"/>
  <c r="F97" i="14"/>
  <c r="M99" i="10"/>
  <c r="R93" i="10"/>
  <c r="G96" i="7" s="1"/>
  <c r="AB93" i="10"/>
  <c r="AD96" i="8" s="1"/>
  <c r="AB94" i="10"/>
  <c r="AD97" i="8" s="1"/>
  <c r="R94" i="15"/>
  <c r="AI94" i="14"/>
  <c r="AJ94" i="14" s="1"/>
  <c r="F9" i="13"/>
  <c r="AF96" i="10"/>
  <c r="AJ99" i="8" s="1"/>
  <c r="T96" i="15"/>
  <c r="U97" i="15"/>
  <c r="AG97" i="10"/>
  <c r="AK100" i="8" s="1"/>
  <c r="AM97" i="14"/>
  <c r="S98" i="10"/>
  <c r="H101" i="7" s="1"/>
  <c r="P95" i="14"/>
  <c r="M97" i="10"/>
  <c r="H97" i="15"/>
  <c r="R97" i="10"/>
  <c r="G100" i="7" s="1"/>
  <c r="W98" i="10"/>
  <c r="AK99" i="14"/>
  <c r="AE99" i="10"/>
  <c r="AI102" i="8" s="1"/>
  <c r="AF89" i="10"/>
  <c r="AJ92" i="8" s="1"/>
  <c r="AL92" i="8" s="1"/>
  <c r="C90" i="10"/>
  <c r="B91" i="15"/>
  <c r="L91" i="10"/>
  <c r="T91" i="10"/>
  <c r="I94" i="7" s="1"/>
  <c r="F93" i="15"/>
  <c r="F7" i="13"/>
  <c r="AK94" i="14"/>
  <c r="AD95" i="14"/>
  <c r="N95" i="15"/>
  <c r="L96" i="10"/>
  <c r="J96" i="14"/>
  <c r="O96" i="14"/>
  <c r="H96" i="15"/>
  <c r="O97" i="10"/>
  <c r="P98" i="14"/>
  <c r="S99" i="15"/>
  <c r="M89" i="15"/>
  <c r="F91" i="10"/>
  <c r="G91" i="10"/>
  <c r="F91" i="15"/>
  <c r="J91" i="15"/>
  <c r="L93" i="10"/>
  <c r="M93" i="10"/>
  <c r="J93" i="15"/>
  <c r="AF94" i="14"/>
  <c r="J95" i="10"/>
  <c r="Z95" i="10"/>
  <c r="AB98" i="8" s="1"/>
  <c r="R96" i="10"/>
  <c r="G99" i="7" s="1"/>
  <c r="M99" i="7" s="1"/>
  <c r="AD97" i="14"/>
  <c r="N97" i="15"/>
  <c r="Z97" i="10"/>
  <c r="AB100" i="8" s="1"/>
  <c r="O97" i="14"/>
  <c r="M97" i="15"/>
  <c r="AC97" i="14"/>
  <c r="Q98" i="14"/>
  <c r="J98" i="15"/>
  <c r="T98" i="10"/>
  <c r="I101" i="7" s="1"/>
  <c r="U101" i="15"/>
  <c r="AG101" i="10"/>
  <c r="AK104" i="8" s="1"/>
  <c r="AM101" i="14"/>
  <c r="G98" i="10"/>
  <c r="F98" i="14"/>
  <c r="G98" i="14" s="1"/>
  <c r="L98" i="15"/>
  <c r="C99" i="10"/>
  <c r="G100" i="15"/>
  <c r="AH100" i="14"/>
  <c r="Q100" i="15"/>
  <c r="R100" i="15"/>
  <c r="C101" i="15"/>
  <c r="F101" i="14"/>
  <c r="G101" i="14" s="1"/>
  <c r="AE101" i="14"/>
  <c r="P101" i="15"/>
  <c r="M103" i="15"/>
  <c r="Y103" i="10"/>
  <c r="AA106" i="8" s="1"/>
  <c r="AC103" i="14"/>
  <c r="E93" i="14"/>
  <c r="W93" i="14"/>
  <c r="X93" i="14" s="1"/>
  <c r="T93" i="14" s="1"/>
  <c r="AH93" i="14"/>
  <c r="AJ93" i="14" s="1"/>
  <c r="K94" i="10"/>
  <c r="E95" i="15"/>
  <c r="G95" i="15"/>
  <c r="O95" i="15"/>
  <c r="AD97" i="10"/>
  <c r="AG100" i="8" s="1"/>
  <c r="O98" i="15"/>
  <c r="C100" i="15"/>
  <c r="Q100" i="10"/>
  <c r="F103" i="7" s="1"/>
  <c r="W100" i="14"/>
  <c r="X100" i="14" s="1"/>
  <c r="T100" i="14" s="1"/>
  <c r="AC100" i="10"/>
  <c r="AF103" i="8" s="1"/>
  <c r="AH103" i="8" s="1"/>
  <c r="S100" i="15"/>
  <c r="AE100" i="10"/>
  <c r="AI103" i="8" s="1"/>
  <c r="F101" i="10"/>
  <c r="R101" i="10"/>
  <c r="G104" i="7" s="1"/>
  <c r="W101" i="14"/>
  <c r="X101" i="14" s="1"/>
  <c r="T101" i="14" s="1"/>
  <c r="AB101" i="10"/>
  <c r="AD104" i="8" s="1"/>
  <c r="AI101" i="14"/>
  <c r="K104" i="10"/>
  <c r="AC101" i="14"/>
  <c r="M101" i="15"/>
  <c r="R102" i="14"/>
  <c r="Y95" i="10"/>
  <c r="AA98" i="8" s="1"/>
  <c r="C96" i="10"/>
  <c r="C97" i="10"/>
  <c r="C98" i="15"/>
  <c r="T98" i="15"/>
  <c r="R99" i="14"/>
  <c r="M100" i="10"/>
  <c r="Q100" i="14"/>
  <c r="L100" i="15"/>
  <c r="J101" i="10"/>
  <c r="K101" i="10"/>
  <c r="Y101" i="10"/>
  <c r="AA104" i="8" s="1"/>
  <c r="AF101" i="14"/>
  <c r="U102" i="10"/>
  <c r="J105" i="7" s="1"/>
  <c r="P105" i="7" s="1"/>
  <c r="Q103" i="15"/>
  <c r="AH103" i="14"/>
  <c r="P103" i="10"/>
  <c r="W103" i="14"/>
  <c r="X103" i="14" s="1"/>
  <c r="T103" i="14" s="1"/>
  <c r="I95" i="14"/>
  <c r="K95" i="14" s="1"/>
  <c r="N95" i="14"/>
  <c r="M95" i="14" s="1"/>
  <c r="AG95" i="10"/>
  <c r="AK98" i="8" s="1"/>
  <c r="AF98" i="10"/>
  <c r="AJ101" i="8" s="1"/>
  <c r="O146" i="12"/>
  <c r="K103" i="6" s="1"/>
  <c r="L103" i="6" s="1"/>
  <c r="M103" i="6" s="1"/>
  <c r="E100" i="15"/>
  <c r="B95" i="15"/>
  <c r="AA98" i="14"/>
  <c r="AC98" i="14"/>
  <c r="F100" i="14"/>
  <c r="N100" i="14"/>
  <c r="AI100" i="14"/>
  <c r="AK100" i="14"/>
  <c r="C101" i="10"/>
  <c r="E101" i="14"/>
  <c r="O101" i="14"/>
  <c r="B102" i="15"/>
  <c r="E102" i="14"/>
  <c r="W104" i="10"/>
  <c r="I107" i="15"/>
  <c r="U99" i="10"/>
  <c r="J102" i="7" s="1"/>
  <c r="P102" i="7" s="1"/>
  <c r="K99" i="15"/>
  <c r="AC99" i="10"/>
  <c r="AF102" i="8" s="1"/>
  <c r="T100" i="10"/>
  <c r="I103" i="7" s="1"/>
  <c r="J100" i="15"/>
  <c r="N100" i="15"/>
  <c r="J166" i="12"/>
  <c r="R101" i="15"/>
  <c r="AD101" i="10"/>
  <c r="AG104" i="8" s="1"/>
  <c r="K102" i="14"/>
  <c r="O104" i="10"/>
  <c r="C93" i="10"/>
  <c r="C94" i="10"/>
  <c r="F95" i="10"/>
  <c r="M95" i="15"/>
  <c r="AA95" i="10"/>
  <c r="AC98" i="8" s="1"/>
  <c r="Q95" i="15"/>
  <c r="C98" i="10"/>
  <c r="J98" i="14"/>
  <c r="Q98" i="10"/>
  <c r="F101" i="7" s="1"/>
  <c r="Y98" i="10"/>
  <c r="AA101" i="8" s="1"/>
  <c r="M98" i="15"/>
  <c r="Q99" i="15"/>
  <c r="J100" i="10"/>
  <c r="O100" i="10"/>
  <c r="U100" i="10"/>
  <c r="J103" i="7" s="1"/>
  <c r="K100" i="15"/>
  <c r="Z100" i="10"/>
  <c r="AB103" i="8" s="1"/>
  <c r="AA100" i="10"/>
  <c r="AC103" i="8" s="1"/>
  <c r="P100" i="15"/>
  <c r="AF100" i="14"/>
  <c r="B101" i="15"/>
  <c r="H101" i="15"/>
  <c r="O101" i="15"/>
  <c r="F102" i="10"/>
  <c r="K102" i="15"/>
  <c r="K104" i="15"/>
  <c r="U104" i="10"/>
  <c r="J107" i="7" s="1"/>
  <c r="R104" i="14"/>
  <c r="Y102" i="10"/>
  <c r="AA105" i="8" s="1"/>
  <c r="AC102" i="14"/>
  <c r="AG102" i="14" s="1"/>
  <c r="AL102" i="14"/>
  <c r="H104" i="10"/>
  <c r="Y104" i="10"/>
  <c r="AA107" i="8" s="1"/>
  <c r="AH106" i="14"/>
  <c r="Q106" i="15"/>
  <c r="AC106" i="10"/>
  <c r="AF109" i="8" s="1"/>
  <c r="W107" i="10"/>
  <c r="AB110" i="10"/>
  <c r="AD113" i="8" s="1"/>
  <c r="AF110" i="14"/>
  <c r="P110" i="15"/>
  <c r="C100" i="10"/>
  <c r="N102" i="14"/>
  <c r="AA102" i="14"/>
  <c r="M102" i="15"/>
  <c r="AI102" i="14"/>
  <c r="AF102" i="10"/>
  <c r="AJ105" i="8" s="1"/>
  <c r="T102" i="15"/>
  <c r="D104" i="15"/>
  <c r="N104" i="15"/>
  <c r="Y105" i="10"/>
  <c r="AA108" i="8" s="1"/>
  <c r="AC105" i="14"/>
  <c r="J106" i="10"/>
  <c r="Z102" i="10"/>
  <c r="AB105" i="8" s="1"/>
  <c r="Q102" i="15"/>
  <c r="AH102" i="14"/>
  <c r="AG102" i="10"/>
  <c r="AK105" i="8" s="1"/>
  <c r="K105" i="14"/>
  <c r="I106" i="15"/>
  <c r="W106" i="10"/>
  <c r="AF106" i="10"/>
  <c r="AJ109" i="8" s="1"/>
  <c r="AL106" i="14"/>
  <c r="J107" i="15"/>
  <c r="T107" i="10"/>
  <c r="I110" i="7" s="1"/>
  <c r="Q107" i="14"/>
  <c r="AL107" i="14"/>
  <c r="T107" i="15"/>
  <c r="AF107" i="10"/>
  <c r="AJ110" i="8" s="1"/>
  <c r="Q108" i="14"/>
  <c r="J108" i="15"/>
  <c r="T108" i="10"/>
  <c r="I111" i="7" s="1"/>
  <c r="K102" i="10"/>
  <c r="L102" i="10"/>
  <c r="O102" i="10"/>
  <c r="T102" i="10"/>
  <c r="I105" i="7" s="1"/>
  <c r="L102" i="15"/>
  <c r="N102" i="15"/>
  <c r="U102" i="15"/>
  <c r="AB105" i="10"/>
  <c r="AD108" i="8" s="1"/>
  <c r="J107" i="10"/>
  <c r="AF107" i="14"/>
  <c r="P107" i="15"/>
  <c r="AB107" i="10"/>
  <c r="AD110" i="8" s="1"/>
  <c r="J108" i="10"/>
  <c r="AE108" i="14"/>
  <c r="Q102" i="10"/>
  <c r="F105" i="7" s="1"/>
  <c r="AC102" i="10"/>
  <c r="AF105" i="8" s="1"/>
  <c r="AD102" i="10"/>
  <c r="AG105" i="8" s="1"/>
  <c r="X105" i="10"/>
  <c r="P106" i="15"/>
  <c r="AB106" i="10"/>
  <c r="AD109" i="8" s="1"/>
  <c r="AF106" i="14"/>
  <c r="L107" i="15"/>
  <c r="AA107" i="14"/>
  <c r="AK108" i="14"/>
  <c r="D109" i="15"/>
  <c r="H109" i="10"/>
  <c r="H109" i="14"/>
  <c r="K105" i="10"/>
  <c r="E106" i="14"/>
  <c r="B106" i="15"/>
  <c r="K106" i="10"/>
  <c r="Y107" i="10"/>
  <c r="AA110" i="8" s="1"/>
  <c r="M107" i="15"/>
  <c r="AE107" i="10"/>
  <c r="AI110" i="8" s="1"/>
  <c r="S107" i="15"/>
  <c r="AK107" i="14"/>
  <c r="N108" i="10"/>
  <c r="C103" i="10"/>
  <c r="F104" i="14"/>
  <c r="AC104" i="14"/>
  <c r="J105" i="10"/>
  <c r="M105" i="10"/>
  <c r="S105" i="10"/>
  <c r="H108" i="7" s="1"/>
  <c r="F106" i="10"/>
  <c r="E108" i="15"/>
  <c r="I108" i="14"/>
  <c r="C104" i="10"/>
  <c r="G104" i="10"/>
  <c r="C104" i="15"/>
  <c r="Q104" i="10"/>
  <c r="F107" i="7" s="1"/>
  <c r="G104" i="15"/>
  <c r="M104" i="15"/>
  <c r="I105" i="14"/>
  <c r="I105" i="10"/>
  <c r="S108" i="6" s="1"/>
  <c r="R105" i="10"/>
  <c r="G108" i="7" s="1"/>
  <c r="H105" i="15"/>
  <c r="O105" i="14"/>
  <c r="M105" i="14" s="1"/>
  <c r="N105" i="15"/>
  <c r="Z105" i="10"/>
  <c r="AB108" i="8" s="1"/>
  <c r="AD105" i="14"/>
  <c r="S106" i="10"/>
  <c r="H109" i="7" s="1"/>
  <c r="K106" i="15"/>
  <c r="R106" i="14"/>
  <c r="U106" i="10"/>
  <c r="J109" i="7" s="1"/>
  <c r="I107" i="14"/>
  <c r="O107" i="15"/>
  <c r="AE107" i="14"/>
  <c r="AE105" i="14"/>
  <c r="C106" i="10"/>
  <c r="K108" i="10"/>
  <c r="G108" i="15"/>
  <c r="J109" i="10"/>
  <c r="AD109" i="14"/>
  <c r="J110" i="10"/>
  <c r="W110" i="10"/>
  <c r="C111" i="10"/>
  <c r="H111" i="14"/>
  <c r="H106" i="15"/>
  <c r="R106" i="10"/>
  <c r="G109" i="7" s="1"/>
  <c r="J108" i="14"/>
  <c r="K108" i="14" s="1"/>
  <c r="F108" i="15"/>
  <c r="AC108" i="10"/>
  <c r="AF111" i="8" s="1"/>
  <c r="Q108" i="15"/>
  <c r="M109" i="15"/>
  <c r="AC109" i="10"/>
  <c r="AF112" i="8" s="1"/>
  <c r="AH109" i="14"/>
  <c r="Q109" i="15"/>
  <c r="AI110" i="14"/>
  <c r="AA111" i="10"/>
  <c r="AC114" i="8" s="1"/>
  <c r="O111" i="15"/>
  <c r="AE111" i="14"/>
  <c r="F112" i="14"/>
  <c r="G112" i="14" s="1"/>
  <c r="L112" i="10"/>
  <c r="J112" i="14"/>
  <c r="S113" i="10"/>
  <c r="H116" i="7" s="1"/>
  <c r="C107" i="10"/>
  <c r="O108" i="14"/>
  <c r="AD108" i="10"/>
  <c r="AG111" i="8" s="1"/>
  <c r="R108" i="15"/>
  <c r="O109" i="14"/>
  <c r="P109" i="15"/>
  <c r="AB109" i="10"/>
  <c r="AD112" i="8" s="1"/>
  <c r="AD109" i="10"/>
  <c r="AG112" i="8" s="1"/>
  <c r="AI109" i="14"/>
  <c r="S109" i="15"/>
  <c r="AE109" i="10"/>
  <c r="AI112" i="8" s="1"/>
  <c r="T112" i="10"/>
  <c r="I115" i="7" s="1"/>
  <c r="Q112" i="14"/>
  <c r="J102" i="10"/>
  <c r="R102" i="10"/>
  <c r="G105" i="7" s="1"/>
  <c r="M105" i="7" s="1"/>
  <c r="B105" i="15"/>
  <c r="E105" i="14"/>
  <c r="O105" i="15"/>
  <c r="C108" i="10"/>
  <c r="L108" i="10"/>
  <c r="R108" i="10"/>
  <c r="G111" i="7" s="1"/>
  <c r="H108" i="15"/>
  <c r="J159" i="12"/>
  <c r="C109" i="15"/>
  <c r="K109" i="10"/>
  <c r="N109" i="14"/>
  <c r="K109" i="15"/>
  <c r="AD110" i="10"/>
  <c r="AG113" i="8" s="1"/>
  <c r="H112" i="14"/>
  <c r="K112" i="10"/>
  <c r="W109" i="14"/>
  <c r="X109" i="14" s="1"/>
  <c r="T109" i="14" s="1"/>
  <c r="G110" i="15"/>
  <c r="N110" i="14"/>
  <c r="H110" i="15"/>
  <c r="I111" i="10"/>
  <c r="S114" i="6" s="1"/>
  <c r="E111" i="15"/>
  <c r="Z111" i="10"/>
  <c r="AB114" i="8" s="1"/>
  <c r="AD111" i="14"/>
  <c r="AL111" i="14"/>
  <c r="T111" i="15"/>
  <c r="I113" i="10"/>
  <c r="S116" i="6" s="1"/>
  <c r="I113" i="14"/>
  <c r="H109" i="15"/>
  <c r="R109" i="10"/>
  <c r="G112" i="7" s="1"/>
  <c r="AN109" i="14"/>
  <c r="J110" i="14"/>
  <c r="T108" i="15"/>
  <c r="AF108" i="10"/>
  <c r="AJ111" i="8" s="1"/>
  <c r="AL111" i="8" s="1"/>
  <c r="I109" i="14"/>
  <c r="P109" i="10"/>
  <c r="L110" i="10"/>
  <c r="Q110" i="10"/>
  <c r="F113" i="7" s="1"/>
  <c r="D111" i="15"/>
  <c r="H111" i="10"/>
  <c r="C112" i="15"/>
  <c r="G112" i="10"/>
  <c r="J113" i="10"/>
  <c r="Q105" i="15"/>
  <c r="O108" i="10"/>
  <c r="W108" i="14"/>
  <c r="X108" i="14" s="1"/>
  <c r="T108" i="14" s="1"/>
  <c r="AI108" i="14"/>
  <c r="AJ108" i="14" s="1"/>
  <c r="AM108" i="14"/>
  <c r="I109" i="10"/>
  <c r="S112" i="6" s="1"/>
  <c r="E109" i="15"/>
  <c r="M109" i="10"/>
  <c r="N109" i="10"/>
  <c r="C110" i="10"/>
  <c r="O110" i="14"/>
  <c r="I111" i="14"/>
  <c r="J112" i="15"/>
  <c r="U109" i="15"/>
  <c r="AH112" i="14"/>
  <c r="AK112" i="14"/>
  <c r="AB113" i="10"/>
  <c r="AD116" i="8" s="1"/>
  <c r="Q113" i="15"/>
  <c r="AC113" i="10"/>
  <c r="AF116" i="8" s="1"/>
  <c r="AH116" i="8" s="1"/>
  <c r="R113" i="15"/>
  <c r="O36" i="12"/>
  <c r="K121" i="6" s="1"/>
  <c r="L121" i="6" s="1"/>
  <c r="M121" i="6" s="1"/>
  <c r="G115" i="10"/>
  <c r="O115" i="14"/>
  <c r="R115" i="10"/>
  <c r="G118" i="7" s="1"/>
  <c r="X116" i="10"/>
  <c r="O113" i="14"/>
  <c r="J170" i="12"/>
  <c r="Q116" i="8" s="1"/>
  <c r="B114" i="15"/>
  <c r="P114" i="10"/>
  <c r="O114" i="14"/>
  <c r="H114" i="15"/>
  <c r="AG105" i="10"/>
  <c r="AK108" i="8" s="1"/>
  <c r="C109" i="10"/>
  <c r="O109" i="10"/>
  <c r="AG109" i="10"/>
  <c r="AK112" i="8" s="1"/>
  <c r="C112" i="10"/>
  <c r="P112" i="10"/>
  <c r="W112" i="10"/>
  <c r="L113" i="15"/>
  <c r="AG113" i="10"/>
  <c r="AK116" i="8" s="1"/>
  <c r="U113" i="15"/>
  <c r="D114" i="15"/>
  <c r="F115" i="15"/>
  <c r="J115" i="14"/>
  <c r="AF115" i="14"/>
  <c r="P115" i="15"/>
  <c r="AB115" i="10"/>
  <c r="AD118" i="8" s="1"/>
  <c r="P117" i="10"/>
  <c r="M113" i="10"/>
  <c r="M114" i="10"/>
  <c r="R114" i="10"/>
  <c r="G117" i="7" s="1"/>
  <c r="P114" i="15"/>
  <c r="AB114" i="10"/>
  <c r="AD117" i="8" s="1"/>
  <c r="P115" i="14"/>
  <c r="I116" i="14"/>
  <c r="E116" i="15"/>
  <c r="I116" i="10"/>
  <c r="S119" i="6" s="1"/>
  <c r="AC112" i="10"/>
  <c r="AF115" i="8" s="1"/>
  <c r="S112" i="15"/>
  <c r="B113" i="15"/>
  <c r="F113" i="10"/>
  <c r="AF113" i="14"/>
  <c r="AA114" i="10"/>
  <c r="AC117" i="8" s="1"/>
  <c r="AE114" i="14"/>
  <c r="AF115" i="10"/>
  <c r="AJ118" i="8" s="1"/>
  <c r="T115" i="15"/>
  <c r="AL115" i="14"/>
  <c r="AM112" i="14"/>
  <c r="U112" i="15"/>
  <c r="R113" i="10"/>
  <c r="G116" i="7" s="1"/>
  <c r="H113" i="15"/>
  <c r="AD114" i="14"/>
  <c r="AE114" i="10"/>
  <c r="AI117" i="8" s="1"/>
  <c r="AK114" i="14"/>
  <c r="Y115" i="10"/>
  <c r="AA118" i="8" s="1"/>
  <c r="M115" i="15"/>
  <c r="B116" i="15"/>
  <c r="F116" i="10"/>
  <c r="H115" i="10"/>
  <c r="H115" i="14"/>
  <c r="S119" i="15"/>
  <c r="AE119" i="10"/>
  <c r="AI122" i="8" s="1"/>
  <c r="AK119" i="14"/>
  <c r="P113" i="15"/>
  <c r="K114" i="15"/>
  <c r="U114" i="10"/>
  <c r="J117" i="7" s="1"/>
  <c r="Z114" i="10"/>
  <c r="AB117" i="8" s="1"/>
  <c r="F115" i="14"/>
  <c r="O115" i="10"/>
  <c r="N116" i="14"/>
  <c r="Q116" i="10"/>
  <c r="F119" i="7" s="1"/>
  <c r="G116" i="15"/>
  <c r="N116" i="10"/>
  <c r="AA116" i="10"/>
  <c r="AC119" i="8" s="1"/>
  <c r="O116" i="15"/>
  <c r="E118" i="15"/>
  <c r="I118" i="10"/>
  <c r="Y118" i="10"/>
  <c r="AA121" i="8" s="1"/>
  <c r="AC118" i="14"/>
  <c r="I119" i="10"/>
  <c r="S122" i="6" s="1"/>
  <c r="I119" i="14"/>
  <c r="Q119" i="10"/>
  <c r="F122" i="7" s="1"/>
  <c r="N119" i="14"/>
  <c r="AA119" i="10"/>
  <c r="AC122" i="8" s="1"/>
  <c r="B120" i="15"/>
  <c r="E120" i="14"/>
  <c r="S121" i="10"/>
  <c r="H124" i="7" s="1"/>
  <c r="AC122" i="10"/>
  <c r="AF125" i="8" s="1"/>
  <c r="Q122" i="15"/>
  <c r="AH122" i="14"/>
  <c r="G113" i="14"/>
  <c r="Y113" i="10"/>
  <c r="AA116" i="8" s="1"/>
  <c r="M113" i="15"/>
  <c r="C114" i="10"/>
  <c r="J117" i="10"/>
  <c r="AC118" i="10"/>
  <c r="AF121" i="8" s="1"/>
  <c r="AH118" i="14"/>
  <c r="AJ118" i="14" s="1"/>
  <c r="AG118" i="10"/>
  <c r="AK121" i="8" s="1"/>
  <c r="AL121" i="8" s="1"/>
  <c r="F120" i="10"/>
  <c r="W120" i="14"/>
  <c r="X120" i="14" s="1"/>
  <c r="T120" i="14" s="1"/>
  <c r="R121" i="14"/>
  <c r="U121" i="10"/>
  <c r="J124" i="7" s="1"/>
  <c r="K121" i="15"/>
  <c r="G116" i="10"/>
  <c r="AK116" i="14"/>
  <c r="H118" i="14"/>
  <c r="L118" i="10"/>
  <c r="G118" i="15"/>
  <c r="Q118" i="10"/>
  <c r="F121" i="7" s="1"/>
  <c r="C119" i="10"/>
  <c r="I120" i="10"/>
  <c r="S123" i="6" s="1"/>
  <c r="I120" i="14"/>
  <c r="E120" i="15"/>
  <c r="AE120" i="10"/>
  <c r="AI123" i="8" s="1"/>
  <c r="N113" i="10"/>
  <c r="J115" i="10"/>
  <c r="J115" i="15"/>
  <c r="L115" i="15"/>
  <c r="Z115" i="10"/>
  <c r="AB118" i="8" s="1"/>
  <c r="N115" i="15"/>
  <c r="AE115" i="10"/>
  <c r="AI118" i="8" s="1"/>
  <c r="AK115" i="14"/>
  <c r="C116" i="10"/>
  <c r="C116" i="15"/>
  <c r="Y116" i="10"/>
  <c r="AA119" i="8" s="1"/>
  <c r="M116" i="15"/>
  <c r="F118" i="14"/>
  <c r="I118" i="14"/>
  <c r="K118" i="14" s="1"/>
  <c r="W118" i="10"/>
  <c r="AB118" i="10"/>
  <c r="AD121" i="8" s="1"/>
  <c r="AF118" i="14"/>
  <c r="P118" i="15"/>
  <c r="AE119" i="14"/>
  <c r="AK120" i="14"/>
  <c r="C117" i="10"/>
  <c r="H120" i="10"/>
  <c r="H120" i="14"/>
  <c r="H124" i="10"/>
  <c r="D124" i="15"/>
  <c r="H124" i="14"/>
  <c r="AE116" i="14"/>
  <c r="AE116" i="10"/>
  <c r="AI119" i="8" s="1"/>
  <c r="AA117" i="14"/>
  <c r="O118" i="10"/>
  <c r="E119" i="15"/>
  <c r="G119" i="15"/>
  <c r="O119" i="15"/>
  <c r="K120" i="10"/>
  <c r="R123" i="15"/>
  <c r="AD123" i="10"/>
  <c r="AG126" i="8" s="1"/>
  <c r="AI123" i="14"/>
  <c r="G116" i="14"/>
  <c r="S116" i="15"/>
  <c r="L117" i="15"/>
  <c r="P120" i="14"/>
  <c r="I121" i="15"/>
  <c r="AD118" i="10"/>
  <c r="AG121" i="8" s="1"/>
  <c r="T118" i="15"/>
  <c r="N120" i="10"/>
  <c r="K120" i="15"/>
  <c r="U120" i="10"/>
  <c r="J123" i="7" s="1"/>
  <c r="P123" i="7" s="1"/>
  <c r="AM120" i="14"/>
  <c r="R121" i="10"/>
  <c r="G124" i="7" s="1"/>
  <c r="AA121" i="14"/>
  <c r="AF121" i="14"/>
  <c r="U121" i="15"/>
  <c r="F123" i="10"/>
  <c r="N123" i="10"/>
  <c r="AL123" i="14"/>
  <c r="T123" i="15"/>
  <c r="AN121" i="14"/>
  <c r="C122" i="10"/>
  <c r="C124" i="10"/>
  <c r="S129" i="15"/>
  <c r="AK129" i="14"/>
  <c r="AE129" i="10"/>
  <c r="AI132" i="8" s="1"/>
  <c r="J113" i="14"/>
  <c r="K113" i="14" s="1"/>
  <c r="Q113" i="14"/>
  <c r="M113" i="14" s="1"/>
  <c r="AE113" i="14"/>
  <c r="AG113" i="14" s="1"/>
  <c r="P115" i="10"/>
  <c r="W115" i="10"/>
  <c r="M118" i="10"/>
  <c r="U118" i="10"/>
  <c r="J121" i="7" s="1"/>
  <c r="C120" i="10"/>
  <c r="J121" i="10"/>
  <c r="J121" i="15"/>
  <c r="W121" i="10"/>
  <c r="M123" i="10"/>
  <c r="AF123" i="10"/>
  <c r="AJ126" i="8" s="1"/>
  <c r="S125" i="10"/>
  <c r="H128" i="7" s="1"/>
  <c r="C121" i="15"/>
  <c r="O121" i="10"/>
  <c r="L121" i="15"/>
  <c r="X121" i="10"/>
  <c r="M121" i="15"/>
  <c r="Y121" i="10"/>
  <c r="AA124" i="8" s="1"/>
  <c r="E123" i="14"/>
  <c r="K123" i="10"/>
  <c r="O128" i="15"/>
  <c r="AE128" i="14"/>
  <c r="AA128" i="10"/>
  <c r="AC131" i="8" s="1"/>
  <c r="H121" i="10"/>
  <c r="H121" i="14"/>
  <c r="P121" i="10"/>
  <c r="P121" i="15"/>
  <c r="J177" i="12"/>
  <c r="Q126" i="8" s="1"/>
  <c r="G125" i="10"/>
  <c r="F125" i="14"/>
  <c r="G125" i="14" s="1"/>
  <c r="X125" i="10"/>
  <c r="Q125" i="15"/>
  <c r="AH125" i="14"/>
  <c r="AJ125" i="14" s="1"/>
  <c r="AC125" i="10"/>
  <c r="AF128" i="8" s="1"/>
  <c r="Q120" i="14"/>
  <c r="AF120" i="10"/>
  <c r="AJ123" i="8" s="1"/>
  <c r="T120" i="15"/>
  <c r="F121" i="15"/>
  <c r="AE121" i="10"/>
  <c r="AI124" i="8" s="1"/>
  <c r="AL124" i="8" s="1"/>
  <c r="S121" i="15"/>
  <c r="C123" i="10"/>
  <c r="T125" i="10"/>
  <c r="I128" i="7" s="1"/>
  <c r="Q125" i="14"/>
  <c r="J125" i="15"/>
  <c r="C115" i="10"/>
  <c r="C118" i="10"/>
  <c r="K118" i="15"/>
  <c r="AL118" i="14"/>
  <c r="AN118" i="14" s="1"/>
  <c r="P120" i="10"/>
  <c r="T120" i="10"/>
  <c r="I123" i="7" s="1"/>
  <c r="O123" i="7" s="1"/>
  <c r="J120" i="15"/>
  <c r="W120" i="10"/>
  <c r="D121" i="15"/>
  <c r="L121" i="10"/>
  <c r="H121" i="15"/>
  <c r="Q121" i="14"/>
  <c r="AB121" i="10"/>
  <c r="AD124" i="8" s="1"/>
  <c r="B123" i="15"/>
  <c r="AD125" i="10"/>
  <c r="AG128" i="8" s="1"/>
  <c r="C126" i="10"/>
  <c r="O128" i="10"/>
  <c r="L128" i="15"/>
  <c r="T128" i="15"/>
  <c r="AF128" i="10"/>
  <c r="AJ131" i="8" s="1"/>
  <c r="AB130" i="10"/>
  <c r="AD133" i="8" s="1"/>
  <c r="AF130" i="14"/>
  <c r="C131" i="15"/>
  <c r="F131" i="14"/>
  <c r="G131" i="14" s="1"/>
  <c r="G131" i="10"/>
  <c r="AD127" i="10"/>
  <c r="AG130" i="8" s="1"/>
  <c r="C127" i="15"/>
  <c r="G127" i="10"/>
  <c r="F127" i="14"/>
  <c r="M127" i="15"/>
  <c r="Y127" i="10"/>
  <c r="AA130" i="8" s="1"/>
  <c r="AC127" i="14"/>
  <c r="D128" i="15"/>
  <c r="H128" i="10"/>
  <c r="H128" i="14"/>
  <c r="M128" i="15"/>
  <c r="Y128" i="10"/>
  <c r="AA131" i="8" s="1"/>
  <c r="AC128" i="14"/>
  <c r="N129" i="14"/>
  <c r="W129" i="14"/>
  <c r="X129" i="14" s="1"/>
  <c r="T129" i="14" s="1"/>
  <c r="E130" i="14"/>
  <c r="G130" i="14" s="1"/>
  <c r="C121" i="10"/>
  <c r="N125" i="15"/>
  <c r="M126" i="10"/>
  <c r="I129" i="14"/>
  <c r="E125" i="14"/>
  <c r="O125" i="10"/>
  <c r="AA125" i="10"/>
  <c r="AC128" i="8" s="1"/>
  <c r="AC127" i="10"/>
  <c r="AF130" i="8" s="1"/>
  <c r="AH127" i="14"/>
  <c r="G128" i="10"/>
  <c r="F128" i="14"/>
  <c r="AA128" i="14"/>
  <c r="AL128" i="14"/>
  <c r="Q125" i="10"/>
  <c r="F128" i="7" s="1"/>
  <c r="G125" i="15"/>
  <c r="O125" i="15"/>
  <c r="AF125" i="10"/>
  <c r="AJ128" i="8" s="1"/>
  <c r="T125" i="15"/>
  <c r="C130" i="15"/>
  <c r="G130" i="10"/>
  <c r="L130" i="10"/>
  <c r="S132" i="10"/>
  <c r="H135" i="7" s="1"/>
  <c r="AI125" i="14"/>
  <c r="P127" i="15"/>
  <c r="AF127" i="14"/>
  <c r="U127" i="15"/>
  <c r="AG127" i="10"/>
  <c r="AK130" i="8" s="1"/>
  <c r="C128" i="10"/>
  <c r="T130" i="10"/>
  <c r="I133" i="7" s="1"/>
  <c r="S130" i="15"/>
  <c r="AE130" i="10"/>
  <c r="AI133" i="8" s="1"/>
  <c r="B125" i="15"/>
  <c r="L125" i="10"/>
  <c r="Q126" i="15"/>
  <c r="AH126" i="14"/>
  <c r="O127" i="10"/>
  <c r="AI127" i="14"/>
  <c r="C129" i="10"/>
  <c r="P130" i="10"/>
  <c r="W130" i="10"/>
  <c r="P126" i="10"/>
  <c r="W126" i="10"/>
  <c r="H127" i="14"/>
  <c r="H127" i="10"/>
  <c r="AD127" i="14"/>
  <c r="N127" i="15"/>
  <c r="Z127" i="10"/>
  <c r="AB130" i="8" s="1"/>
  <c r="J128" i="14"/>
  <c r="L128" i="10"/>
  <c r="Q128" i="14"/>
  <c r="T128" i="10"/>
  <c r="I131" i="7" s="1"/>
  <c r="O131" i="7" s="1"/>
  <c r="E129" i="15"/>
  <c r="I129" i="10"/>
  <c r="S132" i="6" s="1"/>
  <c r="G129" i="15"/>
  <c r="Q129" i="10"/>
  <c r="F132" i="7" s="1"/>
  <c r="J172" i="12"/>
  <c r="Q132" i="8" s="1"/>
  <c r="U130" i="10"/>
  <c r="J133" i="7" s="1"/>
  <c r="K130" i="15"/>
  <c r="R130" i="14"/>
  <c r="F130" i="10"/>
  <c r="L131" i="15"/>
  <c r="W132" i="10"/>
  <c r="Q130" i="15"/>
  <c r="K131" i="10"/>
  <c r="W134" i="10"/>
  <c r="S134" i="15"/>
  <c r="AK134" i="14"/>
  <c r="AE134" i="10"/>
  <c r="AI137" i="8" s="1"/>
  <c r="O182" i="12"/>
  <c r="R130" i="15"/>
  <c r="L131" i="10"/>
  <c r="F131" i="15"/>
  <c r="Q131" i="15"/>
  <c r="AC131" i="10"/>
  <c r="AF134" i="8" s="1"/>
  <c r="AH134" i="8" s="1"/>
  <c r="I132" i="10"/>
  <c r="S135" i="6" s="1"/>
  <c r="E132" i="15"/>
  <c r="J133" i="15"/>
  <c r="T133" i="10"/>
  <c r="I136" i="7" s="1"/>
  <c r="Q133" i="14"/>
  <c r="O133" i="10"/>
  <c r="AA133" i="14"/>
  <c r="F134" i="10"/>
  <c r="B134" i="15"/>
  <c r="E134" i="14"/>
  <c r="P133" i="10"/>
  <c r="W133" i="10"/>
  <c r="M131" i="10"/>
  <c r="T131" i="10"/>
  <c r="I134" i="7" s="1"/>
  <c r="J131" i="15"/>
  <c r="AA131" i="14"/>
  <c r="AB131" i="10"/>
  <c r="AD134" i="8" s="1"/>
  <c r="AH131" i="14"/>
  <c r="AJ131" i="14" s="1"/>
  <c r="U132" i="15"/>
  <c r="AM132" i="14"/>
  <c r="AG132" i="10"/>
  <c r="AK135" i="8" s="1"/>
  <c r="C127" i="10"/>
  <c r="AH130" i="14"/>
  <c r="AJ130" i="14" s="1"/>
  <c r="N131" i="10"/>
  <c r="K131" i="15"/>
  <c r="C130" i="10"/>
  <c r="AI130" i="14"/>
  <c r="B131" i="15"/>
  <c r="J131" i="14"/>
  <c r="K131" i="14" s="1"/>
  <c r="R131" i="15"/>
  <c r="P132" i="10"/>
  <c r="Q132" i="10"/>
  <c r="F135" i="7" s="1"/>
  <c r="G132" i="15"/>
  <c r="P134" i="10"/>
  <c r="K136" i="14"/>
  <c r="AE131" i="14"/>
  <c r="C132" i="10"/>
  <c r="O134" i="10"/>
  <c r="AD131" i="14"/>
  <c r="AG131" i="10"/>
  <c r="AK134" i="8" s="1"/>
  <c r="C133" i="10"/>
  <c r="N134" i="10"/>
  <c r="J192" i="12"/>
  <c r="C135" i="15"/>
  <c r="R135" i="14"/>
  <c r="O131" i="14"/>
  <c r="AC131" i="14"/>
  <c r="AA131" i="10"/>
  <c r="AC134" i="8" s="1"/>
  <c r="AD134" i="14"/>
  <c r="G135" i="10"/>
  <c r="J135" i="10"/>
  <c r="L135" i="15"/>
  <c r="U135" i="15"/>
  <c r="AG135" i="10"/>
  <c r="AK138" i="8" s="1"/>
  <c r="X137" i="10"/>
  <c r="Z131" i="10"/>
  <c r="AB134" i="8" s="1"/>
  <c r="AL131" i="14"/>
  <c r="C134" i="10"/>
  <c r="M135" i="15"/>
  <c r="Y135" i="10"/>
  <c r="AA138" i="8" s="1"/>
  <c r="J131" i="10"/>
  <c r="R131" i="10"/>
  <c r="G134" i="7" s="1"/>
  <c r="Y131" i="10"/>
  <c r="AA134" i="8" s="1"/>
  <c r="F135" i="14"/>
  <c r="M135" i="10"/>
  <c r="H135" i="15"/>
  <c r="R135" i="10"/>
  <c r="G138" i="7" s="1"/>
  <c r="P135" i="15"/>
  <c r="AB135" i="10"/>
  <c r="AD138" i="8" s="1"/>
  <c r="AM135" i="14"/>
  <c r="E136" i="15"/>
  <c r="I136" i="10"/>
  <c r="S139" i="6" s="1"/>
  <c r="N134" i="15"/>
  <c r="Z134" i="10"/>
  <c r="AB137" i="8" s="1"/>
  <c r="U135" i="10"/>
  <c r="J138" i="7" s="1"/>
  <c r="F136" i="15"/>
  <c r="L136" i="10"/>
  <c r="O136" i="14"/>
  <c r="T136" i="10"/>
  <c r="I139" i="7" s="1"/>
  <c r="AA136" i="10"/>
  <c r="AC139" i="8" s="1"/>
  <c r="K137" i="10"/>
  <c r="N136" i="14"/>
  <c r="C137" i="10"/>
  <c r="K135" i="10"/>
  <c r="R135" i="15"/>
  <c r="B136" i="15"/>
  <c r="J136" i="10"/>
  <c r="R136" i="10"/>
  <c r="G139" i="7" s="1"/>
  <c r="B135" i="15"/>
  <c r="Q135" i="15"/>
  <c r="Q136" i="10"/>
  <c r="F139" i="7" s="1"/>
  <c r="J136" i="15"/>
  <c r="O136" i="15"/>
  <c r="E135" i="14"/>
  <c r="W135" i="14"/>
  <c r="X135" i="14" s="1"/>
  <c r="T135" i="14" s="1"/>
  <c r="AH135" i="14"/>
  <c r="AJ135" i="14" s="1"/>
  <c r="F135" i="10"/>
  <c r="N135" i="10"/>
  <c r="AC135" i="10"/>
  <c r="AF138" i="8" s="1"/>
  <c r="AH138" i="8" s="1"/>
  <c r="O193" i="12"/>
  <c r="M136" i="10"/>
  <c r="B148" i="14"/>
  <c r="C170" i="14"/>
  <c r="G170" i="14"/>
  <c r="B151" i="14"/>
  <c r="C151" i="14"/>
  <c r="AB152" i="14"/>
  <c r="G173" i="14"/>
  <c r="D153" i="14" s="1"/>
  <c r="C173" i="14"/>
  <c r="B153" i="14"/>
  <c r="C174" i="14"/>
  <c r="K174" i="14"/>
  <c r="L154" i="14" s="1"/>
  <c r="B154" i="14"/>
  <c r="B156" i="14"/>
  <c r="C178" i="14"/>
  <c r="G178" i="14"/>
  <c r="D158" i="14" s="1"/>
  <c r="B138" i="14" s="1"/>
  <c r="S138" i="14"/>
  <c r="B159" i="14"/>
  <c r="AB160" i="14"/>
  <c r="Z140" i="14" s="1"/>
  <c r="G181" i="14"/>
  <c r="D161" i="14" s="1"/>
  <c r="C181" i="14"/>
  <c r="B161" i="14"/>
  <c r="C161" i="14"/>
  <c r="K182" i="14"/>
  <c r="L162" i="14" s="1"/>
  <c r="D142" i="14" s="1"/>
  <c r="C182" i="14"/>
  <c r="AB163" i="14"/>
  <c r="Z143" i="14" s="1"/>
  <c r="B164" i="14"/>
  <c r="C184" i="14"/>
  <c r="S184" i="14"/>
  <c r="K185" i="14"/>
  <c r="L165" i="14" s="1"/>
  <c r="D145" i="14" s="1"/>
  <c r="C185" i="14"/>
  <c r="C186" i="14"/>
  <c r="G186" i="14"/>
  <c r="Z166" i="14"/>
  <c r="S146" i="14" s="1"/>
  <c r="C166" i="14"/>
  <c r="C187" i="14"/>
  <c r="L187" i="14"/>
  <c r="D167" i="14" s="1"/>
  <c r="B147" i="14" s="1"/>
  <c r="B167" i="14"/>
  <c r="C167" i="14"/>
  <c r="B143" i="14"/>
  <c r="C143" i="14"/>
  <c r="AB144" i="14"/>
  <c r="S150" i="14"/>
  <c r="AN138" i="14"/>
  <c r="AB141" i="14"/>
  <c r="G144" i="14"/>
  <c r="C144" i="14"/>
  <c r="Z154" i="14"/>
  <c r="Z162" i="14"/>
  <c r="S142" i="14" s="1"/>
  <c r="M138" i="14"/>
  <c r="AB150" i="14"/>
  <c r="C169" i="14"/>
  <c r="D150" i="14"/>
  <c r="C177" i="14"/>
  <c r="B139" i="14"/>
  <c r="C154" i="14"/>
  <c r="G154" i="14"/>
  <c r="AB140" i="14"/>
  <c r="AB147" i="14"/>
  <c r="AB139" i="14"/>
  <c r="L140" i="14"/>
  <c r="M143" i="14"/>
  <c r="Z145" i="14"/>
  <c r="AB149" i="14"/>
  <c r="C139" i="14"/>
  <c r="M145" i="14"/>
  <c r="Z147" i="14"/>
  <c r="D149" i="14"/>
  <c r="AN175" i="14"/>
  <c r="AB155" i="14" s="1"/>
  <c r="AG178" i="14"/>
  <c r="L138" i="14"/>
  <c r="M141" i="14"/>
  <c r="M142" i="14"/>
  <c r="C145" i="14"/>
  <c r="G152" i="14"/>
  <c r="C152" i="14"/>
  <c r="AB157" i="14"/>
  <c r="B160" i="14"/>
  <c r="C162" i="14"/>
  <c r="C163" i="14"/>
  <c r="AB166" i="14"/>
  <c r="Z146" i="14" s="1"/>
  <c r="S148" i="14"/>
  <c r="M170" i="14"/>
  <c r="B175" i="14"/>
  <c r="S156" i="14"/>
  <c r="M178" i="14"/>
  <c r="B183" i="14"/>
  <c r="S164" i="14"/>
  <c r="C159" i="14"/>
  <c r="D141" i="14"/>
  <c r="C147" i="14"/>
  <c r="C168" i="14"/>
  <c r="AN161" i="14"/>
  <c r="M162" i="14"/>
  <c r="M160" i="14"/>
  <c r="B140" i="14" s="1"/>
  <c r="S140" i="14"/>
  <c r="M161" i="14"/>
  <c r="D165" i="14"/>
  <c r="B145" i="14" s="1"/>
  <c r="C172" i="14"/>
  <c r="AB173" i="14"/>
  <c r="Z153" i="14" s="1"/>
  <c r="D174" i="14"/>
  <c r="C180" i="14"/>
  <c r="AB181" i="14"/>
  <c r="Z161" i="14" s="1"/>
  <c r="S141" i="14" s="1"/>
  <c r="D182" i="14"/>
  <c r="B162" i="14" s="1"/>
  <c r="C140" i="14"/>
  <c r="C165" i="14"/>
  <c r="C146" i="14"/>
  <c r="M146" i="14"/>
  <c r="AN146" i="14"/>
  <c r="C155" i="14"/>
  <c r="C176" i="14"/>
  <c r="B144" i="14"/>
  <c r="AN145" i="14"/>
  <c r="C148" i="14"/>
  <c r="D157" i="14"/>
  <c r="C164" i="14"/>
  <c r="D166" i="14"/>
  <c r="B146" i="14" s="1"/>
  <c r="M169" i="14"/>
  <c r="AN170" i="14"/>
  <c r="C171" i="14"/>
  <c r="AG173" i="14"/>
  <c r="AB153" i="14" s="1"/>
  <c r="M177" i="14"/>
  <c r="AN178" i="14"/>
  <c r="AB158" i="14" s="1"/>
  <c r="C179" i="14"/>
  <c r="AG163" i="14"/>
  <c r="AB143" i="14" s="1"/>
  <c r="M185" i="14"/>
  <c r="B165" i="14" s="1"/>
  <c r="G162" i="14"/>
  <c r="G163" i="14"/>
  <c r="D143" i="14" s="1"/>
  <c r="M144" i="14"/>
  <c r="Z144" i="14"/>
  <c r="AG148" i="14"/>
  <c r="AN153" i="14"/>
  <c r="C156" i="14"/>
  <c r="AG164" i="14"/>
  <c r="AB165" i="14"/>
  <c r="BD9" i="21"/>
  <c r="BC9" i="21"/>
  <c r="BE9" i="21"/>
  <c r="BA9" i="21"/>
  <c r="BB9" i="21" s="1"/>
  <c r="BD10" i="21"/>
  <c r="BC10" i="21"/>
  <c r="BA10" i="21"/>
  <c r="BB10" i="21" s="1"/>
  <c r="BD113" i="21"/>
  <c r="BC113" i="21"/>
  <c r="BC117" i="21"/>
  <c r="BD117" i="21"/>
  <c r="BE151" i="21"/>
  <c r="BC151" i="21"/>
  <c r="BD151" i="21"/>
  <c r="BA151" i="21"/>
  <c r="BB151" i="21" s="1"/>
  <c r="BD8" i="21"/>
  <c r="BC8" i="21"/>
  <c r="BE8" i="21"/>
  <c r="BA8" i="21"/>
  <c r="BB8" i="21" s="1"/>
  <c r="BE10" i="21"/>
  <c r="BD13" i="21"/>
  <c r="BC13" i="21"/>
  <c r="BE13" i="21"/>
  <c r="BD16" i="21"/>
  <c r="BC16" i="21"/>
  <c r="BE16" i="21"/>
  <c r="BA16" i="21"/>
  <c r="BB16" i="21" s="1"/>
  <c r="BD18" i="21"/>
  <c r="BC18" i="21"/>
  <c r="BA18" i="21"/>
  <c r="BB18" i="21" s="1"/>
  <c r="BE51" i="21"/>
  <c r="BD51" i="21"/>
  <c r="BA51" i="21"/>
  <c r="BB51" i="21" s="1"/>
  <c r="BC51" i="21"/>
  <c r="BD5" i="21"/>
  <c r="BC5" i="21"/>
  <c r="BE5" i="21"/>
  <c r="BD20" i="21"/>
  <c r="BD22" i="21"/>
  <c r="BC55" i="21"/>
  <c r="BA3" i="21"/>
  <c r="BB3" i="21" s="1"/>
  <c r="BD17" i="21"/>
  <c r="BC17" i="21"/>
  <c r="BE17" i="21"/>
  <c r="BE18" i="21"/>
  <c r="BE20" i="21"/>
  <c r="BE35" i="21"/>
  <c r="BD35" i="21"/>
  <c r="BA35" i="21"/>
  <c r="BB35" i="21" s="1"/>
  <c r="BC35" i="21"/>
  <c r="BD4" i="21"/>
  <c r="BC4" i="21"/>
  <c r="BE4" i="21"/>
  <c r="BA4" i="21"/>
  <c r="BB4" i="21" s="1"/>
  <c r="BD6" i="21"/>
  <c r="BC6" i="21"/>
  <c r="BA6" i="21"/>
  <c r="BB6" i="21" s="1"/>
  <c r="BA7" i="21"/>
  <c r="BB7" i="21" s="1"/>
  <c r="BD21" i="21"/>
  <c r="BD23" i="21"/>
  <c r="BC39" i="21"/>
  <c r="BE63" i="21"/>
  <c r="BD63" i="21"/>
  <c r="BA63" i="21"/>
  <c r="BB63" i="21" s="1"/>
  <c r="BC63" i="21"/>
  <c r="BE71" i="21"/>
  <c r="BD71" i="21"/>
  <c r="BA71" i="21"/>
  <c r="BB71" i="21" s="1"/>
  <c r="BC71" i="21"/>
  <c r="BE79" i="21"/>
  <c r="BD79" i="21"/>
  <c r="BA79" i="21"/>
  <c r="BB79" i="21" s="1"/>
  <c r="BC79" i="21"/>
  <c r="BE87" i="21"/>
  <c r="BD87" i="21"/>
  <c r="BA87" i="21"/>
  <c r="BB87" i="21" s="1"/>
  <c r="BC87" i="21"/>
  <c r="BE95" i="21"/>
  <c r="BC95" i="21"/>
  <c r="BA95" i="21"/>
  <c r="BB95" i="21" s="1"/>
  <c r="BD95" i="21"/>
  <c r="BD12" i="21"/>
  <c r="BC12" i="21"/>
  <c r="BE12" i="21"/>
  <c r="BA12" i="21"/>
  <c r="BB12" i="21" s="1"/>
  <c r="BD14" i="21"/>
  <c r="BC14" i="21"/>
  <c r="BA14" i="21"/>
  <c r="BB14" i="21" s="1"/>
  <c r="BA15" i="21"/>
  <c r="BB15" i="21" s="1"/>
  <c r="BA17" i="21"/>
  <c r="BB17" i="21" s="1"/>
  <c r="BE3" i="21"/>
  <c r="BE7" i="21"/>
  <c r="BE11" i="21"/>
  <c r="BE15" i="21"/>
  <c r="BE19" i="21"/>
  <c r="BE32" i="21"/>
  <c r="BD32" i="21"/>
  <c r="BA32" i="21"/>
  <c r="BB32" i="21" s="1"/>
  <c r="BC32" i="21"/>
  <c r="BE48" i="21"/>
  <c r="BD48" i="21"/>
  <c r="BA48" i="21"/>
  <c r="BB48" i="21" s="1"/>
  <c r="BC48" i="21"/>
  <c r="BE65" i="21"/>
  <c r="BD65" i="21"/>
  <c r="BC65" i="21"/>
  <c r="BA65" i="21"/>
  <c r="BB65" i="21" s="1"/>
  <c r="BE73" i="21"/>
  <c r="BD73" i="21"/>
  <c r="BC73" i="21"/>
  <c r="BA73" i="21"/>
  <c r="BB73" i="21" s="1"/>
  <c r="BE81" i="21"/>
  <c r="BD81" i="21"/>
  <c r="BC81" i="21"/>
  <c r="BA81" i="21"/>
  <c r="BB81" i="21" s="1"/>
  <c r="BE89" i="21"/>
  <c r="BD89" i="21"/>
  <c r="BC89" i="21"/>
  <c r="BA89" i="21"/>
  <c r="BB89" i="21" s="1"/>
  <c r="BD3" i="21"/>
  <c r="BC3" i="21"/>
  <c r="BD7" i="21"/>
  <c r="BC7" i="21"/>
  <c r="BD11" i="21"/>
  <c r="BC11" i="21"/>
  <c r="BD15" i="21"/>
  <c r="BC15" i="21"/>
  <c r="BD19" i="21"/>
  <c r="BC34" i="21"/>
  <c r="BC50" i="21"/>
  <c r="BA20" i="21"/>
  <c r="BB20" i="21" s="1"/>
  <c r="BE22" i="21"/>
  <c r="BA22" i="21"/>
  <c r="BB22" i="21" s="1"/>
  <c r="BE24" i="21"/>
  <c r="BA24" i="21"/>
  <c r="BB24" i="21" s="1"/>
  <c r="BD24" i="21"/>
  <c r="BC24" i="21"/>
  <c r="BE40" i="21"/>
  <c r="BD40" i="21"/>
  <c r="BA40" i="21"/>
  <c r="BB40" i="21" s="1"/>
  <c r="BC40" i="21"/>
  <c r="BE56" i="21"/>
  <c r="BD56" i="21"/>
  <c r="BA56" i="21"/>
  <c r="BB56" i="21" s="1"/>
  <c r="BC56" i="21"/>
  <c r="BE61" i="21"/>
  <c r="BD61" i="21"/>
  <c r="BC61" i="21"/>
  <c r="BA61" i="21"/>
  <c r="BB61" i="21" s="1"/>
  <c r="BE69" i="21"/>
  <c r="BD69" i="21"/>
  <c r="BC69" i="21"/>
  <c r="BA69" i="21"/>
  <c r="BB69" i="21" s="1"/>
  <c r="BE77" i="21"/>
  <c r="BD77" i="21"/>
  <c r="BC77" i="21"/>
  <c r="BA77" i="21"/>
  <c r="BB77" i="21" s="1"/>
  <c r="BE85" i="21"/>
  <c r="BD85" i="21"/>
  <c r="BC85" i="21"/>
  <c r="BA85" i="21"/>
  <c r="BB85" i="21" s="1"/>
  <c r="BD126" i="21"/>
  <c r="BC126" i="21"/>
  <c r="BA126" i="21"/>
  <c r="BB126" i="21" s="1"/>
  <c r="BE27" i="21"/>
  <c r="BD27" i="21"/>
  <c r="BA27" i="21"/>
  <c r="BB27" i="21" s="1"/>
  <c r="BC27" i="21"/>
  <c r="BE43" i="21"/>
  <c r="BD43" i="21"/>
  <c r="BA43" i="21"/>
  <c r="BB43" i="21" s="1"/>
  <c r="BC43" i="21"/>
  <c r="BE59" i="21"/>
  <c r="BD59" i="21"/>
  <c r="BA59" i="21"/>
  <c r="BB59" i="21" s="1"/>
  <c r="BC59" i="21"/>
  <c r="BE67" i="21"/>
  <c r="BD67" i="21"/>
  <c r="BA67" i="21"/>
  <c r="BB67" i="21" s="1"/>
  <c r="BC67" i="21"/>
  <c r="BE75" i="21"/>
  <c r="BD75" i="21"/>
  <c r="BA75" i="21"/>
  <c r="BB75" i="21" s="1"/>
  <c r="BC75" i="21"/>
  <c r="BE83" i="21"/>
  <c r="BD83" i="21"/>
  <c r="BA83" i="21"/>
  <c r="BB83" i="21" s="1"/>
  <c r="BC83" i="21"/>
  <c r="BE91" i="21"/>
  <c r="BD91" i="21"/>
  <c r="BA91" i="21"/>
  <c r="BB91" i="21" s="1"/>
  <c r="BC91" i="21"/>
  <c r="BC23" i="21"/>
  <c r="BE25" i="21"/>
  <c r="BD25" i="21"/>
  <c r="BA25" i="21"/>
  <c r="BB25" i="21" s="1"/>
  <c r="BE33" i="21"/>
  <c r="BD33" i="21"/>
  <c r="BA33" i="21"/>
  <c r="BB33" i="21" s="1"/>
  <c r="BE41" i="21"/>
  <c r="BD41" i="21"/>
  <c r="BA41" i="21"/>
  <c r="BB41" i="21" s="1"/>
  <c r="BE49" i="21"/>
  <c r="BD49" i="21"/>
  <c r="BA49" i="21"/>
  <c r="BB49" i="21" s="1"/>
  <c r="BE57" i="21"/>
  <c r="BD57" i="21"/>
  <c r="BA57" i="21"/>
  <c r="BB57" i="21" s="1"/>
  <c r="BD94" i="21"/>
  <c r="BC94" i="21"/>
  <c r="BA102" i="21"/>
  <c r="BB102" i="21" s="1"/>
  <c r="BD102" i="21"/>
  <c r="BC102" i="21"/>
  <c r="BA109" i="21"/>
  <c r="BB109" i="21" s="1"/>
  <c r="BE111" i="21"/>
  <c r="BC111" i="21"/>
  <c r="BA111" i="21"/>
  <c r="BB111" i="21" s="1"/>
  <c r="BE30" i="21"/>
  <c r="BD30" i="21"/>
  <c r="BA30" i="21"/>
  <c r="BB30" i="21" s="1"/>
  <c r="BE38" i="21"/>
  <c r="BD38" i="21"/>
  <c r="BA38" i="21"/>
  <c r="BB38" i="21" s="1"/>
  <c r="BE46" i="21"/>
  <c r="BD46" i="21"/>
  <c r="BA46" i="21"/>
  <c r="BB46" i="21" s="1"/>
  <c r="BE54" i="21"/>
  <c r="BD54" i="21"/>
  <c r="BA54" i="21"/>
  <c r="BB54" i="21" s="1"/>
  <c r="BE99" i="21"/>
  <c r="BD99" i="21"/>
  <c r="BC99" i="21"/>
  <c r="BA101" i="21"/>
  <c r="BB101" i="21" s="1"/>
  <c r="BE103" i="21"/>
  <c r="BC103" i="21"/>
  <c r="BD103" i="21"/>
  <c r="BA103" i="21"/>
  <c r="BB103" i="21" s="1"/>
  <c r="BD105" i="21"/>
  <c r="BD153" i="21"/>
  <c r="BC19" i="21"/>
  <c r="BC20" i="21"/>
  <c r="BC21" i="21"/>
  <c r="BE23" i="21"/>
  <c r="BA23" i="21"/>
  <c r="BB23" i="21" s="1"/>
  <c r="BE29" i="21"/>
  <c r="BD29" i="21"/>
  <c r="BA29" i="21"/>
  <c r="BB29" i="21" s="1"/>
  <c r="BE37" i="21"/>
  <c r="BD37" i="21"/>
  <c r="BA37" i="21"/>
  <c r="BB37" i="21" s="1"/>
  <c r="BE45" i="21"/>
  <c r="BD45" i="21"/>
  <c r="BA45" i="21"/>
  <c r="BB45" i="21" s="1"/>
  <c r="BE53" i="21"/>
  <c r="BD53" i="21"/>
  <c r="BA53" i="21"/>
  <c r="BB53" i="21" s="1"/>
  <c r="BD93" i="21"/>
  <c r="BC97" i="21"/>
  <c r="BE167" i="21"/>
  <c r="BA167" i="21"/>
  <c r="BB167" i="21" s="1"/>
  <c r="BC167" i="21"/>
  <c r="BE26" i="21"/>
  <c r="BD26" i="21"/>
  <c r="BA26" i="21"/>
  <c r="BB26" i="21" s="1"/>
  <c r="BC30" i="21"/>
  <c r="BE34" i="21"/>
  <c r="BD34" i="21"/>
  <c r="BA34" i="21"/>
  <c r="BB34" i="21" s="1"/>
  <c r="BC38" i="21"/>
  <c r="BE42" i="21"/>
  <c r="BD42" i="21"/>
  <c r="BA42" i="21"/>
  <c r="BB42" i="21" s="1"/>
  <c r="BC46" i="21"/>
  <c r="BE50" i="21"/>
  <c r="BD50" i="21"/>
  <c r="BA50" i="21"/>
  <c r="BB50" i="21" s="1"/>
  <c r="BC54" i="21"/>
  <c r="BE58" i="21"/>
  <c r="BD58" i="21"/>
  <c r="BA58" i="21"/>
  <c r="BB58" i="21" s="1"/>
  <c r="BA134" i="21"/>
  <c r="BB134" i="21" s="1"/>
  <c r="BE163" i="21"/>
  <c r="BA163" i="21"/>
  <c r="BB163" i="21" s="1"/>
  <c r="BC163" i="21"/>
  <c r="BE31" i="21"/>
  <c r="BD31" i="21"/>
  <c r="BA31" i="21"/>
  <c r="BB31" i="21" s="1"/>
  <c r="BE39" i="21"/>
  <c r="BD39" i="21"/>
  <c r="BA39" i="21"/>
  <c r="BB39" i="21" s="1"/>
  <c r="BE47" i="21"/>
  <c r="BD47" i="21"/>
  <c r="BA47" i="21"/>
  <c r="BB47" i="21" s="1"/>
  <c r="BE55" i="21"/>
  <c r="BD55" i="21"/>
  <c r="BA55" i="21"/>
  <c r="BB55" i="21" s="1"/>
  <c r="BD110" i="21"/>
  <c r="BC110" i="21"/>
  <c r="BA118" i="21"/>
  <c r="BB118" i="21" s="1"/>
  <c r="BD118" i="21"/>
  <c r="BC118" i="21"/>
  <c r="BE135" i="21"/>
  <c r="BC135" i="21"/>
  <c r="BD135" i="21"/>
  <c r="BA135" i="21"/>
  <c r="BB135" i="21" s="1"/>
  <c r="BE21" i="21"/>
  <c r="BE28" i="21"/>
  <c r="BD28" i="21"/>
  <c r="BA28" i="21"/>
  <c r="BB28" i="21" s="1"/>
  <c r="BE36" i="21"/>
  <c r="BD36" i="21"/>
  <c r="BA36" i="21"/>
  <c r="BB36" i="21" s="1"/>
  <c r="BE44" i="21"/>
  <c r="BD44" i="21"/>
  <c r="BA44" i="21"/>
  <c r="BB44" i="21" s="1"/>
  <c r="BE52" i="21"/>
  <c r="BD52" i="21"/>
  <c r="BA52" i="21"/>
  <c r="BB52" i="21" s="1"/>
  <c r="BA110" i="21"/>
  <c r="BB110" i="21" s="1"/>
  <c r="BE115" i="21"/>
  <c r="BD115" i="21"/>
  <c r="BC115" i="21"/>
  <c r="BA117" i="21"/>
  <c r="BB117" i="21" s="1"/>
  <c r="BE119" i="21"/>
  <c r="BC119" i="21"/>
  <c r="BD119" i="21"/>
  <c r="BA119" i="21"/>
  <c r="BB119" i="21" s="1"/>
  <c r="BD142" i="21"/>
  <c r="BC142" i="21"/>
  <c r="BA142" i="21"/>
  <c r="BB142" i="21" s="1"/>
  <c r="BC149" i="21"/>
  <c r="BE62" i="21"/>
  <c r="BD62" i="21"/>
  <c r="BE66" i="21"/>
  <c r="BD66" i="21"/>
  <c r="BE70" i="21"/>
  <c r="BD70" i="21"/>
  <c r="BE74" i="21"/>
  <c r="BD74" i="21"/>
  <c r="BE78" i="21"/>
  <c r="BD78" i="21"/>
  <c r="BE82" i="21"/>
  <c r="BD82" i="21"/>
  <c r="BE86" i="21"/>
  <c r="BD86" i="21"/>
  <c r="BE90" i="21"/>
  <c r="BD90" i="21"/>
  <c r="BE100" i="21"/>
  <c r="BD100" i="21"/>
  <c r="BE104" i="21"/>
  <c r="BA104" i="21"/>
  <c r="BB104" i="21" s="1"/>
  <c r="BD104" i="21"/>
  <c r="BE116" i="21"/>
  <c r="BD116" i="21"/>
  <c r="BE120" i="21"/>
  <c r="BA120" i="21"/>
  <c r="BB120" i="21" s="1"/>
  <c r="BD120" i="21"/>
  <c r="BE132" i="21"/>
  <c r="BD132" i="21"/>
  <c r="BC134" i="21"/>
  <c r="BE136" i="21"/>
  <c r="BA136" i="21"/>
  <c r="BB136" i="21" s="1"/>
  <c r="BD136" i="21"/>
  <c r="BE148" i="21"/>
  <c r="BD148" i="21"/>
  <c r="BA149" i="21"/>
  <c r="BB149" i="21" s="1"/>
  <c r="BC150" i="21"/>
  <c r="BE152" i="21"/>
  <c r="BA152" i="21"/>
  <c r="BB152" i="21" s="1"/>
  <c r="BD152" i="21"/>
  <c r="BC160" i="21"/>
  <c r="BD167" i="21"/>
  <c r="BA177" i="21"/>
  <c r="BB177" i="21" s="1"/>
  <c r="BE177" i="21"/>
  <c r="BE179" i="21"/>
  <c r="BA179" i="21"/>
  <c r="BB179" i="21" s="1"/>
  <c r="BC179" i="21"/>
  <c r="BE183" i="21"/>
  <c r="BA183" i="21"/>
  <c r="BB183" i="21" s="1"/>
  <c r="BE97" i="21"/>
  <c r="BA97" i="21"/>
  <c r="BB97" i="21" s="1"/>
  <c r="BE113" i="21"/>
  <c r="BA113" i="21"/>
  <c r="BB113" i="21" s="1"/>
  <c r="BA127" i="21"/>
  <c r="BB127" i="21" s="1"/>
  <c r="BE129" i="21"/>
  <c r="BA129" i="21"/>
  <c r="BB129" i="21" s="1"/>
  <c r="BD134" i="21"/>
  <c r="BE145" i="21"/>
  <c r="BA145" i="21"/>
  <c r="BB145" i="21" s="1"/>
  <c r="BD150" i="21"/>
  <c r="BE173" i="21"/>
  <c r="BC177" i="21"/>
  <c r="BC183" i="21"/>
  <c r="BA185" i="21"/>
  <c r="BB185" i="21" s="1"/>
  <c r="BE185" i="21"/>
  <c r="BC185" i="21"/>
  <c r="BE131" i="21"/>
  <c r="BD131" i="21"/>
  <c r="BC131" i="21"/>
  <c r="BE147" i="21"/>
  <c r="BD147" i="21"/>
  <c r="BC147" i="21"/>
  <c r="BA161" i="21"/>
  <c r="BB161" i="21" s="1"/>
  <c r="BE161" i="21"/>
  <c r="BA169" i="21"/>
  <c r="BB169" i="21" s="1"/>
  <c r="BE169" i="21"/>
  <c r="BC169" i="21"/>
  <c r="BE190" i="21"/>
  <c r="BC190" i="21"/>
  <c r="BA190" i="21"/>
  <c r="BB190" i="21" s="1"/>
  <c r="BE60" i="21"/>
  <c r="BD60" i="21"/>
  <c r="BE64" i="21"/>
  <c r="BD64" i="21"/>
  <c r="BE68" i="21"/>
  <c r="BD68" i="21"/>
  <c r="BE72" i="21"/>
  <c r="BD72" i="21"/>
  <c r="BE76" i="21"/>
  <c r="BD76" i="21"/>
  <c r="BE80" i="21"/>
  <c r="BD80" i="21"/>
  <c r="BE84" i="21"/>
  <c r="BD84" i="21"/>
  <c r="BE88" i="21"/>
  <c r="BD88" i="21"/>
  <c r="BE92" i="21"/>
  <c r="BD92" i="21"/>
  <c r="BE96" i="21"/>
  <c r="BA96" i="21"/>
  <c r="BB96" i="21" s="1"/>
  <c r="BD96" i="21"/>
  <c r="BC104" i="21"/>
  <c r="BE108" i="21"/>
  <c r="BD108" i="21"/>
  <c r="BE112" i="21"/>
  <c r="BA112" i="21"/>
  <c r="BB112" i="21" s="1"/>
  <c r="BD112" i="21"/>
  <c r="BC120" i="21"/>
  <c r="BE124" i="21"/>
  <c r="BD124" i="21"/>
  <c r="BA125" i="21"/>
  <c r="BB125" i="21" s="1"/>
  <c r="BE128" i="21"/>
  <c r="BA128" i="21"/>
  <c r="BB128" i="21" s="1"/>
  <c r="BD128" i="21"/>
  <c r="BC129" i="21"/>
  <c r="BC136" i="21"/>
  <c r="BE140" i="21"/>
  <c r="BD140" i="21"/>
  <c r="BA141" i="21"/>
  <c r="BB141" i="21" s="1"/>
  <c r="BE144" i="21"/>
  <c r="BA144" i="21"/>
  <c r="BB144" i="21" s="1"/>
  <c r="BD144" i="21"/>
  <c r="BC145" i="21"/>
  <c r="BC152" i="21"/>
  <c r="BD158" i="21"/>
  <c r="BD160" i="21"/>
  <c r="BC161" i="21"/>
  <c r="BE172" i="21"/>
  <c r="BA172" i="21"/>
  <c r="BB172" i="21" s="1"/>
  <c r="BE174" i="21"/>
  <c r="BA174" i="21"/>
  <c r="BB174" i="21" s="1"/>
  <c r="BE176" i="21"/>
  <c r="BC176" i="21"/>
  <c r="BE186" i="21"/>
  <c r="BA186" i="21"/>
  <c r="BB186" i="21" s="1"/>
  <c r="BC186" i="21"/>
  <c r="BC62" i="21"/>
  <c r="BC66" i="21"/>
  <c r="BC70" i="21"/>
  <c r="BC74" i="21"/>
  <c r="BC78" i="21"/>
  <c r="BC82" i="21"/>
  <c r="BC86" i="21"/>
  <c r="BC90" i="21"/>
  <c r="BD97" i="21"/>
  <c r="BC100" i="21"/>
  <c r="BE105" i="21"/>
  <c r="BA105" i="21"/>
  <c r="BB105" i="21" s="1"/>
  <c r="BC116" i="21"/>
  <c r="BE121" i="21"/>
  <c r="BA121" i="21"/>
  <c r="BB121" i="21" s="1"/>
  <c r="BC132" i="21"/>
  <c r="BE137" i="21"/>
  <c r="BA137" i="21"/>
  <c r="BB137" i="21" s="1"/>
  <c r="BC148" i="21"/>
  <c r="BE153" i="21"/>
  <c r="BA153" i="21"/>
  <c r="BB153" i="21" s="1"/>
  <c r="BD162" i="21"/>
  <c r="BC172" i="21"/>
  <c r="BC174" i="21"/>
  <c r="BA176" i="21"/>
  <c r="BB176" i="21" s="1"/>
  <c r="BE127" i="21"/>
  <c r="BC127" i="21"/>
  <c r="BA131" i="21"/>
  <c r="BB131" i="21" s="1"/>
  <c r="BA133" i="21"/>
  <c r="BB133" i="21" s="1"/>
  <c r="BE143" i="21"/>
  <c r="BC143" i="21"/>
  <c r="BA147" i="21"/>
  <c r="BB147" i="21" s="1"/>
  <c r="BA156" i="21"/>
  <c r="BB156" i="21" s="1"/>
  <c r="BE158" i="21"/>
  <c r="BA158" i="21"/>
  <c r="BB158" i="21" s="1"/>
  <c r="BE170" i="21"/>
  <c r="BA170" i="21"/>
  <c r="BB170" i="21" s="1"/>
  <c r="BC170" i="21"/>
  <c r="BA60" i="21"/>
  <c r="BB60" i="21" s="1"/>
  <c r="BA64" i="21"/>
  <c r="BB64" i="21" s="1"/>
  <c r="BA68" i="21"/>
  <c r="BB68" i="21" s="1"/>
  <c r="BA72" i="21"/>
  <c r="BB72" i="21" s="1"/>
  <c r="BA76" i="21"/>
  <c r="BB76" i="21" s="1"/>
  <c r="BA80" i="21"/>
  <c r="BB80" i="21" s="1"/>
  <c r="BA84" i="21"/>
  <c r="BB84" i="21" s="1"/>
  <c r="BA88" i="21"/>
  <c r="BB88" i="21" s="1"/>
  <c r="BA92" i="21"/>
  <c r="BB92" i="21" s="1"/>
  <c r="BE107" i="21"/>
  <c r="BD107" i="21"/>
  <c r="BC107" i="21"/>
  <c r="BA108" i="21"/>
  <c r="BB108" i="21" s="1"/>
  <c r="BE123" i="21"/>
  <c r="BD123" i="21"/>
  <c r="BC123" i="21"/>
  <c r="BA124" i="21"/>
  <c r="BB124" i="21" s="1"/>
  <c r="BD125" i="21"/>
  <c r="BE139" i="21"/>
  <c r="BD139" i="21"/>
  <c r="BC139" i="21"/>
  <c r="BA140" i="21"/>
  <c r="BB140" i="21" s="1"/>
  <c r="BD141" i="21"/>
  <c r="BE155" i="21"/>
  <c r="BC155" i="21"/>
  <c r="BD155" i="21"/>
  <c r="BC156" i="21"/>
  <c r="BC158" i="21"/>
  <c r="BA160" i="21"/>
  <c r="BB160" i="21" s="1"/>
  <c r="BE162" i="21"/>
  <c r="BA162" i="21"/>
  <c r="BB162" i="21" s="1"/>
  <c r="BC162" i="21"/>
  <c r="BD190" i="21"/>
  <c r="BE192" i="21"/>
  <c r="BC192" i="21"/>
  <c r="BE98" i="21"/>
  <c r="BE106" i="21"/>
  <c r="BE114" i="21"/>
  <c r="BE122" i="21"/>
  <c r="BE130" i="21"/>
  <c r="BE138" i="21"/>
  <c r="BE146" i="21"/>
  <c r="BE154" i="21"/>
  <c r="BD169" i="21"/>
  <c r="BA181" i="21"/>
  <c r="BB181" i="21" s="1"/>
  <c r="BD185" i="21"/>
  <c r="BA188" i="21"/>
  <c r="BB188" i="21" s="1"/>
  <c r="BA192" i="21"/>
  <c r="BB192" i="21" s="1"/>
  <c r="BD166" i="21"/>
  <c r="BD168" i="21"/>
  <c r="BE171" i="21"/>
  <c r="BA171" i="21"/>
  <c r="BB171" i="21" s="1"/>
  <c r="BD175" i="21"/>
  <c r="BE178" i="21"/>
  <c r="BA178" i="21"/>
  <c r="BB178" i="21" s="1"/>
  <c r="BE180" i="21"/>
  <c r="BD182" i="21"/>
  <c r="BD184" i="21"/>
  <c r="BE187" i="21"/>
  <c r="BA187" i="21"/>
  <c r="BB187" i="21" s="1"/>
  <c r="BE94" i="21"/>
  <c r="BE102" i="21"/>
  <c r="BE110" i="21"/>
  <c r="BE118" i="21"/>
  <c r="BE126" i="21"/>
  <c r="BE134" i="21"/>
  <c r="BE142" i="21"/>
  <c r="BE150" i="21"/>
  <c r="BA157" i="21"/>
  <c r="BB157" i="21" s="1"/>
  <c r="BD161" i="21"/>
  <c r="BA164" i="21"/>
  <c r="BB164" i="21" s="1"/>
  <c r="BC171" i="21"/>
  <c r="BA173" i="21"/>
  <c r="BB173" i="21" s="1"/>
  <c r="BD177" i="21"/>
  <c r="BA189" i="21"/>
  <c r="BB189" i="21" s="1"/>
  <c r="BE191" i="21"/>
  <c r="BC191" i="21"/>
  <c r="BA191" i="21"/>
  <c r="BB191" i="21" s="1"/>
  <c r="BE93" i="21"/>
  <c r="BC98" i="21"/>
  <c r="BE101" i="21"/>
  <c r="BC106" i="21"/>
  <c r="BE109" i="21"/>
  <c r="BC114" i="21"/>
  <c r="BE117" i="21"/>
  <c r="BC122" i="21"/>
  <c r="BE125" i="21"/>
  <c r="BC130" i="21"/>
  <c r="BE133" i="21"/>
  <c r="BC138" i="21"/>
  <c r="BE141" i="21"/>
  <c r="BC146" i="21"/>
  <c r="BE149" i="21"/>
  <c r="BC154" i="21"/>
  <c r="BD156" i="21"/>
  <c r="BE156" i="21"/>
  <c r="BC157" i="21"/>
  <c r="BE159" i="21"/>
  <c r="BA159" i="21"/>
  <c r="BB159" i="21" s="1"/>
  <c r="BD163" i="21"/>
  <c r="BE166" i="21"/>
  <c r="BA166" i="21"/>
  <c r="BB166" i="21" s="1"/>
  <c r="BE168" i="21"/>
  <c r="BD170" i="21"/>
  <c r="BD172" i="21"/>
  <c r="BE175" i="21"/>
  <c r="BA175" i="21"/>
  <c r="BB175" i="21" s="1"/>
  <c r="BD179" i="21"/>
  <c r="BE182" i="21"/>
  <c r="BA182" i="21"/>
  <c r="BB182" i="21" s="1"/>
  <c r="BE184" i="21"/>
  <c r="BD186" i="21"/>
  <c r="BD188" i="21"/>
  <c r="BC189" i="21"/>
  <c r="BD193" i="21"/>
  <c r="BD192" i="21"/>
  <c r="BE193" i="21"/>
  <c r="BA193" i="21"/>
  <c r="BB193" i="21" s="1"/>
  <c r="P138" i="7" l="1"/>
  <c r="AH128" i="8"/>
  <c r="AL79" i="8"/>
  <c r="M68" i="14"/>
  <c r="M35" i="7"/>
  <c r="AH38" i="8"/>
  <c r="K32" i="14"/>
  <c r="O84" i="8"/>
  <c r="T120" i="8"/>
  <c r="P120" i="8"/>
  <c r="M120" i="8"/>
  <c r="I120" i="8"/>
  <c r="K120" i="8" s="1"/>
  <c r="J116" i="8"/>
  <c r="M116" i="8"/>
  <c r="F116" i="8"/>
  <c r="H116" i="8" s="1"/>
  <c r="V116" i="8"/>
  <c r="T116" i="8"/>
  <c r="G116" i="8"/>
  <c r="S116" i="8"/>
  <c r="P116" i="8"/>
  <c r="I116" i="8"/>
  <c r="K116" i="8" s="1"/>
  <c r="F85" i="8"/>
  <c r="I85" i="8"/>
  <c r="L85" i="8"/>
  <c r="V85" i="8"/>
  <c r="T85" i="8"/>
  <c r="S85" i="8"/>
  <c r="N116" i="8"/>
  <c r="O131" i="8"/>
  <c r="H119" i="8"/>
  <c r="W71" i="8"/>
  <c r="H45" i="8"/>
  <c r="N40" i="8"/>
  <c r="J85" i="8"/>
  <c r="K60" i="8"/>
  <c r="K107" i="8"/>
  <c r="J35" i="8"/>
  <c r="M35" i="8"/>
  <c r="L35" i="8"/>
  <c r="I35" i="8"/>
  <c r="F35" i="8"/>
  <c r="V35" i="8"/>
  <c r="S35" i="8"/>
  <c r="S73" i="8"/>
  <c r="W73" i="8" s="1"/>
  <c r="M73" i="8"/>
  <c r="L73" i="8"/>
  <c r="N73" i="8" s="1"/>
  <c r="J129" i="8"/>
  <c r="K129" i="8" s="1"/>
  <c r="V129" i="8"/>
  <c r="M129" i="8"/>
  <c r="L129" i="8"/>
  <c r="N129" i="8" s="1"/>
  <c r="S129" i="8"/>
  <c r="W129" i="8" s="1"/>
  <c r="F129" i="8"/>
  <c r="U129" i="8"/>
  <c r="K21" i="8"/>
  <c r="AN115" i="14"/>
  <c r="M116" i="7"/>
  <c r="W116" i="8"/>
  <c r="O139" i="8"/>
  <c r="N56" i="8"/>
  <c r="W86" i="8"/>
  <c r="O107" i="8"/>
  <c r="N51" i="8"/>
  <c r="W29" i="8"/>
  <c r="H38" i="8"/>
  <c r="J56" i="8"/>
  <c r="K56" i="8" s="1"/>
  <c r="O56" i="8" s="1"/>
  <c r="G56" i="8"/>
  <c r="S56" i="8"/>
  <c r="W56" i="8" s="1"/>
  <c r="P56" i="8"/>
  <c r="M56" i="8"/>
  <c r="F56" i="8"/>
  <c r="H56" i="8" s="1"/>
  <c r="V56" i="8"/>
  <c r="N33" i="8"/>
  <c r="O33" i="8" s="1"/>
  <c r="AL118" i="8"/>
  <c r="AH112" i="8"/>
  <c r="AG105" i="14"/>
  <c r="M66" i="14"/>
  <c r="P53" i="7"/>
  <c r="AG24" i="14"/>
  <c r="W11" i="8"/>
  <c r="H129" i="8"/>
  <c r="H83" i="8"/>
  <c r="O54" i="8"/>
  <c r="W44" i="8"/>
  <c r="W63" i="8"/>
  <c r="H35" i="8"/>
  <c r="W20" i="8"/>
  <c r="H105" i="8"/>
  <c r="O29" i="8"/>
  <c r="W15" i="8"/>
  <c r="W8" i="8"/>
  <c r="N53" i="8"/>
  <c r="W61" i="8"/>
  <c r="J111" i="8"/>
  <c r="V111" i="8"/>
  <c r="F111" i="8"/>
  <c r="S111" i="8"/>
  <c r="M111" i="8"/>
  <c r="N111" i="8" s="1"/>
  <c r="L111" i="8"/>
  <c r="I111" i="8"/>
  <c r="K111" i="8" s="1"/>
  <c r="U111" i="8"/>
  <c r="T111" i="8"/>
  <c r="J98" i="8"/>
  <c r="P98" i="8"/>
  <c r="R98" i="8" s="1"/>
  <c r="G98" i="8"/>
  <c r="H98" i="8" s="1"/>
  <c r="F98" i="8"/>
  <c r="V98" i="8"/>
  <c r="T98" i="8"/>
  <c r="S98" i="8"/>
  <c r="W98" i="8" s="1"/>
  <c r="M98" i="8"/>
  <c r="N98" i="8" s="1"/>
  <c r="I98" i="8"/>
  <c r="AG16" i="14"/>
  <c r="M12" i="14"/>
  <c r="O19" i="7"/>
  <c r="N140" i="8"/>
  <c r="O140" i="8" s="1"/>
  <c r="O112" i="8"/>
  <c r="H86" i="8"/>
  <c r="N18" i="8"/>
  <c r="O47" i="8"/>
  <c r="N88" i="8"/>
  <c r="R28" i="7"/>
  <c r="O27" i="3" s="1"/>
  <c r="W113" i="8"/>
  <c r="N113" i="8"/>
  <c r="O113" i="8" s="1"/>
  <c r="G70" i="8"/>
  <c r="H70" i="8" s="1"/>
  <c r="O70" i="8" s="1"/>
  <c r="N24" i="8"/>
  <c r="K117" i="8"/>
  <c r="N75" i="8"/>
  <c r="J66" i="8"/>
  <c r="P66" i="8"/>
  <c r="G66" i="8"/>
  <c r="V66" i="8"/>
  <c r="T66" i="8"/>
  <c r="W66" i="8" s="1"/>
  <c r="I66" i="8"/>
  <c r="F66" i="8"/>
  <c r="M66" i="8"/>
  <c r="N66" i="8" s="1"/>
  <c r="K19" i="8"/>
  <c r="M134" i="7"/>
  <c r="R116" i="8"/>
  <c r="L116" i="7"/>
  <c r="W67" i="8"/>
  <c r="O125" i="8"/>
  <c r="K62" i="8"/>
  <c r="O110" i="8"/>
  <c r="W87" i="8"/>
  <c r="H136" i="8"/>
  <c r="O136" i="8" s="1"/>
  <c r="N120" i="8"/>
  <c r="O106" i="8"/>
  <c r="W45" i="8"/>
  <c r="H122" i="8"/>
  <c r="H77" i="8"/>
  <c r="M127" i="8"/>
  <c r="N127" i="8" s="1"/>
  <c r="K26" i="8"/>
  <c r="AN120" i="14"/>
  <c r="AG95" i="14"/>
  <c r="G16" i="14"/>
  <c r="K18" i="14"/>
  <c r="H85" i="8"/>
  <c r="O108" i="8"/>
  <c r="W89" i="8"/>
  <c r="O76" i="8"/>
  <c r="W50" i="8"/>
  <c r="W118" i="8"/>
  <c r="K82" i="8"/>
  <c r="H27" i="8"/>
  <c r="H133" i="8"/>
  <c r="W69" i="8"/>
  <c r="F120" i="8"/>
  <c r="H120" i="8" s="1"/>
  <c r="O120" i="8" s="1"/>
  <c r="H124" i="8"/>
  <c r="O124" i="8" s="1"/>
  <c r="W19" i="8"/>
  <c r="M67" i="8"/>
  <c r="N67" i="8" s="1"/>
  <c r="O67" i="8" s="1"/>
  <c r="U67" i="8"/>
  <c r="V67" i="8"/>
  <c r="AJ102" i="14"/>
  <c r="H111" i="8"/>
  <c r="O111" i="8" s="1"/>
  <c r="W108" i="8"/>
  <c r="W35" i="8"/>
  <c r="W64" i="8"/>
  <c r="N91" i="8"/>
  <c r="H53" i="8"/>
  <c r="W33" i="8"/>
  <c r="W16" i="8"/>
  <c r="H90" i="8"/>
  <c r="M85" i="8"/>
  <c r="N31" i="8"/>
  <c r="H60" i="8"/>
  <c r="O60" i="8" s="1"/>
  <c r="U123" i="8"/>
  <c r="F123" i="8"/>
  <c r="H123" i="8" s="1"/>
  <c r="H28" i="8"/>
  <c r="O28" i="8" s="1"/>
  <c r="H19" i="8"/>
  <c r="O19" i="8" s="1"/>
  <c r="X19" i="8" s="1"/>
  <c r="S18" i="3" s="1"/>
  <c r="N117" i="8"/>
  <c r="O117" i="8" s="1"/>
  <c r="Q84" i="8"/>
  <c r="R84" i="8" s="1"/>
  <c r="X84" i="8" s="1"/>
  <c r="S83" i="3" s="1"/>
  <c r="Q81" i="8"/>
  <c r="Q80" i="8"/>
  <c r="R80" i="8" s="1"/>
  <c r="Q83" i="8"/>
  <c r="Q82" i="8"/>
  <c r="R82" i="8" s="1"/>
  <c r="Q72" i="8"/>
  <c r="Q71" i="8"/>
  <c r="O44" i="8"/>
  <c r="X44" i="8" s="1"/>
  <c r="S43" i="3" s="1"/>
  <c r="O16" i="8"/>
  <c r="O24" i="8"/>
  <c r="C138" i="14"/>
  <c r="Z138" i="14"/>
  <c r="Q107" i="8"/>
  <c r="Q105" i="8"/>
  <c r="Q106" i="8"/>
  <c r="R106" i="8" s="1"/>
  <c r="Q104" i="8"/>
  <c r="Q108" i="8"/>
  <c r="R108" i="8" s="1"/>
  <c r="X108" i="8"/>
  <c r="S107" i="3" s="1"/>
  <c r="O40" i="8"/>
  <c r="X106" i="8"/>
  <c r="S105" i="3" s="1"/>
  <c r="Q79" i="8"/>
  <c r="Q76" i="8"/>
  <c r="R76" i="8" s="1"/>
  <c r="Q78" i="8"/>
  <c r="R78" i="8" s="1"/>
  <c r="Q77" i="8"/>
  <c r="Q113" i="8"/>
  <c r="Q111" i="8"/>
  <c r="Q112" i="8"/>
  <c r="R112" i="8" s="1"/>
  <c r="X112" i="8" s="1"/>
  <c r="S111" i="3" s="1"/>
  <c r="Q137" i="8"/>
  <c r="Q138" i="8"/>
  <c r="R138" i="8" s="1"/>
  <c r="O22" i="8"/>
  <c r="Q67" i="8"/>
  <c r="Q70" i="8"/>
  <c r="Q69" i="8"/>
  <c r="Q68" i="8"/>
  <c r="Q55" i="8"/>
  <c r="Q54" i="8"/>
  <c r="R54" i="8" s="1"/>
  <c r="O136" i="10"/>
  <c r="Q127" i="10"/>
  <c r="F130" i="7" s="1"/>
  <c r="G127" i="15"/>
  <c r="N127" i="14"/>
  <c r="AF135" i="10"/>
  <c r="AJ138" i="8" s="1"/>
  <c r="AL135" i="14"/>
  <c r="T135" i="15"/>
  <c r="I135" i="14"/>
  <c r="E135" i="15"/>
  <c r="I135" i="10"/>
  <c r="S138" i="6" s="1"/>
  <c r="AC134" i="14"/>
  <c r="M134" i="15"/>
  <c r="Y134" i="10"/>
  <c r="AA137" i="8" s="1"/>
  <c r="O192" i="12"/>
  <c r="K132" i="15"/>
  <c r="U132" i="10"/>
  <c r="J135" i="7" s="1"/>
  <c r="R132" i="14"/>
  <c r="F137" i="6"/>
  <c r="G137" i="6"/>
  <c r="H137" i="6" s="1"/>
  <c r="C153" i="14"/>
  <c r="O194" i="12"/>
  <c r="N137" i="10"/>
  <c r="G138" i="6"/>
  <c r="H138" i="6" s="1"/>
  <c r="I138" i="6" s="1"/>
  <c r="F138" i="6"/>
  <c r="AB136" i="10"/>
  <c r="AD139" i="8" s="1"/>
  <c r="AF136" i="14"/>
  <c r="P136" i="15"/>
  <c r="AC136" i="10"/>
  <c r="AF139" i="8" s="1"/>
  <c r="AH136" i="14"/>
  <c r="Q136" i="15"/>
  <c r="F137" i="10"/>
  <c r="E137" i="14"/>
  <c r="B137" i="15"/>
  <c r="W135" i="10"/>
  <c r="P137" i="10"/>
  <c r="G135" i="14"/>
  <c r="D134" i="15"/>
  <c r="H134" i="14"/>
  <c r="H134" i="10"/>
  <c r="I134" i="14"/>
  <c r="I134" i="10"/>
  <c r="S137" i="6" s="1"/>
  <c r="E134" i="15"/>
  <c r="R134" i="14"/>
  <c r="U134" i="10"/>
  <c r="J137" i="7" s="1"/>
  <c r="K134" i="15"/>
  <c r="H132" i="10"/>
  <c r="H132" i="14"/>
  <c r="D132" i="15"/>
  <c r="AE133" i="10"/>
  <c r="AI136" i="8" s="1"/>
  <c r="S133" i="15"/>
  <c r="AK133" i="14"/>
  <c r="G133" i="15"/>
  <c r="Q133" i="10"/>
  <c r="F136" i="7" s="1"/>
  <c r="N133" i="14"/>
  <c r="AD133" i="14"/>
  <c r="N133" i="15"/>
  <c r="Z133" i="10"/>
  <c r="AB136" i="8" s="1"/>
  <c r="AH133" i="14"/>
  <c r="AC133" i="10"/>
  <c r="AF136" i="8" s="1"/>
  <c r="Q133" i="15"/>
  <c r="N132" i="10"/>
  <c r="AI132" i="14"/>
  <c r="AD132" i="10"/>
  <c r="AG135" i="8" s="1"/>
  <c r="R132" i="15"/>
  <c r="AA130" i="10"/>
  <c r="AC133" i="8" s="1"/>
  <c r="O130" i="15"/>
  <c r="AE130" i="14"/>
  <c r="O130" i="14"/>
  <c r="H130" i="15"/>
  <c r="R130" i="10"/>
  <c r="G133" i="7" s="1"/>
  <c r="C132" i="3"/>
  <c r="C133" i="6"/>
  <c r="C133" i="8"/>
  <c r="C133" i="7"/>
  <c r="P125" i="10"/>
  <c r="I134" i="15"/>
  <c r="P132" i="14"/>
  <c r="Q127" i="14"/>
  <c r="T127" i="10"/>
  <c r="I130" i="7" s="1"/>
  <c r="J127" i="15"/>
  <c r="Y125" i="10"/>
  <c r="AA128" i="8" s="1"/>
  <c r="AC125" i="14"/>
  <c r="AG125" i="14" s="1"/>
  <c r="M125" i="15"/>
  <c r="V131" i="10"/>
  <c r="Y134" i="8"/>
  <c r="Z134" i="8" s="1"/>
  <c r="S127" i="15"/>
  <c r="AK127" i="14"/>
  <c r="AE127" i="10"/>
  <c r="AI130" i="8" s="1"/>
  <c r="P131" i="14"/>
  <c r="M131" i="14" s="1"/>
  <c r="P133" i="7"/>
  <c r="F129" i="10"/>
  <c r="B129" i="15"/>
  <c r="E129" i="14"/>
  <c r="X129" i="10"/>
  <c r="I125" i="15"/>
  <c r="AD128" i="10"/>
  <c r="AG131" i="8" s="1"/>
  <c r="R128" i="15"/>
  <c r="AI128" i="14"/>
  <c r="M128" i="10"/>
  <c r="L128" i="7"/>
  <c r="N128" i="10"/>
  <c r="K126" i="10"/>
  <c r="E121" i="14"/>
  <c r="F121" i="10"/>
  <c r="B121" i="15"/>
  <c r="W126" i="14"/>
  <c r="X126" i="14" s="1"/>
  <c r="T126" i="14" s="1"/>
  <c r="O126" i="10"/>
  <c r="AE118" i="14"/>
  <c r="O118" i="15"/>
  <c r="AA118" i="10"/>
  <c r="AC121" i="8" s="1"/>
  <c r="AD118" i="14"/>
  <c r="N118" i="15"/>
  <c r="Z118" i="10"/>
  <c r="AB121" i="8" s="1"/>
  <c r="E115" i="14"/>
  <c r="B115" i="15"/>
  <c r="F115" i="10"/>
  <c r="D123" i="15"/>
  <c r="H123" i="14"/>
  <c r="H123" i="10"/>
  <c r="AC123" i="10"/>
  <c r="AF126" i="8" s="1"/>
  <c r="AH126" i="8" s="1"/>
  <c r="Q123" i="15"/>
  <c r="AH123" i="14"/>
  <c r="AJ123" i="14" s="1"/>
  <c r="C126" i="8"/>
  <c r="C126" i="7"/>
  <c r="C126" i="6"/>
  <c r="C125" i="3"/>
  <c r="J124" i="15"/>
  <c r="T124" i="10"/>
  <c r="I127" i="7" s="1"/>
  <c r="O127" i="7" s="1"/>
  <c r="Q124" i="14"/>
  <c r="W122" i="10"/>
  <c r="AA122" i="14"/>
  <c r="L122" i="15"/>
  <c r="K128" i="7"/>
  <c r="P127" i="3" s="1"/>
  <c r="N128" i="7"/>
  <c r="Q122" i="14"/>
  <c r="T122" i="10"/>
  <c r="I125" i="7" s="1"/>
  <c r="J122" i="15"/>
  <c r="M120" i="10"/>
  <c r="O178" i="12"/>
  <c r="U124" i="10"/>
  <c r="J127" i="7" s="1"/>
  <c r="P127" i="7" s="1"/>
  <c r="K124" i="15"/>
  <c r="R124" i="14"/>
  <c r="K124" i="10"/>
  <c r="C127" i="7"/>
  <c r="C127" i="6"/>
  <c r="C127" i="8"/>
  <c r="C126" i="3"/>
  <c r="R122" i="10"/>
  <c r="G125" i="7" s="1"/>
  <c r="H122" i="15"/>
  <c r="O122" i="14"/>
  <c r="AD122" i="14"/>
  <c r="N122" i="15"/>
  <c r="Z122" i="10"/>
  <c r="AB125" i="8" s="1"/>
  <c r="Z123" i="10"/>
  <c r="AB126" i="8" s="1"/>
  <c r="N123" i="15"/>
  <c r="AD123" i="14"/>
  <c r="F119" i="10"/>
  <c r="B119" i="15"/>
  <c r="E119" i="14"/>
  <c r="H117" i="15"/>
  <c r="R117" i="10"/>
  <c r="G120" i="7" s="1"/>
  <c r="O117" i="14"/>
  <c r="M117" i="15"/>
  <c r="Y117" i="10"/>
  <c r="AA120" i="8" s="1"/>
  <c r="AC117" i="14"/>
  <c r="D116" i="15"/>
  <c r="H116" i="14"/>
  <c r="H116" i="10"/>
  <c r="J114" i="14"/>
  <c r="L114" i="10"/>
  <c r="F114" i="15"/>
  <c r="H105" i="14"/>
  <c r="L105" i="14" s="1"/>
  <c r="D105" i="15"/>
  <c r="H105" i="10"/>
  <c r="N119" i="10"/>
  <c r="O119" i="14"/>
  <c r="H119" i="15"/>
  <c r="R119" i="10"/>
  <c r="G122" i="7" s="1"/>
  <c r="L118" i="14"/>
  <c r="U117" i="15"/>
  <c r="AM117" i="14"/>
  <c r="AG117" i="10"/>
  <c r="AK120" i="8" s="1"/>
  <c r="K116" i="10"/>
  <c r="J36" i="12"/>
  <c r="W114" i="14"/>
  <c r="X114" i="14" s="1"/>
  <c r="T114" i="14" s="1"/>
  <c r="F114" i="14"/>
  <c r="G114" i="10"/>
  <c r="C114" i="15"/>
  <c r="AE116" i="8"/>
  <c r="P118" i="6"/>
  <c r="Q118" i="6" s="1"/>
  <c r="O118" i="6"/>
  <c r="X118" i="6"/>
  <c r="Y118" i="6" s="1"/>
  <c r="Z118" i="6" s="1"/>
  <c r="O60" i="12"/>
  <c r="AL112" i="14"/>
  <c r="AF112" i="10"/>
  <c r="AJ115" i="8" s="1"/>
  <c r="AL115" i="8" s="1"/>
  <c r="T112" i="15"/>
  <c r="J109" i="14"/>
  <c r="K109" i="14" s="1"/>
  <c r="L109" i="10"/>
  <c r="F109" i="15"/>
  <c r="P116" i="14"/>
  <c r="U110" i="15"/>
  <c r="AM110" i="14"/>
  <c r="AG110" i="10"/>
  <c r="AK113" i="8" s="1"/>
  <c r="E110" i="15"/>
  <c r="I110" i="14"/>
  <c r="I110" i="10"/>
  <c r="S113" i="6" s="1"/>
  <c r="K110" i="10"/>
  <c r="P109" i="14"/>
  <c r="AA108" i="14"/>
  <c r="L108" i="15"/>
  <c r="W108" i="10"/>
  <c r="AD107" i="10"/>
  <c r="AG110" i="8" s="1"/>
  <c r="R107" i="15"/>
  <c r="AI107" i="14"/>
  <c r="AL112" i="8"/>
  <c r="F107" i="15"/>
  <c r="L107" i="10"/>
  <c r="J107" i="14"/>
  <c r="K107" i="14" s="1"/>
  <c r="W107" i="14"/>
  <c r="X107" i="14" s="1"/>
  <c r="T107" i="14" s="1"/>
  <c r="J56" i="12"/>
  <c r="Q110" i="8" s="1"/>
  <c r="R110" i="8" s="1"/>
  <c r="X110" i="8" s="1"/>
  <c r="S109" i="3" s="1"/>
  <c r="C107" i="15"/>
  <c r="G107" i="10"/>
  <c r="F107" i="14"/>
  <c r="O111" i="10"/>
  <c r="F111" i="14"/>
  <c r="C111" i="15"/>
  <c r="G111" i="10"/>
  <c r="J111" i="10"/>
  <c r="U107" i="15"/>
  <c r="AG107" i="10"/>
  <c r="AK110" i="8" s="1"/>
  <c r="AM107" i="14"/>
  <c r="N106" i="10"/>
  <c r="C109" i="8"/>
  <c r="C108" i="3"/>
  <c r="C109" i="7"/>
  <c r="C109" i="6"/>
  <c r="U104" i="15"/>
  <c r="AG104" i="10"/>
  <c r="AK107" i="8" s="1"/>
  <c r="AM104" i="14"/>
  <c r="M103" i="10"/>
  <c r="D103" i="15"/>
  <c r="H103" i="10"/>
  <c r="H103" i="14"/>
  <c r="O105" i="7"/>
  <c r="H95" i="14"/>
  <c r="L95" i="14" s="1"/>
  <c r="D95" i="14" s="1"/>
  <c r="B95" i="14" s="1"/>
  <c r="F95" i="11" s="1"/>
  <c r="C95" i="11" s="1"/>
  <c r="D95" i="15"/>
  <c r="V95" i="15" s="1"/>
  <c r="G95" i="11" s="1"/>
  <c r="D95" i="11" s="1"/>
  <c r="H95" i="10"/>
  <c r="J103" i="10"/>
  <c r="W103" i="10"/>
  <c r="C103" i="7"/>
  <c r="M103" i="7" s="1"/>
  <c r="C103" i="8"/>
  <c r="C103" i="6"/>
  <c r="C102" i="3"/>
  <c r="AD98" i="10"/>
  <c r="AG101" i="8" s="1"/>
  <c r="AI98" i="14"/>
  <c r="R98" i="15"/>
  <c r="N98" i="15"/>
  <c r="Z98" i="10"/>
  <c r="AB101" i="8" s="1"/>
  <c r="AD98" i="14"/>
  <c r="AF98" i="14"/>
  <c r="P98" i="15"/>
  <c r="AB98" i="10"/>
  <c r="AD101" i="8" s="1"/>
  <c r="W96" i="10"/>
  <c r="G98" i="6"/>
  <c r="H98" i="6" s="1"/>
  <c r="F98" i="6"/>
  <c r="C97" i="6"/>
  <c r="C96" i="3"/>
  <c r="C97" i="8"/>
  <c r="C97" i="7"/>
  <c r="AM93" i="14"/>
  <c r="U93" i="15"/>
  <c r="AG93" i="10"/>
  <c r="AK96" i="8" s="1"/>
  <c r="P85" i="10"/>
  <c r="O103" i="7"/>
  <c r="AK101" i="14"/>
  <c r="AE101" i="10"/>
  <c r="AI104" i="8" s="1"/>
  <c r="S101" i="15"/>
  <c r="H101" i="14"/>
  <c r="H101" i="10"/>
  <c r="D101" i="15"/>
  <c r="W101" i="10"/>
  <c r="F101" i="15"/>
  <c r="L101" i="10"/>
  <c r="J101" i="14"/>
  <c r="J99" i="10"/>
  <c r="AK88" i="14"/>
  <c r="AN88" i="14" s="1"/>
  <c r="S88" i="15"/>
  <c r="AE88" i="10"/>
  <c r="AI91" i="8" s="1"/>
  <c r="AL91" i="8" s="1"/>
  <c r="W80" i="10"/>
  <c r="N97" i="10"/>
  <c r="O96" i="10"/>
  <c r="F104" i="6"/>
  <c r="G104" i="6"/>
  <c r="H104" i="6" s="1"/>
  <c r="W91" i="10"/>
  <c r="P101" i="14"/>
  <c r="J99" i="14"/>
  <c r="F99" i="15"/>
  <c r="L99" i="10"/>
  <c r="AB90" i="10"/>
  <c r="AD93" i="8" s="1"/>
  <c r="AF90" i="14"/>
  <c r="P90" i="15"/>
  <c r="N90" i="10"/>
  <c r="J100" i="6"/>
  <c r="K98" i="6"/>
  <c r="L98" i="6" s="1"/>
  <c r="J98" i="6"/>
  <c r="O90" i="10"/>
  <c r="Q89" i="14"/>
  <c r="J89" i="15"/>
  <c r="T89" i="10"/>
  <c r="I92" i="7" s="1"/>
  <c r="Q81" i="10"/>
  <c r="F84" i="7" s="1"/>
  <c r="G81" i="15"/>
  <c r="N81" i="14"/>
  <c r="J81" i="14"/>
  <c r="F81" i="15"/>
  <c r="L81" i="10"/>
  <c r="AE76" i="14"/>
  <c r="AG76" i="14" s="1"/>
  <c r="O76" i="15"/>
  <c r="AA76" i="10"/>
  <c r="AC79" i="8" s="1"/>
  <c r="AE79" i="8" s="1"/>
  <c r="AM79" i="8" s="1"/>
  <c r="AN93" i="14"/>
  <c r="N92" i="10"/>
  <c r="M92" i="15"/>
  <c r="AC92" i="14"/>
  <c r="Y92" i="10"/>
  <c r="AA95" i="8" s="1"/>
  <c r="H92" i="15"/>
  <c r="O92" i="14"/>
  <c r="R92" i="10"/>
  <c r="G95" i="7" s="1"/>
  <c r="M95" i="7" s="1"/>
  <c r="Q92" i="14"/>
  <c r="T92" i="10"/>
  <c r="I95" i="7" s="1"/>
  <c r="O95" i="7" s="1"/>
  <c r="J92" i="15"/>
  <c r="X93" i="6"/>
  <c r="Y93" i="6" s="1"/>
  <c r="W93" i="6"/>
  <c r="G92" i="6"/>
  <c r="H92" i="6" s="1"/>
  <c r="F92" i="6"/>
  <c r="S91" i="10"/>
  <c r="H94" i="7" s="1"/>
  <c r="W83" i="14"/>
  <c r="X83" i="14" s="1"/>
  <c r="T83" i="14" s="1"/>
  <c r="W83" i="10"/>
  <c r="O83" i="14"/>
  <c r="H83" i="15"/>
  <c r="R83" i="10"/>
  <c r="G86" i="7" s="1"/>
  <c r="M86" i="10"/>
  <c r="G87" i="6"/>
  <c r="H87" i="6" s="1"/>
  <c r="F87" i="6"/>
  <c r="C84" i="15"/>
  <c r="G84" i="10"/>
  <c r="F84" i="14"/>
  <c r="G84" i="14" s="1"/>
  <c r="O133" i="12"/>
  <c r="I84" i="14"/>
  <c r="E84" i="15"/>
  <c r="I84" i="10"/>
  <c r="G77" i="15"/>
  <c r="N77" i="14"/>
  <c r="Q77" i="10"/>
  <c r="F80" i="7" s="1"/>
  <c r="O139" i="12"/>
  <c r="K86" i="15"/>
  <c r="U86" i="10"/>
  <c r="J89" i="7" s="1"/>
  <c r="R86" i="14"/>
  <c r="P77" i="10"/>
  <c r="U82" i="15"/>
  <c r="AG82" i="10"/>
  <c r="AK85" i="8" s="1"/>
  <c r="AM82" i="14"/>
  <c r="AA82" i="14"/>
  <c r="L82" i="15"/>
  <c r="Z86" i="10"/>
  <c r="AB89" i="8" s="1"/>
  <c r="N86" i="15"/>
  <c r="AD86" i="14"/>
  <c r="O86" i="14"/>
  <c r="H86" i="15"/>
  <c r="R86" i="10"/>
  <c r="G89" i="7" s="1"/>
  <c r="J87" i="10"/>
  <c r="I87" i="14"/>
  <c r="I87" i="10"/>
  <c r="S90" i="6" s="1"/>
  <c r="E87" i="15"/>
  <c r="AH87" i="14"/>
  <c r="Q87" i="15"/>
  <c r="AC87" i="10"/>
  <c r="AF90" i="8" s="1"/>
  <c r="O83" i="10"/>
  <c r="M83" i="7"/>
  <c r="F78" i="14"/>
  <c r="G78" i="10"/>
  <c r="C78" i="15"/>
  <c r="L78" i="10"/>
  <c r="F78" i="15"/>
  <c r="J78" i="14"/>
  <c r="M79" i="10"/>
  <c r="Y79" i="10"/>
  <c r="AA82" i="8" s="1"/>
  <c r="AC79" i="14"/>
  <c r="M79" i="15"/>
  <c r="X79" i="10"/>
  <c r="AJ80" i="14"/>
  <c r="X78" i="10"/>
  <c r="R74" i="15"/>
  <c r="AD74" i="10"/>
  <c r="AG77" i="8" s="1"/>
  <c r="AH77" i="8" s="1"/>
  <c r="AI74" i="14"/>
  <c r="AJ74" i="14" s="1"/>
  <c r="P66" i="10"/>
  <c r="AN76" i="14"/>
  <c r="AB76" i="14" s="1"/>
  <c r="Z76" i="14" s="1"/>
  <c r="S76" i="14" s="1"/>
  <c r="N71" i="10"/>
  <c r="I71" i="10"/>
  <c r="S74" i="6" s="1"/>
  <c r="E71" i="15"/>
  <c r="I71" i="14"/>
  <c r="C74" i="8"/>
  <c r="C74" i="7"/>
  <c r="C73" i="3"/>
  <c r="C74" i="6"/>
  <c r="K69" i="15"/>
  <c r="R69" i="14"/>
  <c r="U69" i="10"/>
  <c r="J72" i="7" s="1"/>
  <c r="S67" i="10"/>
  <c r="H70" i="7" s="1"/>
  <c r="AC64" i="14"/>
  <c r="AG64" i="14" s="1"/>
  <c r="M64" i="15"/>
  <c r="Y64" i="10"/>
  <c r="AA67" i="8" s="1"/>
  <c r="F69" i="14"/>
  <c r="G69" i="10"/>
  <c r="C69" i="15"/>
  <c r="AG75" i="14"/>
  <c r="M75" i="10"/>
  <c r="N75" i="10"/>
  <c r="AK73" i="14"/>
  <c r="S73" i="15"/>
  <c r="AE73" i="10"/>
  <c r="AI76" i="8" s="1"/>
  <c r="AC73" i="14"/>
  <c r="Y73" i="10"/>
  <c r="AA76" i="8" s="1"/>
  <c r="M73" i="15"/>
  <c r="Q72" i="10"/>
  <c r="F75" i="7" s="1"/>
  <c r="G72" i="15"/>
  <c r="N72" i="14"/>
  <c r="AE72" i="14"/>
  <c r="AA72" i="10"/>
  <c r="AC75" i="8" s="1"/>
  <c r="O72" i="15"/>
  <c r="O70" i="10"/>
  <c r="E70" i="14"/>
  <c r="B70" i="15"/>
  <c r="F70" i="10"/>
  <c r="S68" i="10"/>
  <c r="H71" i="7" s="1"/>
  <c r="L67" i="15"/>
  <c r="AA67" i="14"/>
  <c r="AL67" i="14"/>
  <c r="T67" i="15"/>
  <c r="AF67" i="10"/>
  <c r="AJ70" i="8" s="1"/>
  <c r="H50" i="14"/>
  <c r="L50" i="14" s="1"/>
  <c r="D50" i="14" s="1"/>
  <c r="D50" i="15"/>
  <c r="H50" i="10"/>
  <c r="AK63" i="14"/>
  <c r="AE63" i="10"/>
  <c r="AI66" i="8" s="1"/>
  <c r="S63" i="15"/>
  <c r="U61" i="10"/>
  <c r="J64" i="7" s="1"/>
  <c r="R61" i="14"/>
  <c r="K61" i="15"/>
  <c r="Q59" i="10"/>
  <c r="F62" i="7" s="1"/>
  <c r="G59" i="15"/>
  <c r="N59" i="14"/>
  <c r="M59" i="10"/>
  <c r="V64" i="10"/>
  <c r="Y67" i="8"/>
  <c r="Z67" i="8" s="1"/>
  <c r="AA51" i="10"/>
  <c r="AC54" i="8" s="1"/>
  <c r="AE51" i="14"/>
  <c r="O51" i="15"/>
  <c r="C54" i="8"/>
  <c r="C54" i="6"/>
  <c r="C53" i="3"/>
  <c r="C54" i="7"/>
  <c r="J65" i="10"/>
  <c r="N65" i="14"/>
  <c r="G65" i="15"/>
  <c r="Q65" i="10"/>
  <c r="F68" i="7" s="1"/>
  <c r="S70" i="10"/>
  <c r="H73" i="7" s="1"/>
  <c r="P69" i="14"/>
  <c r="P69" i="7"/>
  <c r="M69" i="7"/>
  <c r="W67" i="6"/>
  <c r="V63" i="10"/>
  <c r="Y66" i="8"/>
  <c r="Z66" i="8" s="1"/>
  <c r="I59" i="15"/>
  <c r="I60" i="15"/>
  <c r="F55" i="15"/>
  <c r="L55" i="10"/>
  <c r="J55" i="14"/>
  <c r="K55" i="14" s="1"/>
  <c r="AD55" i="14"/>
  <c r="N55" i="15"/>
  <c r="Z55" i="10"/>
  <c r="AB58" i="8" s="1"/>
  <c r="N62" i="10"/>
  <c r="AC54" i="10"/>
  <c r="AF57" i="8" s="1"/>
  <c r="Q54" i="15"/>
  <c r="AH54" i="14"/>
  <c r="C48" i="8"/>
  <c r="C48" i="6"/>
  <c r="C47" i="3"/>
  <c r="C48" i="7"/>
  <c r="P62" i="10"/>
  <c r="AA62" i="10"/>
  <c r="AC65" i="8" s="1"/>
  <c r="AE62" i="14"/>
  <c r="O62" i="15"/>
  <c r="K66" i="6"/>
  <c r="L66" i="6" s="1"/>
  <c r="J66" i="6"/>
  <c r="J122" i="12"/>
  <c r="W60" i="14"/>
  <c r="X60" i="14" s="1"/>
  <c r="T60" i="14" s="1"/>
  <c r="J45" i="10"/>
  <c r="C43" i="6"/>
  <c r="C42" i="3"/>
  <c r="C43" i="7"/>
  <c r="C43" i="8"/>
  <c r="K57" i="6"/>
  <c r="L57" i="6" s="1"/>
  <c r="J57" i="6"/>
  <c r="U53" i="15"/>
  <c r="AM53" i="14"/>
  <c r="AG53" i="10"/>
  <c r="AK56" i="8" s="1"/>
  <c r="W53" i="10"/>
  <c r="AD53" i="10"/>
  <c r="AG56" i="8" s="1"/>
  <c r="R53" i="15"/>
  <c r="AI53" i="14"/>
  <c r="K47" i="10"/>
  <c r="O83" i="12"/>
  <c r="W38" i="14"/>
  <c r="X38" i="14" s="1"/>
  <c r="T38" i="14" s="1"/>
  <c r="W27" i="10"/>
  <c r="O53" i="7"/>
  <c r="AC49" i="10"/>
  <c r="AF52" i="8" s="1"/>
  <c r="Q49" i="15"/>
  <c r="AH49" i="14"/>
  <c r="O44" i="10"/>
  <c r="C41" i="8"/>
  <c r="C40" i="3"/>
  <c r="C41" i="6"/>
  <c r="C41" i="7"/>
  <c r="H57" i="14"/>
  <c r="H57" i="10"/>
  <c r="D57" i="15"/>
  <c r="T47" i="10"/>
  <c r="I50" i="7" s="1"/>
  <c r="J47" i="15"/>
  <c r="Q47" i="14"/>
  <c r="I52" i="10"/>
  <c r="S55" i="6" s="1"/>
  <c r="E52" i="15"/>
  <c r="I52" i="14"/>
  <c r="AE52" i="10"/>
  <c r="AI55" i="8" s="1"/>
  <c r="S52" i="15"/>
  <c r="AK52" i="14"/>
  <c r="C49" i="15"/>
  <c r="G49" i="10"/>
  <c r="F49" i="14"/>
  <c r="AB46" i="10"/>
  <c r="AD49" i="8" s="1"/>
  <c r="P46" i="15"/>
  <c r="AF46" i="14"/>
  <c r="J44" i="10"/>
  <c r="U43" i="15"/>
  <c r="AG43" i="10"/>
  <c r="AK46" i="8" s="1"/>
  <c r="AM43" i="14"/>
  <c r="O115" i="12"/>
  <c r="K61" i="6" s="1"/>
  <c r="L61" i="6" s="1"/>
  <c r="M61" i="6" s="1"/>
  <c r="N61" i="6" s="1"/>
  <c r="M60" i="3" s="1"/>
  <c r="P56" i="10"/>
  <c r="T56" i="10"/>
  <c r="I59" i="7" s="1"/>
  <c r="O59" i="7" s="1"/>
  <c r="J56" i="15"/>
  <c r="Q56" i="14"/>
  <c r="G53" i="14"/>
  <c r="AH48" i="14"/>
  <c r="AC48" i="10"/>
  <c r="AF51" i="8" s="1"/>
  <c r="Q48" i="15"/>
  <c r="U48" i="10"/>
  <c r="J51" i="7" s="1"/>
  <c r="K48" i="15"/>
  <c r="R48" i="14"/>
  <c r="O48" i="14"/>
  <c r="H48" i="15"/>
  <c r="R48" i="10"/>
  <c r="G51" i="7" s="1"/>
  <c r="T46" i="15"/>
  <c r="AF46" i="10"/>
  <c r="AJ49" i="8" s="1"/>
  <c r="AL46" i="14"/>
  <c r="Q42" i="10"/>
  <c r="F45" i="7" s="1"/>
  <c r="G42" i="15"/>
  <c r="N42" i="14"/>
  <c r="Q36" i="14"/>
  <c r="J36" i="15"/>
  <c r="T36" i="10"/>
  <c r="I39" i="7" s="1"/>
  <c r="AD47" i="14"/>
  <c r="N47" i="15"/>
  <c r="Z47" i="10"/>
  <c r="AB50" i="8" s="1"/>
  <c r="S45" i="10"/>
  <c r="H48" i="7" s="1"/>
  <c r="H32" i="14"/>
  <c r="L32" i="14" s="1"/>
  <c r="D32" i="14" s="1"/>
  <c r="D32" i="15"/>
  <c r="V32" i="15" s="1"/>
  <c r="G32" i="11" s="1"/>
  <c r="D32" i="11" s="1"/>
  <c r="H32" i="10"/>
  <c r="H24" i="14"/>
  <c r="H24" i="10"/>
  <c r="D24" i="15"/>
  <c r="V24" i="15" s="1"/>
  <c r="G24" i="11" s="1"/>
  <c r="D24" i="11" s="1"/>
  <c r="H16" i="14"/>
  <c r="L16" i="14" s="1"/>
  <c r="D16" i="14" s="1"/>
  <c r="D16" i="15"/>
  <c r="H16" i="10"/>
  <c r="C47" i="15"/>
  <c r="F47" i="14"/>
  <c r="G47" i="10"/>
  <c r="S57" i="15"/>
  <c r="AE57" i="10"/>
  <c r="AI60" i="8" s="1"/>
  <c r="AK57" i="14"/>
  <c r="Z57" i="10"/>
  <c r="AB60" i="8" s="1"/>
  <c r="AD57" i="14"/>
  <c r="N57" i="15"/>
  <c r="O57" i="10"/>
  <c r="X57" i="10"/>
  <c r="M53" i="7"/>
  <c r="D49" i="15"/>
  <c r="H49" i="10"/>
  <c r="H49" i="14"/>
  <c r="Q49" i="14"/>
  <c r="T49" i="10"/>
  <c r="I52" i="7" s="1"/>
  <c r="O52" i="7" s="1"/>
  <c r="J49" i="15"/>
  <c r="C52" i="8"/>
  <c r="C52" i="7"/>
  <c r="C51" i="3"/>
  <c r="C52" i="6"/>
  <c r="R46" i="15"/>
  <c r="AI46" i="14"/>
  <c r="AD46" i="10"/>
  <c r="AG49" i="8" s="1"/>
  <c r="V45" i="10"/>
  <c r="Y48" i="8"/>
  <c r="Z48" i="8" s="1"/>
  <c r="C47" i="8"/>
  <c r="C47" i="7"/>
  <c r="C46" i="3"/>
  <c r="C47" i="6"/>
  <c r="P42" i="15"/>
  <c r="AB42" i="10"/>
  <c r="AD45" i="8" s="1"/>
  <c r="AF42" i="14"/>
  <c r="I40" i="15"/>
  <c r="AE34" i="10"/>
  <c r="AI37" i="8" s="1"/>
  <c r="S34" i="15"/>
  <c r="AK34" i="14"/>
  <c r="AF33" i="10"/>
  <c r="AJ36" i="8" s="1"/>
  <c r="AL33" i="14"/>
  <c r="T33" i="15"/>
  <c r="J58" i="12"/>
  <c r="Q31" i="8" s="1"/>
  <c r="W28" i="14"/>
  <c r="X28" i="14" s="1"/>
  <c r="T28" i="14" s="1"/>
  <c r="F28" i="14"/>
  <c r="G28" i="10"/>
  <c r="C28" i="15"/>
  <c r="P27" i="14"/>
  <c r="N17" i="10"/>
  <c r="W13" i="14"/>
  <c r="X13" i="14" s="1"/>
  <c r="T13" i="14" s="1"/>
  <c r="O39" i="10"/>
  <c r="J76" i="12"/>
  <c r="Q42" i="8" s="1"/>
  <c r="R42" i="8" s="1"/>
  <c r="W39" i="14"/>
  <c r="X39" i="14" s="1"/>
  <c r="T39" i="14" s="1"/>
  <c r="Z39" i="10"/>
  <c r="AB42" i="8" s="1"/>
  <c r="AD39" i="14"/>
  <c r="N39" i="15"/>
  <c r="S36" i="10"/>
  <c r="H39" i="7" s="1"/>
  <c r="J37" i="6"/>
  <c r="H33" i="10"/>
  <c r="D33" i="15"/>
  <c r="H33" i="14"/>
  <c r="M30" i="7"/>
  <c r="X26" i="10"/>
  <c r="B17" i="15"/>
  <c r="E17" i="14"/>
  <c r="F17" i="10"/>
  <c r="AA13" i="10"/>
  <c r="AC16" i="8" s="1"/>
  <c r="AE13" i="14"/>
  <c r="O13" i="15"/>
  <c r="AE37" i="10"/>
  <c r="AI40" i="8" s="1"/>
  <c r="AK37" i="14"/>
  <c r="S37" i="15"/>
  <c r="T38" i="6"/>
  <c r="U38" i="6" s="1"/>
  <c r="V38" i="6" s="1"/>
  <c r="O38" i="6"/>
  <c r="W31" i="14"/>
  <c r="X31" i="14" s="1"/>
  <c r="T31" i="14" s="1"/>
  <c r="Q31" i="14"/>
  <c r="T31" i="10"/>
  <c r="I34" i="7" s="1"/>
  <c r="J31" i="15"/>
  <c r="Y37" i="10"/>
  <c r="AA40" i="8" s="1"/>
  <c r="M37" i="15"/>
  <c r="AC37" i="14"/>
  <c r="Q37" i="14"/>
  <c r="J37" i="15"/>
  <c r="T37" i="10"/>
  <c r="I40" i="7" s="1"/>
  <c r="P39" i="15"/>
  <c r="AB39" i="10"/>
  <c r="AD42" i="8" s="1"/>
  <c r="AF39" i="14"/>
  <c r="M37" i="10"/>
  <c r="AF34" i="10"/>
  <c r="AJ37" i="8" s="1"/>
  <c r="T34" i="15"/>
  <c r="AL34" i="14"/>
  <c r="U34" i="15"/>
  <c r="AM34" i="14"/>
  <c r="AG34" i="10"/>
  <c r="AK37" i="8" s="1"/>
  <c r="M35" i="15"/>
  <c r="AC35" i="14"/>
  <c r="Y35" i="10"/>
  <c r="AA38" i="8" s="1"/>
  <c r="R35" i="14"/>
  <c r="U35" i="10"/>
  <c r="J38" i="7" s="1"/>
  <c r="K35" i="15"/>
  <c r="I33" i="10"/>
  <c r="S36" i="6" s="1"/>
  <c r="E33" i="15"/>
  <c r="I33" i="14"/>
  <c r="H33" i="15"/>
  <c r="R33" i="10"/>
  <c r="G36" i="7" s="1"/>
  <c r="O33" i="14"/>
  <c r="M31" i="10"/>
  <c r="D22" i="15"/>
  <c r="H22" i="10"/>
  <c r="H22" i="14"/>
  <c r="K22" i="10"/>
  <c r="X20" i="10"/>
  <c r="U20" i="15"/>
  <c r="AG20" i="10"/>
  <c r="AK23" i="8" s="1"/>
  <c r="AL23" i="8" s="1"/>
  <c r="AM20" i="14"/>
  <c r="C23" i="6"/>
  <c r="C23" i="7"/>
  <c r="C22" i="3"/>
  <c r="C23" i="8"/>
  <c r="AF14" i="14"/>
  <c r="AB14" i="10"/>
  <c r="AD17" i="8" s="1"/>
  <c r="P14" i="15"/>
  <c r="F8" i="14"/>
  <c r="C8" i="15"/>
  <c r="G8" i="10"/>
  <c r="P30" i="10"/>
  <c r="AM30" i="14"/>
  <c r="U30" i="15"/>
  <c r="AG30" i="10"/>
  <c r="AK33" i="8" s="1"/>
  <c r="T25" i="10"/>
  <c r="I28" i="7" s="1"/>
  <c r="O28" i="7" s="1"/>
  <c r="J25" i="15"/>
  <c r="Q25" i="14"/>
  <c r="M25" i="10"/>
  <c r="O25" i="14"/>
  <c r="H25" i="15"/>
  <c r="R25" i="10"/>
  <c r="G28" i="7" s="1"/>
  <c r="M28" i="7" s="1"/>
  <c r="AL31" i="8"/>
  <c r="J21" i="15"/>
  <c r="T21" i="10"/>
  <c r="I24" i="7" s="1"/>
  <c r="Q21" i="14"/>
  <c r="E21" i="14"/>
  <c r="B21" i="15"/>
  <c r="F21" i="10"/>
  <c r="AC14" i="14"/>
  <c r="M14" i="15"/>
  <c r="Y14" i="10"/>
  <c r="AA17" i="8" s="1"/>
  <c r="K29" i="6"/>
  <c r="L29" i="6" s="1"/>
  <c r="M29" i="6" s="1"/>
  <c r="J29" i="6"/>
  <c r="W29" i="10"/>
  <c r="X29" i="10"/>
  <c r="K29" i="10"/>
  <c r="O30" i="7"/>
  <c r="M19" i="7"/>
  <c r="P10" i="10"/>
  <c r="J9" i="8"/>
  <c r="P9" i="8"/>
  <c r="G9" i="8"/>
  <c r="U9" i="8"/>
  <c r="I9" i="8"/>
  <c r="T9" i="8"/>
  <c r="S9" i="8"/>
  <c r="F9" i="8"/>
  <c r="Q9" i="8"/>
  <c r="M9" i="8"/>
  <c r="L9" i="8"/>
  <c r="V9" i="8"/>
  <c r="J25" i="8"/>
  <c r="P25" i="8"/>
  <c r="G25" i="8"/>
  <c r="T25" i="8"/>
  <c r="I25" i="8"/>
  <c r="M25" i="8"/>
  <c r="L25" i="8"/>
  <c r="V25" i="8"/>
  <c r="U25" i="8"/>
  <c r="S25" i="8"/>
  <c r="F25" i="8"/>
  <c r="H25" i="8" s="1"/>
  <c r="Q25" i="8"/>
  <c r="K18" i="15"/>
  <c r="U18" i="10"/>
  <c r="J21" i="7" s="1"/>
  <c r="R18" i="14"/>
  <c r="W18" i="14"/>
  <c r="X18" i="14" s="1"/>
  <c r="T18" i="14" s="1"/>
  <c r="J17" i="6"/>
  <c r="L10" i="15"/>
  <c r="AA10" i="14"/>
  <c r="AC10" i="14"/>
  <c r="AG10" i="14" s="1"/>
  <c r="M10" i="15"/>
  <c r="Y10" i="10"/>
  <c r="AA13" i="8" s="1"/>
  <c r="AC15" i="14"/>
  <c r="Y15" i="10"/>
  <c r="AA18" i="8" s="1"/>
  <c r="M15" i="15"/>
  <c r="O10" i="10"/>
  <c r="F15" i="15"/>
  <c r="J15" i="14"/>
  <c r="L15" i="10"/>
  <c r="M15" i="10"/>
  <c r="S17" i="10"/>
  <c r="H20" i="7" s="1"/>
  <c r="G14" i="6"/>
  <c r="H14" i="6" s="1"/>
  <c r="I14" i="6" s="1"/>
  <c r="F14" i="6"/>
  <c r="W11" i="10"/>
  <c r="M11" i="10"/>
  <c r="C14" i="7"/>
  <c r="C14" i="6"/>
  <c r="C14" i="8"/>
  <c r="C13" i="3"/>
  <c r="AE4" i="14"/>
  <c r="AA4" i="10"/>
  <c r="AC7" i="8" s="1"/>
  <c r="O4" i="15"/>
  <c r="W124" i="8"/>
  <c r="L3" i="15"/>
  <c r="AA3" i="14"/>
  <c r="R3" i="14"/>
  <c r="K3" i="15"/>
  <c r="U3" i="10"/>
  <c r="J6" i="7" s="1"/>
  <c r="J13" i="6"/>
  <c r="K13" i="6"/>
  <c r="L13" i="6" s="1"/>
  <c r="H7" i="14"/>
  <c r="D7" i="15"/>
  <c r="H7" i="10"/>
  <c r="R6" i="14"/>
  <c r="K6" i="15"/>
  <c r="U6" i="10"/>
  <c r="J9" i="7" s="1"/>
  <c r="O6" i="14"/>
  <c r="H6" i="15"/>
  <c r="R6" i="10"/>
  <c r="G9" i="7" s="1"/>
  <c r="I4" i="15"/>
  <c r="P3" i="14"/>
  <c r="W130" i="8"/>
  <c r="K118" i="8"/>
  <c r="H75" i="8"/>
  <c r="O75" i="8" s="1"/>
  <c r="O37" i="8"/>
  <c r="R28" i="8"/>
  <c r="R24" i="8"/>
  <c r="N5" i="10"/>
  <c r="O5" i="10"/>
  <c r="AD5" i="14"/>
  <c r="Z5" i="10"/>
  <c r="AB8" i="8" s="1"/>
  <c r="N5" i="15"/>
  <c r="N105" i="8"/>
  <c r="E5" i="15"/>
  <c r="I5" i="10"/>
  <c r="S8" i="6" s="1"/>
  <c r="I5" i="14"/>
  <c r="R22" i="8"/>
  <c r="W136" i="8"/>
  <c r="S6" i="10"/>
  <c r="H9" i="7" s="1"/>
  <c r="K88" i="8"/>
  <c r="W47" i="8"/>
  <c r="K38" i="8"/>
  <c r="Q23" i="8"/>
  <c r="R23" i="8" s="1"/>
  <c r="AN8" i="14"/>
  <c r="I6" i="15"/>
  <c r="I3" i="15"/>
  <c r="G3" i="15"/>
  <c r="W46" i="8"/>
  <c r="T63" i="4"/>
  <c r="R132" i="8"/>
  <c r="W123" i="8"/>
  <c r="H115" i="8"/>
  <c r="K70" i="8"/>
  <c r="W40" i="8"/>
  <c r="N36" i="8"/>
  <c r="R30" i="8"/>
  <c r="H18" i="8"/>
  <c r="T6" i="6"/>
  <c r="U6" i="6" s="1"/>
  <c r="V6" i="6" s="1"/>
  <c r="O6" i="6"/>
  <c r="W68" i="8"/>
  <c r="T44" i="5"/>
  <c r="T15" i="5"/>
  <c r="T125" i="4"/>
  <c r="T36" i="5"/>
  <c r="L19" i="7"/>
  <c r="T83" i="4"/>
  <c r="T8" i="5"/>
  <c r="T6" i="4"/>
  <c r="X136" i="10"/>
  <c r="J132" i="15"/>
  <c r="Q132" i="14"/>
  <c r="F132" i="14"/>
  <c r="C132" i="15"/>
  <c r="G132" i="10"/>
  <c r="L129" i="10"/>
  <c r="J129" i="14"/>
  <c r="K129" i="14" s="1"/>
  <c r="F129" i="15"/>
  <c r="AM129" i="14"/>
  <c r="U129" i="15"/>
  <c r="AG129" i="10"/>
  <c r="AK132" i="8" s="1"/>
  <c r="T137" i="10"/>
  <c r="I140" i="7" s="1"/>
  <c r="Q137" i="14"/>
  <c r="J137" i="15"/>
  <c r="AD137" i="10"/>
  <c r="AG140" i="8" s="1"/>
  <c r="R137" i="15"/>
  <c r="AI137" i="14"/>
  <c r="U136" i="10"/>
  <c r="J139" i="7" s="1"/>
  <c r="R136" i="14"/>
  <c r="K136" i="15"/>
  <c r="AD136" i="10"/>
  <c r="AG139" i="8" s="1"/>
  <c r="AI136" i="14"/>
  <c r="R136" i="15"/>
  <c r="Q137" i="15"/>
  <c r="AC137" i="10"/>
  <c r="AF140" i="8" s="1"/>
  <c r="AH140" i="8" s="1"/>
  <c r="AH137" i="14"/>
  <c r="X135" i="10"/>
  <c r="D137" i="15"/>
  <c r="H137" i="10"/>
  <c r="H137" i="14"/>
  <c r="AC134" i="10"/>
  <c r="AF137" i="8" s="1"/>
  <c r="Q134" i="15"/>
  <c r="AH134" i="14"/>
  <c r="AE134" i="8"/>
  <c r="L134" i="10"/>
  <c r="J134" i="14"/>
  <c r="K134" i="14" s="1"/>
  <c r="F134" i="15"/>
  <c r="AF134" i="14"/>
  <c r="P134" i="15"/>
  <c r="AB134" i="10"/>
  <c r="AD137" i="8" s="1"/>
  <c r="O165" i="12"/>
  <c r="H133" i="10"/>
  <c r="D133" i="15"/>
  <c r="H133" i="14"/>
  <c r="E133" i="15"/>
  <c r="I133" i="10"/>
  <c r="S136" i="6" s="1"/>
  <c r="I133" i="14"/>
  <c r="J133" i="10"/>
  <c r="C136" i="8"/>
  <c r="C136" i="6"/>
  <c r="C136" i="7"/>
  <c r="C135" i="3"/>
  <c r="W132" i="14"/>
  <c r="X132" i="14" s="1"/>
  <c r="T132" i="14" s="1"/>
  <c r="J165" i="12"/>
  <c r="Q135" i="8" s="1"/>
  <c r="C135" i="6"/>
  <c r="C134" i="3"/>
  <c r="C135" i="7"/>
  <c r="N135" i="7" s="1"/>
  <c r="C135" i="8"/>
  <c r="L130" i="15"/>
  <c r="AA130" i="14"/>
  <c r="AC130" i="14"/>
  <c r="M130" i="15"/>
  <c r="Y130" i="10"/>
  <c r="AA133" i="8" s="1"/>
  <c r="AL127" i="14"/>
  <c r="T127" i="15"/>
  <c r="AF127" i="10"/>
  <c r="AJ130" i="8" s="1"/>
  <c r="H125" i="14"/>
  <c r="L125" i="14" s="1"/>
  <c r="D125" i="14" s="1"/>
  <c r="D125" i="15"/>
  <c r="H125" i="10"/>
  <c r="AE127" i="14"/>
  <c r="AA127" i="10"/>
  <c r="AC130" i="8" s="1"/>
  <c r="O127" i="15"/>
  <c r="O134" i="7"/>
  <c r="R125" i="10"/>
  <c r="G128" i="7" s="1"/>
  <c r="M128" i="7" s="1"/>
  <c r="O125" i="14"/>
  <c r="H125" i="15"/>
  <c r="K127" i="15"/>
  <c r="R127" i="14"/>
  <c r="U127" i="10"/>
  <c r="J130" i="7" s="1"/>
  <c r="K129" i="10"/>
  <c r="AC129" i="10"/>
  <c r="AF132" i="8" s="1"/>
  <c r="Q129" i="15"/>
  <c r="AH129" i="14"/>
  <c r="AD129" i="14"/>
  <c r="Z129" i="10"/>
  <c r="AB132" i="8" s="1"/>
  <c r="N129" i="15"/>
  <c r="W128" i="6"/>
  <c r="X128" i="6"/>
  <c r="Y128" i="6" s="1"/>
  <c r="Z128" i="6" s="1"/>
  <c r="O133" i="7"/>
  <c r="F128" i="10"/>
  <c r="B128" i="15"/>
  <c r="E128" i="14"/>
  <c r="U128" i="10"/>
  <c r="J131" i="7" s="1"/>
  <c r="P131" i="7" s="1"/>
  <c r="R128" i="14"/>
  <c r="K128" i="15"/>
  <c r="X126" i="10"/>
  <c r="AJ127" i="14"/>
  <c r="N121" i="10"/>
  <c r="D129" i="15"/>
  <c r="H129" i="14"/>
  <c r="L129" i="14" s="1"/>
  <c r="H129" i="10"/>
  <c r="T126" i="15"/>
  <c r="AL126" i="14"/>
  <c r="AF126" i="10"/>
  <c r="AJ129" i="8" s="1"/>
  <c r="Q126" i="14"/>
  <c r="T126" i="10"/>
  <c r="I129" i="7" s="1"/>
  <c r="J126" i="15"/>
  <c r="Q120" i="10"/>
  <c r="F123" i="7" s="1"/>
  <c r="L123" i="7" s="1"/>
  <c r="N120" i="14"/>
  <c r="M120" i="14" s="1"/>
  <c r="G120" i="15"/>
  <c r="X118" i="10"/>
  <c r="C121" i="7"/>
  <c r="C120" i="3"/>
  <c r="C121" i="6"/>
  <c r="C121" i="8"/>
  <c r="N115" i="10"/>
  <c r="P113" i="10"/>
  <c r="L123" i="10"/>
  <c r="J123" i="14"/>
  <c r="F123" i="15"/>
  <c r="AK122" i="14"/>
  <c r="S122" i="15"/>
  <c r="AE122" i="10"/>
  <c r="AI125" i="8" s="1"/>
  <c r="J174" i="12"/>
  <c r="Q125" i="8" s="1"/>
  <c r="W122" i="14"/>
  <c r="X122" i="14" s="1"/>
  <c r="T122" i="14" s="1"/>
  <c r="W124" i="14"/>
  <c r="X124" i="14" s="1"/>
  <c r="T124" i="14" s="1"/>
  <c r="J178" i="12"/>
  <c r="Q127" i="8" s="1"/>
  <c r="N122" i="14"/>
  <c r="Q122" i="10"/>
  <c r="F125" i="7" s="1"/>
  <c r="G122" i="15"/>
  <c r="Y120" i="10"/>
  <c r="AA123" i="8" s="1"/>
  <c r="AC120" i="14"/>
  <c r="M120" i="15"/>
  <c r="J124" i="10"/>
  <c r="E124" i="14"/>
  <c r="F124" i="10"/>
  <c r="B124" i="15"/>
  <c r="AD122" i="10"/>
  <c r="AG125" i="8" s="1"/>
  <c r="AI122" i="14"/>
  <c r="R122" i="15"/>
  <c r="C125" i="7"/>
  <c r="C124" i="3"/>
  <c r="C125" i="8"/>
  <c r="C125" i="6"/>
  <c r="AK117" i="14"/>
  <c r="S117" i="15"/>
  <c r="AE117" i="10"/>
  <c r="AI120" i="8" s="1"/>
  <c r="H117" i="14"/>
  <c r="H117" i="10"/>
  <c r="D117" i="15"/>
  <c r="P117" i="15"/>
  <c r="AF117" i="14"/>
  <c r="AB117" i="10"/>
  <c r="AD120" i="8" s="1"/>
  <c r="AD119" i="10"/>
  <c r="AG122" i="8" s="1"/>
  <c r="AI119" i="14"/>
  <c r="R119" i="15"/>
  <c r="N116" i="15"/>
  <c r="Z116" i="10"/>
  <c r="AB119" i="8" s="1"/>
  <c r="AD116" i="14"/>
  <c r="C119" i="15"/>
  <c r="F119" i="14"/>
  <c r="G119" i="14" s="1"/>
  <c r="G119" i="10"/>
  <c r="J173" i="12"/>
  <c r="W119" i="14"/>
  <c r="X119" i="14" s="1"/>
  <c r="T119" i="14" s="1"/>
  <c r="AC119" i="14"/>
  <c r="M119" i="15"/>
  <c r="Y119" i="10"/>
  <c r="AA122" i="8" s="1"/>
  <c r="L121" i="7"/>
  <c r="G123" i="6"/>
  <c r="H123" i="6" s="1"/>
  <c r="F123" i="6"/>
  <c r="AH121" i="8"/>
  <c r="X117" i="10"/>
  <c r="Q114" i="10"/>
  <c r="F117" i="7" s="1"/>
  <c r="G114" i="15"/>
  <c r="N114" i="14"/>
  <c r="O114" i="10"/>
  <c r="AH125" i="8"/>
  <c r="J112" i="10"/>
  <c r="M112" i="10"/>
  <c r="C115" i="6"/>
  <c r="C115" i="8"/>
  <c r="C114" i="3"/>
  <c r="C115" i="7"/>
  <c r="Q109" i="14"/>
  <c r="M109" i="14" s="1"/>
  <c r="T109" i="10"/>
  <c r="I112" i="7" s="1"/>
  <c r="J109" i="15"/>
  <c r="S116" i="10"/>
  <c r="H119" i="7" s="1"/>
  <c r="AN112" i="14"/>
  <c r="T110" i="15"/>
  <c r="AL110" i="14"/>
  <c r="AF110" i="10"/>
  <c r="AJ113" i="8" s="1"/>
  <c r="P110" i="10"/>
  <c r="T110" i="10"/>
  <c r="I113" i="7" s="1"/>
  <c r="Q110" i="14"/>
  <c r="J110" i="15"/>
  <c r="G108" i="10"/>
  <c r="C108" i="15"/>
  <c r="F108" i="14"/>
  <c r="M107" i="10"/>
  <c r="AH107" i="14"/>
  <c r="AJ107" i="14" s="1"/>
  <c r="Q107" i="15"/>
  <c r="AC107" i="10"/>
  <c r="AF110" i="8" s="1"/>
  <c r="AH110" i="8" s="1"/>
  <c r="N106" i="15"/>
  <c r="Z106" i="10"/>
  <c r="AB109" i="8" s="1"/>
  <c r="AD106" i="14"/>
  <c r="K111" i="10"/>
  <c r="L111" i="10"/>
  <c r="F111" i="15"/>
  <c r="J111" i="14"/>
  <c r="K111" i="14" s="1"/>
  <c r="O111" i="14"/>
  <c r="H111" i="15"/>
  <c r="R111" i="10"/>
  <c r="G114" i="7" s="1"/>
  <c r="S109" i="10"/>
  <c r="H112" i="7" s="1"/>
  <c r="O107" i="10"/>
  <c r="J107" i="6"/>
  <c r="E104" i="14"/>
  <c r="B104" i="15"/>
  <c r="F104" i="10"/>
  <c r="P108" i="14"/>
  <c r="N108" i="7"/>
  <c r="K108" i="7"/>
  <c r="P107" i="3" s="1"/>
  <c r="N103" i="15"/>
  <c r="AD103" i="14"/>
  <c r="Z103" i="10"/>
  <c r="AB106" i="8" s="1"/>
  <c r="J104" i="15"/>
  <c r="T104" i="10"/>
  <c r="I107" i="7" s="1"/>
  <c r="Q104" i="14"/>
  <c r="O104" i="15"/>
  <c r="AE104" i="14"/>
  <c r="AA104" i="10"/>
  <c r="AC107" i="8" s="1"/>
  <c r="E103" i="14"/>
  <c r="B103" i="15"/>
  <c r="F103" i="10"/>
  <c r="N103" i="10"/>
  <c r="S103" i="15"/>
  <c r="AE103" i="10"/>
  <c r="AI106" i="8" s="1"/>
  <c r="AK103" i="14"/>
  <c r="I101" i="15"/>
  <c r="P103" i="7"/>
  <c r="Q98" i="15"/>
  <c r="AC98" i="10"/>
  <c r="AF101" i="8" s="1"/>
  <c r="AH101" i="8" s="1"/>
  <c r="AH98" i="14"/>
  <c r="AJ98" i="14" s="1"/>
  <c r="C101" i="7"/>
  <c r="C101" i="8"/>
  <c r="C101" i="6"/>
  <c r="G101" i="6" s="1"/>
  <c r="H101" i="6" s="1"/>
  <c r="I101" i="6" s="1"/>
  <c r="C100" i="3"/>
  <c r="K96" i="15"/>
  <c r="U96" i="10"/>
  <c r="J99" i="7" s="1"/>
  <c r="P99" i="7" s="1"/>
  <c r="R96" i="14"/>
  <c r="AA94" i="10"/>
  <c r="AC97" i="8" s="1"/>
  <c r="AE97" i="8" s="1"/>
  <c r="AE94" i="14"/>
  <c r="O94" i="15"/>
  <c r="C96" i="8"/>
  <c r="C95" i="3"/>
  <c r="C96" i="7"/>
  <c r="C96" i="6"/>
  <c r="H85" i="14"/>
  <c r="L85" i="14" s="1"/>
  <c r="D85" i="14" s="1"/>
  <c r="D85" i="15"/>
  <c r="H85" i="10"/>
  <c r="O101" i="10"/>
  <c r="Z101" i="10"/>
  <c r="AB104" i="8" s="1"/>
  <c r="N101" i="15"/>
  <c r="AD101" i="14"/>
  <c r="U99" i="15"/>
  <c r="AM99" i="14"/>
  <c r="AG99" i="10"/>
  <c r="AK102" i="8" s="1"/>
  <c r="K96" i="10"/>
  <c r="F99" i="10"/>
  <c r="E99" i="14"/>
  <c r="B99" i="15"/>
  <c r="N96" i="10"/>
  <c r="C94" i="15"/>
  <c r="F94" i="14"/>
  <c r="G94" i="10"/>
  <c r="W88" i="10"/>
  <c r="P80" i="10"/>
  <c r="N99" i="10"/>
  <c r="W97" i="14"/>
  <c r="X97" i="14" s="1"/>
  <c r="T97" i="14" s="1"/>
  <c r="N10" i="13"/>
  <c r="AA96" i="14"/>
  <c r="L96" i="15"/>
  <c r="AA99" i="14"/>
  <c r="L99" i="15"/>
  <c r="H97" i="10"/>
  <c r="H97" i="14"/>
  <c r="D97" i="15"/>
  <c r="P91" i="10"/>
  <c r="S101" i="10"/>
  <c r="H104" i="7" s="1"/>
  <c r="H99" i="14"/>
  <c r="D99" i="15"/>
  <c r="H99" i="10"/>
  <c r="Q99" i="14"/>
  <c r="J99" i="15"/>
  <c r="T99" i="10"/>
  <c r="I102" i="7" s="1"/>
  <c r="O102" i="7" s="1"/>
  <c r="J101" i="6"/>
  <c r="L90" i="15"/>
  <c r="AA90" i="14"/>
  <c r="U90" i="15"/>
  <c r="AG90" i="10"/>
  <c r="AK93" i="8" s="1"/>
  <c r="AM90" i="14"/>
  <c r="W90" i="14"/>
  <c r="X90" i="14" s="1"/>
  <c r="T90" i="14" s="1"/>
  <c r="N3" i="13"/>
  <c r="P99" i="6"/>
  <c r="Q99" i="6" s="1"/>
  <c r="R99" i="6" s="1"/>
  <c r="T99" i="6"/>
  <c r="U99" i="6" s="1"/>
  <c r="O99" i="6"/>
  <c r="N89" i="10"/>
  <c r="AE89" i="14"/>
  <c r="AA89" i="10"/>
  <c r="AC92" i="8" s="1"/>
  <c r="O89" i="15"/>
  <c r="I88" i="15"/>
  <c r="Q81" i="14"/>
  <c r="J81" i="15"/>
  <c r="T81" i="10"/>
  <c r="I84" i="7" s="1"/>
  <c r="C79" i="7"/>
  <c r="L79" i="7" s="1"/>
  <c r="C79" i="6"/>
  <c r="C78" i="3"/>
  <c r="C79" i="8"/>
  <c r="AL96" i="8"/>
  <c r="P93" i="6"/>
  <c r="Q93" i="6" s="1"/>
  <c r="R93" i="6" s="1"/>
  <c r="O93" i="6"/>
  <c r="AB88" i="14"/>
  <c r="AK92" i="14"/>
  <c r="S92" i="15"/>
  <c r="AE92" i="10"/>
  <c r="AI95" i="8" s="1"/>
  <c r="W92" i="10"/>
  <c r="AE92" i="14"/>
  <c r="AA92" i="10"/>
  <c r="AC95" i="8" s="1"/>
  <c r="O92" i="15"/>
  <c r="AJ91" i="14"/>
  <c r="P92" i="14"/>
  <c r="D83" i="15"/>
  <c r="H83" i="10"/>
  <c r="H83" i="14"/>
  <c r="I83" i="10"/>
  <c r="S86" i="6" s="1"/>
  <c r="E83" i="15"/>
  <c r="I83" i="14"/>
  <c r="AC83" i="14"/>
  <c r="M83" i="15"/>
  <c r="Y83" i="10"/>
  <c r="AA86" i="8" s="1"/>
  <c r="M84" i="10"/>
  <c r="J84" i="10"/>
  <c r="N77" i="10"/>
  <c r="S84" i="10"/>
  <c r="H87" i="7" s="1"/>
  <c r="W77" i="10"/>
  <c r="C82" i="15"/>
  <c r="G82" i="10"/>
  <c r="F82" i="14"/>
  <c r="O82" i="15"/>
  <c r="AE82" i="14"/>
  <c r="AA82" i="10"/>
  <c r="AC85" i="8" s="1"/>
  <c r="AD82" i="14"/>
  <c r="N82" i="15"/>
  <c r="Z82" i="10"/>
  <c r="AB85" i="8" s="1"/>
  <c r="J139" i="12"/>
  <c r="Q89" i="8" s="1"/>
  <c r="W86" i="14"/>
  <c r="X86" i="14" s="1"/>
  <c r="T86" i="14" s="1"/>
  <c r="S86" i="15"/>
  <c r="AE86" i="10"/>
  <c r="AI89" i="8" s="1"/>
  <c r="AK86" i="14"/>
  <c r="AC86" i="14"/>
  <c r="Y86" i="10"/>
  <c r="AA89" i="8" s="1"/>
  <c r="M86" i="15"/>
  <c r="O87" i="10"/>
  <c r="C90" i="8"/>
  <c r="C89" i="3"/>
  <c r="C90" i="7"/>
  <c r="C90" i="6"/>
  <c r="F82" i="15"/>
  <c r="L82" i="10"/>
  <c r="J82" i="14"/>
  <c r="N78" i="10"/>
  <c r="P78" i="15"/>
  <c r="AB78" i="10"/>
  <c r="AD81" i="8" s="1"/>
  <c r="AF78" i="14"/>
  <c r="P80" i="14"/>
  <c r="J79" i="14"/>
  <c r="L79" i="10"/>
  <c r="F79" i="15"/>
  <c r="AL79" i="14"/>
  <c r="T79" i="15"/>
  <c r="AF79" i="10"/>
  <c r="AJ82" i="8" s="1"/>
  <c r="W78" i="10"/>
  <c r="I76" i="15"/>
  <c r="D74" i="15"/>
  <c r="H74" i="14"/>
  <c r="H74" i="10"/>
  <c r="J74" i="10"/>
  <c r="H66" i="14"/>
  <c r="L66" i="14" s="1"/>
  <c r="D66" i="14" s="1"/>
  <c r="D66" i="15"/>
  <c r="H66" i="10"/>
  <c r="O82" i="6"/>
  <c r="P82" i="6"/>
  <c r="Q82" i="6" s="1"/>
  <c r="Y71" i="10"/>
  <c r="AA74" i="8" s="1"/>
  <c r="M71" i="15"/>
  <c r="AC71" i="14"/>
  <c r="Q71" i="10"/>
  <c r="F74" i="7" s="1"/>
  <c r="G71" i="15"/>
  <c r="N71" i="14"/>
  <c r="P74" i="14"/>
  <c r="AM64" i="14"/>
  <c r="U64" i="15"/>
  <c r="AG64" i="10"/>
  <c r="AK67" i="8" s="1"/>
  <c r="O69" i="10"/>
  <c r="E75" i="14"/>
  <c r="B75" i="15"/>
  <c r="F75" i="10"/>
  <c r="W75" i="14"/>
  <c r="X75" i="14" s="1"/>
  <c r="T75" i="14" s="1"/>
  <c r="AM73" i="14"/>
  <c r="U73" i="15"/>
  <c r="AG73" i="10"/>
  <c r="AK76" i="8" s="1"/>
  <c r="AA73" i="10"/>
  <c r="AC76" i="8" s="1"/>
  <c r="O73" i="15"/>
  <c r="AE73" i="14"/>
  <c r="AB73" i="10"/>
  <c r="AD76" i="8" s="1"/>
  <c r="P73" i="15"/>
  <c r="AF73" i="14"/>
  <c r="F72" i="10"/>
  <c r="B72" i="15"/>
  <c r="E72" i="14"/>
  <c r="U72" i="15"/>
  <c r="AG72" i="10"/>
  <c r="AK75" i="8" s="1"/>
  <c r="AM72" i="14"/>
  <c r="C75" i="6"/>
  <c r="C75" i="8"/>
  <c r="C75" i="7"/>
  <c r="C74" i="3"/>
  <c r="Z70" i="10"/>
  <c r="AB73" i="8" s="1"/>
  <c r="N70" i="15"/>
  <c r="AD70" i="14"/>
  <c r="N70" i="10"/>
  <c r="O72" i="6"/>
  <c r="X72" i="6"/>
  <c r="Y72" i="6" s="1"/>
  <c r="Z72" i="6" s="1"/>
  <c r="P72" i="6"/>
  <c r="Q72" i="6" s="1"/>
  <c r="K67" i="10"/>
  <c r="C70" i="8"/>
  <c r="C70" i="7"/>
  <c r="P70" i="7" s="1"/>
  <c r="C70" i="6"/>
  <c r="C69" i="3"/>
  <c r="AE78" i="8"/>
  <c r="Z63" i="10"/>
  <c r="AB66" i="8" s="1"/>
  <c r="AE66" i="8" s="1"/>
  <c r="AD63" i="14"/>
  <c r="AG63" i="14" s="1"/>
  <c r="N63" i="15"/>
  <c r="AK61" i="14"/>
  <c r="AN61" i="14" s="1"/>
  <c r="AE61" i="10"/>
  <c r="AI64" i="8" s="1"/>
  <c r="AL64" i="8" s="1"/>
  <c r="S61" i="15"/>
  <c r="AB61" i="10"/>
  <c r="AD64" i="8" s="1"/>
  <c r="AF61" i="14"/>
  <c r="P61" i="15"/>
  <c r="N59" i="10"/>
  <c r="R59" i="14"/>
  <c r="K59" i="15"/>
  <c r="U59" i="10"/>
  <c r="J62" i="7" s="1"/>
  <c r="N51" i="15"/>
  <c r="Z51" i="10"/>
  <c r="AB54" i="8" s="1"/>
  <c r="AE54" i="8" s="1"/>
  <c r="AD51" i="14"/>
  <c r="AK41" i="14"/>
  <c r="AN41" i="14" s="1"/>
  <c r="AB41" i="14" s="1"/>
  <c r="Z41" i="14" s="1"/>
  <c r="S41" i="15"/>
  <c r="AE41" i="10"/>
  <c r="AI44" i="8" s="1"/>
  <c r="AL44" i="8" s="1"/>
  <c r="Q51" i="10"/>
  <c r="F54" i="7" s="1"/>
  <c r="N51" i="14"/>
  <c r="M51" i="14" s="1"/>
  <c r="G51" i="15"/>
  <c r="AE53" i="8"/>
  <c r="AG67" i="14"/>
  <c r="R65" i="10"/>
  <c r="G68" i="7" s="1"/>
  <c r="O65" i="14"/>
  <c r="H65" i="15"/>
  <c r="X65" i="10"/>
  <c r="AL70" i="8"/>
  <c r="X64" i="6"/>
  <c r="Y64" i="6" s="1"/>
  <c r="W64" i="6"/>
  <c r="AL62" i="8"/>
  <c r="P60" i="14"/>
  <c r="D55" i="15"/>
  <c r="H55" i="14"/>
  <c r="L55" i="14" s="1"/>
  <c r="H55" i="10"/>
  <c r="C58" i="8"/>
  <c r="C58" i="7"/>
  <c r="C58" i="6"/>
  <c r="C57" i="3"/>
  <c r="M62" i="10"/>
  <c r="J54" i="14"/>
  <c r="F54" i="15"/>
  <c r="L54" i="10"/>
  <c r="S64" i="10"/>
  <c r="H67" i="7" s="1"/>
  <c r="AM55" i="14"/>
  <c r="U55" i="15"/>
  <c r="AG55" i="10"/>
  <c r="AK58" i="8" s="1"/>
  <c r="AL58" i="8" s="1"/>
  <c r="F62" i="14"/>
  <c r="G62" i="10"/>
  <c r="C62" i="15"/>
  <c r="J62" i="10"/>
  <c r="V61" i="10"/>
  <c r="Y64" i="8"/>
  <c r="Z64" i="8" s="1"/>
  <c r="P60" i="10"/>
  <c r="AC60" i="10"/>
  <c r="AF63" i="8" s="1"/>
  <c r="AH63" i="8" s="1"/>
  <c r="AH60" i="14"/>
  <c r="AJ60" i="14" s="1"/>
  <c r="Q60" i="15"/>
  <c r="X62" i="6"/>
  <c r="Y62" i="6" s="1"/>
  <c r="W62" i="6"/>
  <c r="N54" i="10"/>
  <c r="J81" i="12"/>
  <c r="Q43" i="8" s="1"/>
  <c r="W40" i="14"/>
  <c r="X40" i="14" s="1"/>
  <c r="T40" i="14" s="1"/>
  <c r="F53" i="15"/>
  <c r="J53" i="14"/>
  <c r="L53" i="10"/>
  <c r="AF53" i="10"/>
  <c r="AJ56" i="8" s="1"/>
  <c r="T53" i="15"/>
  <c r="AL53" i="14"/>
  <c r="O99" i="12"/>
  <c r="J86" i="12"/>
  <c r="Q49" i="8" s="1"/>
  <c r="R49" i="8" s="1"/>
  <c r="W46" i="14"/>
  <c r="X46" i="14" s="1"/>
  <c r="T46" i="14" s="1"/>
  <c r="AA44" i="14"/>
  <c r="L44" i="15"/>
  <c r="X42" i="10"/>
  <c r="S41" i="10"/>
  <c r="H44" i="7" s="1"/>
  <c r="K44" i="6"/>
  <c r="L44" i="6" s="1"/>
  <c r="J44" i="6"/>
  <c r="M36" i="10"/>
  <c r="P27" i="10"/>
  <c r="G46" i="10"/>
  <c r="C46" i="15"/>
  <c r="F46" i="14"/>
  <c r="L48" i="7"/>
  <c r="U46" i="15"/>
  <c r="AG46" i="10"/>
  <c r="AK49" i="8" s="1"/>
  <c r="AM46" i="14"/>
  <c r="AN46" i="14" s="1"/>
  <c r="H44" i="14"/>
  <c r="H44" i="10"/>
  <c r="D44" i="15"/>
  <c r="F52" i="14"/>
  <c r="C52" i="15"/>
  <c r="G52" i="10"/>
  <c r="O52" i="15"/>
  <c r="AA52" i="10"/>
  <c r="AC55" i="8" s="1"/>
  <c r="AE52" i="14"/>
  <c r="E52" i="14"/>
  <c r="B52" i="15"/>
  <c r="F52" i="10"/>
  <c r="I48" i="15"/>
  <c r="X46" i="10"/>
  <c r="AE43" i="10"/>
  <c r="AI46" i="8" s="1"/>
  <c r="S43" i="15"/>
  <c r="AK43" i="14"/>
  <c r="E43" i="14"/>
  <c r="B43" i="15"/>
  <c r="F43" i="10"/>
  <c r="N56" i="10"/>
  <c r="J115" i="12"/>
  <c r="W56" i="14"/>
  <c r="X56" i="14" s="1"/>
  <c r="T56" i="14" s="1"/>
  <c r="AI56" i="14"/>
  <c r="R56" i="15"/>
  <c r="AD56" i="10"/>
  <c r="AG59" i="8" s="1"/>
  <c r="AA48" i="10"/>
  <c r="AC51" i="8" s="1"/>
  <c r="AE48" i="14"/>
  <c r="O48" i="15"/>
  <c r="AC48" i="14"/>
  <c r="M48" i="15"/>
  <c r="Y48" i="10"/>
  <c r="AA51" i="8" s="1"/>
  <c r="AL49" i="8"/>
  <c r="Q44" i="10"/>
  <c r="F47" i="7" s="1"/>
  <c r="G44" i="15"/>
  <c r="N44" i="14"/>
  <c r="F42" i="15"/>
  <c r="L42" i="10"/>
  <c r="J42" i="14"/>
  <c r="K42" i="14" s="1"/>
  <c r="AE36" i="14"/>
  <c r="O36" i="15"/>
  <c r="AA36" i="10"/>
  <c r="AC39" i="8" s="1"/>
  <c r="N57" i="7"/>
  <c r="Q57" i="7" s="1"/>
  <c r="K57" i="7"/>
  <c r="P56" i="3" s="1"/>
  <c r="AA47" i="14"/>
  <c r="L47" i="15"/>
  <c r="P42" i="10"/>
  <c r="G36" i="15"/>
  <c r="N36" i="14"/>
  <c r="Q36" i="10"/>
  <c r="F39" i="7" s="1"/>
  <c r="AF27" i="14"/>
  <c r="P27" i="15"/>
  <c r="AB27" i="10"/>
  <c r="AD30" i="8" s="1"/>
  <c r="AF19" i="14"/>
  <c r="AB19" i="10"/>
  <c r="AD22" i="8" s="1"/>
  <c r="P19" i="15"/>
  <c r="P47" i="15"/>
  <c r="AB47" i="10"/>
  <c r="AD50" i="8" s="1"/>
  <c r="AF47" i="14"/>
  <c r="AH57" i="14"/>
  <c r="Q57" i="15"/>
  <c r="AC57" i="10"/>
  <c r="AF60" i="8" s="1"/>
  <c r="L57" i="15"/>
  <c r="AA57" i="14"/>
  <c r="AL57" i="14"/>
  <c r="T57" i="15"/>
  <c r="AF57" i="10"/>
  <c r="AJ60" i="8" s="1"/>
  <c r="P56" i="6"/>
  <c r="Q56" i="6" s="1"/>
  <c r="R56" i="6" s="1"/>
  <c r="O56" i="6"/>
  <c r="J49" i="10"/>
  <c r="R49" i="15"/>
  <c r="AD49" i="10"/>
  <c r="AG52" i="8" s="1"/>
  <c r="AI49" i="14"/>
  <c r="O86" i="12"/>
  <c r="W44" i="14"/>
  <c r="X44" i="14" s="1"/>
  <c r="T44" i="14" s="1"/>
  <c r="AK42" i="14"/>
  <c r="S42" i="15"/>
  <c r="AE42" i="10"/>
  <c r="AI45" i="8" s="1"/>
  <c r="AH39" i="8"/>
  <c r="AI34" i="14"/>
  <c r="AD34" i="10"/>
  <c r="AG37" i="8" s="1"/>
  <c r="R34" i="15"/>
  <c r="Q28" i="10"/>
  <c r="F31" i="7" s="1"/>
  <c r="G28" i="15"/>
  <c r="N28" i="14"/>
  <c r="O28" i="10"/>
  <c r="N13" i="10"/>
  <c r="L39" i="15"/>
  <c r="AA39" i="14"/>
  <c r="H39" i="14"/>
  <c r="D39" i="15"/>
  <c r="H39" i="10"/>
  <c r="I39" i="14"/>
  <c r="I39" i="10"/>
  <c r="S42" i="6" s="1"/>
  <c r="E39" i="15"/>
  <c r="AH33" i="14"/>
  <c r="AC33" i="10"/>
  <c r="AF36" i="8" s="1"/>
  <c r="Q33" i="15"/>
  <c r="E26" i="14"/>
  <c r="B26" i="15"/>
  <c r="F26" i="10"/>
  <c r="AL26" i="14"/>
  <c r="AF26" i="10"/>
  <c r="AJ29" i="8" s="1"/>
  <c r="T26" i="15"/>
  <c r="F17" i="14"/>
  <c r="G17" i="14" s="1"/>
  <c r="C17" i="15"/>
  <c r="G17" i="10"/>
  <c r="X13" i="10"/>
  <c r="N31" i="10"/>
  <c r="AE31" i="14"/>
  <c r="O31" i="15"/>
  <c r="AA31" i="10"/>
  <c r="AC34" i="8" s="1"/>
  <c r="AB37" i="10"/>
  <c r="AD40" i="8" s="1"/>
  <c r="AF37" i="14"/>
  <c r="P37" i="15"/>
  <c r="AI37" i="14"/>
  <c r="R37" i="15"/>
  <c r="AD37" i="10"/>
  <c r="AG40" i="8" s="1"/>
  <c r="R39" i="14"/>
  <c r="U39" i="10"/>
  <c r="J42" i="7" s="1"/>
  <c r="K39" i="15"/>
  <c r="O70" i="12"/>
  <c r="K37" i="6" s="1"/>
  <c r="L37" i="6" s="1"/>
  <c r="M37" i="6" s="1"/>
  <c r="E34" i="14"/>
  <c r="F34" i="10"/>
  <c r="B34" i="15"/>
  <c r="X37" i="10"/>
  <c r="V36" i="10"/>
  <c r="Y39" i="8"/>
  <c r="Z39" i="8" s="1"/>
  <c r="K35" i="10"/>
  <c r="AF35" i="14"/>
  <c r="P35" i="15"/>
  <c r="AB35" i="10"/>
  <c r="AD38" i="8" s="1"/>
  <c r="Q33" i="10"/>
  <c r="F36" i="7" s="1"/>
  <c r="G33" i="15"/>
  <c r="N33" i="14"/>
  <c r="P33" i="15"/>
  <c r="AB33" i="10"/>
  <c r="AD36" i="8" s="1"/>
  <c r="AF33" i="14"/>
  <c r="G29" i="15"/>
  <c r="Q29" i="10"/>
  <c r="F32" i="7" s="1"/>
  <c r="N29" i="14"/>
  <c r="AE23" i="10"/>
  <c r="AI26" i="8" s="1"/>
  <c r="S23" i="15"/>
  <c r="AK23" i="14"/>
  <c r="G22" i="10"/>
  <c r="F22" i="14"/>
  <c r="C22" i="15"/>
  <c r="P22" i="10"/>
  <c r="M22" i="10"/>
  <c r="AC20" i="10"/>
  <c r="AF23" i="8" s="1"/>
  <c r="Q20" i="15"/>
  <c r="AH20" i="14"/>
  <c r="J20" i="14"/>
  <c r="K20" i="14" s="1"/>
  <c r="L20" i="10"/>
  <c r="F20" i="15"/>
  <c r="T14" i="10"/>
  <c r="I17" i="7" s="1"/>
  <c r="J14" i="15"/>
  <c r="Q14" i="14"/>
  <c r="E9" i="14"/>
  <c r="F9" i="10"/>
  <c r="B9" i="15"/>
  <c r="J8" i="14"/>
  <c r="K8" i="14" s="1"/>
  <c r="F8" i="15"/>
  <c r="L8" i="10"/>
  <c r="AG27" i="14"/>
  <c r="I26" i="15"/>
  <c r="T30" i="10"/>
  <c r="I33" i="7" s="1"/>
  <c r="Q30" i="14"/>
  <c r="J30" i="15"/>
  <c r="O61" i="12"/>
  <c r="K35" i="6" s="1"/>
  <c r="L35" i="6" s="1"/>
  <c r="M35" i="6" s="1"/>
  <c r="K25" i="15"/>
  <c r="R25" i="14"/>
  <c r="U25" i="10"/>
  <c r="J28" i="7" s="1"/>
  <c r="P28" i="7" s="1"/>
  <c r="AC25" i="14"/>
  <c r="Y25" i="10"/>
  <c r="AA28" i="8" s="1"/>
  <c r="M25" i="15"/>
  <c r="V22" i="10"/>
  <c r="Y25" i="8"/>
  <c r="Z25" i="8" s="1"/>
  <c r="AN20" i="14"/>
  <c r="O21" i="15"/>
  <c r="AE21" i="14"/>
  <c r="AA21" i="10"/>
  <c r="AC24" i="8" s="1"/>
  <c r="X21" i="10"/>
  <c r="N21" i="10"/>
  <c r="AH14" i="14"/>
  <c r="AC14" i="10"/>
  <c r="AF17" i="8" s="1"/>
  <c r="Q14" i="15"/>
  <c r="AM14" i="14"/>
  <c r="U14" i="15"/>
  <c r="AG14" i="10"/>
  <c r="AK17" i="8" s="1"/>
  <c r="U29" i="10"/>
  <c r="J32" i="7" s="1"/>
  <c r="R29" i="14"/>
  <c r="K29" i="15"/>
  <c r="Q25" i="15"/>
  <c r="AH25" i="14"/>
  <c r="AC25" i="10"/>
  <c r="AF28" i="8" s="1"/>
  <c r="M23" i="10"/>
  <c r="N23" i="14"/>
  <c r="M23" i="14" s="1"/>
  <c r="G23" i="15"/>
  <c r="Q23" i="10"/>
  <c r="F26" i="7" s="1"/>
  <c r="L26" i="7" s="1"/>
  <c r="AB29" i="10"/>
  <c r="AD32" i="8" s="1"/>
  <c r="P29" i="15"/>
  <c r="AF29" i="14"/>
  <c r="O162" i="12"/>
  <c r="N27" i="7"/>
  <c r="K27" i="7"/>
  <c r="P26" i="3" s="1"/>
  <c r="M18" i="10"/>
  <c r="I10" i="14"/>
  <c r="K10" i="14" s="1"/>
  <c r="I10" i="10"/>
  <c r="S13" i="6" s="1"/>
  <c r="E10" i="15"/>
  <c r="O18" i="10"/>
  <c r="W18" i="10"/>
  <c r="AH18" i="14"/>
  <c r="AC18" i="10"/>
  <c r="AF21" i="8" s="1"/>
  <c r="Q18" i="15"/>
  <c r="O15" i="10"/>
  <c r="AM10" i="14"/>
  <c r="AN10" i="14" s="1"/>
  <c r="U10" i="15"/>
  <c r="AG10" i="10"/>
  <c r="AK13" i="8" s="1"/>
  <c r="J13" i="8"/>
  <c r="T13" i="8"/>
  <c r="S13" i="8"/>
  <c r="M13" i="8"/>
  <c r="L13" i="8"/>
  <c r="V13" i="8"/>
  <c r="I13" i="8"/>
  <c r="K13" i="8" s="1"/>
  <c r="U13" i="8"/>
  <c r="G13" i="8"/>
  <c r="Q13" i="8"/>
  <c r="F13" i="8"/>
  <c r="P13" i="8"/>
  <c r="R13" i="8" s="1"/>
  <c r="AN21" i="14"/>
  <c r="B15" i="15"/>
  <c r="E15" i="14"/>
  <c r="F15" i="10"/>
  <c r="J17" i="8"/>
  <c r="U17" i="8"/>
  <c r="L17" i="8"/>
  <c r="V17" i="8"/>
  <c r="I17" i="8"/>
  <c r="T17" i="8"/>
  <c r="S17" i="8"/>
  <c r="G17" i="8"/>
  <c r="F17" i="8"/>
  <c r="P17" i="8"/>
  <c r="M17" i="8"/>
  <c r="K19" i="6"/>
  <c r="L19" i="6" s="1"/>
  <c r="J19" i="6"/>
  <c r="P15" i="10"/>
  <c r="R15" i="14"/>
  <c r="U15" i="10"/>
  <c r="J18" i="7" s="1"/>
  <c r="K15" i="15"/>
  <c r="N15" i="14"/>
  <c r="G15" i="15"/>
  <c r="Q15" i="10"/>
  <c r="F18" i="7" s="1"/>
  <c r="I17" i="15"/>
  <c r="AJ12" i="14"/>
  <c r="V9" i="10"/>
  <c r="Y12" i="8"/>
  <c r="Z12" i="8" s="1"/>
  <c r="R11" i="15"/>
  <c r="AD11" i="10"/>
  <c r="AG14" i="8" s="1"/>
  <c r="AI11" i="14"/>
  <c r="AJ11" i="14" s="1"/>
  <c r="K11" i="15"/>
  <c r="U11" i="10"/>
  <c r="J14" i="7" s="1"/>
  <c r="P14" i="7" s="1"/>
  <c r="R11" i="14"/>
  <c r="L4" i="15"/>
  <c r="AA4" i="14"/>
  <c r="C7" i="8"/>
  <c r="C7" i="6"/>
  <c r="C7" i="7"/>
  <c r="N7" i="7" s="1"/>
  <c r="C6" i="3"/>
  <c r="G11" i="14"/>
  <c r="AN9" i="14"/>
  <c r="K3" i="10"/>
  <c r="AF3" i="14"/>
  <c r="AB3" i="10"/>
  <c r="AD6" i="8" s="1"/>
  <c r="P3" i="15"/>
  <c r="J7" i="10"/>
  <c r="N7" i="14"/>
  <c r="Q7" i="10"/>
  <c r="F10" i="7" s="1"/>
  <c r="G7" i="15"/>
  <c r="E6" i="14"/>
  <c r="B6" i="15"/>
  <c r="F6" i="10"/>
  <c r="AA6" i="10"/>
  <c r="AC9" i="8" s="1"/>
  <c r="AE6" i="14"/>
  <c r="O6" i="15"/>
  <c r="AC6" i="14"/>
  <c r="Y6" i="10"/>
  <c r="AA9" i="8" s="1"/>
  <c r="M6" i="15"/>
  <c r="P4" i="14"/>
  <c r="O138" i="8"/>
  <c r="X138" i="8" s="1"/>
  <c r="S137" i="3" s="1"/>
  <c r="O130" i="8"/>
  <c r="W76" i="8"/>
  <c r="X76" i="8" s="1"/>
  <c r="R55" i="8"/>
  <c r="X55" i="8" s="1"/>
  <c r="S54" i="3" s="1"/>
  <c r="W28" i="8"/>
  <c r="G5" i="15"/>
  <c r="N5" i="14"/>
  <c r="M5" i="14" s="1"/>
  <c r="Q5" i="10"/>
  <c r="F8" i="7" s="1"/>
  <c r="L8" i="7" s="1"/>
  <c r="Q5" i="14"/>
  <c r="J5" i="15"/>
  <c r="T5" i="10"/>
  <c r="I8" i="7" s="1"/>
  <c r="O8" i="7" s="1"/>
  <c r="C8" i="6"/>
  <c r="C7" i="3"/>
  <c r="C8" i="7"/>
  <c r="C8" i="8"/>
  <c r="W138" i="8"/>
  <c r="W83" i="8"/>
  <c r="H14" i="8"/>
  <c r="O14" i="8" s="1"/>
  <c r="T77" i="5"/>
  <c r="T45" i="5"/>
  <c r="T13" i="5"/>
  <c r="T26" i="4"/>
  <c r="W128" i="8"/>
  <c r="N123" i="8"/>
  <c r="N109" i="8"/>
  <c r="O109" i="8" s="1"/>
  <c r="O81" i="8"/>
  <c r="W22" i="8"/>
  <c r="T32" i="5"/>
  <c r="W59" i="8"/>
  <c r="N134" i="8"/>
  <c r="N126" i="8"/>
  <c r="W72" i="8"/>
  <c r="K69" i="8"/>
  <c r="K51" i="8"/>
  <c r="W23" i="8"/>
  <c r="AL11" i="8"/>
  <c r="T61" i="5"/>
  <c r="T22" i="4"/>
  <c r="S8" i="10"/>
  <c r="H11" i="7" s="1"/>
  <c r="P11" i="6"/>
  <c r="Q11" i="6" s="1"/>
  <c r="T11" i="6"/>
  <c r="U11" i="6" s="1"/>
  <c r="V11" i="6" s="1"/>
  <c r="O11" i="6"/>
  <c r="K132" i="8"/>
  <c r="R91" i="8"/>
  <c r="R69" i="8"/>
  <c r="W41" i="8"/>
  <c r="T48" i="5"/>
  <c r="W103" i="8"/>
  <c r="R89" i="8"/>
  <c r="H68" i="8"/>
  <c r="K34" i="8"/>
  <c r="K18" i="8"/>
  <c r="T21" i="5"/>
  <c r="T65" i="4"/>
  <c r="T60" i="5"/>
  <c r="T114" i="4"/>
  <c r="M137" i="10"/>
  <c r="U136" i="15"/>
  <c r="AG136" i="10"/>
  <c r="AK139" i="8" s="1"/>
  <c r="AM136" i="14"/>
  <c r="J134" i="10"/>
  <c r="AF134" i="10"/>
  <c r="AJ137" i="8" s="1"/>
  <c r="AL134" i="14"/>
  <c r="T134" i="15"/>
  <c r="G133" i="10"/>
  <c r="C133" i="15"/>
  <c r="F133" i="14"/>
  <c r="X132" i="10"/>
  <c r="J128" i="10"/>
  <c r="E128" i="15"/>
  <c r="I128" i="14"/>
  <c r="K128" i="14" s="1"/>
  <c r="L128" i="14" s="1"/>
  <c r="I128" i="10"/>
  <c r="S131" i="6" s="1"/>
  <c r="AD128" i="14"/>
  <c r="N128" i="15"/>
  <c r="Z128" i="10"/>
  <c r="AB131" i="8" s="1"/>
  <c r="C149" i="14"/>
  <c r="B149" i="14"/>
  <c r="B142" i="14"/>
  <c r="C142" i="14"/>
  <c r="S137" i="15"/>
  <c r="AK137" i="14"/>
  <c r="AE137" i="10"/>
  <c r="AI140" i="8" s="1"/>
  <c r="B158" i="14"/>
  <c r="C158" i="14"/>
  <c r="AC137" i="14"/>
  <c r="M137" i="15"/>
  <c r="Y137" i="10"/>
  <c r="AA140" i="8" s="1"/>
  <c r="AD137" i="14"/>
  <c r="N137" i="15"/>
  <c r="Z137" i="10"/>
  <c r="AB140" i="8" s="1"/>
  <c r="AB137" i="10"/>
  <c r="AD140" i="8" s="1"/>
  <c r="AF137" i="14"/>
  <c r="P137" i="15"/>
  <c r="AA136" i="14"/>
  <c r="L136" i="15"/>
  <c r="G136" i="10"/>
  <c r="M139" i="7" s="1"/>
  <c r="F136" i="14"/>
  <c r="C136" i="15"/>
  <c r="AA137" i="14"/>
  <c r="L137" i="15"/>
  <c r="W136" i="10"/>
  <c r="S135" i="10"/>
  <c r="H138" i="7" s="1"/>
  <c r="AF137" i="10"/>
  <c r="AJ140" i="8" s="1"/>
  <c r="AL137" i="14"/>
  <c r="T137" i="15"/>
  <c r="Z135" i="10"/>
  <c r="AB138" i="8" s="1"/>
  <c r="AD135" i="14"/>
  <c r="N135" i="15"/>
  <c r="W131" i="10"/>
  <c r="T134" i="10"/>
  <c r="I137" i="7" s="1"/>
  <c r="Q134" i="14"/>
  <c r="J134" i="15"/>
  <c r="N134" i="14"/>
  <c r="Q134" i="10"/>
  <c r="F137" i="7" s="1"/>
  <c r="G134" i="15"/>
  <c r="C137" i="7"/>
  <c r="C136" i="3"/>
  <c r="C137" i="6"/>
  <c r="C137" i="8"/>
  <c r="P132" i="15"/>
  <c r="AB132" i="10"/>
  <c r="AD135" i="8" s="1"/>
  <c r="AF132" i="14"/>
  <c r="O190" i="12"/>
  <c r="O133" i="14"/>
  <c r="R133" i="10"/>
  <c r="G136" i="7" s="1"/>
  <c r="M136" i="7" s="1"/>
  <c r="H133" i="15"/>
  <c r="AE132" i="10"/>
  <c r="AI135" i="8" s="1"/>
  <c r="S132" i="15"/>
  <c r="AK132" i="14"/>
  <c r="AC132" i="10"/>
  <c r="AF135" i="8" s="1"/>
  <c r="AH135" i="8" s="1"/>
  <c r="AH132" i="14"/>
  <c r="AJ132" i="14" s="1"/>
  <c r="Q132" i="15"/>
  <c r="O130" i="10"/>
  <c r="AM130" i="14"/>
  <c r="AG130" i="10"/>
  <c r="AK133" i="8" s="1"/>
  <c r="U130" i="15"/>
  <c r="W127" i="14"/>
  <c r="X127" i="14" s="1"/>
  <c r="T127" i="14" s="1"/>
  <c r="C130" i="8"/>
  <c r="C130" i="6"/>
  <c r="C130" i="7"/>
  <c r="C129" i="3"/>
  <c r="M130" i="10"/>
  <c r="J125" i="10"/>
  <c r="I131" i="15"/>
  <c r="W134" i="6"/>
  <c r="H127" i="15"/>
  <c r="R127" i="10"/>
  <c r="G130" i="7" s="1"/>
  <c r="O127" i="14"/>
  <c r="G133" i="6"/>
  <c r="H133" i="6" s="1"/>
  <c r="F133" i="6"/>
  <c r="P129" i="10"/>
  <c r="O172" i="12"/>
  <c r="J129" i="10"/>
  <c r="V127" i="10"/>
  <c r="Y130" i="8"/>
  <c r="Z130" i="8" s="1"/>
  <c r="P128" i="10"/>
  <c r="AB128" i="10"/>
  <c r="AD131" i="8" s="1"/>
  <c r="AF128" i="14"/>
  <c r="P128" i="15"/>
  <c r="K131" i="6"/>
  <c r="L131" i="6" s="1"/>
  <c r="M131" i="6" s="1"/>
  <c r="J131" i="6"/>
  <c r="AH130" i="8"/>
  <c r="P125" i="14"/>
  <c r="T129" i="15"/>
  <c r="AL129" i="14"/>
  <c r="AN129" i="14" s="1"/>
  <c r="AF129" i="10"/>
  <c r="AJ132" i="8" s="1"/>
  <c r="W121" i="14"/>
  <c r="X121" i="14" s="1"/>
  <c r="T121" i="14" s="1"/>
  <c r="P131" i="6"/>
  <c r="Q131" i="6" s="1"/>
  <c r="R131" i="6" s="1"/>
  <c r="T131" i="6"/>
  <c r="U131" i="6" s="1"/>
  <c r="V131" i="6" s="1"/>
  <c r="O131" i="6"/>
  <c r="I126" i="10"/>
  <c r="S129" i="6" s="1"/>
  <c r="I126" i="14"/>
  <c r="E126" i="15"/>
  <c r="AA126" i="14"/>
  <c r="L126" i="15"/>
  <c r="R124" i="15"/>
  <c r="AI124" i="14"/>
  <c r="AD124" i="10"/>
  <c r="AG127" i="8" s="1"/>
  <c r="P122" i="10"/>
  <c r="R115" i="15"/>
  <c r="AD115" i="10"/>
  <c r="AG118" i="8" s="1"/>
  <c r="AI115" i="14"/>
  <c r="W115" i="14"/>
  <c r="X115" i="14" s="1"/>
  <c r="T115" i="14" s="1"/>
  <c r="E123" i="15"/>
  <c r="I123" i="10"/>
  <c r="S126" i="6" s="1"/>
  <c r="I123" i="14"/>
  <c r="T123" i="10"/>
  <c r="I126" i="7" s="1"/>
  <c r="Q123" i="14"/>
  <c r="J123" i="15"/>
  <c r="O122" i="10"/>
  <c r="J122" i="14"/>
  <c r="L122" i="10"/>
  <c r="F122" i="15"/>
  <c r="S123" i="15"/>
  <c r="AE123" i="10"/>
  <c r="AI126" i="8" s="1"/>
  <c r="AK123" i="14"/>
  <c r="O120" i="15"/>
  <c r="AA120" i="10"/>
  <c r="AC123" i="8" s="1"/>
  <c r="AE120" i="14"/>
  <c r="P121" i="7"/>
  <c r="O124" i="10"/>
  <c r="P124" i="10"/>
  <c r="Z124" i="10"/>
  <c r="AB127" i="8" s="1"/>
  <c r="AD124" i="14"/>
  <c r="N124" i="15"/>
  <c r="G122" i="10"/>
  <c r="F122" i="14"/>
  <c r="C122" i="15"/>
  <c r="P127" i="6"/>
  <c r="Q127" i="6" s="1"/>
  <c r="R127" i="6" s="1"/>
  <c r="O127" i="6"/>
  <c r="T127" i="6"/>
  <c r="U127" i="6" s="1"/>
  <c r="K117" i="10"/>
  <c r="J117" i="14"/>
  <c r="F117" i="15"/>
  <c r="L117" i="10"/>
  <c r="Q116" i="15"/>
  <c r="AC116" i="10"/>
  <c r="AF119" i="8" s="1"/>
  <c r="AH116" i="14"/>
  <c r="O173" i="12"/>
  <c r="K124" i="6" s="1"/>
  <c r="L124" i="6" s="1"/>
  <c r="M124" i="6" s="1"/>
  <c r="T119" i="15"/>
  <c r="AF119" i="10"/>
  <c r="AJ122" i="8" s="1"/>
  <c r="AL119" i="14"/>
  <c r="AN119" i="14" s="1"/>
  <c r="AM119" i="14"/>
  <c r="U119" i="15"/>
  <c r="AG119" i="10"/>
  <c r="AK122" i="8" s="1"/>
  <c r="AC117" i="10"/>
  <c r="AF120" i="8" s="1"/>
  <c r="AH117" i="14"/>
  <c r="Q117" i="15"/>
  <c r="U119" i="10"/>
  <c r="J122" i="7" s="1"/>
  <c r="R119" i="14"/>
  <c r="K119" i="15"/>
  <c r="N114" i="10"/>
  <c r="AA114" i="14"/>
  <c r="L114" i="15"/>
  <c r="AG118" i="14"/>
  <c r="AB118" i="14" s="1"/>
  <c r="Z118" i="14" s="1"/>
  <c r="S118" i="14" s="1"/>
  <c r="O112" i="10"/>
  <c r="R112" i="14"/>
  <c r="U112" i="10"/>
  <c r="J115" i="7" s="1"/>
  <c r="P115" i="7" s="1"/>
  <c r="K112" i="15"/>
  <c r="AE109" i="14"/>
  <c r="AG109" i="14" s="1"/>
  <c r="AA109" i="10"/>
  <c r="AC112" i="8" s="1"/>
  <c r="AE112" i="8" s="1"/>
  <c r="AM112" i="8" s="1"/>
  <c r="O109" i="15"/>
  <c r="AK102" i="14"/>
  <c r="AN102" i="14" s="1"/>
  <c r="S102" i="15"/>
  <c r="AE102" i="10"/>
  <c r="AI105" i="8" s="1"/>
  <c r="AL105" i="8" s="1"/>
  <c r="U110" i="10"/>
  <c r="J113" i="7" s="1"/>
  <c r="R110" i="14"/>
  <c r="K110" i="15"/>
  <c r="AD110" i="14"/>
  <c r="N110" i="15"/>
  <c r="Z110" i="10"/>
  <c r="AB113" i="8" s="1"/>
  <c r="P115" i="6"/>
  <c r="Q115" i="6" s="1"/>
  <c r="R115" i="6" s="1"/>
  <c r="K115" i="6"/>
  <c r="L115" i="6" s="1"/>
  <c r="J115" i="6"/>
  <c r="T114" i="6"/>
  <c r="U114" i="6" s="1"/>
  <c r="V114" i="6" s="1"/>
  <c r="P114" i="6"/>
  <c r="Q114" i="6" s="1"/>
  <c r="O114" i="6"/>
  <c r="W113" i="6"/>
  <c r="O110" i="10"/>
  <c r="M108" i="15"/>
  <c r="Y108" i="10"/>
  <c r="AA111" i="8" s="1"/>
  <c r="AC108" i="14"/>
  <c r="S106" i="15"/>
  <c r="AK106" i="14"/>
  <c r="AE106" i="10"/>
  <c r="AI109" i="8" s="1"/>
  <c r="O115" i="7"/>
  <c r="X107" i="10"/>
  <c r="C110" i="8"/>
  <c r="C110" i="7"/>
  <c r="C110" i="6"/>
  <c r="C109" i="3"/>
  <c r="AH111" i="8"/>
  <c r="L111" i="14"/>
  <c r="AC111" i="14"/>
  <c r="M111" i="15"/>
  <c r="Y111" i="10"/>
  <c r="AA114" i="8" s="1"/>
  <c r="K107" i="10"/>
  <c r="J151" i="12"/>
  <c r="Q109" i="8" s="1"/>
  <c r="W106" i="14"/>
  <c r="X106" i="14" s="1"/>
  <c r="T106" i="14" s="1"/>
  <c r="M108" i="7"/>
  <c r="N104" i="10"/>
  <c r="G104" i="14"/>
  <c r="F103" i="14"/>
  <c r="G103" i="14" s="1"/>
  <c r="G103" i="10"/>
  <c r="C103" i="15"/>
  <c r="AL110" i="8"/>
  <c r="L109" i="14"/>
  <c r="AH105" i="8"/>
  <c r="L105" i="7"/>
  <c r="X103" i="10"/>
  <c r="I104" i="14"/>
  <c r="E104" i="15"/>
  <c r="I104" i="10"/>
  <c r="S107" i="6" s="1"/>
  <c r="P102" i="14"/>
  <c r="M102" i="14" s="1"/>
  <c r="F100" i="10"/>
  <c r="B100" i="15"/>
  <c r="E100" i="14"/>
  <c r="G100" i="14" s="1"/>
  <c r="AD104" i="10"/>
  <c r="AG107" i="8" s="1"/>
  <c r="AI104" i="14"/>
  <c r="R104" i="15"/>
  <c r="AE103" i="14"/>
  <c r="AA103" i="10"/>
  <c r="AC106" i="8" s="1"/>
  <c r="O103" i="15"/>
  <c r="AE101" i="8"/>
  <c r="J98" i="10"/>
  <c r="P96" i="10"/>
  <c r="F94" i="10"/>
  <c r="B94" i="15"/>
  <c r="E94" i="14"/>
  <c r="W93" i="10"/>
  <c r="AM91" i="14"/>
  <c r="AG91" i="10"/>
  <c r="AK94" i="8" s="1"/>
  <c r="U91" i="15"/>
  <c r="J101" i="15"/>
  <c r="T101" i="10"/>
  <c r="I104" i="7" s="1"/>
  <c r="Q101" i="14"/>
  <c r="I101" i="14"/>
  <c r="I101" i="10"/>
  <c r="S104" i="6" s="1"/>
  <c r="E101" i="15"/>
  <c r="O99" i="10"/>
  <c r="P88" i="10"/>
  <c r="H80" i="14"/>
  <c r="H80" i="10"/>
  <c r="X83" i="6" s="1"/>
  <c r="Y83" i="6" s="1"/>
  <c r="Z83" i="6" s="1"/>
  <c r="D80" i="15"/>
  <c r="V80" i="15" s="1"/>
  <c r="G80" i="11" s="1"/>
  <c r="D80" i="11" s="1"/>
  <c r="F12" i="13"/>
  <c r="AE97" i="10"/>
  <c r="AI100" i="8" s="1"/>
  <c r="AK97" i="14"/>
  <c r="S97" i="15"/>
  <c r="AH97" i="14"/>
  <c r="AJ97" i="14" s="1"/>
  <c r="Q97" i="15"/>
  <c r="AC97" i="10"/>
  <c r="AF100" i="8" s="1"/>
  <c r="AH100" i="8" s="1"/>
  <c r="AE96" i="14"/>
  <c r="O96" i="15"/>
  <c r="AA96" i="10"/>
  <c r="AC99" i="8" s="1"/>
  <c r="I98" i="15"/>
  <c r="D91" i="15"/>
  <c r="H91" i="14"/>
  <c r="H91" i="10"/>
  <c r="AJ100" i="14"/>
  <c r="G99" i="10"/>
  <c r="C99" i="15"/>
  <c r="F99" i="14"/>
  <c r="G99" i="14" s="1"/>
  <c r="AE99" i="14"/>
  <c r="O99" i="15"/>
  <c r="AA99" i="10"/>
  <c r="AC102" i="8" s="1"/>
  <c r="O90" i="15"/>
  <c r="AA90" i="10"/>
  <c r="AC93" i="8" s="1"/>
  <c r="AE90" i="14"/>
  <c r="AH90" i="14"/>
  <c r="AJ90" i="14" s="1"/>
  <c r="AC90" i="10"/>
  <c r="AF93" i="8" s="1"/>
  <c r="AH93" i="8" s="1"/>
  <c r="Q90" i="15"/>
  <c r="N101" i="7"/>
  <c r="AG94" i="14"/>
  <c r="I89" i="10"/>
  <c r="S92" i="6" s="1"/>
  <c r="E89" i="15"/>
  <c r="I89" i="14"/>
  <c r="C92" i="8"/>
  <c r="C92" i="6"/>
  <c r="C91" i="3"/>
  <c r="C92" i="7"/>
  <c r="N81" i="10"/>
  <c r="AE81" i="14"/>
  <c r="AA81" i="10"/>
  <c r="AC84" i="8" s="1"/>
  <c r="O81" i="15"/>
  <c r="AK68" i="14"/>
  <c r="AN68" i="14" s="1"/>
  <c r="S68" i="15"/>
  <c r="AE68" i="10"/>
  <c r="AI71" i="8" s="1"/>
  <c r="AL71" i="8" s="1"/>
  <c r="J90" i="10"/>
  <c r="AE96" i="8"/>
  <c r="K91" i="6"/>
  <c r="L91" i="6" s="1"/>
  <c r="J91" i="6"/>
  <c r="M92" i="10"/>
  <c r="AC92" i="10"/>
  <c r="AF95" i="8" s="1"/>
  <c r="Q92" i="15"/>
  <c r="AH92" i="14"/>
  <c r="I92" i="14"/>
  <c r="I92" i="10"/>
  <c r="S95" i="6" s="1"/>
  <c r="E92" i="15"/>
  <c r="I92" i="15"/>
  <c r="L83" i="10"/>
  <c r="J83" i="14"/>
  <c r="K83" i="14" s="1"/>
  <c r="F83" i="15"/>
  <c r="Q83" i="10"/>
  <c r="F86" i="7" s="1"/>
  <c r="G83" i="15"/>
  <c r="N83" i="14"/>
  <c r="AM83" i="14"/>
  <c r="AG83" i="10"/>
  <c r="AK86" i="8" s="1"/>
  <c r="U83" i="15"/>
  <c r="AA83" i="10"/>
  <c r="AC86" i="8" s="1"/>
  <c r="O83" i="15"/>
  <c r="AE83" i="14"/>
  <c r="R84" i="14"/>
  <c r="U84" i="10"/>
  <c r="J87" i="7" s="1"/>
  <c r="K84" i="15"/>
  <c r="O84" i="10"/>
  <c r="N84" i="14"/>
  <c r="G84" i="15"/>
  <c r="Q84" i="10"/>
  <c r="F87" i="7" s="1"/>
  <c r="AF84" i="14"/>
  <c r="AB84" i="10"/>
  <c r="AD87" i="8" s="1"/>
  <c r="P84" i="15"/>
  <c r="K77" i="10"/>
  <c r="E82" i="15"/>
  <c r="I82" i="10"/>
  <c r="S85" i="6" s="1"/>
  <c r="I82" i="14"/>
  <c r="T82" i="15"/>
  <c r="AF82" i="10"/>
  <c r="AJ85" i="8" s="1"/>
  <c r="AL82" i="14"/>
  <c r="C85" i="6"/>
  <c r="C84" i="3"/>
  <c r="C85" i="7"/>
  <c r="C85" i="8"/>
  <c r="L86" i="10"/>
  <c r="F86" i="15"/>
  <c r="J86" i="14"/>
  <c r="AM86" i="14"/>
  <c r="U86" i="15"/>
  <c r="AG86" i="10"/>
  <c r="AK89" i="8" s="1"/>
  <c r="R87" i="10"/>
  <c r="G90" i="7" s="1"/>
  <c r="M90" i="7" s="1"/>
  <c r="O87" i="14"/>
  <c r="H87" i="15"/>
  <c r="N87" i="14"/>
  <c r="Q87" i="10"/>
  <c r="F90" i="7" s="1"/>
  <c r="L90" i="7" s="1"/>
  <c r="G87" i="15"/>
  <c r="W83" i="6"/>
  <c r="D78" i="15"/>
  <c r="H78" i="10"/>
  <c r="H78" i="14"/>
  <c r="J78" i="10"/>
  <c r="P83" i="7"/>
  <c r="Q79" i="14"/>
  <c r="T79" i="10"/>
  <c r="I82" i="7" s="1"/>
  <c r="J79" i="15"/>
  <c r="C82" i="8"/>
  <c r="C82" i="7"/>
  <c r="C81" i="3"/>
  <c r="C82" i="6"/>
  <c r="AH83" i="8"/>
  <c r="L83" i="7"/>
  <c r="E78" i="14"/>
  <c r="F78" i="10"/>
  <c r="B78" i="15"/>
  <c r="P76" i="14"/>
  <c r="G74" i="10"/>
  <c r="F74" i="14"/>
  <c r="G74" i="14" s="1"/>
  <c r="C74" i="15"/>
  <c r="O74" i="14"/>
  <c r="H74" i="15"/>
  <c r="R74" i="10"/>
  <c r="G77" i="7" s="1"/>
  <c r="S71" i="15"/>
  <c r="AK71" i="14"/>
  <c r="AE71" i="10"/>
  <c r="AI74" i="8" s="1"/>
  <c r="AL71" i="14"/>
  <c r="AF71" i="10"/>
  <c r="AJ74" i="8" s="1"/>
  <c r="T71" i="15"/>
  <c r="AA71" i="10"/>
  <c r="AC74" i="8" s="1"/>
  <c r="O71" i="15"/>
  <c r="AE71" i="14"/>
  <c r="G76" i="6"/>
  <c r="H76" i="6" s="1"/>
  <c r="F76" i="6"/>
  <c r="I69" i="10"/>
  <c r="S72" i="6" s="1"/>
  <c r="I69" i="14"/>
  <c r="K69" i="14" s="1"/>
  <c r="L69" i="14" s="1"/>
  <c r="E69" i="15"/>
  <c r="C67" i="8"/>
  <c r="C67" i="7"/>
  <c r="L67" i="7" s="1"/>
  <c r="C66" i="3"/>
  <c r="C67" i="6"/>
  <c r="N71" i="15"/>
  <c r="Z71" i="10"/>
  <c r="AB74" i="8" s="1"/>
  <c r="AD71" i="14"/>
  <c r="AA69" i="14"/>
  <c r="L69" i="15"/>
  <c r="K75" i="10"/>
  <c r="L75" i="15"/>
  <c r="AA75" i="14"/>
  <c r="I75" i="14"/>
  <c r="I75" i="10"/>
  <c r="S78" i="6" s="1"/>
  <c r="E75" i="15"/>
  <c r="G73" i="15"/>
  <c r="N73" i="14"/>
  <c r="Q73" i="10"/>
  <c r="F76" i="7" s="1"/>
  <c r="K73" i="10"/>
  <c r="M72" i="10"/>
  <c r="X72" i="10"/>
  <c r="AG70" i="10"/>
  <c r="AK73" i="8" s="1"/>
  <c r="U70" i="15"/>
  <c r="AM70" i="14"/>
  <c r="W70" i="14"/>
  <c r="X70" i="14" s="1"/>
  <c r="T70" i="14" s="1"/>
  <c r="J107" i="12"/>
  <c r="Q73" i="8" s="1"/>
  <c r="N67" i="10"/>
  <c r="W58" i="10"/>
  <c r="O76" i="6"/>
  <c r="AJ66" i="14"/>
  <c r="I63" i="14"/>
  <c r="E63" i="15"/>
  <c r="I63" i="10"/>
  <c r="S66" i="6" s="1"/>
  <c r="K61" i="10"/>
  <c r="I59" i="10"/>
  <c r="E59" i="15"/>
  <c r="I59" i="14"/>
  <c r="K59" i="14" s="1"/>
  <c r="L59" i="14" s="1"/>
  <c r="AF59" i="14"/>
  <c r="P59" i="15"/>
  <c r="AB59" i="10"/>
  <c r="AD62" i="8" s="1"/>
  <c r="H51" i="14"/>
  <c r="H51" i="10"/>
  <c r="D51" i="15"/>
  <c r="W41" i="10"/>
  <c r="R65" i="15"/>
  <c r="AI65" i="14"/>
  <c r="AJ65" i="14" s="1"/>
  <c r="AD65" i="10"/>
  <c r="AG68" i="8" s="1"/>
  <c r="J71" i="6"/>
  <c r="K71" i="6"/>
  <c r="L71" i="6" s="1"/>
  <c r="W65" i="14"/>
  <c r="X65" i="14" s="1"/>
  <c r="T65" i="14" s="1"/>
  <c r="I51" i="10"/>
  <c r="S54" i="6" s="1"/>
  <c r="I51" i="14"/>
  <c r="K51" i="14" s="1"/>
  <c r="E51" i="15"/>
  <c r="AF65" i="14"/>
  <c r="AB65" i="10"/>
  <c r="AD68" i="8" s="1"/>
  <c r="P65" i="15"/>
  <c r="AL65" i="14"/>
  <c r="T65" i="15"/>
  <c r="AF65" i="10"/>
  <c r="AJ68" i="8" s="1"/>
  <c r="P70" i="14"/>
  <c r="AC55" i="10"/>
  <c r="AF58" i="8" s="1"/>
  <c r="Q55" i="15"/>
  <c r="AH55" i="14"/>
  <c r="Q54" i="14"/>
  <c r="T54" i="10"/>
  <c r="I57" i="7" s="1"/>
  <c r="O57" i="7" s="1"/>
  <c r="J54" i="15"/>
  <c r="X45" i="10"/>
  <c r="I64" i="15"/>
  <c r="X55" i="10"/>
  <c r="O62" i="14"/>
  <c r="H62" i="15"/>
  <c r="R62" i="10"/>
  <c r="G65" i="7" s="1"/>
  <c r="K64" i="6"/>
  <c r="L64" i="6" s="1"/>
  <c r="J64" i="6"/>
  <c r="AE60" i="10"/>
  <c r="AI63" i="8" s="1"/>
  <c r="S60" i="15"/>
  <c r="AK60" i="14"/>
  <c r="J60" i="14"/>
  <c r="K60" i="14" s="1"/>
  <c r="L60" i="14" s="1"/>
  <c r="F60" i="15"/>
  <c r="L60" i="10"/>
  <c r="J54" i="10"/>
  <c r="N40" i="10"/>
  <c r="P53" i="10"/>
  <c r="J53" i="10"/>
  <c r="M53" i="10"/>
  <c r="O46" i="14"/>
  <c r="H46" i="15"/>
  <c r="R46" i="10"/>
  <c r="G49" i="7" s="1"/>
  <c r="T48" i="6"/>
  <c r="U48" i="6" s="1"/>
  <c r="V48" i="6" s="1"/>
  <c r="P48" i="6"/>
  <c r="Q48" i="6" s="1"/>
  <c r="O48" i="6"/>
  <c r="F44" i="10"/>
  <c r="E44" i="14"/>
  <c r="B44" i="15"/>
  <c r="M42" i="10"/>
  <c r="N38" i="10"/>
  <c r="J36" i="10"/>
  <c r="H27" i="14"/>
  <c r="L27" i="14" s="1"/>
  <c r="D27" i="15"/>
  <c r="H27" i="10"/>
  <c r="K61" i="7"/>
  <c r="P60" i="3" s="1"/>
  <c r="N61" i="7"/>
  <c r="Q61" i="7" s="1"/>
  <c r="X41" i="6"/>
  <c r="Y41" i="6" s="1"/>
  <c r="W41" i="6"/>
  <c r="Q52" i="10"/>
  <c r="F55" i="7" s="1"/>
  <c r="N52" i="14"/>
  <c r="G52" i="15"/>
  <c r="K52" i="10"/>
  <c r="N52" i="10"/>
  <c r="E46" i="14"/>
  <c r="F46" i="10"/>
  <c r="B46" i="15"/>
  <c r="N43" i="10"/>
  <c r="W56" i="10"/>
  <c r="M56" i="10"/>
  <c r="J56" i="10"/>
  <c r="K56" i="6"/>
  <c r="L56" i="6" s="1"/>
  <c r="J56" i="6"/>
  <c r="D48" i="15"/>
  <c r="H48" i="14"/>
  <c r="H48" i="10"/>
  <c r="AM48" i="14"/>
  <c r="U48" i="15"/>
  <c r="AG48" i="10"/>
  <c r="AK51" i="8" s="1"/>
  <c r="AL51" i="8" s="1"/>
  <c r="N46" i="10"/>
  <c r="F44" i="15"/>
  <c r="L44" i="10"/>
  <c r="J44" i="14"/>
  <c r="K44" i="14" s="1"/>
  <c r="O82" i="12"/>
  <c r="C38" i="15"/>
  <c r="G38" i="10"/>
  <c r="F38" i="14"/>
  <c r="C39" i="7"/>
  <c r="C39" i="8"/>
  <c r="C39" i="6"/>
  <c r="C38" i="3"/>
  <c r="N42" i="10"/>
  <c r="S38" i="15"/>
  <c r="AK38" i="14"/>
  <c r="AE38" i="10"/>
  <c r="AI41" i="8" s="1"/>
  <c r="R27" i="14"/>
  <c r="K27" i="15"/>
  <c r="R19" i="14"/>
  <c r="U19" i="10"/>
  <c r="J22" i="7" s="1"/>
  <c r="P22" i="7" s="1"/>
  <c r="K19" i="15"/>
  <c r="G59" i="6"/>
  <c r="H59" i="6" s="1"/>
  <c r="F59" i="6"/>
  <c r="K52" i="14"/>
  <c r="AD47" i="10"/>
  <c r="AG50" i="8" s="1"/>
  <c r="AI47" i="14"/>
  <c r="R47" i="15"/>
  <c r="J47" i="10"/>
  <c r="W57" i="10"/>
  <c r="AC57" i="14"/>
  <c r="M57" i="15"/>
  <c r="Y57" i="10"/>
  <c r="AA60" i="8" s="1"/>
  <c r="C60" i="8"/>
  <c r="C60" i="7"/>
  <c r="C59" i="3"/>
  <c r="C60" i="6"/>
  <c r="AB49" i="10"/>
  <c r="AD52" i="8" s="1"/>
  <c r="AF49" i="14"/>
  <c r="P49" i="15"/>
  <c r="AG49" i="10"/>
  <c r="AK52" i="8" s="1"/>
  <c r="U49" i="15"/>
  <c r="AM49" i="14"/>
  <c r="P46" i="10"/>
  <c r="T44" i="15"/>
  <c r="AL44" i="14"/>
  <c r="AF44" i="10"/>
  <c r="AJ47" i="8" s="1"/>
  <c r="F42" i="14"/>
  <c r="C42" i="15"/>
  <c r="G42" i="10"/>
  <c r="P40" i="14"/>
  <c r="M33" i="10"/>
  <c r="AA28" i="14"/>
  <c r="L28" i="15"/>
  <c r="F13" i="14"/>
  <c r="G13" i="10"/>
  <c r="C13" i="15"/>
  <c r="M39" i="15"/>
  <c r="Y39" i="10"/>
  <c r="AA42" i="8" s="1"/>
  <c r="AC39" i="14"/>
  <c r="AG39" i="14" s="1"/>
  <c r="K39" i="10"/>
  <c r="R37" i="10"/>
  <c r="G40" i="7" s="1"/>
  <c r="O37" i="14"/>
  <c r="H37" i="15"/>
  <c r="Z33" i="10"/>
  <c r="AB36" i="8" s="1"/>
  <c r="N33" i="15"/>
  <c r="AD33" i="14"/>
  <c r="N26" i="10"/>
  <c r="C29" i="6"/>
  <c r="C28" i="3"/>
  <c r="C29" i="7"/>
  <c r="C29" i="8"/>
  <c r="O17" i="10"/>
  <c r="AE39" i="8"/>
  <c r="E37" i="14"/>
  <c r="F37" i="10"/>
  <c r="B37" i="15"/>
  <c r="I31" i="14"/>
  <c r="E31" i="15"/>
  <c r="I31" i="10"/>
  <c r="S34" i="6" s="1"/>
  <c r="C34" i="8"/>
  <c r="C33" i="3"/>
  <c r="C34" i="6"/>
  <c r="C34" i="7"/>
  <c r="J42" i="6"/>
  <c r="G37" i="10"/>
  <c r="F37" i="14"/>
  <c r="C37" i="15"/>
  <c r="O37" i="10"/>
  <c r="K37" i="10"/>
  <c r="J39" i="10"/>
  <c r="AG35" i="10"/>
  <c r="AK38" i="8" s="1"/>
  <c r="AM35" i="14"/>
  <c r="U35" i="15"/>
  <c r="H34" i="10"/>
  <c r="D34" i="15"/>
  <c r="H34" i="14"/>
  <c r="N34" i="10"/>
  <c r="J77" i="12"/>
  <c r="W37" i="14"/>
  <c r="X37" i="14" s="1"/>
  <c r="T37" i="14" s="1"/>
  <c r="N35" i="10"/>
  <c r="C38" i="8"/>
  <c r="C38" i="7"/>
  <c r="C38" i="6"/>
  <c r="C37" i="3"/>
  <c r="AA33" i="10"/>
  <c r="AC36" i="8" s="1"/>
  <c r="O33" i="15"/>
  <c r="AE33" i="14"/>
  <c r="S33" i="15"/>
  <c r="AE33" i="10"/>
  <c r="AI36" i="8" s="1"/>
  <c r="AL36" i="8" s="1"/>
  <c r="AK33" i="14"/>
  <c r="AN33" i="14" s="1"/>
  <c r="E29" i="15"/>
  <c r="I29" i="10"/>
  <c r="S32" i="6" s="1"/>
  <c r="I29" i="14"/>
  <c r="L22" i="10"/>
  <c r="F22" i="15"/>
  <c r="J22" i="14"/>
  <c r="K22" i="14" s="1"/>
  <c r="R22" i="14"/>
  <c r="U22" i="10"/>
  <c r="J25" i="7" s="1"/>
  <c r="K22" i="15"/>
  <c r="F20" i="10"/>
  <c r="E20" i="14"/>
  <c r="B20" i="15"/>
  <c r="Q20" i="14"/>
  <c r="T20" i="10"/>
  <c r="I23" i="7" s="1"/>
  <c r="J20" i="15"/>
  <c r="N14" i="10"/>
  <c r="K9" i="10"/>
  <c r="Q8" i="14"/>
  <c r="J8" i="15"/>
  <c r="T8" i="10"/>
  <c r="I11" i="7" s="1"/>
  <c r="Q130" i="8"/>
  <c r="R130" i="8" s="1"/>
  <c r="Q129" i="8"/>
  <c r="R129" i="8" s="1"/>
  <c r="Q128" i="8"/>
  <c r="Q131" i="8"/>
  <c r="R131" i="8" s="1"/>
  <c r="X131" i="8" s="1"/>
  <c r="S130" i="3" s="1"/>
  <c r="S28" i="10"/>
  <c r="H31" i="7" s="1"/>
  <c r="AE30" i="8"/>
  <c r="S26" i="10"/>
  <c r="H29" i="7" s="1"/>
  <c r="X30" i="10"/>
  <c r="W30" i="10"/>
  <c r="M30" i="10"/>
  <c r="P25" i="10"/>
  <c r="B25" i="15"/>
  <c r="F25" i="10"/>
  <c r="E25" i="14"/>
  <c r="AM25" i="14"/>
  <c r="AG25" i="10"/>
  <c r="AK28" i="8" s="1"/>
  <c r="U25" i="15"/>
  <c r="P21" i="10"/>
  <c r="W21" i="14"/>
  <c r="X21" i="14" s="1"/>
  <c r="T21" i="14" s="1"/>
  <c r="C17" i="6"/>
  <c r="C17" i="7"/>
  <c r="P17" i="7" s="1"/>
  <c r="C16" i="3"/>
  <c r="C17" i="8"/>
  <c r="M29" i="10"/>
  <c r="R23" i="14"/>
  <c r="U23" i="10"/>
  <c r="J26" i="7" s="1"/>
  <c r="P26" i="7" s="1"/>
  <c r="K23" i="15"/>
  <c r="X23" i="10"/>
  <c r="U29" i="15"/>
  <c r="AG29" i="10"/>
  <c r="AK32" i="8" s="1"/>
  <c r="AM29" i="14"/>
  <c r="J29" i="10"/>
  <c r="AD29" i="14"/>
  <c r="N29" i="15"/>
  <c r="Z29" i="10"/>
  <c r="AB32" i="8" s="1"/>
  <c r="G19" i="14"/>
  <c r="O15" i="7"/>
  <c r="L18" i="15"/>
  <c r="AA18" i="14"/>
  <c r="AF18" i="14"/>
  <c r="AB18" i="10"/>
  <c r="AD21" i="8" s="1"/>
  <c r="P18" i="15"/>
  <c r="X20" i="6"/>
  <c r="Y20" i="6" s="1"/>
  <c r="W20" i="6"/>
  <c r="D10" i="15"/>
  <c r="H10" i="10"/>
  <c r="H10" i="14"/>
  <c r="L10" i="14" s="1"/>
  <c r="D10" i="14" s="1"/>
  <c r="C12" i="3"/>
  <c r="C13" i="8"/>
  <c r="C13" i="7"/>
  <c r="L13" i="7" s="1"/>
  <c r="C13" i="6"/>
  <c r="G19" i="6"/>
  <c r="H19" i="6" s="1"/>
  <c r="F19" i="6"/>
  <c r="P19" i="7"/>
  <c r="J49" i="12"/>
  <c r="Q18" i="8" s="1"/>
  <c r="W15" i="14"/>
  <c r="X15" i="14" s="1"/>
  <c r="T15" i="14" s="1"/>
  <c r="S15" i="15"/>
  <c r="AK15" i="14"/>
  <c r="AE15" i="10"/>
  <c r="AI18" i="8" s="1"/>
  <c r="X15" i="10"/>
  <c r="P17" i="14"/>
  <c r="M14" i="7"/>
  <c r="J11" i="10"/>
  <c r="AK11" i="14"/>
  <c r="S11" i="15"/>
  <c r="AE11" i="10"/>
  <c r="AI14" i="8" s="1"/>
  <c r="K4" i="10"/>
  <c r="W3" i="10"/>
  <c r="R111" i="8"/>
  <c r="F3" i="15"/>
  <c r="J3" i="14"/>
  <c r="K3" i="14" s="1"/>
  <c r="L3" i="10"/>
  <c r="C6" i="7"/>
  <c r="P128" i="7"/>
  <c r="P108" i="7"/>
  <c r="L71" i="7"/>
  <c r="P15" i="7"/>
  <c r="C5" i="3"/>
  <c r="L30" i="7"/>
  <c r="L15" i="7"/>
  <c r="C6" i="8"/>
  <c r="C6" i="6"/>
  <c r="O91" i="7"/>
  <c r="L69" i="7"/>
  <c r="L27" i="7"/>
  <c r="L22" i="7"/>
  <c r="C7" i="15"/>
  <c r="F7" i="14"/>
  <c r="G7" i="14" s="1"/>
  <c r="G7" i="10"/>
  <c r="P7" i="15"/>
  <c r="AB7" i="10"/>
  <c r="AD10" i="8" s="1"/>
  <c r="AF7" i="14"/>
  <c r="X7" i="10"/>
  <c r="O6" i="10"/>
  <c r="I6" i="14"/>
  <c r="I6" i="10"/>
  <c r="S9" i="6" s="1"/>
  <c r="E6" i="15"/>
  <c r="AM6" i="14"/>
  <c r="U6" i="15"/>
  <c r="AG6" i="10"/>
  <c r="AK9" i="8" s="1"/>
  <c r="K137" i="8"/>
  <c r="O137" i="8" s="1"/>
  <c r="R104" i="8"/>
  <c r="H64" i="8"/>
  <c r="O64" i="8" s="1"/>
  <c r="T118" i="4"/>
  <c r="T68" i="4"/>
  <c r="AK5" i="14"/>
  <c r="AE5" i="10"/>
  <c r="AI8" i="8" s="1"/>
  <c r="S5" i="15"/>
  <c r="T5" i="15"/>
  <c r="AF5" i="10"/>
  <c r="AJ8" i="8" s="1"/>
  <c r="AL5" i="14"/>
  <c r="AM5" i="14"/>
  <c r="AG5" i="10"/>
  <c r="AK8" i="8" s="1"/>
  <c r="U5" i="15"/>
  <c r="M7" i="7"/>
  <c r="W74" i="8"/>
  <c r="H73" i="8"/>
  <c r="O73" i="8" s="1"/>
  <c r="N27" i="8"/>
  <c r="T58" i="5"/>
  <c r="T26" i="5"/>
  <c r="O128" i="8"/>
  <c r="O119" i="8"/>
  <c r="W107" i="8"/>
  <c r="O94" i="8"/>
  <c r="X94" i="8" s="1"/>
  <c r="S93" i="3" s="1"/>
  <c r="Q35" i="8"/>
  <c r="K8" i="8"/>
  <c r="T70" i="5"/>
  <c r="T91" i="4"/>
  <c r="K7" i="6"/>
  <c r="L7" i="6" s="1"/>
  <c r="M7" i="6" s="1"/>
  <c r="J7" i="6"/>
  <c r="R127" i="8"/>
  <c r="W62" i="8"/>
  <c r="L44" i="7"/>
  <c r="K115" i="8"/>
  <c r="N79" i="8"/>
  <c r="W42" i="8"/>
  <c r="O23" i="8"/>
  <c r="X23" i="8" s="1"/>
  <c r="S22" i="3" s="1"/>
  <c r="R11" i="8"/>
  <c r="W105" i="8"/>
  <c r="K103" i="8"/>
  <c r="N78" i="8"/>
  <c r="R71" i="8"/>
  <c r="N46" i="8"/>
  <c r="W34" i="8"/>
  <c r="T42" i="5"/>
  <c r="T23" i="5"/>
  <c r="I8" i="15"/>
  <c r="H104" i="8"/>
  <c r="N70" i="8"/>
  <c r="K41" i="8"/>
  <c r="O41" i="8" s="1"/>
  <c r="Q34" i="8"/>
  <c r="R34" i="8" s="1"/>
  <c r="K15" i="8"/>
  <c r="T47" i="4"/>
  <c r="K9" i="6"/>
  <c r="L9" i="6" s="1"/>
  <c r="J9" i="6"/>
  <c r="N103" i="8"/>
  <c r="N90" i="8"/>
  <c r="W77" i="8"/>
  <c r="R68" i="8"/>
  <c r="W38" i="8"/>
  <c r="W18" i="8"/>
  <c r="T52" i="5"/>
  <c r="T46" i="4"/>
  <c r="T69" i="5"/>
  <c r="T89" i="4"/>
  <c r="T62" i="4"/>
  <c r="T28" i="5"/>
  <c r="T105" i="4"/>
  <c r="T13" i="4"/>
  <c r="C157" i="14"/>
  <c r="B157" i="14"/>
  <c r="W139" i="6"/>
  <c r="N130" i="14"/>
  <c r="G130" i="15"/>
  <c r="Q130" i="10"/>
  <c r="F133" i="7" s="1"/>
  <c r="L133" i="7" s="1"/>
  <c r="K127" i="10"/>
  <c r="AD126" i="10"/>
  <c r="AG129" i="8" s="1"/>
  <c r="AH129" i="8" s="1"/>
  <c r="AI126" i="14"/>
  <c r="AJ126" i="14" s="1"/>
  <c r="R126" i="15"/>
  <c r="J194" i="12"/>
  <c r="Q140" i="8" s="1"/>
  <c r="R140" i="8" s="1"/>
  <c r="W137" i="14"/>
  <c r="X137" i="14" s="1"/>
  <c r="T137" i="14" s="1"/>
  <c r="O137" i="14"/>
  <c r="H137" i="15"/>
  <c r="R137" i="10"/>
  <c r="G140" i="7" s="1"/>
  <c r="AE135" i="14"/>
  <c r="O135" i="15"/>
  <c r="AA135" i="10"/>
  <c r="AC138" i="8" s="1"/>
  <c r="U137" i="10"/>
  <c r="J140" i="7" s="1"/>
  <c r="R137" i="14"/>
  <c r="K137" i="15"/>
  <c r="J193" i="12"/>
  <c r="Q139" i="8" s="1"/>
  <c r="W136" i="14"/>
  <c r="X136" i="14" s="1"/>
  <c r="T136" i="14" s="1"/>
  <c r="P135" i="10"/>
  <c r="O137" i="10"/>
  <c r="H136" i="10"/>
  <c r="X139" i="6" s="1"/>
  <c r="Y139" i="6" s="1"/>
  <c r="Z139" i="6" s="1"/>
  <c r="H136" i="14"/>
  <c r="L136" i="14" s="1"/>
  <c r="D136" i="15"/>
  <c r="N135" i="14"/>
  <c r="G135" i="15"/>
  <c r="Q135" i="10"/>
  <c r="F138" i="7" s="1"/>
  <c r="L138" i="7" s="1"/>
  <c r="C139" i="3"/>
  <c r="C140" i="8"/>
  <c r="C140" i="7"/>
  <c r="C140" i="6"/>
  <c r="E137" i="15"/>
  <c r="I137" i="10"/>
  <c r="S140" i="6" s="1"/>
  <c r="I137" i="14"/>
  <c r="P135" i="14"/>
  <c r="G134" i="10"/>
  <c r="C134" i="15"/>
  <c r="F134" i="14"/>
  <c r="G134" i="14" s="1"/>
  <c r="AA134" i="10"/>
  <c r="AC137" i="8" s="1"/>
  <c r="AE134" i="14"/>
  <c r="O134" i="15"/>
  <c r="X134" i="10"/>
  <c r="AD133" i="10"/>
  <c r="AG136" i="8" s="1"/>
  <c r="R133" i="15"/>
  <c r="AI133" i="14"/>
  <c r="H132" i="15"/>
  <c r="R132" i="10"/>
  <c r="G135" i="7" s="1"/>
  <c r="M135" i="7" s="1"/>
  <c r="O132" i="14"/>
  <c r="M132" i="14" s="1"/>
  <c r="M133" i="10"/>
  <c r="AC133" i="14"/>
  <c r="M133" i="15"/>
  <c r="Y133" i="10"/>
  <c r="AA136" i="8" s="1"/>
  <c r="F133" i="15"/>
  <c r="L133" i="10"/>
  <c r="J133" i="14"/>
  <c r="K133" i="14" s="1"/>
  <c r="AE132" i="14"/>
  <c r="O132" i="15"/>
  <c r="AA132" i="10"/>
  <c r="AC135" i="8" s="1"/>
  <c r="I130" i="14"/>
  <c r="K130" i="14" s="1"/>
  <c r="E130" i="15"/>
  <c r="I130" i="10"/>
  <c r="S133" i="6" s="1"/>
  <c r="D130" i="15"/>
  <c r="H130" i="10"/>
  <c r="H130" i="14"/>
  <c r="S131" i="10"/>
  <c r="H134" i="7" s="1"/>
  <c r="M127" i="10"/>
  <c r="U129" i="10"/>
  <c r="J132" i="7" s="1"/>
  <c r="R129" i="14"/>
  <c r="K129" i="15"/>
  <c r="O129" i="10"/>
  <c r="O129" i="14"/>
  <c r="H129" i="15"/>
  <c r="R129" i="10"/>
  <c r="G132" i="7" s="1"/>
  <c r="W128" i="10"/>
  <c r="K128" i="10"/>
  <c r="AA129" i="14"/>
  <c r="L129" i="15"/>
  <c r="AD121" i="10"/>
  <c r="AG124" i="8" s="1"/>
  <c r="R121" i="15"/>
  <c r="AI121" i="14"/>
  <c r="AH121" i="14"/>
  <c r="Q121" i="15"/>
  <c r="AC121" i="10"/>
  <c r="AF124" i="8" s="1"/>
  <c r="AE131" i="8"/>
  <c r="AE126" i="14"/>
  <c r="O126" i="15"/>
  <c r="AA126" i="10"/>
  <c r="AC129" i="8" s="1"/>
  <c r="R126" i="10"/>
  <c r="G129" i="7" s="1"/>
  <c r="H126" i="15"/>
  <c r="O126" i="14"/>
  <c r="AM126" i="14"/>
  <c r="U126" i="15"/>
  <c r="AG126" i="10"/>
  <c r="AK129" i="8" s="1"/>
  <c r="N122" i="10"/>
  <c r="P120" i="15"/>
  <c r="AF120" i="14"/>
  <c r="AB120" i="10"/>
  <c r="AD123" i="8" s="1"/>
  <c r="J120" i="14"/>
  <c r="K120" i="14" s="1"/>
  <c r="L120" i="10"/>
  <c r="F120" i="15"/>
  <c r="O115" i="15"/>
  <c r="AE115" i="14"/>
  <c r="AG115" i="14" s="1"/>
  <c r="AA115" i="10"/>
  <c r="AC118" i="8" s="1"/>
  <c r="AH115" i="14"/>
  <c r="AC115" i="10"/>
  <c r="AF118" i="8" s="1"/>
  <c r="AH118" i="8" s="1"/>
  <c r="Q115" i="15"/>
  <c r="H113" i="14"/>
  <c r="D113" i="15"/>
  <c r="V113" i="15" s="1"/>
  <c r="G113" i="11" s="1"/>
  <c r="D113" i="11" s="1"/>
  <c r="H113" i="10"/>
  <c r="L124" i="10"/>
  <c r="F124" i="15"/>
  <c r="J124" i="14"/>
  <c r="G123" i="15"/>
  <c r="Q123" i="10"/>
  <c r="F126" i="7" s="1"/>
  <c r="N123" i="14"/>
  <c r="AA123" i="10"/>
  <c r="AC126" i="8" s="1"/>
  <c r="AE123" i="14"/>
  <c r="O123" i="15"/>
  <c r="K122" i="10"/>
  <c r="I122" i="10"/>
  <c r="S125" i="6" s="1"/>
  <c r="E122" i="15"/>
  <c r="I122" i="14"/>
  <c r="V121" i="10"/>
  <c r="Y124" i="8"/>
  <c r="Z124" i="8" s="1"/>
  <c r="I120" i="15"/>
  <c r="W123" i="10"/>
  <c r="F120" i="14"/>
  <c r="G120" i="14" s="1"/>
  <c r="G120" i="10"/>
  <c r="C120" i="15"/>
  <c r="H124" i="15"/>
  <c r="R124" i="10"/>
  <c r="G127" i="7" s="1"/>
  <c r="M127" i="7" s="1"/>
  <c r="O124" i="14"/>
  <c r="W124" i="10"/>
  <c r="I124" i="14"/>
  <c r="E124" i="15"/>
  <c r="I124" i="10"/>
  <c r="S127" i="6" s="1"/>
  <c r="AG122" i="10"/>
  <c r="AK125" i="8" s="1"/>
  <c r="U122" i="15"/>
  <c r="AM122" i="14"/>
  <c r="M117" i="10"/>
  <c r="V118" i="10"/>
  <c r="Y121" i="8"/>
  <c r="Z121" i="8" s="1"/>
  <c r="N117" i="10"/>
  <c r="Q117" i="14"/>
  <c r="J117" i="15"/>
  <c r="T117" i="10"/>
  <c r="I120" i="7" s="1"/>
  <c r="T119" i="10"/>
  <c r="I122" i="7" s="1"/>
  <c r="Q119" i="14"/>
  <c r="J119" i="15"/>
  <c r="AD116" i="10"/>
  <c r="AG119" i="8" s="1"/>
  <c r="AI116" i="14"/>
  <c r="R116" i="15"/>
  <c r="F116" i="15"/>
  <c r="L116" i="10"/>
  <c r="J116" i="14"/>
  <c r="K116" i="14" s="1"/>
  <c r="P119" i="10"/>
  <c r="D119" i="15"/>
  <c r="H119" i="14"/>
  <c r="H119" i="10"/>
  <c r="C122" i="8"/>
  <c r="C122" i="6"/>
  <c r="C121" i="3"/>
  <c r="C122" i="7"/>
  <c r="L122" i="7" s="1"/>
  <c r="U117" i="10"/>
  <c r="J120" i="7" s="1"/>
  <c r="K117" i="15"/>
  <c r="R117" i="14"/>
  <c r="M119" i="10"/>
  <c r="O117" i="10"/>
  <c r="I114" i="10"/>
  <c r="E114" i="15"/>
  <c r="I114" i="14"/>
  <c r="M114" i="15"/>
  <c r="AC114" i="14"/>
  <c r="AG114" i="14" s="1"/>
  <c r="Y114" i="10"/>
  <c r="AA117" i="8" s="1"/>
  <c r="AE121" i="8"/>
  <c r="AM121" i="8"/>
  <c r="W117" i="10"/>
  <c r="AL122" i="8"/>
  <c r="H112" i="15"/>
  <c r="O112" i="14"/>
  <c r="R112" i="10"/>
  <c r="G115" i="7" s="1"/>
  <c r="M115" i="7" s="1"/>
  <c r="AF112" i="14"/>
  <c r="AB112" i="10"/>
  <c r="AD115" i="8" s="1"/>
  <c r="P112" i="15"/>
  <c r="X109" i="10"/>
  <c r="C112" i="8"/>
  <c r="C111" i="3"/>
  <c r="C112" i="6"/>
  <c r="C112" i="7"/>
  <c r="W102" i="10"/>
  <c r="K118" i="6"/>
  <c r="L118" i="6" s="1"/>
  <c r="J118" i="6"/>
  <c r="F110" i="14"/>
  <c r="G110" i="10"/>
  <c r="C110" i="15"/>
  <c r="C113" i="7"/>
  <c r="C112" i="3"/>
  <c r="C113" i="8"/>
  <c r="C113" i="6"/>
  <c r="S111" i="10"/>
  <c r="H114" i="7" s="1"/>
  <c r="N110" i="10"/>
  <c r="O159" i="12"/>
  <c r="K112" i="6" s="1"/>
  <c r="L112" i="6" s="1"/>
  <c r="M112" i="6" s="1"/>
  <c r="AE106" i="14"/>
  <c r="O106" i="15"/>
  <c r="AA106" i="10"/>
  <c r="AC109" i="8" s="1"/>
  <c r="O56" i="12"/>
  <c r="AJ109" i="14"/>
  <c r="O161" i="12"/>
  <c r="T111" i="10"/>
  <c r="I114" i="7" s="1"/>
  <c r="J111" i="15"/>
  <c r="Q111" i="14"/>
  <c r="AM111" i="14"/>
  <c r="U111" i="15"/>
  <c r="AG111" i="10"/>
  <c r="AK114" i="8" s="1"/>
  <c r="Y106" i="10"/>
  <c r="AA109" i="8" s="1"/>
  <c r="M106" i="15"/>
  <c r="AC106" i="14"/>
  <c r="AG106" i="14" s="1"/>
  <c r="X106" i="10"/>
  <c r="X104" i="10"/>
  <c r="W104" i="14"/>
  <c r="X104" i="14" s="1"/>
  <c r="T104" i="14" s="1"/>
  <c r="S108" i="10"/>
  <c r="H111" i="7" s="1"/>
  <c r="R103" i="10"/>
  <c r="G106" i="7" s="1"/>
  <c r="H103" i="15"/>
  <c r="O103" i="14"/>
  <c r="O103" i="10"/>
  <c r="AN108" i="14"/>
  <c r="Q103" i="10"/>
  <c r="F106" i="7" s="1"/>
  <c r="N103" i="14"/>
  <c r="G103" i="15"/>
  <c r="K103" i="15"/>
  <c r="R103" i="14"/>
  <c r="U103" i="10"/>
  <c r="J106" i="7" s="1"/>
  <c r="S102" i="10"/>
  <c r="H105" i="7" s="1"/>
  <c r="W100" i="10"/>
  <c r="K100" i="10"/>
  <c r="AM105" i="8"/>
  <c r="AE105" i="8"/>
  <c r="N11" i="13"/>
  <c r="W98" i="14"/>
  <c r="X98" i="14" s="1"/>
  <c r="T98" i="14" s="1"/>
  <c r="O98" i="14"/>
  <c r="H98" i="15"/>
  <c r="R98" i="10"/>
  <c r="G101" i="7" s="1"/>
  <c r="M101" i="7" s="1"/>
  <c r="W97" i="10"/>
  <c r="M96" i="10"/>
  <c r="I94" i="14"/>
  <c r="K94" i="14" s="1"/>
  <c r="L94" i="14" s="1"/>
  <c r="I94" i="10"/>
  <c r="S97" i="6" s="1"/>
  <c r="V97" i="6" s="1"/>
  <c r="AA97" i="6" s="1"/>
  <c r="AB97" i="6" s="1"/>
  <c r="N96" i="3" s="1"/>
  <c r="E94" i="15"/>
  <c r="AC91" i="14"/>
  <c r="Y91" i="10"/>
  <c r="AA94" i="8" s="1"/>
  <c r="M91" i="15"/>
  <c r="L101" i="15"/>
  <c r="AA101" i="14"/>
  <c r="K99" i="10"/>
  <c r="L97" i="15"/>
  <c r="AA97" i="14"/>
  <c r="K93" i="10"/>
  <c r="H88" i="14"/>
  <c r="D88" i="15"/>
  <c r="V88" i="15" s="1"/>
  <c r="G88" i="11" s="1"/>
  <c r="D88" i="11" s="1"/>
  <c r="H88" i="10"/>
  <c r="X97" i="10"/>
  <c r="C100" i="8"/>
  <c r="C99" i="3"/>
  <c r="C100" i="6"/>
  <c r="K100" i="6" s="1"/>
  <c r="L100" i="6" s="1"/>
  <c r="M100" i="6" s="1"/>
  <c r="C100" i="7"/>
  <c r="AI96" i="14"/>
  <c r="AD96" i="10"/>
  <c r="AG99" i="8" s="1"/>
  <c r="R96" i="15"/>
  <c r="AB93" i="14"/>
  <c r="Z93" i="14" s="1"/>
  <c r="S93" i="14" s="1"/>
  <c r="M99" i="15"/>
  <c r="Y99" i="10"/>
  <c r="AA102" i="8" s="1"/>
  <c r="AC99" i="14"/>
  <c r="C102" i="8"/>
  <c r="C102" i="7"/>
  <c r="C101" i="3"/>
  <c r="C102" i="6"/>
  <c r="W96" i="6"/>
  <c r="X94" i="6"/>
  <c r="Y94" i="6" s="1"/>
  <c r="W94" i="6"/>
  <c r="G90" i="15"/>
  <c r="N90" i="14"/>
  <c r="Q90" i="10"/>
  <c r="F93" i="7" s="1"/>
  <c r="K90" i="10"/>
  <c r="F89" i="14"/>
  <c r="G89" i="10"/>
  <c r="C89" i="15"/>
  <c r="I81" i="10"/>
  <c r="E81" i="15"/>
  <c r="I81" i="14"/>
  <c r="C84" i="8"/>
  <c r="C83" i="3"/>
  <c r="C84" i="7"/>
  <c r="C84" i="6"/>
  <c r="W68" i="10"/>
  <c r="F3" i="13"/>
  <c r="K92" i="15"/>
  <c r="R92" i="14"/>
  <c r="U92" i="10"/>
  <c r="J95" i="7" s="1"/>
  <c r="P95" i="7" s="1"/>
  <c r="C92" i="15"/>
  <c r="F92" i="14"/>
  <c r="G92" i="10"/>
  <c r="H92" i="14"/>
  <c r="D92" i="15"/>
  <c r="H92" i="10"/>
  <c r="I91" i="15"/>
  <c r="T83" i="10"/>
  <c r="I86" i="7" s="1"/>
  <c r="Q83" i="14"/>
  <c r="J83" i="15"/>
  <c r="C86" i="8"/>
  <c r="C86" i="7"/>
  <c r="C86" i="6"/>
  <c r="C85" i="3"/>
  <c r="L83" i="15"/>
  <c r="AA83" i="14"/>
  <c r="N84" i="10"/>
  <c r="H84" i="15"/>
  <c r="R84" i="10"/>
  <c r="G87" i="7" s="1"/>
  <c r="O84" i="14"/>
  <c r="X84" i="10"/>
  <c r="K88" i="14"/>
  <c r="AH83" i="14"/>
  <c r="AJ83" i="14" s="1"/>
  <c r="AC83" i="10"/>
  <c r="AF86" i="8" s="1"/>
  <c r="AH86" i="8" s="1"/>
  <c r="Q83" i="15"/>
  <c r="B86" i="15"/>
  <c r="F86" i="10"/>
  <c r="E86" i="14"/>
  <c r="G82" i="15"/>
  <c r="N82" i="14"/>
  <c r="M82" i="14" s="1"/>
  <c r="Q82" i="10"/>
  <c r="F85" i="7" s="1"/>
  <c r="L85" i="7" s="1"/>
  <c r="E82" i="14"/>
  <c r="F82" i="10"/>
  <c r="B82" i="15"/>
  <c r="P86" i="10"/>
  <c r="F86" i="14"/>
  <c r="G86" i="14" s="1"/>
  <c r="G86" i="10"/>
  <c r="C86" i="15"/>
  <c r="R87" i="15"/>
  <c r="AI87" i="14"/>
  <c r="AD87" i="10"/>
  <c r="AG90" i="8" s="1"/>
  <c r="L87" i="15"/>
  <c r="AA87" i="14"/>
  <c r="X87" i="10"/>
  <c r="O78" i="10"/>
  <c r="O78" i="14"/>
  <c r="R78" i="10"/>
  <c r="G81" i="7" s="1"/>
  <c r="H78" i="15"/>
  <c r="P79" i="10"/>
  <c r="R79" i="15"/>
  <c r="AI79" i="14"/>
  <c r="AD79" i="10"/>
  <c r="AG82" i="8" s="1"/>
  <c r="I78" i="14"/>
  <c r="E78" i="15"/>
  <c r="I78" i="10"/>
  <c r="S81" i="6" s="1"/>
  <c r="AB74" i="10"/>
  <c r="AD77" i="8" s="1"/>
  <c r="P74" i="15"/>
  <c r="AF74" i="14"/>
  <c r="AC74" i="14"/>
  <c r="Y74" i="10"/>
  <c r="AA77" i="8" s="1"/>
  <c r="M74" i="15"/>
  <c r="W78" i="14"/>
  <c r="X78" i="14" s="1"/>
  <c r="T78" i="14" s="1"/>
  <c r="AH74" i="8"/>
  <c r="E71" i="14"/>
  <c r="B71" i="15"/>
  <c r="F71" i="10"/>
  <c r="AD71" i="10"/>
  <c r="AG74" i="8" s="1"/>
  <c r="R71" i="15"/>
  <c r="AI71" i="14"/>
  <c r="AJ71" i="14" s="1"/>
  <c r="P72" i="14"/>
  <c r="G72" i="6"/>
  <c r="H72" i="6" s="1"/>
  <c r="I72" i="6" s="1"/>
  <c r="F72" i="6"/>
  <c r="AI69" i="14"/>
  <c r="AJ69" i="14" s="1"/>
  <c r="R69" i="15"/>
  <c r="AD69" i="10"/>
  <c r="AG72" i="8" s="1"/>
  <c r="P79" i="7"/>
  <c r="O75" i="10"/>
  <c r="S75" i="15"/>
  <c r="AE75" i="10"/>
  <c r="AI78" i="8" s="1"/>
  <c r="AK75" i="14"/>
  <c r="AH73" i="14"/>
  <c r="AJ73" i="14" s="1"/>
  <c r="AC73" i="10"/>
  <c r="AF76" i="8" s="1"/>
  <c r="AH76" i="8" s="1"/>
  <c r="Q73" i="15"/>
  <c r="U73" i="10"/>
  <c r="J76" i="7" s="1"/>
  <c r="R73" i="14"/>
  <c r="K73" i="15"/>
  <c r="L72" i="15"/>
  <c r="AA72" i="14"/>
  <c r="H72" i="10"/>
  <c r="D72" i="15"/>
  <c r="H72" i="14"/>
  <c r="AC70" i="14"/>
  <c r="M70" i="15"/>
  <c r="Y70" i="10"/>
  <c r="AA73" i="8" s="1"/>
  <c r="AH70" i="14"/>
  <c r="AJ70" i="14" s="1"/>
  <c r="AC70" i="10"/>
  <c r="AF73" i="8" s="1"/>
  <c r="AH73" i="8" s="1"/>
  <c r="Q70" i="15"/>
  <c r="W67" i="14"/>
  <c r="X67" i="14" s="1"/>
  <c r="T67" i="14" s="1"/>
  <c r="AE69" i="8"/>
  <c r="P58" i="10"/>
  <c r="G80" i="6"/>
  <c r="H80" i="6" s="1"/>
  <c r="I80" i="6" s="1"/>
  <c r="F80" i="6"/>
  <c r="V73" i="10"/>
  <c r="Y76" i="8"/>
  <c r="Z76" i="8" s="1"/>
  <c r="W63" i="14"/>
  <c r="X63" i="14" s="1"/>
  <c r="T63" i="14" s="1"/>
  <c r="W61" i="14"/>
  <c r="X61" i="14" s="1"/>
  <c r="T61" i="14" s="1"/>
  <c r="G59" i="10"/>
  <c r="F59" i="14"/>
  <c r="G59" i="14" s="1"/>
  <c r="C59" i="15"/>
  <c r="C62" i="8"/>
  <c r="C61" i="3"/>
  <c r="C62" i="7"/>
  <c r="C62" i="6"/>
  <c r="O101" i="12"/>
  <c r="P41" i="10"/>
  <c r="M71" i="7"/>
  <c r="I69" i="15"/>
  <c r="O65" i="15"/>
  <c r="AA65" i="10"/>
  <c r="AC68" i="8" s="1"/>
  <c r="AE65" i="14"/>
  <c r="I70" i="15"/>
  <c r="F51" i="10"/>
  <c r="B51" i="15"/>
  <c r="E51" i="14"/>
  <c r="O65" i="10"/>
  <c r="C68" i="8"/>
  <c r="C68" i="7"/>
  <c r="C67" i="3"/>
  <c r="C68" i="6"/>
  <c r="K69" i="6"/>
  <c r="L69" i="6" s="1"/>
  <c r="M69" i="6" s="1"/>
  <c r="N69" i="6" s="1"/>
  <c r="M68" i="3" s="1"/>
  <c r="J69" i="6"/>
  <c r="G61" i="14"/>
  <c r="D61" i="14" s="1"/>
  <c r="W62" i="10"/>
  <c r="C55" i="15"/>
  <c r="G55" i="10"/>
  <c r="L58" i="7" s="1"/>
  <c r="F55" i="14"/>
  <c r="I54" i="14"/>
  <c r="I54" i="10"/>
  <c r="S57" i="6" s="1"/>
  <c r="E54" i="15"/>
  <c r="AE54" i="14"/>
  <c r="O54" i="15"/>
  <c r="AA54" i="10"/>
  <c r="AC57" i="8" s="1"/>
  <c r="Z62" i="10"/>
  <c r="AB65" i="8" s="1"/>
  <c r="AD62" i="14"/>
  <c r="N62" i="15"/>
  <c r="O62" i="10"/>
  <c r="T64" i="6"/>
  <c r="U64" i="6" s="1"/>
  <c r="V64" i="6" s="1"/>
  <c r="P64" i="6"/>
  <c r="Q64" i="6" s="1"/>
  <c r="O64" i="6"/>
  <c r="O55" i="10"/>
  <c r="X62" i="10"/>
  <c r="AC62" i="14"/>
  <c r="M62" i="15"/>
  <c r="Y62" i="10"/>
  <c r="AA65" i="8" s="1"/>
  <c r="O60" i="10"/>
  <c r="Q60" i="14"/>
  <c r="J60" i="15"/>
  <c r="W61" i="6"/>
  <c r="H40" i="14"/>
  <c r="H40" i="10"/>
  <c r="D40" i="15"/>
  <c r="K69" i="7"/>
  <c r="P68" i="3" s="1"/>
  <c r="N69" i="7"/>
  <c r="AH53" i="14"/>
  <c r="AJ53" i="14" s="1"/>
  <c r="Q53" i="15"/>
  <c r="AC53" i="10"/>
  <c r="AF56" i="8" s="1"/>
  <c r="AH56" i="8" s="1"/>
  <c r="W53" i="14"/>
  <c r="X53" i="14" s="1"/>
  <c r="T53" i="14" s="1"/>
  <c r="J99" i="12"/>
  <c r="Q56" i="8" s="1"/>
  <c r="R56" i="8" s="1"/>
  <c r="R53" i="10"/>
  <c r="G56" i="7" s="1"/>
  <c r="O53" i="14"/>
  <c r="H53" i="15"/>
  <c r="R53" i="14"/>
  <c r="K53" i="15"/>
  <c r="U53" i="10"/>
  <c r="J56" i="7" s="1"/>
  <c r="I50" i="15"/>
  <c r="AL43" i="14"/>
  <c r="T43" i="15"/>
  <c r="AF43" i="10"/>
  <c r="AJ46" i="8" s="1"/>
  <c r="AK19" i="14"/>
  <c r="AN19" i="14" s="1"/>
  <c r="AB19" i="14" s="1"/>
  <c r="Z19" i="14" s="1"/>
  <c r="S19" i="14" s="1"/>
  <c r="S19" i="15"/>
  <c r="AE19" i="10"/>
  <c r="AI22" i="8" s="1"/>
  <c r="AL22" i="8" s="1"/>
  <c r="M52" i="10"/>
  <c r="X47" i="10"/>
  <c r="AD44" i="10"/>
  <c r="AG47" i="8" s="1"/>
  <c r="R44" i="15"/>
  <c r="AI44" i="14"/>
  <c r="P43" i="10"/>
  <c r="E38" i="14"/>
  <c r="B38" i="15"/>
  <c r="F38" i="10"/>
  <c r="P52" i="10"/>
  <c r="Z49" i="10"/>
  <c r="AB52" i="8" s="1"/>
  <c r="N49" i="15"/>
  <c r="AD49" i="14"/>
  <c r="U46" i="10"/>
  <c r="J49" i="7" s="1"/>
  <c r="R46" i="14"/>
  <c r="K46" i="15"/>
  <c r="O43" i="15"/>
  <c r="AE43" i="14"/>
  <c r="AA43" i="10"/>
  <c r="AC46" i="8" s="1"/>
  <c r="AC52" i="14"/>
  <c r="M52" i="15"/>
  <c r="Y52" i="10"/>
  <c r="AA55" i="8" s="1"/>
  <c r="W52" i="14"/>
  <c r="X52" i="14" s="1"/>
  <c r="T52" i="14" s="1"/>
  <c r="K43" i="10"/>
  <c r="W43" i="14"/>
  <c r="X43" i="14" s="1"/>
  <c r="T43" i="14" s="1"/>
  <c r="J83" i="12"/>
  <c r="T56" i="15"/>
  <c r="AF56" i="10"/>
  <c r="AJ59" i="8" s="1"/>
  <c r="AL56" i="14"/>
  <c r="U56" i="10"/>
  <c r="J59" i="7" s="1"/>
  <c r="P59" i="7" s="1"/>
  <c r="K56" i="15"/>
  <c r="R56" i="14"/>
  <c r="O56" i="14"/>
  <c r="H56" i="15"/>
  <c r="R56" i="10"/>
  <c r="G59" i="7" s="1"/>
  <c r="M59" i="7" s="1"/>
  <c r="W49" i="10"/>
  <c r="O48" i="10"/>
  <c r="C51" i="8"/>
  <c r="C50" i="3"/>
  <c r="C51" i="7"/>
  <c r="C51" i="6"/>
  <c r="J46" i="10"/>
  <c r="X36" i="10"/>
  <c r="G44" i="10"/>
  <c r="C44" i="15"/>
  <c r="F44" i="14"/>
  <c r="G44" i="14" s="1"/>
  <c r="E36" i="15"/>
  <c r="I36" i="14"/>
  <c r="I36" i="10"/>
  <c r="S39" i="6" s="1"/>
  <c r="M27" i="10"/>
  <c r="M19" i="10"/>
  <c r="L47" i="10"/>
  <c r="J47" i="14"/>
  <c r="F47" i="15"/>
  <c r="O47" i="14"/>
  <c r="H47" i="15"/>
  <c r="R47" i="10"/>
  <c r="G50" i="7" s="1"/>
  <c r="M57" i="10"/>
  <c r="O57" i="15"/>
  <c r="AA57" i="10"/>
  <c r="AC60" i="8" s="1"/>
  <c r="AE57" i="14"/>
  <c r="N57" i="10"/>
  <c r="P49" i="10"/>
  <c r="I49" i="14"/>
  <c r="E49" i="15"/>
  <c r="I49" i="10"/>
  <c r="S52" i="6" s="1"/>
  <c r="H46" i="14"/>
  <c r="D46" i="15"/>
  <c r="H46" i="10"/>
  <c r="W46" i="10"/>
  <c r="P45" i="14"/>
  <c r="M44" i="15"/>
  <c r="Y44" i="10"/>
  <c r="AA47" i="8" s="1"/>
  <c r="AC44" i="14"/>
  <c r="O42" i="10"/>
  <c r="S40" i="10"/>
  <c r="H43" i="7" s="1"/>
  <c r="L33" i="10"/>
  <c r="F33" i="15"/>
  <c r="J33" i="14"/>
  <c r="K33" i="14" s="1"/>
  <c r="L31" i="15"/>
  <c r="AA31" i="14"/>
  <c r="N28" i="10"/>
  <c r="AI28" i="14"/>
  <c r="AJ28" i="14" s="1"/>
  <c r="R28" i="15"/>
  <c r="AD28" i="10"/>
  <c r="AG31" i="8" s="1"/>
  <c r="AH31" i="8" s="1"/>
  <c r="AK12" i="14"/>
  <c r="AN12" i="14" s="1"/>
  <c r="S12" i="15"/>
  <c r="AE12" i="10"/>
  <c r="AI15" i="8" s="1"/>
  <c r="AL15" i="8" s="1"/>
  <c r="F39" i="15"/>
  <c r="L39" i="10"/>
  <c r="J39" i="14"/>
  <c r="K39" i="14" s="1"/>
  <c r="N39" i="14"/>
  <c r="Q39" i="10"/>
  <c r="F42" i="7" s="1"/>
  <c r="G39" i="15"/>
  <c r="J37" i="10"/>
  <c r="AC33" i="14"/>
  <c r="AG33" i="14" s="1"/>
  <c r="Y33" i="10"/>
  <c r="AA36" i="8" s="1"/>
  <c r="M33" i="15"/>
  <c r="W26" i="14"/>
  <c r="X26" i="14" s="1"/>
  <c r="T26" i="14" s="1"/>
  <c r="J54" i="12"/>
  <c r="Q29" i="8" s="1"/>
  <c r="AA17" i="14"/>
  <c r="L17" i="15"/>
  <c r="H13" i="14"/>
  <c r="L13" i="14" s="1"/>
  <c r="H13" i="10"/>
  <c r="D13" i="15"/>
  <c r="N41" i="7"/>
  <c r="D37" i="15"/>
  <c r="H37" i="14"/>
  <c r="H37" i="10"/>
  <c r="AA37" i="14"/>
  <c r="L37" i="15"/>
  <c r="N34" i="15"/>
  <c r="AD34" i="14"/>
  <c r="AG34" i="14" s="1"/>
  <c r="Z34" i="10"/>
  <c r="AB37" i="8" s="1"/>
  <c r="AE37" i="8" s="1"/>
  <c r="W34" i="14"/>
  <c r="X34" i="14" s="1"/>
  <c r="T34" i="14" s="1"/>
  <c r="J70" i="12"/>
  <c r="Q37" i="8" s="1"/>
  <c r="R37" i="8" s="1"/>
  <c r="P31" i="10"/>
  <c r="I19" i="15"/>
  <c r="N37" i="10"/>
  <c r="N33" i="10"/>
  <c r="F33" i="14"/>
  <c r="G33" i="10"/>
  <c r="C33" i="15"/>
  <c r="P26" i="14"/>
  <c r="L23" i="15"/>
  <c r="AA23" i="14"/>
  <c r="W22" i="10"/>
  <c r="AF22" i="14"/>
  <c r="P22" i="15"/>
  <c r="AB22" i="10"/>
  <c r="AD25" i="8" s="1"/>
  <c r="K20" i="10"/>
  <c r="AE20" i="14"/>
  <c r="O20" i="15"/>
  <c r="AA20" i="10"/>
  <c r="AC23" i="8" s="1"/>
  <c r="AE8" i="14"/>
  <c r="O8" i="15"/>
  <c r="AA8" i="10"/>
  <c r="AC11" i="8" s="1"/>
  <c r="Q30" i="15"/>
  <c r="AC30" i="10"/>
  <c r="AF33" i="8" s="1"/>
  <c r="AH30" i="14"/>
  <c r="I30" i="14"/>
  <c r="E30" i="15"/>
  <c r="I30" i="10"/>
  <c r="S33" i="6" s="1"/>
  <c r="R30" i="14"/>
  <c r="K30" i="15"/>
  <c r="U30" i="10"/>
  <c r="J33" i="7" s="1"/>
  <c r="N30" i="7"/>
  <c r="F25" i="14"/>
  <c r="G25" i="14" s="1"/>
  <c r="G25" i="10"/>
  <c r="C25" i="15"/>
  <c r="C28" i="8"/>
  <c r="C28" i="6"/>
  <c r="C28" i="7"/>
  <c r="C27" i="3"/>
  <c r="I25" i="10"/>
  <c r="S28" i="6" s="1"/>
  <c r="I25" i="14"/>
  <c r="K25" i="14" s="1"/>
  <c r="E25" i="15"/>
  <c r="H21" i="10"/>
  <c r="H21" i="14"/>
  <c r="D21" i="15"/>
  <c r="J21" i="10"/>
  <c r="AH21" i="14"/>
  <c r="AC21" i="10"/>
  <c r="AF24" i="8" s="1"/>
  <c r="Q21" i="15"/>
  <c r="O22" i="7"/>
  <c r="I16" i="15"/>
  <c r="R14" i="15"/>
  <c r="AI14" i="14"/>
  <c r="AD14" i="10"/>
  <c r="AG17" i="8" s="1"/>
  <c r="P14" i="10"/>
  <c r="O29" i="7"/>
  <c r="W25" i="14"/>
  <c r="X25" i="14" s="1"/>
  <c r="T25" i="14" s="1"/>
  <c r="P23" i="15"/>
  <c r="AF23" i="14"/>
  <c r="AB23" i="10"/>
  <c r="AD26" i="8" s="1"/>
  <c r="M23" i="15"/>
  <c r="Y23" i="10"/>
  <c r="AA26" i="8" s="1"/>
  <c r="AC23" i="14"/>
  <c r="AL23" i="14"/>
  <c r="AF23" i="10"/>
  <c r="AJ26" i="8" s="1"/>
  <c r="T23" i="15"/>
  <c r="AG19" i="14"/>
  <c r="AE29" i="10"/>
  <c r="AI32" i="8" s="1"/>
  <c r="S29" i="15"/>
  <c r="AK29" i="14"/>
  <c r="O29" i="14"/>
  <c r="H29" i="15"/>
  <c r="R29" i="10"/>
  <c r="G32" i="7" s="1"/>
  <c r="E29" i="14"/>
  <c r="B29" i="15"/>
  <c r="F29" i="10"/>
  <c r="P29" i="6"/>
  <c r="Q29" i="6" s="1"/>
  <c r="O29" i="6"/>
  <c r="P27" i="7"/>
  <c r="K22" i="7"/>
  <c r="P21" i="3" s="1"/>
  <c r="N22" i="7"/>
  <c r="C18" i="15"/>
  <c r="F18" i="14"/>
  <c r="G18" i="10"/>
  <c r="N18" i="14"/>
  <c r="G18" i="15"/>
  <c r="Q18" i="10"/>
  <c r="F21" i="7" s="1"/>
  <c r="P20" i="6"/>
  <c r="Q20" i="6" s="1"/>
  <c r="O20" i="6"/>
  <c r="K10" i="10"/>
  <c r="R15" i="15"/>
  <c r="AI15" i="14"/>
  <c r="AD15" i="10"/>
  <c r="AG18" i="8" s="1"/>
  <c r="C15" i="15"/>
  <c r="F15" i="14"/>
  <c r="G15" i="14" s="1"/>
  <c r="G15" i="10"/>
  <c r="AL15" i="14"/>
  <c r="AF15" i="10"/>
  <c r="AJ18" i="8" s="1"/>
  <c r="T15" i="15"/>
  <c r="N11" i="10"/>
  <c r="W11" i="14"/>
  <c r="X11" i="14" s="1"/>
  <c r="T11" i="14" s="1"/>
  <c r="J33" i="12"/>
  <c r="Q17" i="8" s="1"/>
  <c r="I11" i="14"/>
  <c r="E11" i="15"/>
  <c r="I11" i="10"/>
  <c r="S14" i="6" s="1"/>
  <c r="D4" i="15"/>
  <c r="H4" i="10"/>
  <c r="H4" i="14"/>
  <c r="N3" i="14"/>
  <c r="M3" i="14" s="1"/>
  <c r="Q3" i="10"/>
  <c r="F6" i="7" s="1"/>
  <c r="O3" i="10"/>
  <c r="S7" i="15"/>
  <c r="AK7" i="14"/>
  <c r="AE7" i="10"/>
  <c r="AI10" i="8" s="1"/>
  <c r="AL7" i="14"/>
  <c r="AF7" i="10"/>
  <c r="AJ10" i="8" s="1"/>
  <c r="T7" i="15"/>
  <c r="X6" i="10"/>
  <c r="L6" i="10"/>
  <c r="F6" i="15"/>
  <c r="J6" i="14"/>
  <c r="C9" i="6"/>
  <c r="C8" i="3"/>
  <c r="C9" i="8"/>
  <c r="C9" i="7"/>
  <c r="AL7" i="8"/>
  <c r="W139" i="8"/>
  <c r="O49" i="8"/>
  <c r="O13" i="12"/>
  <c r="G5" i="10"/>
  <c r="C5" i="15"/>
  <c r="F5" i="14"/>
  <c r="H74" i="8"/>
  <c r="O74" i="8" s="1"/>
  <c r="W49" i="8"/>
  <c r="T18" i="4"/>
  <c r="R137" i="8"/>
  <c r="R128" i="8"/>
  <c r="W120" i="8"/>
  <c r="P116" i="7"/>
  <c r="R135" i="8"/>
  <c r="R81" i="8"/>
  <c r="T117" i="4"/>
  <c r="R72" i="8"/>
  <c r="T106" i="4"/>
  <c r="G7" i="6"/>
  <c r="H7" i="6" s="1"/>
  <c r="I7" i="6" s="1"/>
  <c r="F7" i="6"/>
  <c r="K105" i="8"/>
  <c r="N52" i="8"/>
  <c r="O52" i="8" s="1"/>
  <c r="T73" i="4"/>
  <c r="L8" i="14"/>
  <c r="N132" i="8"/>
  <c r="R115" i="8"/>
  <c r="H34" i="8"/>
  <c r="O34" i="8" s="1"/>
  <c r="N30" i="8"/>
  <c r="O30" i="8" s="1"/>
  <c r="X30" i="8" s="1"/>
  <c r="S29" i="3" s="1"/>
  <c r="T104" i="4"/>
  <c r="W88" i="8"/>
  <c r="N77" i="8"/>
  <c r="K68" i="8"/>
  <c r="N34" i="8"/>
  <c r="T20" i="5"/>
  <c r="L94" i="7"/>
  <c r="T75" i="4"/>
  <c r="T72" i="5"/>
  <c r="T12" i="5"/>
  <c r="T85" i="4"/>
  <c r="T21" i="4"/>
  <c r="T53" i="5"/>
  <c r="U137" i="15"/>
  <c r="AG137" i="10"/>
  <c r="AK140" i="8" s="1"/>
  <c r="AM137" i="14"/>
  <c r="K138" i="6"/>
  <c r="L138" i="6" s="1"/>
  <c r="J138" i="6"/>
  <c r="J132" i="10"/>
  <c r="U133" i="10"/>
  <c r="J136" i="7" s="1"/>
  <c r="P136" i="7" s="1"/>
  <c r="R133" i="14"/>
  <c r="K133" i="15"/>
  <c r="AM133" i="14"/>
  <c r="AG133" i="10"/>
  <c r="AK136" i="8" s="1"/>
  <c r="U133" i="15"/>
  <c r="AF132" i="10"/>
  <c r="AJ135" i="8" s="1"/>
  <c r="T132" i="15"/>
  <c r="AL132" i="14"/>
  <c r="AD132" i="14"/>
  <c r="Z132" i="10"/>
  <c r="AB135" i="8" s="1"/>
  <c r="N132" i="15"/>
  <c r="K130" i="10"/>
  <c r="N127" i="10"/>
  <c r="P134" i="14"/>
  <c r="X127" i="10"/>
  <c r="V133" i="10"/>
  <c r="Y136" i="8"/>
  <c r="Z136" i="8" s="1"/>
  <c r="J127" i="10"/>
  <c r="C129" i="15"/>
  <c r="G129" i="10"/>
  <c r="F129" i="14"/>
  <c r="G129" i="14" s="1"/>
  <c r="R129" i="15"/>
  <c r="AI129" i="14"/>
  <c r="AD129" i="10"/>
  <c r="AG132" i="8" s="1"/>
  <c r="AC129" i="14"/>
  <c r="M129" i="15"/>
  <c r="Y129" i="10"/>
  <c r="AA132" i="8" s="1"/>
  <c r="AG128" i="10"/>
  <c r="AK131" i="8" s="1"/>
  <c r="U128" i="15"/>
  <c r="AM128" i="14"/>
  <c r="X133" i="6"/>
  <c r="Y133" i="6" s="1"/>
  <c r="W133" i="6"/>
  <c r="N129" i="10"/>
  <c r="V125" i="10"/>
  <c r="Y128" i="8"/>
  <c r="Z128" i="8" s="1"/>
  <c r="X128" i="10"/>
  <c r="AK128" i="14"/>
  <c r="S128" i="15"/>
  <c r="AE128" i="10"/>
  <c r="AI131" i="8" s="1"/>
  <c r="N126" i="15"/>
  <c r="Z126" i="10"/>
  <c r="AB129" i="8" s="1"/>
  <c r="AD126" i="14"/>
  <c r="O121" i="15"/>
  <c r="AA121" i="10"/>
  <c r="AC124" i="8" s="1"/>
  <c r="AE124" i="8" s="1"/>
  <c r="AE121" i="14"/>
  <c r="AG121" i="14" s="1"/>
  <c r="C124" i="8"/>
  <c r="C124" i="7"/>
  <c r="O124" i="7" s="1"/>
  <c r="C123" i="3"/>
  <c r="C124" i="6"/>
  <c r="J134" i="6"/>
  <c r="K134" i="6"/>
  <c r="L134" i="6" s="1"/>
  <c r="M134" i="6" s="1"/>
  <c r="N134" i="6" s="1"/>
  <c r="M133" i="3" s="1"/>
  <c r="N126" i="14"/>
  <c r="Q126" i="10"/>
  <c r="F129" i="7" s="1"/>
  <c r="G126" i="15"/>
  <c r="AE126" i="10"/>
  <c r="AI129" i="8" s="1"/>
  <c r="AL129" i="8" s="1"/>
  <c r="AK126" i="14"/>
  <c r="AN126" i="14" s="1"/>
  <c r="S126" i="15"/>
  <c r="R126" i="14"/>
  <c r="U126" i="10"/>
  <c r="J129" i="7" s="1"/>
  <c r="K126" i="15"/>
  <c r="P123" i="10"/>
  <c r="X124" i="6"/>
  <c r="Y124" i="6" s="1"/>
  <c r="Z124" i="6" s="1"/>
  <c r="W124" i="6"/>
  <c r="X120" i="10"/>
  <c r="C118" i="8"/>
  <c r="C118" i="6"/>
  <c r="C118" i="7"/>
  <c r="C117" i="3"/>
  <c r="P123" i="15"/>
  <c r="AB123" i="10"/>
  <c r="AD126" i="8" s="1"/>
  <c r="AF123" i="14"/>
  <c r="J123" i="10"/>
  <c r="S120" i="10"/>
  <c r="H123" i="7" s="1"/>
  <c r="B122" i="15"/>
  <c r="F122" i="10"/>
  <c r="E122" i="14"/>
  <c r="AA123" i="14"/>
  <c r="L123" i="15"/>
  <c r="O120" i="10"/>
  <c r="L124" i="15"/>
  <c r="AA124" i="14"/>
  <c r="O124" i="15"/>
  <c r="AA124" i="10"/>
  <c r="AC127" i="8" s="1"/>
  <c r="AE124" i="14"/>
  <c r="H122" i="10"/>
  <c r="D122" i="15"/>
  <c r="H122" i="14"/>
  <c r="O174" i="12"/>
  <c r="I117" i="10"/>
  <c r="S120" i="6" s="1"/>
  <c r="I117" i="14"/>
  <c r="E117" i="15"/>
  <c r="X119" i="10"/>
  <c r="AE117" i="14"/>
  <c r="AA117" i="10"/>
  <c r="AC120" i="8" s="1"/>
  <c r="O117" i="15"/>
  <c r="L119" i="10"/>
  <c r="J119" i="14"/>
  <c r="K119" i="14" s="1"/>
  <c r="F119" i="15"/>
  <c r="O116" i="10"/>
  <c r="M116" i="10"/>
  <c r="W119" i="10"/>
  <c r="K119" i="10"/>
  <c r="Q117" i="10"/>
  <c r="F120" i="7" s="1"/>
  <c r="G117" i="15"/>
  <c r="N117" i="14"/>
  <c r="K114" i="10"/>
  <c r="AI114" i="14"/>
  <c r="AD114" i="10"/>
  <c r="AG117" i="8" s="1"/>
  <c r="R114" i="15"/>
  <c r="N124" i="7"/>
  <c r="K124" i="7"/>
  <c r="P123" i="3" s="1"/>
  <c r="V117" i="10"/>
  <c r="Y120" i="8"/>
  <c r="Z120" i="8" s="1"/>
  <c r="G115" i="14"/>
  <c r="L112" i="15"/>
  <c r="AA112" i="14"/>
  <c r="I112" i="14"/>
  <c r="K112" i="14" s="1"/>
  <c r="L112" i="14" s="1"/>
  <c r="D112" i="14" s="1"/>
  <c r="E112" i="15"/>
  <c r="I112" i="10"/>
  <c r="V109" i="10"/>
  <c r="Y112" i="8"/>
  <c r="Z112" i="8" s="1"/>
  <c r="AN112" i="8" s="1"/>
  <c r="T111" i="3" s="1"/>
  <c r="P102" i="10"/>
  <c r="I116" i="15"/>
  <c r="S111" i="15"/>
  <c r="AE111" i="10"/>
  <c r="AI114" i="8" s="1"/>
  <c r="AL114" i="8" s="1"/>
  <c r="AK111" i="14"/>
  <c r="AN111" i="14" s="1"/>
  <c r="M110" i="10"/>
  <c r="M110" i="15"/>
  <c r="Y110" i="10"/>
  <c r="AA113" i="8" s="1"/>
  <c r="AC110" i="14"/>
  <c r="I111" i="15"/>
  <c r="P112" i="14"/>
  <c r="M108" i="10"/>
  <c r="I105" i="15"/>
  <c r="R111" i="15"/>
  <c r="AI111" i="14"/>
  <c r="AD111" i="10"/>
  <c r="AG114" i="8" s="1"/>
  <c r="H107" i="10"/>
  <c r="H107" i="14"/>
  <c r="L107" i="14" s="1"/>
  <c r="D107" i="15"/>
  <c r="P106" i="14"/>
  <c r="K116" i="7"/>
  <c r="P115" i="3" s="1"/>
  <c r="N116" i="7"/>
  <c r="M111" i="10"/>
  <c r="X111" i="10"/>
  <c r="C114" i="8"/>
  <c r="C113" i="3"/>
  <c r="C114" i="7"/>
  <c r="C114" i="6"/>
  <c r="P106" i="10"/>
  <c r="F106" i="14"/>
  <c r="G106" i="14" s="1"/>
  <c r="G106" i="10"/>
  <c r="C106" i="15"/>
  <c r="J104" i="10"/>
  <c r="AH104" i="14"/>
  <c r="AJ104" i="14" s="1"/>
  <c r="Q104" i="15"/>
  <c r="AC104" i="10"/>
  <c r="AF107" i="8" s="1"/>
  <c r="AH107" i="8" s="1"/>
  <c r="F103" i="15"/>
  <c r="L103" i="10"/>
  <c r="J103" i="14"/>
  <c r="AA103" i="14"/>
  <c r="L103" i="15"/>
  <c r="T112" i="6"/>
  <c r="U112" i="6" s="1"/>
  <c r="V112" i="6" s="1"/>
  <c r="O112" i="6"/>
  <c r="P112" i="6"/>
  <c r="Q112" i="6" s="1"/>
  <c r="K103" i="10"/>
  <c r="H100" i="14"/>
  <c r="L100" i="14" s="1"/>
  <c r="D100" i="15"/>
  <c r="H100" i="10"/>
  <c r="AA104" i="14"/>
  <c r="L104" i="15"/>
  <c r="I103" i="10"/>
  <c r="S106" i="6" s="1"/>
  <c r="I103" i="14"/>
  <c r="E103" i="15"/>
  <c r="G105" i="6"/>
  <c r="H105" i="6" s="1"/>
  <c r="I105" i="6" s="1"/>
  <c r="F105" i="6"/>
  <c r="L101" i="7"/>
  <c r="AK98" i="14"/>
  <c r="AN98" i="14" s="1"/>
  <c r="S98" i="15"/>
  <c r="AE98" i="10"/>
  <c r="AI101" i="8" s="1"/>
  <c r="AL101" i="8" s="1"/>
  <c r="Q97" i="10"/>
  <c r="F100" i="7" s="1"/>
  <c r="L100" i="7" s="1"/>
  <c r="N97" i="14"/>
  <c r="G97" i="15"/>
  <c r="P93" i="10"/>
  <c r="O91" i="14"/>
  <c r="R91" i="10"/>
  <c r="G94" i="7" s="1"/>
  <c r="M94" i="7" s="1"/>
  <c r="H91" i="15"/>
  <c r="R101" i="14"/>
  <c r="U101" i="10"/>
  <c r="J104" i="7" s="1"/>
  <c r="K101" i="15"/>
  <c r="N101" i="14"/>
  <c r="G101" i="15"/>
  <c r="Q101" i="10"/>
  <c r="F104" i="7" s="1"/>
  <c r="O97" i="15"/>
  <c r="AA97" i="10"/>
  <c r="AC100" i="8" s="1"/>
  <c r="AE100" i="8" s="1"/>
  <c r="AE97" i="14"/>
  <c r="AG97" i="14" s="1"/>
  <c r="X98" i="10"/>
  <c r="K97" i="15"/>
  <c r="R97" i="14"/>
  <c r="U97" i="10"/>
  <c r="J100" i="7" s="1"/>
  <c r="P100" i="7" s="1"/>
  <c r="AF91" i="14"/>
  <c r="P91" i="15"/>
  <c r="AB91" i="10"/>
  <c r="AD94" i="8" s="1"/>
  <c r="AD85" i="14"/>
  <c r="AG85" i="14" s="1"/>
  <c r="N85" i="15"/>
  <c r="Z85" i="10"/>
  <c r="AB88" i="8" s="1"/>
  <c r="K97" i="10"/>
  <c r="Q96" i="10"/>
  <c r="F99" i="7" s="1"/>
  <c r="L99" i="7" s="1"/>
  <c r="G96" i="15"/>
  <c r="N96" i="14"/>
  <c r="M96" i="14" s="1"/>
  <c r="C99" i="7"/>
  <c r="C99" i="6"/>
  <c r="C98" i="3"/>
  <c r="C99" i="8"/>
  <c r="P99" i="15"/>
  <c r="AB99" i="10"/>
  <c r="AD102" i="8" s="1"/>
  <c r="AF99" i="14"/>
  <c r="E90" i="15"/>
  <c r="I90" i="14"/>
  <c r="K90" i="14" s="1"/>
  <c r="L90" i="14" s="1"/>
  <c r="I90" i="10"/>
  <c r="S93" i="6" s="1"/>
  <c r="M96" i="7"/>
  <c r="Z89" i="10"/>
  <c r="AB92" i="8" s="1"/>
  <c r="AE92" i="8" s="1"/>
  <c r="N89" i="15"/>
  <c r="AD89" i="14"/>
  <c r="AG89" i="14" s="1"/>
  <c r="O89" i="10"/>
  <c r="G91" i="6"/>
  <c r="H91" i="6" s="1"/>
  <c r="I91" i="6" s="1"/>
  <c r="F91" i="6"/>
  <c r="F81" i="14"/>
  <c r="G81" i="10"/>
  <c r="C81" i="15"/>
  <c r="X76" i="10"/>
  <c r="P68" i="10"/>
  <c r="K98" i="7"/>
  <c r="P97" i="3" s="1"/>
  <c r="N98" i="7"/>
  <c r="Q98" i="7" s="1"/>
  <c r="V94" i="10"/>
  <c r="Y97" i="8"/>
  <c r="Z97" i="8" s="1"/>
  <c r="Z92" i="10"/>
  <c r="AB95" i="8" s="1"/>
  <c r="N92" i="15"/>
  <c r="AD92" i="14"/>
  <c r="O92" i="10"/>
  <c r="N92" i="14"/>
  <c r="M92" i="14" s="1"/>
  <c r="Q92" i="10"/>
  <c r="F95" i="7" s="1"/>
  <c r="L95" i="7" s="1"/>
  <c r="G92" i="15"/>
  <c r="U92" i="15"/>
  <c r="AG92" i="10"/>
  <c r="AK95" i="8" s="1"/>
  <c r="AM92" i="14"/>
  <c r="F83" i="10"/>
  <c r="B83" i="15"/>
  <c r="E83" i="14"/>
  <c r="M83" i="10"/>
  <c r="K88" i="6"/>
  <c r="L88" i="6" s="1"/>
  <c r="J88" i="6"/>
  <c r="G83" i="10"/>
  <c r="F83" i="14"/>
  <c r="G83" i="14" s="1"/>
  <c r="C83" i="15"/>
  <c r="G84" i="6"/>
  <c r="H84" i="6" s="1"/>
  <c r="F84" i="6"/>
  <c r="AE90" i="8"/>
  <c r="P84" i="10"/>
  <c r="L84" i="15"/>
  <c r="AA84" i="14"/>
  <c r="AL84" i="14"/>
  <c r="AF84" i="10"/>
  <c r="AJ87" i="8" s="1"/>
  <c r="T84" i="15"/>
  <c r="AC82" i="14"/>
  <c r="Y82" i="10"/>
  <c r="AA85" i="8" s="1"/>
  <c r="M82" i="15"/>
  <c r="I81" i="15"/>
  <c r="Q77" i="15"/>
  <c r="AC77" i="10"/>
  <c r="AF80" i="8" s="1"/>
  <c r="AH80" i="8" s="1"/>
  <c r="AH77" i="14"/>
  <c r="AJ77" i="14" s="1"/>
  <c r="AD77" i="14"/>
  <c r="AG77" i="14" s="1"/>
  <c r="N77" i="15"/>
  <c r="Z77" i="10"/>
  <c r="AB80" i="8" s="1"/>
  <c r="AE80" i="8" s="1"/>
  <c r="O128" i="12"/>
  <c r="N82" i="10"/>
  <c r="W86" i="10"/>
  <c r="T86" i="10"/>
  <c r="I89" i="7" s="1"/>
  <c r="J86" i="15"/>
  <c r="Q86" i="14"/>
  <c r="O86" i="10"/>
  <c r="F87" i="15"/>
  <c r="L87" i="10"/>
  <c r="J87" i="14"/>
  <c r="K87" i="14" s="1"/>
  <c r="O87" i="15"/>
  <c r="AE87" i="14"/>
  <c r="AG87" i="14" s="1"/>
  <c r="AA87" i="10"/>
  <c r="AC90" i="8" s="1"/>
  <c r="AL87" i="14"/>
  <c r="T87" i="15"/>
  <c r="AF87" i="10"/>
  <c r="AJ90" i="8" s="1"/>
  <c r="AL90" i="8" s="1"/>
  <c r="V80" i="10"/>
  <c r="Y83" i="8"/>
  <c r="Z83" i="8" s="1"/>
  <c r="J82" i="6"/>
  <c r="T78" i="10"/>
  <c r="I81" i="7" s="1"/>
  <c r="J78" i="15"/>
  <c r="Q78" i="14"/>
  <c r="AC78" i="14"/>
  <c r="M78" i="15"/>
  <c r="Y78" i="10"/>
  <c r="AA81" i="8" s="1"/>
  <c r="L79" i="15"/>
  <c r="AA79" i="14"/>
  <c r="AC78" i="10"/>
  <c r="AF81" i="8" s="1"/>
  <c r="AH81" i="8" s="1"/>
  <c r="Q78" i="15"/>
  <c r="AH78" i="14"/>
  <c r="AJ78" i="14" s="1"/>
  <c r="AA78" i="10"/>
  <c r="AC81" i="8" s="1"/>
  <c r="AE78" i="14"/>
  <c r="O78" i="15"/>
  <c r="AE79" i="10"/>
  <c r="AI82" i="8" s="1"/>
  <c r="AK79" i="14"/>
  <c r="S79" i="15"/>
  <c r="K79" i="15"/>
  <c r="U79" i="10"/>
  <c r="J82" i="7" s="1"/>
  <c r="P82" i="7" s="1"/>
  <c r="R79" i="14"/>
  <c r="U79" i="15"/>
  <c r="AM79" i="14"/>
  <c r="AG79" i="10"/>
  <c r="AK82" i="8" s="1"/>
  <c r="E74" i="15"/>
  <c r="I74" i="14"/>
  <c r="I74" i="10"/>
  <c r="S77" i="6" s="1"/>
  <c r="AM74" i="14"/>
  <c r="AN74" i="14" s="1"/>
  <c r="AG74" i="10"/>
  <c r="AK77" i="8" s="1"/>
  <c r="AL77" i="8" s="1"/>
  <c r="U74" i="15"/>
  <c r="O71" i="10"/>
  <c r="O108" i="12"/>
  <c r="M75" i="7"/>
  <c r="J71" i="10"/>
  <c r="S64" i="15"/>
  <c r="AE64" i="10"/>
  <c r="AI67" i="8" s="1"/>
  <c r="AL67" i="8" s="1"/>
  <c r="AK64" i="14"/>
  <c r="AN64" i="14" s="1"/>
  <c r="T78" i="6"/>
  <c r="U78" i="6" s="1"/>
  <c r="V78" i="6" s="1"/>
  <c r="O78" i="6"/>
  <c r="S72" i="10"/>
  <c r="H75" i="7" s="1"/>
  <c r="H71" i="10"/>
  <c r="X74" i="6" s="1"/>
  <c r="Y74" i="6" s="1"/>
  <c r="Z74" i="6" s="1"/>
  <c r="D71" i="15"/>
  <c r="H71" i="14"/>
  <c r="J69" i="10"/>
  <c r="C72" i="8"/>
  <c r="C72" i="7"/>
  <c r="L72" i="7" s="1"/>
  <c r="C71" i="3"/>
  <c r="C72" i="6"/>
  <c r="K75" i="15"/>
  <c r="R75" i="14"/>
  <c r="U75" i="10"/>
  <c r="J78" i="7" s="1"/>
  <c r="L75" i="10"/>
  <c r="J75" i="14"/>
  <c r="K75" i="14" s="1"/>
  <c r="F75" i="15"/>
  <c r="N75" i="14"/>
  <c r="Q75" i="10"/>
  <c r="F78" i="7" s="1"/>
  <c r="G75" i="15"/>
  <c r="O73" i="10"/>
  <c r="O129" i="12"/>
  <c r="K79" i="6" s="1"/>
  <c r="L79" i="6" s="1"/>
  <c r="M79" i="6" s="1"/>
  <c r="N79" i="6" s="1"/>
  <c r="M78" i="3" s="1"/>
  <c r="AD73" i="14"/>
  <c r="N73" i="15"/>
  <c r="Z73" i="10"/>
  <c r="AB76" i="8" s="1"/>
  <c r="S72" i="15"/>
  <c r="AK72" i="14"/>
  <c r="AN72" i="14" s="1"/>
  <c r="AE72" i="10"/>
  <c r="AI75" i="8" s="1"/>
  <c r="AL75" i="8" s="1"/>
  <c r="AD72" i="14"/>
  <c r="AG72" i="14" s="1"/>
  <c r="N72" i="15"/>
  <c r="Z72" i="10"/>
  <c r="AB75" i="8" s="1"/>
  <c r="J70" i="10"/>
  <c r="C73" i="7"/>
  <c r="L73" i="7" s="1"/>
  <c r="C72" i="3"/>
  <c r="C73" i="8"/>
  <c r="C73" i="6"/>
  <c r="I67" i="14"/>
  <c r="I67" i="10"/>
  <c r="S70" i="6" s="1"/>
  <c r="E67" i="15"/>
  <c r="H58" i="14"/>
  <c r="D58" i="15"/>
  <c r="V58" i="15" s="1"/>
  <c r="G58" i="11" s="1"/>
  <c r="D58" i="11" s="1"/>
  <c r="H58" i="10"/>
  <c r="X61" i="6" s="1"/>
  <c r="Y61" i="6" s="1"/>
  <c r="Z61" i="6" s="1"/>
  <c r="S74" i="10"/>
  <c r="H77" i="7" s="1"/>
  <c r="N63" i="14"/>
  <c r="G63" i="15"/>
  <c r="Q63" i="10"/>
  <c r="F66" i="7" s="1"/>
  <c r="AD61" i="14"/>
  <c r="AG61" i="14" s="1"/>
  <c r="N61" i="15"/>
  <c r="Z61" i="10"/>
  <c r="AB64" i="8" s="1"/>
  <c r="AE64" i="8" s="1"/>
  <c r="AM64" i="8" s="1"/>
  <c r="O59" i="10"/>
  <c r="AE61" i="8"/>
  <c r="H41" i="14"/>
  <c r="L41" i="14" s="1"/>
  <c r="D41" i="14" s="1"/>
  <c r="D41" i="15"/>
  <c r="V41" i="15" s="1"/>
  <c r="G41" i="11" s="1"/>
  <c r="D41" i="11" s="1"/>
  <c r="H41" i="10"/>
  <c r="W65" i="10"/>
  <c r="AN67" i="14"/>
  <c r="F51" i="14"/>
  <c r="G51" i="14" s="1"/>
  <c r="C51" i="15"/>
  <c r="G51" i="10"/>
  <c r="AB68" i="14"/>
  <c r="P71" i="7"/>
  <c r="M65" i="10"/>
  <c r="L65" i="15"/>
  <c r="AA65" i="14"/>
  <c r="S62" i="15"/>
  <c r="AE62" i="10"/>
  <c r="AI65" i="8" s="1"/>
  <c r="AK62" i="14"/>
  <c r="S59" i="10"/>
  <c r="H62" i="7" s="1"/>
  <c r="M55" i="15"/>
  <c r="Y55" i="10"/>
  <c r="AA58" i="8" s="1"/>
  <c r="AC55" i="14"/>
  <c r="P63" i="6"/>
  <c r="Q63" i="6" s="1"/>
  <c r="T63" i="6"/>
  <c r="U63" i="6" s="1"/>
  <c r="V63" i="6" s="1"/>
  <c r="O63" i="6"/>
  <c r="Q54" i="10"/>
  <c r="F57" i="7" s="1"/>
  <c r="L57" i="7" s="1"/>
  <c r="N54" i="14"/>
  <c r="M54" i="14" s="1"/>
  <c r="G54" i="15"/>
  <c r="C57" i="8"/>
  <c r="C56" i="3"/>
  <c r="C57" i="7"/>
  <c r="C57" i="6"/>
  <c r="F45" i="10"/>
  <c r="B45" i="15"/>
  <c r="E45" i="14"/>
  <c r="G45" i="14" s="1"/>
  <c r="F62" i="10"/>
  <c r="E62" i="14"/>
  <c r="B62" i="15"/>
  <c r="F55" i="10"/>
  <c r="B55" i="15"/>
  <c r="E55" i="14"/>
  <c r="AC62" i="10"/>
  <c r="AF65" i="8" s="1"/>
  <c r="Q62" i="15"/>
  <c r="AH62" i="14"/>
  <c r="AM62" i="14"/>
  <c r="U62" i="15"/>
  <c r="AG62" i="10"/>
  <c r="AK65" i="8" s="1"/>
  <c r="AA60" i="14"/>
  <c r="L60" i="15"/>
  <c r="AE60" i="14"/>
  <c r="O60" i="15"/>
  <c r="AA60" i="10"/>
  <c r="AC63" i="8" s="1"/>
  <c r="AE55" i="14"/>
  <c r="AA55" i="10"/>
  <c r="AC58" i="8" s="1"/>
  <c r="O55" i="15"/>
  <c r="AB64" i="14"/>
  <c r="Z64" i="14" s="1"/>
  <c r="S64" i="14" s="1"/>
  <c r="AE53" i="10"/>
  <c r="AI56" i="8" s="1"/>
  <c r="AL56" i="8" s="1"/>
  <c r="AK53" i="14"/>
  <c r="AN53" i="14" s="1"/>
  <c r="S53" i="15"/>
  <c r="AF53" i="14"/>
  <c r="P53" i="15"/>
  <c r="AB53" i="10"/>
  <c r="AD56" i="8" s="1"/>
  <c r="P50" i="14"/>
  <c r="M50" i="14" s="1"/>
  <c r="AK36" i="14"/>
  <c r="AN36" i="14" s="1"/>
  <c r="AB36" i="14" s="1"/>
  <c r="Z36" i="14" s="1"/>
  <c r="S36" i="14" s="1"/>
  <c r="S36" i="15"/>
  <c r="AE36" i="10"/>
  <c r="AI39" i="8" s="1"/>
  <c r="AL39" i="8" s="1"/>
  <c r="W19" i="10"/>
  <c r="X53" i="6"/>
  <c r="Y53" i="6" s="1"/>
  <c r="W53" i="6"/>
  <c r="V48" i="10"/>
  <c r="Y51" i="8"/>
  <c r="Z51" i="8" s="1"/>
  <c r="O47" i="10"/>
  <c r="N44" i="15"/>
  <c r="AD44" i="14"/>
  <c r="Z44" i="10"/>
  <c r="AB47" i="8" s="1"/>
  <c r="AM42" i="14"/>
  <c r="AG42" i="10"/>
  <c r="AK45" i="8" s="1"/>
  <c r="U42" i="15"/>
  <c r="J38" i="10"/>
  <c r="AN55" i="14"/>
  <c r="Y49" i="10"/>
  <c r="AA52" i="8" s="1"/>
  <c r="AC49" i="14"/>
  <c r="M49" i="15"/>
  <c r="O46" i="10"/>
  <c r="U43" i="10"/>
  <c r="J46" i="7" s="1"/>
  <c r="R43" i="14"/>
  <c r="K43" i="15"/>
  <c r="H52" i="10"/>
  <c r="X55" i="6" s="1"/>
  <c r="Y55" i="6" s="1"/>
  <c r="H52" i="14"/>
  <c r="L52" i="14" s="1"/>
  <c r="D52" i="15"/>
  <c r="T52" i="15"/>
  <c r="AL52" i="14"/>
  <c r="AF52" i="10"/>
  <c r="AJ55" i="8" s="1"/>
  <c r="AH52" i="14"/>
  <c r="AC52" i="10"/>
  <c r="AF55" i="8" s="1"/>
  <c r="Q52" i="15"/>
  <c r="AN48" i="14"/>
  <c r="AA47" i="10"/>
  <c r="AC50" i="8" s="1"/>
  <c r="O47" i="15"/>
  <c r="AE47" i="14"/>
  <c r="F43" i="15"/>
  <c r="J43" i="14"/>
  <c r="L43" i="10"/>
  <c r="AH43" i="14"/>
  <c r="AJ43" i="14" s="1"/>
  <c r="Q43" i="15"/>
  <c r="AC43" i="10"/>
  <c r="AF46" i="8" s="1"/>
  <c r="AH46" i="8" s="1"/>
  <c r="O56" i="10"/>
  <c r="S56" i="15"/>
  <c r="AK56" i="14"/>
  <c r="AE56" i="10"/>
  <c r="AI59" i="8" s="1"/>
  <c r="AC56" i="14"/>
  <c r="Y56" i="10"/>
  <c r="AA59" i="8" s="1"/>
  <c r="M56" i="15"/>
  <c r="L49" i="15"/>
  <c r="AA49" i="14"/>
  <c r="L48" i="10"/>
  <c r="J48" i="14"/>
  <c r="K48" i="14" s="1"/>
  <c r="F48" i="15"/>
  <c r="J48" i="15"/>
  <c r="Q48" i="14"/>
  <c r="S47" i="15"/>
  <c r="AE47" i="10"/>
  <c r="AI50" i="8" s="1"/>
  <c r="AK47" i="14"/>
  <c r="AM44" i="14"/>
  <c r="AG44" i="10"/>
  <c r="AK47" i="8" s="1"/>
  <c r="U44" i="15"/>
  <c r="L52" i="15"/>
  <c r="AA52" i="14"/>
  <c r="AE46" i="14"/>
  <c r="O46" i="15"/>
  <c r="AA46" i="10"/>
  <c r="AC49" i="8" s="1"/>
  <c r="N43" i="15"/>
  <c r="Z43" i="10"/>
  <c r="AB46" i="8" s="1"/>
  <c r="AD43" i="14"/>
  <c r="K38" i="15"/>
  <c r="R38" i="14"/>
  <c r="U38" i="10"/>
  <c r="J41" i="7" s="1"/>
  <c r="P41" i="7" s="1"/>
  <c r="O55" i="12"/>
  <c r="O42" i="12"/>
  <c r="G53" i="6"/>
  <c r="H53" i="6" s="1"/>
  <c r="F53" i="6"/>
  <c r="D47" i="15"/>
  <c r="H47" i="14"/>
  <c r="H47" i="10"/>
  <c r="AC47" i="14"/>
  <c r="AG47" i="14" s="1"/>
  <c r="M47" i="15"/>
  <c r="Y47" i="10"/>
  <c r="AA50" i="8" s="1"/>
  <c r="K57" i="10"/>
  <c r="T57" i="10"/>
  <c r="I60" i="7" s="1"/>
  <c r="O60" i="7" s="1"/>
  <c r="Q57" i="14"/>
  <c r="J57" i="15"/>
  <c r="W57" i="14"/>
  <c r="X57" i="14" s="1"/>
  <c r="T57" i="14" s="1"/>
  <c r="P59" i="6"/>
  <c r="Q59" i="6" s="1"/>
  <c r="R59" i="6" s="1"/>
  <c r="O59" i="6"/>
  <c r="T59" i="6"/>
  <c r="U59" i="6" s="1"/>
  <c r="R49" i="14"/>
  <c r="U49" i="10"/>
  <c r="J52" i="7" s="1"/>
  <c r="P52" i="7" s="1"/>
  <c r="K49" i="15"/>
  <c r="E46" i="15"/>
  <c r="I46" i="14"/>
  <c r="I46" i="10"/>
  <c r="S49" i="6" s="1"/>
  <c r="K46" i="10"/>
  <c r="AK44" i="14"/>
  <c r="AN44" i="14" s="1"/>
  <c r="S44" i="15"/>
  <c r="AE44" i="10"/>
  <c r="AI47" i="8" s="1"/>
  <c r="AH42" i="14"/>
  <c r="Q42" i="15"/>
  <c r="AC42" i="10"/>
  <c r="AF45" i="8" s="1"/>
  <c r="AA42" i="14"/>
  <c r="L42" i="15"/>
  <c r="V38" i="10"/>
  <c r="Y41" i="8"/>
  <c r="Z41" i="8" s="1"/>
  <c r="H31" i="15"/>
  <c r="O31" i="14"/>
  <c r="R31" i="10"/>
  <c r="G34" i="7" s="1"/>
  <c r="M34" i="7" s="1"/>
  <c r="I28" i="10"/>
  <c r="E28" i="15"/>
  <c r="I28" i="14"/>
  <c r="C31" i="7"/>
  <c r="M31" i="7" s="1"/>
  <c r="C31" i="8"/>
  <c r="C31" i="6"/>
  <c r="C30" i="3"/>
  <c r="W12" i="10"/>
  <c r="J39" i="15"/>
  <c r="T39" i="10"/>
  <c r="I42" i="7" s="1"/>
  <c r="Q39" i="14"/>
  <c r="AH39" i="14"/>
  <c r="Q39" i="15"/>
  <c r="AC39" i="10"/>
  <c r="AF42" i="8" s="1"/>
  <c r="X39" i="10"/>
  <c r="W33" i="10"/>
  <c r="P35" i="7"/>
  <c r="AH26" i="14"/>
  <c r="AJ26" i="14" s="1"/>
  <c r="AC26" i="10"/>
  <c r="AF29" i="8" s="1"/>
  <c r="AH29" i="8" s="1"/>
  <c r="Q26" i="15"/>
  <c r="AI17" i="14"/>
  <c r="AJ17" i="14" s="1"/>
  <c r="AD17" i="10"/>
  <c r="AG20" i="8" s="1"/>
  <c r="AH20" i="8" s="1"/>
  <c r="R17" i="15"/>
  <c r="AG36" i="14"/>
  <c r="I33" i="15"/>
  <c r="N31" i="14"/>
  <c r="G31" i="15"/>
  <c r="Q31" i="10"/>
  <c r="F34" i="7" s="1"/>
  <c r="L34" i="7" s="1"/>
  <c r="X43" i="6"/>
  <c r="Y43" i="6" s="1"/>
  <c r="W43" i="6"/>
  <c r="Q37" i="15"/>
  <c r="AH37" i="14"/>
  <c r="AJ37" i="14" s="1"/>
  <c r="AC37" i="10"/>
  <c r="AF40" i="8" s="1"/>
  <c r="AH40" i="8" s="1"/>
  <c r="AM37" i="14"/>
  <c r="U37" i="15"/>
  <c r="AG37" i="10"/>
  <c r="AK40" i="8" s="1"/>
  <c r="AD37" i="14"/>
  <c r="N37" i="15"/>
  <c r="Z37" i="10"/>
  <c r="AB40" i="8" s="1"/>
  <c r="J39" i="6"/>
  <c r="Q35" i="14"/>
  <c r="T35" i="10"/>
  <c r="I38" i="7" s="1"/>
  <c r="J35" i="15"/>
  <c r="F34" i="15"/>
  <c r="L34" i="10"/>
  <c r="J34" i="14"/>
  <c r="K34" i="14" s="1"/>
  <c r="AH34" i="14"/>
  <c r="AJ34" i="14" s="1"/>
  <c r="Q34" i="15"/>
  <c r="AC34" i="10"/>
  <c r="AF37" i="8" s="1"/>
  <c r="AH37" i="8" s="1"/>
  <c r="K31" i="10"/>
  <c r="J35" i="10"/>
  <c r="W35" i="14"/>
  <c r="X35" i="14" s="1"/>
  <c r="T35" i="14" s="1"/>
  <c r="J72" i="12"/>
  <c r="O33" i="10"/>
  <c r="X25" i="10"/>
  <c r="T22" i="10"/>
  <c r="I25" i="7" s="1"/>
  <c r="Q22" i="14"/>
  <c r="J22" i="15"/>
  <c r="J22" i="10"/>
  <c r="C25" i="7"/>
  <c r="L25" i="7" s="1"/>
  <c r="C24" i="3"/>
  <c r="C25" i="6"/>
  <c r="C25" i="8"/>
  <c r="K20" i="15"/>
  <c r="U20" i="10"/>
  <c r="J23" i="7" s="1"/>
  <c r="P23" i="7" s="1"/>
  <c r="R20" i="14"/>
  <c r="F20" i="14"/>
  <c r="G20" i="14" s="1"/>
  <c r="C20" i="15"/>
  <c r="G20" i="10"/>
  <c r="L23" i="7" s="1"/>
  <c r="AE15" i="8"/>
  <c r="AD9" i="14"/>
  <c r="N9" i="15"/>
  <c r="Z9" i="10"/>
  <c r="AB12" i="8" s="1"/>
  <c r="C11" i="7"/>
  <c r="M11" i="7" s="1"/>
  <c r="C11" i="6"/>
  <c r="C10" i="3"/>
  <c r="C11" i="8"/>
  <c r="X29" i="6"/>
  <c r="Y29" i="6" s="1"/>
  <c r="W29" i="6"/>
  <c r="I25" i="15"/>
  <c r="N35" i="7"/>
  <c r="K35" i="7"/>
  <c r="P34" i="3" s="1"/>
  <c r="D30" i="15"/>
  <c r="H30" i="10"/>
  <c r="H30" i="14"/>
  <c r="N30" i="14"/>
  <c r="G30" i="15"/>
  <c r="Q30" i="10"/>
  <c r="F33" i="7" s="1"/>
  <c r="AF30" i="14"/>
  <c r="P30" i="15"/>
  <c r="AB30" i="10"/>
  <c r="AD33" i="8" s="1"/>
  <c r="M27" i="14"/>
  <c r="O25" i="10"/>
  <c r="F26" i="6"/>
  <c r="G26" i="6"/>
  <c r="H26" i="6" s="1"/>
  <c r="T34" i="6"/>
  <c r="U34" i="6" s="1"/>
  <c r="V34" i="6" s="1"/>
  <c r="O34" i="6"/>
  <c r="P34" i="6"/>
  <c r="Q34" i="6" s="1"/>
  <c r="O23" i="10"/>
  <c r="R21" i="15"/>
  <c r="AI21" i="14"/>
  <c r="AD21" i="10"/>
  <c r="AG24" i="8" s="1"/>
  <c r="H21" i="15"/>
  <c r="O21" i="14"/>
  <c r="R21" i="10"/>
  <c r="G24" i="7" s="1"/>
  <c r="C23" i="3"/>
  <c r="C24" i="8"/>
  <c r="C24" i="6"/>
  <c r="C24" i="7"/>
  <c r="W14" i="14"/>
  <c r="X14" i="14" s="1"/>
  <c r="T14" i="14" s="1"/>
  <c r="W14" i="10"/>
  <c r="G27" i="14"/>
  <c r="R23" i="15"/>
  <c r="AI23" i="14"/>
  <c r="AD23" i="10"/>
  <c r="AG26" i="8" s="1"/>
  <c r="J23" i="14"/>
  <c r="L23" i="10"/>
  <c r="F23" i="15"/>
  <c r="AE22" i="8"/>
  <c r="AM22" i="8" s="1"/>
  <c r="C29" i="15"/>
  <c r="G29" i="10"/>
  <c r="F29" i="14"/>
  <c r="G29" i="14" s="1"/>
  <c r="O29" i="10"/>
  <c r="N29" i="10"/>
  <c r="G26" i="14"/>
  <c r="M27" i="7"/>
  <c r="L20" i="14"/>
  <c r="D20" i="14" s="1"/>
  <c r="AN17" i="14"/>
  <c r="N19" i="7"/>
  <c r="Q19" i="7" s="1"/>
  <c r="K19" i="7"/>
  <c r="P18" i="3" s="1"/>
  <c r="F17" i="6"/>
  <c r="G17" i="6"/>
  <c r="H17" i="6" s="1"/>
  <c r="Z18" i="10"/>
  <c r="AB21" i="8" s="1"/>
  <c r="AE21" i="8" s="1"/>
  <c r="AD18" i="14"/>
  <c r="N18" i="15"/>
  <c r="H18" i="10"/>
  <c r="X21" i="6" s="1"/>
  <c r="Y21" i="6" s="1"/>
  <c r="H18" i="14"/>
  <c r="L18" i="14" s="1"/>
  <c r="D18" i="15"/>
  <c r="X18" i="10"/>
  <c r="AL24" i="8"/>
  <c r="L17" i="7"/>
  <c r="O49" i="12"/>
  <c r="J15" i="10"/>
  <c r="C17" i="3"/>
  <c r="C18" i="8"/>
  <c r="C18" i="6"/>
  <c r="C18" i="7"/>
  <c r="AF11" i="14"/>
  <c r="P11" i="15"/>
  <c r="AB11" i="10"/>
  <c r="AD14" i="8" s="1"/>
  <c r="F11" i="6"/>
  <c r="G11" i="6"/>
  <c r="H11" i="6" s="1"/>
  <c r="Z4" i="10"/>
  <c r="AB7" i="8" s="1"/>
  <c r="AE7" i="8" s="1"/>
  <c r="N4" i="15"/>
  <c r="AD4" i="14"/>
  <c r="AG4" i="14" s="1"/>
  <c r="G3" i="10"/>
  <c r="P6" i="6" s="1"/>
  <c r="Q6" i="6" s="1"/>
  <c r="R6" i="6" s="1"/>
  <c r="C3" i="15"/>
  <c r="F3" i="14"/>
  <c r="L108" i="7"/>
  <c r="AE3" i="14"/>
  <c r="AG3" i="14" s="1"/>
  <c r="AA3" i="10"/>
  <c r="AC6" i="8" s="1"/>
  <c r="O3" i="15"/>
  <c r="R125" i="8"/>
  <c r="X125" i="8" s="1"/>
  <c r="S124" i="3" s="1"/>
  <c r="R7" i="15"/>
  <c r="AD7" i="10"/>
  <c r="AG10" i="8" s="1"/>
  <c r="AI7" i="14"/>
  <c r="AJ7" i="14" s="1"/>
  <c r="AA7" i="10"/>
  <c r="AC10" i="8" s="1"/>
  <c r="O7" i="15"/>
  <c r="AE7" i="14"/>
  <c r="AM7" i="14"/>
  <c r="U7" i="15"/>
  <c r="AG7" i="10"/>
  <c r="AK10" i="8" s="1"/>
  <c r="C10" i="8"/>
  <c r="C10" i="6"/>
  <c r="C10" i="7"/>
  <c r="M10" i="7" s="1"/>
  <c r="C9" i="3"/>
  <c r="C120" i="4" s="1"/>
  <c r="N6" i="15"/>
  <c r="Z6" i="10"/>
  <c r="AB9" i="8" s="1"/>
  <c r="AD6" i="14"/>
  <c r="N6" i="14"/>
  <c r="G6" i="15"/>
  <c r="Q6" i="10"/>
  <c r="F9" i="7" s="1"/>
  <c r="L9" i="7" s="1"/>
  <c r="O121" i="8"/>
  <c r="O83" i="8"/>
  <c r="X83" i="8" s="1"/>
  <c r="S82" i="3" s="1"/>
  <c r="R75" i="8"/>
  <c r="X54" i="8"/>
  <c r="S53" i="3" s="1"/>
  <c r="X12" i="8"/>
  <c r="S11" i="3" s="1"/>
  <c r="J5" i="14"/>
  <c r="K5" i="14" s="1"/>
  <c r="L5" i="10"/>
  <c r="F5" i="15"/>
  <c r="M5" i="15"/>
  <c r="Y5" i="10"/>
  <c r="AA8" i="8" s="1"/>
  <c r="AC5" i="14"/>
  <c r="R83" i="8"/>
  <c r="R74" i="8"/>
  <c r="H63" i="8"/>
  <c r="O63" i="8" s="1"/>
  <c r="W26" i="8"/>
  <c r="T51" i="4"/>
  <c r="K79" i="8"/>
  <c r="K46" i="8"/>
  <c r="O46" i="8" s="1"/>
  <c r="P91" i="7"/>
  <c r="T64" i="5"/>
  <c r="C6" i="5"/>
  <c r="T6" i="5"/>
  <c r="T42" i="4"/>
  <c r="H62" i="8"/>
  <c r="W43" i="8"/>
  <c r="T66" i="4"/>
  <c r="W134" i="8"/>
  <c r="W126" i="8"/>
  <c r="K123" i="8"/>
  <c r="O123" i="8" s="1"/>
  <c r="O92" i="8"/>
  <c r="W80" i="8"/>
  <c r="W58" i="8"/>
  <c r="K10" i="8"/>
  <c r="T56" i="4"/>
  <c r="T40" i="4"/>
  <c r="R133" i="8"/>
  <c r="K77" i="8"/>
  <c r="O77" i="8" s="1"/>
  <c r="X77" i="8" s="1"/>
  <c r="S76" i="3" s="1"/>
  <c r="T35" i="5"/>
  <c r="T17" i="5"/>
  <c r="T55" i="4"/>
  <c r="T30" i="4"/>
  <c r="P10" i="7"/>
  <c r="W114" i="8"/>
  <c r="W109" i="8"/>
  <c r="O103" i="8"/>
  <c r="N15" i="8"/>
  <c r="T80" i="4"/>
  <c r="P9" i="6"/>
  <c r="Q9" i="6" s="1"/>
  <c r="T9" i="6"/>
  <c r="U9" i="6" s="1"/>
  <c r="V9" i="6" s="1"/>
  <c r="O9" i="6"/>
  <c r="W122" i="8"/>
  <c r="W104" i="8"/>
  <c r="W51" i="8"/>
  <c r="T24" i="5"/>
  <c r="T103" i="4"/>
  <c r="L134" i="7"/>
  <c r="T126" i="4"/>
  <c r="T61" i="4"/>
  <c r="T40" i="5"/>
  <c r="T63" i="5"/>
  <c r="T98" i="4"/>
  <c r="T31" i="5"/>
  <c r="O116" i="7"/>
  <c r="T110" i="4"/>
  <c r="T35" i="4"/>
  <c r="T39" i="4"/>
  <c r="J137" i="10"/>
  <c r="B150" i="14"/>
  <c r="C150" i="14"/>
  <c r="AD136" i="14"/>
  <c r="N136" i="15"/>
  <c r="Z136" i="10"/>
  <c r="AB139" i="8" s="1"/>
  <c r="Q135" i="14"/>
  <c r="J135" i="15"/>
  <c r="T135" i="10"/>
  <c r="I138" i="7" s="1"/>
  <c r="O138" i="7" s="1"/>
  <c r="AA137" i="10"/>
  <c r="AC140" i="8" s="1"/>
  <c r="AE137" i="14"/>
  <c r="O137" i="15"/>
  <c r="S134" i="10"/>
  <c r="H137" i="7" s="1"/>
  <c r="J126" i="10"/>
  <c r="AG127" i="14"/>
  <c r="K130" i="6"/>
  <c r="L130" i="6" s="1"/>
  <c r="J130" i="6"/>
  <c r="N126" i="10"/>
  <c r="H126" i="14"/>
  <c r="H126" i="10"/>
  <c r="D126" i="15"/>
  <c r="AF126" i="14"/>
  <c r="AB126" i="10"/>
  <c r="AD129" i="8" s="1"/>
  <c r="P126" i="15"/>
  <c r="O123" i="10"/>
  <c r="B118" i="15"/>
  <c r="F118" i="10"/>
  <c r="E118" i="14"/>
  <c r="G115" i="15"/>
  <c r="N115" i="14"/>
  <c r="M115" i="14" s="1"/>
  <c r="Q115" i="10"/>
  <c r="F118" i="7" s="1"/>
  <c r="L118" i="7" s="1"/>
  <c r="AK113" i="14"/>
  <c r="AN113" i="14" s="1"/>
  <c r="AB113" i="14" s="1"/>
  <c r="Z113" i="14" s="1"/>
  <c r="S113" i="14" s="1"/>
  <c r="AE113" i="10"/>
  <c r="AI116" i="8" s="1"/>
  <c r="AL116" i="8" s="1"/>
  <c r="S113" i="15"/>
  <c r="K123" i="15"/>
  <c r="U123" i="10"/>
  <c r="J126" i="7" s="1"/>
  <c r="R123" i="14"/>
  <c r="F123" i="14"/>
  <c r="G123" i="14" s="1"/>
  <c r="C123" i="15"/>
  <c r="G123" i="10"/>
  <c r="O123" i="14"/>
  <c r="H123" i="15"/>
  <c r="R123" i="10"/>
  <c r="G126" i="7" s="1"/>
  <c r="N120" i="15"/>
  <c r="AD120" i="14"/>
  <c r="Z120" i="10"/>
  <c r="AB123" i="8" s="1"/>
  <c r="AA120" i="14"/>
  <c r="L120" i="15"/>
  <c r="M124" i="15"/>
  <c r="Y124" i="10"/>
  <c r="AA127" i="8" s="1"/>
  <c r="AC124" i="14"/>
  <c r="U124" i="15"/>
  <c r="AG124" i="10"/>
  <c r="AK127" i="8" s="1"/>
  <c r="AM124" i="14"/>
  <c r="N124" i="14"/>
  <c r="G124" i="15"/>
  <c r="Q124" i="10"/>
  <c r="F127" i="7" s="1"/>
  <c r="L127" i="7" s="1"/>
  <c r="O122" i="15"/>
  <c r="AE122" i="14"/>
  <c r="AA122" i="10"/>
  <c r="AC125" i="8" s="1"/>
  <c r="M122" i="10"/>
  <c r="G126" i="6"/>
  <c r="H126" i="6" s="1"/>
  <c r="F126" i="6"/>
  <c r="W117" i="14"/>
  <c r="X117" i="14" s="1"/>
  <c r="T117" i="14" s="1"/>
  <c r="C120" i="8"/>
  <c r="C120" i="7"/>
  <c r="C120" i="6"/>
  <c r="C119" i="3"/>
  <c r="Q116" i="14"/>
  <c r="J116" i="15"/>
  <c r="T116" i="10"/>
  <c r="I119" i="7" s="1"/>
  <c r="R116" i="14"/>
  <c r="K116" i="15"/>
  <c r="U116" i="10"/>
  <c r="J119" i="7" s="1"/>
  <c r="AK105" i="14"/>
  <c r="AN105" i="14" s="1"/>
  <c r="AB105" i="14" s="1"/>
  <c r="Z105" i="14" s="1"/>
  <c r="S105" i="14" s="1"/>
  <c r="S105" i="15"/>
  <c r="AE105" i="10"/>
  <c r="AI108" i="8" s="1"/>
  <c r="AL108" i="8" s="1"/>
  <c r="AL123" i="8"/>
  <c r="AD119" i="14"/>
  <c r="Z119" i="10"/>
  <c r="AB122" i="8" s="1"/>
  <c r="N119" i="15"/>
  <c r="V115" i="10"/>
  <c r="Y118" i="8"/>
  <c r="Z118" i="8" s="1"/>
  <c r="F117" i="10"/>
  <c r="E117" i="14"/>
  <c r="B117" i="15"/>
  <c r="C117" i="8"/>
  <c r="C117" i="7"/>
  <c r="P117" i="7" s="1"/>
  <c r="C117" i="6"/>
  <c r="C116" i="3"/>
  <c r="AJ122" i="14"/>
  <c r="G116" i="6"/>
  <c r="H116" i="6" s="1"/>
  <c r="F116" i="6"/>
  <c r="AA112" i="10"/>
  <c r="AC115" i="8" s="1"/>
  <c r="O112" i="15"/>
  <c r="AE112" i="14"/>
  <c r="H102" i="14"/>
  <c r="L102" i="14" s="1"/>
  <c r="H102" i="10"/>
  <c r="D102" i="15"/>
  <c r="V102" i="15" s="1"/>
  <c r="G102" i="11" s="1"/>
  <c r="D102" i="11" s="1"/>
  <c r="M118" i="7"/>
  <c r="P111" i="15"/>
  <c r="AF111" i="14"/>
  <c r="AB111" i="10"/>
  <c r="AD114" i="8" s="1"/>
  <c r="X110" i="10"/>
  <c r="AA110" i="10"/>
  <c r="AC113" i="8" s="1"/>
  <c r="O110" i="15"/>
  <c r="AE110" i="14"/>
  <c r="R107" i="14"/>
  <c r="K107" i="15"/>
  <c r="U107" i="10"/>
  <c r="J110" i="7" s="1"/>
  <c r="P110" i="7" s="1"/>
  <c r="W111" i="6"/>
  <c r="R108" i="14"/>
  <c r="U108" i="10"/>
  <c r="J111" i="7" s="1"/>
  <c r="K108" i="15"/>
  <c r="I106" i="10"/>
  <c r="I106" i="14"/>
  <c r="E106" i="15"/>
  <c r="AD107" i="14"/>
  <c r="AG107" i="14" s="1"/>
  <c r="N107" i="15"/>
  <c r="Z107" i="10"/>
  <c r="AB110" i="8" s="1"/>
  <c r="AE110" i="8" s="1"/>
  <c r="AM110" i="8" s="1"/>
  <c r="AN110" i="8" s="1"/>
  <c r="T109" i="3" s="1"/>
  <c r="R109" i="3" s="1"/>
  <c r="K111" i="15"/>
  <c r="R111" i="14"/>
  <c r="U111" i="10"/>
  <c r="J114" i="7" s="1"/>
  <c r="P114" i="7" s="1"/>
  <c r="AA111" i="14"/>
  <c r="L111" i="15"/>
  <c r="N111" i="10"/>
  <c r="L106" i="10"/>
  <c r="F106" i="15"/>
  <c r="J106" i="14"/>
  <c r="O106" i="10"/>
  <c r="N109" i="7"/>
  <c r="H104" i="15"/>
  <c r="R104" i="10"/>
  <c r="G107" i="7" s="1"/>
  <c r="O104" i="14"/>
  <c r="AL104" i="14"/>
  <c r="AF104" i="10"/>
  <c r="AJ107" i="8" s="1"/>
  <c r="T104" i="15"/>
  <c r="J103" i="15"/>
  <c r="Q103" i="14"/>
  <c r="T103" i="10"/>
  <c r="I106" i="7" s="1"/>
  <c r="AI103" i="14"/>
  <c r="AJ103" i="14" s="1"/>
  <c r="R103" i="15"/>
  <c r="AD103" i="10"/>
  <c r="AG106" i="8" s="1"/>
  <c r="AH106" i="8" s="1"/>
  <c r="AK95" i="14"/>
  <c r="AN95" i="14" s="1"/>
  <c r="AB95" i="14" s="1"/>
  <c r="Z95" i="14" s="1"/>
  <c r="S95" i="14" s="1"/>
  <c r="AE95" i="10"/>
  <c r="AI98" i="8" s="1"/>
  <c r="AL98" i="8" s="1"/>
  <c r="S95" i="15"/>
  <c r="AL100" i="14"/>
  <c r="AN100" i="14" s="1"/>
  <c r="T100" i="15"/>
  <c r="AF100" i="10"/>
  <c r="AJ103" i="8" s="1"/>
  <c r="F11" i="13"/>
  <c r="K101" i="6" s="1"/>
  <c r="L101" i="6" s="1"/>
  <c r="M101" i="6" s="1"/>
  <c r="N101" i="6" s="1"/>
  <c r="M100" i="3" s="1"/>
  <c r="F97" i="15"/>
  <c r="J97" i="14"/>
  <c r="L97" i="10"/>
  <c r="N94" i="14"/>
  <c r="M94" i="14" s="1"/>
  <c r="G94" i="15"/>
  <c r="Q94" i="10"/>
  <c r="F97" i="7" s="1"/>
  <c r="L97" i="7" s="1"/>
  <c r="J91" i="10"/>
  <c r="N101" i="10"/>
  <c r="AC101" i="10"/>
  <c r="AF104" i="8" s="1"/>
  <c r="AH104" i="8" s="1"/>
  <c r="Q101" i="15"/>
  <c r="AH101" i="14"/>
  <c r="AJ101" i="14" s="1"/>
  <c r="X101" i="10"/>
  <c r="AG98" i="14"/>
  <c r="P97" i="10"/>
  <c r="V95" i="10"/>
  <c r="Y98" i="8"/>
  <c r="Z98" i="8" s="1"/>
  <c r="G102" i="14"/>
  <c r="P96" i="15"/>
  <c r="AF96" i="14"/>
  <c r="AB96" i="10"/>
  <c r="AD99" i="8" s="1"/>
  <c r="H94" i="15"/>
  <c r="O94" i="14"/>
  <c r="R94" i="10"/>
  <c r="G97" i="7" s="1"/>
  <c r="M97" i="7" s="1"/>
  <c r="R91" i="14"/>
  <c r="U91" i="10"/>
  <c r="J94" i="7" s="1"/>
  <c r="P94" i="7" s="1"/>
  <c r="K91" i="15"/>
  <c r="I96" i="10"/>
  <c r="S99" i="6" s="1"/>
  <c r="E96" i="15"/>
  <c r="I96" i="14"/>
  <c r="K96" i="14" s="1"/>
  <c r="L96" i="14" s="1"/>
  <c r="D96" i="14" s="1"/>
  <c r="AE98" i="8"/>
  <c r="AM98" i="8" s="1"/>
  <c r="L103" i="7"/>
  <c r="I99" i="14"/>
  <c r="E99" i="15"/>
  <c r="I99" i="10"/>
  <c r="S102" i="6" s="1"/>
  <c r="J94" i="6"/>
  <c r="X90" i="10"/>
  <c r="AD90" i="14"/>
  <c r="AG90" i="14" s="1"/>
  <c r="Z90" i="10"/>
  <c r="AB93" i="8" s="1"/>
  <c r="AE93" i="8" s="1"/>
  <c r="N90" i="15"/>
  <c r="V91" i="10"/>
  <c r="Y94" i="8"/>
  <c r="Z94" i="8" s="1"/>
  <c r="AA89" i="14"/>
  <c r="L89" i="15"/>
  <c r="AE91" i="8"/>
  <c r="AM91" i="8" s="1"/>
  <c r="N81" i="15"/>
  <c r="AD81" i="14"/>
  <c r="AG81" i="14" s="1"/>
  <c r="Z81" i="10"/>
  <c r="AB84" i="8" s="1"/>
  <c r="AE84" i="8" s="1"/>
  <c r="O81" i="10"/>
  <c r="H68" i="14"/>
  <c r="L68" i="14" s="1"/>
  <c r="D68" i="14" s="1"/>
  <c r="H68" i="10"/>
  <c r="D68" i="15"/>
  <c r="P96" i="7"/>
  <c r="S89" i="10"/>
  <c r="H92" i="7" s="1"/>
  <c r="N5" i="13"/>
  <c r="W92" i="14"/>
  <c r="X92" i="14" s="1"/>
  <c r="T92" i="14" s="1"/>
  <c r="P92" i="15"/>
  <c r="AB92" i="10"/>
  <c r="AD95" i="8" s="1"/>
  <c r="AF92" i="14"/>
  <c r="L92" i="15"/>
  <c r="AA92" i="14"/>
  <c r="X92" i="10"/>
  <c r="J93" i="6"/>
  <c r="F5" i="13"/>
  <c r="S92" i="10"/>
  <c r="H95" i="7" s="1"/>
  <c r="K83" i="10"/>
  <c r="R83" i="14"/>
  <c r="K83" i="15"/>
  <c r="U83" i="10"/>
  <c r="J86" i="7" s="1"/>
  <c r="AB82" i="10"/>
  <c r="AD85" i="8" s="1"/>
  <c r="P82" i="15"/>
  <c r="AF82" i="14"/>
  <c r="N91" i="7"/>
  <c r="K91" i="7"/>
  <c r="P90" i="3" s="1"/>
  <c r="J133" i="12"/>
  <c r="W84" i="14"/>
  <c r="X84" i="14" s="1"/>
  <c r="T84" i="14" s="1"/>
  <c r="J84" i="14"/>
  <c r="K84" i="14" s="1"/>
  <c r="L84" i="14" s="1"/>
  <c r="D84" i="14" s="1"/>
  <c r="L84" i="10"/>
  <c r="F84" i="15"/>
  <c r="C87" i="8"/>
  <c r="C87" i="6"/>
  <c r="C87" i="7"/>
  <c r="C86" i="3"/>
  <c r="U82" i="10"/>
  <c r="J85" i="7" s="1"/>
  <c r="P85" i="7" s="1"/>
  <c r="R82" i="14"/>
  <c r="K82" i="15"/>
  <c r="S81" i="10"/>
  <c r="H84" i="7" s="1"/>
  <c r="U77" i="10"/>
  <c r="J80" i="7" s="1"/>
  <c r="R77" i="14"/>
  <c r="K77" i="15"/>
  <c r="C80" i="8"/>
  <c r="C79" i="3"/>
  <c r="C80" i="6"/>
  <c r="C80" i="7"/>
  <c r="M80" i="7" s="1"/>
  <c r="AE88" i="8"/>
  <c r="J82" i="10"/>
  <c r="W82" i="14"/>
  <c r="X82" i="14" s="1"/>
  <c r="T82" i="14" s="1"/>
  <c r="J128" i="12"/>
  <c r="D86" i="15"/>
  <c r="H86" i="10"/>
  <c r="H86" i="14"/>
  <c r="X86" i="10"/>
  <c r="AA86" i="14"/>
  <c r="L86" i="15"/>
  <c r="J87" i="15"/>
  <c r="T87" i="10"/>
  <c r="I90" i="7" s="1"/>
  <c r="O90" i="7" s="1"/>
  <c r="Q87" i="14"/>
  <c r="H87" i="10"/>
  <c r="H87" i="14"/>
  <c r="L87" i="14" s="1"/>
  <c r="D87" i="15"/>
  <c r="E87" i="14"/>
  <c r="B87" i="15"/>
  <c r="F87" i="10"/>
  <c r="M78" i="10"/>
  <c r="AM78" i="14"/>
  <c r="AG78" i="10"/>
  <c r="AK81" i="8" s="1"/>
  <c r="U78" i="15"/>
  <c r="Q78" i="10"/>
  <c r="F81" i="7" s="1"/>
  <c r="G78" i="15"/>
  <c r="N78" i="14"/>
  <c r="Z78" i="10"/>
  <c r="AB81" i="8" s="1"/>
  <c r="N78" i="15"/>
  <c r="AD78" i="14"/>
  <c r="AE79" i="14"/>
  <c r="AA79" i="10"/>
  <c r="AC82" i="8" s="1"/>
  <c r="O79" i="15"/>
  <c r="I79" i="14"/>
  <c r="E79" i="15"/>
  <c r="I79" i="10"/>
  <c r="S82" i="6" s="1"/>
  <c r="L74" i="10"/>
  <c r="F74" i="15"/>
  <c r="J74" i="14"/>
  <c r="K74" i="14" s="1"/>
  <c r="C77" i="7"/>
  <c r="P77" i="7" s="1"/>
  <c r="C77" i="6"/>
  <c r="C77" i="8"/>
  <c r="C76" i="3"/>
  <c r="H71" i="15"/>
  <c r="O71" i="14"/>
  <c r="R71" i="10"/>
  <c r="G74" i="7" s="1"/>
  <c r="M71" i="10"/>
  <c r="AH82" i="8"/>
  <c r="R64" i="14"/>
  <c r="K64" i="15"/>
  <c r="U64" i="10"/>
  <c r="J67" i="7" s="1"/>
  <c r="P67" i="7" s="1"/>
  <c r="M79" i="7"/>
  <c r="P69" i="15"/>
  <c r="AF69" i="14"/>
  <c r="AB69" i="10"/>
  <c r="AD72" i="8" s="1"/>
  <c r="H69" i="15"/>
  <c r="R69" i="10"/>
  <c r="G72" i="7" s="1"/>
  <c r="O69" i="14"/>
  <c r="M69" i="14" s="1"/>
  <c r="AH75" i="14"/>
  <c r="AC75" i="10"/>
  <c r="AF78" i="8" s="1"/>
  <c r="Q75" i="15"/>
  <c r="T75" i="10"/>
  <c r="I78" i="7" s="1"/>
  <c r="Q75" i="14"/>
  <c r="J75" i="15"/>
  <c r="X75" i="10"/>
  <c r="P73" i="10"/>
  <c r="C76" i="8"/>
  <c r="C76" i="6"/>
  <c r="C75" i="3"/>
  <c r="C76" i="7"/>
  <c r="W72" i="10"/>
  <c r="AC72" i="10"/>
  <c r="AF75" i="8" s="1"/>
  <c r="AH75" i="8" s="1"/>
  <c r="AH72" i="14"/>
  <c r="AJ72" i="14" s="1"/>
  <c r="Q72" i="15"/>
  <c r="K71" i="14"/>
  <c r="K73" i="6"/>
  <c r="L73" i="6" s="1"/>
  <c r="J73" i="6"/>
  <c r="H70" i="15"/>
  <c r="R70" i="10"/>
  <c r="G73" i="7" s="1"/>
  <c r="O70" i="14"/>
  <c r="M70" i="14" s="1"/>
  <c r="R64" i="10"/>
  <c r="G67" i="7" s="1"/>
  <c r="M67" i="7" s="1"/>
  <c r="O64" i="14"/>
  <c r="H64" i="15"/>
  <c r="AK50" i="14"/>
  <c r="AN50" i="14" s="1"/>
  <c r="AB50" i="14" s="1"/>
  <c r="Z50" i="14" s="1"/>
  <c r="S50" i="14" s="1"/>
  <c r="S50" i="15"/>
  <c r="AE50" i="10"/>
  <c r="AI53" i="8" s="1"/>
  <c r="AL53" i="8" s="1"/>
  <c r="AM53" i="8" s="1"/>
  <c r="AN53" i="8" s="1"/>
  <c r="T52" i="3" s="1"/>
  <c r="W71" i="10"/>
  <c r="I66" i="15"/>
  <c r="P65" i="10"/>
  <c r="N63" i="10"/>
  <c r="X63" i="10"/>
  <c r="N61" i="10"/>
  <c r="C64" i="8"/>
  <c r="C64" i="7"/>
  <c r="C63" i="3"/>
  <c r="C64" i="6"/>
  <c r="AA59" i="14"/>
  <c r="L59" i="15"/>
  <c r="B65" i="15"/>
  <c r="F65" i="10"/>
  <c r="E65" i="14"/>
  <c r="O51" i="10"/>
  <c r="S69" i="10"/>
  <c r="H72" i="7" s="1"/>
  <c r="U65" i="10"/>
  <c r="J68" i="7" s="1"/>
  <c r="K65" i="15"/>
  <c r="R65" i="14"/>
  <c r="AC65" i="14"/>
  <c r="AG65" i="14" s="1"/>
  <c r="M65" i="15"/>
  <c r="Y65" i="10"/>
  <c r="AA68" i="8" s="1"/>
  <c r="T66" i="6"/>
  <c r="U66" i="6" s="1"/>
  <c r="V66" i="6" s="1"/>
  <c r="X66" i="6"/>
  <c r="Y66" i="6" s="1"/>
  <c r="Z66" i="6" s="1"/>
  <c r="O66" i="6"/>
  <c r="P66" i="6"/>
  <c r="Q66" i="6" s="1"/>
  <c r="R62" i="15"/>
  <c r="AI62" i="14"/>
  <c r="AD62" i="10"/>
  <c r="AG65" i="8" s="1"/>
  <c r="R55" i="15"/>
  <c r="AI55" i="14"/>
  <c r="AD55" i="10"/>
  <c r="AG58" i="8" s="1"/>
  <c r="AB55" i="10"/>
  <c r="AD58" i="8" s="1"/>
  <c r="P55" i="15"/>
  <c r="AF55" i="14"/>
  <c r="AD54" i="10"/>
  <c r="AG57" i="8" s="1"/>
  <c r="AI54" i="14"/>
  <c r="R54" i="15"/>
  <c r="J45" i="14"/>
  <c r="K45" i="14" s="1"/>
  <c r="L45" i="14" s="1"/>
  <c r="L45" i="10"/>
  <c r="F45" i="15"/>
  <c r="AB61" i="14"/>
  <c r="Z61" i="14" s="1"/>
  <c r="S61" i="14" s="1"/>
  <c r="D62" i="15"/>
  <c r="H62" i="14"/>
  <c r="H62" i="10"/>
  <c r="C65" i="7"/>
  <c r="C65" i="6"/>
  <c r="C64" i="3"/>
  <c r="C65" i="8"/>
  <c r="M60" i="15"/>
  <c r="AC60" i="14"/>
  <c r="AG60" i="14" s="1"/>
  <c r="Y60" i="10"/>
  <c r="AA63" i="8" s="1"/>
  <c r="AF60" i="10"/>
  <c r="AJ63" i="8" s="1"/>
  <c r="T60" i="15"/>
  <c r="AL60" i="14"/>
  <c r="C63" i="7"/>
  <c r="P63" i="7" s="1"/>
  <c r="C63" i="8"/>
  <c r="C62" i="3"/>
  <c r="C63" i="6"/>
  <c r="W55" i="10"/>
  <c r="K45" i="15"/>
  <c r="U45" i="10"/>
  <c r="J48" i="7" s="1"/>
  <c r="P48" i="7" s="1"/>
  <c r="R45" i="14"/>
  <c r="N40" i="14"/>
  <c r="M40" i="14" s="1"/>
  <c r="Q40" i="10"/>
  <c r="F43" i="7" s="1"/>
  <c r="L43" i="7" s="1"/>
  <c r="G40" i="15"/>
  <c r="AA53" i="14"/>
  <c r="L53" i="15"/>
  <c r="E53" i="15"/>
  <c r="I53" i="10"/>
  <c r="S56" i="6" s="1"/>
  <c r="I53" i="14"/>
  <c r="C56" i="8"/>
  <c r="C56" i="7"/>
  <c r="C55" i="3"/>
  <c r="C56" i="6"/>
  <c r="K49" i="10"/>
  <c r="AH47" i="14"/>
  <c r="AJ47" i="14" s="1"/>
  <c r="AC47" i="10"/>
  <c r="AF50" i="8" s="1"/>
  <c r="AH50" i="8" s="1"/>
  <c r="Q47" i="15"/>
  <c r="K48" i="6"/>
  <c r="L48" i="6" s="1"/>
  <c r="J48" i="6"/>
  <c r="AC43" i="14"/>
  <c r="AG43" i="14" s="1"/>
  <c r="Y43" i="10"/>
  <c r="AA46" i="8" s="1"/>
  <c r="M43" i="15"/>
  <c r="P19" i="10"/>
  <c r="B47" i="15"/>
  <c r="F47" i="10"/>
  <c r="E47" i="14"/>
  <c r="Z42" i="10"/>
  <c r="AB45" i="8" s="1"/>
  <c r="AD42" i="14"/>
  <c r="N42" i="15"/>
  <c r="O38" i="14"/>
  <c r="H38" i="15"/>
  <c r="R38" i="10"/>
  <c r="G41" i="7" s="1"/>
  <c r="M41" i="7" s="1"/>
  <c r="I43" i="14"/>
  <c r="I43" i="10"/>
  <c r="S46" i="6" s="1"/>
  <c r="E43" i="15"/>
  <c r="R57" i="15"/>
  <c r="AD57" i="10"/>
  <c r="AG60" i="8" s="1"/>
  <c r="AI57" i="14"/>
  <c r="Z52" i="10"/>
  <c r="AB55" i="8" s="1"/>
  <c r="AD52" i="14"/>
  <c r="N52" i="15"/>
  <c r="J52" i="10"/>
  <c r="C55" i="8"/>
  <c r="C55" i="6"/>
  <c r="C55" i="7"/>
  <c r="P55" i="7" s="1"/>
  <c r="C54" i="3"/>
  <c r="W47" i="10"/>
  <c r="O43" i="10"/>
  <c r="C46" i="8"/>
  <c r="C46" i="7"/>
  <c r="C46" i="6"/>
  <c r="C45" i="3"/>
  <c r="G56" i="10"/>
  <c r="F56" i="14"/>
  <c r="G56" i="14" s="1"/>
  <c r="C56" i="15"/>
  <c r="E56" i="15"/>
  <c r="I56" i="14"/>
  <c r="I56" i="10"/>
  <c r="S59" i="6" s="1"/>
  <c r="AM56" i="14"/>
  <c r="U56" i="15"/>
  <c r="AG56" i="10"/>
  <c r="AK59" i="8" s="1"/>
  <c r="E49" i="14"/>
  <c r="B49" i="15"/>
  <c r="F49" i="10"/>
  <c r="K48" i="10"/>
  <c r="F48" i="14"/>
  <c r="G48" i="10"/>
  <c r="C48" i="15"/>
  <c r="X44" i="10"/>
  <c r="R43" i="10"/>
  <c r="G46" i="7" s="1"/>
  <c r="H43" i="15"/>
  <c r="O43" i="14"/>
  <c r="F36" i="10"/>
  <c r="B36" i="15"/>
  <c r="E36" i="14"/>
  <c r="G57" i="6"/>
  <c r="H57" i="6" s="1"/>
  <c r="I57" i="6" s="1"/>
  <c r="F57" i="6"/>
  <c r="AK32" i="14"/>
  <c r="AN32" i="14" s="1"/>
  <c r="AB32" i="14" s="1"/>
  <c r="Z32" i="14" s="1"/>
  <c r="S32" i="15"/>
  <c r="AE32" i="10"/>
  <c r="AI35" i="8" s="1"/>
  <c r="AL35" i="8" s="1"/>
  <c r="AK24" i="14"/>
  <c r="AN24" i="14" s="1"/>
  <c r="AB24" i="14" s="1"/>
  <c r="Z24" i="14" s="1"/>
  <c r="S24" i="14" s="1"/>
  <c r="S24" i="15"/>
  <c r="AE24" i="10"/>
  <c r="AI27" i="8" s="1"/>
  <c r="AL27" i="8" s="1"/>
  <c r="AK16" i="14"/>
  <c r="AN16" i="14" s="1"/>
  <c r="AB16" i="14" s="1"/>
  <c r="Z16" i="14" s="1"/>
  <c r="S16" i="14" s="1"/>
  <c r="AE16" i="10"/>
  <c r="AI19" i="8" s="1"/>
  <c r="AL19" i="8" s="1"/>
  <c r="S16" i="15"/>
  <c r="O58" i="7"/>
  <c r="N47" i="10"/>
  <c r="AM47" i="14"/>
  <c r="U47" i="15"/>
  <c r="AG47" i="10"/>
  <c r="AK50" i="8" s="1"/>
  <c r="C57" i="15"/>
  <c r="F57" i="14"/>
  <c r="G57" i="10"/>
  <c r="F57" i="10"/>
  <c r="B57" i="15"/>
  <c r="E57" i="14"/>
  <c r="I57" i="14"/>
  <c r="I57" i="10"/>
  <c r="S60" i="6" s="1"/>
  <c r="E57" i="15"/>
  <c r="N53" i="7"/>
  <c r="K53" i="7"/>
  <c r="P52" i="3" s="1"/>
  <c r="H49" i="15"/>
  <c r="O49" i="14"/>
  <c r="R49" i="10"/>
  <c r="G52" i="7" s="1"/>
  <c r="M52" i="7" s="1"/>
  <c r="AE49" i="14"/>
  <c r="AA49" i="10"/>
  <c r="AC52" i="8" s="1"/>
  <c r="O49" i="15"/>
  <c r="N49" i="14"/>
  <c r="G49" i="15"/>
  <c r="Q49" i="10"/>
  <c r="F52" i="7" s="1"/>
  <c r="L52" i="7" s="1"/>
  <c r="F46" i="15"/>
  <c r="J46" i="14"/>
  <c r="L46" i="10"/>
  <c r="AA44" i="10"/>
  <c r="AC47" i="8" s="1"/>
  <c r="AE44" i="14"/>
  <c r="O44" i="15"/>
  <c r="M44" i="10"/>
  <c r="K42" i="10"/>
  <c r="AI42" i="14"/>
  <c r="R42" i="15"/>
  <c r="AD42" i="10"/>
  <c r="AG45" i="8" s="1"/>
  <c r="O31" i="10"/>
  <c r="AD28" i="14"/>
  <c r="N28" i="15"/>
  <c r="Z28" i="10"/>
  <c r="AB31" i="8" s="1"/>
  <c r="J28" i="14"/>
  <c r="K28" i="14" s="1"/>
  <c r="L28" i="14" s="1"/>
  <c r="L28" i="10"/>
  <c r="F28" i="15"/>
  <c r="V19" i="10"/>
  <c r="Y22" i="8"/>
  <c r="Z22" i="8" s="1"/>
  <c r="X17" i="10"/>
  <c r="P12" i="10"/>
  <c r="R39" i="15"/>
  <c r="AD39" i="10"/>
  <c r="AG42" i="8" s="1"/>
  <c r="AI39" i="14"/>
  <c r="O76" i="12"/>
  <c r="K42" i="6" s="1"/>
  <c r="L42" i="6" s="1"/>
  <c r="M42" i="6" s="1"/>
  <c r="AL39" i="14"/>
  <c r="AN39" i="14" s="1"/>
  <c r="AF39" i="10"/>
  <c r="AJ42" i="8" s="1"/>
  <c r="T39" i="15"/>
  <c r="P41" i="6"/>
  <c r="Q41" i="6" s="1"/>
  <c r="T41" i="6"/>
  <c r="U41" i="6" s="1"/>
  <c r="V41" i="6" s="1"/>
  <c r="O41" i="6"/>
  <c r="G35" i="6"/>
  <c r="H35" i="6" s="1"/>
  <c r="F35" i="6"/>
  <c r="I26" i="14"/>
  <c r="K26" i="14" s="1"/>
  <c r="L26" i="14" s="1"/>
  <c r="D26" i="14" s="1"/>
  <c r="E26" i="15"/>
  <c r="I26" i="10"/>
  <c r="S29" i="6" s="1"/>
  <c r="O17" i="15"/>
  <c r="AA17" i="10"/>
  <c r="AC20" i="8" s="1"/>
  <c r="AE20" i="8" s="1"/>
  <c r="AE17" i="14"/>
  <c r="AG17" i="14" s="1"/>
  <c r="C20" i="7"/>
  <c r="M20" i="7" s="1"/>
  <c r="C19" i="3"/>
  <c r="C20" i="8"/>
  <c r="C20" i="6"/>
  <c r="AD13" i="14"/>
  <c r="AG13" i="14" s="1"/>
  <c r="Z13" i="10"/>
  <c r="AB16" i="8" s="1"/>
  <c r="AE16" i="8" s="1"/>
  <c r="N13" i="15"/>
  <c r="P33" i="14"/>
  <c r="X31" i="10"/>
  <c r="O77" i="12"/>
  <c r="E37" i="15"/>
  <c r="I37" i="14"/>
  <c r="I37" i="10"/>
  <c r="S40" i="6" s="1"/>
  <c r="C40" i="8"/>
  <c r="C40" i="7"/>
  <c r="P40" i="7" s="1"/>
  <c r="C39" i="3"/>
  <c r="C40" i="6"/>
  <c r="Q35" i="10"/>
  <c r="F38" i="7" s="1"/>
  <c r="N35" i="14"/>
  <c r="G35" i="15"/>
  <c r="O34" i="10"/>
  <c r="C37" i="7"/>
  <c r="M37" i="7" s="1"/>
  <c r="C37" i="6"/>
  <c r="C36" i="3"/>
  <c r="C37" i="8"/>
  <c r="X35" i="6"/>
  <c r="Y35" i="6" s="1"/>
  <c r="W35" i="6"/>
  <c r="F31" i="10"/>
  <c r="B31" i="15"/>
  <c r="E31" i="14"/>
  <c r="F30" i="6"/>
  <c r="G30" i="6"/>
  <c r="H30" i="6" s="1"/>
  <c r="I30" i="6" s="1"/>
  <c r="O35" i="14"/>
  <c r="R35" i="10"/>
  <c r="G38" i="7" s="1"/>
  <c r="H35" i="15"/>
  <c r="AL35" i="14"/>
  <c r="T35" i="15"/>
  <c r="AF35" i="10"/>
  <c r="AJ38" i="8" s="1"/>
  <c r="W33" i="14"/>
  <c r="X33" i="14" s="1"/>
  <c r="T33" i="14" s="1"/>
  <c r="AA33" i="14"/>
  <c r="L33" i="15"/>
  <c r="R31" i="15"/>
  <c r="AI31" i="14"/>
  <c r="AD31" i="10"/>
  <c r="AG34" i="8" s="1"/>
  <c r="AM31" i="8"/>
  <c r="Q25" i="10"/>
  <c r="F28" i="7" s="1"/>
  <c r="L28" i="7" s="1"/>
  <c r="N25" i="14"/>
  <c r="M25" i="14" s="1"/>
  <c r="G25" i="15"/>
  <c r="K23" i="10"/>
  <c r="X22" i="10"/>
  <c r="O22" i="14"/>
  <c r="H22" i="15"/>
  <c r="R22" i="10"/>
  <c r="G25" i="7" s="1"/>
  <c r="P20" i="10"/>
  <c r="O20" i="10"/>
  <c r="B16" i="14"/>
  <c r="F16" i="11" s="1"/>
  <c r="C16" i="11" s="1"/>
  <c r="C12" i="8"/>
  <c r="C11" i="3"/>
  <c r="C12" i="7"/>
  <c r="L12" i="7" s="1"/>
  <c r="C12" i="6"/>
  <c r="P25" i="14"/>
  <c r="S30" i="15"/>
  <c r="AK30" i="14"/>
  <c r="AN30" i="14" s="1"/>
  <c r="AE30" i="10"/>
  <c r="AI33" i="8" s="1"/>
  <c r="AL33" i="8" s="1"/>
  <c r="AD30" i="10"/>
  <c r="AG33" i="8" s="1"/>
  <c r="R30" i="15"/>
  <c r="AI30" i="14"/>
  <c r="J30" i="10"/>
  <c r="C33" i="6"/>
  <c r="C32" i="3"/>
  <c r="C33" i="7"/>
  <c r="C33" i="8"/>
  <c r="Z25" i="10"/>
  <c r="AB28" i="8" s="1"/>
  <c r="N25" i="15"/>
  <c r="AD25" i="14"/>
  <c r="AA25" i="14"/>
  <c r="L25" i="15"/>
  <c r="G21" i="10"/>
  <c r="C21" i="15"/>
  <c r="F21" i="14"/>
  <c r="G21" i="14" s="1"/>
  <c r="K21" i="10"/>
  <c r="L14" i="10"/>
  <c r="F14" i="15"/>
  <c r="J14" i="14"/>
  <c r="K14" i="14" s="1"/>
  <c r="AD14" i="14"/>
  <c r="Z14" i="10"/>
  <c r="AB17" i="8" s="1"/>
  <c r="N14" i="15"/>
  <c r="O27" i="7"/>
  <c r="P23" i="10"/>
  <c r="C23" i="15"/>
  <c r="F23" i="14"/>
  <c r="G23" i="10"/>
  <c r="Q23" i="14"/>
  <c r="T23" i="10"/>
  <c r="I26" i="7" s="1"/>
  <c r="O26" i="7" s="1"/>
  <c r="J23" i="15"/>
  <c r="F29" i="15"/>
  <c r="L29" i="10"/>
  <c r="J29" i="14"/>
  <c r="K29" i="14" s="1"/>
  <c r="AA29" i="14"/>
  <c r="L29" i="15"/>
  <c r="W29" i="14"/>
  <c r="X29" i="14" s="1"/>
  <c r="T29" i="14" s="1"/>
  <c r="J162" i="12"/>
  <c r="Q32" i="8" s="1"/>
  <c r="R32" i="8" s="1"/>
  <c r="J22" i="6"/>
  <c r="K22" i="6"/>
  <c r="L22" i="6" s="1"/>
  <c r="P134" i="7"/>
  <c r="R18" i="15"/>
  <c r="AD18" i="10"/>
  <c r="AG21" i="8" s="1"/>
  <c r="AI18" i="14"/>
  <c r="U18" i="15"/>
  <c r="AM18" i="14"/>
  <c r="AG18" i="10"/>
  <c r="AK21" i="8" s="1"/>
  <c r="AL18" i="14"/>
  <c r="AN18" i="14" s="1"/>
  <c r="T18" i="15"/>
  <c r="AF18" i="10"/>
  <c r="AJ21" i="8" s="1"/>
  <c r="AH10" i="14"/>
  <c r="AJ10" i="14" s="1"/>
  <c r="AC10" i="10"/>
  <c r="AF13" i="8" s="1"/>
  <c r="AH13" i="8" s="1"/>
  <c r="Q10" i="15"/>
  <c r="G13" i="6"/>
  <c r="H13" i="6" s="1"/>
  <c r="I13" i="6" s="1"/>
  <c r="F13" i="6"/>
  <c r="M23" i="7"/>
  <c r="N15" i="10"/>
  <c r="O15" i="14"/>
  <c r="R15" i="10"/>
  <c r="G18" i="7" s="1"/>
  <c r="M18" i="7" s="1"/>
  <c r="H15" i="15"/>
  <c r="K15" i="10"/>
  <c r="M15" i="7"/>
  <c r="M11" i="15"/>
  <c r="Y11" i="10"/>
  <c r="AA14" i="8" s="1"/>
  <c r="AC11" i="14"/>
  <c r="AG11" i="14" s="1"/>
  <c r="H11" i="10"/>
  <c r="H11" i="14"/>
  <c r="D11" i="15"/>
  <c r="N11" i="14"/>
  <c r="G11" i="15"/>
  <c r="Q11" i="10"/>
  <c r="F14" i="7" s="1"/>
  <c r="L14" i="7" s="1"/>
  <c r="AC4" i="10"/>
  <c r="AF7" i="8" s="1"/>
  <c r="AH7" i="8" s="1"/>
  <c r="Q4" i="15"/>
  <c r="AH4" i="14"/>
  <c r="AJ4" i="14" s="1"/>
  <c r="O4" i="12"/>
  <c r="V11" i="10"/>
  <c r="Y14" i="8"/>
  <c r="Z14" i="8" s="1"/>
  <c r="AH14" i="8"/>
  <c r="X13" i="6"/>
  <c r="Y13" i="6" s="1"/>
  <c r="W13" i="6"/>
  <c r="AD3" i="10"/>
  <c r="AG6" i="8" s="1"/>
  <c r="AI3" i="14"/>
  <c r="R3" i="15"/>
  <c r="L7" i="15"/>
  <c r="AA7" i="14"/>
  <c r="O29" i="12"/>
  <c r="N7" i="10"/>
  <c r="AA6" i="14"/>
  <c r="L6" i="15"/>
  <c r="M6" i="10"/>
  <c r="T6" i="10"/>
  <c r="I9" i="7" s="1"/>
  <c r="O9" i="7" s="1"/>
  <c r="Q6" i="14"/>
  <c r="J6" i="15"/>
  <c r="AE6" i="8"/>
  <c r="W5" i="14"/>
  <c r="X5" i="14" s="1"/>
  <c r="T5" i="14" s="1"/>
  <c r="J13" i="12"/>
  <c r="Q8" i="8" s="1"/>
  <c r="R8" i="8" s="1"/>
  <c r="W5" i="10"/>
  <c r="AB5" i="10"/>
  <c r="AD8" i="8" s="1"/>
  <c r="AF5" i="14"/>
  <c r="P5" i="15"/>
  <c r="W31" i="8"/>
  <c r="T71" i="5"/>
  <c r="T39" i="5"/>
  <c r="C7" i="5"/>
  <c r="T7" i="5"/>
  <c r="R107" i="8"/>
  <c r="O59" i="8"/>
  <c r="R35" i="8"/>
  <c r="L53" i="7"/>
  <c r="X10" i="6"/>
  <c r="Y10" i="6" s="1"/>
  <c r="Z10" i="6" s="1"/>
  <c r="W10" i="6"/>
  <c r="O79" i="8"/>
  <c r="X5" i="10"/>
  <c r="O134" i="8"/>
  <c r="O126" i="8"/>
  <c r="K122" i="8"/>
  <c r="O105" i="8"/>
  <c r="R79" i="8"/>
  <c r="R29" i="8"/>
  <c r="X29" i="8" s="1"/>
  <c r="T62" i="5"/>
  <c r="S3" i="10"/>
  <c r="H6" i="7" s="1"/>
  <c r="Q27" i="8"/>
  <c r="R27" i="8" s="1"/>
  <c r="T74" i="5"/>
  <c r="T55" i="5"/>
  <c r="T38" i="4"/>
  <c r="P11" i="7"/>
  <c r="W70" i="8"/>
  <c r="H69" i="8"/>
  <c r="O69" i="8" s="1"/>
  <c r="X69" i="8" s="1"/>
  <c r="S68" i="3" s="1"/>
  <c r="O51" i="8"/>
  <c r="W39" i="8"/>
  <c r="R36" i="8"/>
  <c r="W32" i="8"/>
  <c r="O21" i="8"/>
  <c r="T12" i="6"/>
  <c r="U12" i="6" s="1"/>
  <c r="V12" i="6" s="1"/>
  <c r="R103" i="8"/>
  <c r="H88" i="8"/>
  <c r="O88" i="8" s="1"/>
  <c r="N68" i="8"/>
  <c r="H10" i="8"/>
  <c r="T122" i="4"/>
  <c r="T23" i="4"/>
  <c r="I27" i="3"/>
  <c r="T47" i="5"/>
  <c r="T58" i="4"/>
  <c r="T37" i="5"/>
  <c r="T87" i="4"/>
  <c r="T77" i="4"/>
  <c r="T31" i="4"/>
  <c r="T136" i="15"/>
  <c r="AF136" i="10"/>
  <c r="AJ139" i="8" s="1"/>
  <c r="AL136" i="14"/>
  <c r="O133" i="15"/>
  <c r="AA133" i="10"/>
  <c r="AC136" i="8" s="1"/>
  <c r="AE133" i="14"/>
  <c r="P131" i="10"/>
  <c r="AE135" i="10"/>
  <c r="AI138" i="8" s="1"/>
  <c r="AL138" i="8" s="1"/>
  <c r="AK135" i="14"/>
  <c r="AN135" i="14" s="1"/>
  <c r="S135" i="15"/>
  <c r="M138" i="7"/>
  <c r="L135" i="7"/>
  <c r="Z130" i="10"/>
  <c r="AB133" i="8" s="1"/>
  <c r="AD130" i="14"/>
  <c r="N130" i="15"/>
  <c r="X130" i="10"/>
  <c r="AK125" i="14"/>
  <c r="S125" i="15"/>
  <c r="AE125" i="10"/>
  <c r="AI128" i="8" s="1"/>
  <c r="X131" i="6"/>
  <c r="Y131" i="6" s="1"/>
  <c r="W131" i="6"/>
  <c r="P130" i="6"/>
  <c r="Q130" i="6" s="1"/>
  <c r="O130" i="6"/>
  <c r="W129" i="10"/>
  <c r="T129" i="10"/>
  <c r="I132" i="7" s="1"/>
  <c r="O132" i="7" s="1"/>
  <c r="Q129" i="14"/>
  <c r="J129" i="15"/>
  <c r="C132" i="8"/>
  <c r="C131" i="3"/>
  <c r="C132" i="6"/>
  <c r="C132" i="7"/>
  <c r="L132" i="7" s="1"/>
  <c r="H128" i="15"/>
  <c r="O128" i="14"/>
  <c r="R128" i="10"/>
  <c r="G131" i="7" s="1"/>
  <c r="M131" i="7" s="1"/>
  <c r="G128" i="15"/>
  <c r="N128" i="14"/>
  <c r="Q128" i="10"/>
  <c r="F131" i="7" s="1"/>
  <c r="L131" i="7" s="1"/>
  <c r="C131" i="8"/>
  <c r="C131" i="6"/>
  <c r="C131" i="7"/>
  <c r="C130" i="3"/>
  <c r="K133" i="6"/>
  <c r="L133" i="6" s="1"/>
  <c r="J133" i="6"/>
  <c r="B126" i="15"/>
  <c r="F126" i="10"/>
  <c r="E126" i="14"/>
  <c r="W128" i="14"/>
  <c r="X128" i="14" s="1"/>
  <c r="T128" i="14" s="1"/>
  <c r="Q121" i="10"/>
  <c r="F124" i="7" s="1"/>
  <c r="L124" i="7" s="1"/>
  <c r="G121" i="15"/>
  <c r="N121" i="14"/>
  <c r="M121" i="14" s="1"/>
  <c r="AE130" i="8"/>
  <c r="V128" i="10"/>
  <c r="Y131" i="8"/>
  <c r="Z131" i="8" s="1"/>
  <c r="J126" i="14"/>
  <c r="K126" i="14" s="1"/>
  <c r="L126" i="10"/>
  <c r="F126" i="15"/>
  <c r="AC126" i="14"/>
  <c r="AG126" i="14" s="1"/>
  <c r="M126" i="15"/>
  <c r="Y126" i="10"/>
  <c r="AA129" i="8" s="1"/>
  <c r="C128" i="3"/>
  <c r="C129" i="8"/>
  <c r="C129" i="7"/>
  <c r="C129" i="6"/>
  <c r="K118" i="10"/>
  <c r="AC123" i="14"/>
  <c r="AG123" i="14" s="1"/>
  <c r="M123" i="15"/>
  <c r="Y123" i="10"/>
  <c r="AA126" i="8" s="1"/>
  <c r="K128" i="6"/>
  <c r="L128" i="6" s="1"/>
  <c r="J128" i="6"/>
  <c r="R120" i="10"/>
  <c r="G123" i="7" s="1"/>
  <c r="M123" i="7" s="1"/>
  <c r="H120" i="15"/>
  <c r="O120" i="14"/>
  <c r="AI120" i="14"/>
  <c r="AJ120" i="14" s="1"/>
  <c r="R120" i="15"/>
  <c r="AD120" i="10"/>
  <c r="AG123" i="8" s="1"/>
  <c r="AH123" i="8" s="1"/>
  <c r="N124" i="10"/>
  <c r="AE124" i="10"/>
  <c r="AI127" i="8" s="1"/>
  <c r="S124" i="15"/>
  <c r="AK124" i="14"/>
  <c r="AB124" i="10"/>
  <c r="AD127" i="8" s="1"/>
  <c r="AF124" i="14"/>
  <c r="P124" i="15"/>
  <c r="X124" i="10"/>
  <c r="T122" i="15"/>
  <c r="AF122" i="10"/>
  <c r="AJ125" i="8" s="1"/>
  <c r="AL122" i="14"/>
  <c r="R122" i="14"/>
  <c r="U122" i="10"/>
  <c r="J125" i="7" s="1"/>
  <c r="P125" i="7" s="1"/>
  <c r="K122" i="15"/>
  <c r="L120" i="14"/>
  <c r="D120" i="14" s="1"/>
  <c r="AD117" i="10"/>
  <c r="AG120" i="8" s="1"/>
  <c r="R117" i="15"/>
  <c r="AI117" i="14"/>
  <c r="T117" i="15"/>
  <c r="AL117" i="14"/>
  <c r="AF117" i="10"/>
  <c r="AJ120" i="8" s="1"/>
  <c r="W116" i="14"/>
  <c r="X116" i="14" s="1"/>
  <c r="T116" i="14" s="1"/>
  <c r="L116" i="15"/>
  <c r="AA116" i="14"/>
  <c r="AF116" i="14"/>
  <c r="AB116" i="10"/>
  <c r="AD119" i="8" s="1"/>
  <c r="AE119" i="8" s="1"/>
  <c r="P116" i="15"/>
  <c r="Q114" i="14"/>
  <c r="J114" i="15"/>
  <c r="T114" i="10"/>
  <c r="I117" i="7" s="1"/>
  <c r="W105" i="10"/>
  <c r="O119" i="10"/>
  <c r="AH119" i="14"/>
  <c r="AJ119" i="14" s="1"/>
  <c r="Q119" i="15"/>
  <c r="AC119" i="10"/>
  <c r="AF122" i="8" s="1"/>
  <c r="AH122" i="8" s="1"/>
  <c r="AM114" i="14"/>
  <c r="AG114" i="10"/>
  <c r="AK117" i="8" s="1"/>
  <c r="U114" i="15"/>
  <c r="Q114" i="15"/>
  <c r="AC114" i="10"/>
  <c r="AF117" i="8" s="1"/>
  <c r="AH117" i="8" s="1"/>
  <c r="AH114" i="14"/>
  <c r="AJ114" i="14" s="1"/>
  <c r="AM118" i="8"/>
  <c r="AE118" i="8"/>
  <c r="Z112" i="10"/>
  <c r="AB115" i="8" s="1"/>
  <c r="N112" i="15"/>
  <c r="AD112" i="14"/>
  <c r="AC112" i="14"/>
  <c r="Y112" i="10"/>
  <c r="AA115" i="8" s="1"/>
  <c r="M112" i="15"/>
  <c r="N112" i="14"/>
  <c r="M112" i="14" s="1"/>
  <c r="G112" i="15"/>
  <c r="Q112" i="10"/>
  <c r="F115" i="7" s="1"/>
  <c r="L115" i="7" s="1"/>
  <c r="P111" i="10"/>
  <c r="S110" i="15"/>
  <c r="AE110" i="10"/>
  <c r="AI113" i="8" s="1"/>
  <c r="AL113" i="8" s="1"/>
  <c r="AK110" i="14"/>
  <c r="AN110" i="14" s="1"/>
  <c r="H110" i="10"/>
  <c r="D110" i="15"/>
  <c r="H110" i="14"/>
  <c r="Q106" i="10"/>
  <c r="F109" i="7" s="1"/>
  <c r="L109" i="7" s="1"/>
  <c r="N106" i="14"/>
  <c r="G106" i="15"/>
  <c r="K110" i="14"/>
  <c r="I112" i="15"/>
  <c r="D108" i="15"/>
  <c r="H108" i="14"/>
  <c r="L108" i="14" s="1"/>
  <c r="H108" i="10"/>
  <c r="AF108" i="14"/>
  <c r="AB108" i="10"/>
  <c r="AD111" i="8" s="1"/>
  <c r="P108" i="15"/>
  <c r="O151" i="12"/>
  <c r="E107" i="14"/>
  <c r="B107" i="15"/>
  <c r="F107" i="10"/>
  <c r="Q107" i="10"/>
  <c r="F110" i="7" s="1"/>
  <c r="L110" i="7" s="1"/>
  <c r="G107" i="15"/>
  <c r="N107" i="14"/>
  <c r="P111" i="14"/>
  <c r="W111" i="10"/>
  <c r="W111" i="14"/>
  <c r="X111" i="14" s="1"/>
  <c r="T111" i="14" s="1"/>
  <c r="J161" i="12"/>
  <c r="Q114" i="8" s="1"/>
  <c r="L110" i="15"/>
  <c r="AA110" i="14"/>
  <c r="Q106" i="14"/>
  <c r="J106" i="15"/>
  <c r="AA106" i="14"/>
  <c r="L106" i="15"/>
  <c r="P109" i="7"/>
  <c r="P104" i="10"/>
  <c r="P104" i="15"/>
  <c r="AB104" i="10"/>
  <c r="AD107" i="8" s="1"/>
  <c r="AE107" i="8" s="1"/>
  <c r="AF104" i="14"/>
  <c r="AG104" i="14" s="1"/>
  <c r="C107" i="6"/>
  <c r="C106" i="3"/>
  <c r="C107" i="8"/>
  <c r="C107" i="7"/>
  <c r="L107" i="7" s="1"/>
  <c r="I108" i="15"/>
  <c r="S107" i="10"/>
  <c r="H110" i="7" s="1"/>
  <c r="U103" i="15"/>
  <c r="AM103" i="14"/>
  <c r="AG103" i="10"/>
  <c r="AK106" i="8" s="1"/>
  <c r="C106" i="8"/>
  <c r="C105" i="3"/>
  <c r="C106" i="7"/>
  <c r="C106" i="6"/>
  <c r="P107" i="14"/>
  <c r="W95" i="10"/>
  <c r="O110" i="7"/>
  <c r="AF103" i="10"/>
  <c r="AJ106" i="8" s="1"/>
  <c r="AL103" i="14"/>
  <c r="T103" i="15"/>
  <c r="AB102" i="14"/>
  <c r="Z102" i="14" s="1"/>
  <c r="S102" i="14" s="1"/>
  <c r="M104" i="10"/>
  <c r="AC100" i="14"/>
  <c r="AG100" i="14" s="1"/>
  <c r="Y100" i="10"/>
  <c r="AA103" i="8" s="1"/>
  <c r="M100" i="15"/>
  <c r="N12" i="13"/>
  <c r="W99" i="14"/>
  <c r="X99" i="14" s="1"/>
  <c r="T99" i="14" s="1"/>
  <c r="M98" i="10"/>
  <c r="AK96" i="14"/>
  <c r="AN96" i="14" s="1"/>
  <c r="S96" i="15"/>
  <c r="AE96" i="10"/>
  <c r="AI99" i="8" s="1"/>
  <c r="AL99" i="8" s="1"/>
  <c r="X94" i="10"/>
  <c r="H93" i="14"/>
  <c r="L93" i="14" s="1"/>
  <c r="H93" i="10"/>
  <c r="D93" i="15"/>
  <c r="AK85" i="14"/>
  <c r="AN85" i="14" s="1"/>
  <c r="AE85" i="10"/>
  <c r="AI88" i="8" s="1"/>
  <c r="AL88" i="8" s="1"/>
  <c r="S85" i="15"/>
  <c r="O166" i="12"/>
  <c r="K107" i="6" s="1"/>
  <c r="L107" i="6" s="1"/>
  <c r="M107" i="6" s="1"/>
  <c r="AL101" i="14"/>
  <c r="AF101" i="10"/>
  <c r="AJ104" i="8" s="1"/>
  <c r="T101" i="15"/>
  <c r="I97" i="10"/>
  <c r="S100" i="6" s="1"/>
  <c r="E97" i="15"/>
  <c r="I97" i="14"/>
  <c r="X99" i="10"/>
  <c r="O98" i="10"/>
  <c r="X96" i="10"/>
  <c r="M91" i="10"/>
  <c r="K85" i="10"/>
  <c r="V100" i="10"/>
  <c r="Y103" i="8"/>
  <c r="Z103" i="8" s="1"/>
  <c r="T99" i="15"/>
  <c r="AF99" i="10"/>
  <c r="AJ102" i="8" s="1"/>
  <c r="AL102" i="8" s="1"/>
  <c r="AL99" i="14"/>
  <c r="AN99" i="14" s="1"/>
  <c r="AL97" i="14"/>
  <c r="T97" i="15"/>
  <c r="AF97" i="10"/>
  <c r="AJ100" i="8" s="1"/>
  <c r="F96" i="10"/>
  <c r="B96" i="15"/>
  <c r="E96" i="14"/>
  <c r="AG101" i="14"/>
  <c r="N99" i="15"/>
  <c r="AD99" i="14"/>
  <c r="Z99" i="10"/>
  <c r="AB102" i="8" s="1"/>
  <c r="G99" i="15"/>
  <c r="Q99" i="10"/>
  <c r="F102" i="7" s="1"/>
  <c r="L102" i="7" s="1"/>
  <c r="N99" i="14"/>
  <c r="M99" i="14" s="1"/>
  <c r="V98" i="10"/>
  <c r="Y101" i="8"/>
  <c r="Z101" i="8" s="1"/>
  <c r="O101" i="7"/>
  <c r="X99" i="6"/>
  <c r="Y99" i="6" s="1"/>
  <c r="W99" i="6"/>
  <c r="T90" i="15"/>
  <c r="AL90" i="14"/>
  <c r="AN90" i="14" s="1"/>
  <c r="AF90" i="10"/>
  <c r="AJ93" i="8" s="1"/>
  <c r="AL93" i="8" s="1"/>
  <c r="C93" i="6"/>
  <c r="K93" i="6" s="1"/>
  <c r="L93" i="6" s="1"/>
  <c r="M93" i="6" s="1"/>
  <c r="C92" i="3"/>
  <c r="C93" i="7"/>
  <c r="O93" i="7" s="1"/>
  <c r="C93" i="8"/>
  <c r="M100" i="7"/>
  <c r="J135" i="12"/>
  <c r="Q92" i="8" s="1"/>
  <c r="R92" i="8" s="1"/>
  <c r="W89" i="14"/>
  <c r="X89" i="14" s="1"/>
  <c r="T89" i="14" s="1"/>
  <c r="AI89" i="14"/>
  <c r="AJ89" i="14" s="1"/>
  <c r="AB89" i="14" s="1"/>
  <c r="R89" i="15"/>
  <c r="AD89" i="10"/>
  <c r="AG92" i="8" s="1"/>
  <c r="AA81" i="14"/>
  <c r="L81" i="15"/>
  <c r="AE83" i="8"/>
  <c r="H76" i="14"/>
  <c r="H76" i="10"/>
  <c r="D76" i="15"/>
  <c r="P89" i="14"/>
  <c r="M91" i="7"/>
  <c r="K92" i="10"/>
  <c r="J92" i="10"/>
  <c r="R92" i="15"/>
  <c r="AI92" i="14"/>
  <c r="AD92" i="10"/>
  <c r="AG95" i="8" s="1"/>
  <c r="AL92" i="14"/>
  <c r="AF92" i="10"/>
  <c r="AJ95" i="8" s="1"/>
  <c r="T92" i="15"/>
  <c r="P91" i="14"/>
  <c r="S83" i="15"/>
  <c r="AK83" i="14"/>
  <c r="AN83" i="14" s="1"/>
  <c r="AE83" i="10"/>
  <c r="AI86" i="8" s="1"/>
  <c r="AL86" i="8" s="1"/>
  <c r="P83" i="10"/>
  <c r="AF83" i="14"/>
  <c r="AB83" i="10"/>
  <c r="AD86" i="8" s="1"/>
  <c r="P83" i="15"/>
  <c r="W82" i="10"/>
  <c r="AN84" i="14"/>
  <c r="X82" i="10"/>
  <c r="W84" i="10"/>
  <c r="Q84" i="14"/>
  <c r="T84" i="10"/>
  <c r="I87" i="7" s="1"/>
  <c r="O87" i="7" s="1"/>
  <c r="J84" i="15"/>
  <c r="M82" i="10"/>
  <c r="N86" i="10"/>
  <c r="E77" i="15"/>
  <c r="I77" i="10"/>
  <c r="I77" i="14"/>
  <c r="K77" i="14" s="1"/>
  <c r="L77" i="14" s="1"/>
  <c r="D77" i="14" s="1"/>
  <c r="H82" i="10"/>
  <c r="H82" i="14"/>
  <c r="D82" i="15"/>
  <c r="H82" i="15"/>
  <c r="O82" i="14"/>
  <c r="R82" i="10"/>
  <c r="G85" i="7" s="1"/>
  <c r="M85" i="7" s="1"/>
  <c r="AH82" i="14"/>
  <c r="AJ82" i="14" s="1"/>
  <c r="AC82" i="10"/>
  <c r="AF85" i="8" s="1"/>
  <c r="AH85" i="8" s="1"/>
  <c r="Q82" i="15"/>
  <c r="V88" i="10"/>
  <c r="Y91" i="8"/>
  <c r="Z91" i="8" s="1"/>
  <c r="I86" i="10"/>
  <c r="S89" i="6" s="1"/>
  <c r="E86" i="15"/>
  <c r="I86" i="14"/>
  <c r="AH86" i="14"/>
  <c r="AC86" i="10"/>
  <c r="AF89" i="8" s="1"/>
  <c r="AH89" i="8" s="1"/>
  <c r="Q86" i="15"/>
  <c r="AI86" i="14"/>
  <c r="AD86" i="10"/>
  <c r="AG89" i="8" s="1"/>
  <c r="R86" i="15"/>
  <c r="L91" i="7"/>
  <c r="P87" i="10"/>
  <c r="M87" i="10"/>
  <c r="N87" i="10"/>
  <c r="R78" i="14"/>
  <c r="K78" i="15"/>
  <c r="U78" i="10"/>
  <c r="J81" i="7" s="1"/>
  <c r="N83" i="7"/>
  <c r="K83" i="7"/>
  <c r="P82" i="3" s="1"/>
  <c r="AA78" i="14"/>
  <c r="L78" i="15"/>
  <c r="C81" i="8"/>
  <c r="C81" i="6"/>
  <c r="C80" i="3"/>
  <c r="C81" i="7"/>
  <c r="K78" i="10"/>
  <c r="H79" i="15"/>
  <c r="O79" i="14"/>
  <c r="R79" i="10"/>
  <c r="G82" i="7" s="1"/>
  <c r="M82" i="7" s="1"/>
  <c r="K79" i="10"/>
  <c r="S76" i="10"/>
  <c r="H79" i="7" s="1"/>
  <c r="G74" i="15"/>
  <c r="Q74" i="10"/>
  <c r="F77" i="7" s="1"/>
  <c r="L77" i="7" s="1"/>
  <c r="N74" i="14"/>
  <c r="AK66" i="14"/>
  <c r="AN66" i="14" s="1"/>
  <c r="AE66" i="10"/>
  <c r="AI69" i="8" s="1"/>
  <c r="AL69" i="8" s="1"/>
  <c r="AM69" i="8" s="1"/>
  <c r="AN69" i="8" s="1"/>
  <c r="T68" i="3" s="1"/>
  <c r="S66" i="15"/>
  <c r="I74" i="15"/>
  <c r="W74" i="6"/>
  <c r="X71" i="10"/>
  <c r="R71" i="14"/>
  <c r="U71" i="10"/>
  <c r="J74" i="7" s="1"/>
  <c r="K71" i="15"/>
  <c r="AH72" i="8"/>
  <c r="X79" i="6"/>
  <c r="Y79" i="6" s="1"/>
  <c r="W79" i="6"/>
  <c r="Z68" i="14"/>
  <c r="S68" i="14" s="1"/>
  <c r="P64" i="10"/>
  <c r="AA69" i="10"/>
  <c r="AC72" i="8" s="1"/>
  <c r="O69" i="15"/>
  <c r="AE69" i="14"/>
  <c r="I68" i="15"/>
  <c r="C75" i="15"/>
  <c r="G75" i="10"/>
  <c r="P78" i="6" s="1"/>
  <c r="Q78" i="6" s="1"/>
  <c r="R78" i="6" s="1"/>
  <c r="F75" i="14"/>
  <c r="G75" i="14" s="1"/>
  <c r="R75" i="15"/>
  <c r="AD75" i="10"/>
  <c r="AG78" i="8" s="1"/>
  <c r="AI75" i="14"/>
  <c r="AL75" i="14"/>
  <c r="T75" i="15"/>
  <c r="AF75" i="10"/>
  <c r="AJ78" i="8" s="1"/>
  <c r="E73" i="15"/>
  <c r="I73" i="10"/>
  <c r="S76" i="6" s="1"/>
  <c r="I73" i="14"/>
  <c r="W73" i="10"/>
  <c r="O123" i="12"/>
  <c r="K75" i="6" s="1"/>
  <c r="L75" i="6" s="1"/>
  <c r="M75" i="6" s="1"/>
  <c r="J72" i="14"/>
  <c r="K72" i="14" s="1"/>
  <c r="L72" i="10"/>
  <c r="F72" i="15"/>
  <c r="AF70" i="10"/>
  <c r="AJ73" i="8" s="1"/>
  <c r="T70" i="15"/>
  <c r="AL70" i="14"/>
  <c r="AB70" i="10"/>
  <c r="AD73" i="8" s="1"/>
  <c r="AF70" i="14"/>
  <c r="P70" i="15"/>
  <c r="X69" i="10"/>
  <c r="AH67" i="14"/>
  <c r="AJ67" i="14" s="1"/>
  <c r="AB67" i="14" s="1"/>
  <c r="AC67" i="10"/>
  <c r="AF70" i="8" s="1"/>
  <c r="AH70" i="8" s="1"/>
  <c r="Q67" i="15"/>
  <c r="N67" i="14"/>
  <c r="Q67" i="10"/>
  <c r="F70" i="7" s="1"/>
  <c r="L70" i="7" s="1"/>
  <c r="G67" i="15"/>
  <c r="V67" i="15" s="1"/>
  <c r="G67" i="11" s="1"/>
  <c r="D67" i="11" s="1"/>
  <c r="J64" i="10"/>
  <c r="W50" i="10"/>
  <c r="AA71" i="14"/>
  <c r="L71" i="15"/>
  <c r="F66" i="6"/>
  <c r="G66" i="6"/>
  <c r="H66" i="6" s="1"/>
  <c r="AL63" i="14"/>
  <c r="T63" i="15"/>
  <c r="AF63" i="10"/>
  <c r="AJ66" i="8" s="1"/>
  <c r="N59" i="15"/>
  <c r="Z59" i="10"/>
  <c r="AB62" i="8" s="1"/>
  <c r="AE62" i="8" s="1"/>
  <c r="AD59" i="14"/>
  <c r="AG59" i="14" s="1"/>
  <c r="AD59" i="10"/>
  <c r="AG62" i="8" s="1"/>
  <c r="AH62" i="8" s="1"/>
  <c r="AI59" i="14"/>
  <c r="AJ59" i="14" s="1"/>
  <c r="AB59" i="14" s="1"/>
  <c r="R59" i="15"/>
  <c r="AH68" i="8"/>
  <c r="T70" i="6"/>
  <c r="U70" i="6" s="1"/>
  <c r="V70" i="6" s="1"/>
  <c r="P70" i="6"/>
  <c r="Q70" i="6" s="1"/>
  <c r="R70" i="6" s="1"/>
  <c r="O70" i="6"/>
  <c r="J65" i="14"/>
  <c r="L65" i="10"/>
  <c r="F65" i="15"/>
  <c r="AE70" i="8"/>
  <c r="AM70" i="8" s="1"/>
  <c r="G67" i="6"/>
  <c r="H67" i="6" s="1"/>
  <c r="F67" i="6"/>
  <c r="AA51" i="14"/>
  <c r="L51" i="15"/>
  <c r="AE65" i="10"/>
  <c r="AI68" i="8" s="1"/>
  <c r="AL68" i="8" s="1"/>
  <c r="S65" i="15"/>
  <c r="AK65" i="14"/>
  <c r="AN65" i="14" s="1"/>
  <c r="I65" i="14"/>
  <c r="E65" i="15"/>
  <c r="I65" i="10"/>
  <c r="S68" i="6" s="1"/>
  <c r="O70" i="7"/>
  <c r="K67" i="14"/>
  <c r="L67" i="14" s="1"/>
  <c r="D67" i="14" s="1"/>
  <c r="AA62" i="14"/>
  <c r="L62" i="15"/>
  <c r="M63" i="7"/>
  <c r="AA55" i="14"/>
  <c r="L55" i="15"/>
  <c r="J106" i="12"/>
  <c r="Q58" i="8" s="1"/>
  <c r="R58" i="8" s="1"/>
  <c r="W55" i="14"/>
  <c r="X55" i="14" s="1"/>
  <c r="T55" i="14" s="1"/>
  <c r="K55" i="10"/>
  <c r="AL62" i="14"/>
  <c r="AF62" i="10"/>
  <c r="AJ65" i="8" s="1"/>
  <c r="T62" i="15"/>
  <c r="J120" i="12"/>
  <c r="Q57" i="8" s="1"/>
  <c r="R57" i="8" s="1"/>
  <c r="W54" i="14"/>
  <c r="X54" i="14" s="1"/>
  <c r="T54" i="14" s="1"/>
  <c r="D54" i="15"/>
  <c r="H54" i="10"/>
  <c r="H54" i="14"/>
  <c r="Q45" i="14"/>
  <c r="T45" i="10"/>
  <c r="I48" i="7" s="1"/>
  <c r="O48" i="7" s="1"/>
  <c r="J45" i="15"/>
  <c r="G64" i="6"/>
  <c r="H64" i="6" s="1"/>
  <c r="F64" i="6"/>
  <c r="L62" i="10"/>
  <c r="J62" i="14"/>
  <c r="F62" i="15"/>
  <c r="R62" i="14"/>
  <c r="U62" i="10"/>
  <c r="J65" i="7" s="1"/>
  <c r="P65" i="7" s="1"/>
  <c r="K62" i="15"/>
  <c r="X60" i="10"/>
  <c r="F60" i="10"/>
  <c r="E60" i="14"/>
  <c r="B60" i="15"/>
  <c r="O106" i="12"/>
  <c r="H45" i="15"/>
  <c r="O45" i="14"/>
  <c r="R45" i="10"/>
  <c r="G48" i="7" s="1"/>
  <c r="M48" i="7" s="1"/>
  <c r="X40" i="10"/>
  <c r="AM57" i="14"/>
  <c r="U57" i="15"/>
  <c r="AG57" i="10"/>
  <c r="AK60" i="8" s="1"/>
  <c r="K53" i="10"/>
  <c r="N53" i="10"/>
  <c r="N53" i="14"/>
  <c r="G53" i="15"/>
  <c r="Q53" i="10"/>
  <c r="F56" i="7" s="1"/>
  <c r="W52" i="10"/>
  <c r="R47" i="14"/>
  <c r="K47" i="15"/>
  <c r="U47" i="10"/>
  <c r="J50" i="7" s="1"/>
  <c r="N43" i="14"/>
  <c r="G43" i="15"/>
  <c r="Q43" i="10"/>
  <c r="F46" i="7" s="1"/>
  <c r="R36" i="14"/>
  <c r="K36" i="15"/>
  <c r="U36" i="10"/>
  <c r="J39" i="7" s="1"/>
  <c r="P39" i="7" s="1"/>
  <c r="H19" i="14"/>
  <c r="L19" i="14" s="1"/>
  <c r="D19" i="14" s="1"/>
  <c r="H19" i="10"/>
  <c r="D19" i="15"/>
  <c r="V19" i="15" s="1"/>
  <c r="G19" i="11" s="1"/>
  <c r="D19" i="11" s="1"/>
  <c r="Q46" i="15"/>
  <c r="AC46" i="10"/>
  <c r="AF49" i="8" s="1"/>
  <c r="AH49" i="8" s="1"/>
  <c r="AH46" i="14"/>
  <c r="AJ46" i="14" s="1"/>
  <c r="H42" i="10"/>
  <c r="H42" i="14"/>
  <c r="L42" i="14" s="1"/>
  <c r="D42" i="15"/>
  <c r="AM44" i="8"/>
  <c r="AN44" i="8" s="1"/>
  <c r="T43" i="3" s="1"/>
  <c r="R43" i="3" s="1"/>
  <c r="AE44" i="8"/>
  <c r="AA38" i="10"/>
  <c r="AC41" i="8" s="1"/>
  <c r="AE38" i="14"/>
  <c r="O38" i="15"/>
  <c r="AC38" i="14"/>
  <c r="AG38" i="14" s="1"/>
  <c r="Y38" i="10"/>
  <c r="AA41" i="8" s="1"/>
  <c r="M38" i="15"/>
  <c r="N51" i="7"/>
  <c r="T42" i="10"/>
  <c r="I45" i="7" s="1"/>
  <c r="Q42" i="14"/>
  <c r="J42" i="15"/>
  <c r="L57" i="10"/>
  <c r="J57" i="14"/>
  <c r="K57" i="14" s="1"/>
  <c r="F57" i="15"/>
  <c r="X52" i="10"/>
  <c r="R52" i="15"/>
  <c r="AI52" i="14"/>
  <c r="AD52" i="10"/>
  <c r="AG55" i="8" s="1"/>
  <c r="H52" i="15"/>
  <c r="O52" i="14"/>
  <c r="R52" i="10"/>
  <c r="G55" i="7" s="1"/>
  <c r="M55" i="7" s="1"/>
  <c r="O89" i="12"/>
  <c r="AH44" i="14"/>
  <c r="AJ44" i="14" s="1"/>
  <c r="Q44" i="15"/>
  <c r="AC44" i="10"/>
  <c r="AF47" i="8" s="1"/>
  <c r="AH47" i="8" s="1"/>
  <c r="J43" i="15"/>
  <c r="T43" i="10"/>
  <c r="I46" i="7" s="1"/>
  <c r="Q43" i="14"/>
  <c r="W42" i="10"/>
  <c r="AA56" i="14"/>
  <c r="L56" i="15"/>
  <c r="K56" i="10"/>
  <c r="L56" i="10"/>
  <c r="J56" i="14"/>
  <c r="K56" i="14" s="1"/>
  <c r="L56" i="14" s="1"/>
  <c r="D56" i="14" s="1"/>
  <c r="F56" i="15"/>
  <c r="C59" i="7"/>
  <c r="C59" i="6"/>
  <c r="C58" i="3"/>
  <c r="C59" i="8"/>
  <c r="U51" i="10"/>
  <c r="J54" i="7" s="1"/>
  <c r="O98" i="12"/>
  <c r="K53" i="6" s="1"/>
  <c r="L53" i="6" s="1"/>
  <c r="M53" i="6" s="1"/>
  <c r="O91" i="12"/>
  <c r="AF48" i="14"/>
  <c r="AB48" i="10"/>
  <c r="AD51" i="8" s="1"/>
  <c r="P48" i="15"/>
  <c r="M47" i="10"/>
  <c r="M43" i="10"/>
  <c r="V46" i="10"/>
  <c r="Y49" i="8"/>
  <c r="Z49" i="8" s="1"/>
  <c r="H43" i="10"/>
  <c r="D43" i="15"/>
  <c r="H43" i="14"/>
  <c r="M38" i="10"/>
  <c r="W32" i="10"/>
  <c r="W24" i="10"/>
  <c r="W16" i="10"/>
  <c r="W47" i="14"/>
  <c r="X47" i="14" s="1"/>
  <c r="T47" i="14" s="1"/>
  <c r="J89" i="12"/>
  <c r="Q50" i="8" s="1"/>
  <c r="R50" i="8" s="1"/>
  <c r="X50" i="8" s="1"/>
  <c r="S49" i="3" s="1"/>
  <c r="C50" i="8"/>
  <c r="C49" i="3"/>
  <c r="C50" i="7"/>
  <c r="C50" i="6"/>
  <c r="V58" i="10"/>
  <c r="Y61" i="8"/>
  <c r="Z61" i="8" s="1"/>
  <c r="P57" i="10"/>
  <c r="J57" i="10"/>
  <c r="N49" i="10"/>
  <c r="AE49" i="10"/>
  <c r="AI52" i="8" s="1"/>
  <c r="S49" i="15"/>
  <c r="AK49" i="14"/>
  <c r="X49" i="10"/>
  <c r="G46" i="15"/>
  <c r="Q46" i="10"/>
  <c r="F49" i="7" s="1"/>
  <c r="N46" i="14"/>
  <c r="AD46" i="14"/>
  <c r="N46" i="15"/>
  <c r="Z46" i="10"/>
  <c r="AB49" i="8" s="1"/>
  <c r="K44" i="10"/>
  <c r="R44" i="14"/>
  <c r="U44" i="10"/>
  <c r="J47" i="7" s="1"/>
  <c r="P47" i="7" s="1"/>
  <c r="K44" i="15"/>
  <c r="J42" i="10"/>
  <c r="C45" i="6"/>
  <c r="C44" i="3"/>
  <c r="C45" i="8"/>
  <c r="C45" i="7"/>
  <c r="I38" i="15"/>
  <c r="P34" i="10"/>
  <c r="J31" i="10"/>
  <c r="Q28" i="14"/>
  <c r="T28" i="10"/>
  <c r="I31" i="7" s="1"/>
  <c r="J28" i="15"/>
  <c r="AE26" i="10"/>
  <c r="AI29" i="8" s="1"/>
  <c r="S26" i="15"/>
  <c r="AK26" i="14"/>
  <c r="W17" i="14"/>
  <c r="X17" i="14" s="1"/>
  <c r="T17" i="14" s="1"/>
  <c r="J39" i="12"/>
  <c r="H12" i="14"/>
  <c r="D12" i="15"/>
  <c r="V12" i="15" s="1"/>
  <c r="G12" i="11" s="1"/>
  <c r="D12" i="11" s="1"/>
  <c r="H12" i="10"/>
  <c r="U39" i="15"/>
  <c r="AM39" i="14"/>
  <c r="AG39" i="10"/>
  <c r="AK42" i="8" s="1"/>
  <c r="AL42" i="8" s="1"/>
  <c r="P39" i="10"/>
  <c r="C42" i="8"/>
  <c r="C42" i="7"/>
  <c r="M42" i="7" s="1"/>
  <c r="C41" i="3"/>
  <c r="C42" i="6"/>
  <c r="P35" i="10"/>
  <c r="S33" i="10"/>
  <c r="H36" i="7" s="1"/>
  <c r="O35" i="7"/>
  <c r="AC31" i="10"/>
  <c r="AF34" i="8" s="1"/>
  <c r="AH34" i="8" s="1"/>
  <c r="AH31" i="14"/>
  <c r="Q31" i="15"/>
  <c r="V27" i="10"/>
  <c r="Y30" i="8"/>
  <c r="Z30" i="8" s="1"/>
  <c r="AG26" i="10"/>
  <c r="AK29" i="8" s="1"/>
  <c r="AM26" i="14"/>
  <c r="U26" i="15"/>
  <c r="Q17" i="10"/>
  <c r="F20" i="7" s="1"/>
  <c r="L20" i="7" s="1"/>
  <c r="G17" i="15"/>
  <c r="N17" i="14"/>
  <c r="M17" i="14" s="1"/>
  <c r="AM19" i="8"/>
  <c r="AN19" i="8" s="1"/>
  <c r="T18" i="3" s="1"/>
  <c r="AE19" i="8"/>
  <c r="C15" i="3"/>
  <c r="C16" i="8"/>
  <c r="C16" i="7"/>
  <c r="C16" i="6"/>
  <c r="G38" i="6"/>
  <c r="H38" i="6" s="1"/>
  <c r="F38" i="6"/>
  <c r="S31" i="15"/>
  <c r="AE31" i="10"/>
  <c r="AI34" i="8" s="1"/>
  <c r="AK31" i="14"/>
  <c r="AL31" i="14"/>
  <c r="T31" i="15"/>
  <c r="AF31" i="10"/>
  <c r="AJ34" i="8" s="1"/>
  <c r="P37" i="10"/>
  <c r="J37" i="14"/>
  <c r="K37" i="14" s="1"/>
  <c r="F37" i="15"/>
  <c r="L37" i="10"/>
  <c r="V35" i="10"/>
  <c r="Y38" i="8"/>
  <c r="Z38" i="8" s="1"/>
  <c r="P38" i="14"/>
  <c r="K34" i="10"/>
  <c r="J34" i="15"/>
  <c r="T34" i="10"/>
  <c r="I37" i="7" s="1"/>
  <c r="O37" i="7" s="1"/>
  <c r="Q34" i="14"/>
  <c r="S35" i="15"/>
  <c r="AE35" i="10"/>
  <c r="AI38" i="8" s="1"/>
  <c r="AL38" i="8" s="1"/>
  <c r="AK35" i="14"/>
  <c r="AN35" i="14" s="1"/>
  <c r="O72" i="12"/>
  <c r="K39" i="6" s="1"/>
  <c r="L39" i="6" s="1"/>
  <c r="M39" i="6" s="1"/>
  <c r="X33" i="10"/>
  <c r="AI33" i="14"/>
  <c r="AD33" i="10"/>
  <c r="AG36" i="8" s="1"/>
  <c r="R33" i="15"/>
  <c r="M31" i="15"/>
  <c r="AC31" i="14"/>
  <c r="Y31" i="10"/>
  <c r="AA34" i="8" s="1"/>
  <c r="AD22" i="10"/>
  <c r="AG25" i="8" s="1"/>
  <c r="AH25" i="8" s="1"/>
  <c r="R22" i="15"/>
  <c r="AI22" i="14"/>
  <c r="AJ22" i="14" s="1"/>
  <c r="AC22" i="14"/>
  <c r="Y22" i="10"/>
  <c r="AA25" i="8" s="1"/>
  <c r="M22" i="15"/>
  <c r="W21" i="10"/>
  <c r="W20" i="10"/>
  <c r="AA20" i="14"/>
  <c r="L20" i="15"/>
  <c r="AA9" i="10"/>
  <c r="AC12" i="8" s="1"/>
  <c r="AE9" i="14"/>
  <c r="O9" i="15"/>
  <c r="AB8" i="10"/>
  <c r="AD11" i="8" s="1"/>
  <c r="P8" i="15"/>
  <c r="AF8" i="14"/>
  <c r="E6" i="6"/>
  <c r="E5" i="3"/>
  <c r="E6" i="8"/>
  <c r="E6" i="7"/>
  <c r="G30" i="10"/>
  <c r="F30" i="14"/>
  <c r="C30" i="15"/>
  <c r="F30" i="10"/>
  <c r="E30" i="14"/>
  <c r="B30" i="15"/>
  <c r="O30" i="14"/>
  <c r="H30" i="15"/>
  <c r="R30" i="10"/>
  <c r="G33" i="7" s="1"/>
  <c r="H29" i="10"/>
  <c r="H29" i="14"/>
  <c r="L29" i="14" s="1"/>
  <c r="D29" i="14" s="1"/>
  <c r="D29" i="15"/>
  <c r="G31" i="6"/>
  <c r="H31" i="6" s="1"/>
  <c r="F31" i="6"/>
  <c r="S25" i="15"/>
  <c r="AK25" i="14"/>
  <c r="AN25" i="14" s="1"/>
  <c r="AE25" i="10"/>
  <c r="AI28" i="8" s="1"/>
  <c r="AL28" i="8" s="1"/>
  <c r="AI25" i="14"/>
  <c r="AD25" i="10"/>
  <c r="AG28" i="8" s="1"/>
  <c r="R25" i="15"/>
  <c r="AE27" i="8"/>
  <c r="AM27" i="8" s="1"/>
  <c r="AN27" i="8" s="1"/>
  <c r="T26" i="3" s="1"/>
  <c r="V30" i="10"/>
  <c r="Y33" i="8"/>
  <c r="Z33" i="8" s="1"/>
  <c r="F21" i="15"/>
  <c r="L21" i="10"/>
  <c r="J21" i="14"/>
  <c r="K21" i="14" s="1"/>
  <c r="M19" i="14"/>
  <c r="D14" i="15"/>
  <c r="H14" i="10"/>
  <c r="H14" i="14"/>
  <c r="J14" i="10"/>
  <c r="AC23" i="10"/>
  <c r="AF26" i="8" s="1"/>
  <c r="AH26" i="8" s="1"/>
  <c r="Q23" i="15"/>
  <c r="AH23" i="14"/>
  <c r="AJ23" i="14" s="1"/>
  <c r="AE23" i="14"/>
  <c r="AA23" i="10"/>
  <c r="AC26" i="8" s="1"/>
  <c r="O23" i="15"/>
  <c r="P24" i="7"/>
  <c r="AI29" i="14"/>
  <c r="AD29" i="10"/>
  <c r="AG32" i="8" s="1"/>
  <c r="R29" i="15"/>
  <c r="O29" i="15"/>
  <c r="AE29" i="14"/>
  <c r="AG29" i="14" s="1"/>
  <c r="AA29" i="10"/>
  <c r="AC32" i="8" s="1"/>
  <c r="AH29" i="14"/>
  <c r="AJ29" i="14" s="1"/>
  <c r="AC29" i="10"/>
  <c r="AF32" i="8" s="1"/>
  <c r="Q29" i="15"/>
  <c r="P23" i="6"/>
  <c r="Q23" i="6" s="1"/>
  <c r="T23" i="6"/>
  <c r="U23" i="6" s="1"/>
  <c r="V23" i="6" s="1"/>
  <c r="O23" i="6"/>
  <c r="AL20" i="8"/>
  <c r="U15" i="15"/>
  <c r="AG15" i="10"/>
  <c r="AK18" i="8" s="1"/>
  <c r="AM15" i="14"/>
  <c r="AL13" i="8"/>
  <c r="AG18" i="14"/>
  <c r="K18" i="10"/>
  <c r="E18" i="14"/>
  <c r="F18" i="10"/>
  <c r="B18" i="15"/>
  <c r="C21" i="7"/>
  <c r="C21" i="6"/>
  <c r="C21" i="8"/>
  <c r="C20" i="3"/>
  <c r="C19" i="4" s="1"/>
  <c r="J10" i="10"/>
  <c r="O15" i="15"/>
  <c r="AE15" i="14"/>
  <c r="AA15" i="10"/>
  <c r="AC18" i="8" s="1"/>
  <c r="T15" i="10"/>
  <c r="I18" i="7" s="1"/>
  <c r="J15" i="15"/>
  <c r="Q15" i="14"/>
  <c r="AF15" i="14"/>
  <c r="P15" i="15"/>
  <c r="AB15" i="10"/>
  <c r="AD18" i="8" s="1"/>
  <c r="O33" i="12"/>
  <c r="K15" i="6" s="1"/>
  <c r="L15" i="6" s="1"/>
  <c r="M15" i="6" s="1"/>
  <c r="N15" i="6" s="1"/>
  <c r="M14" i="3" s="1"/>
  <c r="O11" i="10"/>
  <c r="X11" i="10"/>
  <c r="J4" i="14"/>
  <c r="K4" i="14" s="1"/>
  <c r="L4" i="10"/>
  <c r="F4" i="15"/>
  <c r="R113" i="8"/>
  <c r="J14" i="6"/>
  <c r="AJ15" i="14"/>
  <c r="E3" i="14"/>
  <c r="F3" i="10"/>
  <c r="B3" i="15"/>
  <c r="W7" i="10"/>
  <c r="W7" i="14"/>
  <c r="X7" i="14" s="1"/>
  <c r="T7" i="14" s="1"/>
  <c r="J29" i="12"/>
  <c r="Q10" i="8" s="1"/>
  <c r="R10" i="8" s="1"/>
  <c r="S6" i="15"/>
  <c r="AE6" i="10"/>
  <c r="AI9" i="8" s="1"/>
  <c r="AL9" i="8" s="1"/>
  <c r="AK6" i="14"/>
  <c r="AN6" i="14" s="1"/>
  <c r="R6" i="15"/>
  <c r="AI6" i="14"/>
  <c r="AJ6" i="14" s="1"/>
  <c r="AD6" i="10"/>
  <c r="AG9" i="8" s="1"/>
  <c r="AH9" i="8" s="1"/>
  <c r="B5" i="15"/>
  <c r="E5" i="14"/>
  <c r="F5" i="10"/>
  <c r="W65" i="8"/>
  <c r="O31" i="8"/>
  <c r="Q26" i="8"/>
  <c r="R26" i="8" s="1"/>
  <c r="O7" i="8"/>
  <c r="X7" i="8" s="1"/>
  <c r="S6" i="3" s="1"/>
  <c r="AD5" i="10"/>
  <c r="AG8" i="8" s="1"/>
  <c r="AH8" i="8" s="1"/>
  <c r="R5" i="15"/>
  <c r="AI5" i="14"/>
  <c r="AJ5" i="14" s="1"/>
  <c r="K5" i="10"/>
  <c r="L7" i="7"/>
  <c r="R73" i="8"/>
  <c r="T51" i="5"/>
  <c r="T19" i="5"/>
  <c r="W82" i="8"/>
  <c r="N57" i="8"/>
  <c r="O57" i="8" s="1"/>
  <c r="O53" i="8"/>
  <c r="T84" i="4"/>
  <c r="H127" i="8"/>
  <c r="W81" i="8"/>
  <c r="N62" i="8"/>
  <c r="R134" i="8"/>
  <c r="R126" i="8"/>
  <c r="K104" i="8"/>
  <c r="K91" i="8"/>
  <c r="O91" i="8" s="1"/>
  <c r="X91" i="8" s="1"/>
  <c r="S90" i="3" s="1"/>
  <c r="N80" i="8"/>
  <c r="O80" i="8" s="1"/>
  <c r="X80" i="8" s="1"/>
  <c r="S79" i="3" s="1"/>
  <c r="N72" i="8"/>
  <c r="O72" i="8" s="1"/>
  <c r="X72" i="8" s="1"/>
  <c r="S71" i="3" s="1"/>
  <c r="W27" i="8"/>
  <c r="O15" i="8"/>
  <c r="O8" i="8"/>
  <c r="T30" i="5"/>
  <c r="V8" i="10"/>
  <c r="Y11" i="8"/>
  <c r="Z11" i="8" s="1"/>
  <c r="W78" i="8"/>
  <c r="O71" i="8"/>
  <c r="X71" i="8" s="1"/>
  <c r="S70" i="3" s="1"/>
  <c r="N58" i="8"/>
  <c r="O58" i="8" s="1"/>
  <c r="N45" i="8"/>
  <c r="O45" i="8" s="1"/>
  <c r="N42" i="8"/>
  <c r="O42" i="8" s="1"/>
  <c r="X42" i="8" s="1"/>
  <c r="S41" i="3" s="1"/>
  <c r="K27" i="8"/>
  <c r="T29" i="5"/>
  <c r="T14" i="4"/>
  <c r="P8" i="14"/>
  <c r="M8" i="14" s="1"/>
  <c r="O114" i="8"/>
  <c r="W57" i="8"/>
  <c r="N39" i="8"/>
  <c r="K36" i="8"/>
  <c r="O36" i="8" s="1"/>
  <c r="X36" i="8" s="1"/>
  <c r="S35" i="3" s="1"/>
  <c r="N32" i="8"/>
  <c r="O32" i="8" s="1"/>
  <c r="X32" i="8" s="1"/>
  <c r="S31" i="3" s="1"/>
  <c r="W10" i="8"/>
  <c r="L11" i="7"/>
  <c r="R77" i="8"/>
  <c r="N38" i="8"/>
  <c r="O38" i="8" s="1"/>
  <c r="C5" i="5"/>
  <c r="T5" i="5"/>
  <c r="T70" i="4"/>
  <c r="T34" i="4"/>
  <c r="T56" i="5"/>
  <c r="L139" i="7"/>
  <c r="O134" i="14"/>
  <c r="H134" i="15"/>
  <c r="R134" i="10"/>
  <c r="G137" i="7" s="1"/>
  <c r="M137" i="7" s="1"/>
  <c r="AD134" i="10"/>
  <c r="AG137" i="8" s="1"/>
  <c r="AI134" i="14"/>
  <c r="R134" i="15"/>
  <c r="M132" i="15"/>
  <c r="Y132" i="10"/>
  <c r="AA135" i="8" s="1"/>
  <c r="AC132" i="14"/>
  <c r="AG132" i="14" s="1"/>
  <c r="AB133" i="10"/>
  <c r="AD136" i="8" s="1"/>
  <c r="AF133" i="14"/>
  <c r="P133" i="15"/>
  <c r="E133" i="14"/>
  <c r="F133" i="10"/>
  <c r="B133" i="15"/>
  <c r="C141" i="14"/>
  <c r="B141" i="14"/>
  <c r="H135" i="10"/>
  <c r="H135" i="14"/>
  <c r="D135" i="15"/>
  <c r="G137" i="10"/>
  <c r="F137" i="14"/>
  <c r="G137" i="14" s="1"/>
  <c r="C137" i="15"/>
  <c r="H131" i="14"/>
  <c r="L131" i="14" s="1"/>
  <c r="D131" i="14" s="1"/>
  <c r="D131" i="15"/>
  <c r="V131" i="15" s="1"/>
  <c r="G131" i="11" s="1"/>
  <c r="D131" i="11" s="1"/>
  <c r="H131" i="10"/>
  <c r="X134" i="6" s="1"/>
  <c r="Y134" i="6" s="1"/>
  <c r="Z134" i="6" s="1"/>
  <c r="K133" i="10"/>
  <c r="N133" i="10"/>
  <c r="L134" i="15"/>
  <c r="AA134" i="14"/>
  <c r="F132" i="15"/>
  <c r="L132" i="10"/>
  <c r="J132" i="14"/>
  <c r="K132" i="14" s="1"/>
  <c r="O132" i="10"/>
  <c r="F127" i="10"/>
  <c r="E127" i="14"/>
  <c r="G127" i="14" s="1"/>
  <c r="B127" i="15"/>
  <c r="I127" i="10"/>
  <c r="S130" i="6" s="1"/>
  <c r="E127" i="15"/>
  <c r="I127" i="14"/>
  <c r="J135" i="14"/>
  <c r="K135" i="14" s="1"/>
  <c r="F135" i="15"/>
  <c r="L135" i="10"/>
  <c r="L137" i="10"/>
  <c r="J137" i="14"/>
  <c r="K137" i="14" s="1"/>
  <c r="F137" i="15"/>
  <c r="AE136" i="10"/>
  <c r="AI139" i="8" s="1"/>
  <c r="AL139" i="8" s="1"/>
  <c r="AK136" i="14"/>
  <c r="AN136" i="14" s="1"/>
  <c r="S136" i="15"/>
  <c r="P136" i="10"/>
  <c r="W137" i="10"/>
  <c r="G137" i="15"/>
  <c r="Q137" i="10"/>
  <c r="F140" i="7" s="1"/>
  <c r="N137" i="14"/>
  <c r="M136" i="15"/>
  <c r="Y136" i="10"/>
  <c r="AA139" i="8" s="1"/>
  <c r="AC136" i="14"/>
  <c r="AG136" i="14" s="1"/>
  <c r="AK131" i="14"/>
  <c r="AN131" i="14" s="1"/>
  <c r="S131" i="15"/>
  <c r="AE131" i="10"/>
  <c r="AI134" i="8" s="1"/>
  <c r="AL134" i="8" s="1"/>
  <c r="AE138" i="8"/>
  <c r="AM134" i="14"/>
  <c r="AN134" i="14" s="1"/>
  <c r="U134" i="15"/>
  <c r="AG134" i="10"/>
  <c r="AK137" i="8" s="1"/>
  <c r="AL137" i="8" s="1"/>
  <c r="M134" i="10"/>
  <c r="M132" i="10"/>
  <c r="K134" i="10"/>
  <c r="AG131" i="14"/>
  <c r="T133" i="15"/>
  <c r="AF133" i="10"/>
  <c r="AJ136" i="8" s="1"/>
  <c r="AL133" i="14"/>
  <c r="W133" i="14"/>
  <c r="X133" i="14" s="1"/>
  <c r="T133" i="14" s="1"/>
  <c r="J190" i="12"/>
  <c r="Q136" i="8" s="1"/>
  <c r="R136" i="8" s="1"/>
  <c r="X136" i="8" s="1"/>
  <c r="S135" i="3" s="1"/>
  <c r="F132" i="10"/>
  <c r="B132" i="15"/>
  <c r="E132" i="14"/>
  <c r="AA132" i="14"/>
  <c r="L132" i="15"/>
  <c r="J130" i="10"/>
  <c r="AL130" i="14"/>
  <c r="AN130" i="14" s="1"/>
  <c r="T130" i="15"/>
  <c r="AF130" i="10"/>
  <c r="AJ133" i="8" s="1"/>
  <c r="AL133" i="8" s="1"/>
  <c r="W125" i="10"/>
  <c r="J127" i="14"/>
  <c r="K127" i="14" s="1"/>
  <c r="L127" i="14" s="1"/>
  <c r="D127" i="14" s="1"/>
  <c r="L127" i="10"/>
  <c r="F127" i="15"/>
  <c r="AG125" i="10"/>
  <c r="AK128" i="8" s="1"/>
  <c r="AM125" i="14"/>
  <c r="U125" i="15"/>
  <c r="M129" i="10"/>
  <c r="AB129" i="10"/>
  <c r="AD132" i="8" s="1"/>
  <c r="P129" i="15"/>
  <c r="AF129" i="14"/>
  <c r="AA129" i="10"/>
  <c r="AC132" i="8" s="1"/>
  <c r="AE129" i="14"/>
  <c r="O129" i="15"/>
  <c r="Q128" i="15"/>
  <c r="AH128" i="14"/>
  <c r="AJ128" i="14" s="1"/>
  <c r="AC128" i="10"/>
  <c r="AF131" i="8" s="1"/>
  <c r="AH131" i="8" s="1"/>
  <c r="I121" i="10"/>
  <c r="S124" i="6" s="1"/>
  <c r="I121" i="14"/>
  <c r="K121" i="14" s="1"/>
  <c r="L121" i="14" s="1"/>
  <c r="E121" i="15"/>
  <c r="V121" i="15" s="1"/>
  <c r="G121" i="11" s="1"/>
  <c r="D121" i="11" s="1"/>
  <c r="F126" i="14"/>
  <c r="G126" i="14" s="1"/>
  <c r="C126" i="15"/>
  <c r="G126" i="10"/>
  <c r="E115" i="15"/>
  <c r="V115" i="15" s="1"/>
  <c r="G115" i="11" s="1"/>
  <c r="D115" i="11" s="1"/>
  <c r="I115" i="10"/>
  <c r="S118" i="6" s="1"/>
  <c r="I115" i="14"/>
  <c r="K115" i="14" s="1"/>
  <c r="L115" i="14" s="1"/>
  <c r="D115" i="14" s="1"/>
  <c r="W113" i="10"/>
  <c r="O128" i="7"/>
  <c r="X123" i="10"/>
  <c r="AM123" i="14"/>
  <c r="U123" i="15"/>
  <c r="AG123" i="10"/>
  <c r="AK126" i="8" s="1"/>
  <c r="X122" i="10"/>
  <c r="T124" i="6"/>
  <c r="U124" i="6" s="1"/>
  <c r="V124" i="6" s="1"/>
  <c r="AA124" i="6" s="1"/>
  <c r="P124" i="6"/>
  <c r="Q124" i="6" s="1"/>
  <c r="O124" i="6"/>
  <c r="Y122" i="10"/>
  <c r="AA125" i="8" s="1"/>
  <c r="M122" i="15"/>
  <c r="AC122" i="14"/>
  <c r="AG122" i="14" s="1"/>
  <c r="C123" i="8"/>
  <c r="C122" i="3"/>
  <c r="C123" i="6"/>
  <c r="C123" i="7"/>
  <c r="AL132" i="8"/>
  <c r="C124" i="15"/>
  <c r="G124" i="10"/>
  <c r="F124" i="14"/>
  <c r="G124" i="14" s="1"/>
  <c r="M124" i="10"/>
  <c r="AH124" i="14"/>
  <c r="AJ124" i="14" s="1"/>
  <c r="Q124" i="15"/>
  <c r="AC124" i="10"/>
  <c r="AF127" i="8" s="1"/>
  <c r="AH127" i="8" s="1"/>
  <c r="AL124" i="14"/>
  <c r="T124" i="15"/>
  <c r="AF124" i="10"/>
  <c r="AJ127" i="8" s="1"/>
  <c r="J122" i="10"/>
  <c r="AB122" i="10"/>
  <c r="AD125" i="8" s="1"/>
  <c r="AF122" i="14"/>
  <c r="P122" i="15"/>
  <c r="P119" i="15"/>
  <c r="AF119" i="14"/>
  <c r="AB119" i="10"/>
  <c r="AD122" i="8" s="1"/>
  <c r="P123" i="6"/>
  <c r="Q123" i="6" s="1"/>
  <c r="T123" i="6"/>
  <c r="U123" i="6" s="1"/>
  <c r="V123" i="6" s="1"/>
  <c r="O123" i="6"/>
  <c r="AD117" i="14"/>
  <c r="N117" i="15"/>
  <c r="Z117" i="10"/>
  <c r="AB120" i="8" s="1"/>
  <c r="C117" i="15"/>
  <c r="G117" i="10"/>
  <c r="F117" i="14"/>
  <c r="G117" i="14" s="1"/>
  <c r="G118" i="14"/>
  <c r="R116" i="10"/>
  <c r="G119" i="7" s="1"/>
  <c r="H116" i="15"/>
  <c r="O116" i="14"/>
  <c r="U116" i="15"/>
  <c r="AM116" i="14"/>
  <c r="AN116" i="14" s="1"/>
  <c r="AG116" i="10"/>
  <c r="AK119" i="8" s="1"/>
  <c r="AL119" i="8" s="1"/>
  <c r="C119" i="8"/>
  <c r="C119" i="7"/>
  <c r="L119" i="7" s="1"/>
  <c r="C119" i="6"/>
  <c r="C118" i="3"/>
  <c r="P105" i="10"/>
  <c r="L119" i="15"/>
  <c r="AA119" i="14"/>
  <c r="J119" i="10"/>
  <c r="X121" i="6"/>
  <c r="Y121" i="6" s="1"/>
  <c r="W121" i="6"/>
  <c r="K119" i="6"/>
  <c r="L119" i="6" s="1"/>
  <c r="J119" i="6"/>
  <c r="X114" i="10"/>
  <c r="AF114" i="10"/>
  <c r="AJ117" i="8" s="1"/>
  <c r="T114" i="15"/>
  <c r="AL114" i="14"/>
  <c r="AN114" i="14" s="1"/>
  <c r="T121" i="6"/>
  <c r="U121" i="6" s="1"/>
  <c r="S121" i="6"/>
  <c r="G119" i="6"/>
  <c r="H119" i="6" s="1"/>
  <c r="I119" i="6" s="1"/>
  <c r="F119" i="6"/>
  <c r="R112" i="15"/>
  <c r="AD112" i="10"/>
  <c r="AG115" i="8" s="1"/>
  <c r="AH115" i="8" s="1"/>
  <c r="AI112" i="14"/>
  <c r="AJ112" i="14" s="1"/>
  <c r="X112" i="10"/>
  <c r="F109" i="10"/>
  <c r="E109" i="14"/>
  <c r="B109" i="15"/>
  <c r="AC110" i="10"/>
  <c r="AF113" i="8" s="1"/>
  <c r="AH113" i="8" s="1"/>
  <c r="AH110" i="14"/>
  <c r="AJ110" i="14" s="1"/>
  <c r="Q110" i="15"/>
  <c r="I109" i="15"/>
  <c r="V109" i="15" s="1"/>
  <c r="G109" i="11" s="1"/>
  <c r="D109" i="11" s="1"/>
  <c r="S112" i="10"/>
  <c r="H115" i="7" s="1"/>
  <c r="N108" i="15"/>
  <c r="AD108" i="14"/>
  <c r="Z108" i="10"/>
  <c r="AB111" i="8" s="1"/>
  <c r="P108" i="10"/>
  <c r="C111" i="6"/>
  <c r="C111" i="8"/>
  <c r="C111" i="7"/>
  <c r="L111" i="7" s="1"/>
  <c r="C110" i="3"/>
  <c r="B110" i="15"/>
  <c r="E110" i="14"/>
  <c r="F110" i="10"/>
  <c r="H107" i="15"/>
  <c r="O107" i="14"/>
  <c r="R107" i="10"/>
  <c r="G110" i="7" s="1"/>
  <c r="M110" i="7" s="1"/>
  <c r="N107" i="10"/>
  <c r="X115" i="6"/>
  <c r="Y115" i="6" s="1"/>
  <c r="W115" i="6"/>
  <c r="P107" i="10"/>
  <c r="Q111" i="10"/>
  <c r="F114" i="7" s="1"/>
  <c r="L114" i="7" s="1"/>
  <c r="N111" i="14"/>
  <c r="M111" i="14" s="1"/>
  <c r="G111" i="15"/>
  <c r="V111" i="15" s="1"/>
  <c r="G111" i="11" s="1"/>
  <c r="D111" i="11" s="1"/>
  <c r="E111" i="14"/>
  <c r="B111" i="15"/>
  <c r="F111" i="10"/>
  <c r="AH111" i="14"/>
  <c r="AJ111" i="14" s="1"/>
  <c r="AC111" i="10"/>
  <c r="AF114" i="8" s="1"/>
  <c r="AH114" i="8" s="1"/>
  <c r="Q111" i="15"/>
  <c r="AG106" i="10"/>
  <c r="AK109" i="8" s="1"/>
  <c r="U106" i="15"/>
  <c r="AM106" i="14"/>
  <c r="AI106" i="14"/>
  <c r="AJ106" i="14" s="1"/>
  <c r="AD106" i="10"/>
  <c r="AG109" i="8" s="1"/>
  <c r="AH109" i="8" s="1"/>
  <c r="R106" i="15"/>
  <c r="F104" i="15"/>
  <c r="L104" i="10"/>
  <c r="J104" i="14"/>
  <c r="K104" i="14" s="1"/>
  <c r="L104" i="14" s="1"/>
  <c r="D104" i="14" s="1"/>
  <c r="AE104" i="10"/>
  <c r="AI107" i="8" s="1"/>
  <c r="S104" i="15"/>
  <c r="AK104" i="14"/>
  <c r="AN104" i="14" s="1"/>
  <c r="G109" i="6"/>
  <c r="H109" i="6" s="1"/>
  <c r="F109" i="6"/>
  <c r="AN107" i="14"/>
  <c r="G105" i="14"/>
  <c r="V102" i="10"/>
  <c r="Y105" i="8"/>
  <c r="Z105" i="8" s="1"/>
  <c r="AN105" i="8" s="1"/>
  <c r="T104" i="3" s="1"/>
  <c r="X105" i="6"/>
  <c r="Y105" i="6" s="1"/>
  <c r="Z105" i="6" s="1"/>
  <c r="W105" i="6"/>
  <c r="P95" i="10"/>
  <c r="P103" i="15"/>
  <c r="AB103" i="10"/>
  <c r="AD106" i="8" s="1"/>
  <c r="AE106" i="8" s="1"/>
  <c r="AF103" i="14"/>
  <c r="AG103" i="14" s="1"/>
  <c r="AM108" i="8"/>
  <c r="AN108" i="8" s="1"/>
  <c r="T107" i="3" s="1"/>
  <c r="R107" i="3" s="1"/>
  <c r="AE108" i="8"/>
  <c r="AM100" i="14"/>
  <c r="U100" i="15"/>
  <c r="AG100" i="10"/>
  <c r="AK103" i="8" s="1"/>
  <c r="P107" i="6"/>
  <c r="Q107" i="6" s="1"/>
  <c r="O107" i="6"/>
  <c r="T107" i="6"/>
  <c r="U107" i="6" s="1"/>
  <c r="V107" i="6" s="1"/>
  <c r="P99" i="10"/>
  <c r="I98" i="14"/>
  <c r="K98" i="14" s="1"/>
  <c r="I98" i="10"/>
  <c r="S101" i="6" s="1"/>
  <c r="E98" i="15"/>
  <c r="R98" i="14"/>
  <c r="K98" i="15"/>
  <c r="U98" i="10"/>
  <c r="J101" i="7" s="1"/>
  <c r="P101" i="7" s="1"/>
  <c r="AH96" i="14"/>
  <c r="AJ96" i="14" s="1"/>
  <c r="Q96" i="15"/>
  <c r="AC96" i="10"/>
  <c r="AF99" i="8" s="1"/>
  <c r="AH99" i="8" s="1"/>
  <c r="AL94" i="14"/>
  <c r="AN94" i="14" s="1"/>
  <c r="AB94" i="14" s="1"/>
  <c r="Z94" i="14" s="1"/>
  <c r="S94" i="14" s="1"/>
  <c r="T94" i="15"/>
  <c r="AF94" i="10"/>
  <c r="AJ97" i="8" s="1"/>
  <c r="AL97" i="8" s="1"/>
  <c r="W85" i="10"/>
  <c r="P101" i="10"/>
  <c r="C104" i="8"/>
  <c r="C104" i="7"/>
  <c r="M104" i="7" s="1"/>
  <c r="C104" i="6"/>
  <c r="C103" i="3"/>
  <c r="Z96" i="10"/>
  <c r="AB99" i="8" s="1"/>
  <c r="AE99" i="8" s="1"/>
  <c r="AD96" i="14"/>
  <c r="AG96" i="14" s="1"/>
  <c r="N96" i="15"/>
  <c r="M101" i="10"/>
  <c r="H98" i="10"/>
  <c r="D98" i="15"/>
  <c r="H98" i="14"/>
  <c r="W96" i="14"/>
  <c r="X96" i="14" s="1"/>
  <c r="T96" i="14" s="1"/>
  <c r="N9" i="13"/>
  <c r="J94" i="10"/>
  <c r="F4" i="13"/>
  <c r="K94" i="6" s="1"/>
  <c r="L94" i="6" s="1"/>
  <c r="M94" i="6" s="1"/>
  <c r="AK80" i="14"/>
  <c r="AN80" i="14" s="1"/>
  <c r="S80" i="15"/>
  <c r="AE80" i="10"/>
  <c r="AI83" i="8" s="1"/>
  <c r="AL83" i="8" s="1"/>
  <c r="AM83" i="8" s="1"/>
  <c r="AE104" i="8"/>
  <c r="W99" i="10"/>
  <c r="E97" i="14"/>
  <c r="G97" i="14" s="1"/>
  <c r="F97" i="10"/>
  <c r="B97" i="15"/>
  <c r="F96" i="14"/>
  <c r="G96" i="14" s="1"/>
  <c r="C96" i="15"/>
  <c r="G96" i="10"/>
  <c r="J97" i="15"/>
  <c r="Q97" i="14"/>
  <c r="T97" i="10"/>
  <c r="I100" i="7" s="1"/>
  <c r="O100" i="7" s="1"/>
  <c r="S94" i="10"/>
  <c r="H97" i="7" s="1"/>
  <c r="S91" i="15"/>
  <c r="AK91" i="14"/>
  <c r="AN91" i="14" s="1"/>
  <c r="AE91" i="10"/>
  <c r="AI94" i="8" s="1"/>
  <c r="AL94" i="8" s="1"/>
  <c r="H99" i="15"/>
  <c r="O99" i="14"/>
  <c r="R99" i="10"/>
  <c r="G102" i="7" s="1"/>
  <c r="M102" i="7" s="1"/>
  <c r="AI99" i="14"/>
  <c r="AJ99" i="14" s="1"/>
  <c r="R99" i="15"/>
  <c r="AD99" i="10"/>
  <c r="AG102" i="8" s="1"/>
  <c r="AH102" i="8" s="1"/>
  <c r="G94" i="6"/>
  <c r="H94" i="6" s="1"/>
  <c r="F94" i="6"/>
  <c r="O94" i="7"/>
  <c r="E90" i="14"/>
  <c r="G90" i="14" s="1"/>
  <c r="B90" i="15"/>
  <c r="F90" i="10"/>
  <c r="X103" i="6"/>
  <c r="Y103" i="6" s="1"/>
  <c r="W103" i="6"/>
  <c r="Q89" i="10"/>
  <c r="F92" i="7" s="1"/>
  <c r="L92" i="7" s="1"/>
  <c r="G89" i="15"/>
  <c r="N89" i="14"/>
  <c r="M89" i="14" s="1"/>
  <c r="J89" i="14"/>
  <c r="K89" i="14" s="1"/>
  <c r="L89" i="14" s="1"/>
  <c r="L89" i="10"/>
  <c r="F89" i="15"/>
  <c r="W81" i="14"/>
  <c r="X81" i="14" s="1"/>
  <c r="T81" i="14" s="1"/>
  <c r="AI81" i="14"/>
  <c r="AJ81" i="14" s="1"/>
  <c r="AB81" i="14" s="1"/>
  <c r="R81" i="15"/>
  <c r="AD81" i="10"/>
  <c r="AG84" i="8" s="1"/>
  <c r="AH84" i="8" s="1"/>
  <c r="Q76" i="14"/>
  <c r="T76" i="10"/>
  <c r="I79" i="7" s="1"/>
  <c r="O79" i="7" s="1"/>
  <c r="J76" i="15"/>
  <c r="G93" i="14"/>
  <c r="T92" i="6"/>
  <c r="U92" i="6" s="1"/>
  <c r="V92" i="6" s="1"/>
  <c r="P92" i="6"/>
  <c r="Q92" i="6" s="1"/>
  <c r="O92" i="6"/>
  <c r="F92" i="10"/>
  <c r="E92" i="14"/>
  <c r="B92" i="15"/>
  <c r="P92" i="10"/>
  <c r="J92" i="14"/>
  <c r="K92" i="14" s="1"/>
  <c r="L92" i="10"/>
  <c r="F92" i="15"/>
  <c r="C95" i="7"/>
  <c r="C95" i="8"/>
  <c r="C95" i="6"/>
  <c r="C94" i="3"/>
  <c r="AH92" i="8"/>
  <c r="N83" i="15"/>
  <c r="AD83" i="14"/>
  <c r="Z83" i="10"/>
  <c r="AB86" i="8" s="1"/>
  <c r="J83" i="10"/>
  <c r="P86" i="15"/>
  <c r="AB86" i="10"/>
  <c r="AD89" i="8" s="1"/>
  <c r="AF86" i="14"/>
  <c r="AL87" i="8"/>
  <c r="P84" i="14"/>
  <c r="J82" i="15"/>
  <c r="T82" i="10"/>
  <c r="I85" i="7" s="1"/>
  <c r="O85" i="7" s="1"/>
  <c r="Q82" i="14"/>
  <c r="AJ85" i="14"/>
  <c r="AC84" i="10"/>
  <c r="AF87" i="8" s="1"/>
  <c r="AH87" i="8" s="1"/>
  <c r="AH84" i="14"/>
  <c r="AJ84" i="14" s="1"/>
  <c r="Q84" i="15"/>
  <c r="AE84" i="14"/>
  <c r="AG84" i="14" s="1"/>
  <c r="AA84" i="10"/>
  <c r="AC87" i="8" s="1"/>
  <c r="AE87" i="8" s="1"/>
  <c r="O84" i="15"/>
  <c r="T77" i="15"/>
  <c r="AF77" i="10"/>
  <c r="AJ80" i="8" s="1"/>
  <c r="AL80" i="8" s="1"/>
  <c r="AL77" i="14"/>
  <c r="AN77" i="14" s="1"/>
  <c r="AN87" i="14"/>
  <c r="K86" i="10"/>
  <c r="I84" i="15"/>
  <c r="Z88" i="14"/>
  <c r="S88" i="14" s="1"/>
  <c r="AF86" i="10"/>
  <c r="AJ89" i="8" s="1"/>
  <c r="AL86" i="14"/>
  <c r="T86" i="15"/>
  <c r="O130" i="12"/>
  <c r="K83" i="6" s="1"/>
  <c r="L83" i="6" s="1"/>
  <c r="M83" i="6" s="1"/>
  <c r="N83" i="6" s="1"/>
  <c r="M82" i="3" s="1"/>
  <c r="AE82" i="10"/>
  <c r="AI85" i="8" s="1"/>
  <c r="AL85" i="8" s="1"/>
  <c r="S82" i="15"/>
  <c r="AK82" i="14"/>
  <c r="AN82" i="14" s="1"/>
  <c r="O82" i="10"/>
  <c r="K82" i="10"/>
  <c r="Q86" i="10"/>
  <c r="F89" i="7" s="1"/>
  <c r="G86" i="15"/>
  <c r="N86" i="14"/>
  <c r="J86" i="10"/>
  <c r="C89" i="8"/>
  <c r="C89" i="7"/>
  <c r="C88" i="3"/>
  <c r="C89" i="6"/>
  <c r="M88" i="14"/>
  <c r="W87" i="10"/>
  <c r="U87" i="10"/>
  <c r="J90" i="7" s="1"/>
  <c r="P90" i="7" s="1"/>
  <c r="K87" i="15"/>
  <c r="R87" i="14"/>
  <c r="W87" i="14"/>
  <c r="X87" i="14" s="1"/>
  <c r="T87" i="14" s="1"/>
  <c r="J140" i="12"/>
  <c r="Q90" i="8" s="1"/>
  <c r="R90" i="8" s="1"/>
  <c r="O83" i="7"/>
  <c r="P78" i="10"/>
  <c r="T78" i="15"/>
  <c r="AL78" i="14"/>
  <c r="AF78" i="10"/>
  <c r="AJ81" i="8" s="1"/>
  <c r="S78" i="15"/>
  <c r="AK78" i="14"/>
  <c r="AE78" i="10"/>
  <c r="AI81" i="8" s="1"/>
  <c r="E79" i="14"/>
  <c r="B79" i="15"/>
  <c r="F79" i="10"/>
  <c r="V76" i="10"/>
  <c r="Y79" i="8"/>
  <c r="Z79" i="8" s="1"/>
  <c r="AN79" i="8" s="1"/>
  <c r="T78" i="3" s="1"/>
  <c r="N79" i="10"/>
  <c r="W79" i="10"/>
  <c r="N79" i="14"/>
  <c r="G79" i="15"/>
  <c r="Q79" i="10"/>
  <c r="F82" i="7" s="1"/>
  <c r="L82" i="7" s="1"/>
  <c r="M80" i="14"/>
  <c r="T74" i="10"/>
  <c r="I77" i="7" s="1"/>
  <c r="O77" i="7" s="1"/>
  <c r="Q74" i="14"/>
  <c r="J74" i="15"/>
  <c r="W66" i="10"/>
  <c r="G71" i="10"/>
  <c r="C71" i="15"/>
  <c r="F71" i="14"/>
  <c r="G71" i="14" s="1"/>
  <c r="AM71" i="14"/>
  <c r="AG71" i="10"/>
  <c r="AK74" i="8" s="1"/>
  <c r="U71" i="15"/>
  <c r="AF71" i="14"/>
  <c r="AB71" i="10"/>
  <c r="AD74" i="8" s="1"/>
  <c r="P71" i="15"/>
  <c r="AJ79" i="14"/>
  <c r="AF69" i="10"/>
  <c r="AJ72" i="8" s="1"/>
  <c r="AL72" i="8" s="1"/>
  <c r="AL69" i="14"/>
  <c r="AN69" i="14" s="1"/>
  <c r="T69" i="15"/>
  <c r="P67" i="14"/>
  <c r="H64" i="14"/>
  <c r="D64" i="15"/>
  <c r="V64" i="15" s="1"/>
  <c r="G64" i="11" s="1"/>
  <c r="D64" i="11" s="1"/>
  <c r="H64" i="10"/>
  <c r="X67" i="6" s="1"/>
  <c r="Y67" i="6" s="1"/>
  <c r="Z67" i="6" s="1"/>
  <c r="L75" i="14"/>
  <c r="D75" i="14" s="1"/>
  <c r="K73" i="14"/>
  <c r="L73" i="14" s="1"/>
  <c r="AE75" i="8"/>
  <c r="AM75" i="8"/>
  <c r="K69" i="10"/>
  <c r="N69" i="15"/>
  <c r="Z69" i="10"/>
  <c r="AB72" i="8" s="1"/>
  <c r="AE72" i="8" s="1"/>
  <c r="AD69" i="14"/>
  <c r="J80" i="6"/>
  <c r="P80" i="6"/>
  <c r="Q80" i="6" s="1"/>
  <c r="R80" i="6" s="1"/>
  <c r="P75" i="10"/>
  <c r="AM75" i="14"/>
  <c r="U75" i="15"/>
  <c r="AG75" i="10"/>
  <c r="AK78" i="8" s="1"/>
  <c r="C78" i="8"/>
  <c r="C78" i="7"/>
  <c r="M78" i="7" s="1"/>
  <c r="C78" i="6"/>
  <c r="C77" i="3"/>
  <c r="M73" i="10"/>
  <c r="F73" i="14"/>
  <c r="G73" i="14" s="1"/>
  <c r="G73" i="10"/>
  <c r="C73" i="15"/>
  <c r="P75" i="7"/>
  <c r="N72" i="10"/>
  <c r="Q72" i="14"/>
  <c r="J72" i="15"/>
  <c r="T72" i="10"/>
  <c r="I75" i="7" s="1"/>
  <c r="O75" i="7" s="1"/>
  <c r="H70" i="10"/>
  <c r="D70" i="15"/>
  <c r="H70" i="14"/>
  <c r="L70" i="14" s="1"/>
  <c r="AE70" i="10"/>
  <c r="AI73" i="8" s="1"/>
  <c r="AL73" i="8" s="1"/>
  <c r="S70" i="15"/>
  <c r="AK70" i="14"/>
  <c r="AN70" i="14" s="1"/>
  <c r="M69" i="10"/>
  <c r="X67" i="10"/>
  <c r="AE58" i="10"/>
  <c r="AI61" i="8" s="1"/>
  <c r="AL61" i="8" s="1"/>
  <c r="AK58" i="14"/>
  <c r="AN58" i="14" s="1"/>
  <c r="AB58" i="14" s="1"/>
  <c r="Z58" i="14" s="1"/>
  <c r="S58" i="14" s="1"/>
  <c r="S58" i="15"/>
  <c r="P50" i="10"/>
  <c r="X76" i="6"/>
  <c r="Y76" i="6" s="1"/>
  <c r="Z76" i="6" s="1"/>
  <c r="W76" i="6"/>
  <c r="AE71" i="8"/>
  <c r="AM71" i="8" s="1"/>
  <c r="AN71" i="8" s="1"/>
  <c r="T70" i="3" s="1"/>
  <c r="R70" i="3" s="1"/>
  <c r="K67" i="6"/>
  <c r="L67" i="6" s="1"/>
  <c r="J67" i="6"/>
  <c r="K63" i="10"/>
  <c r="C66" i="8"/>
  <c r="C65" i="3"/>
  <c r="C66" i="6"/>
  <c r="C66" i="7"/>
  <c r="M61" i="10"/>
  <c r="W59" i="14"/>
  <c r="X59" i="14" s="1"/>
  <c r="T59" i="14" s="1"/>
  <c r="J110" i="12"/>
  <c r="Q62" i="8" s="1"/>
  <c r="R62" i="8" s="1"/>
  <c r="O110" i="12"/>
  <c r="G70" i="6"/>
  <c r="H70" i="6" s="1"/>
  <c r="F70" i="6"/>
  <c r="H65" i="10"/>
  <c r="D65" i="15"/>
  <c r="H65" i="14"/>
  <c r="P66" i="7"/>
  <c r="AI51" i="14"/>
  <c r="AJ51" i="14" s="1"/>
  <c r="AB51" i="14" s="1"/>
  <c r="R51" i="15"/>
  <c r="AD51" i="10"/>
  <c r="AG54" i="8" s="1"/>
  <c r="AH54" i="8" s="1"/>
  <c r="C65" i="15"/>
  <c r="F65" i="14"/>
  <c r="G65" i="10"/>
  <c r="X70" i="6"/>
  <c r="Y70" i="6" s="1"/>
  <c r="W70" i="6"/>
  <c r="K62" i="10"/>
  <c r="L64" i="7"/>
  <c r="L63" i="7"/>
  <c r="R55" i="10"/>
  <c r="G58" i="7" s="1"/>
  <c r="M58" i="7" s="1"/>
  <c r="O55" i="14"/>
  <c r="H55" i="15"/>
  <c r="G62" i="15"/>
  <c r="Q62" i="10"/>
  <c r="F65" i="7" s="1"/>
  <c r="N62" i="14"/>
  <c r="H54" i="15"/>
  <c r="R54" i="10"/>
  <c r="G57" i="7" s="1"/>
  <c r="M57" i="7" s="1"/>
  <c r="O54" i="14"/>
  <c r="N54" i="15"/>
  <c r="Z54" i="10"/>
  <c r="AB57" i="8" s="1"/>
  <c r="AE57" i="8" s="1"/>
  <c r="AD54" i="14"/>
  <c r="AG54" i="14" s="1"/>
  <c r="AE45" i="14"/>
  <c r="AG45" i="14" s="1"/>
  <c r="AB45" i="14" s="1"/>
  <c r="Z45" i="14" s="1"/>
  <c r="S45" i="14" s="1"/>
  <c r="O45" i="15"/>
  <c r="AA45" i="10"/>
  <c r="AC48" i="8" s="1"/>
  <c r="AE48" i="8" s="1"/>
  <c r="AM48" i="8" s="1"/>
  <c r="P62" i="15"/>
  <c r="AF62" i="14"/>
  <c r="AB62" i="10"/>
  <c r="AD65" i="8" s="1"/>
  <c r="T62" i="10"/>
  <c r="I65" i="7" s="1"/>
  <c r="O65" i="7" s="1"/>
  <c r="Q62" i="14"/>
  <c r="J62" i="15"/>
  <c r="E62" i="15"/>
  <c r="I62" i="10"/>
  <c r="S65" i="6" s="1"/>
  <c r="I62" i="14"/>
  <c r="W60" i="10"/>
  <c r="N60" i="10"/>
  <c r="O62" i="7"/>
  <c r="M45" i="10"/>
  <c r="AL40" i="14"/>
  <c r="AN40" i="14" s="1"/>
  <c r="AB40" i="14" s="1"/>
  <c r="Z40" i="14" s="1"/>
  <c r="S40" i="14" s="1"/>
  <c r="T40" i="15"/>
  <c r="AF40" i="10"/>
  <c r="AJ43" i="8" s="1"/>
  <c r="AL43" i="8" s="1"/>
  <c r="U57" i="10"/>
  <c r="J60" i="7" s="1"/>
  <c r="P60" i="7" s="1"/>
  <c r="R57" i="14"/>
  <c r="K57" i="15"/>
  <c r="O53" i="10"/>
  <c r="J53" i="15"/>
  <c r="T53" i="10"/>
  <c r="I56" i="7" s="1"/>
  <c r="O56" i="7" s="1"/>
  <c r="Q53" i="14"/>
  <c r="O53" i="15"/>
  <c r="AA53" i="10"/>
  <c r="AC56" i="8" s="1"/>
  <c r="AE56" i="8" s="1"/>
  <c r="AM56" i="8" s="1"/>
  <c r="AE53" i="14"/>
  <c r="AG53" i="14" s="1"/>
  <c r="Q47" i="10"/>
  <c r="F50" i="7" s="1"/>
  <c r="N47" i="14"/>
  <c r="G47" i="15"/>
  <c r="G43" i="10"/>
  <c r="F43" i="14"/>
  <c r="G43" i="14" s="1"/>
  <c r="C43" i="15"/>
  <c r="AL38" i="14"/>
  <c r="T38" i="15"/>
  <c r="AF38" i="10"/>
  <c r="AJ41" i="8" s="1"/>
  <c r="H36" i="15"/>
  <c r="O36" i="14"/>
  <c r="R36" i="10"/>
  <c r="G39" i="7" s="1"/>
  <c r="M39" i="7" s="1"/>
  <c r="AK27" i="14"/>
  <c r="AN27" i="14" s="1"/>
  <c r="AB27" i="14" s="1"/>
  <c r="Z27" i="14" s="1"/>
  <c r="S27" i="15"/>
  <c r="AE27" i="10"/>
  <c r="AI30" i="8" s="1"/>
  <c r="AL30" i="8" s="1"/>
  <c r="G56" i="6"/>
  <c r="H56" i="6" s="1"/>
  <c r="F56" i="6"/>
  <c r="Y46" i="10"/>
  <c r="AA49" i="8" s="1"/>
  <c r="AC46" i="14"/>
  <c r="AG46" i="14" s="1"/>
  <c r="M46" i="15"/>
  <c r="H44" i="15"/>
  <c r="R44" i="10"/>
  <c r="G47" i="7" s="1"/>
  <c r="M47" i="7" s="1"/>
  <c r="O44" i="14"/>
  <c r="B42" i="15"/>
  <c r="E42" i="14"/>
  <c r="F42" i="10"/>
  <c r="X38" i="10"/>
  <c r="AM38" i="14"/>
  <c r="AG38" i="10"/>
  <c r="AK41" i="8" s="1"/>
  <c r="U38" i="15"/>
  <c r="AE43" i="8"/>
  <c r="AM43" i="8" s="1"/>
  <c r="AN43" i="8" s="1"/>
  <c r="T42" i="3" s="1"/>
  <c r="AA56" i="10"/>
  <c r="AC59" i="8" s="1"/>
  <c r="AE56" i="14"/>
  <c r="O56" i="15"/>
  <c r="P52" i="15"/>
  <c r="AF52" i="14"/>
  <c r="AB52" i="10"/>
  <c r="AD55" i="8" s="1"/>
  <c r="L43" i="15"/>
  <c r="AA43" i="14"/>
  <c r="J82" i="12"/>
  <c r="Q45" i="8" s="1"/>
  <c r="R45" i="8" s="1"/>
  <c r="W42" i="14"/>
  <c r="X42" i="14" s="1"/>
  <c r="T42" i="14" s="1"/>
  <c r="G62" i="6"/>
  <c r="H62" i="6" s="1"/>
  <c r="I62" i="6" s="1"/>
  <c r="F62" i="6"/>
  <c r="N56" i="15"/>
  <c r="Z56" i="10"/>
  <c r="AB59" i="8" s="1"/>
  <c r="AD56" i="14"/>
  <c r="AC56" i="10"/>
  <c r="AF59" i="8" s="1"/>
  <c r="AH59" i="8" s="1"/>
  <c r="Q56" i="15"/>
  <c r="AH56" i="14"/>
  <c r="AJ56" i="14" s="1"/>
  <c r="G56" i="15"/>
  <c r="Q56" i="10"/>
  <c r="F59" i="7" s="1"/>
  <c r="L59" i="7" s="1"/>
  <c r="N56" i="14"/>
  <c r="M56" i="14" s="1"/>
  <c r="AD48" i="10"/>
  <c r="AG51" i="8" s="1"/>
  <c r="AI48" i="14"/>
  <c r="R48" i="15"/>
  <c r="P48" i="10"/>
  <c r="J48" i="10"/>
  <c r="I47" i="10"/>
  <c r="S50" i="6" s="1"/>
  <c r="E47" i="15"/>
  <c r="I47" i="14"/>
  <c r="AF42" i="10"/>
  <c r="AJ45" i="8" s="1"/>
  <c r="T42" i="15"/>
  <c r="AL42" i="14"/>
  <c r="J36" i="14"/>
  <c r="K36" i="14" s="1"/>
  <c r="L36" i="14" s="1"/>
  <c r="F36" i="15"/>
  <c r="L36" i="10"/>
  <c r="W55" i="6"/>
  <c r="W49" i="14"/>
  <c r="X49" i="14" s="1"/>
  <c r="T49" i="14" s="1"/>
  <c r="J98" i="12"/>
  <c r="I45" i="15"/>
  <c r="AC42" i="14"/>
  <c r="AG42" i="14" s="1"/>
  <c r="M42" i="15"/>
  <c r="Y42" i="10"/>
  <c r="AA45" i="8" s="1"/>
  <c r="P32" i="10"/>
  <c r="P24" i="10"/>
  <c r="P16" i="10"/>
  <c r="AG51" i="14"/>
  <c r="T47" i="15"/>
  <c r="AF47" i="10"/>
  <c r="AJ50" i="8" s="1"/>
  <c r="AL47" i="14"/>
  <c r="H57" i="15"/>
  <c r="R57" i="10"/>
  <c r="G60" i="7" s="1"/>
  <c r="M60" i="7" s="1"/>
  <c r="O57" i="14"/>
  <c r="P57" i="15"/>
  <c r="AF57" i="14"/>
  <c r="AB57" i="10"/>
  <c r="AD60" i="8" s="1"/>
  <c r="N57" i="14"/>
  <c r="M57" i="14" s="1"/>
  <c r="Q57" i="10"/>
  <c r="F60" i="7" s="1"/>
  <c r="L60" i="7" s="1"/>
  <c r="G57" i="15"/>
  <c r="M49" i="10"/>
  <c r="L49" i="10"/>
  <c r="F49" i="15"/>
  <c r="J49" i="14"/>
  <c r="K49" i="14" s="1"/>
  <c r="AL49" i="14"/>
  <c r="AF49" i="10"/>
  <c r="AJ52" i="8" s="1"/>
  <c r="T49" i="15"/>
  <c r="J46" i="15"/>
  <c r="T46" i="10"/>
  <c r="I49" i="7" s="1"/>
  <c r="Q46" i="14"/>
  <c r="C49" i="8"/>
  <c r="C49" i="7"/>
  <c r="C48" i="3"/>
  <c r="C49" i="6"/>
  <c r="N44" i="10"/>
  <c r="AF44" i="14"/>
  <c r="P44" i="15"/>
  <c r="AB44" i="10"/>
  <c r="AD47" i="8" s="1"/>
  <c r="O42" i="14"/>
  <c r="R42" i="10"/>
  <c r="G45" i="7" s="1"/>
  <c r="M45" i="7" s="1"/>
  <c r="H42" i="15"/>
  <c r="K34" i="6"/>
  <c r="L34" i="6" s="1"/>
  <c r="J34" i="6"/>
  <c r="AE28" i="14"/>
  <c r="O28" i="15"/>
  <c r="AA28" i="10"/>
  <c r="AC31" i="8" s="1"/>
  <c r="AE31" i="8" s="1"/>
  <c r="Z26" i="10"/>
  <c r="AB29" i="8" s="1"/>
  <c r="AE29" i="8" s="1"/>
  <c r="N26" i="15"/>
  <c r="AD26" i="14"/>
  <c r="AG26" i="14" s="1"/>
  <c r="M22" i="7"/>
  <c r="T13" i="15"/>
  <c r="AL13" i="14"/>
  <c r="AN13" i="14" s="1"/>
  <c r="AB13" i="14" s="1"/>
  <c r="Z13" i="14" s="1"/>
  <c r="S13" i="14" s="1"/>
  <c r="AF13" i="10"/>
  <c r="AJ16" i="8" s="1"/>
  <c r="AL16" i="8" s="1"/>
  <c r="P45" i="7"/>
  <c r="F39" i="10"/>
  <c r="E39" i="14"/>
  <c r="B39" i="15"/>
  <c r="N39" i="10"/>
  <c r="W39" i="10"/>
  <c r="L38" i="14"/>
  <c r="P36" i="14"/>
  <c r="W38" i="6"/>
  <c r="X38" i="6"/>
  <c r="Y38" i="6" s="1"/>
  <c r="K33" i="10"/>
  <c r="AE35" i="8"/>
  <c r="AM35" i="8" s="1"/>
  <c r="AN35" i="8" s="1"/>
  <c r="T34" i="3" s="1"/>
  <c r="L35" i="7"/>
  <c r="N26" i="14"/>
  <c r="M26" i="14" s="1"/>
  <c r="Q26" i="10"/>
  <c r="F29" i="7" s="1"/>
  <c r="L29" i="7" s="1"/>
  <c r="G26" i="15"/>
  <c r="I17" i="10"/>
  <c r="S20" i="6" s="1"/>
  <c r="E17" i="15"/>
  <c r="V17" i="15" s="1"/>
  <c r="G17" i="11" s="1"/>
  <c r="D17" i="11" s="1"/>
  <c r="I17" i="14"/>
  <c r="K17" i="14" s="1"/>
  <c r="L17" i="14" s="1"/>
  <c r="D17" i="14" s="1"/>
  <c r="L37" i="7"/>
  <c r="Z31" i="10"/>
  <c r="AB34" i="8" s="1"/>
  <c r="N31" i="15"/>
  <c r="AD31" i="14"/>
  <c r="J31" i="14"/>
  <c r="K31" i="14" s="1"/>
  <c r="L31" i="14" s="1"/>
  <c r="L31" i="10"/>
  <c r="F31" i="15"/>
  <c r="W37" i="10"/>
  <c r="G37" i="15"/>
  <c r="N37" i="14"/>
  <c r="Q37" i="10"/>
  <c r="F40" i="7" s="1"/>
  <c r="L40" i="7" s="1"/>
  <c r="G36" i="14"/>
  <c r="P39" i="6"/>
  <c r="Q39" i="6" s="1"/>
  <c r="R39" i="6" s="1"/>
  <c r="T39" i="6"/>
  <c r="U39" i="6" s="1"/>
  <c r="V39" i="6" s="1"/>
  <c r="O39" i="6"/>
  <c r="L34" i="15"/>
  <c r="AA34" i="14"/>
  <c r="T37" i="15"/>
  <c r="AF37" i="10"/>
  <c r="AJ40" i="8" s="1"/>
  <c r="AL37" i="14"/>
  <c r="G35" i="10"/>
  <c r="P38" i="6" s="1"/>
  <c r="Q38" i="6" s="1"/>
  <c r="R38" i="6" s="1"/>
  <c r="C35" i="15"/>
  <c r="F35" i="14"/>
  <c r="M35" i="10"/>
  <c r="B33" i="15"/>
  <c r="F33" i="10"/>
  <c r="E33" i="14"/>
  <c r="J33" i="10"/>
  <c r="C36" i="8"/>
  <c r="C36" i="7"/>
  <c r="O36" i="7" s="1"/>
  <c r="C35" i="3"/>
  <c r="C36" i="6"/>
  <c r="R31" i="14"/>
  <c r="U31" i="10"/>
  <c r="J34" i="7" s="1"/>
  <c r="P34" i="7" s="1"/>
  <c r="K31" i="15"/>
  <c r="I27" i="15"/>
  <c r="AA22" i="10"/>
  <c r="AC25" i="8" s="1"/>
  <c r="O22" i="15"/>
  <c r="AE22" i="14"/>
  <c r="B22" i="15"/>
  <c r="E22" i="14"/>
  <c r="F22" i="10"/>
  <c r="AM22" i="14"/>
  <c r="AN22" i="14" s="1"/>
  <c r="U22" i="15"/>
  <c r="AG22" i="10"/>
  <c r="AK25" i="8" s="1"/>
  <c r="AL25" i="8" s="1"/>
  <c r="P20" i="15"/>
  <c r="AB20" i="10"/>
  <c r="AD23" i="8" s="1"/>
  <c r="AE23" i="8" s="1"/>
  <c r="AF20" i="14"/>
  <c r="AI20" i="14"/>
  <c r="AD20" i="10"/>
  <c r="AG23" i="8" s="1"/>
  <c r="R20" i="15"/>
  <c r="AF14" i="10"/>
  <c r="AJ17" i="8" s="1"/>
  <c r="AL17" i="8" s="1"/>
  <c r="T14" i="15"/>
  <c r="AL14" i="14"/>
  <c r="AN14" i="14" s="1"/>
  <c r="X9" i="10"/>
  <c r="M8" i="15"/>
  <c r="AC8" i="14"/>
  <c r="AG8" i="14" s="1"/>
  <c r="Y8" i="10"/>
  <c r="AA11" i="8" s="1"/>
  <c r="L30" i="10"/>
  <c r="J30" i="14"/>
  <c r="K30" i="14" s="1"/>
  <c r="F30" i="15"/>
  <c r="K30" i="10"/>
  <c r="AC30" i="14"/>
  <c r="M30" i="15"/>
  <c r="Y30" i="10"/>
  <c r="AA33" i="8" s="1"/>
  <c r="D25" i="15"/>
  <c r="H25" i="10"/>
  <c r="X28" i="6" s="1"/>
  <c r="Y28" i="6" s="1"/>
  <c r="H25" i="14"/>
  <c r="J25" i="10"/>
  <c r="AD21" i="14"/>
  <c r="AG21" i="14" s="1"/>
  <c r="N21" i="15"/>
  <c r="Z21" i="10"/>
  <c r="AB24" i="8" s="1"/>
  <c r="AE24" i="8" s="1"/>
  <c r="K14" i="10"/>
  <c r="O14" i="14"/>
  <c r="R14" i="10"/>
  <c r="G17" i="7" s="1"/>
  <c r="M17" i="7" s="1"/>
  <c r="H14" i="15"/>
  <c r="V13" i="10"/>
  <c r="Y16" i="8"/>
  <c r="Z16" i="8" s="1"/>
  <c r="X30" i="6"/>
  <c r="Y30" i="6" s="1"/>
  <c r="W30" i="6"/>
  <c r="J30" i="6"/>
  <c r="K30" i="6"/>
  <c r="L30" i="6" s="1"/>
  <c r="H23" i="14"/>
  <c r="H23" i="10"/>
  <c r="D23" i="15"/>
  <c r="I23" i="14"/>
  <c r="E23" i="15"/>
  <c r="I23" i="10"/>
  <c r="S26" i="6" s="1"/>
  <c r="C26" i="8"/>
  <c r="C25" i="3"/>
  <c r="C26" i="7"/>
  <c r="C26" i="6"/>
  <c r="P29" i="10"/>
  <c r="J29" i="15"/>
  <c r="T29" i="10"/>
  <c r="I32" i="7" s="1"/>
  <c r="Q29" i="14"/>
  <c r="T29" i="15"/>
  <c r="AL29" i="14"/>
  <c r="AF29" i="10"/>
  <c r="AJ32" i="8" s="1"/>
  <c r="C32" i="8"/>
  <c r="C31" i="3"/>
  <c r="C32" i="7"/>
  <c r="C32" i="6"/>
  <c r="W28" i="6"/>
  <c r="O20" i="7"/>
  <c r="L16" i="7"/>
  <c r="X22" i="6"/>
  <c r="Y22" i="6" s="1"/>
  <c r="W22" i="6"/>
  <c r="R10" i="14"/>
  <c r="K10" i="15"/>
  <c r="U10" i="10"/>
  <c r="J13" i="7" s="1"/>
  <c r="P13" i="7" s="1"/>
  <c r="P18" i="10"/>
  <c r="N18" i="10"/>
  <c r="O10" i="14"/>
  <c r="R10" i="10"/>
  <c r="G13" i="7" s="1"/>
  <c r="M13" i="7" s="1"/>
  <c r="H10" i="15"/>
  <c r="L15" i="15"/>
  <c r="AA15" i="14"/>
  <c r="Z15" i="10"/>
  <c r="AB18" i="8" s="1"/>
  <c r="AD15" i="14"/>
  <c r="N15" i="15"/>
  <c r="T10" i="10"/>
  <c r="I13" i="7" s="1"/>
  <c r="O13" i="7" s="1"/>
  <c r="J10" i="15"/>
  <c r="Q10" i="14"/>
  <c r="W21" i="6"/>
  <c r="H15" i="10"/>
  <c r="H15" i="14"/>
  <c r="D15" i="15"/>
  <c r="W15" i="10"/>
  <c r="I15" i="14"/>
  <c r="E15" i="15"/>
  <c r="I15" i="10"/>
  <c r="S18" i="6" s="1"/>
  <c r="M21" i="7"/>
  <c r="AL21" i="8"/>
  <c r="N15" i="7"/>
  <c r="Q15" i="7" s="1"/>
  <c r="K15" i="7"/>
  <c r="P14" i="3" s="1"/>
  <c r="P12" i="7"/>
  <c r="L11" i="10"/>
  <c r="F11" i="15"/>
  <c r="J11" i="14"/>
  <c r="K11" i="14" s="1"/>
  <c r="Q11" i="14"/>
  <c r="T11" i="10"/>
  <c r="I14" i="7" s="1"/>
  <c r="O14" i="7" s="1"/>
  <c r="J11" i="15"/>
  <c r="AL11" i="14"/>
  <c r="T11" i="15"/>
  <c r="AF11" i="10"/>
  <c r="AJ14" i="8" s="1"/>
  <c r="M12" i="7"/>
  <c r="Q4" i="14"/>
  <c r="J4" i="15"/>
  <c r="W92" i="8"/>
  <c r="X12" i="6"/>
  <c r="Y12" i="6" s="1"/>
  <c r="Z12" i="6" s="1"/>
  <c r="W12" i="6"/>
  <c r="AH18" i="8"/>
  <c r="Q3" i="15"/>
  <c r="AH3" i="14"/>
  <c r="AJ3" i="14" s="1"/>
  <c r="AC3" i="10"/>
  <c r="AF6" i="8" s="1"/>
  <c r="AH6" i="8" s="1"/>
  <c r="AM6" i="8" s="1"/>
  <c r="N3" i="10"/>
  <c r="R67" i="8"/>
  <c r="M7" i="15"/>
  <c r="AC7" i="14"/>
  <c r="AG7" i="14" s="1"/>
  <c r="Y7" i="10"/>
  <c r="AA10" i="8" s="1"/>
  <c r="I7" i="14"/>
  <c r="I7" i="10"/>
  <c r="S10" i="6" s="1"/>
  <c r="E7" i="15"/>
  <c r="P6" i="10"/>
  <c r="J6" i="10"/>
  <c r="R139" i="8"/>
  <c r="W37" i="8"/>
  <c r="O26" i="8"/>
  <c r="O108" i="7"/>
  <c r="P6" i="14"/>
  <c r="H5" i="14"/>
  <c r="L5" i="14" s="1"/>
  <c r="H5" i="10"/>
  <c r="D5" i="15"/>
  <c r="W121" i="8"/>
  <c r="H87" i="8"/>
  <c r="O87" i="8" s="1"/>
  <c r="N86" i="8"/>
  <c r="O86" i="8" s="1"/>
  <c r="R31" i="8"/>
  <c r="O69" i="7"/>
  <c r="T65" i="5"/>
  <c r="T33" i="5"/>
  <c r="T53" i="4"/>
  <c r="T43" i="4"/>
  <c r="W137" i="8"/>
  <c r="N133" i="8"/>
  <c r="O133" i="8" s="1"/>
  <c r="X133" i="8" s="1"/>
  <c r="H82" i="8"/>
  <c r="O82" i="8" s="1"/>
  <c r="X82" i="8" s="1"/>
  <c r="S81" i="3" s="1"/>
  <c r="H43" i="8"/>
  <c r="O43" i="8" s="1"/>
  <c r="Q33" i="8"/>
  <c r="R33" i="8" s="1"/>
  <c r="K11" i="8"/>
  <c r="O11" i="8" s="1"/>
  <c r="X11" i="8" s="1"/>
  <c r="T38" i="5"/>
  <c r="T124" i="4"/>
  <c r="L3" i="14"/>
  <c r="H135" i="8"/>
  <c r="O135" i="8" s="1"/>
  <c r="X135" i="8" s="1"/>
  <c r="S134" i="3" s="1"/>
  <c r="H118" i="8"/>
  <c r="O118" i="8" s="1"/>
  <c r="W53" i="8"/>
  <c r="R43" i="8"/>
  <c r="C9" i="4"/>
  <c r="T9" i="4"/>
  <c r="K90" i="8"/>
  <c r="O90" i="8" s="1"/>
  <c r="O78" i="8"/>
  <c r="X78" i="8" s="1"/>
  <c r="S77" i="3" s="1"/>
  <c r="K39" i="8"/>
  <c r="O39" i="8" s="1"/>
  <c r="O27" i="8"/>
  <c r="T16" i="4"/>
  <c r="G4" i="14"/>
  <c r="R105" i="8"/>
  <c r="K89" i="8"/>
  <c r="O89" i="8" s="1"/>
  <c r="X89" i="8" s="1"/>
  <c r="S88" i="3" s="1"/>
  <c r="O71" i="7"/>
  <c r="T67" i="5"/>
  <c r="T49" i="5"/>
  <c r="C10" i="5"/>
  <c r="T10" i="5"/>
  <c r="AH10" i="8"/>
  <c r="O132" i="8"/>
  <c r="X132" i="8" s="1"/>
  <c r="S131" i="3" s="1"/>
  <c r="R114" i="8"/>
  <c r="R109" i="8"/>
  <c r="W91" i="8"/>
  <c r="R70" i="8"/>
  <c r="T16" i="5"/>
  <c r="T120" i="4"/>
  <c r="V3" i="15"/>
  <c r="G3" i="11" s="1"/>
  <c r="D3" i="11" s="1"/>
  <c r="N122" i="8"/>
  <c r="W90" i="8"/>
  <c r="R51" i="8"/>
  <c r="R18" i="8"/>
  <c r="N10" i="8"/>
  <c r="T50" i="4"/>
  <c r="T19" i="4"/>
  <c r="T76" i="5"/>
  <c r="T11" i="4"/>
  <c r="R11" i="4"/>
  <c r="C11" i="4"/>
  <c r="T68" i="5"/>
  <c r="V5" i="10"/>
  <c r="Y8" i="8"/>
  <c r="Z8" i="8" s="1"/>
  <c r="T41" i="4"/>
  <c r="T99" i="4"/>
  <c r="T25" i="4"/>
  <c r="T95" i="4"/>
  <c r="S95" i="4"/>
  <c r="M116" i="14" l="1"/>
  <c r="X113" i="8"/>
  <c r="S112" i="3" s="1"/>
  <c r="V45" i="15"/>
  <c r="G45" i="11" s="1"/>
  <c r="D45" i="11" s="1"/>
  <c r="M72" i="7"/>
  <c r="C16" i="5"/>
  <c r="C124" i="4"/>
  <c r="D73" i="14"/>
  <c r="AB131" i="14"/>
  <c r="Z131" i="14" s="1"/>
  <c r="S131" i="14" s="1"/>
  <c r="R18" i="3"/>
  <c r="O31" i="7"/>
  <c r="P81" i="7"/>
  <c r="I35" i="6"/>
  <c r="M73" i="7"/>
  <c r="K106" i="14"/>
  <c r="L106" i="14" s="1"/>
  <c r="D106" i="14" s="1"/>
  <c r="AM7" i="8"/>
  <c r="R34" i="6"/>
  <c r="V28" i="15"/>
  <c r="G28" i="11" s="1"/>
  <c r="D28" i="11" s="1"/>
  <c r="AG74" i="14"/>
  <c r="X140" i="8"/>
  <c r="S139" i="3" s="1"/>
  <c r="X137" i="8"/>
  <c r="R124" i="4" s="1"/>
  <c r="AM30" i="8"/>
  <c r="M76" i="14"/>
  <c r="V125" i="15"/>
  <c r="G125" i="11" s="1"/>
  <c r="D125" i="11" s="1"/>
  <c r="AM116" i="8"/>
  <c r="AN116" i="8" s="1"/>
  <c r="T115" i="3" s="1"/>
  <c r="K6" i="14"/>
  <c r="L6" i="14" s="1"/>
  <c r="V8" i="15"/>
  <c r="G8" i="11" s="1"/>
  <c r="D8" i="11" s="1"/>
  <c r="X107" i="8"/>
  <c r="S106" i="3" s="1"/>
  <c r="AL8" i="8"/>
  <c r="X111" i="8"/>
  <c r="S110" i="3" s="1"/>
  <c r="V89" i="15"/>
  <c r="G89" i="11" s="1"/>
  <c r="D89" i="11" s="1"/>
  <c r="M108" i="14"/>
  <c r="O136" i="7"/>
  <c r="N85" i="8"/>
  <c r="C16" i="4"/>
  <c r="O32" i="7"/>
  <c r="Z30" i="6"/>
  <c r="AG30" i="14"/>
  <c r="I70" i="6"/>
  <c r="N70" i="6" s="1"/>
  <c r="M69" i="3" s="1"/>
  <c r="AG69" i="14"/>
  <c r="AM87" i="8"/>
  <c r="Z103" i="6"/>
  <c r="I109" i="6"/>
  <c r="C105" i="14"/>
  <c r="H105" i="11" s="1"/>
  <c r="E105" i="11" s="1"/>
  <c r="Z121" i="6"/>
  <c r="R123" i="6"/>
  <c r="X58" i="8"/>
  <c r="S57" i="3" s="1"/>
  <c r="O12" i="7"/>
  <c r="AJ31" i="14"/>
  <c r="Z13" i="6"/>
  <c r="V38" i="15"/>
  <c r="G38" i="11" s="1"/>
  <c r="D38" i="11" s="1"/>
  <c r="B68" i="14"/>
  <c r="F68" i="11" s="1"/>
  <c r="C68" i="11" s="1"/>
  <c r="R111" i="3"/>
  <c r="R20" i="6"/>
  <c r="M113" i="7"/>
  <c r="AB126" i="14"/>
  <c r="M9" i="6"/>
  <c r="I19" i="6"/>
  <c r="M91" i="6"/>
  <c r="AM134" i="8"/>
  <c r="N25" i="8"/>
  <c r="N9" i="8"/>
  <c r="O47" i="7"/>
  <c r="H66" i="8"/>
  <c r="O129" i="8"/>
  <c r="X129" i="8" s="1"/>
  <c r="K85" i="8"/>
  <c r="X33" i="8"/>
  <c r="S32" i="3" s="1"/>
  <c r="AM99" i="8"/>
  <c r="AH32" i="8"/>
  <c r="AG112" i="14"/>
  <c r="R41" i="6"/>
  <c r="M73" i="6"/>
  <c r="I126" i="6"/>
  <c r="I26" i="6"/>
  <c r="I84" i="6"/>
  <c r="M124" i="7"/>
  <c r="X139" i="8"/>
  <c r="S138" i="3" s="1"/>
  <c r="X56" i="8"/>
  <c r="M62" i="7"/>
  <c r="AE32" i="8"/>
  <c r="M64" i="6"/>
  <c r="O82" i="7"/>
  <c r="AM96" i="8"/>
  <c r="AN96" i="8" s="1"/>
  <c r="T95" i="3" s="1"/>
  <c r="AG128" i="14"/>
  <c r="X109" i="8"/>
  <c r="S108" i="3" s="1"/>
  <c r="O85" i="8"/>
  <c r="K66" i="8"/>
  <c r="O66" i="8" s="1"/>
  <c r="K98" i="8"/>
  <c r="O98" i="8" s="1"/>
  <c r="X98" i="8" s="1"/>
  <c r="X67" i="8"/>
  <c r="S66" i="3" s="1"/>
  <c r="C67" i="5"/>
  <c r="L65" i="7"/>
  <c r="V70" i="15"/>
  <c r="G70" i="11" s="1"/>
  <c r="D70" i="11" s="1"/>
  <c r="AB112" i="14"/>
  <c r="C14" i="4"/>
  <c r="O127" i="8"/>
  <c r="X127" i="8" s="1"/>
  <c r="S126" i="3" s="1"/>
  <c r="O18" i="7"/>
  <c r="AN26" i="14"/>
  <c r="AJ86" i="14"/>
  <c r="M25" i="7"/>
  <c r="AG28" i="14"/>
  <c r="AB28" i="14" s="1"/>
  <c r="Z28" i="14" s="1"/>
  <c r="P80" i="7"/>
  <c r="AL103" i="8"/>
  <c r="S106" i="4"/>
  <c r="AM15" i="8"/>
  <c r="AN15" i="8" s="1"/>
  <c r="T14" i="3" s="1"/>
  <c r="C88" i="14"/>
  <c r="H88" i="11" s="1"/>
  <c r="E88" i="11" s="1"/>
  <c r="AH124" i="8"/>
  <c r="AM124" i="8" s="1"/>
  <c r="AN124" i="8" s="1"/>
  <c r="T123" i="3" s="1"/>
  <c r="V6" i="15"/>
  <c r="G6" i="11" s="1"/>
  <c r="D6" i="11" s="1"/>
  <c r="V69" i="15"/>
  <c r="G69" i="11" s="1"/>
  <c r="D69" i="11" s="1"/>
  <c r="AM101" i="8"/>
  <c r="R72" i="6"/>
  <c r="K25" i="8"/>
  <c r="W111" i="8"/>
  <c r="L25" i="14"/>
  <c r="D25" i="14" s="1"/>
  <c r="C68" i="14"/>
  <c r="H68" i="11" s="1"/>
  <c r="E68" i="11" s="1"/>
  <c r="AL107" i="8"/>
  <c r="AL117" i="8"/>
  <c r="AM138" i="8"/>
  <c r="AN138" i="8" s="1"/>
  <c r="T137" i="3" s="1"/>
  <c r="R137" i="3" s="1"/>
  <c r="R68" i="3"/>
  <c r="Z99" i="6"/>
  <c r="M106" i="14"/>
  <c r="O117" i="7"/>
  <c r="O122" i="8"/>
  <c r="V26" i="15"/>
  <c r="G26" i="11" s="1"/>
  <c r="D26" i="11" s="1"/>
  <c r="AN22" i="8"/>
  <c r="T21" i="3" s="1"/>
  <c r="AM88" i="8"/>
  <c r="AN88" i="8" s="1"/>
  <c r="T87" i="3" s="1"/>
  <c r="I17" i="6"/>
  <c r="L24" i="7"/>
  <c r="Z43" i="6"/>
  <c r="AB17" i="14"/>
  <c r="I53" i="6"/>
  <c r="N53" i="6" s="1"/>
  <c r="AM92" i="8"/>
  <c r="AL131" i="8"/>
  <c r="R29" i="6"/>
  <c r="S15" i="5"/>
  <c r="Z41" i="6"/>
  <c r="AA41" i="6" s="1"/>
  <c r="V60" i="15"/>
  <c r="G60" i="11" s="1"/>
  <c r="D60" i="11" s="1"/>
  <c r="M60" i="14"/>
  <c r="R82" i="6"/>
  <c r="O116" i="8"/>
  <c r="X116" i="8" s="1"/>
  <c r="S115" i="3" s="1"/>
  <c r="R118" i="4"/>
  <c r="V81" i="15"/>
  <c r="G81" i="11" s="1"/>
  <c r="D81" i="11" s="1"/>
  <c r="AB65" i="14"/>
  <c r="K35" i="8"/>
  <c r="O35" i="8" s="1"/>
  <c r="X35" i="8" s="1"/>
  <c r="W85" i="8"/>
  <c r="AM107" i="8"/>
  <c r="X90" i="8"/>
  <c r="S89" i="3" s="1"/>
  <c r="M30" i="6"/>
  <c r="N30" i="6" s="1"/>
  <c r="M29" i="3" s="1"/>
  <c r="V25" i="15"/>
  <c r="G25" i="11" s="1"/>
  <c r="D25" i="11" s="1"/>
  <c r="L50" i="7"/>
  <c r="G65" i="14"/>
  <c r="K80" i="6"/>
  <c r="L80" i="6" s="1"/>
  <c r="M80" i="6" s="1"/>
  <c r="N80" i="6" s="1"/>
  <c r="M79" i="3" s="1"/>
  <c r="AM80" i="8"/>
  <c r="AN80" i="8" s="1"/>
  <c r="T79" i="3" s="1"/>
  <c r="R79" i="3" s="1"/>
  <c r="AM131" i="8"/>
  <c r="X57" i="8"/>
  <c r="S56" i="3" s="1"/>
  <c r="L56" i="7"/>
  <c r="M117" i="7"/>
  <c r="U17" i="5"/>
  <c r="Z35" i="6"/>
  <c r="K46" i="14"/>
  <c r="L46" i="14" s="1"/>
  <c r="M48" i="6"/>
  <c r="P86" i="7"/>
  <c r="AM61" i="8"/>
  <c r="AN128" i="14"/>
  <c r="C73" i="4"/>
  <c r="AJ115" i="14"/>
  <c r="AB115" i="14" s="1"/>
  <c r="Z115" i="14" s="1"/>
  <c r="S115" i="14" s="1"/>
  <c r="L130" i="14"/>
  <c r="D130" i="14" s="1"/>
  <c r="AM39" i="8"/>
  <c r="X28" i="8"/>
  <c r="S27" i="3" s="1"/>
  <c r="N13" i="8"/>
  <c r="AM54" i="8"/>
  <c r="M13" i="6"/>
  <c r="I87" i="6"/>
  <c r="R118" i="6"/>
  <c r="N35" i="8"/>
  <c r="R38" i="4"/>
  <c r="S75" i="3"/>
  <c r="R49" i="5"/>
  <c r="AM97" i="8"/>
  <c r="S10" i="3"/>
  <c r="R10" i="5"/>
  <c r="X45" i="8"/>
  <c r="S32" i="14"/>
  <c r="B32" i="14" s="1"/>
  <c r="F32" i="11" s="1"/>
  <c r="C32" i="11" s="1"/>
  <c r="C32" i="14"/>
  <c r="H32" i="11" s="1"/>
  <c r="E32" i="11" s="1"/>
  <c r="AM93" i="8"/>
  <c r="D90" i="14"/>
  <c r="S27" i="14"/>
  <c r="C27" i="14"/>
  <c r="H27" i="11" s="1"/>
  <c r="E27" i="11" s="1"/>
  <c r="S28" i="3"/>
  <c r="R25" i="4"/>
  <c r="R76" i="5"/>
  <c r="S41" i="14"/>
  <c r="B41" i="14" s="1"/>
  <c r="F41" i="11" s="1"/>
  <c r="C41" i="11" s="1"/>
  <c r="B41" i="11" s="1"/>
  <c r="C41" i="14"/>
  <c r="H41" i="11" s="1"/>
  <c r="E41" i="11" s="1"/>
  <c r="AM20" i="8"/>
  <c r="AM84" i="8"/>
  <c r="B131" i="14"/>
  <c r="F131" i="11" s="1"/>
  <c r="C131" i="11" s="1"/>
  <c r="S55" i="3"/>
  <c r="R50" i="4"/>
  <c r="S132" i="3"/>
  <c r="R120" i="4"/>
  <c r="C68" i="5"/>
  <c r="X27" i="8"/>
  <c r="S26" i="3" s="1"/>
  <c r="R26" i="3" s="1"/>
  <c r="X43" i="8"/>
  <c r="S42" i="3" s="1"/>
  <c r="C53" i="4"/>
  <c r="C65" i="5"/>
  <c r="P5" i="14"/>
  <c r="Z21" i="6"/>
  <c r="V15" i="10"/>
  <c r="Y18" i="8"/>
  <c r="Z18" i="8" s="1"/>
  <c r="Z28" i="6"/>
  <c r="T26" i="6"/>
  <c r="U26" i="6" s="1"/>
  <c r="V26" i="6" s="1"/>
  <c r="O26" i="6"/>
  <c r="P26" i="6"/>
  <c r="Q26" i="6" s="1"/>
  <c r="AM11" i="8"/>
  <c r="AN11" i="8" s="1"/>
  <c r="S10" i="4" s="1"/>
  <c r="AE11" i="8"/>
  <c r="G25" i="6"/>
  <c r="H25" i="6" s="1"/>
  <c r="I25" i="6" s="1"/>
  <c r="F25" i="6"/>
  <c r="U35" i="3"/>
  <c r="V34" i="10"/>
  <c r="Y37" i="8"/>
  <c r="Z37" i="8" s="1"/>
  <c r="S34" i="10"/>
  <c r="H37" i="7" s="1"/>
  <c r="Z55" i="6"/>
  <c r="Z70" i="6"/>
  <c r="X73" i="6"/>
  <c r="Y73" i="6" s="1"/>
  <c r="Z73" i="6" s="1"/>
  <c r="P73" i="6"/>
  <c r="Q73" i="6" s="1"/>
  <c r="O73" i="6"/>
  <c r="T73" i="6"/>
  <c r="U73" i="6" s="1"/>
  <c r="V73" i="6" s="1"/>
  <c r="I94" i="6"/>
  <c r="N94" i="6" s="1"/>
  <c r="Z115" i="6"/>
  <c r="F112" i="6"/>
  <c r="G112" i="6"/>
  <c r="H112" i="6" s="1"/>
  <c r="S133" i="10"/>
  <c r="H136" i="7" s="1"/>
  <c r="C84" i="4"/>
  <c r="X7" i="6"/>
  <c r="Y7" i="6" s="1"/>
  <c r="W7" i="6"/>
  <c r="R23" i="6"/>
  <c r="S21" i="10"/>
  <c r="H24" i="7" s="1"/>
  <c r="X24" i="6"/>
  <c r="Y24" i="6" s="1"/>
  <c r="Z24" i="6" s="1"/>
  <c r="W24" i="6"/>
  <c r="T32" i="6"/>
  <c r="U32" i="6" s="1"/>
  <c r="V32" i="6" s="1"/>
  <c r="P32" i="6"/>
  <c r="Q32" i="6" s="1"/>
  <c r="O32" i="6"/>
  <c r="Q6" i="8"/>
  <c r="V6" i="8"/>
  <c r="L6" i="8"/>
  <c r="U6" i="8"/>
  <c r="I6" i="8"/>
  <c r="T6" i="8"/>
  <c r="G6" i="8"/>
  <c r="S6" i="8"/>
  <c r="F6" i="8"/>
  <c r="P6" i="8"/>
  <c r="M6" i="8"/>
  <c r="J6" i="8"/>
  <c r="I38" i="6"/>
  <c r="N36" i="7"/>
  <c r="K36" i="7"/>
  <c r="P35" i="3" s="1"/>
  <c r="L12" i="14"/>
  <c r="D12" i="14" s="1"/>
  <c r="U44" i="3"/>
  <c r="T46" i="6"/>
  <c r="U46" i="6" s="1"/>
  <c r="V46" i="6" s="1"/>
  <c r="P46" i="6"/>
  <c r="Q46" i="6" s="1"/>
  <c r="R46" i="6" s="1"/>
  <c r="O46" i="6"/>
  <c r="P54" i="7"/>
  <c r="K54" i="7"/>
  <c r="P53" i="3" s="1"/>
  <c r="Z51" i="14"/>
  <c r="S51" i="14" s="1"/>
  <c r="AM62" i="8"/>
  <c r="Q83" i="7"/>
  <c r="P85" i="6"/>
  <c r="Q85" i="6" s="1"/>
  <c r="T85" i="6"/>
  <c r="U85" i="6" s="1"/>
  <c r="V85" i="6" s="1"/>
  <c r="O85" i="6"/>
  <c r="P79" i="6"/>
  <c r="Q79" i="6" s="1"/>
  <c r="O79" i="6"/>
  <c r="T79" i="6"/>
  <c r="U79" i="6" s="1"/>
  <c r="V79" i="6" s="1"/>
  <c r="N110" i="7"/>
  <c r="Q110" i="7" s="1"/>
  <c r="K110" i="7"/>
  <c r="P109" i="3" s="1"/>
  <c r="V106" i="10"/>
  <c r="Y109" i="8"/>
  <c r="Z109" i="8" s="1"/>
  <c r="P111" i="6"/>
  <c r="Q111" i="6" s="1"/>
  <c r="R111" i="6" s="1"/>
  <c r="O111" i="6"/>
  <c r="T111" i="6"/>
  <c r="U111" i="6" s="1"/>
  <c r="V111" i="6" s="1"/>
  <c r="AE115" i="8"/>
  <c r="AM115" i="8" s="1"/>
  <c r="AB114" i="14"/>
  <c r="M128" i="6"/>
  <c r="N128" i="6" s="1"/>
  <c r="M127" i="3" s="1"/>
  <c r="R130" i="6"/>
  <c r="C31" i="4"/>
  <c r="R37" i="5"/>
  <c r="C58" i="4"/>
  <c r="C47" i="5"/>
  <c r="R122" i="4"/>
  <c r="AA12" i="6"/>
  <c r="AB12" i="6" s="1"/>
  <c r="X105" i="8"/>
  <c r="R71" i="5"/>
  <c r="C71" i="5"/>
  <c r="V7" i="10"/>
  <c r="Y10" i="8"/>
  <c r="Z10" i="8" s="1"/>
  <c r="U16" i="5"/>
  <c r="U19" i="3"/>
  <c r="X31" i="6"/>
  <c r="Y31" i="6" s="1"/>
  <c r="W31" i="6"/>
  <c r="I46" i="15"/>
  <c r="M38" i="14"/>
  <c r="R66" i="6"/>
  <c r="P68" i="7"/>
  <c r="G68" i="6"/>
  <c r="H68" i="6" s="1"/>
  <c r="F68" i="6"/>
  <c r="L81" i="7"/>
  <c r="I85" i="15"/>
  <c r="O106" i="7"/>
  <c r="AN118" i="8"/>
  <c r="T117" i="3" s="1"/>
  <c r="P119" i="14"/>
  <c r="M119" i="14" s="1"/>
  <c r="O119" i="7"/>
  <c r="M126" i="7"/>
  <c r="M130" i="6"/>
  <c r="C31" i="5"/>
  <c r="C63" i="5"/>
  <c r="O61" i="4"/>
  <c r="C103" i="4"/>
  <c r="C24" i="5"/>
  <c r="C55" i="4"/>
  <c r="C66" i="4"/>
  <c r="O62" i="8"/>
  <c r="X62" i="8" s="1"/>
  <c r="S61" i="3" s="1"/>
  <c r="O51" i="4"/>
  <c r="U17" i="3"/>
  <c r="U16" i="4"/>
  <c r="X37" i="6"/>
  <c r="Y37" i="6" s="1"/>
  <c r="W37" i="6"/>
  <c r="AE50" i="8"/>
  <c r="AN56" i="14"/>
  <c r="AG49" i="14"/>
  <c r="I53" i="15"/>
  <c r="V53" i="15" s="1"/>
  <c r="G53" i="11" s="1"/>
  <c r="D53" i="11" s="1"/>
  <c r="G65" i="6"/>
  <c r="H65" i="6" s="1"/>
  <c r="F65" i="6"/>
  <c r="Z65" i="14"/>
  <c r="S65" i="14" s="1"/>
  <c r="S65" i="10"/>
  <c r="H68" i="7" s="1"/>
  <c r="L71" i="14"/>
  <c r="D71" i="14" s="1"/>
  <c r="N75" i="7"/>
  <c r="K75" i="7"/>
  <c r="P74" i="3" s="1"/>
  <c r="AN79" i="14"/>
  <c r="AN83" i="8"/>
  <c r="T82" i="3" s="1"/>
  <c r="R82" i="3" s="1"/>
  <c r="P90" i="14"/>
  <c r="M90" i="14" s="1"/>
  <c r="P99" i="8"/>
  <c r="G99" i="8"/>
  <c r="U99" i="8"/>
  <c r="Q99" i="8"/>
  <c r="F99" i="8"/>
  <c r="I99" i="8"/>
  <c r="K99" i="8" s="1"/>
  <c r="V99" i="8"/>
  <c r="T99" i="8"/>
  <c r="S99" i="8"/>
  <c r="M99" i="8"/>
  <c r="L99" i="8"/>
  <c r="J99" i="8"/>
  <c r="D100" i="14"/>
  <c r="R112" i="6"/>
  <c r="T110" i="6"/>
  <c r="U110" i="6" s="1"/>
  <c r="V110" i="6" s="1"/>
  <c r="P110" i="6"/>
  <c r="Q110" i="6" s="1"/>
  <c r="O110" i="6"/>
  <c r="AG110" i="14"/>
  <c r="Z112" i="14"/>
  <c r="S112" i="14" s="1"/>
  <c r="M138" i="6"/>
  <c r="N138" i="6" s="1"/>
  <c r="M137" i="3" s="1"/>
  <c r="C53" i="5"/>
  <c r="C72" i="5"/>
  <c r="C20" i="5"/>
  <c r="R106" i="4"/>
  <c r="X74" i="8"/>
  <c r="S73" i="3" s="1"/>
  <c r="AN7" i="14"/>
  <c r="AB7" i="14" s="1"/>
  <c r="Z7" i="14" s="1"/>
  <c r="S7" i="14" s="1"/>
  <c r="S7" i="10"/>
  <c r="H10" i="7" s="1"/>
  <c r="L4" i="14"/>
  <c r="D4" i="14" s="1"/>
  <c r="AG23" i="14"/>
  <c r="AH33" i="8"/>
  <c r="S9" i="10"/>
  <c r="H12" i="7" s="1"/>
  <c r="S39" i="10"/>
  <c r="H42" i="7" s="1"/>
  <c r="M50" i="7"/>
  <c r="J47" i="6"/>
  <c r="K47" i="6"/>
  <c r="L47" i="6" s="1"/>
  <c r="AG52" i="14"/>
  <c r="Q69" i="7"/>
  <c r="L40" i="14"/>
  <c r="D40" i="14" s="1"/>
  <c r="C40" i="14"/>
  <c r="H40" i="11" s="1"/>
  <c r="E40" i="11" s="1"/>
  <c r="P75" i="6"/>
  <c r="Q75" i="6" s="1"/>
  <c r="T75" i="6"/>
  <c r="U75" i="6" s="1"/>
  <c r="V75" i="6" s="1"/>
  <c r="O75" i="6"/>
  <c r="P73" i="14"/>
  <c r="M81" i="7"/>
  <c r="S77" i="10"/>
  <c r="H80" i="7" s="1"/>
  <c r="AE102" i="8"/>
  <c r="AM102" i="8" s="1"/>
  <c r="I99" i="15"/>
  <c r="V99" i="15" s="1"/>
  <c r="G99" i="11" s="1"/>
  <c r="D99" i="11" s="1"/>
  <c r="V97" i="10"/>
  <c r="Y100" i="8"/>
  <c r="Z100" i="8" s="1"/>
  <c r="AG91" i="14"/>
  <c r="I103" i="15"/>
  <c r="T122" i="6"/>
  <c r="U122" i="6" s="1"/>
  <c r="V122" i="6" s="1"/>
  <c r="P122" i="6"/>
  <c r="Q122" i="6" s="1"/>
  <c r="O122" i="6"/>
  <c r="O122" i="7"/>
  <c r="AN121" i="8"/>
  <c r="T120" i="3" s="1"/>
  <c r="S127" i="10"/>
  <c r="H130" i="7" s="1"/>
  <c r="U139" i="3"/>
  <c r="I137" i="15"/>
  <c r="P130" i="14"/>
  <c r="C13" i="4"/>
  <c r="P13" i="4"/>
  <c r="C28" i="5"/>
  <c r="O104" i="8"/>
  <c r="X104" i="8" s="1"/>
  <c r="S103" i="3" s="1"/>
  <c r="R42" i="5"/>
  <c r="AN15" i="14"/>
  <c r="G23" i="6"/>
  <c r="H23" i="6" s="1"/>
  <c r="F23" i="6"/>
  <c r="P31" i="14"/>
  <c r="J16" i="6"/>
  <c r="K16" i="6"/>
  <c r="L16" i="6" s="1"/>
  <c r="V28" i="10"/>
  <c r="Y31" i="8"/>
  <c r="Z31" i="8" s="1"/>
  <c r="AN31" i="8" s="1"/>
  <c r="T30" i="3" s="1"/>
  <c r="G42" i="14"/>
  <c r="P58" i="7"/>
  <c r="V27" i="15"/>
  <c r="G27" i="11" s="1"/>
  <c r="D27" i="11" s="1"/>
  <c r="R48" i="6"/>
  <c r="AL63" i="8"/>
  <c r="M65" i="7"/>
  <c r="AH58" i="8"/>
  <c r="M71" i="6"/>
  <c r="N71" i="6" s="1"/>
  <c r="M70" i="3" s="1"/>
  <c r="D59" i="14"/>
  <c r="P81" i="6"/>
  <c r="Q81" i="6" s="1"/>
  <c r="T81" i="6"/>
  <c r="U81" i="6" s="1"/>
  <c r="V81" i="6" s="1"/>
  <c r="O81" i="6"/>
  <c r="I87" i="15"/>
  <c r="X89" i="6"/>
  <c r="Y89" i="6" s="1"/>
  <c r="Z89" i="6" s="1"/>
  <c r="W89" i="6"/>
  <c r="U91" i="3"/>
  <c r="V91" i="15"/>
  <c r="G91" i="11" s="1"/>
  <c r="D91" i="11" s="1"/>
  <c r="AN106" i="14"/>
  <c r="AB106" i="14" s="1"/>
  <c r="Z106" i="14" s="1"/>
  <c r="AE111" i="8"/>
  <c r="AM111" i="8" s="1"/>
  <c r="P113" i="7"/>
  <c r="K122" i="14"/>
  <c r="L122" i="14" s="1"/>
  <c r="I133" i="6"/>
  <c r="G136" i="14"/>
  <c r="V136" i="10"/>
  <c r="Y139" i="8"/>
  <c r="Z139" i="8" s="1"/>
  <c r="AG137" i="14"/>
  <c r="R60" i="5"/>
  <c r="R21" i="5"/>
  <c r="O48" i="5"/>
  <c r="P7" i="7"/>
  <c r="R61" i="5"/>
  <c r="C26" i="4"/>
  <c r="AB12" i="14"/>
  <c r="Z12" i="14" s="1"/>
  <c r="S12" i="14" s="1"/>
  <c r="H17" i="8"/>
  <c r="AH21" i="8"/>
  <c r="AM21" i="8" s="1"/>
  <c r="K25" i="6"/>
  <c r="L25" i="6" s="1"/>
  <c r="J25" i="6"/>
  <c r="AH36" i="8"/>
  <c r="K65" i="6"/>
  <c r="L65" i="6" s="1"/>
  <c r="M65" i="6" s="1"/>
  <c r="J65" i="6"/>
  <c r="N67" i="7"/>
  <c r="K67" i="7"/>
  <c r="P66" i="3" s="1"/>
  <c r="L54" i="7"/>
  <c r="S75" i="10"/>
  <c r="H78" i="7" s="1"/>
  <c r="P73" i="7"/>
  <c r="AE74" i="8"/>
  <c r="V66" i="15"/>
  <c r="G66" i="11" s="1"/>
  <c r="D66" i="11" s="1"/>
  <c r="V74" i="15"/>
  <c r="G74" i="11" s="1"/>
  <c r="D74" i="11" s="1"/>
  <c r="V96" i="10"/>
  <c r="Y99" i="8"/>
  <c r="Z99" i="8" s="1"/>
  <c r="AN99" i="8" s="1"/>
  <c r="T98" i="3" s="1"/>
  <c r="AB98" i="14"/>
  <c r="Z98" i="14" s="1"/>
  <c r="S98" i="14" s="1"/>
  <c r="G107" i="6"/>
  <c r="H107" i="6" s="1"/>
  <c r="F107" i="6"/>
  <c r="I123" i="6"/>
  <c r="AG119" i="14"/>
  <c r="AB119" i="14" s="1"/>
  <c r="Z119" i="14" s="1"/>
  <c r="AE123" i="8"/>
  <c r="AM123" i="8" s="1"/>
  <c r="L133" i="14"/>
  <c r="C6" i="4"/>
  <c r="U15" i="5"/>
  <c r="V3" i="10"/>
  <c r="Y6" i="8"/>
  <c r="Z6" i="8" s="1"/>
  <c r="AN6" i="8" s="1"/>
  <c r="S5" i="4" s="1"/>
  <c r="K20" i="7"/>
  <c r="N20" i="7"/>
  <c r="X18" i="6"/>
  <c r="Y18" i="6" s="1"/>
  <c r="W18" i="6"/>
  <c r="R9" i="8"/>
  <c r="G8" i="14"/>
  <c r="M36" i="7"/>
  <c r="O34" i="7"/>
  <c r="AN48" i="8"/>
  <c r="V16" i="15"/>
  <c r="G16" i="11" s="1"/>
  <c r="D16" i="11" s="1"/>
  <c r="L24" i="14"/>
  <c r="D24" i="14" s="1"/>
  <c r="B24" i="14" s="1"/>
  <c r="F24" i="11" s="1"/>
  <c r="C24" i="11" s="1"/>
  <c r="C24" i="14"/>
  <c r="H24" i="11" s="1"/>
  <c r="E24" i="11" s="1"/>
  <c r="P42" i="14"/>
  <c r="N48" i="7"/>
  <c r="Q48" i="7" s="1"/>
  <c r="K48" i="7"/>
  <c r="AH51" i="8"/>
  <c r="G49" i="14"/>
  <c r="N54" i="7"/>
  <c r="O54" i="7"/>
  <c r="M54" i="7"/>
  <c r="AN73" i="14"/>
  <c r="AG79" i="14"/>
  <c r="X81" i="6"/>
  <c r="Y81" i="6" s="1"/>
  <c r="Z81" i="6" s="1"/>
  <c r="W81" i="6"/>
  <c r="I92" i="6"/>
  <c r="P97" i="8"/>
  <c r="G97" i="8"/>
  <c r="U97" i="8"/>
  <c r="Q97" i="8"/>
  <c r="F97" i="8"/>
  <c r="T97" i="8"/>
  <c r="S97" i="8"/>
  <c r="M97" i="8"/>
  <c r="L97" i="8"/>
  <c r="I97" i="8"/>
  <c r="V97" i="8"/>
  <c r="J97" i="8"/>
  <c r="G121" i="14"/>
  <c r="D121" i="14" s="1"/>
  <c r="P129" i="14"/>
  <c r="M129" i="14" s="1"/>
  <c r="O130" i="7"/>
  <c r="AL136" i="8"/>
  <c r="L134" i="14"/>
  <c r="D134" i="14" s="1"/>
  <c r="G140" i="6"/>
  <c r="H140" i="6" s="1"/>
  <c r="F140" i="6"/>
  <c r="AJ136" i="14"/>
  <c r="AB136" i="14" s="1"/>
  <c r="P135" i="7"/>
  <c r="X14" i="6"/>
  <c r="Y14" i="6" s="1"/>
  <c r="Z14" i="6" s="1"/>
  <c r="W14" i="6"/>
  <c r="AE45" i="8"/>
  <c r="U65" i="3"/>
  <c r="AB110" i="14"/>
  <c r="K120" i="6"/>
  <c r="L120" i="6" s="1"/>
  <c r="M120" i="6" s="1"/>
  <c r="J120" i="6"/>
  <c r="I126" i="15"/>
  <c r="W130" i="6"/>
  <c r="X130" i="6"/>
  <c r="Y130" i="6" s="1"/>
  <c r="V132" i="10"/>
  <c r="Y135" i="8"/>
  <c r="Z135" i="8" s="1"/>
  <c r="S136" i="10"/>
  <c r="H139" i="7" s="1"/>
  <c r="C70" i="4"/>
  <c r="P19" i="5"/>
  <c r="N19" i="5"/>
  <c r="AG31" i="14"/>
  <c r="AN31" i="14"/>
  <c r="AB31" i="14" s="1"/>
  <c r="Z31" i="14" s="1"/>
  <c r="S31" i="14" s="1"/>
  <c r="U41" i="3"/>
  <c r="U28" i="5"/>
  <c r="L49" i="7"/>
  <c r="P57" i="6"/>
  <c r="Q57" i="6" s="1"/>
  <c r="R57" i="6" s="1"/>
  <c r="T57" i="6"/>
  <c r="U57" i="6" s="1"/>
  <c r="V57" i="6" s="1"/>
  <c r="O57" i="6"/>
  <c r="X68" i="6"/>
  <c r="Y68" i="6" s="1"/>
  <c r="W68" i="6"/>
  <c r="P74" i="7"/>
  <c r="V78" i="10"/>
  <c r="Y81" i="8"/>
  <c r="Z81" i="8" s="1"/>
  <c r="T96" i="6"/>
  <c r="U96" i="6" s="1"/>
  <c r="V96" i="6" s="1"/>
  <c r="P96" i="6"/>
  <c r="Q96" i="6" s="1"/>
  <c r="O96" i="6"/>
  <c r="L110" i="14"/>
  <c r="AN124" i="14"/>
  <c r="AB124" i="14" s="1"/>
  <c r="Z124" i="14" s="1"/>
  <c r="S124" i="14" s="1"/>
  <c r="AE126" i="8"/>
  <c r="AN131" i="8"/>
  <c r="T130" i="3" s="1"/>
  <c r="R130" i="3" s="1"/>
  <c r="T130" i="6"/>
  <c r="U130" i="6" s="1"/>
  <c r="V130" i="6" s="1"/>
  <c r="O31" i="4"/>
  <c r="S87" i="4"/>
  <c r="O37" i="5"/>
  <c r="R74" i="5"/>
  <c r="V25" i="10"/>
  <c r="Y28" i="8"/>
  <c r="Z28" i="8" s="1"/>
  <c r="G31" i="14"/>
  <c r="D31" i="14" s="1"/>
  <c r="L38" i="7"/>
  <c r="K60" i="6"/>
  <c r="L60" i="6" s="1"/>
  <c r="J60" i="6"/>
  <c r="P47" i="14"/>
  <c r="M47" i="14" s="1"/>
  <c r="U54" i="3"/>
  <c r="F50" i="6"/>
  <c r="G50" i="6"/>
  <c r="H50" i="6" s="1"/>
  <c r="AE63" i="8"/>
  <c r="AM63" i="8"/>
  <c r="U64" i="3"/>
  <c r="W48" i="6"/>
  <c r="X48" i="6"/>
  <c r="Y48" i="6" s="1"/>
  <c r="Z59" i="14"/>
  <c r="S59" i="14" s="1"/>
  <c r="AB72" i="14"/>
  <c r="G87" i="14"/>
  <c r="N84" i="7"/>
  <c r="K84" i="7"/>
  <c r="P83" i="3" s="1"/>
  <c r="U86" i="3"/>
  <c r="Q88" i="8"/>
  <c r="R88" i="8" s="1"/>
  <c r="Q87" i="8"/>
  <c r="R87" i="8" s="1"/>
  <c r="X87" i="8" s="1"/>
  <c r="I97" i="15"/>
  <c r="S85" i="10"/>
  <c r="H88" i="7" s="1"/>
  <c r="U119" i="3"/>
  <c r="P126" i="7"/>
  <c r="B115" i="14"/>
  <c r="F115" i="11" s="1"/>
  <c r="C115" i="11" s="1"/>
  <c r="C110" i="4"/>
  <c r="O98" i="4"/>
  <c r="P61" i="4"/>
  <c r="R61" i="4"/>
  <c r="S17" i="5"/>
  <c r="C40" i="4"/>
  <c r="K7" i="14"/>
  <c r="L7" i="14" s="1"/>
  <c r="D7" i="14" s="1"/>
  <c r="O64" i="5"/>
  <c r="P51" i="4"/>
  <c r="C51" i="4"/>
  <c r="G3" i="14"/>
  <c r="I11" i="15"/>
  <c r="V11" i="15" s="1"/>
  <c r="G11" i="11" s="1"/>
  <c r="D11" i="11" s="1"/>
  <c r="P20" i="7"/>
  <c r="J32" i="6"/>
  <c r="K32" i="6"/>
  <c r="L32" i="6" s="1"/>
  <c r="U23" i="3"/>
  <c r="U10" i="3"/>
  <c r="U10" i="5"/>
  <c r="V49" i="10"/>
  <c r="Y52" i="8"/>
  <c r="Z52" i="8" s="1"/>
  <c r="X46" i="6"/>
  <c r="Y46" i="6" s="1"/>
  <c r="W46" i="6"/>
  <c r="AH55" i="8"/>
  <c r="AE52" i="8"/>
  <c r="V60" i="10"/>
  <c r="Y63" i="8"/>
  <c r="Z63" i="8" s="1"/>
  <c r="AH65" i="8"/>
  <c r="F58" i="6"/>
  <c r="G58" i="6"/>
  <c r="H58" i="6" s="1"/>
  <c r="G48" i="6"/>
  <c r="H48" i="6" s="1"/>
  <c r="F48" i="6"/>
  <c r="R63" i="6"/>
  <c r="S71" i="10"/>
  <c r="H74" i="7" s="1"/>
  <c r="AL82" i="8"/>
  <c r="AE81" i="8"/>
  <c r="AM81" i="8" s="1"/>
  <c r="AB77" i="14"/>
  <c r="Z77" i="14" s="1"/>
  <c r="S77" i="14" s="1"/>
  <c r="Q97" i="3"/>
  <c r="R98" i="7"/>
  <c r="O97" i="3" s="1"/>
  <c r="U98" i="3"/>
  <c r="M91" i="14"/>
  <c r="P100" i="14"/>
  <c r="M100" i="14" s="1"/>
  <c r="O111" i="7"/>
  <c r="V112" i="15"/>
  <c r="G112" i="11" s="1"/>
  <c r="D112" i="11" s="1"/>
  <c r="V112" i="10"/>
  <c r="Y115" i="8"/>
  <c r="Z115" i="8" s="1"/>
  <c r="X122" i="6"/>
  <c r="Y122" i="6" s="1"/>
  <c r="W122" i="6"/>
  <c r="U117" i="3"/>
  <c r="P129" i="7"/>
  <c r="K132" i="6"/>
  <c r="L132" i="6" s="1"/>
  <c r="J132" i="6"/>
  <c r="U106" i="4"/>
  <c r="C18" i="4"/>
  <c r="P7" i="6"/>
  <c r="Q7" i="6" s="1"/>
  <c r="O7" i="6"/>
  <c r="T7" i="6"/>
  <c r="U7" i="6" s="1"/>
  <c r="V7" i="6" s="1"/>
  <c r="C16" i="14"/>
  <c r="H16" i="11" s="1"/>
  <c r="E16" i="11" s="1"/>
  <c r="M32" i="7"/>
  <c r="AN29" i="14"/>
  <c r="AH24" i="8"/>
  <c r="I23" i="15"/>
  <c r="K28" i="6"/>
  <c r="L28" i="6" s="1"/>
  <c r="J28" i="6"/>
  <c r="G33" i="14"/>
  <c r="S35" i="10"/>
  <c r="H38" i="7" s="1"/>
  <c r="AE36" i="8"/>
  <c r="AM36" i="8" s="1"/>
  <c r="AE47" i="8"/>
  <c r="K47" i="14"/>
  <c r="L47" i="14" s="1"/>
  <c r="V36" i="15"/>
  <c r="G36" i="11" s="1"/>
  <c r="D36" i="11" s="1"/>
  <c r="Q47" i="8"/>
  <c r="R47" i="8" s="1"/>
  <c r="X47" i="8" s="1"/>
  <c r="Q46" i="8"/>
  <c r="R46" i="8" s="1"/>
  <c r="Q48" i="8"/>
  <c r="R48" i="8" s="1"/>
  <c r="X48" i="8" s="1"/>
  <c r="I52" i="15"/>
  <c r="C51" i="14"/>
  <c r="H51" i="11" s="1"/>
  <c r="E51" i="11" s="1"/>
  <c r="AG70" i="14"/>
  <c r="P77" i="14"/>
  <c r="K92" i="6"/>
  <c r="L92" i="6" s="1"/>
  <c r="J92" i="6"/>
  <c r="U101" i="3"/>
  <c r="P99" i="14"/>
  <c r="X91" i="6"/>
  <c r="Y91" i="6" s="1"/>
  <c r="Z91" i="6" s="1"/>
  <c r="P91" i="6"/>
  <c r="Q91" i="6" s="1"/>
  <c r="T91" i="6"/>
  <c r="U91" i="6" s="1"/>
  <c r="V91" i="6" s="1"/>
  <c r="O91" i="6"/>
  <c r="V94" i="15"/>
  <c r="G94" i="11" s="1"/>
  <c r="D94" i="11" s="1"/>
  <c r="M106" i="7"/>
  <c r="U103" i="4"/>
  <c r="U112" i="3"/>
  <c r="AE117" i="8"/>
  <c r="AM117" i="8" s="1"/>
  <c r="X119" i="6"/>
  <c r="Y119" i="6" s="1"/>
  <c r="W119" i="6"/>
  <c r="K123" i="6"/>
  <c r="L123" i="6" s="1"/>
  <c r="J123" i="6"/>
  <c r="L126" i="7"/>
  <c r="X127" i="6"/>
  <c r="Y127" i="6" s="1"/>
  <c r="Z127" i="6" s="1"/>
  <c r="W127" i="6"/>
  <c r="L113" i="14"/>
  <c r="D113" i="14" s="1"/>
  <c r="B113" i="14" s="1"/>
  <c r="F113" i="11" s="1"/>
  <c r="C113" i="11" s="1"/>
  <c r="B113" i="11" s="1"/>
  <c r="C113" i="14"/>
  <c r="H113" i="11" s="1"/>
  <c r="E113" i="11" s="1"/>
  <c r="V120" i="15"/>
  <c r="G120" i="11" s="1"/>
  <c r="D120" i="11" s="1"/>
  <c r="P140" i="7"/>
  <c r="P137" i="14"/>
  <c r="M137" i="14" s="1"/>
  <c r="M140" i="7"/>
  <c r="S130" i="10"/>
  <c r="H133" i="7" s="1"/>
  <c r="U89" i="4"/>
  <c r="C69" i="5"/>
  <c r="C58" i="5"/>
  <c r="N31" i="7"/>
  <c r="K31" i="7"/>
  <c r="P30" i="3" s="1"/>
  <c r="S22" i="10"/>
  <c r="H25" i="7" s="1"/>
  <c r="L34" i="14"/>
  <c r="P29" i="7"/>
  <c r="M29" i="7"/>
  <c r="U27" i="10"/>
  <c r="J30" i="7" s="1"/>
  <c r="X47" i="6"/>
  <c r="Y47" i="6" s="1"/>
  <c r="W47" i="6"/>
  <c r="V48" i="15"/>
  <c r="G48" i="11" s="1"/>
  <c r="D48" i="11" s="1"/>
  <c r="I43" i="15"/>
  <c r="I62" i="15"/>
  <c r="V62" i="15" s="1"/>
  <c r="G62" i="11" s="1"/>
  <c r="D62" i="11" s="1"/>
  <c r="O72" i="7"/>
  <c r="V51" i="15"/>
  <c r="G51" i="11" s="1"/>
  <c r="D51" i="11" s="1"/>
  <c r="V59" i="15"/>
  <c r="G59" i="11" s="1"/>
  <c r="D59" i="11" s="1"/>
  <c r="P87" i="14"/>
  <c r="M84" i="14"/>
  <c r="L86" i="7"/>
  <c r="AB100" i="14"/>
  <c r="Z100" i="14" s="1"/>
  <c r="S100" i="14" s="1"/>
  <c r="I93" i="15"/>
  <c r="C94" i="14"/>
  <c r="H94" i="11" s="1"/>
  <c r="E94" i="11" s="1"/>
  <c r="G103" i="6"/>
  <c r="H103" i="6" s="1"/>
  <c r="I103" i="6" s="1"/>
  <c r="N103" i="6" s="1"/>
  <c r="M102" i="3" s="1"/>
  <c r="F103" i="6"/>
  <c r="U109" i="3"/>
  <c r="G122" i="14"/>
  <c r="U136" i="3"/>
  <c r="K139" i="6"/>
  <c r="L139" i="6" s="1"/>
  <c r="M139" i="6" s="1"/>
  <c r="N139" i="6" s="1"/>
  <c r="M138" i="3" s="1"/>
  <c r="J139" i="6"/>
  <c r="O10" i="7"/>
  <c r="C45" i="5"/>
  <c r="P29" i="14"/>
  <c r="AJ25" i="14"/>
  <c r="M33" i="14"/>
  <c r="G29" i="6"/>
  <c r="H29" i="6" s="1"/>
  <c r="F29" i="6"/>
  <c r="AL45" i="8"/>
  <c r="V57" i="10"/>
  <c r="Y60" i="8"/>
  <c r="Z60" i="8" s="1"/>
  <c r="L39" i="7"/>
  <c r="V47" i="10"/>
  <c r="Y50" i="8"/>
  <c r="Z50" i="8" s="1"/>
  <c r="AN43" i="14"/>
  <c r="AB43" i="14" s="1"/>
  <c r="Z43" i="14" s="1"/>
  <c r="S43" i="14" s="1"/>
  <c r="K49" i="6"/>
  <c r="L49" i="6" s="1"/>
  <c r="J49" i="6"/>
  <c r="X56" i="6"/>
  <c r="Y56" i="6" s="1"/>
  <c r="W56" i="6"/>
  <c r="X57" i="6"/>
  <c r="Y57" i="6" s="1"/>
  <c r="Z57" i="6" s="1"/>
  <c r="W57" i="6"/>
  <c r="P62" i="7"/>
  <c r="AG86" i="14"/>
  <c r="K85" i="6"/>
  <c r="L85" i="6" s="1"/>
  <c r="J85" i="6"/>
  <c r="AG83" i="14"/>
  <c r="U70" i="4"/>
  <c r="U78" i="3"/>
  <c r="K97" i="6"/>
  <c r="L97" i="6" s="1"/>
  <c r="J97" i="6"/>
  <c r="K96" i="6"/>
  <c r="L96" i="6" s="1"/>
  <c r="M96" i="6" s="1"/>
  <c r="G96" i="6"/>
  <c r="H96" i="6" s="1"/>
  <c r="I96" i="6" s="1"/>
  <c r="AN103" i="14"/>
  <c r="AB103" i="14" s="1"/>
  <c r="Z103" i="14" s="1"/>
  <c r="S103" i="14" s="1"/>
  <c r="K112" i="7"/>
  <c r="P111" i="3" s="1"/>
  <c r="N112" i="7"/>
  <c r="K111" i="6"/>
  <c r="L111" i="6" s="1"/>
  <c r="M111" i="6" s="1"/>
  <c r="N111" i="6" s="1"/>
  <c r="M110" i="3" s="1"/>
  <c r="J111" i="6"/>
  <c r="O112" i="7"/>
  <c r="K122" i="6"/>
  <c r="L122" i="6" s="1"/>
  <c r="M122" i="6" s="1"/>
  <c r="J122" i="6"/>
  <c r="P122" i="14"/>
  <c r="K123" i="14"/>
  <c r="L123" i="14" s="1"/>
  <c r="D123" i="14" s="1"/>
  <c r="P130" i="7"/>
  <c r="T128" i="6"/>
  <c r="U128" i="6" s="1"/>
  <c r="V128" i="6" s="1"/>
  <c r="AA128" i="6" s="1"/>
  <c r="P128" i="6"/>
  <c r="Q128" i="6" s="1"/>
  <c r="O128" i="6"/>
  <c r="AH137" i="8"/>
  <c r="S36" i="5"/>
  <c r="S63" i="4"/>
  <c r="N13" i="6"/>
  <c r="M12" i="3" s="1"/>
  <c r="S18" i="10"/>
  <c r="H21" i="7" s="1"/>
  <c r="P14" i="14"/>
  <c r="U22" i="3"/>
  <c r="L22" i="14"/>
  <c r="AL40" i="8"/>
  <c r="N63" i="7"/>
  <c r="M42" i="14"/>
  <c r="M51" i="7"/>
  <c r="P51" i="7"/>
  <c r="AJ49" i="14"/>
  <c r="U53" i="3"/>
  <c r="U37" i="5"/>
  <c r="I63" i="15"/>
  <c r="V67" i="10"/>
  <c r="Y70" i="8"/>
  <c r="Z70" i="8" s="1"/>
  <c r="AN70" i="8" s="1"/>
  <c r="T69" i="3" s="1"/>
  <c r="I82" i="15"/>
  <c r="L84" i="7"/>
  <c r="U96" i="3"/>
  <c r="P107" i="7"/>
  <c r="T106" i="6"/>
  <c r="U106" i="6" s="1"/>
  <c r="V106" i="6" s="1"/>
  <c r="P106" i="6"/>
  <c r="Q106" i="6" s="1"/>
  <c r="O106" i="6"/>
  <c r="G111" i="14"/>
  <c r="G107" i="14"/>
  <c r="P117" i="6"/>
  <c r="Q117" i="6" s="1"/>
  <c r="R117" i="6" s="1"/>
  <c r="J117" i="6"/>
  <c r="K117" i="6"/>
  <c r="L117" i="6" s="1"/>
  <c r="M117" i="6" s="1"/>
  <c r="N117" i="6" s="1"/>
  <c r="K114" i="14"/>
  <c r="L114" i="14" s="1"/>
  <c r="V116" i="15"/>
  <c r="G116" i="11" s="1"/>
  <c r="D116" i="11" s="1"/>
  <c r="M125" i="7"/>
  <c r="O125" i="7"/>
  <c r="G118" i="6"/>
  <c r="H118" i="6" s="1"/>
  <c r="F118" i="6"/>
  <c r="U120" i="4"/>
  <c r="U132" i="3"/>
  <c r="AH136" i="8"/>
  <c r="AH139" i="8"/>
  <c r="AG134" i="14"/>
  <c r="X22" i="8"/>
  <c r="S21" i="3" s="1"/>
  <c r="R21" i="3" s="1"/>
  <c r="D3" i="14"/>
  <c r="R15" i="7"/>
  <c r="O14" i="3" s="1"/>
  <c r="Q14" i="3"/>
  <c r="U95" i="4"/>
  <c r="C99" i="4"/>
  <c r="C76" i="5"/>
  <c r="C50" i="4"/>
  <c r="R67" i="5"/>
  <c r="X46" i="8"/>
  <c r="S45" i="3" s="1"/>
  <c r="C38" i="5"/>
  <c r="M14" i="14"/>
  <c r="I56" i="6"/>
  <c r="S55" i="10"/>
  <c r="H58" i="7" s="1"/>
  <c r="K68" i="6"/>
  <c r="L68" i="6" s="1"/>
  <c r="M68" i="6" s="1"/>
  <c r="J68" i="6"/>
  <c r="K76" i="6"/>
  <c r="L76" i="6" s="1"/>
  <c r="J76" i="6"/>
  <c r="J74" i="6"/>
  <c r="K74" i="6"/>
  <c r="L74" i="6" s="1"/>
  <c r="I83" i="15"/>
  <c r="F93" i="6"/>
  <c r="G93" i="6"/>
  <c r="H93" i="6" s="1"/>
  <c r="I93" i="6" s="1"/>
  <c r="N93" i="6" s="1"/>
  <c r="X107" i="6"/>
  <c r="Y107" i="6" s="1"/>
  <c r="W107" i="6"/>
  <c r="G114" i="6"/>
  <c r="H114" i="6" s="1"/>
  <c r="I114" i="6" s="1"/>
  <c r="F114" i="6"/>
  <c r="N115" i="7"/>
  <c r="Q115" i="7" s="1"/>
  <c r="K115" i="7"/>
  <c r="P114" i="3" s="1"/>
  <c r="L140" i="7"/>
  <c r="X140" i="6"/>
  <c r="Y140" i="6" s="1"/>
  <c r="W140" i="6"/>
  <c r="X135" i="6"/>
  <c r="Y135" i="6" s="1"/>
  <c r="Z135" i="6" s="1"/>
  <c r="W135" i="6"/>
  <c r="L70" i="4"/>
  <c r="R29" i="5"/>
  <c r="S30" i="5"/>
  <c r="R19" i="5"/>
  <c r="O19" i="5"/>
  <c r="U19" i="4"/>
  <c r="U20" i="3"/>
  <c r="G21" i="6"/>
  <c r="H21" i="6" s="1"/>
  <c r="F21" i="6"/>
  <c r="I31" i="6"/>
  <c r="AN61" i="8"/>
  <c r="T60" i="3" s="1"/>
  <c r="X60" i="6"/>
  <c r="Y60" i="6" s="1"/>
  <c r="W60" i="6"/>
  <c r="O45" i="7"/>
  <c r="AE41" i="8"/>
  <c r="D42" i="14"/>
  <c r="V54" i="15"/>
  <c r="G54" i="11" s="1"/>
  <c r="D54" i="11" s="1"/>
  <c r="V55" i="10"/>
  <c r="Y58" i="8"/>
  <c r="Z58" i="8" s="1"/>
  <c r="V62" i="10"/>
  <c r="Y65" i="8"/>
  <c r="Z65" i="8" s="1"/>
  <c r="I67" i="6"/>
  <c r="X75" i="6"/>
  <c r="Y75" i="6" s="1"/>
  <c r="W75" i="6"/>
  <c r="L76" i="14"/>
  <c r="D76" i="14" s="1"/>
  <c r="B76" i="14" s="1"/>
  <c r="F76" i="11" s="1"/>
  <c r="C76" i="11" s="1"/>
  <c r="C76" i="14"/>
  <c r="H76" i="11" s="1"/>
  <c r="E76" i="11" s="1"/>
  <c r="U128" i="3"/>
  <c r="M133" i="6"/>
  <c r="P31" i="4"/>
  <c r="R47" i="5"/>
  <c r="C23" i="4"/>
  <c r="U38" i="4"/>
  <c r="O55" i="5"/>
  <c r="X126" i="8"/>
  <c r="O39" i="5"/>
  <c r="AE14" i="8"/>
  <c r="AB10" i="14"/>
  <c r="J26" i="6"/>
  <c r="K26" i="6"/>
  <c r="L26" i="6" s="1"/>
  <c r="M26" i="6" s="1"/>
  <c r="N26" i="6" s="1"/>
  <c r="M25" i="3" s="1"/>
  <c r="M38" i="7"/>
  <c r="P36" i="7"/>
  <c r="Q53" i="7"/>
  <c r="M46" i="7"/>
  <c r="D45" i="14"/>
  <c r="V59" i="10"/>
  <c r="Y62" i="8"/>
  <c r="Z62" i="8" s="1"/>
  <c r="AN62" i="8" s="1"/>
  <c r="T61" i="3" s="1"/>
  <c r="R61" i="3" s="1"/>
  <c r="M64" i="14"/>
  <c r="S79" i="10"/>
  <c r="H82" i="7" s="1"/>
  <c r="V87" i="15"/>
  <c r="G87" i="11" s="1"/>
  <c r="D87" i="11" s="1"/>
  <c r="P89" i="6"/>
  <c r="Q89" i="6" s="1"/>
  <c r="T89" i="6"/>
  <c r="U89" i="6" s="1"/>
  <c r="V89" i="6" s="1"/>
  <c r="O89" i="6"/>
  <c r="X87" i="6"/>
  <c r="Y87" i="6" s="1"/>
  <c r="W87" i="6"/>
  <c r="N92" i="7"/>
  <c r="K92" i="7"/>
  <c r="P91" i="3" s="1"/>
  <c r="Z89" i="14"/>
  <c r="S89" i="14" s="1"/>
  <c r="I104" i="15"/>
  <c r="V104" i="15" s="1"/>
  <c r="G104" i="11" s="1"/>
  <c r="D104" i="11" s="1"/>
  <c r="X109" i="6"/>
  <c r="Y109" i="6" s="1"/>
  <c r="W109" i="6"/>
  <c r="AG124" i="14"/>
  <c r="V126" i="15"/>
  <c r="G126" i="11" s="1"/>
  <c r="D126" i="11" s="1"/>
  <c r="N137" i="7"/>
  <c r="K137" i="7"/>
  <c r="O124" i="4" s="1"/>
  <c r="S39" i="4"/>
  <c r="Q39" i="4" s="1"/>
  <c r="R39" i="4"/>
  <c r="M110" i="4"/>
  <c r="U31" i="5"/>
  <c r="R98" i="4"/>
  <c r="C40" i="5"/>
  <c r="S61" i="4"/>
  <c r="C126" i="4"/>
  <c r="U126" i="4"/>
  <c r="R80" i="4"/>
  <c r="R51" i="4"/>
  <c r="X8" i="6"/>
  <c r="Y8" i="6" s="1"/>
  <c r="Z8" i="6" s="1"/>
  <c r="W8" i="6"/>
  <c r="X26" i="6"/>
  <c r="Y26" i="6" s="1"/>
  <c r="W26" i="6"/>
  <c r="M24" i="7"/>
  <c r="L30" i="14"/>
  <c r="Q35" i="7"/>
  <c r="AG9" i="14"/>
  <c r="AB9" i="14" s="1"/>
  <c r="Z9" i="14" s="1"/>
  <c r="S9" i="14" s="1"/>
  <c r="O25" i="7"/>
  <c r="AJ39" i="14"/>
  <c r="AB39" i="14" s="1"/>
  <c r="U30" i="3"/>
  <c r="AJ42" i="14"/>
  <c r="I49" i="15"/>
  <c r="V49" i="15" s="1"/>
  <c r="G49" i="11" s="1"/>
  <c r="D49" i="11" s="1"/>
  <c r="AN47" i="14"/>
  <c r="P46" i="7"/>
  <c r="T44" i="6"/>
  <c r="U44" i="6" s="1"/>
  <c r="V44" i="6" s="1"/>
  <c r="AA44" i="6" s="1"/>
  <c r="O44" i="6"/>
  <c r="X44" i="6"/>
  <c r="Y44" i="6" s="1"/>
  <c r="Z44" i="6" s="1"/>
  <c r="P44" i="6"/>
  <c r="Q44" i="6" s="1"/>
  <c r="L58" i="14"/>
  <c r="D58" i="14" s="1"/>
  <c r="B58" i="14" s="1"/>
  <c r="F58" i="11" s="1"/>
  <c r="C58" i="11" s="1"/>
  <c r="C58" i="14"/>
  <c r="H58" i="11" s="1"/>
  <c r="E58" i="11" s="1"/>
  <c r="V79" i="10"/>
  <c r="Y82" i="8"/>
  <c r="Z82" i="8" s="1"/>
  <c r="V84" i="10"/>
  <c r="Y87" i="8"/>
  <c r="Z87" i="8" s="1"/>
  <c r="AN87" i="8" s="1"/>
  <c r="T86" i="3" s="1"/>
  <c r="M88" i="6"/>
  <c r="N88" i="6" s="1"/>
  <c r="M87" i="3" s="1"/>
  <c r="AE113" i="8"/>
  <c r="AM113" i="8" s="1"/>
  <c r="S117" i="10"/>
  <c r="H120" i="7" s="1"/>
  <c r="N123" i="7"/>
  <c r="Q123" i="7" s="1"/>
  <c r="K123" i="7"/>
  <c r="P122" i="3" s="1"/>
  <c r="N118" i="7"/>
  <c r="O118" i="7"/>
  <c r="P118" i="7"/>
  <c r="S128" i="10"/>
  <c r="H131" i="7" s="1"/>
  <c r="C12" i="5"/>
  <c r="R73" i="4"/>
  <c r="O18" i="4"/>
  <c r="G5" i="14"/>
  <c r="G32" i="6"/>
  <c r="H32" i="6" s="1"/>
  <c r="F32" i="6"/>
  <c r="L21" i="14"/>
  <c r="D21" i="14" s="1"/>
  <c r="S23" i="10"/>
  <c r="H26" i="7" s="1"/>
  <c r="P35" i="14"/>
  <c r="S37" i="10"/>
  <c r="H40" i="7" s="1"/>
  <c r="L51" i="7"/>
  <c r="V40" i="15"/>
  <c r="G40" i="11" s="1"/>
  <c r="D40" i="11" s="1"/>
  <c r="AE65" i="8"/>
  <c r="I61" i="15"/>
  <c r="V61" i="15" s="1"/>
  <c r="G61" i="11" s="1"/>
  <c r="D61" i="11" s="1"/>
  <c r="AN75" i="14"/>
  <c r="G85" i="6"/>
  <c r="H85" i="6" s="1"/>
  <c r="F85" i="6"/>
  <c r="M98" i="14"/>
  <c r="L106" i="7"/>
  <c r="O120" i="7"/>
  <c r="X123" i="6"/>
  <c r="Y123" i="6" s="1"/>
  <c r="Z123" i="6" s="1"/>
  <c r="AA123" i="6" s="1"/>
  <c r="AB123" i="6" s="1"/>
  <c r="W123" i="6"/>
  <c r="M129" i="7"/>
  <c r="K137" i="6"/>
  <c r="L137" i="6" s="1"/>
  <c r="J137" i="6"/>
  <c r="N13" i="4"/>
  <c r="P105" i="4"/>
  <c r="S62" i="4"/>
  <c r="C52" i="5"/>
  <c r="C47" i="4"/>
  <c r="O70" i="5"/>
  <c r="R68" i="4"/>
  <c r="AN11" i="14"/>
  <c r="U12" i="3"/>
  <c r="S15" i="10"/>
  <c r="H18" i="7" s="1"/>
  <c r="P22" i="14"/>
  <c r="M22" i="14" s="1"/>
  <c r="U25" i="4"/>
  <c r="U28" i="3"/>
  <c r="AE60" i="8"/>
  <c r="G38" i="14"/>
  <c r="D38" i="14" s="1"/>
  <c r="L55" i="7"/>
  <c r="S43" i="10"/>
  <c r="H46" i="7" s="1"/>
  <c r="R61" i="7"/>
  <c r="O60" i="3" s="1"/>
  <c r="Q60" i="3"/>
  <c r="D27" i="14"/>
  <c r="M49" i="7"/>
  <c r="P62" i="14"/>
  <c r="M62" i="14" s="1"/>
  <c r="T54" i="6"/>
  <c r="U54" i="6" s="1"/>
  <c r="V54" i="6" s="1"/>
  <c r="AA54" i="6" s="1"/>
  <c r="X54" i="6"/>
  <c r="Y54" i="6" s="1"/>
  <c r="Z54" i="6" s="1"/>
  <c r="P54" i="6"/>
  <c r="Q54" i="6" s="1"/>
  <c r="O54" i="6"/>
  <c r="T62" i="6"/>
  <c r="U62" i="6" s="1"/>
  <c r="S62" i="6"/>
  <c r="V63" i="15"/>
  <c r="G63" i="11" s="1"/>
  <c r="D63" i="11" s="1"/>
  <c r="V75" i="10"/>
  <c r="Y78" i="8"/>
  <c r="Z78" i="8" s="1"/>
  <c r="V69" i="10"/>
  <c r="Y72" i="8"/>
  <c r="Z72" i="8" s="1"/>
  <c r="I76" i="6"/>
  <c r="AL74" i="8"/>
  <c r="AM74" i="8" s="1"/>
  <c r="M77" i="7"/>
  <c r="G81" i="6"/>
  <c r="H81" i="6" s="1"/>
  <c r="F81" i="6"/>
  <c r="S87" i="10"/>
  <c r="H90" i="7" s="1"/>
  <c r="S86" i="10"/>
  <c r="H89" i="7" s="1"/>
  <c r="W86" i="6"/>
  <c r="X86" i="6"/>
  <c r="Y86" i="6" s="1"/>
  <c r="Z86" i="6" s="1"/>
  <c r="S93" i="10"/>
  <c r="H96" i="7" s="1"/>
  <c r="M115" i="6"/>
  <c r="N115" i="6" s="1"/>
  <c r="M114" i="3" s="1"/>
  <c r="Z114" i="14"/>
  <c r="S114" i="14" s="1"/>
  <c r="K117" i="14"/>
  <c r="L117" i="14" s="1"/>
  <c r="D117" i="14" s="1"/>
  <c r="V127" i="6"/>
  <c r="K125" i="6"/>
  <c r="L125" i="6" s="1"/>
  <c r="M125" i="6" s="1"/>
  <c r="J125" i="6"/>
  <c r="AN123" i="14"/>
  <c r="AB123" i="14" s="1"/>
  <c r="Z123" i="14" s="1"/>
  <c r="S123" i="14" s="1"/>
  <c r="V137" i="10"/>
  <c r="Y140" i="8"/>
  <c r="Z140" i="8" s="1"/>
  <c r="AE140" i="8"/>
  <c r="S60" i="5"/>
  <c r="Q60" i="5" s="1"/>
  <c r="O68" i="8"/>
  <c r="X68" i="8" s="1"/>
  <c r="S67" i="3" s="1"/>
  <c r="C22" i="4"/>
  <c r="M6" i="7"/>
  <c r="R26" i="4"/>
  <c r="R45" i="5"/>
  <c r="L10" i="7"/>
  <c r="V4" i="10"/>
  <c r="Y7" i="8"/>
  <c r="Z7" i="8" s="1"/>
  <c r="AN7" i="8" s="1"/>
  <c r="M19" i="6"/>
  <c r="N19" i="6" s="1"/>
  <c r="M18" i="3" s="1"/>
  <c r="AJ18" i="14"/>
  <c r="AB18" i="14" s="1"/>
  <c r="Q27" i="7"/>
  <c r="P24" i="4" s="1"/>
  <c r="AG25" i="14"/>
  <c r="P30" i="14"/>
  <c r="AN23" i="14"/>
  <c r="AB23" i="14" s="1"/>
  <c r="Z23" i="14" s="1"/>
  <c r="K20" i="6"/>
  <c r="L20" i="6" s="1"/>
  <c r="M20" i="6" s="1"/>
  <c r="J20" i="6"/>
  <c r="AJ33" i="14"/>
  <c r="AB33" i="14" s="1"/>
  <c r="Z33" i="14" s="1"/>
  <c r="L39" i="14"/>
  <c r="D39" i="14" s="1"/>
  <c r="M28" i="14"/>
  <c r="M36" i="14"/>
  <c r="X45" i="6"/>
  <c r="Y45" i="6" s="1"/>
  <c r="W45" i="6"/>
  <c r="L47" i="7"/>
  <c r="P47" i="6"/>
  <c r="Q47" i="6" s="1"/>
  <c r="T47" i="6"/>
  <c r="U47" i="6" s="1"/>
  <c r="V47" i="6" s="1"/>
  <c r="O47" i="6"/>
  <c r="V44" i="10"/>
  <c r="Y47" i="8"/>
  <c r="Z47" i="8" s="1"/>
  <c r="G62" i="14"/>
  <c r="O67" i="7"/>
  <c r="AM66" i="8"/>
  <c r="AG71" i="14"/>
  <c r="P77" i="6"/>
  <c r="Q77" i="6" s="1"/>
  <c r="O77" i="6"/>
  <c r="T77" i="6"/>
  <c r="U77" i="6" s="1"/>
  <c r="V77" i="6" s="1"/>
  <c r="X82" i="6"/>
  <c r="Y82" i="6" s="1"/>
  <c r="Z82" i="6" s="1"/>
  <c r="W82" i="6"/>
  <c r="K82" i="14"/>
  <c r="U89" i="3"/>
  <c r="AB91" i="14"/>
  <c r="Z91" i="14" s="1"/>
  <c r="S91" i="14" s="1"/>
  <c r="T93" i="6"/>
  <c r="U93" i="6" s="1"/>
  <c r="V93" i="6" s="1"/>
  <c r="V97" i="15"/>
  <c r="G97" i="11" s="1"/>
  <c r="D97" i="11" s="1"/>
  <c r="O96" i="7"/>
  <c r="L96" i="7"/>
  <c r="AL106" i="8"/>
  <c r="AM106" i="8" s="1"/>
  <c r="F106" i="6"/>
  <c r="G106" i="6"/>
  <c r="H106" i="6" s="1"/>
  <c r="I106" i="6" s="1"/>
  <c r="O107" i="7"/>
  <c r="P110" i="14"/>
  <c r="M110" i="14" s="1"/>
  <c r="I123" i="15"/>
  <c r="V123" i="15" s="1"/>
  <c r="G123" i="11" s="1"/>
  <c r="D123" i="11" s="1"/>
  <c r="P124" i="14"/>
  <c r="M124" i="14" s="1"/>
  <c r="S122" i="10"/>
  <c r="H125" i="7" s="1"/>
  <c r="X126" i="6"/>
  <c r="Y126" i="6" s="1"/>
  <c r="W126" i="6"/>
  <c r="G128" i="14"/>
  <c r="D128" i="14" s="1"/>
  <c r="X137" i="6"/>
  <c r="Y137" i="6" s="1"/>
  <c r="W137" i="6"/>
  <c r="O15" i="5"/>
  <c r="C15" i="5"/>
  <c r="C44" i="5"/>
  <c r="U63" i="4"/>
  <c r="K9" i="7"/>
  <c r="P8" i="3" s="1"/>
  <c r="N9" i="7"/>
  <c r="T10" i="6"/>
  <c r="U10" i="6" s="1"/>
  <c r="V10" i="6" s="1"/>
  <c r="AA10" i="6" s="1"/>
  <c r="P10" i="6"/>
  <c r="Q10" i="6" s="1"/>
  <c r="O10" i="6"/>
  <c r="K15" i="14"/>
  <c r="L15" i="14" s="1"/>
  <c r="D15" i="14" s="1"/>
  <c r="AE18" i="8"/>
  <c r="H9" i="8"/>
  <c r="AE17" i="8"/>
  <c r="AM40" i="8"/>
  <c r="AE40" i="8"/>
  <c r="G20" i="6"/>
  <c r="H20" i="6" s="1"/>
  <c r="F20" i="6"/>
  <c r="L33" i="14"/>
  <c r="D33" i="14" s="1"/>
  <c r="AL37" i="8"/>
  <c r="AM37" i="8" s="1"/>
  <c r="S44" i="10"/>
  <c r="H47" i="7" s="1"/>
  <c r="U47" i="4"/>
  <c r="U51" i="3"/>
  <c r="P35" i="6"/>
  <c r="Q35" i="6" s="1"/>
  <c r="R35" i="6" s="1"/>
  <c r="O35" i="6"/>
  <c r="T35" i="6"/>
  <c r="U35" i="6" s="1"/>
  <c r="V35" i="6" s="1"/>
  <c r="AA35" i="6" s="1"/>
  <c r="S42" i="10"/>
  <c r="H45" i="7" s="1"/>
  <c r="AJ48" i="14"/>
  <c r="L68" i="7"/>
  <c r="AL66" i="8"/>
  <c r="AE67" i="8"/>
  <c r="AM67" i="8" s="1"/>
  <c r="AN67" i="8" s="1"/>
  <c r="K70" i="7"/>
  <c r="P69" i="3" s="1"/>
  <c r="N70" i="7"/>
  <c r="AE82" i="8"/>
  <c r="AM82" i="8" s="1"/>
  <c r="P78" i="14"/>
  <c r="M78" i="14" s="1"/>
  <c r="L80" i="7"/>
  <c r="S87" i="6"/>
  <c r="T87" i="6"/>
  <c r="U87" i="6" s="1"/>
  <c r="P87" i="6"/>
  <c r="Q87" i="6" s="1"/>
  <c r="R87" i="6" s="1"/>
  <c r="J87" i="6"/>
  <c r="K87" i="6"/>
  <c r="L87" i="6" s="1"/>
  <c r="M98" i="6"/>
  <c r="K99" i="14"/>
  <c r="L99" i="14" s="1"/>
  <c r="D99" i="14" s="1"/>
  <c r="B99" i="14" s="1"/>
  <c r="F99" i="11" s="1"/>
  <c r="C99" i="11" s="1"/>
  <c r="U102" i="3"/>
  <c r="V103" i="15"/>
  <c r="G103" i="11" s="1"/>
  <c r="D103" i="11" s="1"/>
  <c r="W110" i="6"/>
  <c r="X110" i="6"/>
  <c r="Y110" i="6" s="1"/>
  <c r="V108" i="10"/>
  <c r="Y111" i="8"/>
  <c r="Z111" i="8" s="1"/>
  <c r="X112" i="6"/>
  <c r="Y112" i="6" s="1"/>
  <c r="W112" i="6"/>
  <c r="M122" i="7"/>
  <c r="V105" i="15"/>
  <c r="G105" i="11" s="1"/>
  <c r="D105" i="11" s="1"/>
  <c r="AG117" i="14"/>
  <c r="AN134" i="8"/>
  <c r="T133" i="3" s="1"/>
  <c r="AE128" i="8"/>
  <c r="M133" i="7"/>
  <c r="V132" i="15"/>
  <c r="G132" i="11" s="1"/>
  <c r="D132" i="11" s="1"/>
  <c r="P137" i="7"/>
  <c r="X24" i="8"/>
  <c r="S23" i="3" s="1"/>
  <c r="AB3" i="14"/>
  <c r="R99" i="4"/>
  <c r="C41" i="4"/>
  <c r="U124" i="4"/>
  <c r="R38" i="5"/>
  <c r="V5" i="15"/>
  <c r="G5" i="11" s="1"/>
  <c r="D5" i="11" s="1"/>
  <c r="Z22" i="6"/>
  <c r="T28" i="6"/>
  <c r="U28" i="6" s="1"/>
  <c r="V28" i="6" s="1"/>
  <c r="AA28" i="6" s="1"/>
  <c r="P28" i="6"/>
  <c r="Q28" i="6" s="1"/>
  <c r="O28" i="6"/>
  <c r="AE33" i="8"/>
  <c r="AM33" i="8" s="1"/>
  <c r="AN33" i="8" s="1"/>
  <c r="T32" i="3" s="1"/>
  <c r="R32" i="3" s="1"/>
  <c r="X33" i="6"/>
  <c r="Y33" i="6" s="1"/>
  <c r="W33" i="6"/>
  <c r="G35" i="14"/>
  <c r="D35" i="14" s="1"/>
  <c r="X34" i="6"/>
  <c r="Y34" i="6" s="1"/>
  <c r="Z34" i="6" s="1"/>
  <c r="AA34" i="6" s="1"/>
  <c r="AB34" i="6" s="1"/>
  <c r="W34" i="6"/>
  <c r="G39" i="14"/>
  <c r="O49" i="7"/>
  <c r="Q53" i="8"/>
  <c r="R53" i="8" s="1"/>
  <c r="Q52" i="8"/>
  <c r="R52" i="8" s="1"/>
  <c r="X52" i="8" s="1"/>
  <c r="V43" i="10"/>
  <c r="Y46" i="8"/>
  <c r="Z46" i="8" s="1"/>
  <c r="I55" i="15"/>
  <c r="V55" i="15" s="1"/>
  <c r="G55" i="11" s="1"/>
  <c r="D55" i="11" s="1"/>
  <c r="M67" i="6"/>
  <c r="AL81" i="8"/>
  <c r="AB85" i="14"/>
  <c r="Z85" i="14" s="1"/>
  <c r="S85" i="14" s="1"/>
  <c r="G100" i="6"/>
  <c r="H100" i="6" s="1"/>
  <c r="I100" i="6" s="1"/>
  <c r="N100" i="6" s="1"/>
  <c r="F100" i="6"/>
  <c r="L98" i="14"/>
  <c r="D98" i="14" s="1"/>
  <c r="V121" i="6"/>
  <c r="AA121" i="6" s="1"/>
  <c r="AB121" i="6" s="1"/>
  <c r="N120" i="3" s="1"/>
  <c r="M119" i="6"/>
  <c r="N119" i="6" s="1"/>
  <c r="M118" i="3" s="1"/>
  <c r="U118" i="3"/>
  <c r="P118" i="14"/>
  <c r="M118" i="14" s="1"/>
  <c r="P126" i="14"/>
  <c r="AB128" i="14"/>
  <c r="Z128" i="14" s="1"/>
  <c r="S128" i="14" s="1"/>
  <c r="I133" i="15"/>
  <c r="AE139" i="8"/>
  <c r="AM139" i="8" s="1"/>
  <c r="V135" i="15"/>
  <c r="G135" i="11" s="1"/>
  <c r="D135" i="11" s="1"/>
  <c r="AE135" i="8"/>
  <c r="U56" i="5"/>
  <c r="C34" i="4"/>
  <c r="R30" i="5"/>
  <c r="C19" i="5"/>
  <c r="M33" i="7"/>
  <c r="V20" i="10"/>
  <c r="Y23" i="8"/>
  <c r="Z23" i="8" s="1"/>
  <c r="AE25" i="8"/>
  <c r="AM25" i="8" s="1"/>
  <c r="AN25" i="8" s="1"/>
  <c r="AL34" i="8"/>
  <c r="T22" i="6"/>
  <c r="U22" i="6" s="1"/>
  <c r="V22" i="6" s="1"/>
  <c r="P22" i="6"/>
  <c r="Q22" i="6" s="1"/>
  <c r="O22" i="6"/>
  <c r="P50" i="7"/>
  <c r="K62" i="14"/>
  <c r="K65" i="14"/>
  <c r="L65" i="14" s="1"/>
  <c r="D65" i="14" s="1"/>
  <c r="M67" i="14"/>
  <c r="AN91" i="8"/>
  <c r="T90" i="3" s="1"/>
  <c r="R90" i="3" s="1"/>
  <c r="Z81" i="14"/>
  <c r="S81" i="14" s="1"/>
  <c r="AN101" i="8"/>
  <c r="T100" i="3" s="1"/>
  <c r="G99" i="6"/>
  <c r="H99" i="6" s="1"/>
  <c r="I99" i="6" s="1"/>
  <c r="F99" i="6"/>
  <c r="D93" i="14"/>
  <c r="T106" i="10"/>
  <c r="I109" i="7" s="1"/>
  <c r="M107" i="14"/>
  <c r="G110" i="6"/>
  <c r="H110" i="6" s="1"/>
  <c r="F110" i="6"/>
  <c r="X129" i="6"/>
  <c r="Y129" i="6" s="1"/>
  <c r="W129" i="6"/>
  <c r="U118" i="4"/>
  <c r="U130" i="3"/>
  <c r="Z131" i="6"/>
  <c r="AA131" i="6" s="1"/>
  <c r="AB131" i="6" s="1"/>
  <c r="N130" i="3" s="1"/>
  <c r="AN125" i="14"/>
  <c r="AB125" i="14" s="1"/>
  <c r="Z125" i="14" s="1"/>
  <c r="S125" i="14" s="1"/>
  <c r="S31" i="4"/>
  <c r="X134" i="8"/>
  <c r="S133" i="3" s="1"/>
  <c r="P39" i="5"/>
  <c r="AB4" i="14"/>
  <c r="K24" i="6"/>
  <c r="L24" i="6" s="1"/>
  <c r="J24" i="6"/>
  <c r="U11" i="4"/>
  <c r="U11" i="3"/>
  <c r="U36" i="3"/>
  <c r="AM16" i="8"/>
  <c r="AN16" i="8" s="1"/>
  <c r="S46" i="10"/>
  <c r="H49" i="7" s="1"/>
  <c r="G57" i="14"/>
  <c r="G52" i="6"/>
  <c r="H52" i="6" s="1"/>
  <c r="I52" i="6" s="1"/>
  <c r="F52" i="6"/>
  <c r="AB47" i="14"/>
  <c r="AA66" i="6"/>
  <c r="U76" i="3"/>
  <c r="O80" i="7"/>
  <c r="F90" i="6"/>
  <c r="G90" i="6"/>
  <c r="H90" i="6" s="1"/>
  <c r="N95" i="7"/>
  <c r="Q95" i="7" s="1"/>
  <c r="K95" i="7"/>
  <c r="P94" i="3" s="1"/>
  <c r="P93" i="7"/>
  <c r="P97" i="14"/>
  <c r="M97" i="14" s="1"/>
  <c r="C102" i="14"/>
  <c r="H102" i="11" s="1"/>
  <c r="E102" i="11" s="1"/>
  <c r="S104" i="10"/>
  <c r="H107" i="7" s="1"/>
  <c r="P111" i="7"/>
  <c r="D102" i="14"/>
  <c r="B102" i="14" s="1"/>
  <c r="F102" i="11" s="1"/>
  <c r="C102" i="11" s="1"/>
  <c r="B102" i="11" s="1"/>
  <c r="P119" i="7"/>
  <c r="P129" i="6"/>
  <c r="Q129" i="6" s="1"/>
  <c r="T129" i="6"/>
  <c r="U129" i="6" s="1"/>
  <c r="V129" i="6" s="1"/>
  <c r="O129" i="6"/>
  <c r="U98" i="4"/>
  <c r="L63" i="5"/>
  <c r="R24" i="5"/>
  <c r="X103" i="8"/>
  <c r="S102" i="3" s="1"/>
  <c r="C30" i="4"/>
  <c r="R55" i="4"/>
  <c r="O17" i="5"/>
  <c r="S64" i="5"/>
  <c r="R64" i="5"/>
  <c r="AG5" i="14"/>
  <c r="M6" i="14"/>
  <c r="U9" i="3"/>
  <c r="U9" i="4"/>
  <c r="S11" i="10"/>
  <c r="H14" i="7" s="1"/>
  <c r="I10" i="15"/>
  <c r="V10" i="15" s="1"/>
  <c r="G10" i="11" s="1"/>
  <c r="D10" i="11" s="1"/>
  <c r="R19" i="7"/>
  <c r="O18" i="3" s="1"/>
  <c r="Q18" i="3"/>
  <c r="B27" i="14"/>
  <c r="F27" i="11" s="1"/>
  <c r="C27" i="11" s="1"/>
  <c r="B27" i="11" s="1"/>
  <c r="L33" i="7"/>
  <c r="Q39" i="8"/>
  <c r="R39" i="8" s="1"/>
  <c r="X39" i="8" s="1"/>
  <c r="Q38" i="8"/>
  <c r="R38" i="8" s="1"/>
  <c r="X38" i="8" s="1"/>
  <c r="S31" i="6"/>
  <c r="T31" i="6"/>
  <c r="U31" i="6" s="1"/>
  <c r="AL47" i="8"/>
  <c r="AE59" i="8"/>
  <c r="P55" i="6"/>
  <c r="Q55" i="6" s="1"/>
  <c r="O55" i="6"/>
  <c r="T55" i="6"/>
  <c r="U55" i="6" s="1"/>
  <c r="V55" i="6" s="1"/>
  <c r="Z53" i="6"/>
  <c r="B50" i="14"/>
  <c r="F50" i="11" s="1"/>
  <c r="C50" i="11" s="1"/>
  <c r="P53" i="14"/>
  <c r="AG55" i="14"/>
  <c r="N62" i="7"/>
  <c r="K62" i="7"/>
  <c r="P61" i="3" s="1"/>
  <c r="P65" i="14"/>
  <c r="L66" i="7"/>
  <c r="K77" i="7"/>
  <c r="P76" i="3" s="1"/>
  <c r="N77" i="7"/>
  <c r="Q77" i="7" s="1"/>
  <c r="P68" i="4" s="1"/>
  <c r="T74" i="6"/>
  <c r="U74" i="6" s="1"/>
  <c r="V74" i="6" s="1"/>
  <c r="AA74" i="6" s="1"/>
  <c r="O74" i="6"/>
  <c r="P74" i="6"/>
  <c r="Q74" i="6" s="1"/>
  <c r="P71" i="14"/>
  <c r="M71" i="14" s="1"/>
  <c r="C71" i="14" s="1"/>
  <c r="H71" i="11" s="1"/>
  <c r="E71" i="11" s="1"/>
  <c r="X90" i="6"/>
  <c r="Y90" i="6" s="1"/>
  <c r="Z90" i="6" s="1"/>
  <c r="W90" i="6"/>
  <c r="O89" i="7"/>
  <c r="AE85" i="8"/>
  <c r="AM85" i="8" s="1"/>
  <c r="M101" i="14"/>
  <c r="V104" i="10"/>
  <c r="Y107" i="8"/>
  <c r="Z107" i="8" s="1"/>
  <c r="AN107" i="8" s="1"/>
  <c r="T106" i="3" s="1"/>
  <c r="R106" i="3" s="1"/>
  <c r="V103" i="10"/>
  <c r="Y106" i="8"/>
  <c r="Z106" i="8" s="1"/>
  <c r="K103" i="14"/>
  <c r="P109" i="6"/>
  <c r="Q109" i="6" s="1"/>
  <c r="R109" i="6" s="1"/>
  <c r="J109" i="6"/>
  <c r="K109" i="6"/>
  <c r="L109" i="6" s="1"/>
  <c r="M109" i="6" s="1"/>
  <c r="N109" i="6" s="1"/>
  <c r="I117" i="15"/>
  <c r="P125" i="6"/>
  <c r="Q125" i="6" s="1"/>
  <c r="T125" i="6"/>
  <c r="U125" i="6" s="1"/>
  <c r="V125" i="6" s="1"/>
  <c r="O125" i="6"/>
  <c r="R85" i="4"/>
  <c r="R72" i="5"/>
  <c r="U72" i="5"/>
  <c r="C75" i="4"/>
  <c r="R20" i="5"/>
  <c r="C106" i="4"/>
  <c r="L6" i="7"/>
  <c r="AE26" i="8"/>
  <c r="T24" i="6"/>
  <c r="U24" i="6" s="1"/>
  <c r="V24" i="6" s="1"/>
  <c r="O24" i="6"/>
  <c r="P24" i="6"/>
  <c r="Q24" i="6" s="1"/>
  <c r="R24" i="6" s="1"/>
  <c r="U19" i="5"/>
  <c r="U27" i="3"/>
  <c r="I9" i="15"/>
  <c r="V9" i="15" s="1"/>
  <c r="G9" i="11" s="1"/>
  <c r="D9" i="11" s="1"/>
  <c r="AG20" i="14"/>
  <c r="I37" i="15"/>
  <c r="V37" i="15" s="1"/>
  <c r="G37" i="11" s="1"/>
  <c r="D37" i="11" s="1"/>
  <c r="X36" i="6"/>
  <c r="Y36" i="6" s="1"/>
  <c r="Z36" i="6" s="1"/>
  <c r="W36" i="6"/>
  <c r="X50" i="6"/>
  <c r="Y50" i="6" s="1"/>
  <c r="W50" i="6"/>
  <c r="U50" i="3"/>
  <c r="T60" i="10"/>
  <c r="I63" i="7" s="1"/>
  <c r="J62" i="6"/>
  <c r="P62" i="6"/>
  <c r="Q62" i="6" s="1"/>
  <c r="R62" i="6" s="1"/>
  <c r="K62" i="6"/>
  <c r="L62" i="6" s="1"/>
  <c r="P61" i="14"/>
  <c r="M61" i="14" s="1"/>
  <c r="AL78" i="8"/>
  <c r="M87" i="7"/>
  <c r="M84" i="7"/>
  <c r="P84" i="7"/>
  <c r="T84" i="6"/>
  <c r="U84" i="6" s="1"/>
  <c r="V84" i="6" s="1"/>
  <c r="S84" i="6"/>
  <c r="G89" i="14"/>
  <c r="D89" i="14" s="1"/>
  <c r="B89" i="14" s="1"/>
  <c r="F89" i="11" s="1"/>
  <c r="C89" i="11" s="1"/>
  <c r="B89" i="11" s="1"/>
  <c r="C89" i="14"/>
  <c r="H89" i="11" s="1"/>
  <c r="E89" i="11" s="1"/>
  <c r="U102" i="8"/>
  <c r="L102" i="8"/>
  <c r="N102" i="8" s="1"/>
  <c r="V102" i="8"/>
  <c r="Q102" i="8"/>
  <c r="G102" i="8"/>
  <c r="S102" i="8"/>
  <c r="P102" i="8"/>
  <c r="M102" i="8"/>
  <c r="I102" i="8"/>
  <c r="T102" i="8"/>
  <c r="F102" i="8"/>
  <c r="J102" i="8"/>
  <c r="M118" i="6"/>
  <c r="P112" i="7"/>
  <c r="L112" i="7"/>
  <c r="P120" i="7"/>
  <c r="T116" i="6"/>
  <c r="U116" i="6" s="1"/>
  <c r="V116" i="6" s="1"/>
  <c r="X116" i="6"/>
  <c r="Y116" i="6" s="1"/>
  <c r="Z116" i="6" s="1"/>
  <c r="P116" i="6"/>
  <c r="Q116" i="6" s="1"/>
  <c r="R116" i="6" s="1"/>
  <c r="O116" i="6"/>
  <c r="AJ121" i="14"/>
  <c r="AB121" i="14" s="1"/>
  <c r="Z121" i="14" s="1"/>
  <c r="S121" i="14" s="1"/>
  <c r="M132" i="7"/>
  <c r="P132" i="7"/>
  <c r="AM136" i="8"/>
  <c r="AN136" i="8" s="1"/>
  <c r="AE136" i="8"/>
  <c r="S137" i="10"/>
  <c r="H140" i="7" s="1"/>
  <c r="M130" i="14"/>
  <c r="O13" i="4"/>
  <c r="R28" i="5"/>
  <c r="C89" i="4"/>
  <c r="R23" i="5"/>
  <c r="U91" i="4"/>
  <c r="C70" i="5"/>
  <c r="C118" i="4"/>
  <c r="L79" i="4"/>
  <c r="L121" i="4"/>
  <c r="L73" i="5"/>
  <c r="L108" i="4"/>
  <c r="M11" i="5"/>
  <c r="L24" i="4"/>
  <c r="L92" i="4"/>
  <c r="L71" i="4"/>
  <c r="L101" i="4"/>
  <c r="L54" i="4"/>
  <c r="M88" i="4"/>
  <c r="L74" i="4"/>
  <c r="Z20" i="6"/>
  <c r="O16" i="7"/>
  <c r="U16" i="3"/>
  <c r="G28" i="6"/>
  <c r="H28" i="6" s="1"/>
  <c r="I28" i="6" s="1"/>
  <c r="F28" i="6"/>
  <c r="I31" i="15"/>
  <c r="V31" i="15" s="1"/>
  <c r="G31" i="11" s="1"/>
  <c r="D31" i="11" s="1"/>
  <c r="P37" i="6"/>
  <c r="Q37" i="6" s="1"/>
  <c r="T37" i="6"/>
  <c r="U37" i="6" s="1"/>
  <c r="V37" i="6" s="1"/>
  <c r="O37" i="6"/>
  <c r="G37" i="14"/>
  <c r="F40" i="6"/>
  <c r="G40" i="6"/>
  <c r="H40" i="6" s="1"/>
  <c r="AE42" i="8"/>
  <c r="K45" i="6"/>
  <c r="L45" i="6" s="1"/>
  <c r="J45" i="6"/>
  <c r="I57" i="15"/>
  <c r="J41" i="6"/>
  <c r="K41" i="6"/>
  <c r="L41" i="6" s="1"/>
  <c r="P51" i="6"/>
  <c r="Q51" i="6" s="1"/>
  <c r="R51" i="6" s="1"/>
  <c r="T51" i="6"/>
  <c r="U51" i="6" s="1"/>
  <c r="V51" i="6" s="1"/>
  <c r="O51" i="6"/>
  <c r="M56" i="6"/>
  <c r="AJ55" i="14"/>
  <c r="U81" i="3"/>
  <c r="U73" i="4"/>
  <c r="P86" i="14"/>
  <c r="M86" i="14" s="1"/>
  <c r="U51" i="5"/>
  <c r="U84" i="3"/>
  <c r="AH95" i="8"/>
  <c r="K101" i="7"/>
  <c r="P100" i="3" s="1"/>
  <c r="AB90" i="14"/>
  <c r="Z90" i="14" s="1"/>
  <c r="AN97" i="14"/>
  <c r="AB97" i="14" s="1"/>
  <c r="Z97" i="14" s="1"/>
  <c r="S97" i="14" s="1"/>
  <c r="P83" i="6"/>
  <c r="Q83" i="6" s="1"/>
  <c r="O83" i="6"/>
  <c r="T83" i="6"/>
  <c r="U83" i="6" s="1"/>
  <c r="V83" i="6" s="1"/>
  <c r="AA83" i="6" s="1"/>
  <c r="P93" i="14"/>
  <c r="M93" i="14" s="1"/>
  <c r="M112" i="7"/>
  <c r="AL126" i="8"/>
  <c r="AM126" i="8" s="1"/>
  <c r="M130" i="7"/>
  <c r="U117" i="4"/>
  <c r="U129" i="3"/>
  <c r="AN132" i="14"/>
  <c r="AB132" i="14" s="1"/>
  <c r="Z132" i="14" s="1"/>
  <c r="C61" i="5"/>
  <c r="L26" i="4"/>
  <c r="O21" i="7"/>
  <c r="W17" i="8"/>
  <c r="F18" i="6"/>
  <c r="G18" i="6"/>
  <c r="H18" i="6" s="1"/>
  <c r="H13" i="8"/>
  <c r="O13" i="8" s="1"/>
  <c r="X13" i="8" s="1"/>
  <c r="S12" i="3" s="1"/>
  <c r="W13" i="8"/>
  <c r="S29" i="10"/>
  <c r="H32" i="7" s="1"/>
  <c r="P32" i="7"/>
  <c r="G12" i="6"/>
  <c r="H12" i="6" s="1"/>
  <c r="F12" i="6"/>
  <c r="X23" i="6"/>
  <c r="Y23" i="6" s="1"/>
  <c r="W23" i="6"/>
  <c r="AH23" i="8"/>
  <c r="AM23" i="8" s="1"/>
  <c r="M29" i="14"/>
  <c r="G37" i="6"/>
  <c r="H37" i="6" s="1"/>
  <c r="I37" i="6" s="1"/>
  <c r="N37" i="6" s="1"/>
  <c r="F37" i="6"/>
  <c r="AJ57" i="14"/>
  <c r="G46" i="6"/>
  <c r="H46" i="6" s="1"/>
  <c r="F46" i="6"/>
  <c r="L44" i="14"/>
  <c r="D44" i="14" s="1"/>
  <c r="M44" i="6"/>
  <c r="N44" i="6" s="1"/>
  <c r="M43" i="3" s="1"/>
  <c r="K53" i="14"/>
  <c r="L53" i="14" s="1"/>
  <c r="D53" i="14" s="1"/>
  <c r="T58" i="6"/>
  <c r="U58" i="6" s="1"/>
  <c r="V58" i="6" s="1"/>
  <c r="O58" i="6"/>
  <c r="P58" i="6"/>
  <c r="Q58" i="6" s="1"/>
  <c r="T82" i="6"/>
  <c r="U82" i="6" s="1"/>
  <c r="V82" i="6" s="1"/>
  <c r="AA82" i="6" s="1"/>
  <c r="AB82" i="6" s="1"/>
  <c r="AN86" i="14"/>
  <c r="AB86" i="14" s="1"/>
  <c r="Z86" i="14" s="1"/>
  <c r="S86" i="14" s="1"/>
  <c r="L83" i="14"/>
  <c r="D83" i="14" s="1"/>
  <c r="C95" i="14"/>
  <c r="H95" i="11" s="1"/>
  <c r="E95" i="11" s="1"/>
  <c r="B95" i="11" s="1"/>
  <c r="AL95" i="8"/>
  <c r="G94" i="14"/>
  <c r="U87" i="4"/>
  <c r="U95" i="3"/>
  <c r="U100" i="3"/>
  <c r="M114" i="7"/>
  <c r="L113" i="7"/>
  <c r="N119" i="7"/>
  <c r="K119" i="7"/>
  <c r="P118" i="3" s="1"/>
  <c r="AE122" i="8"/>
  <c r="AM122" i="8" s="1"/>
  <c r="Q124" i="8"/>
  <c r="R124" i="8" s="1"/>
  <c r="X124" i="8" s="1"/>
  <c r="Q123" i="8"/>
  <c r="R123" i="8" s="1"/>
  <c r="Q122" i="8"/>
  <c r="R122" i="8" s="1"/>
  <c r="X122" i="8" s="1"/>
  <c r="S124" i="10"/>
  <c r="H127" i="7" s="1"/>
  <c r="T132" i="6"/>
  <c r="U132" i="6" s="1"/>
  <c r="V132" i="6" s="1"/>
  <c r="O132" i="6"/>
  <c r="P132" i="6"/>
  <c r="Q132" i="6" s="1"/>
  <c r="R132" i="6" s="1"/>
  <c r="AJ129" i="14"/>
  <c r="AB129" i="14" s="1"/>
  <c r="Z129" i="14" s="1"/>
  <c r="AG130" i="14"/>
  <c r="AB130" i="14" s="1"/>
  <c r="Z130" i="14" s="1"/>
  <c r="S130" i="14" s="1"/>
  <c r="R6" i="4"/>
  <c r="C83" i="4"/>
  <c r="U36" i="5"/>
  <c r="C125" i="4"/>
  <c r="P15" i="5"/>
  <c r="L63" i="4"/>
  <c r="AB8" i="14"/>
  <c r="Z8" i="14" s="1"/>
  <c r="S8" i="14" s="1"/>
  <c r="X37" i="8"/>
  <c r="S36" i="3" s="1"/>
  <c r="P9" i="7"/>
  <c r="U13" i="3"/>
  <c r="O25" i="8"/>
  <c r="W9" i="8"/>
  <c r="N39" i="7"/>
  <c r="K39" i="7"/>
  <c r="P38" i="3" s="1"/>
  <c r="P44" i="14"/>
  <c r="M44" i="14" s="1"/>
  <c r="K50" i="6"/>
  <c r="L50" i="6" s="1"/>
  <c r="M50" i="6" s="1"/>
  <c r="J50" i="6"/>
  <c r="P19" i="6"/>
  <c r="Q19" i="6" s="1"/>
  <c r="O19" i="6"/>
  <c r="T19" i="6"/>
  <c r="U19" i="6" s="1"/>
  <c r="V19" i="6" s="1"/>
  <c r="X19" i="6"/>
  <c r="Y19" i="6" s="1"/>
  <c r="Z19" i="6" s="1"/>
  <c r="I42" i="15"/>
  <c r="V42" i="15" s="1"/>
  <c r="G42" i="11" s="1"/>
  <c r="D42" i="11" s="1"/>
  <c r="O50" i="7"/>
  <c r="L57" i="14"/>
  <c r="M57" i="6"/>
  <c r="N57" i="6" s="1"/>
  <c r="M56" i="3" s="1"/>
  <c r="AJ54" i="14"/>
  <c r="AB54" i="14" s="1"/>
  <c r="Z54" i="14" s="1"/>
  <c r="S54" i="14" s="1"/>
  <c r="X58" i="6"/>
  <c r="Y58" i="6" s="1"/>
  <c r="W58" i="6"/>
  <c r="M70" i="7"/>
  <c r="P53" i="6"/>
  <c r="Q53" i="6" s="1"/>
  <c r="T53" i="6"/>
  <c r="U53" i="6" s="1"/>
  <c r="V53" i="6" s="1"/>
  <c r="O53" i="6"/>
  <c r="G72" i="14"/>
  <c r="P72" i="7"/>
  <c r="AB80" i="14"/>
  <c r="Z80" i="14" s="1"/>
  <c r="S80" i="14" s="1"/>
  <c r="AH90" i="8"/>
  <c r="AM90" i="8" s="1"/>
  <c r="M77" i="14"/>
  <c r="Z93" i="6"/>
  <c r="K81" i="14"/>
  <c r="L81" i="14" s="1"/>
  <c r="K101" i="14"/>
  <c r="V101" i="15"/>
  <c r="G101" i="11" s="1"/>
  <c r="D101" i="11" s="1"/>
  <c r="J114" i="6"/>
  <c r="K114" i="6"/>
  <c r="L114" i="6" s="1"/>
  <c r="M114" i="6" s="1"/>
  <c r="K110" i="6"/>
  <c r="L110" i="6" s="1"/>
  <c r="M110" i="6" s="1"/>
  <c r="J110" i="6"/>
  <c r="D105" i="14"/>
  <c r="B105" i="14" s="1"/>
  <c r="F105" i="11" s="1"/>
  <c r="C105" i="11" s="1"/>
  <c r="B105" i="11" s="1"/>
  <c r="P119" i="6"/>
  <c r="Q119" i="6" s="1"/>
  <c r="T119" i="6"/>
  <c r="U119" i="6" s="1"/>
  <c r="V119" i="6" s="1"/>
  <c r="O119" i="6"/>
  <c r="G132" i="6"/>
  <c r="H132" i="6" s="1"/>
  <c r="I132" i="6" s="1"/>
  <c r="F132" i="6"/>
  <c r="AL130" i="8"/>
  <c r="AM130" i="8" s="1"/>
  <c r="AN130" i="8" s="1"/>
  <c r="AN133" i="14"/>
  <c r="I137" i="6"/>
  <c r="AE137" i="8"/>
  <c r="AM137" i="8" s="1"/>
  <c r="T4" i="10"/>
  <c r="I7" i="7" s="1"/>
  <c r="U41" i="4"/>
  <c r="C95" i="4"/>
  <c r="C25" i="4"/>
  <c r="C49" i="5"/>
  <c r="C43" i="4"/>
  <c r="C33" i="5"/>
  <c r="I5" i="15"/>
  <c r="T8" i="6"/>
  <c r="U8" i="6" s="1"/>
  <c r="V8" i="6" s="1"/>
  <c r="P8" i="6"/>
  <c r="Q8" i="6" s="1"/>
  <c r="O8" i="6"/>
  <c r="X26" i="8"/>
  <c r="S25" i="3" s="1"/>
  <c r="AE10" i="8"/>
  <c r="U31" i="3"/>
  <c r="X39" i="6"/>
  <c r="Y39" i="6" s="1"/>
  <c r="W39" i="6"/>
  <c r="G45" i="6"/>
  <c r="H45" i="6" s="1"/>
  <c r="I45" i="6" s="1"/>
  <c r="F45" i="6"/>
  <c r="L64" i="14"/>
  <c r="D64" i="14" s="1"/>
  <c r="C64" i="14"/>
  <c r="H64" i="11" s="1"/>
  <c r="E64" i="11" s="1"/>
  <c r="AN78" i="14"/>
  <c r="B88" i="14"/>
  <c r="F88" i="11" s="1"/>
  <c r="C88" i="11" s="1"/>
  <c r="B88" i="11" s="1"/>
  <c r="P83" i="14"/>
  <c r="G95" i="6"/>
  <c r="H95" i="6" s="1"/>
  <c r="F95" i="6"/>
  <c r="X92" i="6"/>
  <c r="Y92" i="6" s="1"/>
  <c r="W92" i="6"/>
  <c r="V98" i="15"/>
  <c r="G98" i="11" s="1"/>
  <c r="D98" i="11" s="1"/>
  <c r="M119" i="7"/>
  <c r="K127" i="6"/>
  <c r="L127" i="6" s="1"/>
  <c r="J127" i="6"/>
  <c r="U122" i="3"/>
  <c r="AE125" i="8"/>
  <c r="F135" i="6"/>
  <c r="G135" i="6"/>
  <c r="H135" i="6" s="1"/>
  <c r="P133" i="14"/>
  <c r="X138" i="6"/>
  <c r="Y138" i="6" s="1"/>
  <c r="W138" i="6"/>
  <c r="V134" i="10"/>
  <c r="Y137" i="8"/>
  <c r="Z137" i="8" s="1"/>
  <c r="L135" i="14"/>
  <c r="D135" i="14" s="1"/>
  <c r="X70" i="8"/>
  <c r="S69" i="3" s="1"/>
  <c r="S29" i="5"/>
  <c r="Q29" i="5" s="1"/>
  <c r="X31" i="8"/>
  <c r="S30" i="3" s="1"/>
  <c r="K14" i="6"/>
  <c r="L14" i="6" s="1"/>
  <c r="M14" i="6" s="1"/>
  <c r="N14" i="6" s="1"/>
  <c r="M13" i="3" s="1"/>
  <c r="P21" i="14"/>
  <c r="M21" i="14" s="1"/>
  <c r="G30" i="14"/>
  <c r="X40" i="6"/>
  <c r="Y40" i="6" s="1"/>
  <c r="W40" i="6"/>
  <c r="U14" i="4"/>
  <c r="U15" i="3"/>
  <c r="P15" i="6"/>
  <c r="Q15" i="6" s="1"/>
  <c r="O15" i="6"/>
  <c r="T15" i="6"/>
  <c r="U15" i="6" s="1"/>
  <c r="V15" i="6" s="1"/>
  <c r="AA15" i="6" s="1"/>
  <c r="X15" i="6"/>
  <c r="Y15" i="6" s="1"/>
  <c r="Z15" i="6" s="1"/>
  <c r="U58" i="3"/>
  <c r="X59" i="6"/>
  <c r="Y59" i="6" s="1"/>
  <c r="Z59" i="6" s="1"/>
  <c r="W59" i="6"/>
  <c r="P45" i="6"/>
  <c r="Q45" i="6" s="1"/>
  <c r="O45" i="6"/>
  <c r="T45" i="6"/>
  <c r="U45" i="6" s="1"/>
  <c r="V45" i="6" s="1"/>
  <c r="L46" i="7"/>
  <c r="M53" i="14"/>
  <c r="X65" i="6"/>
  <c r="Y65" i="6" s="1"/>
  <c r="W65" i="6"/>
  <c r="I66" i="6"/>
  <c r="V71" i="10"/>
  <c r="Y74" i="8"/>
  <c r="Z74" i="8" s="1"/>
  <c r="Z79" i="6"/>
  <c r="T80" i="6"/>
  <c r="U80" i="6" s="1"/>
  <c r="S80" i="6"/>
  <c r="P93" i="8"/>
  <c r="G93" i="8"/>
  <c r="T93" i="8"/>
  <c r="I93" i="8"/>
  <c r="L93" i="8"/>
  <c r="N93" i="8" s="1"/>
  <c r="V93" i="8"/>
  <c r="U93" i="8"/>
  <c r="F93" i="8"/>
  <c r="S93" i="8"/>
  <c r="Q93" i="8"/>
  <c r="M93" i="8"/>
  <c r="J93" i="8"/>
  <c r="V108" i="15"/>
  <c r="G108" i="11" s="1"/>
  <c r="D108" i="11" s="1"/>
  <c r="P113" i="6"/>
  <c r="Q113" i="6" s="1"/>
  <c r="T113" i="6"/>
  <c r="U113" i="6" s="1"/>
  <c r="V113" i="6" s="1"/>
  <c r="O113" i="6"/>
  <c r="B112" i="14"/>
  <c r="F112" i="11" s="1"/>
  <c r="C112" i="11" s="1"/>
  <c r="AE129" i="8"/>
  <c r="AM129" i="8" s="1"/>
  <c r="C87" i="4"/>
  <c r="C37" i="5"/>
  <c r="O10" i="8"/>
  <c r="X10" i="8" s="1"/>
  <c r="R9" i="5" s="1"/>
  <c r="C38" i="4"/>
  <c r="R55" i="5"/>
  <c r="X79" i="8"/>
  <c r="S78" i="3" s="1"/>
  <c r="R78" i="3" s="1"/>
  <c r="R39" i="5"/>
  <c r="C39" i="5"/>
  <c r="L11" i="14"/>
  <c r="D11" i="14" s="1"/>
  <c r="M22" i="6"/>
  <c r="N22" i="6" s="1"/>
  <c r="M21" i="3" s="1"/>
  <c r="G23" i="14"/>
  <c r="P46" i="14"/>
  <c r="F60" i="6"/>
  <c r="G60" i="6"/>
  <c r="H60" i="6" s="1"/>
  <c r="G39" i="6"/>
  <c r="H39" i="6" s="1"/>
  <c r="F39" i="6"/>
  <c r="J51" i="6"/>
  <c r="K51" i="6"/>
  <c r="L51" i="6" s="1"/>
  <c r="M51" i="6" s="1"/>
  <c r="N51" i="6" s="1"/>
  <c r="M50" i="3" s="1"/>
  <c r="P65" i="6"/>
  <c r="Q65" i="6" s="1"/>
  <c r="R65" i="6" s="1"/>
  <c r="T65" i="6"/>
  <c r="U65" i="6" s="1"/>
  <c r="V65" i="6" s="1"/>
  <c r="O65" i="6"/>
  <c r="O74" i="7"/>
  <c r="N72" i="7"/>
  <c r="Q72" i="7" s="1"/>
  <c r="P45" i="5" s="1"/>
  <c r="K72" i="7"/>
  <c r="P71" i="3" s="1"/>
  <c r="O68" i="7"/>
  <c r="O78" i="7"/>
  <c r="AJ75" i="14"/>
  <c r="AB75" i="14" s="1"/>
  <c r="Z75" i="14" s="1"/>
  <c r="S75" i="14" s="1"/>
  <c r="M74" i="7"/>
  <c r="X77" i="6"/>
  <c r="Y77" i="6" s="1"/>
  <c r="W77" i="6"/>
  <c r="D87" i="14"/>
  <c r="V86" i="10"/>
  <c r="Y89" i="8"/>
  <c r="Z89" i="8" s="1"/>
  <c r="Q91" i="7"/>
  <c r="P82" i="4" s="1"/>
  <c r="AN98" i="8"/>
  <c r="T97" i="3" s="1"/>
  <c r="X100" i="6"/>
  <c r="Y100" i="6" s="1"/>
  <c r="Z100" i="6" s="1"/>
  <c r="W100" i="6"/>
  <c r="M107" i="7"/>
  <c r="V111" i="10"/>
  <c r="Y114" i="8"/>
  <c r="Z114" i="8" s="1"/>
  <c r="S109" i="6"/>
  <c r="T109" i="6"/>
  <c r="U109" i="6" s="1"/>
  <c r="I116" i="6"/>
  <c r="N116" i="6" s="1"/>
  <c r="M115" i="3" s="1"/>
  <c r="S114" i="10"/>
  <c r="H117" i="7" s="1"/>
  <c r="AE127" i="8"/>
  <c r="S98" i="4"/>
  <c r="Q98" i="4" s="1"/>
  <c r="R103" i="4"/>
  <c r="R9" i="6"/>
  <c r="C17" i="5"/>
  <c r="S40" i="4"/>
  <c r="AE8" i="8"/>
  <c r="AM8" i="8" s="1"/>
  <c r="AN8" i="8" s="1"/>
  <c r="S10" i="10"/>
  <c r="H13" i="7" s="1"/>
  <c r="AE12" i="8"/>
  <c r="AM12" i="8" s="1"/>
  <c r="S20" i="10"/>
  <c r="H23" i="7" s="1"/>
  <c r="U22" i="4"/>
  <c r="U24" i="3"/>
  <c r="M31" i="14"/>
  <c r="I13" i="15"/>
  <c r="V13" i="15" s="1"/>
  <c r="G13" i="11" s="1"/>
  <c r="D13" i="11" s="1"/>
  <c r="S49" i="10"/>
  <c r="H52" i="7" s="1"/>
  <c r="AL50" i="8"/>
  <c r="AG56" i="14"/>
  <c r="AB56" i="14" s="1"/>
  <c r="Z56" i="14" s="1"/>
  <c r="K43" i="14"/>
  <c r="L43" i="14" s="1"/>
  <c r="D43" i="14" s="1"/>
  <c r="P61" i="6"/>
  <c r="Q61" i="6" s="1"/>
  <c r="O61" i="6"/>
  <c r="T61" i="6"/>
  <c r="U61" i="6" s="1"/>
  <c r="V61" i="6" s="1"/>
  <c r="AA61" i="6" s="1"/>
  <c r="U72" i="3"/>
  <c r="U65" i="4"/>
  <c r="X78" i="6"/>
  <c r="Y78" i="6" s="1"/>
  <c r="Z78" i="6" s="1"/>
  <c r="AA78" i="6" s="1"/>
  <c r="AB78" i="6" s="1"/>
  <c r="W78" i="6"/>
  <c r="O81" i="7"/>
  <c r="P103" i="6"/>
  <c r="Q103" i="6" s="1"/>
  <c r="T103" i="6"/>
  <c r="U103" i="6" s="1"/>
  <c r="V103" i="6" s="1"/>
  <c r="AA103" i="6" s="1"/>
  <c r="O103" i="6"/>
  <c r="V107" i="15"/>
  <c r="G107" i="11" s="1"/>
  <c r="D107" i="11" s="1"/>
  <c r="G125" i="6"/>
  <c r="H125" i="6" s="1"/>
  <c r="F125" i="6"/>
  <c r="AG129" i="14"/>
  <c r="R53" i="5"/>
  <c r="U21" i="4"/>
  <c r="R12" i="5"/>
  <c r="R75" i="4"/>
  <c r="C104" i="4"/>
  <c r="X9" i="6"/>
  <c r="Y9" i="6" s="1"/>
  <c r="W9" i="6"/>
  <c r="V4" i="15"/>
  <c r="G4" i="11" s="1"/>
  <c r="D4" i="11" s="1"/>
  <c r="C19" i="14"/>
  <c r="H19" i="11" s="1"/>
  <c r="E19" i="11" s="1"/>
  <c r="Q22" i="7"/>
  <c r="P17" i="5" s="1"/>
  <c r="P33" i="7"/>
  <c r="P9" i="14"/>
  <c r="M9" i="14" s="1"/>
  <c r="V23" i="10"/>
  <c r="Y26" i="8"/>
  <c r="Z26" i="8" s="1"/>
  <c r="T16" i="6"/>
  <c r="U16" i="6" s="1"/>
  <c r="V16" i="6" s="1"/>
  <c r="P16" i="6"/>
  <c r="Q16" i="6" s="1"/>
  <c r="O16" i="6"/>
  <c r="X16" i="6"/>
  <c r="Y16" i="6" s="1"/>
  <c r="Z16" i="6" s="1"/>
  <c r="V17" i="10"/>
  <c r="Y20" i="8"/>
  <c r="Z20" i="8" s="1"/>
  <c r="AN20" i="8" s="1"/>
  <c r="S18" i="4" s="1"/>
  <c r="P56" i="7"/>
  <c r="G54" i="6"/>
  <c r="H54" i="6" s="1"/>
  <c r="F54" i="6"/>
  <c r="U42" i="5"/>
  <c r="U61" i="3"/>
  <c r="AB70" i="14"/>
  <c r="Z70" i="14" s="1"/>
  <c r="S70" i="14" s="1"/>
  <c r="I73" i="15"/>
  <c r="V73" i="15" s="1"/>
  <c r="G73" i="11" s="1"/>
  <c r="D73" i="11" s="1"/>
  <c r="AB69" i="14"/>
  <c r="F74" i="6"/>
  <c r="G74" i="6"/>
  <c r="H74" i="6" s="1"/>
  <c r="G79" i="14"/>
  <c r="J89" i="6"/>
  <c r="K89" i="6"/>
  <c r="L89" i="6" s="1"/>
  <c r="AB83" i="14"/>
  <c r="V83" i="10"/>
  <c r="Y86" i="8"/>
  <c r="Z86" i="8" s="1"/>
  <c r="P95" i="6"/>
  <c r="Q95" i="6" s="1"/>
  <c r="R95" i="6" s="1"/>
  <c r="O95" i="6"/>
  <c r="T95" i="6"/>
  <c r="U95" i="6" s="1"/>
  <c r="V95" i="6" s="1"/>
  <c r="J95" i="6"/>
  <c r="K95" i="6"/>
  <c r="L95" i="6" s="1"/>
  <c r="M95" i="6" s="1"/>
  <c r="U75" i="4"/>
  <c r="U83" i="3"/>
  <c r="Z94" i="6"/>
  <c r="L88" i="14"/>
  <c r="D88" i="14" s="1"/>
  <c r="V101" i="10"/>
  <c r="Y104" i="8"/>
  <c r="Z104" i="8" s="1"/>
  <c r="J113" i="6"/>
  <c r="K113" i="6"/>
  <c r="L113" i="6" s="1"/>
  <c r="M113" i="6" s="1"/>
  <c r="L119" i="14"/>
  <c r="D119" i="14" s="1"/>
  <c r="K124" i="14"/>
  <c r="L124" i="14" s="1"/>
  <c r="D124" i="14" s="1"/>
  <c r="P133" i="6"/>
  <c r="Q133" i="6" s="1"/>
  <c r="O133" i="6"/>
  <c r="T133" i="6"/>
  <c r="U133" i="6" s="1"/>
  <c r="V133" i="6" s="1"/>
  <c r="D136" i="14"/>
  <c r="S13" i="4"/>
  <c r="C62" i="4"/>
  <c r="C42" i="5"/>
  <c r="L70" i="5"/>
  <c r="X128" i="8"/>
  <c r="S127" i="3" s="1"/>
  <c r="S118" i="4"/>
  <c r="Q118" i="4" s="1"/>
  <c r="R100" i="4"/>
  <c r="S17" i="4"/>
  <c r="R115" i="4"/>
  <c r="R82" i="4"/>
  <c r="R64" i="4"/>
  <c r="R24" i="4"/>
  <c r="S20" i="4"/>
  <c r="R113" i="4"/>
  <c r="R121" i="4"/>
  <c r="R32" i="4"/>
  <c r="S54" i="4"/>
  <c r="R97" i="4"/>
  <c r="R74" i="4"/>
  <c r="R96" i="4"/>
  <c r="R78" i="5"/>
  <c r="S73" i="5"/>
  <c r="R18" i="5"/>
  <c r="R17" i="4"/>
  <c r="R33" i="4"/>
  <c r="R22" i="5"/>
  <c r="R59" i="5"/>
  <c r="R10" i="4"/>
  <c r="R27" i="4"/>
  <c r="R123" i="4"/>
  <c r="S100" i="4"/>
  <c r="Q100" i="4" s="1"/>
  <c r="R28" i="4"/>
  <c r="R101" i="4"/>
  <c r="S22" i="5"/>
  <c r="R75" i="5"/>
  <c r="S27" i="4"/>
  <c r="R59" i="4"/>
  <c r="S24" i="4"/>
  <c r="R81" i="4"/>
  <c r="S92" i="4"/>
  <c r="S79" i="4"/>
  <c r="R45" i="4"/>
  <c r="S71" i="4"/>
  <c r="R102" i="4"/>
  <c r="R127" i="4"/>
  <c r="S102" i="4"/>
  <c r="R52" i="4"/>
  <c r="R71" i="4"/>
  <c r="S121" i="4"/>
  <c r="S48" i="4"/>
  <c r="S90" i="4"/>
  <c r="S107" i="4"/>
  <c r="R49" i="4"/>
  <c r="R119" i="4"/>
  <c r="S50" i="5"/>
  <c r="R54" i="5"/>
  <c r="R73" i="5"/>
  <c r="R69" i="4"/>
  <c r="R29" i="4"/>
  <c r="S74" i="4"/>
  <c r="R11" i="5"/>
  <c r="R25" i="5"/>
  <c r="R50" i="5"/>
  <c r="R34" i="5"/>
  <c r="N17" i="4"/>
  <c r="P54" i="4"/>
  <c r="O48" i="4"/>
  <c r="O100" i="4"/>
  <c r="P17" i="4"/>
  <c r="O6" i="7"/>
  <c r="P111" i="4"/>
  <c r="O20" i="4"/>
  <c r="O67" i="4"/>
  <c r="O111" i="4"/>
  <c r="P86" i="4"/>
  <c r="O86" i="4"/>
  <c r="O112" i="4"/>
  <c r="O54" i="4"/>
  <c r="P48" i="4"/>
  <c r="O32" i="4"/>
  <c r="O27" i="4"/>
  <c r="O92" i="4"/>
  <c r="P64" i="4"/>
  <c r="O22" i="5"/>
  <c r="O24" i="4"/>
  <c r="O59" i="4"/>
  <c r="O82" i="4"/>
  <c r="O108" i="4"/>
  <c r="O107" i="4"/>
  <c r="O74" i="4"/>
  <c r="P100" i="4"/>
  <c r="O17" i="4"/>
  <c r="P74" i="4"/>
  <c r="P16" i="7"/>
  <c r="P57" i="14"/>
  <c r="U38" i="3"/>
  <c r="L51" i="14"/>
  <c r="D51" i="14" s="1"/>
  <c r="AB66" i="14"/>
  <c r="Z66" i="14" s="1"/>
  <c r="S66" i="14" s="1"/>
  <c r="B66" i="14" s="1"/>
  <c r="F66" i="11" s="1"/>
  <c r="C66" i="11" s="1"/>
  <c r="AN71" i="14"/>
  <c r="AB71" i="14" s="1"/>
  <c r="Z71" i="14" s="1"/>
  <c r="S71" i="14" s="1"/>
  <c r="K86" i="14"/>
  <c r="L86" i="14" s="1"/>
  <c r="D86" i="14" s="1"/>
  <c r="P87" i="7"/>
  <c r="Q101" i="7"/>
  <c r="T94" i="6"/>
  <c r="U94" i="6" s="1"/>
  <c r="V94" i="6" s="1"/>
  <c r="P94" i="6"/>
  <c r="Q94" i="6" s="1"/>
  <c r="R94" i="6" s="1"/>
  <c r="O94" i="6"/>
  <c r="G97" i="6"/>
  <c r="H97" i="6" s="1"/>
  <c r="F97" i="6"/>
  <c r="AJ117" i="14"/>
  <c r="AG135" i="14"/>
  <c r="AB135" i="14" s="1"/>
  <c r="Z135" i="14" s="1"/>
  <c r="S135" i="14" s="1"/>
  <c r="AL140" i="8"/>
  <c r="AM140" i="8" s="1"/>
  <c r="C114" i="4"/>
  <c r="C21" i="5"/>
  <c r="R11" i="6"/>
  <c r="L61" i="5"/>
  <c r="C32" i="5"/>
  <c r="O45" i="5"/>
  <c r="X130" i="8"/>
  <c r="S129" i="3" s="1"/>
  <c r="N35" i="6"/>
  <c r="M34" i="3" s="1"/>
  <c r="S30" i="10"/>
  <c r="H33" i="7" s="1"/>
  <c r="X11" i="6"/>
  <c r="Y11" i="6" s="1"/>
  <c r="W11" i="6"/>
  <c r="O55" i="7"/>
  <c r="P37" i="7"/>
  <c r="V39" i="10"/>
  <c r="Y42" i="8"/>
  <c r="Z42" i="8" s="1"/>
  <c r="AG48" i="14"/>
  <c r="G55" i="6"/>
  <c r="H55" i="6" s="1"/>
  <c r="F55" i="6"/>
  <c r="G52" i="14"/>
  <c r="D52" i="14" s="1"/>
  <c r="O73" i="7"/>
  <c r="X69" i="6"/>
  <c r="Y69" i="6" s="1"/>
  <c r="Z69" i="6" s="1"/>
  <c r="P69" i="6"/>
  <c r="Q69" i="6" s="1"/>
  <c r="T69" i="6"/>
  <c r="U69" i="6" s="1"/>
  <c r="V69" i="6" s="1"/>
  <c r="AA69" i="6" s="1"/>
  <c r="O69" i="6"/>
  <c r="L74" i="14"/>
  <c r="D74" i="14" s="1"/>
  <c r="X85" i="6"/>
  <c r="Y85" i="6" s="1"/>
  <c r="W85" i="6"/>
  <c r="T86" i="6"/>
  <c r="U86" i="6" s="1"/>
  <c r="V86" i="6" s="1"/>
  <c r="P86" i="6"/>
  <c r="Q86" i="6" s="1"/>
  <c r="O86" i="6"/>
  <c r="V99" i="6"/>
  <c r="AA99" i="6" s="1"/>
  <c r="T100" i="6"/>
  <c r="U100" i="6" s="1"/>
  <c r="V100" i="6" s="1"/>
  <c r="P100" i="6"/>
  <c r="Q100" i="6" s="1"/>
  <c r="R100" i="6" s="1"/>
  <c r="O100" i="6"/>
  <c r="G102" i="6"/>
  <c r="H102" i="6" s="1"/>
  <c r="F102" i="6"/>
  <c r="U96" i="8"/>
  <c r="L96" i="8"/>
  <c r="T96" i="8"/>
  <c r="I96" i="8"/>
  <c r="P96" i="8"/>
  <c r="F96" i="8"/>
  <c r="V96" i="8"/>
  <c r="G96" i="8"/>
  <c r="S96" i="8"/>
  <c r="Q96" i="8"/>
  <c r="M96" i="8"/>
  <c r="J96" i="8"/>
  <c r="AB107" i="14"/>
  <c r="Z107" i="14" s="1"/>
  <c r="S107" i="14" s="1"/>
  <c r="U114" i="3"/>
  <c r="U63" i="5"/>
  <c r="L125" i="7"/>
  <c r="AN122" i="14"/>
  <c r="AB122" i="14" s="1"/>
  <c r="Z122" i="14" s="1"/>
  <c r="S122" i="14" s="1"/>
  <c r="U120" i="3"/>
  <c r="D129" i="14"/>
  <c r="M125" i="14"/>
  <c r="V133" i="15"/>
  <c r="G133" i="11" s="1"/>
  <c r="D133" i="11" s="1"/>
  <c r="V137" i="15"/>
  <c r="G137" i="11" s="1"/>
  <c r="D137" i="11" s="1"/>
  <c r="AJ137" i="14"/>
  <c r="X132" i="6"/>
  <c r="Y132" i="6" s="1"/>
  <c r="W132" i="6"/>
  <c r="G132" i="14"/>
  <c r="S6" i="4"/>
  <c r="C36" i="5"/>
  <c r="L125" i="4"/>
  <c r="R15" i="5"/>
  <c r="Q15" i="5" s="1"/>
  <c r="R44" i="5"/>
  <c r="O44" i="5"/>
  <c r="O115" i="8"/>
  <c r="X115" i="8" s="1"/>
  <c r="S114" i="3" s="1"/>
  <c r="C63" i="4"/>
  <c r="M9" i="7"/>
  <c r="Z3" i="14"/>
  <c r="S3" i="14" s="1"/>
  <c r="AG15" i="14"/>
  <c r="AB15" i="14" s="1"/>
  <c r="Z15" i="14" s="1"/>
  <c r="S15" i="14" s="1"/>
  <c r="V10" i="10"/>
  <c r="Y13" i="8"/>
  <c r="Z13" i="8" s="1"/>
  <c r="K17" i="6"/>
  <c r="L17" i="6" s="1"/>
  <c r="M17" i="6" s="1"/>
  <c r="N17" i="6" s="1"/>
  <c r="M16" i="3" s="1"/>
  <c r="P18" i="14"/>
  <c r="M18" i="14" s="1"/>
  <c r="W25" i="8"/>
  <c r="R25" i="8"/>
  <c r="S14" i="10"/>
  <c r="H17" i="7" s="1"/>
  <c r="P25" i="6"/>
  <c r="Q25" i="6" s="1"/>
  <c r="O25" i="6"/>
  <c r="T25" i="6"/>
  <c r="U25" i="6" s="1"/>
  <c r="V25" i="6" s="1"/>
  <c r="AE38" i="8"/>
  <c r="AM38" i="8" s="1"/>
  <c r="AN38" i="8" s="1"/>
  <c r="AG37" i="14"/>
  <c r="V33" i="15"/>
  <c r="G33" i="11" s="1"/>
  <c r="D33" i="11" s="1"/>
  <c r="AN57" i="14"/>
  <c r="J52" i="6"/>
  <c r="K52" i="6"/>
  <c r="L52" i="6" s="1"/>
  <c r="AL55" i="8"/>
  <c r="L41" i="7"/>
  <c r="Q66" i="8"/>
  <c r="R66" i="8" s="1"/>
  <c r="Q65" i="8"/>
  <c r="R65" i="8" s="1"/>
  <c r="X65" i="8" s="1"/>
  <c r="Q64" i="8"/>
  <c r="R64" i="8" s="1"/>
  <c r="X64" i="8" s="1"/>
  <c r="S63" i="3" s="1"/>
  <c r="Q63" i="8"/>
  <c r="R63" i="8" s="1"/>
  <c r="X63" i="8" s="1"/>
  <c r="S62" i="3" s="1"/>
  <c r="M59" i="14"/>
  <c r="V50" i="15"/>
  <c r="G50" i="11" s="1"/>
  <c r="D50" i="11" s="1"/>
  <c r="U73" i="3"/>
  <c r="U66" i="4"/>
  <c r="K78" i="14"/>
  <c r="K81" i="6"/>
  <c r="L81" i="6" s="1"/>
  <c r="J81" i="6"/>
  <c r="P82" i="14"/>
  <c r="V84" i="15"/>
  <c r="G84" i="11" s="1"/>
  <c r="D84" i="11" s="1"/>
  <c r="N94" i="7"/>
  <c r="Q94" i="7" s="1"/>
  <c r="K94" i="7"/>
  <c r="P93" i="3" s="1"/>
  <c r="I104" i="6"/>
  <c r="I96" i="15"/>
  <c r="T104" i="6"/>
  <c r="U104" i="6" s="1"/>
  <c r="V104" i="6" s="1"/>
  <c r="O104" i="6"/>
  <c r="P104" i="6"/>
  <c r="Q104" i="6" s="1"/>
  <c r="I98" i="6"/>
  <c r="U99" i="4"/>
  <c r="U108" i="3"/>
  <c r="M120" i="7"/>
  <c r="F122" i="6"/>
  <c r="G122" i="6"/>
  <c r="H122" i="6" s="1"/>
  <c r="I122" i="6" s="1"/>
  <c r="V122" i="10"/>
  <c r="Y125" i="8"/>
  <c r="Z125" i="8" s="1"/>
  <c r="U68" i="5"/>
  <c r="U125" i="3"/>
  <c r="C115" i="14"/>
  <c r="H115" i="11" s="1"/>
  <c r="E115" i="11" s="1"/>
  <c r="AN127" i="14"/>
  <c r="AB127" i="14" s="1"/>
  <c r="Z127" i="14" s="1"/>
  <c r="S127" i="14" s="1"/>
  <c r="AJ133" i="14"/>
  <c r="M133" i="14"/>
  <c r="T18" i="6"/>
  <c r="U18" i="6" s="1"/>
  <c r="V18" i="6" s="1"/>
  <c r="O18" i="6"/>
  <c r="P18" i="6"/>
  <c r="Q18" i="6" s="1"/>
  <c r="AM24" i="8"/>
  <c r="AN24" i="8" s="1"/>
  <c r="T23" i="3" s="1"/>
  <c r="R23" i="3" s="1"/>
  <c r="J38" i="6"/>
  <c r="K38" i="6"/>
  <c r="L38" i="6" s="1"/>
  <c r="P34" i="14"/>
  <c r="M34" i="14" s="1"/>
  <c r="Z38" i="6"/>
  <c r="AA38" i="6" s="1"/>
  <c r="AB38" i="6" s="1"/>
  <c r="F42" i="6"/>
  <c r="G42" i="6"/>
  <c r="H42" i="6" s="1"/>
  <c r="X52" i="6"/>
  <c r="Y52" i="6" s="1"/>
  <c r="Z52" i="6" s="1"/>
  <c r="W52" i="6"/>
  <c r="R42" i="3"/>
  <c r="T68" i="6"/>
  <c r="U68" i="6" s="1"/>
  <c r="V68" i="6" s="1"/>
  <c r="P68" i="6"/>
  <c r="Q68" i="6" s="1"/>
  <c r="O68" i="6"/>
  <c r="AM72" i="8"/>
  <c r="F82" i="6"/>
  <c r="G82" i="6"/>
  <c r="H82" i="6" s="1"/>
  <c r="L89" i="7"/>
  <c r="U86" i="4"/>
  <c r="U94" i="3"/>
  <c r="AB96" i="14"/>
  <c r="Z96" i="14" s="1"/>
  <c r="V119" i="10"/>
  <c r="Y122" i="8"/>
  <c r="Z122" i="8" s="1"/>
  <c r="S126" i="10"/>
  <c r="H129" i="7" s="1"/>
  <c r="T138" i="6"/>
  <c r="U138" i="6" s="1"/>
  <c r="V138" i="6" s="1"/>
  <c r="P138" i="6"/>
  <c r="Q138" i="6" s="1"/>
  <c r="O138" i="6"/>
  <c r="C56" i="5"/>
  <c r="X114" i="8"/>
  <c r="S113" i="3" s="1"/>
  <c r="C29" i="5"/>
  <c r="U30" i="5"/>
  <c r="B19" i="14"/>
  <c r="F19" i="11" s="1"/>
  <c r="C19" i="11" s="1"/>
  <c r="B19" i="11" s="1"/>
  <c r="G33" i="6"/>
  <c r="H33" i="6" s="1"/>
  <c r="F33" i="6"/>
  <c r="K33" i="6"/>
  <c r="L33" i="6" s="1"/>
  <c r="J33" i="6"/>
  <c r="AG22" i="14"/>
  <c r="AN30" i="8"/>
  <c r="T29" i="3" s="1"/>
  <c r="R29" i="3" s="1"/>
  <c r="AL29" i="8"/>
  <c r="AM29" i="8" s="1"/>
  <c r="AN29" i="8" s="1"/>
  <c r="AN49" i="14"/>
  <c r="V56" i="10"/>
  <c r="Y59" i="8"/>
  <c r="Z59" i="8" s="1"/>
  <c r="O46" i="7"/>
  <c r="M45" i="14"/>
  <c r="B45" i="14" s="1"/>
  <c r="F45" i="11" s="1"/>
  <c r="C45" i="11" s="1"/>
  <c r="J78" i="6"/>
  <c r="K78" i="6"/>
  <c r="L78" i="6" s="1"/>
  <c r="U80" i="3"/>
  <c r="V76" i="15"/>
  <c r="G76" i="11" s="1"/>
  <c r="D76" i="11" s="1"/>
  <c r="U106" i="3"/>
  <c r="Z110" i="14"/>
  <c r="S110" i="14" s="1"/>
  <c r="V116" i="10"/>
  <c r="Y119" i="8"/>
  <c r="Z119" i="8" s="1"/>
  <c r="G129" i="6"/>
  <c r="H129" i="6" s="1"/>
  <c r="I129" i="6" s="1"/>
  <c r="F129" i="6"/>
  <c r="C77" i="4"/>
  <c r="R23" i="4"/>
  <c r="C122" i="4"/>
  <c r="X51" i="8"/>
  <c r="S50" i="3" s="1"/>
  <c r="C74" i="5"/>
  <c r="C62" i="5"/>
  <c r="V6" i="10"/>
  <c r="Y9" i="8"/>
  <c r="Z9" i="8" s="1"/>
  <c r="V29" i="10"/>
  <c r="Y32" i="8"/>
  <c r="Z32" i="8" s="1"/>
  <c r="B16" i="11"/>
  <c r="B25" i="14"/>
  <c r="F25" i="11" s="1"/>
  <c r="C25" i="11" s="1"/>
  <c r="U27" i="5"/>
  <c r="U39" i="3"/>
  <c r="X49" i="6"/>
  <c r="Y49" i="6" s="1"/>
  <c r="W49" i="6"/>
  <c r="K59" i="6"/>
  <c r="L59" i="6" s="1"/>
  <c r="J59" i="6"/>
  <c r="V53" i="10"/>
  <c r="Y56" i="8"/>
  <c r="Z56" i="8" s="1"/>
  <c r="AN56" i="8" s="1"/>
  <c r="L62" i="14"/>
  <c r="D62" i="14" s="1"/>
  <c r="U56" i="4"/>
  <c r="U63" i="3"/>
  <c r="O76" i="7"/>
  <c r="I79" i="15"/>
  <c r="V79" i="15" s="1"/>
  <c r="G79" i="11" s="1"/>
  <c r="D79" i="11" s="1"/>
  <c r="Q85" i="8"/>
  <c r="R85" i="8" s="1"/>
  <c r="X85" i="8" s="1"/>
  <c r="S84" i="3" s="1"/>
  <c r="Q86" i="8"/>
  <c r="R86" i="8" s="1"/>
  <c r="X86" i="8" s="1"/>
  <c r="V89" i="10"/>
  <c r="Y92" i="8"/>
  <c r="Z92" i="8" s="1"/>
  <c r="AN92" i="8" s="1"/>
  <c r="T91" i="3" s="1"/>
  <c r="V96" i="15"/>
  <c r="G96" i="11" s="1"/>
  <c r="D96" i="11" s="1"/>
  <c r="S97" i="10"/>
  <c r="H100" i="7" s="1"/>
  <c r="P85" i="14"/>
  <c r="M85" i="14" s="1"/>
  <c r="B85" i="14" s="1"/>
  <c r="F85" i="11" s="1"/>
  <c r="C85" i="11" s="1"/>
  <c r="K97" i="14"/>
  <c r="L97" i="14" s="1"/>
  <c r="D97" i="14" s="1"/>
  <c r="P104" i="14"/>
  <c r="M104" i="14" s="1"/>
  <c r="I114" i="15"/>
  <c r="V114" i="15" s="1"/>
  <c r="G114" i="11" s="1"/>
  <c r="D114" i="11" s="1"/>
  <c r="L39" i="4"/>
  <c r="C35" i="4"/>
  <c r="S110" i="4"/>
  <c r="O63" i="5"/>
  <c r="R40" i="5"/>
  <c r="U40" i="5"/>
  <c r="C61" i="4"/>
  <c r="U80" i="4"/>
  <c r="S55" i="4"/>
  <c r="Q55" i="4" s="1"/>
  <c r="U35" i="5"/>
  <c r="R40" i="4"/>
  <c r="U64" i="5"/>
  <c r="K6" i="6"/>
  <c r="L6" i="6" s="1"/>
  <c r="J6" i="6"/>
  <c r="I11" i="6"/>
  <c r="P21" i="6"/>
  <c r="Q21" i="6" s="1"/>
  <c r="T21" i="6"/>
  <c r="U21" i="6" s="1"/>
  <c r="V21" i="6" s="1"/>
  <c r="AA21" i="6" s="1"/>
  <c r="O21" i="6"/>
  <c r="K23" i="14"/>
  <c r="L23" i="14" s="1"/>
  <c r="P33" i="6"/>
  <c r="Q33" i="6" s="1"/>
  <c r="T33" i="6"/>
  <c r="U33" i="6" s="1"/>
  <c r="V33" i="6" s="1"/>
  <c r="O33" i="6"/>
  <c r="J23" i="6"/>
  <c r="K23" i="6"/>
  <c r="L23" i="6" s="1"/>
  <c r="S13" i="10"/>
  <c r="H16" i="7" s="1"/>
  <c r="AB26" i="14"/>
  <c r="Z26" i="14" s="1"/>
  <c r="S26" i="14" s="1"/>
  <c r="B26" i="14" s="1"/>
  <c r="F26" i="11" s="1"/>
  <c r="C26" i="11" s="1"/>
  <c r="X51" i="6"/>
  <c r="Y51" i="6" s="1"/>
  <c r="W51" i="6"/>
  <c r="S56" i="10"/>
  <c r="H59" i="7" s="1"/>
  <c r="S53" i="10"/>
  <c r="H56" i="7" s="1"/>
  <c r="AN62" i="14"/>
  <c r="L78" i="7"/>
  <c r="I90" i="15"/>
  <c r="P104" i="7"/>
  <c r="S100" i="10"/>
  <c r="H103" i="7" s="1"/>
  <c r="D107" i="14"/>
  <c r="P117" i="14"/>
  <c r="M117" i="14" s="1"/>
  <c r="L129" i="7"/>
  <c r="I128" i="15"/>
  <c r="V128" i="15" s="1"/>
  <c r="G128" i="11" s="1"/>
  <c r="D128" i="11" s="1"/>
  <c r="C21" i="4"/>
  <c r="U85" i="4"/>
  <c r="O106" i="4"/>
  <c r="C117" i="4"/>
  <c r="K8" i="6"/>
  <c r="L8" i="6" s="1"/>
  <c r="J8" i="6"/>
  <c r="U8" i="5"/>
  <c r="U8" i="3"/>
  <c r="AL10" i="8"/>
  <c r="AB20" i="6"/>
  <c r="K21" i="6"/>
  <c r="L21" i="6" s="1"/>
  <c r="J21" i="6"/>
  <c r="AL32" i="8"/>
  <c r="AM32" i="8" s="1"/>
  <c r="P37" i="14"/>
  <c r="M37" i="14" s="1"/>
  <c r="T40" i="6"/>
  <c r="U40" i="6" s="1"/>
  <c r="V40" i="6" s="1"/>
  <c r="P40" i="6"/>
  <c r="Q40" i="6" s="1"/>
  <c r="O40" i="6"/>
  <c r="K41" i="7"/>
  <c r="P40" i="3" s="1"/>
  <c r="I39" i="15"/>
  <c r="V39" i="15" s="1"/>
  <c r="G39" i="11" s="1"/>
  <c r="D39" i="11" s="1"/>
  <c r="X42" i="6"/>
  <c r="Y42" i="6" s="1"/>
  <c r="W42" i="6"/>
  <c r="N43" i="7"/>
  <c r="Q43" i="7" s="1"/>
  <c r="K43" i="7"/>
  <c r="P42" i="3" s="1"/>
  <c r="C50" i="14"/>
  <c r="H50" i="11" s="1"/>
  <c r="E50" i="11" s="1"/>
  <c r="AE55" i="8"/>
  <c r="AM55" i="8" s="1"/>
  <c r="AB53" i="14"/>
  <c r="Z53" i="14" s="1"/>
  <c r="S53" i="14" s="1"/>
  <c r="G55" i="14"/>
  <c r="AE73" i="8"/>
  <c r="AM73" i="8"/>
  <c r="AN73" i="8" s="1"/>
  <c r="T72" i="3" s="1"/>
  <c r="L72" i="14"/>
  <c r="Z72" i="14"/>
  <c r="S72" i="14" s="1"/>
  <c r="V87" i="10"/>
  <c r="Y90" i="8"/>
  <c r="Z90" i="8" s="1"/>
  <c r="I77" i="15"/>
  <c r="V77" i="15" s="1"/>
  <c r="G77" i="11" s="1"/>
  <c r="D77" i="11" s="1"/>
  <c r="L93" i="7"/>
  <c r="AG99" i="14"/>
  <c r="AB99" i="14" s="1"/>
  <c r="Z99" i="14" s="1"/>
  <c r="U99" i="3"/>
  <c r="K105" i="7"/>
  <c r="N105" i="7"/>
  <c r="Q105" i="7" s="1"/>
  <c r="N111" i="7"/>
  <c r="Q111" i="7" s="1"/>
  <c r="P101" i="4" s="1"/>
  <c r="K111" i="7"/>
  <c r="P110" i="3" s="1"/>
  <c r="AE109" i="8"/>
  <c r="M111" i="7"/>
  <c r="G110" i="14"/>
  <c r="U102" i="4"/>
  <c r="U111" i="3"/>
  <c r="S117" i="6"/>
  <c r="T117" i="6"/>
  <c r="U117" i="6" s="1"/>
  <c r="V117" i="6" s="1"/>
  <c r="U121" i="3"/>
  <c r="C131" i="14"/>
  <c r="H131" i="11" s="1"/>
  <c r="E131" i="11" s="1"/>
  <c r="P127" i="14"/>
  <c r="M127" i="14" s="1"/>
  <c r="P139" i="6"/>
  <c r="Q139" i="6" s="1"/>
  <c r="T139" i="6"/>
  <c r="U139" i="6" s="1"/>
  <c r="V139" i="6" s="1"/>
  <c r="AA139" i="6" s="1"/>
  <c r="O139" i="6"/>
  <c r="L62" i="4"/>
  <c r="N89" i="4"/>
  <c r="R69" i="5"/>
  <c r="U23" i="5"/>
  <c r="C91" i="4"/>
  <c r="U70" i="5"/>
  <c r="C26" i="5"/>
  <c r="AN5" i="14"/>
  <c r="AL14" i="8"/>
  <c r="AM14" i="8" s="1"/>
  <c r="AN14" i="8" s="1"/>
  <c r="P13" i="6"/>
  <c r="Q13" i="6" s="1"/>
  <c r="T13" i="6"/>
  <c r="U13" i="6" s="1"/>
  <c r="V13" i="6" s="1"/>
  <c r="AA13" i="6" s="1"/>
  <c r="O13" i="6"/>
  <c r="V18" i="10"/>
  <c r="Y21" i="8"/>
  <c r="Z21" i="8" s="1"/>
  <c r="N29" i="7"/>
  <c r="Q29" i="7" s="1"/>
  <c r="P20" i="5" s="1"/>
  <c r="K29" i="7"/>
  <c r="O20" i="5" s="1"/>
  <c r="O23" i="7"/>
  <c r="X25" i="6"/>
  <c r="Y25" i="6" s="1"/>
  <c r="W25" i="6"/>
  <c r="Q41" i="8"/>
  <c r="R41" i="8" s="1"/>
  <c r="X41" i="8" s="1"/>
  <c r="Q40" i="8"/>
  <c r="R40" i="8" s="1"/>
  <c r="S31" i="10"/>
  <c r="H34" i="7" s="1"/>
  <c r="G13" i="14"/>
  <c r="D13" i="14" s="1"/>
  <c r="S57" i="10"/>
  <c r="H60" i="7" s="1"/>
  <c r="L48" i="14"/>
  <c r="D48" i="14" s="1"/>
  <c r="G49" i="6"/>
  <c r="H49" i="6" s="1"/>
  <c r="I49" i="6" s="1"/>
  <c r="F49" i="6"/>
  <c r="P43" i="14"/>
  <c r="M43" i="14" s="1"/>
  <c r="AN60" i="14"/>
  <c r="AB60" i="14" s="1"/>
  <c r="Z60" i="14" s="1"/>
  <c r="S62" i="10"/>
  <c r="H65" i="7" s="1"/>
  <c r="L76" i="7"/>
  <c r="M87" i="14"/>
  <c r="L87" i="7"/>
  <c r="N91" i="6"/>
  <c r="M90" i="3" s="1"/>
  <c r="L80" i="14"/>
  <c r="D80" i="14" s="1"/>
  <c r="B80" i="14" s="1"/>
  <c r="F80" i="11" s="1"/>
  <c r="C80" i="11" s="1"/>
  <c r="K106" i="6"/>
  <c r="L106" i="6" s="1"/>
  <c r="M106" i="6" s="1"/>
  <c r="N106" i="6" s="1"/>
  <c r="M105" i="3" s="1"/>
  <c r="J106" i="6"/>
  <c r="AG111" i="14"/>
  <c r="X113" i="6"/>
  <c r="Y113" i="6" s="1"/>
  <c r="Z113" i="6" s="1"/>
  <c r="AJ116" i="14"/>
  <c r="X125" i="6"/>
  <c r="Y125" i="6" s="1"/>
  <c r="Z125" i="6" s="1"/>
  <c r="W125" i="6"/>
  <c r="O126" i="7"/>
  <c r="L137" i="7"/>
  <c r="G133" i="14"/>
  <c r="C60" i="5"/>
  <c r="P60" i="5"/>
  <c r="C65" i="4"/>
  <c r="U21" i="5"/>
  <c r="X81" i="8"/>
  <c r="S80" i="3" s="1"/>
  <c r="C13" i="5"/>
  <c r="C77" i="5"/>
  <c r="AE9" i="8"/>
  <c r="AM9" i="8"/>
  <c r="U6" i="5"/>
  <c r="U6" i="3"/>
  <c r="Z4" i="14"/>
  <c r="S4" i="14" s="1"/>
  <c r="P18" i="7"/>
  <c r="K17" i="8"/>
  <c r="AH17" i="8"/>
  <c r="AM17" i="8" s="1"/>
  <c r="AN17" i="8" s="1"/>
  <c r="O33" i="7"/>
  <c r="O17" i="7"/>
  <c r="G22" i="14"/>
  <c r="L32" i="7"/>
  <c r="G34" i="14"/>
  <c r="Z39" i="14"/>
  <c r="S39" i="14" s="1"/>
  <c r="AH60" i="8"/>
  <c r="Z47" i="14"/>
  <c r="S47" i="14" s="1"/>
  <c r="Q60" i="8"/>
  <c r="R60" i="8" s="1"/>
  <c r="X60" i="8" s="1"/>
  <c r="S59" i="3" s="1"/>
  <c r="Q61" i="8"/>
  <c r="R61" i="8" s="1"/>
  <c r="X61" i="8" s="1"/>
  <c r="S60" i="3" s="1"/>
  <c r="Q59" i="8"/>
  <c r="R59" i="8" s="1"/>
  <c r="X59" i="8" s="1"/>
  <c r="AL46" i="8"/>
  <c r="K44" i="7"/>
  <c r="P43" i="3" s="1"/>
  <c r="N44" i="7"/>
  <c r="Q44" i="7" s="1"/>
  <c r="P30" i="5" s="1"/>
  <c r="K63" i="14"/>
  <c r="L63" i="14" s="1"/>
  <c r="D63" i="14" s="1"/>
  <c r="D55" i="14"/>
  <c r="T72" i="6"/>
  <c r="U72" i="6" s="1"/>
  <c r="V72" i="6" s="1"/>
  <c r="AA72" i="6" s="1"/>
  <c r="AB72" i="6" s="1"/>
  <c r="U74" i="3"/>
  <c r="U48" i="5"/>
  <c r="G75" i="6"/>
  <c r="H75" i="6" s="1"/>
  <c r="F75" i="6"/>
  <c r="I75" i="15"/>
  <c r="V75" i="15" s="1"/>
  <c r="G75" i="11" s="1"/>
  <c r="D75" i="11" s="1"/>
  <c r="G78" i="6"/>
  <c r="H78" i="6" s="1"/>
  <c r="I78" i="6" s="1"/>
  <c r="F78" i="6"/>
  <c r="K79" i="14"/>
  <c r="L79" i="14" s="1"/>
  <c r="AL89" i="8"/>
  <c r="N87" i="7"/>
  <c r="K87" i="7"/>
  <c r="P86" i="3" s="1"/>
  <c r="O84" i="7"/>
  <c r="AB99" i="6"/>
  <c r="N98" i="3" s="1"/>
  <c r="T88" i="6"/>
  <c r="U88" i="6" s="1"/>
  <c r="V88" i="6" s="1"/>
  <c r="AA88" i="6" s="1"/>
  <c r="P88" i="6"/>
  <c r="Q88" i="6" s="1"/>
  <c r="O88" i="6"/>
  <c r="X88" i="6"/>
  <c r="Y88" i="6" s="1"/>
  <c r="Z88" i="6" s="1"/>
  <c r="P101" i="8"/>
  <c r="G101" i="8"/>
  <c r="U101" i="8"/>
  <c r="Q101" i="8"/>
  <c r="F101" i="8"/>
  <c r="T101" i="8"/>
  <c r="S101" i="8"/>
  <c r="M101" i="8"/>
  <c r="L101" i="8"/>
  <c r="I101" i="8"/>
  <c r="V101" i="8"/>
  <c r="J101" i="8"/>
  <c r="Q108" i="7"/>
  <c r="P98" i="4" s="1"/>
  <c r="G108" i="14"/>
  <c r="D108" i="14" s="1"/>
  <c r="I110" i="15"/>
  <c r="V110" i="15" s="1"/>
  <c r="G110" i="11" s="1"/>
  <c r="D110" i="11" s="1"/>
  <c r="L117" i="7"/>
  <c r="AL120" i="8"/>
  <c r="P123" i="14"/>
  <c r="M123" i="14" s="1"/>
  <c r="U67" i="5"/>
  <c r="U124" i="3"/>
  <c r="M122" i="14"/>
  <c r="O121" i="7"/>
  <c r="M121" i="7"/>
  <c r="AH132" i="8"/>
  <c r="V130" i="10"/>
  <c r="Y133" i="8"/>
  <c r="Z133" i="8" s="1"/>
  <c r="U134" i="3"/>
  <c r="U74" i="5"/>
  <c r="T136" i="6"/>
  <c r="U136" i="6" s="1"/>
  <c r="V136" i="6" s="1"/>
  <c r="O136" i="6"/>
  <c r="P136" i="6"/>
  <c r="Q136" i="6" s="1"/>
  <c r="O139" i="7"/>
  <c r="U83" i="4"/>
  <c r="U125" i="4"/>
  <c r="X75" i="8"/>
  <c r="S74" i="3" s="1"/>
  <c r="P6" i="7"/>
  <c r="I18" i="15"/>
  <c r="V18" i="15" s="1"/>
  <c r="G18" i="11" s="1"/>
  <c r="D18" i="11" s="1"/>
  <c r="K9" i="8"/>
  <c r="AG14" i="14"/>
  <c r="G24" i="6"/>
  <c r="H24" i="6" s="1"/>
  <c r="F24" i="6"/>
  <c r="T36" i="6"/>
  <c r="U36" i="6" s="1"/>
  <c r="V36" i="6" s="1"/>
  <c r="AA36" i="6" s="1"/>
  <c r="P36" i="6"/>
  <c r="Q36" i="6" s="1"/>
  <c r="R36" i="6" s="1"/>
  <c r="O36" i="6"/>
  <c r="L49" i="14"/>
  <c r="D49" i="14" s="1"/>
  <c r="G47" i="14"/>
  <c r="O39" i="7"/>
  <c r="O41" i="7"/>
  <c r="V57" i="15"/>
  <c r="G57" i="11" s="1"/>
  <c r="D57" i="11" s="1"/>
  <c r="AH52" i="8"/>
  <c r="AN66" i="8"/>
  <c r="T65" i="3" s="1"/>
  <c r="P63" i="14"/>
  <c r="AN63" i="14"/>
  <c r="AB63" i="14" s="1"/>
  <c r="Z63" i="14" s="1"/>
  <c r="S63" i="14" s="1"/>
  <c r="G70" i="14"/>
  <c r="D70" i="14" s="1"/>
  <c r="M72" i="14"/>
  <c r="AE76" i="8"/>
  <c r="AM76" i="8" s="1"/>
  <c r="AN76" i="8" s="1"/>
  <c r="AL76" i="8"/>
  <c r="K72" i="6"/>
  <c r="L72" i="6" s="1"/>
  <c r="M72" i="6" s="1"/>
  <c r="N72" i="6" s="1"/>
  <c r="M71" i="3" s="1"/>
  <c r="J72" i="6"/>
  <c r="I78" i="15"/>
  <c r="V78" i="15" s="1"/>
  <c r="G78" i="11" s="1"/>
  <c r="D78" i="11" s="1"/>
  <c r="V82" i="10"/>
  <c r="Y85" i="8"/>
  <c r="Z85" i="8" s="1"/>
  <c r="P89" i="7"/>
  <c r="M93" i="7"/>
  <c r="AE95" i="8"/>
  <c r="AM95" i="8" s="1"/>
  <c r="M81" i="14"/>
  <c r="X102" i="6"/>
  <c r="Y102" i="6" s="1"/>
  <c r="W102" i="6"/>
  <c r="P96" i="14"/>
  <c r="AL104" i="8"/>
  <c r="AM104" i="8" s="1"/>
  <c r="T118" i="6"/>
  <c r="U118" i="6" s="1"/>
  <c r="V118" i="6" s="1"/>
  <c r="AA118" i="6" s="1"/>
  <c r="AB118" i="6" s="1"/>
  <c r="Q117" i="8"/>
  <c r="R117" i="8" s="1"/>
  <c r="X117" i="8" s="1"/>
  <c r="Q120" i="8"/>
  <c r="R120" i="8" s="1"/>
  <c r="X120" i="8" s="1"/>
  <c r="Q119" i="8"/>
  <c r="R119" i="8" s="1"/>
  <c r="X119" i="8" s="1"/>
  <c r="S118" i="3" s="1"/>
  <c r="Q121" i="8"/>
  <c r="R121" i="8" s="1"/>
  <c r="X121" i="8" s="1"/>
  <c r="Q118" i="8"/>
  <c r="R118" i="8" s="1"/>
  <c r="X118" i="8" s="1"/>
  <c r="P124" i="7"/>
  <c r="Q124" i="7" s="1"/>
  <c r="T108" i="6"/>
  <c r="U108" i="6" s="1"/>
  <c r="V108" i="6" s="1"/>
  <c r="P108" i="6"/>
  <c r="Q108" i="6" s="1"/>
  <c r="O108" i="6"/>
  <c r="X108" i="6"/>
  <c r="Y108" i="6" s="1"/>
  <c r="Z108" i="6" s="1"/>
  <c r="L116" i="14"/>
  <c r="D116" i="14" s="1"/>
  <c r="AE120" i="8"/>
  <c r="U69" i="5"/>
  <c r="U126" i="3"/>
  <c r="Q128" i="7"/>
  <c r="P70" i="5" s="1"/>
  <c r="I129" i="15"/>
  <c r="V129" i="15" s="1"/>
  <c r="G129" i="11" s="1"/>
  <c r="D129" i="11" s="1"/>
  <c r="L132" i="14"/>
  <c r="D132" i="14" s="1"/>
  <c r="V134" i="15"/>
  <c r="G134" i="11" s="1"/>
  <c r="D134" i="11" s="1"/>
  <c r="D5" i="14"/>
  <c r="B5" i="14" s="1"/>
  <c r="F5" i="11" s="1"/>
  <c r="C5" i="11" s="1"/>
  <c r="G36" i="6"/>
  <c r="H36" i="6" s="1"/>
  <c r="I36" i="6" s="1"/>
  <c r="F36" i="6"/>
  <c r="U33" i="5"/>
  <c r="U48" i="3"/>
  <c r="B56" i="14"/>
  <c r="F56" i="11" s="1"/>
  <c r="C56" i="11" s="1"/>
  <c r="J46" i="6"/>
  <c r="K46" i="6"/>
  <c r="L46" i="6" s="1"/>
  <c r="P55" i="14"/>
  <c r="M55" i="14" s="1"/>
  <c r="AB79" i="14"/>
  <c r="Z79" i="14" s="1"/>
  <c r="S79" i="14" s="1"/>
  <c r="U53" i="5"/>
  <c r="U88" i="3"/>
  <c r="X95" i="6"/>
  <c r="Y95" i="6" s="1"/>
  <c r="W95" i="6"/>
  <c r="I118" i="15"/>
  <c r="V118" i="15" s="1"/>
  <c r="G118" i="11" s="1"/>
  <c r="D118" i="11" s="1"/>
  <c r="J129" i="6"/>
  <c r="K129" i="6"/>
  <c r="L129" i="6" s="1"/>
  <c r="T134" i="6"/>
  <c r="U134" i="6" s="1"/>
  <c r="V134" i="6" s="1"/>
  <c r="AA134" i="6" s="1"/>
  <c r="P134" i="6"/>
  <c r="Q134" i="6" s="1"/>
  <c r="O134" i="6"/>
  <c r="J140" i="6"/>
  <c r="K140" i="6"/>
  <c r="L140" i="6" s="1"/>
  <c r="I136" i="15"/>
  <c r="V136" i="15" s="1"/>
  <c r="G136" i="11" s="1"/>
  <c r="D136" i="11" s="1"/>
  <c r="O56" i="5"/>
  <c r="S70" i="4"/>
  <c r="L29" i="5"/>
  <c r="X8" i="8"/>
  <c r="X53" i="8"/>
  <c r="S52" i="3" s="1"/>
  <c r="R52" i="3" s="1"/>
  <c r="L14" i="14"/>
  <c r="D14" i="14" s="1"/>
  <c r="AB22" i="14"/>
  <c r="Z22" i="14" s="1"/>
  <c r="S22" i="14" s="1"/>
  <c r="AE34" i="8"/>
  <c r="AM34" i="8" s="1"/>
  <c r="Q21" i="8"/>
  <c r="R21" i="8" s="1"/>
  <c r="X21" i="8" s="1"/>
  <c r="Q20" i="8"/>
  <c r="R20" i="8" s="1"/>
  <c r="X20" i="8" s="1"/>
  <c r="M46" i="14"/>
  <c r="U49" i="3"/>
  <c r="U45" i="4"/>
  <c r="G60" i="14"/>
  <c r="D60" i="14" s="1"/>
  <c r="V51" i="10"/>
  <c r="Y54" i="8"/>
  <c r="Z54" i="8" s="1"/>
  <c r="AN54" i="8" s="1"/>
  <c r="T53" i="3" s="1"/>
  <c r="R53" i="3" s="1"/>
  <c r="AA70" i="6"/>
  <c r="AB70" i="6" s="1"/>
  <c r="M76" i="7"/>
  <c r="V82" i="15"/>
  <c r="G82" i="11" s="1"/>
  <c r="D82" i="11" s="1"/>
  <c r="U84" i="4"/>
  <c r="U92" i="3"/>
  <c r="AE103" i="8"/>
  <c r="AM103" i="8" s="1"/>
  <c r="AN103" i="8" s="1"/>
  <c r="U105" i="3"/>
  <c r="U96" i="4"/>
  <c r="AL127" i="8"/>
  <c r="AM127" i="8" s="1"/>
  <c r="U31" i="4"/>
  <c r="U58" i="4"/>
  <c r="U47" i="5"/>
  <c r="X88" i="8"/>
  <c r="S87" i="3" s="1"/>
  <c r="R87" i="3" s="1"/>
  <c r="U55" i="5"/>
  <c r="T14" i="6"/>
  <c r="U14" i="6" s="1"/>
  <c r="V14" i="6" s="1"/>
  <c r="AA14" i="6" s="1"/>
  <c r="O14" i="6"/>
  <c r="P14" i="6"/>
  <c r="Q14" i="6" s="1"/>
  <c r="X17" i="6"/>
  <c r="Y17" i="6" s="1"/>
  <c r="Z17" i="6" s="1"/>
  <c r="W17" i="6"/>
  <c r="U24" i="5"/>
  <c r="U32" i="3"/>
  <c r="F34" i="6"/>
  <c r="G34" i="6"/>
  <c r="H34" i="6" s="1"/>
  <c r="M35" i="14"/>
  <c r="S47" i="10"/>
  <c r="H50" i="7" s="1"/>
  <c r="G48" i="14"/>
  <c r="U38" i="5"/>
  <c r="U55" i="3"/>
  <c r="O64" i="7"/>
  <c r="M64" i="7"/>
  <c r="U49" i="5"/>
  <c r="U75" i="3"/>
  <c r="V68" i="15"/>
  <c r="G68" i="11" s="1"/>
  <c r="D68" i="11" s="1"/>
  <c r="B68" i="11" s="1"/>
  <c r="X111" i="6"/>
  <c r="Y111" i="6" s="1"/>
  <c r="Z111" i="6" s="1"/>
  <c r="P105" i="6"/>
  <c r="Q105" i="6" s="1"/>
  <c r="O105" i="6"/>
  <c r="T105" i="6"/>
  <c r="U105" i="6" s="1"/>
  <c r="V105" i="6" s="1"/>
  <c r="AA105" i="6" s="1"/>
  <c r="U65" i="5"/>
  <c r="U116" i="3"/>
  <c r="P114" i="14"/>
  <c r="M114" i="14" s="1"/>
  <c r="F120" i="6"/>
  <c r="G120" i="6"/>
  <c r="H120" i="6" s="1"/>
  <c r="S119" i="10"/>
  <c r="H122" i="7" s="1"/>
  <c r="V120" i="10"/>
  <c r="Y123" i="8"/>
  <c r="Z123" i="8" s="1"/>
  <c r="G121" i="6"/>
  <c r="H121" i="6" s="1"/>
  <c r="F121" i="6"/>
  <c r="C39" i="4"/>
  <c r="U35" i="4"/>
  <c r="R31" i="5"/>
  <c r="R63" i="5"/>
  <c r="P63" i="5"/>
  <c r="L61" i="4"/>
  <c r="R126" i="4"/>
  <c r="U55" i="4"/>
  <c r="C35" i="5"/>
  <c r="X92" i="8"/>
  <c r="S91" i="3" s="1"/>
  <c r="L64" i="5"/>
  <c r="M16" i="7"/>
  <c r="M30" i="14"/>
  <c r="P20" i="14"/>
  <c r="M20" i="14" s="1"/>
  <c r="O38" i="7"/>
  <c r="AH42" i="8"/>
  <c r="AM42" i="8" s="1"/>
  <c r="V42" i="10"/>
  <c r="Y45" i="8"/>
  <c r="Z45" i="8" s="1"/>
  <c r="AH45" i="8"/>
  <c r="AM45" i="8" s="1"/>
  <c r="T48" i="10"/>
  <c r="I51" i="7" s="1"/>
  <c r="I56" i="15"/>
  <c r="V56" i="15" s="1"/>
  <c r="G56" i="11" s="1"/>
  <c r="D56" i="11" s="1"/>
  <c r="AJ52" i="14"/>
  <c r="V52" i="15"/>
  <c r="G52" i="11" s="1"/>
  <c r="D52" i="11" s="1"/>
  <c r="U51" i="4"/>
  <c r="U56" i="3"/>
  <c r="V65" i="10"/>
  <c r="Y68" i="8"/>
  <c r="Z68" i="8" s="1"/>
  <c r="J54" i="6"/>
  <c r="K54" i="6"/>
  <c r="L54" i="6" s="1"/>
  <c r="P78" i="7"/>
  <c r="U45" i="5"/>
  <c r="U71" i="3"/>
  <c r="AG78" i="14"/>
  <c r="AG82" i="14"/>
  <c r="AB82" i="14" s="1"/>
  <c r="Z82" i="14" s="1"/>
  <c r="G86" i="6"/>
  <c r="H86" i="6" s="1"/>
  <c r="F86" i="6"/>
  <c r="P84" i="6"/>
  <c r="Q84" i="6" s="1"/>
  <c r="R84" i="6" s="1"/>
  <c r="K84" i="6"/>
  <c r="L84" i="6" s="1"/>
  <c r="M84" i="6" s="1"/>
  <c r="N84" i="6" s="1"/>
  <c r="M83" i="3" s="1"/>
  <c r="J84" i="6"/>
  <c r="S90" i="10"/>
  <c r="H93" i="7" s="1"/>
  <c r="B96" i="14"/>
  <c r="F96" i="11" s="1"/>
  <c r="C96" i="11" s="1"/>
  <c r="L104" i="7"/>
  <c r="I100" i="15"/>
  <c r="V100" i="15" s="1"/>
  <c r="G100" i="11" s="1"/>
  <c r="D100" i="11" s="1"/>
  <c r="X106" i="6"/>
  <c r="Y106" i="6" s="1"/>
  <c r="W106" i="6"/>
  <c r="V123" i="10"/>
  <c r="Y126" i="8"/>
  <c r="Z126" i="8" s="1"/>
  <c r="U123" i="3"/>
  <c r="P128" i="14"/>
  <c r="M128" i="14" s="1"/>
  <c r="AE132" i="8"/>
  <c r="AM132" i="8" s="1"/>
  <c r="O75" i="4"/>
  <c r="D8" i="14"/>
  <c r="I7" i="15"/>
  <c r="V7" i="15" s="1"/>
  <c r="G7" i="11" s="1"/>
  <c r="D7" i="11" s="1"/>
  <c r="Q15" i="8"/>
  <c r="R15" i="8" s="1"/>
  <c r="X15" i="8" s="1"/>
  <c r="S14" i="3" s="1"/>
  <c r="R14" i="3" s="1"/>
  <c r="Q14" i="8"/>
  <c r="R14" i="8" s="1"/>
  <c r="X14" i="8" s="1"/>
  <c r="Q16" i="8"/>
  <c r="R16" i="8" s="1"/>
  <c r="K18" i="6"/>
  <c r="L18" i="6" s="1"/>
  <c r="M18" i="6" s="1"/>
  <c r="J18" i="6"/>
  <c r="T20" i="6"/>
  <c r="U20" i="6" s="1"/>
  <c r="V20" i="6" s="1"/>
  <c r="AA20" i="6" s="1"/>
  <c r="G18" i="14"/>
  <c r="D18" i="14" s="1"/>
  <c r="P31" i="7"/>
  <c r="AJ21" i="14"/>
  <c r="AB21" i="14" s="1"/>
  <c r="Z21" i="14" s="1"/>
  <c r="S21" i="14" s="1"/>
  <c r="K36" i="6"/>
  <c r="L36" i="6" s="1"/>
  <c r="J36" i="6"/>
  <c r="V37" i="10"/>
  <c r="Y40" i="8"/>
  <c r="Z40" i="8" s="1"/>
  <c r="AN40" i="8" s="1"/>
  <c r="T39" i="3" s="1"/>
  <c r="L37" i="14"/>
  <c r="D37" i="14" s="1"/>
  <c r="Z17" i="14"/>
  <c r="S17" i="14" s="1"/>
  <c r="B17" i="14" s="1"/>
  <c r="F17" i="11" s="1"/>
  <c r="C17" i="11" s="1"/>
  <c r="AG44" i="14"/>
  <c r="AB44" i="14" s="1"/>
  <c r="Z44" i="14" s="1"/>
  <c r="S44" i="14" s="1"/>
  <c r="P49" i="6"/>
  <c r="Q49" i="6" s="1"/>
  <c r="O49" i="6"/>
  <c r="T49" i="6"/>
  <c r="U49" i="6" s="1"/>
  <c r="V49" i="6" s="1"/>
  <c r="P52" i="14"/>
  <c r="M52" i="14" s="1"/>
  <c r="P43" i="6"/>
  <c r="Q43" i="6" s="1"/>
  <c r="T43" i="6"/>
  <c r="U43" i="6" s="1"/>
  <c r="V43" i="6" s="1"/>
  <c r="AA43" i="6" s="1"/>
  <c r="O43" i="6"/>
  <c r="S61" i="10"/>
  <c r="H64" i="7" s="1"/>
  <c r="S73" i="10"/>
  <c r="H76" i="7" s="1"/>
  <c r="P76" i="7"/>
  <c r="AE77" i="8"/>
  <c r="AM77" i="8" s="1"/>
  <c r="AN77" i="8" s="1"/>
  <c r="T76" i="3" s="1"/>
  <c r="R76" i="3" s="1"/>
  <c r="V92" i="15"/>
  <c r="G92" i="11" s="1"/>
  <c r="D92" i="11" s="1"/>
  <c r="X96" i="6"/>
  <c r="Y96" i="6" s="1"/>
  <c r="Z96" i="6" s="1"/>
  <c r="U100" i="8"/>
  <c r="L100" i="8"/>
  <c r="V100" i="8"/>
  <c r="Q100" i="8"/>
  <c r="G100" i="8"/>
  <c r="T100" i="8"/>
  <c r="F100" i="8"/>
  <c r="S100" i="8"/>
  <c r="P100" i="8"/>
  <c r="M100" i="8"/>
  <c r="I100" i="8"/>
  <c r="J100" i="8"/>
  <c r="AE94" i="8"/>
  <c r="AM94" i="8" s="1"/>
  <c r="AN94" i="8" s="1"/>
  <c r="P103" i="14"/>
  <c r="M103" i="14" s="1"/>
  <c r="P106" i="7"/>
  <c r="O114" i="7"/>
  <c r="N114" i="7"/>
  <c r="K114" i="7"/>
  <c r="P113" i="3" s="1"/>
  <c r="V119" i="15"/>
  <c r="G119" i="11" s="1"/>
  <c r="D119" i="11" s="1"/>
  <c r="V129" i="10"/>
  <c r="Y132" i="8"/>
  <c r="Z132" i="8" s="1"/>
  <c r="I130" i="15"/>
  <c r="V130" i="15" s="1"/>
  <c r="G130" i="11" s="1"/>
  <c r="D130" i="11" s="1"/>
  <c r="L105" i="4"/>
  <c r="R105" i="4"/>
  <c r="O62" i="4"/>
  <c r="O89" i="4"/>
  <c r="U46" i="4"/>
  <c r="U52" i="5"/>
  <c r="C23" i="5"/>
  <c r="N7" i="6"/>
  <c r="X73" i="8"/>
  <c r="S72" i="3" s="1"/>
  <c r="W6" i="6"/>
  <c r="X6" i="6"/>
  <c r="Y6" i="6" s="1"/>
  <c r="Z18" i="14"/>
  <c r="S18" i="14" s="1"/>
  <c r="I15" i="15"/>
  <c r="V15" i="15" s="1"/>
  <c r="G15" i="11" s="1"/>
  <c r="D15" i="11" s="1"/>
  <c r="O11" i="7"/>
  <c r="U26" i="5"/>
  <c r="U37" i="3"/>
  <c r="K40" i="6"/>
  <c r="L40" i="6" s="1"/>
  <c r="J40" i="6"/>
  <c r="U33" i="3"/>
  <c r="U30" i="4"/>
  <c r="AG57" i="14"/>
  <c r="AL41" i="8"/>
  <c r="AM41" i="8" s="1"/>
  <c r="AN41" i="8" s="1"/>
  <c r="T30" i="6"/>
  <c r="U30" i="6" s="1"/>
  <c r="V30" i="6" s="1"/>
  <c r="AA30" i="6" s="1"/>
  <c r="P30" i="6"/>
  <c r="Q30" i="6" s="1"/>
  <c r="O30" i="6"/>
  <c r="G47" i="6"/>
  <c r="H47" i="6" s="1"/>
  <c r="F47" i="6"/>
  <c r="X63" i="6"/>
  <c r="Y63" i="6" s="1"/>
  <c r="W63" i="6"/>
  <c r="P76" i="6"/>
  <c r="Q76" i="6" s="1"/>
  <c r="R76" i="6" s="1"/>
  <c r="Z69" i="14"/>
  <c r="S69" i="14" s="1"/>
  <c r="K77" i="6"/>
  <c r="L77" i="6" s="1"/>
  <c r="J77" i="6"/>
  <c r="L78" i="14"/>
  <c r="I86" i="15"/>
  <c r="V86" i="15" s="1"/>
  <c r="G86" i="11" s="1"/>
  <c r="D86" i="11" s="1"/>
  <c r="AJ92" i="14"/>
  <c r="L91" i="14"/>
  <c r="D91" i="14" s="1"/>
  <c r="C91" i="14"/>
  <c r="H91" i="11" s="1"/>
  <c r="E91" i="11" s="1"/>
  <c r="AL100" i="8"/>
  <c r="AM100" i="8" s="1"/>
  <c r="O104" i="7"/>
  <c r="C100" i="14"/>
  <c r="H100" i="11" s="1"/>
  <c r="E100" i="11" s="1"/>
  <c r="D111" i="14"/>
  <c r="AG108" i="14"/>
  <c r="AB108" i="14" s="1"/>
  <c r="Z108" i="14" s="1"/>
  <c r="V114" i="10"/>
  <c r="Y117" i="8"/>
  <c r="Z117" i="8" s="1"/>
  <c r="P122" i="7"/>
  <c r="AH120" i="8"/>
  <c r="AM120" i="8" s="1"/>
  <c r="AN120" i="8" s="1"/>
  <c r="X120" i="6"/>
  <c r="Y120" i="6" s="1"/>
  <c r="W120" i="6"/>
  <c r="Z126" i="14"/>
  <c r="S126" i="14" s="1"/>
  <c r="AL135" i="8"/>
  <c r="AM135" i="8" s="1"/>
  <c r="L21" i="5"/>
  <c r="C48" i="5"/>
  <c r="N11" i="7"/>
  <c r="K11" i="7"/>
  <c r="O10" i="4" s="1"/>
  <c r="U26" i="4"/>
  <c r="L13" i="5"/>
  <c r="R77" i="5"/>
  <c r="L77" i="5"/>
  <c r="AG6" i="14"/>
  <c r="AB6" i="14" s="1"/>
  <c r="Z6" i="14" s="1"/>
  <c r="G9" i="6"/>
  <c r="H9" i="6" s="1"/>
  <c r="F9" i="6"/>
  <c r="AN12" i="8"/>
  <c r="I29" i="15"/>
  <c r="V29" i="15" s="1"/>
  <c r="G29" i="11" s="1"/>
  <c r="D29" i="11" s="1"/>
  <c r="AL26" i="8"/>
  <c r="AM26" i="8" s="1"/>
  <c r="L36" i="7"/>
  <c r="AN39" i="8"/>
  <c r="T38" i="3" s="1"/>
  <c r="L31" i="7"/>
  <c r="AN42" i="14"/>
  <c r="AE51" i="8"/>
  <c r="AM51" i="8" s="1"/>
  <c r="AN51" i="8" s="1"/>
  <c r="J55" i="6"/>
  <c r="K55" i="6"/>
  <c r="L55" i="6" s="1"/>
  <c r="M55" i="6" s="1"/>
  <c r="G46" i="14"/>
  <c r="AN64" i="8"/>
  <c r="T63" i="3" s="1"/>
  <c r="M68" i="7"/>
  <c r="B51" i="14"/>
  <c r="F51" i="11" s="1"/>
  <c r="C51" i="11" s="1"/>
  <c r="B51" i="11" s="1"/>
  <c r="L74" i="7"/>
  <c r="AE86" i="8"/>
  <c r="AM86" i="8" s="1"/>
  <c r="AN92" i="14"/>
  <c r="C98" i="14"/>
  <c r="H98" i="11" s="1"/>
  <c r="E98" i="11" s="1"/>
  <c r="V99" i="10"/>
  <c r="Y102" i="8"/>
  <c r="Z102" i="8" s="1"/>
  <c r="X114" i="6"/>
  <c r="Y114" i="6" s="1"/>
  <c r="W114" i="6"/>
  <c r="S110" i="10"/>
  <c r="H113" i="7" s="1"/>
  <c r="V117" i="15"/>
  <c r="G117" i="11" s="1"/>
  <c r="D117" i="11" s="1"/>
  <c r="AL125" i="8"/>
  <c r="O129" i="7"/>
  <c r="AE133" i="8"/>
  <c r="AM133" i="8" s="1"/>
  <c r="U75" i="5"/>
  <c r="U135" i="3"/>
  <c r="AJ134" i="14"/>
  <c r="AB134" i="14" s="1"/>
  <c r="Z134" i="14" s="1"/>
  <c r="S134" i="14" s="1"/>
  <c r="L137" i="14"/>
  <c r="D137" i="14" s="1"/>
  <c r="O140" i="7"/>
  <c r="K135" i="6"/>
  <c r="L135" i="6" s="1"/>
  <c r="J135" i="6"/>
  <c r="O36" i="5"/>
  <c r="S125" i="4"/>
  <c r="G6" i="14"/>
  <c r="D6" i="14" s="1"/>
  <c r="P21" i="7"/>
  <c r="I14" i="15"/>
  <c r="V14" i="15" s="1"/>
  <c r="G14" i="11" s="1"/>
  <c r="D14" i="11" s="1"/>
  <c r="K11" i="6"/>
  <c r="L11" i="6" s="1"/>
  <c r="J11" i="6"/>
  <c r="AG35" i="14"/>
  <c r="AB35" i="14" s="1"/>
  <c r="Z35" i="14" s="1"/>
  <c r="S35" i="14" s="1"/>
  <c r="O40" i="7"/>
  <c r="P31" i="6"/>
  <c r="Q31" i="6" s="1"/>
  <c r="R31" i="6" s="1"/>
  <c r="J31" i="6"/>
  <c r="K31" i="6"/>
  <c r="L31" i="6" s="1"/>
  <c r="AN34" i="14"/>
  <c r="AB34" i="14" s="1"/>
  <c r="Z34" i="14" s="1"/>
  <c r="U42" i="4"/>
  <c r="U46" i="3"/>
  <c r="X27" i="6"/>
  <c r="Y27" i="6" s="1"/>
  <c r="Z27" i="6" s="1"/>
  <c r="P27" i="6"/>
  <c r="Q27" i="6" s="1"/>
  <c r="T27" i="6"/>
  <c r="U27" i="6" s="1"/>
  <c r="V27" i="6" s="1"/>
  <c r="O27" i="6"/>
  <c r="L45" i="7"/>
  <c r="M48" i="14"/>
  <c r="T60" i="6"/>
  <c r="U60" i="6" s="1"/>
  <c r="V60" i="6" s="1"/>
  <c r="P60" i="6"/>
  <c r="Q60" i="6" s="1"/>
  <c r="R60" i="6" s="1"/>
  <c r="O60" i="6"/>
  <c r="U40" i="3"/>
  <c r="U42" i="3"/>
  <c r="U39" i="4"/>
  <c r="M65" i="14"/>
  <c r="C65" i="14" s="1"/>
  <c r="H65" i="11" s="1"/>
  <c r="E65" i="11" s="1"/>
  <c r="L62" i="7"/>
  <c r="S63" i="10"/>
  <c r="H66" i="7" s="1"/>
  <c r="Z67" i="14"/>
  <c r="S67" i="14" s="1"/>
  <c r="N71" i="7"/>
  <c r="Q71" i="7" s="1"/>
  <c r="P63" i="4" s="1"/>
  <c r="K71" i="7"/>
  <c r="P70" i="3" s="1"/>
  <c r="AG73" i="14"/>
  <c r="AB73" i="14" s="1"/>
  <c r="Z73" i="14" s="1"/>
  <c r="S73" i="14" s="1"/>
  <c r="AB74" i="14"/>
  <c r="Z74" i="14" s="1"/>
  <c r="S74" i="14" s="1"/>
  <c r="G78" i="14"/>
  <c r="S78" i="10"/>
  <c r="H81" i="7" s="1"/>
  <c r="AJ87" i="14"/>
  <c r="AB87" i="14" s="1"/>
  <c r="Z87" i="14" s="1"/>
  <c r="S87" i="14" s="1"/>
  <c r="M89" i="7"/>
  <c r="S82" i="10"/>
  <c r="H85" i="7" s="1"/>
  <c r="AG92" i="14"/>
  <c r="X84" i="6"/>
  <c r="Y84" i="6" s="1"/>
  <c r="W84" i="6"/>
  <c r="O92" i="7"/>
  <c r="S96" i="10"/>
  <c r="H99" i="7" s="1"/>
  <c r="G114" i="14"/>
  <c r="D118" i="14"/>
  <c r="X117" i="6"/>
  <c r="Y117" i="6" s="1"/>
  <c r="W117" i="6"/>
  <c r="L136" i="7"/>
  <c r="P135" i="6"/>
  <c r="Q135" i="6" s="1"/>
  <c r="O135" i="6"/>
  <c r="T135" i="6"/>
  <c r="U135" i="6" s="1"/>
  <c r="V135" i="6" s="1"/>
  <c r="AA135" i="6" s="1"/>
  <c r="X16" i="8"/>
  <c r="S5" i="10"/>
  <c r="H8" i="7" s="1"/>
  <c r="U25" i="3"/>
  <c r="U23" i="4"/>
  <c r="U76" i="5"/>
  <c r="V23" i="15"/>
  <c r="G23" i="11" s="1"/>
  <c r="D23" i="11" s="1"/>
  <c r="I34" i="15"/>
  <c r="V34" i="15" s="1"/>
  <c r="G34" i="11" s="1"/>
  <c r="D34" i="11" s="1"/>
  <c r="M34" i="6"/>
  <c r="D36" i="14"/>
  <c r="AE49" i="8"/>
  <c r="AM49" i="8" s="1"/>
  <c r="AN49" i="8" s="1"/>
  <c r="O66" i="7"/>
  <c r="M66" i="7"/>
  <c r="U77" i="3"/>
  <c r="P67" i="6"/>
  <c r="Q67" i="6" s="1"/>
  <c r="O67" i="6"/>
  <c r="T67" i="6"/>
  <c r="U67" i="6" s="1"/>
  <c r="V67" i="6" s="1"/>
  <c r="AA67" i="6" s="1"/>
  <c r="AB84" i="14"/>
  <c r="Z84" i="14" s="1"/>
  <c r="S84" i="14" s="1"/>
  <c r="S83" i="10"/>
  <c r="H86" i="7" s="1"/>
  <c r="P95" i="8"/>
  <c r="G95" i="8"/>
  <c r="T95" i="8"/>
  <c r="I95" i="8"/>
  <c r="U95" i="8"/>
  <c r="F95" i="8"/>
  <c r="S95" i="8"/>
  <c r="Q95" i="8"/>
  <c r="M95" i="8"/>
  <c r="L95" i="8"/>
  <c r="N95" i="8" s="1"/>
  <c r="V95" i="8"/>
  <c r="J95" i="8"/>
  <c r="R92" i="6"/>
  <c r="N97" i="7"/>
  <c r="Q97" i="7" s="1"/>
  <c r="K97" i="7"/>
  <c r="P96" i="3" s="1"/>
  <c r="K99" i="6"/>
  <c r="L99" i="6" s="1"/>
  <c r="J99" i="6"/>
  <c r="X101" i="6"/>
  <c r="Y101" i="6" s="1"/>
  <c r="Z101" i="6" s="1"/>
  <c r="P101" i="6"/>
  <c r="Q101" i="6" s="1"/>
  <c r="O101" i="6"/>
  <c r="T101" i="6"/>
  <c r="U101" i="6" s="1"/>
  <c r="V101" i="6" s="1"/>
  <c r="U103" i="3"/>
  <c r="U58" i="5"/>
  <c r="R107" i="6"/>
  <c r="AB111" i="14"/>
  <c r="Z111" i="14" s="1"/>
  <c r="G113" i="6"/>
  <c r="H113" i="6" s="1"/>
  <c r="I113" i="6" s="1"/>
  <c r="F113" i="6"/>
  <c r="U61" i="5"/>
  <c r="U110" i="3"/>
  <c r="C109" i="14"/>
  <c r="H109" i="11" s="1"/>
  <c r="E109" i="11" s="1"/>
  <c r="G109" i="14"/>
  <c r="D109" i="14" s="1"/>
  <c r="R124" i="6"/>
  <c r="AB124" i="6" s="1"/>
  <c r="N123" i="3" s="1"/>
  <c r="S118" i="10"/>
  <c r="H121" i="7" s="1"/>
  <c r="G130" i="6"/>
  <c r="H130" i="6" s="1"/>
  <c r="I130" i="6" s="1"/>
  <c r="F130" i="6"/>
  <c r="P136" i="14"/>
  <c r="M136" i="14" s="1"/>
  <c r="G136" i="6"/>
  <c r="H136" i="6" s="1"/>
  <c r="F136" i="6"/>
  <c r="X123" i="8"/>
  <c r="S122" i="3" s="1"/>
  <c r="C30" i="5"/>
  <c r="C51" i="5"/>
  <c r="G8" i="6"/>
  <c r="H8" i="6" s="1"/>
  <c r="F8" i="6"/>
  <c r="G6" i="6"/>
  <c r="H6" i="6" s="1"/>
  <c r="F6" i="6"/>
  <c r="AB29" i="14"/>
  <c r="Z29" i="14" s="1"/>
  <c r="S29" i="14" s="1"/>
  <c r="P17" i="6"/>
  <c r="Q17" i="6" s="1"/>
  <c r="O17" i="6"/>
  <c r="T17" i="6"/>
  <c r="U17" i="6" s="1"/>
  <c r="V17" i="6" s="1"/>
  <c r="I21" i="15"/>
  <c r="AL52" i="8"/>
  <c r="V43" i="15"/>
  <c r="G43" i="11" s="1"/>
  <c r="D43" i="11" s="1"/>
  <c r="AB46" i="14"/>
  <c r="Z46" i="14" s="1"/>
  <c r="S46" i="14" s="1"/>
  <c r="G63" i="6"/>
  <c r="H63" i="6" s="1"/>
  <c r="I63" i="6" s="1"/>
  <c r="N63" i="6" s="1"/>
  <c r="M62" i="3" s="1"/>
  <c r="F63" i="6"/>
  <c r="I64" i="6"/>
  <c r="N64" i="6" s="1"/>
  <c r="M74" i="14"/>
  <c r="B74" i="14" s="1"/>
  <c r="F74" i="11" s="1"/>
  <c r="C74" i="11" s="1"/>
  <c r="N79" i="7"/>
  <c r="Q79" i="7" s="1"/>
  <c r="P70" i="4" s="1"/>
  <c r="K79" i="7"/>
  <c r="P78" i="3" s="1"/>
  <c r="L82" i="14"/>
  <c r="D82" i="14" s="1"/>
  <c r="B82" i="14" s="1"/>
  <c r="F82" i="11" s="1"/>
  <c r="C82" i="11" s="1"/>
  <c r="V81" i="10"/>
  <c r="Y84" i="8"/>
  <c r="Z84" i="8" s="1"/>
  <c r="AN84" i="8" s="1"/>
  <c r="T83" i="3" s="1"/>
  <c r="R83" i="3" s="1"/>
  <c r="K108" i="6"/>
  <c r="L108" i="6" s="1"/>
  <c r="M108" i="6" s="1"/>
  <c r="N108" i="6" s="1"/>
  <c r="M107" i="3" s="1"/>
  <c r="K105" i="6"/>
  <c r="L105" i="6" s="1"/>
  <c r="M105" i="6" s="1"/>
  <c r="N105" i="6" s="1"/>
  <c r="M104" i="3" s="1"/>
  <c r="K104" i="6"/>
  <c r="L104" i="6" s="1"/>
  <c r="M104" i="6" s="1"/>
  <c r="N104" i="6" s="1"/>
  <c r="M103" i="3" s="1"/>
  <c r="V93" i="15"/>
  <c r="G93" i="11" s="1"/>
  <c r="D93" i="11" s="1"/>
  <c r="V110" i="10"/>
  <c r="Y113" i="8"/>
  <c r="Z113" i="8" s="1"/>
  <c r="U131" i="3"/>
  <c r="U71" i="5"/>
  <c r="AL128" i="8"/>
  <c r="C55" i="5"/>
  <c r="K6" i="7"/>
  <c r="N6" i="7"/>
  <c r="M11" i="14"/>
  <c r="X32" i="6"/>
  <c r="Y32" i="6" s="1"/>
  <c r="Z32" i="6" s="1"/>
  <c r="W32" i="6"/>
  <c r="V33" i="10"/>
  <c r="Y36" i="8"/>
  <c r="Z36" i="8" s="1"/>
  <c r="I47" i="15"/>
  <c r="V47" i="15" s="1"/>
  <c r="G47" i="11" s="1"/>
  <c r="D47" i="11" s="1"/>
  <c r="U32" i="5"/>
  <c r="U45" i="3"/>
  <c r="AE46" i="8"/>
  <c r="AM46" i="8" s="1"/>
  <c r="B40" i="14"/>
  <c r="F40" i="11" s="1"/>
  <c r="C40" i="11" s="1"/>
  <c r="B40" i="11" s="1"/>
  <c r="U43" i="5"/>
  <c r="U62" i="3"/>
  <c r="AM68" i="8"/>
  <c r="AE68" i="8"/>
  <c r="AH78" i="8"/>
  <c r="AM78" i="8" s="1"/>
  <c r="P79" i="14"/>
  <c r="M79" i="14" s="1"/>
  <c r="T90" i="6"/>
  <c r="U90" i="6" s="1"/>
  <c r="V90" i="6" s="1"/>
  <c r="AA90" i="6" s="1"/>
  <c r="O90" i="6"/>
  <c r="P90" i="6"/>
  <c r="Q90" i="6" s="1"/>
  <c r="U79" i="3"/>
  <c r="V92" i="10"/>
  <c r="Y95" i="8"/>
  <c r="Z95" i="8" s="1"/>
  <c r="X71" i="6"/>
  <c r="Y71" i="6" s="1"/>
  <c r="Z71" i="6" s="1"/>
  <c r="P71" i="6"/>
  <c r="Q71" i="6" s="1"/>
  <c r="T71" i="6"/>
  <c r="U71" i="6" s="1"/>
  <c r="V71" i="6" s="1"/>
  <c r="AA71" i="6" s="1"/>
  <c r="O71" i="6"/>
  <c r="V106" i="15"/>
  <c r="G106" i="11" s="1"/>
  <c r="D106" i="11" s="1"/>
  <c r="I119" i="15"/>
  <c r="K126" i="6"/>
  <c r="L126" i="6" s="1"/>
  <c r="J126" i="6"/>
  <c r="L126" i="14"/>
  <c r="D126" i="14" s="1"/>
  <c r="O35" i="4"/>
  <c r="U110" i="4"/>
  <c r="C98" i="4"/>
  <c r="U61" i="4"/>
  <c r="C80" i="4"/>
  <c r="R17" i="5"/>
  <c r="U40" i="4"/>
  <c r="C56" i="4"/>
  <c r="C42" i="4"/>
  <c r="R6" i="5"/>
  <c r="C64" i="5"/>
  <c r="P11" i="14"/>
  <c r="P10" i="14"/>
  <c r="M10" i="14" s="1"/>
  <c r="Z29" i="6"/>
  <c r="I20" i="15"/>
  <c r="V20" i="15" s="1"/>
  <c r="G20" i="11" s="1"/>
  <c r="D20" i="11" s="1"/>
  <c r="P13" i="14"/>
  <c r="M13" i="14" s="1"/>
  <c r="C13" i="14" s="1"/>
  <c r="H13" i="11" s="1"/>
  <c r="E13" i="11" s="1"/>
  <c r="O42" i="7"/>
  <c r="P49" i="14"/>
  <c r="M49" i="14" s="1"/>
  <c r="V59" i="6"/>
  <c r="AA59" i="6" s="1"/>
  <c r="AB59" i="6" s="1"/>
  <c r="T50" i="6"/>
  <c r="U50" i="6" s="1"/>
  <c r="V50" i="6" s="1"/>
  <c r="O50" i="6"/>
  <c r="P50" i="6"/>
  <c r="Q50" i="6" s="1"/>
  <c r="R50" i="6" s="1"/>
  <c r="V52" i="10"/>
  <c r="Y55" i="8"/>
  <c r="Z55" i="8" s="1"/>
  <c r="AL59" i="8"/>
  <c r="AM59" i="8" s="1"/>
  <c r="P56" i="14"/>
  <c r="AJ62" i="14"/>
  <c r="AM58" i="8"/>
  <c r="AE58" i="8"/>
  <c r="AL65" i="8"/>
  <c r="I65" i="15"/>
  <c r="V65" i="15" s="1"/>
  <c r="G65" i="11" s="1"/>
  <c r="D65" i="11" s="1"/>
  <c r="M63" i="14"/>
  <c r="I71" i="15"/>
  <c r="V71" i="15" s="1"/>
  <c r="G71" i="11" s="1"/>
  <c r="D71" i="11" s="1"/>
  <c r="K82" i="6"/>
  <c r="L82" i="6" s="1"/>
  <c r="M82" i="6" s="1"/>
  <c r="J86" i="6"/>
  <c r="K86" i="6"/>
  <c r="L86" i="6" s="1"/>
  <c r="M86" i="6" s="1"/>
  <c r="AN97" i="8"/>
  <c r="T96" i="3" s="1"/>
  <c r="G81" i="14"/>
  <c r="C81" i="14"/>
  <c r="H81" i="11" s="1"/>
  <c r="E81" i="11" s="1"/>
  <c r="V90" i="15"/>
  <c r="G90" i="11" s="1"/>
  <c r="D90" i="11" s="1"/>
  <c r="AB104" i="14"/>
  <c r="Z104" i="14" s="1"/>
  <c r="S104" i="14" s="1"/>
  <c r="U113" i="3"/>
  <c r="U62" i="5"/>
  <c r="Q116" i="7"/>
  <c r="P106" i="4" s="1"/>
  <c r="T115" i="6"/>
  <c r="U115" i="6" s="1"/>
  <c r="S115" i="6"/>
  <c r="L120" i="7"/>
  <c r="V124" i="10"/>
  <c r="Y127" i="8"/>
  <c r="Z127" i="8" s="1"/>
  <c r="M126" i="14"/>
  <c r="Z133" i="6"/>
  <c r="R21" i="4"/>
  <c r="C85" i="4"/>
  <c r="U12" i="5"/>
  <c r="O104" i="4"/>
  <c r="X34" i="8"/>
  <c r="S33" i="3" s="1"/>
  <c r="U18" i="4"/>
  <c r="X49" i="8"/>
  <c r="P7" i="14"/>
  <c r="M7" i="14" s="1"/>
  <c r="B3" i="14"/>
  <c r="F3" i="11" s="1"/>
  <c r="C3" i="11" s="1"/>
  <c r="L21" i="7"/>
  <c r="T29" i="6"/>
  <c r="U29" i="6" s="1"/>
  <c r="V29" i="6" s="1"/>
  <c r="V21" i="15"/>
  <c r="G21" i="11" s="1"/>
  <c r="D21" i="11" s="1"/>
  <c r="P23" i="14"/>
  <c r="AJ30" i="14"/>
  <c r="AB30" i="14" s="1"/>
  <c r="Z30" i="14" s="1"/>
  <c r="S30" i="14" s="1"/>
  <c r="I35" i="15"/>
  <c r="V35" i="15" s="1"/>
  <c r="G35" i="11" s="1"/>
  <c r="D35" i="11" s="1"/>
  <c r="L42" i="7"/>
  <c r="P39" i="14"/>
  <c r="M39" i="14" s="1"/>
  <c r="V31" i="10"/>
  <c r="Y34" i="8"/>
  <c r="Z34" i="8" s="1"/>
  <c r="V46" i="15"/>
  <c r="G46" i="11" s="1"/>
  <c r="D46" i="11" s="1"/>
  <c r="S52" i="10"/>
  <c r="H55" i="7" s="1"/>
  <c r="P49" i="7"/>
  <c r="G41" i="6"/>
  <c r="H41" i="6" s="1"/>
  <c r="F41" i="6"/>
  <c r="M56" i="7"/>
  <c r="AG62" i="14"/>
  <c r="R64" i="6"/>
  <c r="K58" i="6"/>
  <c r="L58" i="6" s="1"/>
  <c r="J58" i="6"/>
  <c r="U60" i="4"/>
  <c r="U67" i="3"/>
  <c r="V72" i="15"/>
  <c r="G72" i="11" s="1"/>
  <c r="D72" i="11" s="1"/>
  <c r="V72" i="10"/>
  <c r="Y75" i="8"/>
  <c r="Z75" i="8" s="1"/>
  <c r="AN75" i="8" s="1"/>
  <c r="T74" i="3" s="1"/>
  <c r="G89" i="6"/>
  <c r="H89" i="6" s="1"/>
  <c r="F89" i="6"/>
  <c r="Z83" i="14"/>
  <c r="S83" i="14" s="1"/>
  <c r="U77" i="4"/>
  <c r="U85" i="3"/>
  <c r="O86" i="7"/>
  <c r="L92" i="14"/>
  <c r="G92" i="14"/>
  <c r="S99" i="10"/>
  <c r="H102" i="7" s="1"/>
  <c r="D94" i="14"/>
  <c r="B94" i="14" s="1"/>
  <c r="F94" i="11" s="1"/>
  <c r="C94" i="11" s="1"/>
  <c r="B94" i="11" s="1"/>
  <c r="S103" i="10"/>
  <c r="H106" i="7" s="1"/>
  <c r="AB109" i="14"/>
  <c r="Z109" i="14" s="1"/>
  <c r="S109" i="14" s="1"/>
  <c r="N134" i="7"/>
  <c r="Q134" i="7" s="1"/>
  <c r="K134" i="7"/>
  <c r="P133" i="3" s="1"/>
  <c r="I127" i="15"/>
  <c r="V127" i="15" s="1"/>
  <c r="G127" i="11" s="1"/>
  <c r="D127" i="11" s="1"/>
  <c r="W136" i="6"/>
  <c r="X136" i="6"/>
  <c r="Y136" i="6" s="1"/>
  <c r="AG133" i="14"/>
  <c r="M135" i="14"/>
  <c r="L13" i="4"/>
  <c r="U13" i="4"/>
  <c r="C105" i="4"/>
  <c r="P89" i="4"/>
  <c r="C46" i="4"/>
  <c r="S52" i="5"/>
  <c r="C68" i="4"/>
  <c r="U68" i="4"/>
  <c r="K10" i="6"/>
  <c r="L10" i="6" s="1"/>
  <c r="J10" i="6"/>
  <c r="AH223" i="17"/>
  <c r="D223" i="17" s="1"/>
  <c r="AH209" i="17"/>
  <c r="D209" i="17" s="1"/>
  <c r="AH172" i="17"/>
  <c r="D172" i="17" s="1"/>
  <c r="AH156" i="17"/>
  <c r="D156" i="17" s="1"/>
  <c r="AH145" i="17"/>
  <c r="D145" i="17" s="1"/>
  <c r="AH108" i="17"/>
  <c r="D108" i="17" s="1"/>
  <c r="AH76" i="17"/>
  <c r="D76" i="17" s="1"/>
  <c r="AH33" i="17"/>
  <c r="D33" i="17" s="1"/>
  <c r="AH12" i="17"/>
  <c r="D12" i="17" s="1"/>
  <c r="AH208" i="17"/>
  <c r="D208" i="17" s="1"/>
  <c r="AH149" i="17"/>
  <c r="D149" i="17" s="1"/>
  <c r="AH144" i="17"/>
  <c r="D144" i="17" s="1"/>
  <c r="AH85" i="17"/>
  <c r="D85" i="17" s="1"/>
  <c r="AH69" i="17"/>
  <c r="D69" i="17" s="1"/>
  <c r="AH64" i="17"/>
  <c r="D64" i="17" s="1"/>
  <c r="AH32" i="17"/>
  <c r="D32" i="17" s="1"/>
  <c r="AH21" i="17"/>
  <c r="D21" i="17" s="1"/>
  <c r="AH16" i="17"/>
  <c r="D16" i="17" s="1"/>
  <c r="AH5" i="17"/>
  <c r="D5" i="17" s="1"/>
  <c r="AH218" i="17"/>
  <c r="D218" i="17" s="1"/>
  <c r="AH207" i="17"/>
  <c r="D207" i="17" s="1"/>
  <c r="AH154" i="17"/>
  <c r="D154" i="17" s="1"/>
  <c r="AH95" i="17"/>
  <c r="D95" i="17" s="1"/>
  <c r="AH90" i="17"/>
  <c r="D90" i="17" s="1"/>
  <c r="AH74" i="17"/>
  <c r="D74" i="17" s="1"/>
  <c r="AH26" i="17"/>
  <c r="D26" i="17" s="1"/>
  <c r="AH15" i="17"/>
  <c r="D15" i="17" s="1"/>
  <c r="AH216" i="17"/>
  <c r="D216" i="17" s="1"/>
  <c r="AH189" i="17"/>
  <c r="D189" i="17" s="1"/>
  <c r="AH173" i="17"/>
  <c r="D173" i="17" s="1"/>
  <c r="AH157" i="17"/>
  <c r="D157" i="17" s="1"/>
  <c r="AH152" i="17"/>
  <c r="D152" i="17" s="1"/>
  <c r="AH125" i="17"/>
  <c r="D125" i="17" s="1"/>
  <c r="AH104" i="17"/>
  <c r="D104" i="17" s="1"/>
  <c r="AH93" i="17"/>
  <c r="D93" i="17" s="1"/>
  <c r="AH88" i="17"/>
  <c r="D88" i="17" s="1"/>
  <c r="AH72" i="17"/>
  <c r="D72" i="17" s="1"/>
  <c r="AH45" i="17"/>
  <c r="D45" i="17" s="1"/>
  <c r="AH40" i="17"/>
  <c r="D40" i="17" s="1"/>
  <c r="AH211" i="17"/>
  <c r="D211" i="17" s="1"/>
  <c r="AH147" i="17"/>
  <c r="D147" i="17" s="1"/>
  <c r="AH115" i="17"/>
  <c r="D115" i="17" s="1"/>
  <c r="AH19" i="17"/>
  <c r="D19" i="17" s="1"/>
  <c r="AH155" i="17"/>
  <c r="D155" i="17" s="1"/>
  <c r="AH134" i="17"/>
  <c r="D134" i="17" s="1"/>
  <c r="AH102" i="17"/>
  <c r="D102" i="17" s="1"/>
  <c r="AH91" i="17"/>
  <c r="D91" i="17" s="1"/>
  <c r="AH70" i="17"/>
  <c r="D70" i="17" s="1"/>
  <c r="AH6" i="17"/>
  <c r="D6" i="17" s="1"/>
  <c r="AH217" i="17"/>
  <c r="D217" i="17" s="1"/>
  <c r="AH185" i="17"/>
  <c r="D185" i="17" s="1"/>
  <c r="AH153" i="17"/>
  <c r="D153" i="17" s="1"/>
  <c r="AH132" i="17"/>
  <c r="D132" i="17" s="1"/>
  <c r="AH121" i="17"/>
  <c r="D121" i="17" s="1"/>
  <c r="AH100" i="17"/>
  <c r="D100" i="17" s="1"/>
  <c r="AH89" i="17"/>
  <c r="D89" i="17" s="1"/>
  <c r="AH68" i="17"/>
  <c r="D68" i="17" s="1"/>
  <c r="AH57" i="17"/>
  <c r="D57" i="17" s="1"/>
  <c r="AH36" i="17"/>
  <c r="D36" i="17" s="1"/>
  <c r="AH25" i="17"/>
  <c r="D25" i="17" s="1"/>
  <c r="AH4" i="17"/>
  <c r="D4" i="17" s="1"/>
  <c r="AH118" i="17"/>
  <c r="D118" i="17" s="1"/>
  <c r="AH75" i="17"/>
  <c r="D75" i="17" s="1"/>
  <c r="AH22" i="17"/>
  <c r="D22" i="17" s="1"/>
  <c r="AH11" i="17"/>
  <c r="D11" i="17" s="1"/>
  <c r="AH84" i="17"/>
  <c r="D84" i="17" s="1"/>
  <c r="AH20" i="17"/>
  <c r="D20" i="17" s="1"/>
  <c r="AH103" i="17"/>
  <c r="D103" i="17" s="1"/>
  <c r="AH82" i="17"/>
  <c r="D82" i="17" s="1"/>
  <c r="AH39" i="17"/>
  <c r="D39" i="17" s="1"/>
  <c r="AH18" i="17"/>
  <c r="D18" i="17" s="1"/>
  <c r="AH206" i="17"/>
  <c r="D206" i="17" s="1"/>
  <c r="AH142" i="17"/>
  <c r="D142" i="17" s="1"/>
  <c r="AH35" i="17"/>
  <c r="D35" i="17" s="1"/>
  <c r="AH14" i="17"/>
  <c r="D14" i="17" s="1"/>
  <c r="AH224" i="17"/>
  <c r="D224" i="17" s="1"/>
  <c r="AH137" i="17"/>
  <c r="D137" i="17" s="1"/>
  <c r="AH116" i="17"/>
  <c r="D116" i="17" s="1"/>
  <c r="AH73" i="17"/>
  <c r="D73" i="17" s="1"/>
  <c r="AH7" i="17"/>
  <c r="D7" i="17" s="1"/>
  <c r="AH174" i="17"/>
  <c r="D174" i="17" s="1"/>
  <c r="AH67" i="17"/>
  <c r="D67" i="17" s="1"/>
  <c r="AH215" i="17"/>
  <c r="D215" i="17" s="1"/>
  <c r="AH194" i="17"/>
  <c r="D194" i="17" s="1"/>
  <c r="AH151" i="17"/>
  <c r="D151" i="17" s="1"/>
  <c r="AH87" i="17"/>
  <c r="D87" i="17" s="1"/>
  <c r="AH66" i="17"/>
  <c r="D66" i="17" s="1"/>
  <c r="C76" i="4"/>
  <c r="U69" i="4"/>
  <c r="U12" i="4"/>
  <c r="U5" i="5"/>
  <c r="U5" i="3"/>
  <c r="C97" i="4"/>
  <c r="U76" i="4"/>
  <c r="C64" i="4"/>
  <c r="C57" i="4"/>
  <c r="C49" i="4"/>
  <c r="U10" i="4"/>
  <c r="C7" i="4"/>
  <c r="U64" i="4"/>
  <c r="C54" i="4"/>
  <c r="C5" i="4"/>
  <c r="C69" i="4"/>
  <c r="C45" i="4"/>
  <c r="C12" i="4"/>
  <c r="U18" i="5"/>
  <c r="C67" i="4"/>
  <c r="U14" i="5"/>
  <c r="C14" i="5"/>
  <c r="U92" i="4"/>
  <c r="C59" i="5"/>
  <c r="U81" i="4"/>
  <c r="C112" i="4"/>
  <c r="C71" i="4"/>
  <c r="C11" i="5"/>
  <c r="C43" i="5"/>
  <c r="C75" i="5"/>
  <c r="C17" i="4"/>
  <c r="U93" i="4"/>
  <c r="C10" i="4"/>
  <c r="U28" i="4"/>
  <c r="U25" i="5"/>
  <c r="U72" i="4"/>
  <c r="U107" i="4"/>
  <c r="U82" i="4"/>
  <c r="C36" i="4"/>
  <c r="C79" i="4"/>
  <c r="C34" i="5"/>
  <c r="U54" i="5"/>
  <c r="C73" i="5"/>
  <c r="C108" i="4"/>
  <c r="C116" i="4"/>
  <c r="U78" i="4"/>
  <c r="C44" i="4"/>
  <c r="C100" i="4"/>
  <c r="U112" i="4"/>
  <c r="U67" i="4"/>
  <c r="U52" i="4"/>
  <c r="U15" i="4"/>
  <c r="U121" i="4"/>
  <c r="C102" i="4"/>
  <c r="U49" i="4"/>
  <c r="C121" i="4"/>
  <c r="U11" i="5"/>
  <c r="C25" i="5"/>
  <c r="C93" i="4"/>
  <c r="U54" i="4"/>
  <c r="U79" i="4"/>
  <c r="U127" i="4"/>
  <c r="U90" i="4"/>
  <c r="U74" i="4"/>
  <c r="C111" i="4"/>
  <c r="C29" i="4"/>
  <c r="C78" i="4"/>
  <c r="C27" i="5"/>
  <c r="C37" i="4"/>
  <c r="C86" i="4"/>
  <c r="C127" i="4"/>
  <c r="U22" i="5"/>
  <c r="C41" i="5"/>
  <c r="C54" i="5"/>
  <c r="U97" i="4"/>
  <c r="C113" i="4"/>
  <c r="C72" i="4"/>
  <c r="C90" i="4"/>
  <c r="C33" i="4"/>
  <c r="C101" i="4"/>
  <c r="U9" i="5"/>
  <c r="U34" i="5"/>
  <c r="U46" i="5"/>
  <c r="C46" i="5"/>
  <c r="C20" i="4"/>
  <c r="U116" i="4"/>
  <c r="U111" i="4"/>
  <c r="U50" i="5"/>
  <c r="U113" i="4"/>
  <c r="U88" i="4"/>
  <c r="U24" i="4"/>
  <c r="U33" i="4"/>
  <c r="C8" i="4"/>
  <c r="C50" i="5"/>
  <c r="U94" i="4"/>
  <c r="U41" i="5"/>
  <c r="U66" i="5"/>
  <c r="U78" i="5"/>
  <c r="C78" i="5"/>
  <c r="U20" i="4"/>
  <c r="U44" i="4"/>
  <c r="U57" i="5"/>
  <c r="C28" i="4"/>
  <c r="C9" i="5"/>
  <c r="C22" i="5"/>
  <c r="U17" i="4"/>
  <c r="C32" i="4"/>
  <c r="C74" i="4"/>
  <c r="C109" i="4"/>
  <c r="C92" i="4"/>
  <c r="U73" i="5"/>
  <c r="U48" i="4"/>
  <c r="C60" i="4"/>
  <c r="U100" i="4"/>
  <c r="C27" i="4"/>
  <c r="C119" i="4"/>
  <c r="U57" i="4"/>
  <c r="C88" i="4"/>
  <c r="C15" i="4"/>
  <c r="C48" i="4"/>
  <c r="C96" i="4"/>
  <c r="C24" i="4"/>
  <c r="C115" i="4"/>
  <c r="C123" i="4"/>
  <c r="U36" i="4"/>
  <c r="U119" i="4"/>
  <c r="U32" i="4"/>
  <c r="U27" i="4"/>
  <c r="U8" i="4"/>
  <c r="C59" i="4"/>
  <c r="U108" i="4"/>
  <c r="U71" i="4"/>
  <c r="C94" i="4"/>
  <c r="C66" i="5"/>
  <c r="C81" i="4"/>
  <c r="U109" i="4"/>
  <c r="C82" i="4"/>
  <c r="C107" i="4"/>
  <c r="C18" i="5"/>
  <c r="C57" i="5"/>
  <c r="U59" i="5"/>
  <c r="U37" i="4"/>
  <c r="C52" i="4"/>
  <c r="AL18" i="8"/>
  <c r="P15" i="14"/>
  <c r="M15" i="14" s="1"/>
  <c r="P25" i="7"/>
  <c r="I22" i="15"/>
  <c r="V22" i="15" s="1"/>
  <c r="G22" i="11" s="1"/>
  <c r="D22" i="11" s="1"/>
  <c r="M40" i="7"/>
  <c r="U53" i="4"/>
  <c r="U59" i="3"/>
  <c r="I59" i="6"/>
  <c r="AN38" i="14"/>
  <c r="AB38" i="14" s="1"/>
  <c r="Z38" i="14" s="1"/>
  <c r="S38" i="14" s="1"/>
  <c r="T76" i="6"/>
  <c r="U76" i="6" s="1"/>
  <c r="V76" i="6" s="1"/>
  <c r="AA76" i="6" s="1"/>
  <c r="M73" i="14"/>
  <c r="U66" i="3"/>
  <c r="U59" i="4"/>
  <c r="M83" i="14"/>
  <c r="B83" i="14" s="1"/>
  <c r="F83" i="11" s="1"/>
  <c r="C83" i="11" s="1"/>
  <c r="P92" i="7"/>
  <c r="M92" i="7"/>
  <c r="K102" i="6"/>
  <c r="L102" i="6" s="1"/>
  <c r="J102" i="6"/>
  <c r="AE114" i="8"/>
  <c r="AM114" i="8" s="1"/>
  <c r="M109" i="7"/>
  <c r="AL109" i="8"/>
  <c r="AM109" i="8" s="1"/>
  <c r="R114" i="6"/>
  <c r="AH119" i="8"/>
  <c r="AM119" i="8" s="1"/>
  <c r="V126" i="10"/>
  <c r="Y129" i="8"/>
  <c r="Z129" i="8" s="1"/>
  <c r="M134" i="14"/>
  <c r="O137" i="7"/>
  <c r="N138" i="7"/>
  <c r="Q138" i="7" s="1"/>
  <c r="K138" i="7"/>
  <c r="P137" i="3" s="1"/>
  <c r="Z136" i="14"/>
  <c r="S136" i="14" s="1"/>
  <c r="AN137" i="14"/>
  <c r="K136" i="6"/>
  <c r="L136" i="6" s="1"/>
  <c r="J136" i="6"/>
  <c r="R114" i="4"/>
  <c r="O60" i="5"/>
  <c r="U60" i="5"/>
  <c r="P61" i="5"/>
  <c r="U13" i="5"/>
  <c r="U77" i="5"/>
  <c r="U7" i="5"/>
  <c r="U7" i="3"/>
  <c r="M4" i="14"/>
  <c r="AB11" i="14"/>
  <c r="Z11" i="14" s="1"/>
  <c r="S11" i="14" s="1"/>
  <c r="L18" i="7"/>
  <c r="R17" i="8"/>
  <c r="N17" i="8"/>
  <c r="AH28" i="8"/>
  <c r="AJ14" i="14"/>
  <c r="AB14" i="14" s="1"/>
  <c r="Z14" i="14" s="1"/>
  <c r="S14" i="14" s="1"/>
  <c r="AE28" i="8"/>
  <c r="I30" i="15"/>
  <c r="V30" i="15" s="1"/>
  <c r="G30" i="11" s="1"/>
  <c r="D30" i="11" s="1"/>
  <c r="C9" i="14"/>
  <c r="H9" i="11" s="1"/>
  <c r="E9" i="11" s="1"/>
  <c r="G9" i="14"/>
  <c r="D9" i="14" s="1"/>
  <c r="AJ20" i="14"/>
  <c r="AB20" i="14" s="1"/>
  <c r="Z20" i="14" s="1"/>
  <c r="S20" i="14" s="1"/>
  <c r="P42" i="7"/>
  <c r="T42" i="6"/>
  <c r="U42" i="6" s="1"/>
  <c r="V42" i="6" s="1"/>
  <c r="O42" i="6"/>
  <c r="P42" i="6"/>
  <c r="Q42" i="6" s="1"/>
  <c r="R42" i="6" s="1"/>
  <c r="T56" i="6"/>
  <c r="U56" i="6" s="1"/>
  <c r="V56" i="6" s="1"/>
  <c r="R57" i="7"/>
  <c r="O56" i="3" s="1"/>
  <c r="Q56" i="3"/>
  <c r="Z62" i="6"/>
  <c r="K54" i="14"/>
  <c r="L54" i="14" s="1"/>
  <c r="D54" i="14" s="1"/>
  <c r="B54" i="14" s="1"/>
  <c r="F54" i="11" s="1"/>
  <c r="C54" i="11" s="1"/>
  <c r="U57" i="3"/>
  <c r="Z64" i="6"/>
  <c r="AA64" i="6" s="1"/>
  <c r="U62" i="4"/>
  <c r="U69" i="3"/>
  <c r="P75" i="14"/>
  <c r="M75" i="14" s="1"/>
  <c r="AE89" i="8"/>
  <c r="AM89" i="8"/>
  <c r="G82" i="14"/>
  <c r="V83" i="15"/>
  <c r="G83" i="11" s="1"/>
  <c r="D83" i="11" s="1"/>
  <c r="V90" i="10"/>
  <c r="Y93" i="8"/>
  <c r="Z93" i="8" s="1"/>
  <c r="AN93" i="8" s="1"/>
  <c r="T92" i="3" s="1"/>
  <c r="T102" i="6"/>
  <c r="U102" i="6" s="1"/>
  <c r="V102" i="6" s="1"/>
  <c r="P102" i="6"/>
  <c r="Q102" i="6" s="1"/>
  <c r="O102" i="6"/>
  <c r="K104" i="7"/>
  <c r="P103" i="3" s="1"/>
  <c r="N104" i="7"/>
  <c r="V85" i="15"/>
  <c r="G85" i="11" s="1"/>
  <c r="D85" i="11" s="1"/>
  <c r="O113" i="7"/>
  <c r="AG116" i="14"/>
  <c r="T120" i="6"/>
  <c r="U120" i="6" s="1"/>
  <c r="V120" i="6" s="1"/>
  <c r="O120" i="6"/>
  <c r="P120" i="6"/>
  <c r="Q120" i="6" s="1"/>
  <c r="R120" i="6" s="1"/>
  <c r="AN117" i="14"/>
  <c r="S123" i="10"/>
  <c r="H126" i="7" s="1"/>
  <c r="I124" i="15"/>
  <c r="V124" i="15" s="1"/>
  <c r="G124" i="11" s="1"/>
  <c r="D124" i="11" s="1"/>
  <c r="F127" i="6"/>
  <c r="G127" i="6"/>
  <c r="H127" i="6" s="1"/>
  <c r="I127" i="6" s="1"/>
  <c r="AG120" i="14"/>
  <c r="AB120" i="14" s="1"/>
  <c r="Z120" i="14" s="1"/>
  <c r="I122" i="15"/>
  <c r="V122" i="15" s="1"/>
  <c r="G122" i="11" s="1"/>
  <c r="D122" i="11" s="1"/>
  <c r="B120" i="14"/>
  <c r="F120" i="11" s="1"/>
  <c r="C120" i="11" s="1"/>
  <c r="G131" i="6"/>
  <c r="H131" i="6" s="1"/>
  <c r="F131" i="6"/>
  <c r="T140" i="6"/>
  <c r="U140" i="6" s="1"/>
  <c r="V140" i="6" s="1"/>
  <c r="P140" i="6"/>
  <c r="Q140" i="6" s="1"/>
  <c r="O140" i="6"/>
  <c r="P139" i="7"/>
  <c r="T132" i="10"/>
  <c r="I135" i="7" s="1"/>
  <c r="C8" i="5"/>
  <c r="P36" i="5"/>
  <c r="R125" i="4"/>
  <c r="O18" i="8"/>
  <c r="X18" i="8" s="1"/>
  <c r="R63" i="4"/>
  <c r="AE13" i="8"/>
  <c r="AM13" i="8" s="1"/>
  <c r="Z10" i="14"/>
  <c r="S10" i="14" s="1"/>
  <c r="O24" i="7"/>
  <c r="P38" i="7"/>
  <c r="AN37" i="14"/>
  <c r="AB37" i="14" s="1"/>
  <c r="Z37" i="14" s="1"/>
  <c r="S37" i="14" s="1"/>
  <c r="G28" i="14"/>
  <c r="D28" i="14" s="1"/>
  <c r="I44" i="15"/>
  <c r="V44" i="15" s="1"/>
  <c r="G44" i="11" s="1"/>
  <c r="D44" i="11" s="1"/>
  <c r="T52" i="6"/>
  <c r="U52" i="6" s="1"/>
  <c r="V52" i="6" s="1"/>
  <c r="P52" i="6"/>
  <c r="Q52" i="6" s="1"/>
  <c r="O52" i="6"/>
  <c r="AL60" i="8"/>
  <c r="AN52" i="14"/>
  <c r="M66" i="6"/>
  <c r="N66" i="6" s="1"/>
  <c r="M65" i="3" s="1"/>
  <c r="U43" i="4"/>
  <c r="U47" i="3"/>
  <c r="AH57" i="8"/>
  <c r="AM57" i="8" s="1"/>
  <c r="AN57" i="8" s="1"/>
  <c r="K73" i="7"/>
  <c r="P72" i="3" s="1"/>
  <c r="N73" i="7"/>
  <c r="Q73" i="7" s="1"/>
  <c r="C66" i="14"/>
  <c r="H66" i="11" s="1"/>
  <c r="E66" i="11" s="1"/>
  <c r="P64" i="7"/>
  <c r="C77" i="14"/>
  <c r="H77" i="11" s="1"/>
  <c r="E77" i="11" s="1"/>
  <c r="G73" i="6"/>
  <c r="H73" i="6" s="1"/>
  <c r="F73" i="6"/>
  <c r="L75" i="7"/>
  <c r="G69" i="14"/>
  <c r="D69" i="14" s="1"/>
  <c r="B69" i="14" s="1"/>
  <c r="F69" i="11" s="1"/>
  <c r="C69" i="11" s="1"/>
  <c r="C69" i="14"/>
  <c r="H69" i="11" s="1"/>
  <c r="E69" i="11" s="1"/>
  <c r="M86" i="7"/>
  <c r="X104" i="6"/>
  <c r="Y104" i="6" s="1"/>
  <c r="W104" i="6"/>
  <c r="L101" i="14"/>
  <c r="D101" i="14" s="1"/>
  <c r="AN101" i="14"/>
  <c r="AB101" i="14" s="1"/>
  <c r="Z101" i="14" s="1"/>
  <c r="S101" i="14" s="1"/>
  <c r="T98" i="6"/>
  <c r="U98" i="6" s="1"/>
  <c r="V98" i="6" s="1"/>
  <c r="P98" i="6"/>
  <c r="Q98" i="6" s="1"/>
  <c r="O98" i="6"/>
  <c r="X98" i="6"/>
  <c r="Y98" i="6" s="1"/>
  <c r="Z98" i="6" s="1"/>
  <c r="L103" i="14"/>
  <c r="D103" i="14" s="1"/>
  <c r="T126" i="6"/>
  <c r="U126" i="6" s="1"/>
  <c r="V126" i="6" s="1"/>
  <c r="P126" i="6"/>
  <c r="Q126" i="6" s="1"/>
  <c r="O126" i="6"/>
  <c r="G124" i="6"/>
  <c r="H124" i="6" s="1"/>
  <c r="F124" i="6"/>
  <c r="S129" i="10"/>
  <c r="H132" i="7" s="1"/>
  <c r="P137" i="6"/>
  <c r="Q137" i="6" s="1"/>
  <c r="O137" i="6"/>
  <c r="T137" i="6"/>
  <c r="U137" i="6" s="1"/>
  <c r="V137" i="6" s="1"/>
  <c r="L130" i="7"/>
  <c r="X40" i="8"/>
  <c r="S39" i="3" s="1"/>
  <c r="Q106" i="4" l="1"/>
  <c r="Q10" i="4"/>
  <c r="S128" i="3"/>
  <c r="R116" i="4"/>
  <c r="S97" i="3"/>
  <c r="R89" i="4"/>
  <c r="S34" i="3"/>
  <c r="R34" i="3" s="1"/>
  <c r="R31" i="4"/>
  <c r="S28" i="14"/>
  <c r="C28" i="14"/>
  <c r="H28" i="11" s="1"/>
  <c r="E28" i="11" s="1"/>
  <c r="C124" i="14"/>
  <c r="H124" i="11" s="1"/>
  <c r="E124" i="11" s="1"/>
  <c r="M52" i="3"/>
  <c r="L36" i="5"/>
  <c r="L48" i="4"/>
  <c r="K100" i="8"/>
  <c r="R105" i="6"/>
  <c r="R91" i="3"/>
  <c r="AA18" i="6"/>
  <c r="B21" i="14"/>
  <c r="F21" i="11" s="1"/>
  <c r="C21" i="11" s="1"/>
  <c r="AN113" i="8"/>
  <c r="T112" i="3" s="1"/>
  <c r="R112" i="3" s="1"/>
  <c r="C14" i="14"/>
  <c r="H14" i="11" s="1"/>
  <c r="E14" i="11" s="1"/>
  <c r="I75" i="6"/>
  <c r="N75" i="6" s="1"/>
  <c r="W96" i="8"/>
  <c r="O101" i="4"/>
  <c r="S78" i="4"/>
  <c r="AB78" i="14"/>
  <c r="Z78" i="14" s="1"/>
  <c r="C78" i="14" s="1"/>
  <c r="H78" i="11" s="1"/>
  <c r="E78" i="11" s="1"/>
  <c r="AM10" i="8"/>
  <c r="B77" i="14"/>
  <c r="F77" i="11" s="1"/>
  <c r="C77" i="11" s="1"/>
  <c r="Q39" i="7"/>
  <c r="P35" i="4" s="1"/>
  <c r="R58" i="5"/>
  <c r="R74" i="6"/>
  <c r="AB74" i="6" s="1"/>
  <c r="I20" i="6"/>
  <c r="R10" i="6"/>
  <c r="R77" i="6"/>
  <c r="AN72" i="8"/>
  <c r="R54" i="6"/>
  <c r="AB54" i="6" s="1"/>
  <c r="N53" i="3" s="1"/>
  <c r="AA89" i="6"/>
  <c r="N133" i="6"/>
  <c r="L72" i="5" s="1"/>
  <c r="Z60" i="6"/>
  <c r="Z140" i="6"/>
  <c r="Z107" i="6"/>
  <c r="AA107" i="6" s="1"/>
  <c r="AB107" i="6" s="1"/>
  <c r="O105" i="4"/>
  <c r="M132" i="6"/>
  <c r="B121" i="14"/>
  <c r="F121" i="11" s="1"/>
  <c r="C121" i="11" s="1"/>
  <c r="H97" i="8"/>
  <c r="D122" i="14"/>
  <c r="R6" i="8"/>
  <c r="R26" i="6"/>
  <c r="S136" i="3"/>
  <c r="B32" i="11"/>
  <c r="B69" i="11"/>
  <c r="K71" i="3" s="1"/>
  <c r="B4" i="14"/>
  <c r="F4" i="11" s="1"/>
  <c r="C4" i="11" s="1"/>
  <c r="R74" i="3"/>
  <c r="I8" i="6"/>
  <c r="R101" i="6"/>
  <c r="O61" i="5"/>
  <c r="L35" i="5"/>
  <c r="Z95" i="6"/>
  <c r="R108" i="6"/>
  <c r="S83" i="4"/>
  <c r="Q87" i="7"/>
  <c r="AB5" i="14"/>
  <c r="Z5" i="14" s="1"/>
  <c r="I33" i="6"/>
  <c r="R68" i="6"/>
  <c r="X66" i="8"/>
  <c r="S65" i="3" s="1"/>
  <c r="Z132" i="6"/>
  <c r="AA86" i="6"/>
  <c r="Q17" i="4"/>
  <c r="R16" i="6"/>
  <c r="AM47" i="8"/>
  <c r="P55" i="5"/>
  <c r="AM128" i="8"/>
  <c r="AN128" i="8" s="1"/>
  <c r="S70" i="5" s="1"/>
  <c r="AB35" i="6"/>
  <c r="S21" i="5"/>
  <c r="Q21" i="5" s="1"/>
  <c r="R89" i="6"/>
  <c r="AB89" i="6" s="1"/>
  <c r="N88" i="3" s="1"/>
  <c r="O83" i="4"/>
  <c r="R96" i="6"/>
  <c r="C12" i="14"/>
  <c r="H12" i="11" s="1"/>
  <c r="E12" i="11" s="1"/>
  <c r="Z63" i="6"/>
  <c r="AA63" i="6" s="1"/>
  <c r="AB63" i="6" s="1"/>
  <c r="B136" i="14"/>
  <c r="F136" i="11" s="1"/>
  <c r="C136" i="11" s="1"/>
  <c r="AM28" i="8"/>
  <c r="R30" i="4"/>
  <c r="AN36" i="8"/>
  <c r="T35" i="3" s="1"/>
  <c r="R35" i="3" s="1"/>
  <c r="AA27" i="6"/>
  <c r="B8" i="14"/>
  <c r="F8" i="11" s="1"/>
  <c r="C8" i="11" s="1"/>
  <c r="AA108" i="6"/>
  <c r="R72" i="3"/>
  <c r="Q41" i="7"/>
  <c r="R41" i="7" s="1"/>
  <c r="S26" i="4"/>
  <c r="Q26" i="4" s="1"/>
  <c r="R94" i="4"/>
  <c r="R20" i="4"/>
  <c r="Q73" i="5"/>
  <c r="R76" i="4"/>
  <c r="N114" i="6"/>
  <c r="M113" i="3" s="1"/>
  <c r="R66" i="4"/>
  <c r="D22" i="14"/>
  <c r="N96" i="6"/>
  <c r="AM52" i="8"/>
  <c r="AA81" i="6"/>
  <c r="H99" i="8"/>
  <c r="AA73" i="6"/>
  <c r="R67" i="6"/>
  <c r="AN129" i="8"/>
  <c r="T128" i="3" s="1"/>
  <c r="R128" i="3" s="1"/>
  <c r="L31" i="4"/>
  <c r="R95" i="8"/>
  <c r="R27" i="6"/>
  <c r="Z120" i="6"/>
  <c r="M77" i="6"/>
  <c r="N77" i="6" s="1"/>
  <c r="M76" i="3" s="1"/>
  <c r="R30" i="6"/>
  <c r="AB30" i="6" s="1"/>
  <c r="H100" i="8"/>
  <c r="C30" i="14"/>
  <c r="H30" i="11" s="1"/>
  <c r="E30" i="11" s="1"/>
  <c r="R14" i="6"/>
  <c r="AB14" i="6" s="1"/>
  <c r="N13" i="3" s="1"/>
  <c r="L13" i="3" s="1"/>
  <c r="C46" i="14"/>
  <c r="H46" i="11" s="1"/>
  <c r="E46" i="11" s="1"/>
  <c r="B70" i="14"/>
  <c r="F70" i="11" s="1"/>
  <c r="C70" i="11" s="1"/>
  <c r="M59" i="6"/>
  <c r="R57" i="5"/>
  <c r="AA133" i="6"/>
  <c r="I74" i="6"/>
  <c r="I125" i="6"/>
  <c r="I60" i="6"/>
  <c r="R19" i="6"/>
  <c r="AB55" i="14"/>
  <c r="Z55" i="14" s="1"/>
  <c r="S55" i="14" s="1"/>
  <c r="L12" i="4"/>
  <c r="Z50" i="6"/>
  <c r="AA50" i="6" s="1"/>
  <c r="AB50" i="6" s="1"/>
  <c r="AB24" i="6"/>
  <c r="AM60" i="8"/>
  <c r="AB42" i="14"/>
  <c r="Z42" i="14" s="1"/>
  <c r="S42" i="14" s="1"/>
  <c r="Q61" i="4"/>
  <c r="B76" i="11"/>
  <c r="Z18" i="6"/>
  <c r="AB41" i="6"/>
  <c r="R115" i="3"/>
  <c r="AA140" i="6"/>
  <c r="B126" i="14"/>
  <c r="F126" i="11" s="1"/>
  <c r="C126" i="11" s="1"/>
  <c r="N82" i="6"/>
  <c r="M81" i="3" s="1"/>
  <c r="R90" i="6"/>
  <c r="AB90" i="6" s="1"/>
  <c r="N89" i="3" s="1"/>
  <c r="R48" i="5"/>
  <c r="C35" i="14"/>
  <c r="H35" i="11" s="1"/>
  <c r="E35" i="11" s="1"/>
  <c r="M78" i="6"/>
  <c r="R96" i="8"/>
  <c r="B66" i="11"/>
  <c r="O102" i="4"/>
  <c r="R72" i="4"/>
  <c r="AM125" i="8"/>
  <c r="AA8" i="6"/>
  <c r="I46" i="6"/>
  <c r="L57" i="5"/>
  <c r="N67" i="6"/>
  <c r="M66" i="3" s="1"/>
  <c r="R28" i="6"/>
  <c r="AB28" i="6" s="1"/>
  <c r="N27" i="3" s="1"/>
  <c r="Z45" i="6"/>
  <c r="R44" i="6"/>
  <c r="AB44" i="6" s="1"/>
  <c r="N43" i="3" s="1"/>
  <c r="L43" i="3" s="1"/>
  <c r="Z26" i="6"/>
  <c r="AB25" i="14"/>
  <c r="Z25" i="14" s="1"/>
  <c r="S25" i="14" s="1"/>
  <c r="R7" i="6"/>
  <c r="Z122" i="6"/>
  <c r="AA122" i="6" s="1"/>
  <c r="I48" i="6"/>
  <c r="N48" i="6" s="1"/>
  <c r="M47" i="3" s="1"/>
  <c r="N97" i="8"/>
  <c r="N99" i="8"/>
  <c r="AM50" i="8"/>
  <c r="R73" i="6"/>
  <c r="I136" i="6"/>
  <c r="Q104" i="7"/>
  <c r="B109" i="14"/>
  <c r="F109" i="11" s="1"/>
  <c r="C109" i="11" s="1"/>
  <c r="B109" i="11" s="1"/>
  <c r="I109" i="11" s="1"/>
  <c r="J102" i="4" s="1"/>
  <c r="W95" i="8"/>
  <c r="I86" i="6"/>
  <c r="N86" i="6" s="1"/>
  <c r="AN123" i="8"/>
  <c r="I34" i="6"/>
  <c r="N34" i="6" s="1"/>
  <c r="M129" i="6"/>
  <c r="C122" i="14"/>
  <c r="H122" i="11" s="1"/>
  <c r="E122" i="11" s="1"/>
  <c r="H101" i="8"/>
  <c r="D23" i="14"/>
  <c r="B23" i="14" s="1"/>
  <c r="F23" i="11" s="1"/>
  <c r="C23" i="11" s="1"/>
  <c r="B23" i="11" s="1"/>
  <c r="I82" i="6"/>
  <c r="S67" i="4"/>
  <c r="R54" i="4"/>
  <c r="R48" i="4"/>
  <c r="Q48" i="4" s="1"/>
  <c r="C31" i="14"/>
  <c r="H31" i="11" s="1"/>
  <c r="E31" i="11" s="1"/>
  <c r="N51" i="4"/>
  <c r="R97" i="3"/>
  <c r="N50" i="6"/>
  <c r="L94" i="4"/>
  <c r="L50" i="5"/>
  <c r="AA24" i="6"/>
  <c r="AA55" i="6"/>
  <c r="C67" i="14"/>
  <c r="H67" i="11" s="1"/>
  <c r="E67" i="11" s="1"/>
  <c r="AB48" i="14"/>
  <c r="Z48" i="14" s="1"/>
  <c r="S48" i="14" s="1"/>
  <c r="B48" i="14" s="1"/>
  <c r="F48" i="11" s="1"/>
  <c r="C48" i="11" s="1"/>
  <c r="AM18" i="8"/>
  <c r="I58" i="6"/>
  <c r="I50" i="6"/>
  <c r="AA60" i="6"/>
  <c r="R65" i="3"/>
  <c r="I42" i="6"/>
  <c r="N42" i="6" s="1"/>
  <c r="R104" i="6"/>
  <c r="I90" i="6"/>
  <c r="N90" i="6" s="1"/>
  <c r="M89" i="3" s="1"/>
  <c r="AM65" i="8"/>
  <c r="Z130" i="6"/>
  <c r="W97" i="8"/>
  <c r="I112" i="6"/>
  <c r="N112" i="6" s="1"/>
  <c r="M111" i="3" s="1"/>
  <c r="Q6" i="4"/>
  <c r="Q30" i="5"/>
  <c r="I94" i="11"/>
  <c r="J88" i="4" s="1"/>
  <c r="K96" i="3"/>
  <c r="B10" i="14"/>
  <c r="F10" i="11" s="1"/>
  <c r="C10" i="11" s="1"/>
  <c r="C10" i="14"/>
  <c r="H10" i="11" s="1"/>
  <c r="E10" i="11" s="1"/>
  <c r="S6" i="14"/>
  <c r="B6" i="14" s="1"/>
  <c r="F6" i="11" s="1"/>
  <c r="C6" i="11" s="1"/>
  <c r="C6" i="14"/>
  <c r="H6" i="11" s="1"/>
  <c r="E6" i="11" s="1"/>
  <c r="C114" i="14"/>
  <c r="H114" i="11" s="1"/>
  <c r="E114" i="11" s="1"/>
  <c r="B55" i="14"/>
  <c r="F55" i="11" s="1"/>
  <c r="C55" i="11" s="1"/>
  <c r="C55" i="14"/>
  <c r="H55" i="11" s="1"/>
  <c r="E55" i="11" s="1"/>
  <c r="S117" i="3"/>
  <c r="R107" i="4"/>
  <c r="Q107" i="4" s="1"/>
  <c r="S60" i="14"/>
  <c r="B60" i="14" s="1"/>
  <c r="F60" i="11" s="1"/>
  <c r="C60" i="11" s="1"/>
  <c r="C60" i="14"/>
  <c r="H60" i="11" s="1"/>
  <c r="E60" i="11" s="1"/>
  <c r="T13" i="3"/>
  <c r="S13" i="5"/>
  <c r="B37" i="14"/>
  <c r="F37" i="11" s="1"/>
  <c r="C37" i="11" s="1"/>
  <c r="C37" i="14"/>
  <c r="H37" i="11" s="1"/>
  <c r="E37" i="11" s="1"/>
  <c r="T28" i="3"/>
  <c r="R28" i="3" s="1"/>
  <c r="S25" i="4"/>
  <c r="Q25" i="4" s="1"/>
  <c r="S20" i="5"/>
  <c r="Q20" i="5" s="1"/>
  <c r="I95" i="11"/>
  <c r="J89" i="4" s="1"/>
  <c r="K97" i="3"/>
  <c r="S132" i="14"/>
  <c r="C132" i="14"/>
  <c r="H132" i="11" s="1"/>
  <c r="E132" i="11" s="1"/>
  <c r="T66" i="3"/>
  <c r="R66" i="3" s="1"/>
  <c r="S44" i="5"/>
  <c r="Q44" i="5" s="1"/>
  <c r="S59" i="4"/>
  <c r="Q59" i="4" s="1"/>
  <c r="S46" i="3"/>
  <c r="R42" i="4"/>
  <c r="T75" i="3"/>
  <c r="R75" i="3" s="1"/>
  <c r="S49" i="5"/>
  <c r="Q49" i="5" s="1"/>
  <c r="S106" i="14"/>
  <c r="B106" i="14" s="1"/>
  <c r="F106" i="11" s="1"/>
  <c r="C106" i="11" s="1"/>
  <c r="C106" i="14"/>
  <c r="H106" i="11" s="1"/>
  <c r="E106" i="11" s="1"/>
  <c r="B15" i="14"/>
  <c r="F15" i="11" s="1"/>
  <c r="C15" i="11" s="1"/>
  <c r="B15" i="11" s="1"/>
  <c r="C15" i="14"/>
  <c r="H15" i="11" s="1"/>
  <c r="E15" i="11" s="1"/>
  <c r="T119" i="3"/>
  <c r="S109" i="4"/>
  <c r="S120" i="3"/>
  <c r="R110" i="4"/>
  <c r="Q110" i="4" s="1"/>
  <c r="B123" i="14"/>
  <c r="F123" i="11" s="1"/>
  <c r="C123" i="11" s="1"/>
  <c r="C123" i="14"/>
  <c r="H123" i="11" s="1"/>
  <c r="E123" i="11" s="1"/>
  <c r="S5" i="14"/>
  <c r="C5" i="14"/>
  <c r="H5" i="11" s="1"/>
  <c r="E5" i="11" s="1"/>
  <c r="B5" i="11" s="1"/>
  <c r="S64" i="3"/>
  <c r="R57" i="4"/>
  <c r="T129" i="3"/>
  <c r="R129" i="3" s="1"/>
  <c r="S117" i="4"/>
  <c r="N33" i="3"/>
  <c r="M30" i="4"/>
  <c r="S86" i="3"/>
  <c r="R86" i="3" s="1"/>
  <c r="R78" i="4"/>
  <c r="Q78" i="4" s="1"/>
  <c r="R52" i="5"/>
  <c r="S99" i="14"/>
  <c r="C99" i="14"/>
  <c r="H99" i="11" s="1"/>
  <c r="E99" i="11" s="1"/>
  <c r="I102" i="11"/>
  <c r="J95" i="4" s="1"/>
  <c r="K104" i="3"/>
  <c r="S119" i="14"/>
  <c r="C119" i="14"/>
  <c r="H119" i="11" s="1"/>
  <c r="E119" i="11" s="1"/>
  <c r="I69" i="11"/>
  <c r="B75" i="14"/>
  <c r="F75" i="11" s="1"/>
  <c r="C75" i="11" s="1"/>
  <c r="B75" i="11" s="1"/>
  <c r="C75" i="14"/>
  <c r="H75" i="11" s="1"/>
  <c r="E75" i="11" s="1"/>
  <c r="B7" i="14"/>
  <c r="F7" i="11" s="1"/>
  <c r="C7" i="11" s="1"/>
  <c r="C7" i="14"/>
  <c r="H7" i="11" s="1"/>
  <c r="E7" i="11" s="1"/>
  <c r="C79" i="14"/>
  <c r="H79" i="11" s="1"/>
  <c r="E79" i="11" s="1"/>
  <c r="S111" i="14"/>
  <c r="B111" i="14" s="1"/>
  <c r="F111" i="11" s="1"/>
  <c r="C111" i="11" s="1"/>
  <c r="B111" i="11" s="1"/>
  <c r="C111" i="14"/>
  <c r="H111" i="11" s="1"/>
  <c r="E111" i="11" s="1"/>
  <c r="S13" i="3"/>
  <c r="R13" i="5"/>
  <c r="B132" i="14"/>
  <c r="F132" i="11" s="1"/>
  <c r="C132" i="11" s="1"/>
  <c r="B43" i="14"/>
  <c r="F43" i="11" s="1"/>
  <c r="C43" i="11" s="1"/>
  <c r="C43" i="14"/>
  <c r="H43" i="11" s="1"/>
  <c r="E43" i="11" s="1"/>
  <c r="B104" i="14"/>
  <c r="F104" i="11" s="1"/>
  <c r="C104" i="11" s="1"/>
  <c r="C104" i="14"/>
  <c r="H104" i="11" s="1"/>
  <c r="E104" i="11" s="1"/>
  <c r="N122" i="3"/>
  <c r="M111" i="4"/>
  <c r="T37" i="3"/>
  <c r="S34" i="4"/>
  <c r="S26" i="5"/>
  <c r="I66" i="11"/>
  <c r="J61" i="4" s="1"/>
  <c r="K68" i="3"/>
  <c r="T7" i="3"/>
  <c r="S7" i="5"/>
  <c r="S7" i="4"/>
  <c r="S121" i="3"/>
  <c r="R66" i="5"/>
  <c r="B86" i="14"/>
  <c r="F86" i="11" s="1"/>
  <c r="C86" i="11" s="1"/>
  <c r="C86" i="14"/>
  <c r="H86" i="11" s="1"/>
  <c r="E86" i="11" s="1"/>
  <c r="T135" i="3"/>
  <c r="R135" i="3" s="1"/>
  <c r="S123" i="4"/>
  <c r="Q123" i="4" s="1"/>
  <c r="S75" i="5"/>
  <c r="Q75" i="5" s="1"/>
  <c r="S23" i="14"/>
  <c r="C23" i="14"/>
  <c r="H23" i="11" s="1"/>
  <c r="E23" i="11" s="1"/>
  <c r="I68" i="11"/>
  <c r="J63" i="4" s="1"/>
  <c r="K70" i="3"/>
  <c r="I76" i="11"/>
  <c r="J70" i="4" s="1"/>
  <c r="K78" i="3"/>
  <c r="T40" i="3"/>
  <c r="S37" i="4"/>
  <c r="S119" i="3"/>
  <c r="R109" i="4"/>
  <c r="M74" i="3"/>
  <c r="L48" i="5"/>
  <c r="L67" i="4"/>
  <c r="S85" i="3"/>
  <c r="R77" i="4"/>
  <c r="Q40" i="3"/>
  <c r="N81" i="3"/>
  <c r="M73" i="4"/>
  <c r="I89" i="11"/>
  <c r="K91" i="3"/>
  <c r="S37" i="3"/>
  <c r="R34" i="4"/>
  <c r="R26" i="5"/>
  <c r="B99" i="11"/>
  <c r="S82" i="14"/>
  <c r="C82" i="14"/>
  <c r="H82" i="11" s="1"/>
  <c r="E82" i="11" s="1"/>
  <c r="B82" i="11" s="1"/>
  <c r="R124" i="7"/>
  <c r="Q123" i="3"/>
  <c r="P112" i="4"/>
  <c r="T50" i="3"/>
  <c r="R50" i="3" s="1"/>
  <c r="S35" i="5"/>
  <c r="S46" i="4"/>
  <c r="B128" i="14"/>
  <c r="F128" i="11" s="1"/>
  <c r="C128" i="11" s="1"/>
  <c r="C128" i="14"/>
  <c r="H128" i="11" s="1"/>
  <c r="E128" i="11" s="1"/>
  <c r="N69" i="3"/>
  <c r="L69" i="3" s="1"/>
  <c r="M62" i="4"/>
  <c r="K62" i="4" s="1"/>
  <c r="S58" i="3"/>
  <c r="R41" i="5"/>
  <c r="C87" i="14"/>
  <c r="H87" i="11" s="1"/>
  <c r="E87" i="11" s="1"/>
  <c r="M41" i="3"/>
  <c r="L38" i="4"/>
  <c r="L28" i="5"/>
  <c r="S56" i="14"/>
  <c r="C56" i="14"/>
  <c r="H56" i="11" s="1"/>
  <c r="E56" i="11" s="1"/>
  <c r="B56" i="11" s="1"/>
  <c r="S129" i="14"/>
  <c r="C129" i="14"/>
  <c r="H129" i="11" s="1"/>
  <c r="E129" i="11" s="1"/>
  <c r="S123" i="3"/>
  <c r="R112" i="4"/>
  <c r="S90" i="14"/>
  <c r="C90" i="14"/>
  <c r="H90" i="11" s="1"/>
  <c r="E90" i="11" s="1"/>
  <c r="S38" i="3"/>
  <c r="R35" i="4"/>
  <c r="T24" i="3"/>
  <c r="S22" i="4"/>
  <c r="M99" i="3"/>
  <c r="L91" i="4"/>
  <c r="S51" i="3"/>
  <c r="R47" i="4"/>
  <c r="B22" i="14"/>
  <c r="F22" i="11" s="1"/>
  <c r="C22" i="11" s="1"/>
  <c r="C22" i="14"/>
  <c r="H22" i="11" s="1"/>
  <c r="E22" i="11" s="1"/>
  <c r="I41" i="11"/>
  <c r="K43" i="3"/>
  <c r="S34" i="14"/>
  <c r="C34" i="14"/>
  <c r="H34" i="11" s="1"/>
  <c r="E34" i="11" s="1"/>
  <c r="S33" i="14"/>
  <c r="C33" i="14"/>
  <c r="H33" i="11" s="1"/>
  <c r="E33" i="11" s="1"/>
  <c r="T56" i="3"/>
  <c r="R56" i="3" s="1"/>
  <c r="S39" i="5"/>
  <c r="Q39" i="5" s="1"/>
  <c r="S51" i="4"/>
  <c r="Q51" i="4" s="1"/>
  <c r="T48" i="3"/>
  <c r="S33" i="5"/>
  <c r="S44" i="4"/>
  <c r="S108" i="14"/>
  <c r="C108" i="14"/>
  <c r="H108" i="11" s="1"/>
  <c r="E108" i="11" s="1"/>
  <c r="B103" i="14"/>
  <c r="F103" i="11" s="1"/>
  <c r="C103" i="11" s="1"/>
  <c r="C103" i="14"/>
  <c r="H103" i="11" s="1"/>
  <c r="E103" i="11" s="1"/>
  <c r="S20" i="3"/>
  <c r="R19" i="4"/>
  <c r="N117" i="3"/>
  <c r="M107" i="4"/>
  <c r="S40" i="3"/>
  <c r="R37" i="4"/>
  <c r="B127" i="14"/>
  <c r="F127" i="11" s="1"/>
  <c r="C127" i="11" s="1"/>
  <c r="B127" i="11" s="1"/>
  <c r="C127" i="14"/>
  <c r="H127" i="11" s="1"/>
  <c r="E127" i="11" s="1"/>
  <c r="N77" i="3"/>
  <c r="M69" i="4"/>
  <c r="B97" i="14"/>
  <c r="F97" i="11" s="1"/>
  <c r="C97" i="11" s="1"/>
  <c r="C97" i="14"/>
  <c r="H97" i="11" s="1"/>
  <c r="E97" i="11" s="1"/>
  <c r="T15" i="3"/>
  <c r="S14" i="4"/>
  <c r="T127" i="3"/>
  <c r="R127" i="3" s="1"/>
  <c r="M92" i="3"/>
  <c r="L84" i="4"/>
  <c r="C47" i="14"/>
  <c r="H47" i="11" s="1"/>
  <c r="E47" i="11" s="1"/>
  <c r="M93" i="3"/>
  <c r="L85" i="4"/>
  <c r="S120" i="14"/>
  <c r="C120" i="14"/>
  <c r="H120" i="11" s="1"/>
  <c r="E120" i="11" s="1"/>
  <c r="M63" i="3"/>
  <c r="L56" i="4"/>
  <c r="T16" i="3"/>
  <c r="S15" i="4"/>
  <c r="B39" i="14"/>
  <c r="F39" i="11" s="1"/>
  <c r="C39" i="11" s="1"/>
  <c r="C39" i="14"/>
  <c r="H39" i="11" s="1"/>
  <c r="E39" i="11" s="1"/>
  <c r="N58" i="3"/>
  <c r="M41" i="5"/>
  <c r="T93" i="3"/>
  <c r="R93" i="3" s="1"/>
  <c r="S85" i="4"/>
  <c r="Q85" i="4" s="1"/>
  <c r="T102" i="3"/>
  <c r="R102" i="3" s="1"/>
  <c r="S94" i="4"/>
  <c r="Q94" i="4" s="1"/>
  <c r="S57" i="5"/>
  <c r="B108" i="14"/>
  <c r="F108" i="11" s="1"/>
  <c r="C108" i="11" s="1"/>
  <c r="N71" i="3"/>
  <c r="L71" i="3" s="1"/>
  <c r="M64" i="4"/>
  <c r="M45" i="5"/>
  <c r="S96" i="14"/>
  <c r="C96" i="14"/>
  <c r="H96" i="11" s="1"/>
  <c r="E96" i="11" s="1"/>
  <c r="N37" i="3"/>
  <c r="M26" i="5"/>
  <c r="M34" i="4"/>
  <c r="S78" i="14"/>
  <c r="M36" i="3"/>
  <c r="L25" i="5"/>
  <c r="L33" i="4"/>
  <c r="R123" i="3"/>
  <c r="R137" i="6"/>
  <c r="Z104" i="6"/>
  <c r="I131" i="6"/>
  <c r="N131" i="6" s="1"/>
  <c r="Q137" i="3"/>
  <c r="R138" i="7"/>
  <c r="U123" i="4"/>
  <c r="M10" i="6"/>
  <c r="N10" i="6" s="1"/>
  <c r="K106" i="7"/>
  <c r="N106" i="7"/>
  <c r="Q106" i="7" s="1"/>
  <c r="S48" i="3"/>
  <c r="R33" i="5"/>
  <c r="AN127" i="8"/>
  <c r="AN55" i="8"/>
  <c r="M126" i="6"/>
  <c r="N126" i="6" s="1"/>
  <c r="R71" i="6"/>
  <c r="AB71" i="6" s="1"/>
  <c r="N132" i="7"/>
  <c r="Q132" i="7" s="1"/>
  <c r="K132" i="7"/>
  <c r="R73" i="7"/>
  <c r="Q72" i="3"/>
  <c r="S17" i="3"/>
  <c r="R16" i="4"/>
  <c r="O135" i="7"/>
  <c r="Q135" i="7" s="1"/>
  <c r="K135" i="7"/>
  <c r="N126" i="7"/>
  <c r="Q126" i="7" s="1"/>
  <c r="K126" i="7"/>
  <c r="Q103" i="3"/>
  <c r="R104" i="7"/>
  <c r="B134" i="14"/>
  <c r="F134" i="11" s="1"/>
  <c r="C134" i="11" s="1"/>
  <c r="C134" i="14"/>
  <c r="H134" i="11" s="1"/>
  <c r="E134" i="11" s="1"/>
  <c r="R98" i="6"/>
  <c r="U44" i="5"/>
  <c r="R97" i="7"/>
  <c r="Q96" i="3"/>
  <c r="H95" i="8"/>
  <c r="S15" i="3"/>
  <c r="R14" i="4"/>
  <c r="S19" i="3"/>
  <c r="R16" i="5"/>
  <c r="AN85" i="8"/>
  <c r="I124" i="6"/>
  <c r="N124" i="6" s="1"/>
  <c r="AA98" i="6"/>
  <c r="AB120" i="6"/>
  <c r="M136" i="6"/>
  <c r="N136" i="6" s="1"/>
  <c r="B73" i="14"/>
  <c r="F73" i="11" s="1"/>
  <c r="C73" i="11" s="1"/>
  <c r="U29" i="4"/>
  <c r="B135" i="14"/>
  <c r="F135" i="11" s="1"/>
  <c r="C135" i="11" s="1"/>
  <c r="I89" i="6"/>
  <c r="B13" i="14"/>
  <c r="F13" i="11" s="1"/>
  <c r="C13" i="11" s="1"/>
  <c r="B13" i="11" s="1"/>
  <c r="Q6" i="7"/>
  <c r="AN32" i="8"/>
  <c r="N78" i="6"/>
  <c r="U34" i="4"/>
  <c r="K96" i="8"/>
  <c r="R101" i="7"/>
  <c r="Q100" i="3"/>
  <c r="O46" i="5"/>
  <c r="O121" i="4"/>
  <c r="S112" i="4"/>
  <c r="Q112" i="4" s="1"/>
  <c r="S116" i="4"/>
  <c r="Q116" i="4" s="1"/>
  <c r="S29" i="4"/>
  <c r="Q29" i="4" s="1"/>
  <c r="R46" i="5"/>
  <c r="S68" i="4"/>
  <c r="Q68" i="4" s="1"/>
  <c r="R22" i="7"/>
  <c r="Q21" i="3"/>
  <c r="S24" i="5"/>
  <c r="Q24" i="5" s="1"/>
  <c r="N117" i="7"/>
  <c r="Q117" i="7" s="1"/>
  <c r="K117" i="7"/>
  <c r="AA113" i="6"/>
  <c r="H93" i="8"/>
  <c r="B53" i="14"/>
  <c r="F53" i="11" s="1"/>
  <c r="C53" i="11" s="1"/>
  <c r="I105" i="11"/>
  <c r="J98" i="4" s="1"/>
  <c r="K107" i="3"/>
  <c r="D81" i="14"/>
  <c r="C21" i="14"/>
  <c r="H21" i="11" s="1"/>
  <c r="E21" i="11" s="1"/>
  <c r="B21" i="11" s="1"/>
  <c r="R83" i="4"/>
  <c r="N127" i="7"/>
  <c r="Q127" i="7" s="1"/>
  <c r="K127" i="7"/>
  <c r="N56" i="6"/>
  <c r="L73" i="4"/>
  <c r="M108" i="3"/>
  <c r="L99" i="4"/>
  <c r="B101" i="14"/>
  <c r="F101" i="11" s="1"/>
  <c r="C101" i="11" s="1"/>
  <c r="C101" i="14"/>
  <c r="H101" i="11" s="1"/>
  <c r="E101" i="11" s="1"/>
  <c r="R129" i="6"/>
  <c r="N107" i="7"/>
  <c r="Q107" i="7" s="1"/>
  <c r="K107" i="7"/>
  <c r="N39" i="5"/>
  <c r="U122" i="4"/>
  <c r="S84" i="4"/>
  <c r="B118" i="14"/>
  <c r="F118" i="11" s="1"/>
  <c r="C118" i="11" s="1"/>
  <c r="AN111" i="8"/>
  <c r="O9" i="8"/>
  <c r="X9" i="8" s="1"/>
  <c r="T6" i="3"/>
  <c r="R6" i="3" s="1"/>
  <c r="S6" i="5"/>
  <c r="Q6" i="5" s="1"/>
  <c r="U114" i="4"/>
  <c r="N125" i="6"/>
  <c r="C25" i="14"/>
  <c r="H25" i="11" s="1"/>
  <c r="E25" i="11" s="1"/>
  <c r="M40" i="4"/>
  <c r="Q137" i="7"/>
  <c r="C126" i="14"/>
  <c r="H126" i="11" s="1"/>
  <c r="E126" i="11" s="1"/>
  <c r="B14" i="14"/>
  <c r="F14" i="11" s="1"/>
  <c r="C14" i="11" s="1"/>
  <c r="B14" i="11" s="1"/>
  <c r="B42" i="14"/>
  <c r="F42" i="11" s="1"/>
  <c r="C42" i="11" s="1"/>
  <c r="N15" i="5"/>
  <c r="O65" i="4"/>
  <c r="L46" i="4"/>
  <c r="I113" i="11"/>
  <c r="K115" i="3"/>
  <c r="AA91" i="6"/>
  <c r="D47" i="14"/>
  <c r="B47" i="14" s="1"/>
  <c r="F47" i="11" s="1"/>
  <c r="C47" i="11" s="1"/>
  <c r="B47" i="11" s="1"/>
  <c r="Q17" i="5"/>
  <c r="B115" i="11"/>
  <c r="AA96" i="6"/>
  <c r="O70" i="4"/>
  <c r="AN135" i="8"/>
  <c r="I140" i="6"/>
  <c r="C121" i="14"/>
  <c r="H121" i="11" s="1"/>
  <c r="E121" i="11" s="1"/>
  <c r="B121" i="11" s="1"/>
  <c r="T47" i="3"/>
  <c r="S43" i="4"/>
  <c r="Q20" i="7"/>
  <c r="M16" i="6"/>
  <c r="N16" i="6" s="1"/>
  <c r="R122" i="6"/>
  <c r="N10" i="7"/>
  <c r="Q10" i="7" s="1"/>
  <c r="K10" i="7"/>
  <c r="R104" i="4"/>
  <c r="O99" i="8"/>
  <c r="S56" i="4"/>
  <c r="U39" i="5"/>
  <c r="R56" i="5"/>
  <c r="AA26" i="6"/>
  <c r="AB26" i="6" s="1"/>
  <c r="I32" i="11"/>
  <c r="J31" i="4" s="1"/>
  <c r="K34" i="3"/>
  <c r="U115" i="4"/>
  <c r="I56" i="3"/>
  <c r="U101" i="4"/>
  <c r="D92" i="14"/>
  <c r="B92" i="14" s="1"/>
  <c r="F92" i="11" s="1"/>
  <c r="C92" i="11" s="1"/>
  <c r="M58" i="6"/>
  <c r="N55" i="7"/>
  <c r="Q55" i="7" s="1"/>
  <c r="K55" i="7"/>
  <c r="V115" i="6"/>
  <c r="AA115" i="6" s="1"/>
  <c r="AB115" i="6" s="1"/>
  <c r="AB62" i="14"/>
  <c r="Z62" i="14" s="1"/>
  <c r="S62" i="14" s="1"/>
  <c r="B62" i="14" s="1"/>
  <c r="F62" i="11" s="1"/>
  <c r="C62" i="11" s="1"/>
  <c r="P5" i="3"/>
  <c r="O5" i="5"/>
  <c r="K95" i="8"/>
  <c r="Q70" i="3"/>
  <c r="R71" i="7"/>
  <c r="M11" i="6"/>
  <c r="N11" i="6" s="1"/>
  <c r="Q125" i="4"/>
  <c r="T11" i="3"/>
  <c r="R11" i="3" s="1"/>
  <c r="S11" i="4"/>
  <c r="Q11" i="4" s="1"/>
  <c r="AN117" i="8"/>
  <c r="AB76" i="6"/>
  <c r="M40" i="6"/>
  <c r="M6" i="3"/>
  <c r="L6" i="5"/>
  <c r="AN132" i="8"/>
  <c r="R100" i="8"/>
  <c r="M36" i="6"/>
  <c r="N36" i="6" s="1"/>
  <c r="N93" i="7"/>
  <c r="Q93" i="7" s="1"/>
  <c r="K93" i="7"/>
  <c r="S7" i="3"/>
  <c r="R7" i="5"/>
  <c r="N129" i="6"/>
  <c r="Z102" i="6"/>
  <c r="I24" i="6"/>
  <c r="L6" i="4"/>
  <c r="AN133" i="8"/>
  <c r="W101" i="8"/>
  <c r="D79" i="14"/>
  <c r="B79" i="14" s="1"/>
  <c r="F79" i="11" s="1"/>
  <c r="C79" i="11" s="1"/>
  <c r="B79" i="11" s="1"/>
  <c r="N65" i="7"/>
  <c r="Q65" i="7" s="1"/>
  <c r="K65" i="7"/>
  <c r="R139" i="6"/>
  <c r="AB139" i="6" s="1"/>
  <c r="M21" i="6"/>
  <c r="M8" i="6"/>
  <c r="N8" i="6" s="1"/>
  <c r="N103" i="7"/>
  <c r="Q103" i="7" s="1"/>
  <c r="K103" i="7"/>
  <c r="N56" i="7"/>
  <c r="Q56" i="7" s="1"/>
  <c r="K56" i="7"/>
  <c r="Z49" i="6"/>
  <c r="I19" i="11"/>
  <c r="K21" i="3"/>
  <c r="AN122" i="8"/>
  <c r="AB133" i="14"/>
  <c r="Z133" i="14" s="1"/>
  <c r="S133" i="14" s="1"/>
  <c r="AB137" i="14"/>
  <c r="Z137" i="14" s="1"/>
  <c r="S137" i="14" s="1"/>
  <c r="B137" i="14" s="1"/>
  <c r="F137" i="11" s="1"/>
  <c r="C137" i="11" s="1"/>
  <c r="AA100" i="6"/>
  <c r="AB100" i="6" s="1"/>
  <c r="Z85" i="6"/>
  <c r="C26" i="14"/>
  <c r="H26" i="11" s="1"/>
  <c r="E26" i="11" s="1"/>
  <c r="B26" i="11" s="1"/>
  <c r="O8" i="4"/>
  <c r="O64" i="4"/>
  <c r="R108" i="4"/>
  <c r="R67" i="4"/>
  <c r="Q50" i="5"/>
  <c r="Q102" i="4"/>
  <c r="R27" i="5"/>
  <c r="R44" i="4"/>
  <c r="Q27" i="4"/>
  <c r="S82" i="4"/>
  <c r="Q82" i="4" s="1"/>
  <c r="Q54" i="4"/>
  <c r="R7" i="4"/>
  <c r="S97" i="4"/>
  <c r="Q97" i="4" s="1"/>
  <c r="R12" i="4"/>
  <c r="N113" i="6"/>
  <c r="AN86" i="8"/>
  <c r="AA16" i="6"/>
  <c r="AB16" i="6" s="1"/>
  <c r="U20" i="5"/>
  <c r="R61" i="6"/>
  <c r="AB61" i="6" s="1"/>
  <c r="K52" i="7"/>
  <c r="N52" i="7"/>
  <c r="Q52" i="7" s="1"/>
  <c r="O40" i="4"/>
  <c r="Z77" i="6"/>
  <c r="AA77" i="6" s="1"/>
  <c r="AB77" i="6" s="1"/>
  <c r="R113" i="6"/>
  <c r="AB113" i="6" s="1"/>
  <c r="V80" i="6"/>
  <c r="AA80" i="6" s="1"/>
  <c r="AB80" i="6" s="1"/>
  <c r="I95" i="6"/>
  <c r="AA53" i="6"/>
  <c r="D57" i="14"/>
  <c r="B57" i="14" s="1"/>
  <c r="F57" i="11" s="1"/>
  <c r="C57" i="11" s="1"/>
  <c r="R58" i="6"/>
  <c r="AB57" i="14"/>
  <c r="Z57" i="14" s="1"/>
  <c r="I12" i="6"/>
  <c r="N12" i="6" s="1"/>
  <c r="M45" i="6"/>
  <c r="N45" i="6" s="1"/>
  <c r="R37" i="6"/>
  <c r="L54" i="5"/>
  <c r="L17" i="4"/>
  <c r="R102" i="8"/>
  <c r="B61" i="14"/>
  <c r="F61" i="11" s="1"/>
  <c r="C61" i="11" s="1"/>
  <c r="B61" i="11" s="1"/>
  <c r="C61" i="14"/>
  <c r="H61" i="11" s="1"/>
  <c r="E61" i="11" s="1"/>
  <c r="C83" i="14"/>
  <c r="H83" i="11" s="1"/>
  <c r="E83" i="11" s="1"/>
  <c r="B83" i="11" s="1"/>
  <c r="B50" i="11"/>
  <c r="V31" i="6"/>
  <c r="C118" i="14"/>
  <c r="H118" i="11" s="1"/>
  <c r="E118" i="11" s="1"/>
  <c r="I110" i="6"/>
  <c r="N110" i="6" s="1"/>
  <c r="R53" i="4"/>
  <c r="L95" i="4"/>
  <c r="N98" i="6"/>
  <c r="N125" i="7"/>
  <c r="Q125" i="7" s="1"/>
  <c r="K125" i="7"/>
  <c r="AA93" i="6"/>
  <c r="AB93" i="6" s="1"/>
  <c r="AN47" i="8"/>
  <c r="B36" i="14"/>
  <c r="F36" i="11" s="1"/>
  <c r="C36" i="11" s="1"/>
  <c r="AA127" i="6"/>
  <c r="AB127" i="6" s="1"/>
  <c r="V62" i="6"/>
  <c r="AA62" i="6" s="1"/>
  <c r="I85" i="6"/>
  <c r="I32" i="6"/>
  <c r="U104" i="4"/>
  <c r="R123" i="7"/>
  <c r="Q122" i="3"/>
  <c r="B58" i="11"/>
  <c r="L51" i="4"/>
  <c r="R35" i="5"/>
  <c r="S125" i="3"/>
  <c r="R68" i="5"/>
  <c r="Z75" i="6"/>
  <c r="AA75" i="6" s="1"/>
  <c r="R60" i="3"/>
  <c r="M74" i="6"/>
  <c r="N74" i="6" s="1"/>
  <c r="R128" i="6"/>
  <c r="AB128" i="6" s="1"/>
  <c r="AN50" i="8"/>
  <c r="I29" i="6"/>
  <c r="N29" i="6" s="1"/>
  <c r="Z47" i="6"/>
  <c r="N25" i="7"/>
  <c r="Q25" i="7" s="1"/>
  <c r="K25" i="7"/>
  <c r="O58" i="5"/>
  <c r="K133" i="7"/>
  <c r="N133" i="7"/>
  <c r="Q133" i="7" s="1"/>
  <c r="R91" i="6"/>
  <c r="AB91" i="6" s="1"/>
  <c r="M92" i="6"/>
  <c r="N92" i="6" s="1"/>
  <c r="S47" i="3"/>
  <c r="R43" i="4"/>
  <c r="M28" i="6"/>
  <c r="N28" i="6" s="1"/>
  <c r="M53" i="5"/>
  <c r="M32" i="6"/>
  <c r="N32" i="6" s="1"/>
  <c r="AN81" i="8"/>
  <c r="C3" i="14"/>
  <c r="H3" i="11" s="1"/>
  <c r="E3" i="11" s="1"/>
  <c r="B3" i="11" s="1"/>
  <c r="C110" i="14"/>
  <c r="H110" i="11" s="1"/>
  <c r="E110" i="11" s="1"/>
  <c r="P47" i="3"/>
  <c r="O43" i="4"/>
  <c r="P19" i="3"/>
  <c r="O16" i="5"/>
  <c r="K78" i="7"/>
  <c r="N78" i="7"/>
  <c r="Q78" i="7" s="1"/>
  <c r="R69" i="7"/>
  <c r="Q68" i="3"/>
  <c r="N12" i="7"/>
  <c r="Q12" i="7" s="1"/>
  <c r="K12" i="7"/>
  <c r="L40" i="4"/>
  <c r="O39" i="4"/>
  <c r="AB66" i="6"/>
  <c r="S104" i="3"/>
  <c r="R104" i="3" s="1"/>
  <c r="R95" i="4"/>
  <c r="Q95" i="4" s="1"/>
  <c r="AN109" i="8"/>
  <c r="AA85" i="6"/>
  <c r="N6" i="8"/>
  <c r="M30" i="5"/>
  <c r="C42" i="14"/>
  <c r="H42" i="11" s="1"/>
  <c r="E42" i="11" s="1"/>
  <c r="R51" i="5"/>
  <c r="AN34" i="8"/>
  <c r="B126" i="11"/>
  <c r="R134" i="7"/>
  <c r="Q133" i="3"/>
  <c r="N102" i="7"/>
  <c r="Q102" i="7" s="1"/>
  <c r="K102" i="7"/>
  <c r="P10" i="3"/>
  <c r="O10" i="5"/>
  <c r="AN126" i="8"/>
  <c r="B96" i="11"/>
  <c r="N50" i="7"/>
  <c r="Q50" i="7" s="1"/>
  <c r="K50" i="7"/>
  <c r="I6" i="6"/>
  <c r="U29" i="5"/>
  <c r="AA101" i="6"/>
  <c r="K85" i="7"/>
  <c r="N85" i="7"/>
  <c r="Q85" i="7" s="1"/>
  <c r="R63" i="3"/>
  <c r="B44" i="14"/>
  <c r="F44" i="11" s="1"/>
  <c r="C44" i="11" s="1"/>
  <c r="Q11" i="7"/>
  <c r="N100" i="8"/>
  <c r="O100" i="8" s="1"/>
  <c r="X100" i="8" s="1"/>
  <c r="N76" i="7"/>
  <c r="Q76" i="7" s="1"/>
  <c r="K76" i="7"/>
  <c r="AA49" i="6"/>
  <c r="AN68" i="8"/>
  <c r="I121" i="6"/>
  <c r="N121" i="6" s="1"/>
  <c r="B35" i="14"/>
  <c r="F35" i="11" s="1"/>
  <c r="C35" i="11" s="1"/>
  <c r="B35" i="11" s="1"/>
  <c r="Q83" i="4"/>
  <c r="N16" i="7"/>
  <c r="Q16" i="7" s="1"/>
  <c r="K16" i="7"/>
  <c r="R94" i="7"/>
  <c r="Q93" i="3"/>
  <c r="O125" i="4"/>
  <c r="R52" i="6"/>
  <c r="R140" i="6"/>
  <c r="AB140" i="6" s="1"/>
  <c r="R102" i="6"/>
  <c r="M102" i="6"/>
  <c r="U5" i="4"/>
  <c r="R126" i="6"/>
  <c r="I73" i="6"/>
  <c r="N73" i="6" s="1"/>
  <c r="AA52" i="6"/>
  <c r="AA120" i="6"/>
  <c r="AA102" i="6"/>
  <c r="Z136" i="6"/>
  <c r="AA136" i="6" s="1"/>
  <c r="AB64" i="6"/>
  <c r="R116" i="7"/>
  <c r="Q115" i="3"/>
  <c r="B63" i="14"/>
  <c r="F63" i="11" s="1"/>
  <c r="C63" i="11" s="1"/>
  <c r="S37" i="5"/>
  <c r="Q37" i="5" s="1"/>
  <c r="AA17" i="6"/>
  <c r="N121" i="7"/>
  <c r="Q121" i="7" s="1"/>
  <c r="K121" i="7"/>
  <c r="AB101" i="6"/>
  <c r="AB67" i="6"/>
  <c r="R135" i="6"/>
  <c r="AB135" i="6" s="1"/>
  <c r="N99" i="7"/>
  <c r="Q99" i="7" s="1"/>
  <c r="K99" i="7"/>
  <c r="M31" i="6"/>
  <c r="N31" i="6" s="1"/>
  <c r="K113" i="7"/>
  <c r="N113" i="7"/>
  <c r="Q113" i="7" s="1"/>
  <c r="AB92" i="14"/>
  <c r="Z92" i="14" s="1"/>
  <c r="Z6" i="6"/>
  <c r="AA6" i="6" s="1"/>
  <c r="AB6" i="6" s="1"/>
  <c r="O42" i="5"/>
  <c r="W100" i="8"/>
  <c r="K64" i="7"/>
  <c r="N64" i="7"/>
  <c r="Q64" i="7" s="1"/>
  <c r="R49" i="6"/>
  <c r="AB49" i="6" s="1"/>
  <c r="S75" i="4"/>
  <c r="Q75" i="4" s="1"/>
  <c r="Z106" i="6"/>
  <c r="O51" i="7"/>
  <c r="Q51" i="7" s="1"/>
  <c r="K51" i="7"/>
  <c r="P40" i="4"/>
  <c r="L30" i="5"/>
  <c r="M140" i="6"/>
  <c r="N140" i="6" s="1"/>
  <c r="M46" i="6"/>
  <c r="N46" i="6" s="1"/>
  <c r="Q127" i="3"/>
  <c r="R128" i="7"/>
  <c r="B81" i="14"/>
  <c r="F81" i="11" s="1"/>
  <c r="C81" i="11" s="1"/>
  <c r="B81" i="11" s="1"/>
  <c r="C70" i="14"/>
  <c r="H70" i="11" s="1"/>
  <c r="E70" i="11" s="1"/>
  <c r="B70" i="11" s="1"/>
  <c r="O63" i="4"/>
  <c r="R108" i="7"/>
  <c r="Q107" i="3"/>
  <c r="R88" i="6"/>
  <c r="AB88" i="6" s="1"/>
  <c r="M21" i="5"/>
  <c r="K21" i="5" s="1"/>
  <c r="C80" i="14"/>
  <c r="H80" i="11" s="1"/>
  <c r="E80" i="11" s="1"/>
  <c r="B80" i="11" s="1"/>
  <c r="K60" i="7"/>
  <c r="N60" i="7"/>
  <c r="Q60" i="7" s="1"/>
  <c r="Z25" i="6"/>
  <c r="R13" i="6"/>
  <c r="AB13" i="6" s="1"/>
  <c r="H89" i="4"/>
  <c r="D72" i="14"/>
  <c r="B72" i="14" s="1"/>
  <c r="F72" i="11" s="1"/>
  <c r="C72" i="11" s="1"/>
  <c r="B72" i="11" s="1"/>
  <c r="R40" i="6"/>
  <c r="B18" i="14"/>
  <c r="F18" i="11" s="1"/>
  <c r="C18" i="11" s="1"/>
  <c r="M23" i="6"/>
  <c r="R21" i="6"/>
  <c r="AB21" i="6" s="1"/>
  <c r="AN9" i="8"/>
  <c r="M38" i="6"/>
  <c r="N38" i="6" s="1"/>
  <c r="M52" i="6"/>
  <c r="N52" i="6" s="1"/>
  <c r="AA25" i="6"/>
  <c r="N96" i="8"/>
  <c r="AB117" i="14"/>
  <c r="Z117" i="14" s="1"/>
  <c r="S117" i="14" s="1"/>
  <c r="B117" i="14" s="1"/>
  <c r="F117" i="11" s="1"/>
  <c r="C117" i="11" s="1"/>
  <c r="P121" i="4"/>
  <c r="P88" i="4"/>
  <c r="O78" i="4"/>
  <c r="Q74" i="4"/>
  <c r="S46" i="5"/>
  <c r="Q46" i="5" s="1"/>
  <c r="R79" i="4"/>
  <c r="Q79" i="4" s="1"/>
  <c r="R14" i="5"/>
  <c r="R60" i="4"/>
  <c r="I54" i="6"/>
  <c r="C45" i="14"/>
  <c r="H45" i="11" s="1"/>
  <c r="E45" i="11" s="1"/>
  <c r="Q40" i="4"/>
  <c r="L126" i="4"/>
  <c r="V109" i="6"/>
  <c r="Q90" i="3"/>
  <c r="R91" i="7"/>
  <c r="S9" i="3"/>
  <c r="R9" i="4"/>
  <c r="AA45" i="6"/>
  <c r="Z40" i="6"/>
  <c r="AA40" i="6" s="1"/>
  <c r="I135" i="6"/>
  <c r="M127" i="6"/>
  <c r="N127" i="6" s="1"/>
  <c r="R53" i="6"/>
  <c r="X25" i="8"/>
  <c r="C4" i="14"/>
  <c r="H4" i="11" s="1"/>
  <c r="E4" i="11" s="1"/>
  <c r="B4" i="11" s="1"/>
  <c r="B93" i="14"/>
  <c r="F93" i="11" s="1"/>
  <c r="C93" i="11" s="1"/>
  <c r="C93" i="14"/>
  <c r="H93" i="11" s="1"/>
  <c r="E93" i="11" s="1"/>
  <c r="L20" i="4"/>
  <c r="L59" i="5"/>
  <c r="L59" i="4"/>
  <c r="W102" i="8"/>
  <c r="M62" i="6"/>
  <c r="N62" i="6" s="1"/>
  <c r="C74" i="14"/>
  <c r="H74" i="11" s="1"/>
  <c r="E74" i="11" s="1"/>
  <c r="B107" i="14"/>
  <c r="F107" i="11" s="1"/>
  <c r="C107" i="11" s="1"/>
  <c r="AN23" i="8"/>
  <c r="R133" i="3"/>
  <c r="Z110" i="6"/>
  <c r="AA110" i="6" s="1"/>
  <c r="M87" i="6"/>
  <c r="N87" i="6" s="1"/>
  <c r="C85" i="14"/>
  <c r="H85" i="11" s="1"/>
  <c r="E85" i="11" s="1"/>
  <c r="B85" i="11" s="1"/>
  <c r="B28" i="14"/>
  <c r="F28" i="11" s="1"/>
  <c r="C28" i="11" s="1"/>
  <c r="B28" i="11" s="1"/>
  <c r="N18" i="7"/>
  <c r="Q18" i="7" s="1"/>
  <c r="K18" i="7"/>
  <c r="K40" i="7"/>
  <c r="N40" i="7"/>
  <c r="Q40" i="7" s="1"/>
  <c r="Q34" i="3"/>
  <c r="R35" i="7"/>
  <c r="N58" i="7"/>
  <c r="Q58" i="7" s="1"/>
  <c r="K58" i="7"/>
  <c r="N21" i="7"/>
  <c r="Q21" i="7" s="1"/>
  <c r="K21" i="7"/>
  <c r="N122" i="6"/>
  <c r="B33" i="14"/>
  <c r="F33" i="11" s="1"/>
  <c r="C33" i="11" s="1"/>
  <c r="B33" i="11" s="1"/>
  <c r="B100" i="14"/>
  <c r="F100" i="11" s="1"/>
  <c r="C100" i="11" s="1"/>
  <c r="B100" i="11" s="1"/>
  <c r="R48" i="7"/>
  <c r="Q47" i="3"/>
  <c r="P43" i="4"/>
  <c r="T5" i="3"/>
  <c r="S5" i="5"/>
  <c r="O8" i="5"/>
  <c r="L58" i="5"/>
  <c r="I65" i="6"/>
  <c r="N65" i="6" s="1"/>
  <c r="N130" i="6"/>
  <c r="O62" i="5"/>
  <c r="R85" i="6"/>
  <c r="AB85" i="6" s="1"/>
  <c r="B12" i="14"/>
  <c r="F12" i="11" s="1"/>
  <c r="C12" i="11" s="1"/>
  <c r="B12" i="11" s="1"/>
  <c r="N24" i="7"/>
  <c r="Q24" i="7" s="1"/>
  <c r="K24" i="7"/>
  <c r="T10" i="3"/>
  <c r="R10" i="3" s="1"/>
  <c r="S10" i="5"/>
  <c r="Q10" i="5" s="1"/>
  <c r="AN18" i="8"/>
  <c r="B20" i="14"/>
  <c r="F20" i="11" s="1"/>
  <c r="C20" i="11" s="1"/>
  <c r="S103" i="4"/>
  <c r="Q103" i="4" s="1"/>
  <c r="S116" i="3"/>
  <c r="R65" i="5"/>
  <c r="R136" i="6"/>
  <c r="R111" i="7"/>
  <c r="Q110" i="3"/>
  <c r="R43" i="7"/>
  <c r="Q42" i="3"/>
  <c r="N19" i="3"/>
  <c r="M16" i="5"/>
  <c r="N59" i="7"/>
  <c r="Q59" i="7" s="1"/>
  <c r="K59" i="7"/>
  <c r="B45" i="11"/>
  <c r="AA104" i="6"/>
  <c r="AB104" i="6" s="1"/>
  <c r="B59" i="14"/>
  <c r="F59" i="11" s="1"/>
  <c r="C59" i="11" s="1"/>
  <c r="C59" i="14"/>
  <c r="H59" i="11" s="1"/>
  <c r="E59" i="11" s="1"/>
  <c r="P46" i="5"/>
  <c r="O73" i="5"/>
  <c r="Q67" i="4"/>
  <c r="S27" i="5"/>
  <c r="Q27" i="5" s="1"/>
  <c r="AN26" i="8"/>
  <c r="N23" i="7"/>
  <c r="Q23" i="7" s="1"/>
  <c r="K23" i="7"/>
  <c r="H51" i="4"/>
  <c r="AN74" i="8"/>
  <c r="B77" i="11"/>
  <c r="L15" i="4"/>
  <c r="B130" i="14"/>
  <c r="F130" i="11" s="1"/>
  <c r="C130" i="11" s="1"/>
  <c r="C130" i="14"/>
  <c r="H130" i="11" s="1"/>
  <c r="E130" i="11" s="1"/>
  <c r="AB62" i="6"/>
  <c r="L43" i="4"/>
  <c r="AN140" i="8"/>
  <c r="N89" i="7"/>
  <c r="Q89" i="7" s="1"/>
  <c r="K89" i="7"/>
  <c r="I60" i="3"/>
  <c r="P58" i="5"/>
  <c r="C38" i="14"/>
  <c r="H38" i="11" s="1"/>
  <c r="E38" i="11" s="1"/>
  <c r="L75" i="4"/>
  <c r="D30" i="14"/>
  <c r="P64" i="5"/>
  <c r="O55" i="4"/>
  <c r="B124" i="14"/>
  <c r="F124" i="11" s="1"/>
  <c r="C124" i="11" s="1"/>
  <c r="B124" i="11" s="1"/>
  <c r="Q92" i="7"/>
  <c r="N82" i="7"/>
  <c r="Q82" i="7" s="1"/>
  <c r="K82" i="7"/>
  <c r="R58" i="4"/>
  <c r="AN65" i="8"/>
  <c r="P30" i="7"/>
  <c r="Q30" i="7" s="1"/>
  <c r="K30" i="7"/>
  <c r="Q31" i="7"/>
  <c r="N132" i="6"/>
  <c r="B91" i="14"/>
  <c r="F91" i="11" s="1"/>
  <c r="C91" i="11" s="1"/>
  <c r="B91" i="11" s="1"/>
  <c r="C36" i="14"/>
  <c r="H36" i="11" s="1"/>
  <c r="E36" i="11" s="1"/>
  <c r="AN28" i="8"/>
  <c r="H19" i="5"/>
  <c r="S56" i="5"/>
  <c r="Q56" i="5" s="1"/>
  <c r="C8" i="14"/>
  <c r="H8" i="11" s="1"/>
  <c r="E8" i="11" s="1"/>
  <c r="B8" i="11" s="1"/>
  <c r="M25" i="6"/>
  <c r="N25" i="6" s="1"/>
  <c r="R81" i="6"/>
  <c r="AB81" i="6" s="1"/>
  <c r="M47" i="6"/>
  <c r="M18" i="4"/>
  <c r="Q75" i="7"/>
  <c r="B38" i="14"/>
  <c r="F38" i="11" s="1"/>
  <c r="C38" i="11" s="1"/>
  <c r="H6" i="8"/>
  <c r="O29" i="5"/>
  <c r="K136" i="7"/>
  <c r="N136" i="7"/>
  <c r="Q136" i="7" s="1"/>
  <c r="R56" i="4"/>
  <c r="B131" i="11"/>
  <c r="C53" i="14"/>
  <c r="H53" i="11" s="1"/>
  <c r="E53" i="11" s="1"/>
  <c r="S44" i="3"/>
  <c r="R41" i="4"/>
  <c r="C135" i="14"/>
  <c r="H135" i="11" s="1"/>
  <c r="E135" i="11" s="1"/>
  <c r="AB116" i="14"/>
  <c r="Z116" i="14" s="1"/>
  <c r="P28" i="3"/>
  <c r="O25" i="4"/>
  <c r="R105" i="7"/>
  <c r="Q104" i="3"/>
  <c r="P95" i="4"/>
  <c r="N100" i="7"/>
  <c r="Q100" i="7" s="1"/>
  <c r="K100" i="7"/>
  <c r="T55" i="3"/>
  <c r="R55" i="3" s="1"/>
  <c r="S50" i="4"/>
  <c r="Q50" i="4" s="1"/>
  <c r="S38" i="5"/>
  <c r="Q38" i="5" s="1"/>
  <c r="M33" i="6"/>
  <c r="N33" i="6" s="1"/>
  <c r="R138" i="6"/>
  <c r="R25" i="6"/>
  <c r="AN13" i="8"/>
  <c r="I55" i="6"/>
  <c r="N55" i="6" s="1"/>
  <c r="Z11" i="6"/>
  <c r="AA11" i="6" s="1"/>
  <c r="AB11" i="6" s="1"/>
  <c r="I97" i="6"/>
  <c r="O88" i="4"/>
  <c r="S32" i="4"/>
  <c r="Q32" i="4" s="1"/>
  <c r="R36" i="4"/>
  <c r="S88" i="4"/>
  <c r="N95" i="6"/>
  <c r="T19" i="3"/>
  <c r="R19" i="3" s="1"/>
  <c r="S16" i="5"/>
  <c r="Q16" i="5" s="1"/>
  <c r="Z9" i="6"/>
  <c r="AA9" i="6" s="1"/>
  <c r="AB9" i="6" s="1"/>
  <c r="AN114" i="8"/>
  <c r="AN89" i="8"/>
  <c r="K93" i="8"/>
  <c r="R45" i="6"/>
  <c r="AB45" i="6" s="1"/>
  <c r="AN137" i="8"/>
  <c r="I88" i="11"/>
  <c r="K90" i="3"/>
  <c r="O7" i="7"/>
  <c r="Q7" i="7" s="1"/>
  <c r="K7" i="7"/>
  <c r="B29" i="14"/>
  <c r="F29" i="11" s="1"/>
  <c r="C29" i="11" s="1"/>
  <c r="N32" i="7"/>
  <c r="Q32" i="7" s="1"/>
  <c r="K32" i="7"/>
  <c r="M41" i="6"/>
  <c r="I40" i="6"/>
  <c r="M54" i="5"/>
  <c r="M81" i="4"/>
  <c r="O52" i="5"/>
  <c r="AA125" i="6"/>
  <c r="AN106" i="8"/>
  <c r="Q62" i="7"/>
  <c r="O109" i="7"/>
  <c r="Q109" i="7" s="1"/>
  <c r="K109" i="7"/>
  <c r="R22" i="6"/>
  <c r="Z33" i="6"/>
  <c r="Z137" i="6"/>
  <c r="AA137" i="6" s="1"/>
  <c r="AA47" i="6"/>
  <c r="R27" i="7"/>
  <c r="Q26" i="3"/>
  <c r="L45" i="5"/>
  <c r="S48" i="5"/>
  <c r="Q48" i="5" s="1"/>
  <c r="R46" i="4"/>
  <c r="R13" i="4"/>
  <c r="Q13" i="4" s="1"/>
  <c r="N131" i="7"/>
  <c r="Q131" i="7" s="1"/>
  <c r="K131" i="7"/>
  <c r="B64" i="14"/>
  <c r="F64" i="11" s="1"/>
  <c r="C64" i="11" s="1"/>
  <c r="B64" i="11" s="1"/>
  <c r="R53" i="7"/>
  <c r="Q52" i="3"/>
  <c r="M85" i="6"/>
  <c r="N85" i="6" s="1"/>
  <c r="Z56" i="6"/>
  <c r="AA56" i="6" s="1"/>
  <c r="AB56" i="6" s="1"/>
  <c r="AN60" i="8"/>
  <c r="B84" i="14"/>
  <c r="F84" i="11" s="1"/>
  <c r="C84" i="11" s="1"/>
  <c r="C84" i="14"/>
  <c r="H84" i="11" s="1"/>
  <c r="E84" i="11" s="1"/>
  <c r="S42" i="5"/>
  <c r="Q42" i="5" s="1"/>
  <c r="C73" i="14"/>
  <c r="H73" i="11" s="1"/>
  <c r="E73" i="11" s="1"/>
  <c r="L12" i="5"/>
  <c r="AN115" i="8"/>
  <c r="D110" i="14"/>
  <c r="B110" i="14" s="1"/>
  <c r="F110" i="11" s="1"/>
  <c r="C110" i="11" s="1"/>
  <c r="B110" i="11" s="1"/>
  <c r="K97" i="8"/>
  <c r="O97" i="8" s="1"/>
  <c r="X97" i="8" s="1"/>
  <c r="D133" i="14"/>
  <c r="B133" i="14" s="1"/>
  <c r="F133" i="11" s="1"/>
  <c r="C133" i="11" s="1"/>
  <c r="B133" i="11" s="1"/>
  <c r="AN139" i="8"/>
  <c r="K130" i="7"/>
  <c r="N130" i="7"/>
  <c r="Q130" i="7" s="1"/>
  <c r="B90" i="14"/>
  <c r="F90" i="11" s="1"/>
  <c r="C90" i="11" s="1"/>
  <c r="B90" i="11" s="1"/>
  <c r="W99" i="8"/>
  <c r="R99" i="8"/>
  <c r="AN10" i="8"/>
  <c r="Q109" i="3"/>
  <c r="R110" i="7"/>
  <c r="R83" i="7"/>
  <c r="Q82" i="3"/>
  <c r="Q36" i="7"/>
  <c r="W6" i="8"/>
  <c r="N37" i="7"/>
  <c r="Q37" i="7" s="1"/>
  <c r="K37" i="7"/>
  <c r="U50" i="4"/>
  <c r="C112" i="14"/>
  <c r="H112" i="11" s="1"/>
  <c r="E112" i="11" s="1"/>
  <c r="B112" i="11" s="1"/>
  <c r="B11" i="14"/>
  <c r="F11" i="11" s="1"/>
  <c r="C11" i="11" s="1"/>
  <c r="B11" i="11" s="1"/>
  <c r="R17" i="6"/>
  <c r="AB17" i="6" s="1"/>
  <c r="K81" i="7"/>
  <c r="N81" i="7"/>
  <c r="Q81" i="7" s="1"/>
  <c r="N66" i="7"/>
  <c r="Q66" i="7" s="1"/>
  <c r="K66" i="7"/>
  <c r="AB27" i="6"/>
  <c r="Z114" i="6"/>
  <c r="AA114" i="6" s="1"/>
  <c r="AB114" i="6" s="1"/>
  <c r="R38" i="3"/>
  <c r="I9" i="6"/>
  <c r="N9" i="6" s="1"/>
  <c r="M99" i="6"/>
  <c r="N99" i="6" s="1"/>
  <c r="Z117" i="6"/>
  <c r="AA117" i="6" s="1"/>
  <c r="AB117" i="6" s="1"/>
  <c r="Z84" i="6"/>
  <c r="AA84" i="6" s="1"/>
  <c r="AB84" i="6" s="1"/>
  <c r="M135" i="6"/>
  <c r="D78" i="14"/>
  <c r="I47" i="6"/>
  <c r="C20" i="14"/>
  <c r="H20" i="11" s="1"/>
  <c r="E20" i="11" s="1"/>
  <c r="R43" i="6"/>
  <c r="AB43" i="6" s="1"/>
  <c r="AN45" i="8"/>
  <c r="I120" i="6"/>
  <c r="R134" i="6"/>
  <c r="AB134" i="6" s="1"/>
  <c r="P125" i="4"/>
  <c r="R29" i="7"/>
  <c r="Q28" i="3"/>
  <c r="P25" i="4"/>
  <c r="P104" i="3"/>
  <c r="O95" i="4"/>
  <c r="Z42" i="6"/>
  <c r="Z51" i="6"/>
  <c r="AA51" i="6" s="1"/>
  <c r="AB51" i="6" s="1"/>
  <c r="AA33" i="6"/>
  <c r="M6" i="6"/>
  <c r="M37" i="5"/>
  <c r="AN59" i="8"/>
  <c r="R18" i="6"/>
  <c r="AB18" i="6" s="1"/>
  <c r="M81" i="6"/>
  <c r="N81" i="6" s="1"/>
  <c r="B125" i="14"/>
  <c r="F125" i="11" s="1"/>
  <c r="C125" i="11" s="1"/>
  <c r="C125" i="14"/>
  <c r="H125" i="11" s="1"/>
  <c r="E125" i="11" s="1"/>
  <c r="I102" i="6"/>
  <c r="R86" i="6"/>
  <c r="AB86" i="6" s="1"/>
  <c r="R69" i="6"/>
  <c r="AB69" i="6" s="1"/>
  <c r="P92" i="4"/>
  <c r="S11" i="5"/>
  <c r="Q11" i="5" s="1"/>
  <c r="S64" i="4"/>
  <c r="Q64" i="4" s="1"/>
  <c r="Q121" i="4"/>
  <c r="Q71" i="4"/>
  <c r="Q24" i="4"/>
  <c r="S36" i="4"/>
  <c r="R70" i="5"/>
  <c r="R133" i="6"/>
  <c r="AB133" i="6" s="1"/>
  <c r="AN104" i="8"/>
  <c r="M89" i="6"/>
  <c r="N89" i="6" s="1"/>
  <c r="L58" i="4"/>
  <c r="R15" i="6"/>
  <c r="AB15" i="6" s="1"/>
  <c r="Z39" i="6"/>
  <c r="AA39" i="6" s="1"/>
  <c r="AB39" i="6" s="1"/>
  <c r="R83" i="6"/>
  <c r="AB83" i="6" s="1"/>
  <c r="C63" i="14"/>
  <c r="H63" i="11" s="1"/>
  <c r="E63" i="11" s="1"/>
  <c r="L43" i="5"/>
  <c r="M112" i="4"/>
  <c r="L64" i="4"/>
  <c r="N140" i="7"/>
  <c r="Q140" i="7" s="1"/>
  <c r="K140" i="7"/>
  <c r="H102" i="8"/>
  <c r="R18" i="4"/>
  <c r="Q18" i="4" s="1"/>
  <c r="R125" i="6"/>
  <c r="R55" i="6"/>
  <c r="AB55" i="6" s="1"/>
  <c r="N14" i="7"/>
  <c r="Q14" i="7" s="1"/>
  <c r="K14" i="7"/>
  <c r="Q64" i="5"/>
  <c r="L17" i="5"/>
  <c r="S35" i="4"/>
  <c r="K49" i="7"/>
  <c r="N49" i="7"/>
  <c r="Q49" i="7" s="1"/>
  <c r="AA22" i="6"/>
  <c r="V87" i="6"/>
  <c r="Q70" i="7"/>
  <c r="K45" i="7"/>
  <c r="N45" i="7"/>
  <c r="Q45" i="7" s="1"/>
  <c r="AB10" i="6"/>
  <c r="R47" i="6"/>
  <c r="AB47" i="6" s="1"/>
  <c r="K90" i="7"/>
  <c r="N90" i="7"/>
  <c r="Q90" i="7" s="1"/>
  <c r="AN78" i="8"/>
  <c r="N46" i="7"/>
  <c r="Q46" i="7" s="1"/>
  <c r="K46" i="7"/>
  <c r="C54" i="14"/>
  <c r="H54" i="11" s="1"/>
  <c r="E54" i="11" s="1"/>
  <c r="B54" i="11" s="1"/>
  <c r="R117" i="4"/>
  <c r="N120" i="7"/>
  <c r="Q120" i="7" s="1"/>
  <c r="K120" i="7"/>
  <c r="AN82" i="8"/>
  <c r="Z109" i="6"/>
  <c r="Z87" i="6"/>
  <c r="AN58" i="8"/>
  <c r="I21" i="6"/>
  <c r="M76" i="6"/>
  <c r="N76" i="6" s="1"/>
  <c r="D114" i="14"/>
  <c r="B114" i="14" s="1"/>
  <c r="F114" i="11" s="1"/>
  <c r="C114" i="11" s="1"/>
  <c r="B114" i="11" s="1"/>
  <c r="R106" i="6"/>
  <c r="AB49" i="14"/>
  <c r="Z49" i="14" s="1"/>
  <c r="S49" i="14" s="1"/>
  <c r="B49" i="14" s="1"/>
  <c r="F49" i="11" s="1"/>
  <c r="C49" i="11" s="1"/>
  <c r="Q63" i="4"/>
  <c r="M97" i="6"/>
  <c r="N97" i="6" s="1"/>
  <c r="M123" i="6"/>
  <c r="N123" i="6" s="1"/>
  <c r="L106" i="4"/>
  <c r="Z46" i="6"/>
  <c r="AA46" i="6" s="1"/>
  <c r="AB46" i="6" s="1"/>
  <c r="Z48" i="6"/>
  <c r="AA48" i="6" s="1"/>
  <c r="AB48" i="6" s="1"/>
  <c r="M60" i="6"/>
  <c r="N60" i="6" s="1"/>
  <c r="C107" i="14"/>
  <c r="H107" i="11" s="1"/>
  <c r="E107" i="11" s="1"/>
  <c r="Z68" i="6"/>
  <c r="AA68" i="6" s="1"/>
  <c r="AB68" i="6" s="1"/>
  <c r="N139" i="7"/>
  <c r="Q139" i="7" s="1"/>
  <c r="K139" i="7"/>
  <c r="R97" i="8"/>
  <c r="I107" i="6"/>
  <c r="N107" i="6" s="1"/>
  <c r="Q67" i="7"/>
  <c r="O17" i="8"/>
  <c r="X17" i="8" s="1"/>
  <c r="R32" i="5"/>
  <c r="I23" i="6"/>
  <c r="S89" i="4"/>
  <c r="Q89" i="4" s="1"/>
  <c r="R120" i="3"/>
  <c r="R75" i="6"/>
  <c r="C29" i="14"/>
  <c r="H29" i="11" s="1"/>
  <c r="E29" i="11" s="1"/>
  <c r="O85" i="4"/>
  <c r="R110" i="6"/>
  <c r="Z37" i="6"/>
  <c r="AA37" i="6" s="1"/>
  <c r="M80" i="4"/>
  <c r="S55" i="5"/>
  <c r="Q55" i="5" s="1"/>
  <c r="AA79" i="6"/>
  <c r="R32" i="6"/>
  <c r="Z7" i="6"/>
  <c r="AA7" i="6" s="1"/>
  <c r="AB7" i="6" s="1"/>
  <c r="AN37" i="8"/>
  <c r="B120" i="11"/>
  <c r="AA42" i="6"/>
  <c r="AB42" i="6" s="1"/>
  <c r="U7" i="4"/>
  <c r="Q52" i="5"/>
  <c r="I41" i="6"/>
  <c r="R79" i="7"/>
  <c r="Q78" i="3"/>
  <c r="N86" i="7"/>
  <c r="Q86" i="7" s="1"/>
  <c r="K86" i="7"/>
  <c r="N8" i="7"/>
  <c r="Q8" i="7" s="1"/>
  <c r="K8" i="7"/>
  <c r="B65" i="14"/>
  <c r="F65" i="11" s="1"/>
  <c r="C65" i="11" s="1"/>
  <c r="B65" i="11" s="1"/>
  <c r="AB60" i="6"/>
  <c r="AN102" i="8"/>
  <c r="I51" i="11"/>
  <c r="J37" i="5" s="1"/>
  <c r="K53" i="3"/>
  <c r="Q114" i="7"/>
  <c r="R39" i="3"/>
  <c r="M54" i="6"/>
  <c r="N54" i="6" s="1"/>
  <c r="AB52" i="14"/>
  <c r="Z52" i="14" s="1"/>
  <c r="S52" i="14" s="1"/>
  <c r="B52" i="14" s="1"/>
  <c r="F52" i="11" s="1"/>
  <c r="C52" i="11" s="1"/>
  <c r="AB105" i="6"/>
  <c r="AB36" i="6"/>
  <c r="B122" i="14"/>
  <c r="F122" i="11" s="1"/>
  <c r="C122" i="11" s="1"/>
  <c r="B122" i="11" s="1"/>
  <c r="K101" i="8"/>
  <c r="O101" i="8" s="1"/>
  <c r="R44" i="7"/>
  <c r="Q43" i="3"/>
  <c r="B87" i="14"/>
  <c r="F87" i="11" s="1"/>
  <c r="C87" i="11" s="1"/>
  <c r="B87" i="11" s="1"/>
  <c r="N34" i="7"/>
  <c r="Q34" i="7" s="1"/>
  <c r="K34" i="7"/>
  <c r="AN21" i="8"/>
  <c r="U105" i="4"/>
  <c r="R33" i="6"/>
  <c r="AB33" i="6" s="1"/>
  <c r="B25" i="11"/>
  <c r="AN119" i="8"/>
  <c r="C17" i="14"/>
  <c r="H17" i="11" s="1"/>
  <c r="E17" i="11" s="1"/>
  <c r="B17" i="11" s="1"/>
  <c r="N17" i="7"/>
  <c r="Q17" i="7" s="1"/>
  <c r="K17" i="7"/>
  <c r="H96" i="8"/>
  <c r="O96" i="8" s="1"/>
  <c r="X96" i="8" s="1"/>
  <c r="AN42" i="8"/>
  <c r="N33" i="7"/>
  <c r="Q33" i="7" s="1"/>
  <c r="K33" i="7"/>
  <c r="O5" i="4"/>
  <c r="Q22" i="5"/>
  <c r="R111" i="4"/>
  <c r="Q20" i="4"/>
  <c r="AA95" i="6"/>
  <c r="AB95" i="6" s="1"/>
  <c r="B9" i="14"/>
  <c r="F9" i="11" s="1"/>
  <c r="C9" i="11" s="1"/>
  <c r="B9" i="11" s="1"/>
  <c r="B31" i="14"/>
  <c r="F31" i="11" s="1"/>
  <c r="C31" i="11" s="1"/>
  <c r="B31" i="11" s="1"/>
  <c r="L62" i="5"/>
  <c r="S58" i="4"/>
  <c r="Q58" i="4" s="1"/>
  <c r="Z58" i="6"/>
  <c r="AA58" i="6" s="1"/>
  <c r="AA19" i="6"/>
  <c r="AB19" i="6" s="1"/>
  <c r="Q38" i="3"/>
  <c r="R39" i="7"/>
  <c r="AA132" i="6"/>
  <c r="AB132" i="6" s="1"/>
  <c r="R65" i="4"/>
  <c r="O63" i="7"/>
  <c r="Q63" i="7" s="1"/>
  <c r="K63" i="7"/>
  <c r="R77" i="7"/>
  <c r="Q76" i="3"/>
  <c r="I27" i="11"/>
  <c r="K29" i="3"/>
  <c r="M24" i="6"/>
  <c r="Z129" i="6"/>
  <c r="B67" i="14"/>
  <c r="F67" i="11" s="1"/>
  <c r="C67" i="11" s="1"/>
  <c r="B67" i="11" s="1"/>
  <c r="N47" i="7"/>
  <c r="Q47" i="7" s="1"/>
  <c r="K47" i="7"/>
  <c r="N20" i="6"/>
  <c r="B98" i="14"/>
  <c r="F98" i="11" s="1"/>
  <c r="C98" i="11" s="1"/>
  <c r="B98" i="11" s="1"/>
  <c r="N26" i="7"/>
  <c r="Q26" i="7" s="1"/>
  <c r="K26" i="7"/>
  <c r="C133" i="14"/>
  <c r="H133" i="11" s="1"/>
  <c r="E133" i="11" s="1"/>
  <c r="R115" i="7"/>
  <c r="Q114" i="3"/>
  <c r="M116" i="3"/>
  <c r="L65" i="5"/>
  <c r="AA106" i="6"/>
  <c r="R69" i="3"/>
  <c r="L44" i="5"/>
  <c r="D46" i="14"/>
  <c r="B46" i="14" s="1"/>
  <c r="F46" i="11" s="1"/>
  <c r="C46" i="11" s="1"/>
  <c r="B46" i="11" s="1"/>
  <c r="K38" i="7"/>
  <c r="N38" i="7"/>
  <c r="Q38" i="7" s="1"/>
  <c r="P85" i="4"/>
  <c r="AN63" i="8"/>
  <c r="AN52" i="8"/>
  <c r="K88" i="7"/>
  <c r="N88" i="7"/>
  <c r="Q88" i="7" s="1"/>
  <c r="L39" i="5"/>
  <c r="L23" i="4"/>
  <c r="AA130" i="6"/>
  <c r="AB130" i="6" s="1"/>
  <c r="B129" i="14"/>
  <c r="F129" i="11" s="1"/>
  <c r="C129" i="11" s="1"/>
  <c r="B129" i="11" s="1"/>
  <c r="Q54" i="7"/>
  <c r="B24" i="11"/>
  <c r="L15" i="5"/>
  <c r="P65" i="4"/>
  <c r="C136" i="14"/>
  <c r="H136" i="11" s="1"/>
  <c r="E136" i="11" s="1"/>
  <c r="B136" i="11" s="1"/>
  <c r="R30" i="3"/>
  <c r="R62" i="4"/>
  <c r="Q62" i="4" s="1"/>
  <c r="AN100" i="8"/>
  <c r="K80" i="7"/>
  <c r="N80" i="7"/>
  <c r="Q80" i="7" s="1"/>
  <c r="N68" i="7"/>
  <c r="Q68" i="7" s="1"/>
  <c r="K68" i="7"/>
  <c r="B119" i="14"/>
  <c r="F119" i="11" s="1"/>
  <c r="C119" i="11" s="1"/>
  <c r="B119" i="11" s="1"/>
  <c r="AA111" i="6"/>
  <c r="AB111" i="6" s="1"/>
  <c r="AA32" i="6"/>
  <c r="U6" i="4"/>
  <c r="B30" i="14"/>
  <c r="F30" i="11" s="1"/>
  <c r="C30" i="11" s="1"/>
  <c r="B30" i="11" s="1"/>
  <c r="N122" i="7"/>
  <c r="Q122" i="7" s="1"/>
  <c r="K122" i="7"/>
  <c r="AA29" i="6"/>
  <c r="AB29" i="6" s="1"/>
  <c r="AN95" i="8"/>
  <c r="I40" i="11"/>
  <c r="K42" i="3"/>
  <c r="B74" i="11"/>
  <c r="N101" i="8"/>
  <c r="R101" i="8"/>
  <c r="R87" i="7"/>
  <c r="Q86" i="3"/>
  <c r="AN90" i="8"/>
  <c r="N59" i="6"/>
  <c r="I16" i="11"/>
  <c r="K18" i="3"/>
  <c r="K129" i="7"/>
  <c r="N129" i="7"/>
  <c r="Q129" i="7" s="1"/>
  <c r="AN125" i="8"/>
  <c r="B71" i="14"/>
  <c r="F71" i="11" s="1"/>
  <c r="C71" i="11" s="1"/>
  <c r="B71" i="11" s="1"/>
  <c r="AA94" i="6"/>
  <c r="AB94" i="6" s="1"/>
  <c r="P73" i="5"/>
  <c r="O37" i="4"/>
  <c r="P20" i="4"/>
  <c r="N54" i="4"/>
  <c r="R43" i="5"/>
  <c r="R103" i="6"/>
  <c r="AB103" i="6" s="1"/>
  <c r="K13" i="7"/>
  <c r="N13" i="7"/>
  <c r="Q13" i="7" s="1"/>
  <c r="L98" i="4"/>
  <c r="B78" i="14"/>
  <c r="F78" i="11" s="1"/>
  <c r="C78" i="11" s="1"/>
  <c r="R72" i="7"/>
  <c r="Q71" i="3"/>
  <c r="I39" i="6"/>
  <c r="N39" i="6" s="1"/>
  <c r="W93" i="8"/>
  <c r="R93" i="8"/>
  <c r="Z65" i="6"/>
  <c r="AA65" i="6" s="1"/>
  <c r="AB65" i="6" s="1"/>
  <c r="C18" i="14"/>
  <c r="H18" i="11" s="1"/>
  <c r="E18" i="11" s="1"/>
  <c r="R70" i="4"/>
  <c r="Q70" i="4" s="1"/>
  <c r="Z138" i="6"/>
  <c r="AA138" i="6" s="1"/>
  <c r="Z92" i="6"/>
  <c r="AA92" i="6" s="1"/>
  <c r="AB92" i="6" s="1"/>
  <c r="R8" i="6"/>
  <c r="AB8" i="6" s="1"/>
  <c r="R119" i="6"/>
  <c r="Q119" i="7"/>
  <c r="Z23" i="6"/>
  <c r="AA23" i="6" s="1"/>
  <c r="AB23" i="6" s="1"/>
  <c r="I18" i="6"/>
  <c r="N18" i="6" s="1"/>
  <c r="M13" i="5"/>
  <c r="K13" i="5" s="1"/>
  <c r="C44" i="14"/>
  <c r="H44" i="11" s="1"/>
  <c r="E44" i="11" s="1"/>
  <c r="L96" i="4"/>
  <c r="L82" i="4"/>
  <c r="M90" i="4"/>
  <c r="L102" i="4"/>
  <c r="L81" i="4"/>
  <c r="AA116" i="6"/>
  <c r="AB116" i="6" s="1"/>
  <c r="K102" i="8"/>
  <c r="AA129" i="6"/>
  <c r="Q94" i="3"/>
  <c r="R95" i="7"/>
  <c r="Q31" i="4"/>
  <c r="AN46" i="8"/>
  <c r="Z112" i="6"/>
  <c r="AA112" i="6" s="1"/>
  <c r="AB112" i="6" s="1"/>
  <c r="Q9" i="7"/>
  <c r="Z126" i="6"/>
  <c r="AA126" i="6" s="1"/>
  <c r="N96" i="7"/>
  <c r="Q96" i="7" s="1"/>
  <c r="K96" i="7"/>
  <c r="I81" i="6"/>
  <c r="M118" i="4"/>
  <c r="M137" i="6"/>
  <c r="N137" i="6" s="1"/>
  <c r="Q118" i="7"/>
  <c r="P136" i="3"/>
  <c r="O76" i="5"/>
  <c r="M132" i="3"/>
  <c r="L120" i="4"/>
  <c r="O30" i="5"/>
  <c r="I118" i="6"/>
  <c r="N118" i="6" s="1"/>
  <c r="Q112" i="7"/>
  <c r="C72" i="14"/>
  <c r="H72" i="11" s="1"/>
  <c r="E72" i="11" s="1"/>
  <c r="M49" i="6"/>
  <c r="N49" i="6" s="1"/>
  <c r="D34" i="14"/>
  <c r="B34" i="14" s="1"/>
  <c r="F34" i="11" s="1"/>
  <c r="C34" i="11" s="1"/>
  <c r="B34" i="11" s="1"/>
  <c r="O68" i="4"/>
  <c r="Z119" i="6"/>
  <c r="AA119" i="6" s="1"/>
  <c r="S21" i="4"/>
  <c r="Q21" i="4" s="1"/>
  <c r="I97" i="3"/>
  <c r="N74" i="7"/>
  <c r="Q74" i="7" s="1"/>
  <c r="K74" i="7"/>
  <c r="P39" i="4"/>
  <c r="Q84" i="7"/>
  <c r="R62" i="5"/>
  <c r="AB96" i="6"/>
  <c r="AA57" i="6"/>
  <c r="AB57" i="6" s="1"/>
  <c r="P29" i="5"/>
  <c r="N120" i="6"/>
  <c r="R36" i="5"/>
  <c r="Q36" i="5" s="1"/>
  <c r="S65" i="4"/>
  <c r="Q65" i="4" s="1"/>
  <c r="K42" i="7"/>
  <c r="N42" i="7"/>
  <c r="Q42" i="7" s="1"/>
  <c r="R117" i="3"/>
  <c r="I68" i="6"/>
  <c r="N68" i="6" s="1"/>
  <c r="Z31" i="6"/>
  <c r="N11" i="3"/>
  <c r="M11" i="4"/>
  <c r="R79" i="6"/>
  <c r="AB79" i="6" s="1"/>
  <c r="K6" i="8"/>
  <c r="M19" i="5"/>
  <c r="L55" i="5"/>
  <c r="C11" i="14"/>
  <c r="H11" i="11" s="1"/>
  <c r="E11" i="11" s="1"/>
  <c r="M33" i="3" l="1"/>
  <c r="L30" i="4"/>
  <c r="N106" i="3"/>
  <c r="M97" i="4"/>
  <c r="M85" i="3"/>
  <c r="L77" i="4"/>
  <c r="N49" i="3"/>
  <c r="M34" i="5"/>
  <c r="M45" i="4"/>
  <c r="N21" i="6"/>
  <c r="O95" i="8"/>
  <c r="X95" i="8" s="1"/>
  <c r="B44" i="11"/>
  <c r="Q57" i="5"/>
  <c r="R15" i="3"/>
  <c r="B128" i="11"/>
  <c r="N40" i="3"/>
  <c r="M37" i="4"/>
  <c r="B78" i="11"/>
  <c r="N135" i="6"/>
  <c r="AB25" i="6"/>
  <c r="B38" i="11"/>
  <c r="B42" i="11"/>
  <c r="B39" i="11"/>
  <c r="L33" i="3"/>
  <c r="B123" i="11"/>
  <c r="B37" i="11"/>
  <c r="AB73" i="6"/>
  <c r="P52" i="5"/>
  <c r="P78" i="4"/>
  <c r="N73" i="3"/>
  <c r="M66" i="4"/>
  <c r="M47" i="5"/>
  <c r="L104" i="4"/>
  <c r="B97" i="11"/>
  <c r="L81" i="3"/>
  <c r="AB22" i="6"/>
  <c r="AB98" i="6"/>
  <c r="P37" i="4"/>
  <c r="T122" i="3"/>
  <c r="R122" i="3" s="1"/>
  <c r="S111" i="4"/>
  <c r="Q111" i="4" s="1"/>
  <c r="L89" i="3"/>
  <c r="M95" i="3"/>
  <c r="L87" i="4"/>
  <c r="AB108" i="6"/>
  <c r="K54" i="5"/>
  <c r="K111" i="3"/>
  <c r="AB125" i="6"/>
  <c r="AB53" i="6"/>
  <c r="N58" i="6"/>
  <c r="L68" i="4"/>
  <c r="B134" i="11"/>
  <c r="B6" i="11"/>
  <c r="N34" i="3"/>
  <c r="L34" i="3" s="1"/>
  <c r="M31" i="4"/>
  <c r="K31" i="4" s="1"/>
  <c r="C48" i="14"/>
  <c r="H48" i="11" s="1"/>
  <c r="E48" i="11" s="1"/>
  <c r="B48" i="11" s="1"/>
  <c r="T71" i="3"/>
  <c r="R71" i="3" s="1"/>
  <c r="S45" i="5"/>
  <c r="Q45" i="5" s="1"/>
  <c r="M49" i="3"/>
  <c r="L45" i="4"/>
  <c r="L34" i="5"/>
  <c r="N23" i="3"/>
  <c r="M21" i="4"/>
  <c r="N29" i="3"/>
  <c r="L29" i="3" s="1"/>
  <c r="M26" i="4"/>
  <c r="K26" i="4" s="1"/>
  <c r="K81" i="4"/>
  <c r="R109" i="7"/>
  <c r="Q108" i="3"/>
  <c r="P59" i="5"/>
  <c r="P99" i="4"/>
  <c r="N25" i="3"/>
  <c r="L25" i="3" s="1"/>
  <c r="M23" i="4"/>
  <c r="K23" i="4" s="1"/>
  <c r="N47" i="3"/>
  <c r="L47" i="3" s="1"/>
  <c r="M43" i="4"/>
  <c r="K43" i="4" s="1"/>
  <c r="I114" i="11"/>
  <c r="J65" i="5" s="1"/>
  <c r="K116" i="3"/>
  <c r="N10" i="3"/>
  <c r="M10" i="5"/>
  <c r="M10" i="4"/>
  <c r="I80" i="11"/>
  <c r="J74" i="4" s="1"/>
  <c r="K82" i="3"/>
  <c r="M109" i="3"/>
  <c r="L100" i="4"/>
  <c r="L60" i="5"/>
  <c r="N103" i="3"/>
  <c r="L103" i="3" s="1"/>
  <c r="M58" i="5"/>
  <c r="K58" i="5" s="1"/>
  <c r="I3" i="11"/>
  <c r="K5" i="3"/>
  <c r="N91" i="3"/>
  <c r="M56" i="5"/>
  <c r="M83" i="4"/>
  <c r="N6" i="3"/>
  <c r="L6" i="3" s="1"/>
  <c r="M6" i="5"/>
  <c r="K6" i="5" s="1"/>
  <c r="M6" i="4"/>
  <c r="K6" i="4" s="1"/>
  <c r="N45" i="3"/>
  <c r="M32" i="5"/>
  <c r="N113" i="3"/>
  <c r="L113" i="3" s="1"/>
  <c r="M104" i="4"/>
  <c r="K104" i="4" s="1"/>
  <c r="M62" i="5"/>
  <c r="K62" i="5" s="1"/>
  <c r="M54" i="3"/>
  <c r="L49" i="4"/>
  <c r="I8" i="11"/>
  <c r="K10" i="3"/>
  <c r="S99" i="3"/>
  <c r="R91" i="4"/>
  <c r="N56" i="3"/>
  <c r="L56" i="3" s="1"/>
  <c r="G56" i="3" s="1"/>
  <c r="M39" i="5"/>
  <c r="K39" i="5" s="1"/>
  <c r="M51" i="4"/>
  <c r="K51" i="4" s="1"/>
  <c r="F51" i="4" s="1"/>
  <c r="G51" i="4" s="1"/>
  <c r="I34" i="11"/>
  <c r="K36" i="3"/>
  <c r="N94" i="3"/>
  <c r="M86" i="4"/>
  <c r="I54" i="11"/>
  <c r="K56" i="3"/>
  <c r="I72" i="11"/>
  <c r="K74" i="3"/>
  <c r="I56" i="11"/>
  <c r="J41" i="5" s="1"/>
  <c r="K58" i="3"/>
  <c r="I6" i="11"/>
  <c r="K8" i="3"/>
  <c r="N115" i="3"/>
  <c r="L115" i="3" s="1"/>
  <c r="M106" i="4"/>
  <c r="K106" i="4" s="1"/>
  <c r="M64" i="5"/>
  <c r="K64" i="5" s="1"/>
  <c r="M17" i="3"/>
  <c r="L16" i="4"/>
  <c r="L14" i="5"/>
  <c r="N110" i="3"/>
  <c r="L110" i="3" s="1"/>
  <c r="M61" i="5"/>
  <c r="K61" i="5" s="1"/>
  <c r="M101" i="4"/>
  <c r="K101" i="4" s="1"/>
  <c r="N129" i="3"/>
  <c r="M117" i="4"/>
  <c r="N15" i="3"/>
  <c r="M14" i="4"/>
  <c r="I5" i="11"/>
  <c r="K7" i="3"/>
  <c r="N22" i="3"/>
  <c r="M18" i="5"/>
  <c r="N83" i="3"/>
  <c r="L83" i="3" s="1"/>
  <c r="M75" i="4"/>
  <c r="K75" i="4" s="1"/>
  <c r="I110" i="11"/>
  <c r="J103" i="4" s="1"/>
  <c r="K112" i="3"/>
  <c r="N55" i="3"/>
  <c r="M50" i="4"/>
  <c r="M38" i="5"/>
  <c r="I83" i="11"/>
  <c r="J77" i="4" s="1"/>
  <c r="K85" i="3"/>
  <c r="I26" i="11"/>
  <c r="K28" i="3"/>
  <c r="I47" i="11"/>
  <c r="K49" i="3"/>
  <c r="N111" i="3"/>
  <c r="L111" i="3" s="1"/>
  <c r="M102" i="4"/>
  <c r="K102" i="4" s="1"/>
  <c r="N93" i="3"/>
  <c r="L93" i="3" s="1"/>
  <c r="M85" i="4"/>
  <c r="K85" i="4" s="1"/>
  <c r="N50" i="3"/>
  <c r="L50" i="3" s="1"/>
  <c r="M46" i="4"/>
  <c r="K46" i="4" s="1"/>
  <c r="M35" i="5"/>
  <c r="K35" i="5" s="1"/>
  <c r="I136" i="11"/>
  <c r="K138" i="3"/>
  <c r="I46" i="11"/>
  <c r="K48" i="3"/>
  <c r="I17" i="11"/>
  <c r="K19" i="3"/>
  <c r="N67" i="3"/>
  <c r="M60" i="4"/>
  <c r="N116" i="3"/>
  <c r="L116" i="3" s="1"/>
  <c r="M65" i="5"/>
  <c r="K65" i="5" s="1"/>
  <c r="N76" i="3"/>
  <c r="L76" i="3" s="1"/>
  <c r="M68" i="4"/>
  <c r="I121" i="11"/>
  <c r="J112" i="4" s="1"/>
  <c r="K123" i="3"/>
  <c r="N64" i="3"/>
  <c r="M57" i="4"/>
  <c r="Q62" i="3"/>
  <c r="R63" i="7"/>
  <c r="P43" i="5"/>
  <c r="M67" i="3"/>
  <c r="L60" i="4"/>
  <c r="M117" i="3"/>
  <c r="L107" i="4"/>
  <c r="N41" i="3"/>
  <c r="L41" i="3" s="1"/>
  <c r="M38" i="4"/>
  <c r="K38" i="4" s="1"/>
  <c r="M28" i="5"/>
  <c r="K28" i="5" s="1"/>
  <c r="I4" i="11"/>
  <c r="K6" i="3"/>
  <c r="I70" i="11"/>
  <c r="K72" i="3"/>
  <c r="N99" i="3"/>
  <c r="L99" i="3" s="1"/>
  <c r="M91" i="4"/>
  <c r="K91" i="4" s="1"/>
  <c r="I79" i="11"/>
  <c r="J73" i="4" s="1"/>
  <c r="K81" i="3"/>
  <c r="I82" i="11"/>
  <c r="K84" i="3"/>
  <c r="R84" i="7"/>
  <c r="Q83" i="3"/>
  <c r="P75" i="4"/>
  <c r="I119" i="11"/>
  <c r="J66" i="5" s="1"/>
  <c r="K121" i="3"/>
  <c r="P62" i="3"/>
  <c r="O43" i="5"/>
  <c r="N35" i="3"/>
  <c r="M32" i="4"/>
  <c r="R49" i="7"/>
  <c r="Q48" i="3"/>
  <c r="P33" i="5"/>
  <c r="P44" i="4"/>
  <c r="M134" i="3"/>
  <c r="L122" i="4"/>
  <c r="L74" i="5"/>
  <c r="R121" i="7"/>
  <c r="Q120" i="3"/>
  <c r="P110" i="4"/>
  <c r="R25" i="7"/>
  <c r="Q24" i="3"/>
  <c r="P22" i="4"/>
  <c r="R93" i="7"/>
  <c r="Q92" i="3"/>
  <c r="P84" i="4"/>
  <c r="O71" i="3"/>
  <c r="N64" i="4"/>
  <c r="N45" i="5"/>
  <c r="P128" i="3"/>
  <c r="O116" i="4"/>
  <c r="I30" i="11"/>
  <c r="K32" i="3"/>
  <c r="P67" i="3"/>
  <c r="O60" i="4"/>
  <c r="I112" i="11"/>
  <c r="K114" i="3"/>
  <c r="P16" i="3"/>
  <c r="O15" i="4"/>
  <c r="P33" i="3"/>
  <c r="O30" i="4"/>
  <c r="I120" i="11"/>
  <c r="J111" i="4" s="1"/>
  <c r="K122" i="3"/>
  <c r="N9" i="3"/>
  <c r="M9" i="4"/>
  <c r="M9" i="5"/>
  <c r="P48" i="3"/>
  <c r="O33" i="5"/>
  <c r="O44" i="4"/>
  <c r="T103" i="3"/>
  <c r="R103" i="3" s="1"/>
  <c r="S58" i="5"/>
  <c r="Q58" i="5" s="1"/>
  <c r="N17" i="3"/>
  <c r="L17" i="3" s="1"/>
  <c r="M16" i="4"/>
  <c r="K16" i="4" s="1"/>
  <c r="M14" i="5"/>
  <c r="K14" i="5" s="1"/>
  <c r="N26" i="3"/>
  <c r="L26" i="3" s="1"/>
  <c r="M24" i="4"/>
  <c r="K24" i="4" s="1"/>
  <c r="O82" i="3"/>
  <c r="N74" i="4"/>
  <c r="R130" i="7"/>
  <c r="Q129" i="3"/>
  <c r="P117" i="4"/>
  <c r="O52" i="3"/>
  <c r="N36" i="5"/>
  <c r="N48" i="4"/>
  <c r="P108" i="3"/>
  <c r="O99" i="4"/>
  <c r="O59" i="5"/>
  <c r="P6" i="3"/>
  <c r="O6" i="5"/>
  <c r="O6" i="4"/>
  <c r="T113" i="3"/>
  <c r="R113" i="3" s="1"/>
  <c r="S62" i="5"/>
  <c r="Q62" i="5" s="1"/>
  <c r="S104" i="4"/>
  <c r="Q104" i="4" s="1"/>
  <c r="M32" i="3"/>
  <c r="L24" i="5"/>
  <c r="L29" i="4"/>
  <c r="O104" i="3"/>
  <c r="N95" i="4"/>
  <c r="M131" i="3"/>
  <c r="L119" i="4"/>
  <c r="L71" i="5"/>
  <c r="R82" i="7"/>
  <c r="Q81" i="3"/>
  <c r="P73" i="4"/>
  <c r="T139" i="3"/>
  <c r="R139" i="3" s="1"/>
  <c r="S78" i="5"/>
  <c r="Q78" i="5" s="1"/>
  <c r="S127" i="4"/>
  <c r="Q127" i="4" s="1"/>
  <c r="B130" i="11"/>
  <c r="AB136" i="6"/>
  <c r="I33" i="11"/>
  <c r="J32" i="4" s="1"/>
  <c r="K35" i="3"/>
  <c r="S24" i="3"/>
  <c r="R22" i="4"/>
  <c r="T8" i="3"/>
  <c r="S8" i="5"/>
  <c r="S8" i="4"/>
  <c r="M139" i="3"/>
  <c r="L78" i="5"/>
  <c r="L127" i="4"/>
  <c r="R64" i="7"/>
  <c r="Q63" i="3"/>
  <c r="P56" i="4"/>
  <c r="M30" i="3"/>
  <c r="L22" i="5"/>
  <c r="L27" i="4"/>
  <c r="N102" i="6"/>
  <c r="M120" i="3"/>
  <c r="L120" i="3" s="1"/>
  <c r="L110" i="4"/>
  <c r="K110" i="4" s="1"/>
  <c r="P49" i="3"/>
  <c r="O45" i="4"/>
  <c r="O34" i="5"/>
  <c r="R102" i="7"/>
  <c r="Q101" i="3"/>
  <c r="P93" i="4"/>
  <c r="N65" i="3"/>
  <c r="L65" i="3" s="1"/>
  <c r="M58" i="4"/>
  <c r="K58" i="4" s="1"/>
  <c r="P51" i="3"/>
  <c r="O47" i="4"/>
  <c r="J20" i="4"/>
  <c r="J17" i="5"/>
  <c r="N138" i="3"/>
  <c r="L138" i="3" s="1"/>
  <c r="M77" i="5"/>
  <c r="K77" i="5" s="1"/>
  <c r="M126" i="4"/>
  <c r="K126" i="4" s="1"/>
  <c r="M35" i="3"/>
  <c r="L32" i="4"/>
  <c r="Q9" i="3"/>
  <c r="R10" i="7"/>
  <c r="P9" i="4"/>
  <c r="P9" i="5"/>
  <c r="N62" i="3"/>
  <c r="L62" i="3" s="1"/>
  <c r="M43" i="5"/>
  <c r="K43" i="5" s="1"/>
  <c r="R6" i="7"/>
  <c r="Q5" i="3"/>
  <c r="P5" i="5"/>
  <c r="P5" i="4"/>
  <c r="P125" i="3"/>
  <c r="O68" i="5"/>
  <c r="O114" i="4"/>
  <c r="P131" i="3"/>
  <c r="O119" i="4"/>
  <c r="O71" i="5"/>
  <c r="M130" i="3"/>
  <c r="L130" i="3" s="1"/>
  <c r="L118" i="4"/>
  <c r="K118" i="4" s="1"/>
  <c r="K45" i="5"/>
  <c r="C137" i="14"/>
  <c r="H137" i="11" s="1"/>
  <c r="E137" i="11" s="1"/>
  <c r="B137" i="11" s="1"/>
  <c r="K107" i="4"/>
  <c r="B22" i="11"/>
  <c r="B86" i="11"/>
  <c r="Q26" i="5"/>
  <c r="B43" i="11"/>
  <c r="Q13" i="5"/>
  <c r="B55" i="11"/>
  <c r="H54" i="4"/>
  <c r="O114" i="3"/>
  <c r="N63" i="5"/>
  <c r="N105" i="4"/>
  <c r="T57" i="3"/>
  <c r="R57" i="3" s="1"/>
  <c r="S40" i="5"/>
  <c r="Q40" i="5" s="1"/>
  <c r="S52" i="4"/>
  <c r="Q52" i="4" s="1"/>
  <c r="M88" i="3"/>
  <c r="L88" i="3" s="1"/>
  <c r="L80" i="4"/>
  <c r="K80" i="4" s="1"/>
  <c r="L53" i="5"/>
  <c r="I100" i="11"/>
  <c r="K102" i="3"/>
  <c r="I35" i="11"/>
  <c r="K37" i="3"/>
  <c r="P101" i="3"/>
  <c r="O93" i="4"/>
  <c r="S96" i="3"/>
  <c r="R96" i="3" s="1"/>
  <c r="R88" i="4"/>
  <c r="S94" i="3"/>
  <c r="R86" i="4"/>
  <c r="M48" i="3"/>
  <c r="L33" i="5"/>
  <c r="L44" i="4"/>
  <c r="I78" i="11"/>
  <c r="J72" i="4" s="1"/>
  <c r="K80" i="3"/>
  <c r="I74" i="11"/>
  <c r="J68" i="4" s="1"/>
  <c r="K76" i="3"/>
  <c r="R68" i="7"/>
  <c r="Q67" i="3"/>
  <c r="P60" i="4"/>
  <c r="Q87" i="3"/>
  <c r="R88" i="7"/>
  <c r="P79" i="4"/>
  <c r="P25" i="3"/>
  <c r="O23" i="4"/>
  <c r="N24" i="6"/>
  <c r="R17" i="7"/>
  <c r="Q16" i="3"/>
  <c r="P15" i="4"/>
  <c r="R34" i="7"/>
  <c r="Q33" i="3"/>
  <c r="P30" i="4"/>
  <c r="N104" i="3"/>
  <c r="L104" i="3" s="1"/>
  <c r="M95" i="4"/>
  <c r="K95" i="4" s="1"/>
  <c r="T101" i="3"/>
  <c r="S93" i="4"/>
  <c r="O78" i="3"/>
  <c r="N70" i="4"/>
  <c r="T36" i="3"/>
  <c r="R36" i="3" s="1"/>
  <c r="S33" i="4"/>
  <c r="Q33" i="4" s="1"/>
  <c r="S25" i="5"/>
  <c r="Q25" i="5" s="1"/>
  <c r="AB110" i="6"/>
  <c r="S16" i="3"/>
  <c r="R16" i="3" s="1"/>
  <c r="R15" i="4"/>
  <c r="M59" i="3"/>
  <c r="L53" i="4"/>
  <c r="AB106" i="6"/>
  <c r="P45" i="3"/>
  <c r="O32" i="5"/>
  <c r="R45" i="7"/>
  <c r="Q44" i="3"/>
  <c r="P41" i="4"/>
  <c r="P31" i="5"/>
  <c r="Q35" i="4"/>
  <c r="O102" i="8"/>
  <c r="X102" i="8" s="1"/>
  <c r="N132" i="3"/>
  <c r="L132" i="3" s="1"/>
  <c r="M120" i="4"/>
  <c r="K120" i="4" s="1"/>
  <c r="M72" i="5"/>
  <c r="K72" i="5" s="1"/>
  <c r="T44" i="3"/>
  <c r="R44" i="3" s="1"/>
  <c r="S41" i="4"/>
  <c r="Q41" i="4" s="1"/>
  <c r="S31" i="5"/>
  <c r="Q31" i="5" s="1"/>
  <c r="P65" i="3"/>
  <c r="O58" i="4"/>
  <c r="O109" i="3"/>
  <c r="N100" i="4"/>
  <c r="N60" i="5"/>
  <c r="P129" i="3"/>
  <c r="O117" i="4"/>
  <c r="I64" i="11"/>
  <c r="K66" i="3"/>
  <c r="R7" i="7"/>
  <c r="Q6" i="3"/>
  <c r="P6" i="5"/>
  <c r="P6" i="4"/>
  <c r="O6" i="8"/>
  <c r="X6" i="8" s="1"/>
  <c r="Q91" i="3"/>
  <c r="R92" i="7"/>
  <c r="P83" i="4"/>
  <c r="P56" i="5"/>
  <c r="P23" i="3"/>
  <c r="O21" i="4"/>
  <c r="M121" i="3"/>
  <c r="L66" i="5"/>
  <c r="Q39" i="3"/>
  <c r="R40" i="7"/>
  <c r="P27" i="5"/>
  <c r="P36" i="4"/>
  <c r="N52" i="3"/>
  <c r="L52" i="3" s="1"/>
  <c r="M36" i="5"/>
  <c r="K36" i="5" s="1"/>
  <c r="M48" i="4"/>
  <c r="K48" i="4" s="1"/>
  <c r="I85" i="11"/>
  <c r="J79" i="4" s="1"/>
  <c r="K87" i="3"/>
  <c r="N12" i="3"/>
  <c r="L12" i="3" s="1"/>
  <c r="M12" i="4"/>
  <c r="K12" i="4" s="1"/>
  <c r="M12" i="5"/>
  <c r="K12" i="5" s="1"/>
  <c r="O107" i="3"/>
  <c r="N98" i="4"/>
  <c r="P63" i="3"/>
  <c r="O56" i="4"/>
  <c r="P98" i="3"/>
  <c r="O90" i="4"/>
  <c r="AB102" i="6"/>
  <c r="T67" i="3"/>
  <c r="R67" i="3" s="1"/>
  <c r="S60" i="4"/>
  <c r="Q60" i="4" s="1"/>
  <c r="R50" i="7"/>
  <c r="Q49" i="3"/>
  <c r="P34" i="5"/>
  <c r="P45" i="4"/>
  <c r="R78" i="7"/>
  <c r="Q77" i="3"/>
  <c r="P69" i="4"/>
  <c r="M91" i="3"/>
  <c r="L56" i="5"/>
  <c r="L83" i="4"/>
  <c r="M28" i="3"/>
  <c r="L25" i="4"/>
  <c r="L20" i="5"/>
  <c r="P124" i="3"/>
  <c r="O67" i="5"/>
  <c r="O113" i="4"/>
  <c r="N60" i="3"/>
  <c r="L60" i="3" s="1"/>
  <c r="G60" i="3" s="1"/>
  <c r="M54" i="4"/>
  <c r="K54" i="4" s="1"/>
  <c r="F54" i="4" s="1"/>
  <c r="G54" i="4" s="1"/>
  <c r="P64" i="3"/>
  <c r="O57" i="4"/>
  <c r="M128" i="3"/>
  <c r="L116" i="4"/>
  <c r="AB122" i="6"/>
  <c r="T134" i="3"/>
  <c r="R134" i="3" s="1"/>
  <c r="S122" i="4"/>
  <c r="Q122" i="4" s="1"/>
  <c r="S74" i="5"/>
  <c r="Q74" i="5" s="1"/>
  <c r="I14" i="11"/>
  <c r="J15" i="4" s="1"/>
  <c r="K16" i="3"/>
  <c r="M124" i="3"/>
  <c r="L67" i="5"/>
  <c r="L113" i="4"/>
  <c r="B118" i="11"/>
  <c r="I13" i="11"/>
  <c r="J14" i="4" s="1"/>
  <c r="K15" i="3"/>
  <c r="M123" i="3"/>
  <c r="L123" i="3" s="1"/>
  <c r="L112" i="4"/>
  <c r="O96" i="3"/>
  <c r="N88" i="4"/>
  <c r="Q125" i="3"/>
  <c r="R126" i="7"/>
  <c r="P68" i="5"/>
  <c r="P114" i="4"/>
  <c r="R132" i="7"/>
  <c r="Q131" i="3"/>
  <c r="P71" i="5"/>
  <c r="P119" i="4"/>
  <c r="Q105" i="3"/>
  <c r="R106" i="7"/>
  <c r="P96" i="4"/>
  <c r="K64" i="4"/>
  <c r="I111" i="11"/>
  <c r="K113" i="3"/>
  <c r="I97" i="11"/>
  <c r="J91" i="4" s="1"/>
  <c r="K99" i="3"/>
  <c r="L117" i="3"/>
  <c r="Q44" i="4"/>
  <c r="O40" i="3"/>
  <c r="N37" i="4"/>
  <c r="Q34" i="4"/>
  <c r="C62" i="14"/>
  <c r="H62" i="11" s="1"/>
  <c r="E62" i="11" s="1"/>
  <c r="B62" i="11" s="1"/>
  <c r="Q109" i="4"/>
  <c r="R13" i="3"/>
  <c r="B60" i="11"/>
  <c r="B10" i="11"/>
  <c r="R122" i="7"/>
  <c r="Q121" i="3"/>
  <c r="P66" i="5"/>
  <c r="N46" i="3"/>
  <c r="M42" i="4"/>
  <c r="N133" i="3"/>
  <c r="L133" i="3" s="1"/>
  <c r="M73" i="5"/>
  <c r="K73" i="5" s="1"/>
  <c r="M121" i="4"/>
  <c r="K121" i="4" s="1"/>
  <c r="N21" i="3"/>
  <c r="L21" i="3" s="1"/>
  <c r="M20" i="4"/>
  <c r="K20" i="4" s="1"/>
  <c r="M17" i="5"/>
  <c r="K17" i="5" s="1"/>
  <c r="R89" i="7"/>
  <c r="Q88" i="3"/>
  <c r="P80" i="4"/>
  <c r="P53" i="5"/>
  <c r="X101" i="8"/>
  <c r="P112" i="3"/>
  <c r="O103" i="4"/>
  <c r="I42" i="11"/>
  <c r="K44" i="3"/>
  <c r="AB129" i="6"/>
  <c r="T31" i="3"/>
  <c r="R31" i="3" s="1"/>
  <c r="S23" i="5"/>
  <c r="Q23" i="5" s="1"/>
  <c r="S28" i="4"/>
  <c r="Q28" i="4" s="1"/>
  <c r="I99" i="11"/>
  <c r="J93" i="4" s="1"/>
  <c r="K101" i="3"/>
  <c r="R9" i="7"/>
  <c r="Q8" i="3"/>
  <c r="P8" i="4"/>
  <c r="P8" i="5"/>
  <c r="Q73" i="3"/>
  <c r="R74" i="7"/>
  <c r="P66" i="4"/>
  <c r="P47" i="5"/>
  <c r="P87" i="3"/>
  <c r="O79" i="4"/>
  <c r="R26" i="7"/>
  <c r="Q25" i="3"/>
  <c r="P23" i="4"/>
  <c r="I87" i="11"/>
  <c r="K89" i="3"/>
  <c r="N59" i="3"/>
  <c r="L59" i="3" s="1"/>
  <c r="M53" i="4"/>
  <c r="K53" i="4" s="1"/>
  <c r="Q66" i="3"/>
  <c r="R67" i="7"/>
  <c r="P44" i="5"/>
  <c r="P59" i="4"/>
  <c r="T81" i="3"/>
  <c r="R81" i="3" s="1"/>
  <c r="S73" i="4"/>
  <c r="Q73" i="4" s="1"/>
  <c r="Q45" i="3"/>
  <c r="R46" i="7"/>
  <c r="P32" i="5"/>
  <c r="P44" i="3"/>
  <c r="O41" i="4"/>
  <c r="O31" i="5"/>
  <c r="N82" i="3"/>
  <c r="L82" i="3" s="1"/>
  <c r="M74" i="4"/>
  <c r="K74" i="4" s="1"/>
  <c r="N68" i="3"/>
  <c r="L68" i="3" s="1"/>
  <c r="M61" i="4"/>
  <c r="K61" i="4" s="1"/>
  <c r="T58" i="3"/>
  <c r="R58" i="3" s="1"/>
  <c r="S41" i="5"/>
  <c r="Q41" i="5" s="1"/>
  <c r="N42" i="3"/>
  <c r="L42" i="3" s="1"/>
  <c r="M39" i="4"/>
  <c r="K39" i="4" s="1"/>
  <c r="M29" i="5"/>
  <c r="K29" i="5" s="1"/>
  <c r="M98" i="3"/>
  <c r="L98" i="3" s="1"/>
  <c r="L90" i="4"/>
  <c r="R66" i="7"/>
  <c r="Q65" i="3"/>
  <c r="P58" i="4"/>
  <c r="P36" i="3"/>
  <c r="O25" i="5"/>
  <c r="O33" i="4"/>
  <c r="T138" i="3"/>
  <c r="R138" i="3" s="1"/>
  <c r="S126" i="4"/>
  <c r="Q126" i="4" s="1"/>
  <c r="S77" i="5"/>
  <c r="Q77" i="5" s="1"/>
  <c r="O26" i="3"/>
  <c r="N24" i="4"/>
  <c r="Q61" i="3"/>
  <c r="R62" i="7"/>
  <c r="P55" i="4"/>
  <c r="P42" i="5"/>
  <c r="I38" i="11"/>
  <c r="J37" i="4" s="1"/>
  <c r="K40" i="3"/>
  <c r="Q30" i="3"/>
  <c r="R31" i="7"/>
  <c r="P22" i="5"/>
  <c r="P27" i="4"/>
  <c r="I124" i="11"/>
  <c r="K126" i="3"/>
  <c r="P22" i="3"/>
  <c r="O18" i="5"/>
  <c r="R24" i="7"/>
  <c r="Q23" i="3"/>
  <c r="P21" i="4"/>
  <c r="P39" i="3"/>
  <c r="O27" i="5"/>
  <c r="O36" i="4"/>
  <c r="T22" i="3"/>
  <c r="R22" i="3" s="1"/>
  <c r="S18" i="5"/>
  <c r="Q18" i="5" s="1"/>
  <c r="N20" i="3"/>
  <c r="M19" i="4"/>
  <c r="Q98" i="3"/>
  <c r="R99" i="7"/>
  <c r="P90" i="4"/>
  <c r="B63" i="11"/>
  <c r="N139" i="3"/>
  <c r="L139" i="3" s="1"/>
  <c r="M78" i="5"/>
  <c r="K78" i="5" s="1"/>
  <c r="M127" i="4"/>
  <c r="K127" i="4" s="1"/>
  <c r="P15" i="3"/>
  <c r="O14" i="4"/>
  <c r="R85" i="7"/>
  <c r="Q84" i="3"/>
  <c r="P76" i="4"/>
  <c r="P51" i="5"/>
  <c r="I96" i="11"/>
  <c r="J90" i="4" s="1"/>
  <c r="K98" i="3"/>
  <c r="O133" i="3"/>
  <c r="N121" i="4"/>
  <c r="N73" i="5"/>
  <c r="K30" i="5"/>
  <c r="P77" i="3"/>
  <c r="O69" i="4"/>
  <c r="T80" i="3"/>
  <c r="R80" i="3" s="1"/>
  <c r="S72" i="4"/>
  <c r="Q72" i="4" s="1"/>
  <c r="N90" i="3"/>
  <c r="L90" i="3" s="1"/>
  <c r="M55" i="5"/>
  <c r="K55" i="5" s="1"/>
  <c r="M82" i="4"/>
  <c r="K82" i="4" s="1"/>
  <c r="T49" i="3"/>
  <c r="R49" i="3" s="1"/>
  <c r="S45" i="4"/>
  <c r="Q45" i="4" s="1"/>
  <c r="S34" i="5"/>
  <c r="Q34" i="5" s="1"/>
  <c r="R125" i="7"/>
  <c r="Q124" i="3"/>
  <c r="P67" i="5"/>
  <c r="P113" i="4"/>
  <c r="AA31" i="6"/>
  <c r="AB31" i="6" s="1"/>
  <c r="P55" i="3"/>
  <c r="O50" i="4"/>
  <c r="O38" i="5"/>
  <c r="R65" i="7"/>
  <c r="Q64" i="3"/>
  <c r="P57" i="4"/>
  <c r="T131" i="3"/>
  <c r="R131" i="3" s="1"/>
  <c r="S71" i="5"/>
  <c r="Q71" i="5" s="1"/>
  <c r="S119" i="4"/>
  <c r="Q119" i="4" s="1"/>
  <c r="N114" i="3"/>
  <c r="L114" i="3" s="1"/>
  <c r="M105" i="4"/>
  <c r="K105" i="4" s="1"/>
  <c r="M63" i="5"/>
  <c r="K63" i="5" s="1"/>
  <c r="M55" i="3"/>
  <c r="L50" i="4"/>
  <c r="L38" i="5"/>
  <c r="O21" i="3"/>
  <c r="N17" i="5"/>
  <c r="N20" i="4"/>
  <c r="O100" i="3"/>
  <c r="N92" i="4"/>
  <c r="T84" i="3"/>
  <c r="R84" i="3" s="1"/>
  <c r="S51" i="5"/>
  <c r="Q51" i="5" s="1"/>
  <c r="S76" i="4"/>
  <c r="Q76" i="4" s="1"/>
  <c r="P134" i="3"/>
  <c r="O122" i="4"/>
  <c r="O74" i="5"/>
  <c r="N70" i="3"/>
  <c r="L70" i="3" s="1"/>
  <c r="M63" i="4"/>
  <c r="K63" i="4" s="1"/>
  <c r="P105" i="3"/>
  <c r="O96" i="4"/>
  <c r="AB137" i="6"/>
  <c r="Q33" i="5"/>
  <c r="R37" i="3"/>
  <c r="B132" i="11"/>
  <c r="B7" i="11"/>
  <c r="R119" i="3"/>
  <c r="C49" i="14"/>
  <c r="H49" i="11" s="1"/>
  <c r="E49" i="11" s="1"/>
  <c r="B49" i="11" s="1"/>
  <c r="M64" i="3"/>
  <c r="L57" i="4"/>
  <c r="P37" i="3"/>
  <c r="O26" i="5"/>
  <c r="O34" i="4"/>
  <c r="K112" i="4"/>
  <c r="I91" i="11"/>
  <c r="J85" i="4" s="1"/>
  <c r="K93" i="3"/>
  <c r="Q58" i="3"/>
  <c r="R59" i="7"/>
  <c r="P41" i="5"/>
  <c r="N48" i="3"/>
  <c r="L48" i="3" s="1"/>
  <c r="M33" i="5"/>
  <c r="K33" i="5" s="1"/>
  <c r="M44" i="4"/>
  <c r="Q51" i="3"/>
  <c r="R52" i="7"/>
  <c r="P47" i="4"/>
  <c r="M20" i="3"/>
  <c r="L19" i="4"/>
  <c r="T110" i="3"/>
  <c r="R110" i="3" s="1"/>
  <c r="S101" i="4"/>
  <c r="Q101" i="4" s="1"/>
  <c r="S61" i="5"/>
  <c r="Q61" i="5" s="1"/>
  <c r="Q117" i="3"/>
  <c r="R118" i="7"/>
  <c r="P107" i="4"/>
  <c r="Q111" i="3"/>
  <c r="R112" i="7"/>
  <c r="P102" i="4"/>
  <c r="R13" i="7"/>
  <c r="Q12" i="3"/>
  <c r="P12" i="5"/>
  <c r="P12" i="4"/>
  <c r="M58" i="3"/>
  <c r="L41" i="5"/>
  <c r="K41" i="5" s="1"/>
  <c r="J29" i="5"/>
  <c r="J39" i="4"/>
  <c r="R80" i="7"/>
  <c r="Q79" i="3"/>
  <c r="P71" i="4"/>
  <c r="P50" i="5"/>
  <c r="I24" i="11"/>
  <c r="J24" i="4" s="1"/>
  <c r="K26" i="3"/>
  <c r="T51" i="3"/>
  <c r="R51" i="3" s="1"/>
  <c r="S47" i="4"/>
  <c r="Q47" i="4" s="1"/>
  <c r="I98" i="11"/>
  <c r="J92" i="4" s="1"/>
  <c r="K100" i="3"/>
  <c r="J26" i="4"/>
  <c r="J21" i="5"/>
  <c r="O38" i="3"/>
  <c r="N35" i="4"/>
  <c r="N8" i="3"/>
  <c r="M8" i="4"/>
  <c r="M8" i="5"/>
  <c r="T118" i="3"/>
  <c r="R118" i="3" s="1"/>
  <c r="S108" i="4"/>
  <c r="Q108" i="4" s="1"/>
  <c r="M53" i="3"/>
  <c r="L53" i="3" s="1"/>
  <c r="L37" i="5"/>
  <c r="K37" i="5" s="1"/>
  <c r="I65" i="11"/>
  <c r="J60" i="4" s="1"/>
  <c r="K67" i="3"/>
  <c r="AB32" i="6"/>
  <c r="M106" i="3"/>
  <c r="L106" i="3" s="1"/>
  <c r="L97" i="4"/>
  <c r="K97" i="4" s="1"/>
  <c r="P119" i="3"/>
  <c r="O109" i="4"/>
  <c r="T77" i="3"/>
  <c r="R77" i="3" s="1"/>
  <c r="S69" i="4"/>
  <c r="Q69" i="4" s="1"/>
  <c r="Q69" i="3"/>
  <c r="R70" i="7"/>
  <c r="P62" i="4"/>
  <c r="P139" i="3"/>
  <c r="O78" i="5"/>
  <c r="O127" i="4"/>
  <c r="N38" i="3"/>
  <c r="M35" i="4"/>
  <c r="Q36" i="4"/>
  <c r="N85" i="3"/>
  <c r="L85" i="3" s="1"/>
  <c r="M77" i="4"/>
  <c r="K77" i="4" s="1"/>
  <c r="R81" i="7"/>
  <c r="Q80" i="3"/>
  <c r="P72" i="4"/>
  <c r="R37" i="7"/>
  <c r="Q36" i="3"/>
  <c r="P33" i="4"/>
  <c r="P25" i="5"/>
  <c r="T9" i="3"/>
  <c r="R9" i="3" s="1"/>
  <c r="S9" i="4"/>
  <c r="Q9" i="4" s="1"/>
  <c r="S9" i="5"/>
  <c r="Q9" i="5" s="1"/>
  <c r="B84" i="11"/>
  <c r="P130" i="3"/>
  <c r="O118" i="4"/>
  <c r="T105" i="3"/>
  <c r="R105" i="3" s="1"/>
  <c r="S96" i="4"/>
  <c r="Q96" i="4" s="1"/>
  <c r="N41" i="6"/>
  <c r="J82" i="4"/>
  <c r="J55" i="5"/>
  <c r="S116" i="14"/>
  <c r="B116" i="14" s="1"/>
  <c r="F116" i="11" s="1"/>
  <c r="C116" i="11" s="1"/>
  <c r="C116" i="14"/>
  <c r="H116" i="11" s="1"/>
  <c r="E116" i="11" s="1"/>
  <c r="I131" i="11"/>
  <c r="K133" i="3"/>
  <c r="R75" i="7"/>
  <c r="Q74" i="3"/>
  <c r="P48" i="5"/>
  <c r="P67" i="4"/>
  <c r="P29" i="3"/>
  <c r="O21" i="5"/>
  <c r="O26" i="4"/>
  <c r="R23" i="7"/>
  <c r="Q22" i="3"/>
  <c r="P18" i="5"/>
  <c r="B59" i="11"/>
  <c r="I12" i="11"/>
  <c r="J13" i="4" s="1"/>
  <c r="K14" i="3"/>
  <c r="P20" i="3"/>
  <c r="O19" i="4"/>
  <c r="P17" i="3"/>
  <c r="O16" i="4"/>
  <c r="O14" i="5"/>
  <c r="B107" i="11"/>
  <c r="M126" i="3"/>
  <c r="L115" i="4"/>
  <c r="L69" i="5"/>
  <c r="O90" i="3"/>
  <c r="N82" i="4"/>
  <c r="N55" i="5"/>
  <c r="N23" i="6"/>
  <c r="R60" i="7"/>
  <c r="Q59" i="3"/>
  <c r="P53" i="4"/>
  <c r="P50" i="3"/>
  <c r="O46" i="4"/>
  <c r="O35" i="5"/>
  <c r="N134" i="3"/>
  <c r="L134" i="3" s="1"/>
  <c r="M122" i="4"/>
  <c r="K122" i="4" s="1"/>
  <c r="M74" i="5"/>
  <c r="AB52" i="6"/>
  <c r="R16" i="7"/>
  <c r="Q15" i="3"/>
  <c r="P14" i="4"/>
  <c r="P75" i="3"/>
  <c r="O49" i="5"/>
  <c r="P84" i="3"/>
  <c r="O51" i="5"/>
  <c r="O76" i="4"/>
  <c r="T125" i="3"/>
  <c r="R125" i="3" s="1"/>
  <c r="S68" i="5"/>
  <c r="Q68" i="5" s="1"/>
  <c r="S114" i="4"/>
  <c r="Q114" i="4" s="1"/>
  <c r="I126" i="11"/>
  <c r="J116" i="4" s="1"/>
  <c r="K128" i="3"/>
  <c r="P11" i="3"/>
  <c r="O11" i="4"/>
  <c r="O11" i="5"/>
  <c r="M31" i="3"/>
  <c r="L28" i="4"/>
  <c r="L23" i="5"/>
  <c r="R133" i="7"/>
  <c r="Q132" i="3"/>
  <c r="P120" i="4"/>
  <c r="P72" i="5"/>
  <c r="N127" i="3"/>
  <c r="L127" i="3" s="1"/>
  <c r="M70" i="5"/>
  <c r="K70" i="5" s="1"/>
  <c r="N126" i="3"/>
  <c r="L126" i="3" s="1"/>
  <c r="M115" i="4"/>
  <c r="M69" i="5"/>
  <c r="M97" i="3"/>
  <c r="L89" i="4"/>
  <c r="I50" i="11"/>
  <c r="K52" i="3"/>
  <c r="AB37" i="6"/>
  <c r="N79" i="3"/>
  <c r="L79" i="3" s="1"/>
  <c r="M50" i="5"/>
  <c r="K50" i="5" s="1"/>
  <c r="M71" i="4"/>
  <c r="K71" i="4" s="1"/>
  <c r="Q55" i="3"/>
  <c r="R56" i="7"/>
  <c r="P50" i="4"/>
  <c r="P38" i="5"/>
  <c r="M10" i="3"/>
  <c r="L10" i="5"/>
  <c r="L10" i="4"/>
  <c r="M15" i="3"/>
  <c r="L14" i="4"/>
  <c r="J64" i="5"/>
  <c r="J106" i="4"/>
  <c r="B101" i="11"/>
  <c r="P126" i="3"/>
  <c r="O115" i="4"/>
  <c r="O69" i="5"/>
  <c r="B53" i="11"/>
  <c r="B135" i="11"/>
  <c r="N97" i="3"/>
  <c r="L97" i="3" s="1"/>
  <c r="G97" i="3" s="1"/>
  <c r="M89" i="4"/>
  <c r="K89" i="4" s="1"/>
  <c r="F89" i="4" s="1"/>
  <c r="G89" i="4" s="1"/>
  <c r="R135" i="7"/>
  <c r="Q134" i="3"/>
  <c r="P122" i="4"/>
  <c r="P74" i="5"/>
  <c r="M125" i="3"/>
  <c r="L68" i="5"/>
  <c r="L114" i="4"/>
  <c r="M9" i="3"/>
  <c r="L9" i="4"/>
  <c r="L9" i="5"/>
  <c r="B108" i="11"/>
  <c r="L58" i="3"/>
  <c r="R48" i="3"/>
  <c r="Q37" i="4"/>
  <c r="Q7" i="4"/>
  <c r="K30" i="4"/>
  <c r="R129" i="7"/>
  <c r="Q128" i="3"/>
  <c r="P116" i="4"/>
  <c r="Q85" i="3"/>
  <c r="R86" i="7"/>
  <c r="P77" i="4"/>
  <c r="T88" i="3"/>
  <c r="R88" i="3" s="1"/>
  <c r="S80" i="4"/>
  <c r="Q80" i="4" s="1"/>
  <c r="S53" i="5"/>
  <c r="Q53" i="5" s="1"/>
  <c r="AB138" i="6"/>
  <c r="P81" i="3"/>
  <c r="O73" i="4"/>
  <c r="O34" i="3"/>
  <c r="N31" i="4"/>
  <c r="M37" i="3"/>
  <c r="L34" i="4"/>
  <c r="K34" i="4" s="1"/>
  <c r="L26" i="5"/>
  <c r="K26" i="5" s="1"/>
  <c r="I133" i="11"/>
  <c r="K135" i="3"/>
  <c r="N92" i="3"/>
  <c r="L92" i="3" s="1"/>
  <c r="M84" i="4"/>
  <c r="K84" i="4" s="1"/>
  <c r="AB58" i="6"/>
  <c r="N18" i="3"/>
  <c r="L18" i="3" s="1"/>
  <c r="M15" i="5"/>
  <c r="K15" i="5" s="1"/>
  <c r="F15" i="5" s="1"/>
  <c r="G15" i="5" s="1"/>
  <c r="H15" i="5" s="1"/>
  <c r="M17" i="4"/>
  <c r="K17" i="4" s="1"/>
  <c r="P73" i="3"/>
  <c r="O66" i="4"/>
  <c r="O47" i="5"/>
  <c r="J17" i="4"/>
  <c r="J15" i="5"/>
  <c r="M136" i="3"/>
  <c r="L124" i="4"/>
  <c r="L76" i="5"/>
  <c r="T45" i="3"/>
  <c r="R45" i="3" s="1"/>
  <c r="S32" i="5"/>
  <c r="Q32" i="5" s="1"/>
  <c r="R42" i="7"/>
  <c r="Q41" i="3"/>
  <c r="P28" i="5"/>
  <c r="P38" i="4"/>
  <c r="K90" i="4"/>
  <c r="Q118" i="3"/>
  <c r="R119" i="7"/>
  <c r="P108" i="4"/>
  <c r="P12" i="3"/>
  <c r="O12" i="4"/>
  <c r="O12" i="5"/>
  <c r="I71" i="11"/>
  <c r="K73" i="3"/>
  <c r="T89" i="3"/>
  <c r="R89" i="3" s="1"/>
  <c r="S81" i="4"/>
  <c r="Q81" i="4" s="1"/>
  <c r="S54" i="5"/>
  <c r="Q54" i="5" s="1"/>
  <c r="T94" i="3"/>
  <c r="R94" i="3" s="1"/>
  <c r="S86" i="4"/>
  <c r="P79" i="3"/>
  <c r="O50" i="5"/>
  <c r="O71" i="4"/>
  <c r="Q53" i="3"/>
  <c r="R54" i="7"/>
  <c r="P37" i="5"/>
  <c r="T62" i="3"/>
  <c r="R62" i="3" s="1"/>
  <c r="S43" i="5"/>
  <c r="Q43" i="5" s="1"/>
  <c r="M19" i="3"/>
  <c r="L19" i="3" s="1"/>
  <c r="L16" i="5"/>
  <c r="K16" i="5" s="1"/>
  <c r="L18" i="4"/>
  <c r="K18" i="4" s="1"/>
  <c r="I31" i="11"/>
  <c r="J30" i="4" s="1"/>
  <c r="K33" i="3"/>
  <c r="P32" i="3"/>
  <c r="O24" i="5"/>
  <c r="O29" i="4"/>
  <c r="I25" i="11"/>
  <c r="J19" i="5" s="1"/>
  <c r="K27" i="3"/>
  <c r="O43" i="3"/>
  <c r="N30" i="5"/>
  <c r="N40" i="4"/>
  <c r="P7" i="3"/>
  <c r="O7" i="5"/>
  <c r="O7" i="4"/>
  <c r="AB75" i="6"/>
  <c r="Q119" i="3"/>
  <c r="R120" i="7"/>
  <c r="P109" i="4"/>
  <c r="Q89" i="3"/>
  <c r="R90" i="7"/>
  <c r="P54" i="5"/>
  <c r="P81" i="4"/>
  <c r="AA87" i="6"/>
  <c r="AB87" i="6" s="1"/>
  <c r="P13" i="3"/>
  <c r="O13" i="5"/>
  <c r="Q139" i="3"/>
  <c r="R140" i="7"/>
  <c r="P78" i="5"/>
  <c r="P127" i="4"/>
  <c r="I21" i="11"/>
  <c r="J21" i="4" s="1"/>
  <c r="K23" i="3"/>
  <c r="N6" i="6"/>
  <c r="O28" i="3"/>
  <c r="N25" i="4"/>
  <c r="N20" i="5"/>
  <c r="M8" i="3"/>
  <c r="L8" i="4"/>
  <c r="L8" i="5"/>
  <c r="P80" i="3"/>
  <c r="O72" i="4"/>
  <c r="T59" i="3"/>
  <c r="R59" i="3" s="1"/>
  <c r="S53" i="4"/>
  <c r="Q53" i="4" s="1"/>
  <c r="Q130" i="3"/>
  <c r="R131" i="7"/>
  <c r="P118" i="4"/>
  <c r="P31" i="3"/>
  <c r="O23" i="5"/>
  <c r="O28" i="4"/>
  <c r="T136" i="3"/>
  <c r="R136" i="3" s="1"/>
  <c r="S76" i="5"/>
  <c r="Q76" i="5" s="1"/>
  <c r="S124" i="4"/>
  <c r="Q124" i="4" s="1"/>
  <c r="M94" i="3"/>
  <c r="L86" i="4"/>
  <c r="P99" i="3"/>
  <c r="O91" i="4"/>
  <c r="Q29" i="3"/>
  <c r="R30" i="7"/>
  <c r="P26" i="4"/>
  <c r="P21" i="5"/>
  <c r="N61" i="3"/>
  <c r="M42" i="5"/>
  <c r="M55" i="4"/>
  <c r="I77" i="11"/>
  <c r="K79" i="3"/>
  <c r="T25" i="3"/>
  <c r="R25" i="3" s="1"/>
  <c r="S23" i="4"/>
  <c r="Q23" i="4" s="1"/>
  <c r="O42" i="3"/>
  <c r="N29" i="5"/>
  <c r="N39" i="4"/>
  <c r="B20" i="11"/>
  <c r="N84" i="3"/>
  <c r="M76" i="4"/>
  <c r="M51" i="5"/>
  <c r="R21" i="7"/>
  <c r="Q20" i="3"/>
  <c r="P19" i="4"/>
  <c r="Q17" i="3"/>
  <c r="R18" i="7"/>
  <c r="P16" i="4"/>
  <c r="P14" i="5"/>
  <c r="B18" i="11"/>
  <c r="P59" i="3"/>
  <c r="O53" i="4"/>
  <c r="I81" i="11"/>
  <c r="J75" i="4" s="1"/>
  <c r="K83" i="3"/>
  <c r="Q50" i="3"/>
  <c r="R51" i="7"/>
  <c r="P35" i="5"/>
  <c r="P46" i="4"/>
  <c r="N5" i="3"/>
  <c r="M5" i="5"/>
  <c r="M5" i="4"/>
  <c r="N66" i="3"/>
  <c r="L66" i="3" s="1"/>
  <c r="M44" i="5"/>
  <c r="K44" i="5" s="1"/>
  <c r="M59" i="4"/>
  <c r="K59" i="4" s="1"/>
  <c r="M72" i="3"/>
  <c r="L65" i="4"/>
  <c r="L46" i="5"/>
  <c r="R76" i="7"/>
  <c r="Q75" i="3"/>
  <c r="P49" i="5"/>
  <c r="T33" i="3"/>
  <c r="R33" i="3" s="1"/>
  <c r="S30" i="4"/>
  <c r="Q30" i="4" s="1"/>
  <c r="R12" i="7"/>
  <c r="Q11" i="3"/>
  <c r="P11" i="4"/>
  <c r="P11" i="5"/>
  <c r="K53" i="5"/>
  <c r="P132" i="3"/>
  <c r="O120" i="4"/>
  <c r="O72" i="5"/>
  <c r="I58" i="11"/>
  <c r="J54" i="4" s="1"/>
  <c r="K60" i="3"/>
  <c r="B36" i="11"/>
  <c r="M44" i="3"/>
  <c r="L41" i="4"/>
  <c r="L31" i="5"/>
  <c r="N112" i="3"/>
  <c r="M103" i="4"/>
  <c r="T85" i="3"/>
  <c r="R85" i="3" s="1"/>
  <c r="S77" i="4"/>
  <c r="Q77" i="4" s="1"/>
  <c r="P102" i="3"/>
  <c r="O57" i="5"/>
  <c r="O94" i="4"/>
  <c r="O70" i="3"/>
  <c r="N63" i="4"/>
  <c r="P54" i="3"/>
  <c r="O49" i="4"/>
  <c r="Q56" i="4"/>
  <c r="R20" i="7"/>
  <c r="Q19" i="3"/>
  <c r="P16" i="5"/>
  <c r="P18" i="4"/>
  <c r="H39" i="5"/>
  <c r="F39" i="5"/>
  <c r="G39" i="5" s="1"/>
  <c r="R127" i="7"/>
  <c r="Q126" i="3"/>
  <c r="P69" i="5"/>
  <c r="P115" i="4"/>
  <c r="O93" i="8"/>
  <c r="X93" i="8" s="1"/>
  <c r="T54" i="3"/>
  <c r="R54" i="3" s="1"/>
  <c r="S49" i="4"/>
  <c r="Q49" i="4" s="1"/>
  <c r="Q70" i="5"/>
  <c r="C117" i="14"/>
  <c r="H117" i="11" s="1"/>
  <c r="E117" i="11" s="1"/>
  <c r="B117" i="11" s="1"/>
  <c r="I128" i="11"/>
  <c r="J118" i="4" s="1"/>
  <c r="K130" i="3"/>
  <c r="O123" i="3"/>
  <c r="N112" i="4"/>
  <c r="J83" i="4"/>
  <c r="J56" i="5"/>
  <c r="I23" i="11"/>
  <c r="J23" i="4" s="1"/>
  <c r="K25" i="3"/>
  <c r="R40" i="3"/>
  <c r="Q7" i="5"/>
  <c r="I75" i="11"/>
  <c r="J69" i="4" s="1"/>
  <c r="K77" i="3"/>
  <c r="I15" i="11"/>
  <c r="K17" i="3"/>
  <c r="C52" i="14"/>
  <c r="H52" i="11" s="1"/>
  <c r="E52" i="11" s="1"/>
  <c r="B52" i="11" s="1"/>
  <c r="Q95" i="3"/>
  <c r="R96" i="7"/>
  <c r="P87" i="4"/>
  <c r="T20" i="3"/>
  <c r="R20" i="3" s="1"/>
  <c r="S19" i="4"/>
  <c r="Q19" i="4" s="1"/>
  <c r="N124" i="3"/>
  <c r="L124" i="3" s="1"/>
  <c r="M67" i="5"/>
  <c r="K67" i="5" s="1"/>
  <c r="M113" i="4"/>
  <c r="K113" i="4" s="1"/>
  <c r="I11" i="11"/>
  <c r="J13" i="5" s="1"/>
  <c r="K13" i="3"/>
  <c r="M24" i="3"/>
  <c r="L22" i="4"/>
  <c r="M86" i="3"/>
  <c r="L52" i="5"/>
  <c r="L78" i="4"/>
  <c r="M45" i="3"/>
  <c r="L32" i="5"/>
  <c r="R117" i="7"/>
  <c r="Q116" i="3"/>
  <c r="P65" i="5"/>
  <c r="N119" i="3"/>
  <c r="M109" i="4"/>
  <c r="O72" i="3"/>
  <c r="N46" i="5"/>
  <c r="N65" i="4"/>
  <c r="M119" i="3"/>
  <c r="L109" i="4"/>
  <c r="N78" i="3"/>
  <c r="L78" i="3" s="1"/>
  <c r="M70" i="4"/>
  <c r="K70" i="4" s="1"/>
  <c r="P41" i="3"/>
  <c r="O38" i="4"/>
  <c r="O28" i="5"/>
  <c r="N95" i="3"/>
  <c r="L95" i="3" s="1"/>
  <c r="M87" i="4"/>
  <c r="K87" i="4" s="1"/>
  <c r="O94" i="3"/>
  <c r="N86" i="4"/>
  <c r="AB119" i="6"/>
  <c r="N102" i="3"/>
  <c r="L102" i="3" s="1"/>
  <c r="M57" i="5"/>
  <c r="K57" i="5" s="1"/>
  <c r="M94" i="4"/>
  <c r="K94" i="4" s="1"/>
  <c r="T124" i="3"/>
  <c r="R124" i="3" s="1"/>
  <c r="S67" i="5"/>
  <c r="Q67" i="5" s="1"/>
  <c r="S113" i="4"/>
  <c r="Q113" i="4" s="1"/>
  <c r="N28" i="3"/>
  <c r="L28" i="3" s="1"/>
  <c r="M25" i="4"/>
  <c r="K25" i="4" s="1"/>
  <c r="M20" i="5"/>
  <c r="T99" i="3"/>
  <c r="R99" i="3" s="1"/>
  <c r="S91" i="4"/>
  <c r="I129" i="11"/>
  <c r="K131" i="3"/>
  <c r="P46" i="3"/>
  <c r="O42" i="4"/>
  <c r="O76" i="3"/>
  <c r="N68" i="4"/>
  <c r="I9" i="11"/>
  <c r="K11" i="3"/>
  <c r="R33" i="7"/>
  <c r="Q32" i="3"/>
  <c r="P24" i="5"/>
  <c r="P29" i="4"/>
  <c r="N32" i="3"/>
  <c r="L32" i="3" s="1"/>
  <c r="M29" i="4"/>
  <c r="K29" i="4" s="1"/>
  <c r="M24" i="5"/>
  <c r="K24" i="5" s="1"/>
  <c r="R8" i="7"/>
  <c r="Q7" i="3"/>
  <c r="P7" i="5"/>
  <c r="P7" i="4"/>
  <c r="P138" i="3"/>
  <c r="O77" i="5"/>
  <c r="O126" i="4"/>
  <c r="M122" i="3"/>
  <c r="L122" i="3" s="1"/>
  <c r="L111" i="4"/>
  <c r="K111" i="4" s="1"/>
  <c r="M75" i="3"/>
  <c r="L49" i="5"/>
  <c r="P89" i="3"/>
  <c r="O54" i="5"/>
  <c r="O81" i="4"/>
  <c r="Q13" i="3"/>
  <c r="R14" i="7"/>
  <c r="P13" i="5"/>
  <c r="N14" i="3"/>
  <c r="L14" i="3" s="1"/>
  <c r="M13" i="4"/>
  <c r="K13" i="4" s="1"/>
  <c r="Q35" i="3"/>
  <c r="R36" i="7"/>
  <c r="P32" i="4"/>
  <c r="Q31" i="3"/>
  <c r="R32" i="7"/>
  <c r="P28" i="4"/>
  <c r="P23" i="5"/>
  <c r="N44" i="3"/>
  <c r="M41" i="4"/>
  <c r="K41" i="4" s="1"/>
  <c r="M31" i="5"/>
  <c r="T12" i="3"/>
  <c r="R12" i="3" s="1"/>
  <c r="S12" i="5"/>
  <c r="Q12" i="5" s="1"/>
  <c r="S12" i="4"/>
  <c r="Q12" i="4" s="1"/>
  <c r="Q99" i="3"/>
  <c r="R100" i="7"/>
  <c r="P91" i="4"/>
  <c r="R136" i="7"/>
  <c r="Q135" i="3"/>
  <c r="P123" i="4"/>
  <c r="P75" i="5"/>
  <c r="N47" i="6"/>
  <c r="T27" i="3"/>
  <c r="R27" i="3" s="1"/>
  <c r="S19" i="5"/>
  <c r="Q19" i="5" s="1"/>
  <c r="T64" i="3"/>
  <c r="R64" i="3" s="1"/>
  <c r="S57" i="4"/>
  <c r="Q57" i="4" s="1"/>
  <c r="T73" i="3"/>
  <c r="R73" i="3" s="1"/>
  <c r="S47" i="5"/>
  <c r="Q47" i="5" s="1"/>
  <c r="S66" i="4"/>
  <c r="Q66" i="4" s="1"/>
  <c r="I45" i="11"/>
  <c r="J43" i="4" s="1"/>
  <c r="K47" i="3"/>
  <c r="P57" i="3"/>
  <c r="O40" i="5"/>
  <c r="O52" i="4"/>
  <c r="I28" i="11"/>
  <c r="K30" i="3"/>
  <c r="AA109" i="6"/>
  <c r="AB109" i="6" s="1"/>
  <c r="AB40" i="6"/>
  <c r="O127" i="3"/>
  <c r="N70" i="5"/>
  <c r="S92" i="14"/>
  <c r="C92" i="14"/>
  <c r="H92" i="11" s="1"/>
  <c r="E92" i="11" s="1"/>
  <c r="B92" i="11" s="1"/>
  <c r="N100" i="3"/>
  <c r="L100" i="3" s="1"/>
  <c r="M92" i="4"/>
  <c r="K92" i="4" s="1"/>
  <c r="O115" i="3"/>
  <c r="N106" i="4"/>
  <c r="N64" i="5"/>
  <c r="AB126" i="6"/>
  <c r="T108" i="3"/>
  <c r="R108" i="3" s="1"/>
  <c r="S99" i="4"/>
  <c r="Q99" i="4" s="1"/>
  <c r="S59" i="5"/>
  <c r="Q59" i="5" s="1"/>
  <c r="M73" i="3"/>
  <c r="L73" i="3" s="1"/>
  <c r="L66" i="4"/>
  <c r="K66" i="4" s="1"/>
  <c r="L47" i="5"/>
  <c r="K47" i="5" s="1"/>
  <c r="T46" i="3"/>
  <c r="R46" i="3" s="1"/>
  <c r="S42" i="4"/>
  <c r="Q42" i="4" s="1"/>
  <c r="M11" i="3"/>
  <c r="L11" i="3" s="1"/>
  <c r="L11" i="4"/>
  <c r="L11" i="5"/>
  <c r="K11" i="5" s="1"/>
  <c r="M112" i="3"/>
  <c r="L103" i="4"/>
  <c r="R103" i="7"/>
  <c r="Q102" i="3"/>
  <c r="P57" i="5"/>
  <c r="P94" i="4"/>
  <c r="T132" i="3"/>
  <c r="R132" i="3" s="1"/>
  <c r="S120" i="4"/>
  <c r="Q120" i="4" s="1"/>
  <c r="S72" i="5"/>
  <c r="Q72" i="5" s="1"/>
  <c r="N40" i="6"/>
  <c r="Q54" i="3"/>
  <c r="R55" i="7"/>
  <c r="P49" i="4"/>
  <c r="X99" i="8"/>
  <c r="Q43" i="4"/>
  <c r="I115" i="11"/>
  <c r="J107" i="4" s="1"/>
  <c r="K117" i="3"/>
  <c r="R137" i="7"/>
  <c r="Q136" i="3"/>
  <c r="P124" i="4"/>
  <c r="P76" i="5"/>
  <c r="S8" i="3"/>
  <c r="R8" i="4"/>
  <c r="R8" i="5"/>
  <c r="P106" i="3"/>
  <c r="O97" i="4"/>
  <c r="B73" i="11"/>
  <c r="I134" i="11"/>
  <c r="K136" i="3"/>
  <c r="L37" i="3"/>
  <c r="I39" i="11"/>
  <c r="K41" i="3"/>
  <c r="I127" i="11"/>
  <c r="J117" i="4" s="1"/>
  <c r="K129" i="3"/>
  <c r="Q22" i="4"/>
  <c r="Q46" i="4"/>
  <c r="K73" i="4"/>
  <c r="R7" i="3"/>
  <c r="Q117" i="4"/>
  <c r="I123" i="11"/>
  <c r="K125" i="3"/>
  <c r="I67" i="11"/>
  <c r="J62" i="4" s="1"/>
  <c r="K69" i="3"/>
  <c r="S95" i="3"/>
  <c r="R95" i="3" s="1"/>
  <c r="R87" i="4"/>
  <c r="Q87" i="4" s="1"/>
  <c r="M80" i="3"/>
  <c r="L72" i="4"/>
  <c r="I90" i="11"/>
  <c r="J84" i="4" s="1"/>
  <c r="K92" i="3"/>
  <c r="N131" i="3"/>
  <c r="L131" i="3" s="1"/>
  <c r="M71" i="5"/>
  <c r="K71" i="5" s="1"/>
  <c r="M119" i="4"/>
  <c r="K119" i="4" s="1"/>
  <c r="N87" i="3"/>
  <c r="L87" i="3" s="1"/>
  <c r="M79" i="4"/>
  <c r="K79" i="4" s="1"/>
  <c r="I44" i="11"/>
  <c r="J42" i="4" s="1"/>
  <c r="K46" i="3"/>
  <c r="I61" i="11"/>
  <c r="J56" i="4" s="1"/>
  <c r="K63" i="3"/>
  <c r="T116" i="3"/>
  <c r="R116" i="3" s="1"/>
  <c r="S65" i="5"/>
  <c r="Q65" i="5" s="1"/>
  <c r="P9" i="3"/>
  <c r="O9" i="4"/>
  <c r="O9" i="5"/>
  <c r="I37" i="11"/>
  <c r="K39" i="3"/>
  <c r="K11" i="4"/>
  <c r="P95" i="3"/>
  <c r="O87" i="4"/>
  <c r="N7" i="3"/>
  <c r="M7" i="5"/>
  <c r="M7" i="4"/>
  <c r="M38" i="3"/>
  <c r="L35" i="4"/>
  <c r="O86" i="3"/>
  <c r="N52" i="5"/>
  <c r="N78" i="4"/>
  <c r="P121" i="3"/>
  <c r="O66" i="5"/>
  <c r="Q37" i="3"/>
  <c r="R38" i="7"/>
  <c r="P26" i="5"/>
  <c r="P34" i="4"/>
  <c r="R47" i="7"/>
  <c r="Q46" i="3"/>
  <c r="P42" i="4"/>
  <c r="T41" i="3"/>
  <c r="R41" i="3" s="1"/>
  <c r="S28" i="5"/>
  <c r="Q28" i="5" s="1"/>
  <c r="S38" i="4"/>
  <c r="Q38" i="4" s="1"/>
  <c r="I122" i="11"/>
  <c r="K124" i="3"/>
  <c r="R114" i="7"/>
  <c r="Q113" i="3"/>
  <c r="P104" i="4"/>
  <c r="P62" i="5"/>
  <c r="P85" i="3"/>
  <c r="O77" i="4"/>
  <c r="R139" i="7"/>
  <c r="Q138" i="3"/>
  <c r="P77" i="5"/>
  <c r="P126" i="4"/>
  <c r="M96" i="3"/>
  <c r="L96" i="3" s="1"/>
  <c r="L88" i="4"/>
  <c r="K88" i="4" s="1"/>
  <c r="N54" i="3"/>
  <c r="L54" i="3" s="1"/>
  <c r="M49" i="4"/>
  <c r="K49" i="4" s="1"/>
  <c r="B125" i="11"/>
  <c r="N16" i="3"/>
  <c r="L16" i="3" s="1"/>
  <c r="M15" i="4"/>
  <c r="K15" i="4" s="1"/>
  <c r="T114" i="3"/>
  <c r="R114" i="3" s="1"/>
  <c r="S63" i="5"/>
  <c r="Q63" i="5" s="1"/>
  <c r="S105" i="4"/>
  <c r="Q105" i="4" s="1"/>
  <c r="M84" i="3"/>
  <c r="L51" i="5"/>
  <c r="L76" i="4"/>
  <c r="B29" i="11"/>
  <c r="Q88" i="4"/>
  <c r="N24" i="3"/>
  <c r="L24" i="3" s="1"/>
  <c r="M22" i="4"/>
  <c r="K22" i="4" s="1"/>
  <c r="P135" i="3"/>
  <c r="O75" i="5"/>
  <c r="O123" i="4"/>
  <c r="N80" i="3"/>
  <c r="L80" i="3" s="1"/>
  <c r="M72" i="4"/>
  <c r="K72" i="4" s="1"/>
  <c r="P88" i="3"/>
  <c r="O80" i="4"/>
  <c r="O53" i="5"/>
  <c r="P58" i="3"/>
  <c r="O41" i="5"/>
  <c r="O110" i="3"/>
  <c r="N61" i="5"/>
  <c r="N101" i="4"/>
  <c r="T17" i="3"/>
  <c r="R17" i="3" s="1"/>
  <c r="S16" i="4"/>
  <c r="Q16" i="4" s="1"/>
  <c r="S14" i="5"/>
  <c r="Q14" i="5" s="1"/>
  <c r="M129" i="3"/>
  <c r="L117" i="4"/>
  <c r="O47" i="3"/>
  <c r="N43" i="4"/>
  <c r="R58" i="7"/>
  <c r="Q57" i="3"/>
  <c r="P40" i="5"/>
  <c r="P52" i="4"/>
  <c r="M61" i="3"/>
  <c r="L42" i="5"/>
  <c r="L55" i="4"/>
  <c r="B93" i="11"/>
  <c r="M51" i="3"/>
  <c r="L47" i="4"/>
  <c r="R113" i="7"/>
  <c r="Q112" i="3"/>
  <c r="P103" i="4"/>
  <c r="P120" i="3"/>
  <c r="O110" i="4"/>
  <c r="N63" i="3"/>
  <c r="L63" i="3" s="1"/>
  <c r="M56" i="4"/>
  <c r="K56" i="4" s="1"/>
  <c r="O93" i="3"/>
  <c r="N85" i="4"/>
  <c r="Q10" i="3"/>
  <c r="R11" i="7"/>
  <c r="P10" i="5"/>
  <c r="P10" i="4"/>
  <c r="O68" i="3"/>
  <c r="N61" i="4"/>
  <c r="M27" i="3"/>
  <c r="L27" i="3" s="1"/>
  <c r="G27" i="3" s="1"/>
  <c r="L19" i="5"/>
  <c r="K19" i="5" s="1"/>
  <c r="F19" i="5" s="1"/>
  <c r="G19" i="5" s="1"/>
  <c r="P24" i="3"/>
  <c r="O22" i="4"/>
  <c r="O122" i="3"/>
  <c r="N111" i="4"/>
  <c r="S57" i="14"/>
  <c r="C57" i="14"/>
  <c r="H57" i="11" s="1"/>
  <c r="E57" i="11" s="1"/>
  <c r="B57" i="11" s="1"/>
  <c r="T121" i="3"/>
  <c r="R121" i="3" s="1"/>
  <c r="S66" i="5"/>
  <c r="Q66" i="5" s="1"/>
  <c r="M7" i="3"/>
  <c r="L7" i="5"/>
  <c r="L7" i="4"/>
  <c r="P92" i="3"/>
  <c r="O84" i="4"/>
  <c r="N75" i="3"/>
  <c r="L75" i="3" s="1"/>
  <c r="M49" i="5"/>
  <c r="M57" i="3"/>
  <c r="L40" i="5"/>
  <c r="L52" i="4"/>
  <c r="R47" i="3"/>
  <c r="K40" i="4"/>
  <c r="R107" i="7"/>
  <c r="Q106" i="3"/>
  <c r="P97" i="4"/>
  <c r="P116" i="3"/>
  <c r="O65" i="5"/>
  <c r="M77" i="3"/>
  <c r="L77" i="3" s="1"/>
  <c r="L69" i="4"/>
  <c r="K69" i="4" s="1"/>
  <c r="M135" i="3"/>
  <c r="L123" i="4"/>
  <c r="L75" i="5"/>
  <c r="O103" i="3"/>
  <c r="N58" i="5"/>
  <c r="T126" i="3"/>
  <c r="R126" i="3" s="1"/>
  <c r="S69" i="5"/>
  <c r="Q69" i="5" s="1"/>
  <c r="S115" i="4"/>
  <c r="Q115" i="4" s="1"/>
  <c r="O137" i="3"/>
  <c r="N125" i="4"/>
  <c r="Q15" i="4"/>
  <c r="Q14" i="4"/>
  <c r="B103" i="11"/>
  <c r="J40" i="4"/>
  <c r="J30" i="5"/>
  <c r="R24" i="3"/>
  <c r="Q35" i="5"/>
  <c r="B104" i="11"/>
  <c r="J64" i="4"/>
  <c r="J45" i="5"/>
  <c r="B106" i="11"/>
  <c r="K68" i="4" l="1"/>
  <c r="Q86" i="4"/>
  <c r="I48" i="11"/>
  <c r="K50" i="3"/>
  <c r="K46" i="5"/>
  <c r="L49" i="3"/>
  <c r="N107" i="3"/>
  <c r="L107" i="3" s="1"/>
  <c r="M98" i="4"/>
  <c r="K98" i="4" s="1"/>
  <c r="F98" i="4" s="1"/>
  <c r="G98" i="4" s="1"/>
  <c r="H98" i="4" s="1"/>
  <c r="K65" i="4"/>
  <c r="K49" i="5"/>
  <c r="N72" i="3"/>
  <c r="L72" i="3" s="1"/>
  <c r="G72" i="3" s="1"/>
  <c r="M65" i="4"/>
  <c r="M46" i="5"/>
  <c r="K31" i="5"/>
  <c r="K45" i="4"/>
  <c r="K34" i="5"/>
  <c r="Q91" i="4"/>
  <c r="K74" i="5"/>
  <c r="K44" i="4"/>
  <c r="K20" i="5"/>
  <c r="K109" i="4"/>
  <c r="K69" i="5"/>
  <c r="I92" i="11"/>
  <c r="J86" i="4" s="1"/>
  <c r="K94" i="3"/>
  <c r="I137" i="11"/>
  <c r="K139" i="3"/>
  <c r="I49" i="11"/>
  <c r="J47" i="4" s="1"/>
  <c r="K51" i="3"/>
  <c r="I62" i="11"/>
  <c r="J57" i="4" s="1"/>
  <c r="K64" i="3"/>
  <c r="I117" i="11"/>
  <c r="J109" i="4" s="1"/>
  <c r="K119" i="3"/>
  <c r="I52" i="11"/>
  <c r="J49" i="4" s="1"/>
  <c r="K54" i="3"/>
  <c r="I57" i="11"/>
  <c r="J53" i="4" s="1"/>
  <c r="K59" i="3"/>
  <c r="I106" i="11"/>
  <c r="K108" i="3"/>
  <c r="I103" i="11"/>
  <c r="J96" i="4" s="1"/>
  <c r="K105" i="3"/>
  <c r="G103" i="3"/>
  <c r="L7" i="3"/>
  <c r="L44" i="3"/>
  <c r="F13" i="4"/>
  <c r="G13" i="4" s="1"/>
  <c r="H13" i="4" s="1"/>
  <c r="I94" i="3"/>
  <c r="G123" i="3"/>
  <c r="S92" i="3"/>
  <c r="R92" i="3" s="1"/>
  <c r="R84" i="4"/>
  <c r="Q84" i="4" s="1"/>
  <c r="H29" i="5"/>
  <c r="F29" i="5"/>
  <c r="G29" i="5" s="1"/>
  <c r="L61" i="3"/>
  <c r="N57" i="3"/>
  <c r="L57" i="3" s="1"/>
  <c r="M40" i="5"/>
  <c r="K40" i="5" s="1"/>
  <c r="M52" i="4"/>
  <c r="K52" i="4" s="1"/>
  <c r="F31" i="4"/>
  <c r="G31" i="4" s="1"/>
  <c r="H31" i="4" s="1"/>
  <c r="O134" i="3"/>
  <c r="N122" i="4"/>
  <c r="N74" i="5"/>
  <c r="I101" i="11"/>
  <c r="J58" i="5" s="1"/>
  <c r="K103" i="3"/>
  <c r="N51" i="3"/>
  <c r="L51" i="3" s="1"/>
  <c r="M47" i="4"/>
  <c r="K47" i="4" s="1"/>
  <c r="B116" i="11"/>
  <c r="I84" i="11"/>
  <c r="K86" i="3"/>
  <c r="L38" i="3"/>
  <c r="G38" i="3"/>
  <c r="O58" i="3"/>
  <c r="N41" i="5"/>
  <c r="F17" i="5"/>
  <c r="G17" i="5" s="1"/>
  <c r="H17" i="5" s="1"/>
  <c r="I63" i="11"/>
  <c r="J58" i="4" s="1"/>
  <c r="K65" i="3"/>
  <c r="O91" i="3"/>
  <c r="N56" i="5"/>
  <c r="N83" i="4"/>
  <c r="J59" i="4"/>
  <c r="J44" i="5"/>
  <c r="G78" i="3"/>
  <c r="L9" i="3"/>
  <c r="J105" i="4"/>
  <c r="J63" i="5"/>
  <c r="F64" i="4"/>
  <c r="G64" i="4" s="1"/>
  <c r="H64" i="4" s="1"/>
  <c r="J77" i="5"/>
  <c r="J126" i="4"/>
  <c r="K50" i="4"/>
  <c r="J39" i="5"/>
  <c r="J51" i="4"/>
  <c r="H56" i="3"/>
  <c r="AH99" i="17"/>
  <c r="D99" i="17" s="1"/>
  <c r="K56" i="5"/>
  <c r="F85" i="4"/>
  <c r="G85" i="4" s="1"/>
  <c r="H85" i="4" s="1"/>
  <c r="O112" i="3"/>
  <c r="N103" i="4"/>
  <c r="O54" i="3"/>
  <c r="N49" i="4"/>
  <c r="N125" i="3"/>
  <c r="L125" i="3" s="1"/>
  <c r="M68" i="5"/>
  <c r="K68" i="5" s="1"/>
  <c r="M114" i="4"/>
  <c r="K114" i="4" s="1"/>
  <c r="H70" i="5"/>
  <c r="F70" i="5"/>
  <c r="G70" i="5" s="1"/>
  <c r="O99" i="3"/>
  <c r="N91" i="4"/>
  <c r="G14" i="3"/>
  <c r="O116" i="3"/>
  <c r="N65" i="5"/>
  <c r="O95" i="3"/>
  <c r="N87" i="4"/>
  <c r="O75" i="3"/>
  <c r="N49" i="5"/>
  <c r="G42" i="3"/>
  <c r="I42" i="3"/>
  <c r="O130" i="3"/>
  <c r="N118" i="4"/>
  <c r="O89" i="3"/>
  <c r="N54" i="5"/>
  <c r="N81" i="4"/>
  <c r="O41" i="3"/>
  <c r="N28" i="5"/>
  <c r="N38" i="4"/>
  <c r="G34" i="3"/>
  <c r="O85" i="3"/>
  <c r="N77" i="4"/>
  <c r="J48" i="4"/>
  <c r="J36" i="5"/>
  <c r="O59" i="3"/>
  <c r="N53" i="4"/>
  <c r="I107" i="11"/>
  <c r="K109" i="3"/>
  <c r="G21" i="3"/>
  <c r="O121" i="3"/>
  <c r="N66" i="5"/>
  <c r="H60" i="3"/>
  <c r="AH107" i="17"/>
  <c r="D107" i="17" s="1"/>
  <c r="O49" i="3"/>
  <c r="N45" i="4"/>
  <c r="N34" i="5"/>
  <c r="M101" i="3"/>
  <c r="L93" i="4"/>
  <c r="O129" i="3"/>
  <c r="N117" i="4"/>
  <c r="G71" i="3"/>
  <c r="O48" i="3"/>
  <c r="N33" i="5"/>
  <c r="N44" i="4"/>
  <c r="K57" i="4"/>
  <c r="K60" i="4"/>
  <c r="J34" i="5"/>
  <c r="J45" i="4"/>
  <c r="L55" i="3"/>
  <c r="K86" i="4"/>
  <c r="F86" i="4" s="1"/>
  <c r="G86" i="4" s="1"/>
  <c r="L91" i="3"/>
  <c r="J124" i="4"/>
  <c r="J76" i="5"/>
  <c r="I104" i="11"/>
  <c r="J97" i="4" s="1"/>
  <c r="K106" i="3"/>
  <c r="O106" i="3"/>
  <c r="N97" i="4"/>
  <c r="H27" i="3"/>
  <c r="AH48" i="17"/>
  <c r="D48" i="17" s="1"/>
  <c r="G93" i="3"/>
  <c r="O113" i="3"/>
  <c r="N62" i="5"/>
  <c r="N104" i="4"/>
  <c r="O46" i="3"/>
  <c r="N42" i="4"/>
  <c r="I73" i="11"/>
  <c r="J49" i="5" s="1"/>
  <c r="K75" i="3"/>
  <c r="F64" i="5"/>
  <c r="G64" i="5" s="1"/>
  <c r="H64" i="5" s="1"/>
  <c r="G127" i="3"/>
  <c r="O32" i="3"/>
  <c r="N24" i="5"/>
  <c r="N29" i="4"/>
  <c r="J119" i="4"/>
  <c r="J71" i="5"/>
  <c r="F65" i="4"/>
  <c r="G65" i="4" s="1"/>
  <c r="H65" i="4" s="1"/>
  <c r="O19" i="3"/>
  <c r="N16" i="5"/>
  <c r="N18" i="4"/>
  <c r="I36" i="11"/>
  <c r="J35" i="4" s="1"/>
  <c r="K38" i="3"/>
  <c r="O20" i="3"/>
  <c r="N19" i="4"/>
  <c r="F20" i="5"/>
  <c r="G20" i="5" s="1"/>
  <c r="H20" i="5" s="1"/>
  <c r="O139" i="3"/>
  <c r="N127" i="4"/>
  <c r="N78" i="5"/>
  <c r="H40" i="4"/>
  <c r="F40" i="4"/>
  <c r="G40" i="4" s="1"/>
  <c r="O53" i="3"/>
  <c r="N37" i="5"/>
  <c r="O118" i="3"/>
  <c r="N108" i="4"/>
  <c r="H97" i="3"/>
  <c r="AH165" i="17"/>
  <c r="D165" i="17" s="1"/>
  <c r="O55" i="3"/>
  <c r="N38" i="5"/>
  <c r="N50" i="4"/>
  <c r="M22" i="3"/>
  <c r="L22" i="3" s="1"/>
  <c r="L18" i="5"/>
  <c r="I59" i="11"/>
  <c r="K61" i="3"/>
  <c r="O80" i="3"/>
  <c r="N72" i="4"/>
  <c r="O117" i="3"/>
  <c r="N107" i="4"/>
  <c r="O51" i="3"/>
  <c r="N47" i="4"/>
  <c r="N136" i="3"/>
  <c r="L136" i="3" s="1"/>
  <c r="M124" i="4"/>
  <c r="K124" i="4" s="1"/>
  <c r="M76" i="5"/>
  <c r="K76" i="5" s="1"/>
  <c r="N30" i="3"/>
  <c r="L30" i="3" s="1"/>
  <c r="M27" i="4"/>
  <c r="K27" i="4" s="1"/>
  <c r="M22" i="5"/>
  <c r="K22" i="5" s="1"/>
  <c r="F73" i="5"/>
  <c r="G73" i="5" s="1"/>
  <c r="H73" i="5" s="1"/>
  <c r="O84" i="3"/>
  <c r="N76" i="4"/>
  <c r="N51" i="5"/>
  <c r="O98" i="3"/>
  <c r="N90" i="4"/>
  <c r="J115" i="4"/>
  <c r="J69" i="5"/>
  <c r="J81" i="4"/>
  <c r="J54" i="5"/>
  <c r="O73" i="3"/>
  <c r="N47" i="5"/>
  <c r="N66" i="4"/>
  <c r="S100" i="3"/>
  <c r="R100" i="3" s="1"/>
  <c r="G100" i="3" s="1"/>
  <c r="R92" i="4"/>
  <c r="Q92" i="4" s="1"/>
  <c r="I10" i="11"/>
  <c r="K12" i="3"/>
  <c r="O105" i="3"/>
  <c r="N96" i="4"/>
  <c r="O125" i="3"/>
  <c r="N68" i="5"/>
  <c r="N114" i="4"/>
  <c r="I118" i="11"/>
  <c r="J110" i="4" s="1"/>
  <c r="K120" i="3"/>
  <c r="S5" i="3"/>
  <c r="R5" i="3" s="1"/>
  <c r="R5" i="5"/>
  <c r="Q5" i="5" s="1"/>
  <c r="R5" i="4"/>
  <c r="Q5" i="4" s="1"/>
  <c r="O16" i="3"/>
  <c r="N15" i="4"/>
  <c r="I55" i="11"/>
  <c r="K57" i="3"/>
  <c r="N135" i="3"/>
  <c r="L135" i="3" s="1"/>
  <c r="M123" i="4"/>
  <c r="K123" i="4" s="1"/>
  <c r="M75" i="5"/>
  <c r="K75" i="5" s="1"/>
  <c r="O81" i="3"/>
  <c r="N73" i="4"/>
  <c r="F74" i="4"/>
  <c r="G74" i="4" s="1"/>
  <c r="H74" i="4" s="1"/>
  <c r="O120" i="3"/>
  <c r="N110" i="4"/>
  <c r="K32" i="4"/>
  <c r="O83" i="3"/>
  <c r="N75" i="4"/>
  <c r="L64" i="3"/>
  <c r="L67" i="3"/>
  <c r="J7" i="4"/>
  <c r="J7" i="5"/>
  <c r="J8" i="4"/>
  <c r="J8" i="5"/>
  <c r="L94" i="3"/>
  <c r="G94" i="3" s="1"/>
  <c r="K32" i="5"/>
  <c r="G137" i="3"/>
  <c r="F61" i="4"/>
  <c r="G61" i="4" s="1"/>
  <c r="H61" i="4" s="1"/>
  <c r="O57" i="3"/>
  <c r="N40" i="5"/>
  <c r="N52" i="4"/>
  <c r="H101" i="4"/>
  <c r="F101" i="4"/>
  <c r="G101" i="4" s="1"/>
  <c r="I29" i="11"/>
  <c r="K31" i="3"/>
  <c r="O136" i="3"/>
  <c r="N124" i="4"/>
  <c r="N76" i="5"/>
  <c r="M39" i="3"/>
  <c r="L36" i="4"/>
  <c r="L27" i="5"/>
  <c r="O102" i="3"/>
  <c r="N57" i="5"/>
  <c r="N94" i="4"/>
  <c r="F106" i="4"/>
  <c r="G106" i="4" s="1"/>
  <c r="H106" i="4" s="1"/>
  <c r="N39" i="3"/>
  <c r="L39" i="3" s="1"/>
  <c r="M36" i="4"/>
  <c r="K36" i="4" s="1"/>
  <c r="M27" i="5"/>
  <c r="K27" i="5" s="1"/>
  <c r="M46" i="3"/>
  <c r="L46" i="3" s="1"/>
  <c r="L42" i="4"/>
  <c r="K42" i="4" s="1"/>
  <c r="O31" i="3"/>
  <c r="N23" i="5"/>
  <c r="N28" i="4"/>
  <c r="O7" i="3"/>
  <c r="N7" i="5"/>
  <c r="N7" i="4"/>
  <c r="F46" i="5"/>
  <c r="G46" i="5" s="1"/>
  <c r="H46" i="5" s="1"/>
  <c r="I18" i="11"/>
  <c r="J19" i="4" s="1"/>
  <c r="K20" i="3"/>
  <c r="K51" i="5"/>
  <c r="O29" i="3"/>
  <c r="N26" i="4"/>
  <c r="N21" i="5"/>
  <c r="F25" i="4"/>
  <c r="G25" i="4" s="1"/>
  <c r="H25" i="4" s="1"/>
  <c r="F30" i="5"/>
  <c r="G30" i="5" s="1"/>
  <c r="H30" i="5"/>
  <c r="I135" i="11"/>
  <c r="J125" i="4" s="1"/>
  <c r="K137" i="3"/>
  <c r="F55" i="5"/>
  <c r="G55" i="5" s="1"/>
  <c r="H55" i="5" s="1"/>
  <c r="M40" i="3"/>
  <c r="L40" i="3" s="1"/>
  <c r="G40" i="3" s="1"/>
  <c r="L37" i="4"/>
  <c r="K37" i="4" s="1"/>
  <c r="F121" i="4"/>
  <c r="G121" i="4" s="1"/>
  <c r="H121" i="4" s="1"/>
  <c r="O61" i="3"/>
  <c r="N42" i="5"/>
  <c r="N55" i="4"/>
  <c r="I60" i="11"/>
  <c r="J43" i="5" s="1"/>
  <c r="K62" i="3"/>
  <c r="N121" i="3"/>
  <c r="L121" i="3" s="1"/>
  <c r="M66" i="5"/>
  <c r="K66" i="5" s="1"/>
  <c r="J46" i="4"/>
  <c r="J35" i="5"/>
  <c r="O44" i="3"/>
  <c r="N41" i="4"/>
  <c r="N31" i="5"/>
  <c r="N109" i="3"/>
  <c r="L109" i="3" s="1"/>
  <c r="M60" i="5"/>
  <c r="K60" i="5" s="1"/>
  <c r="F60" i="5" s="1"/>
  <c r="G60" i="5" s="1"/>
  <c r="H60" i="5" s="1"/>
  <c r="M100" i="4"/>
  <c r="K100" i="4" s="1"/>
  <c r="M23" i="3"/>
  <c r="L23" i="3" s="1"/>
  <c r="L21" i="4"/>
  <c r="K21" i="4" s="1"/>
  <c r="O67" i="3"/>
  <c r="N60" i="4"/>
  <c r="J26" i="5"/>
  <c r="J34" i="4"/>
  <c r="O9" i="3"/>
  <c r="N9" i="4"/>
  <c r="N9" i="5"/>
  <c r="O101" i="3"/>
  <c r="N93" i="4"/>
  <c r="Q8" i="4"/>
  <c r="G82" i="3"/>
  <c r="L35" i="3"/>
  <c r="J46" i="5"/>
  <c r="J65" i="4"/>
  <c r="K14" i="4"/>
  <c r="L45" i="3"/>
  <c r="J5" i="4"/>
  <c r="J5" i="5"/>
  <c r="K10" i="4"/>
  <c r="G68" i="3"/>
  <c r="I93" i="11"/>
  <c r="J87" i="4" s="1"/>
  <c r="K95" i="3"/>
  <c r="F43" i="4"/>
  <c r="G43" i="4" s="1"/>
  <c r="H43" i="4" s="1"/>
  <c r="F61" i="5"/>
  <c r="G61" i="5" s="1"/>
  <c r="H61" i="5" s="1"/>
  <c r="I125" i="11"/>
  <c r="J70" i="5" s="1"/>
  <c r="K127" i="3"/>
  <c r="O138" i="3"/>
  <c r="N126" i="4"/>
  <c r="N77" i="5"/>
  <c r="J113" i="4"/>
  <c r="J67" i="5"/>
  <c r="G115" i="3"/>
  <c r="N108" i="3"/>
  <c r="L108" i="3" s="1"/>
  <c r="M99" i="4"/>
  <c r="K99" i="4" s="1"/>
  <c r="M59" i="5"/>
  <c r="K59" i="5" s="1"/>
  <c r="O13" i="3"/>
  <c r="N13" i="5"/>
  <c r="J11" i="5"/>
  <c r="J11" i="4"/>
  <c r="O126" i="3"/>
  <c r="N69" i="5"/>
  <c r="N115" i="4"/>
  <c r="O11" i="3"/>
  <c r="N11" i="4"/>
  <c r="N11" i="5"/>
  <c r="K76" i="4"/>
  <c r="G28" i="3"/>
  <c r="O119" i="3"/>
  <c r="N109" i="4"/>
  <c r="G43" i="3"/>
  <c r="I43" i="3"/>
  <c r="F17" i="4"/>
  <c r="G17" i="4" s="1"/>
  <c r="H17" i="4" s="1"/>
  <c r="J75" i="5"/>
  <c r="J123" i="4"/>
  <c r="N137" i="3"/>
  <c r="L137" i="3" s="1"/>
  <c r="M125" i="4"/>
  <c r="K125" i="4" s="1"/>
  <c r="I53" i="11"/>
  <c r="K55" i="3"/>
  <c r="O132" i="3"/>
  <c r="N120" i="4"/>
  <c r="N72" i="5"/>
  <c r="F82" i="4"/>
  <c r="G82" i="4" s="1"/>
  <c r="H82" i="4" s="1"/>
  <c r="O74" i="3"/>
  <c r="N67" i="4"/>
  <c r="N48" i="5"/>
  <c r="K8" i="5"/>
  <c r="O79" i="3"/>
  <c r="N71" i="4"/>
  <c r="N50" i="5"/>
  <c r="O12" i="3"/>
  <c r="N12" i="5"/>
  <c r="N12" i="4"/>
  <c r="I7" i="11"/>
  <c r="K9" i="3"/>
  <c r="G133" i="3"/>
  <c r="K19" i="4"/>
  <c r="H88" i="4"/>
  <c r="F88" i="4"/>
  <c r="G88" i="4" s="1"/>
  <c r="G107" i="3"/>
  <c r="I43" i="11"/>
  <c r="J32" i="5" s="1"/>
  <c r="K45" i="3"/>
  <c r="Q8" i="5"/>
  <c r="I130" i="11"/>
  <c r="K132" i="3"/>
  <c r="F48" i="4"/>
  <c r="G48" i="4" s="1"/>
  <c r="H48" i="4" s="1"/>
  <c r="J29" i="4"/>
  <c r="J24" i="5"/>
  <c r="O92" i="3"/>
  <c r="N84" i="4"/>
  <c r="J18" i="4"/>
  <c r="J16" i="5"/>
  <c r="J20" i="5"/>
  <c r="J25" i="4"/>
  <c r="L15" i="3"/>
  <c r="J33" i="4"/>
  <c r="J25" i="5"/>
  <c r="J10" i="4"/>
  <c r="J10" i="5"/>
  <c r="K10" i="5"/>
  <c r="F111" i="4"/>
  <c r="G111" i="4" s="1"/>
  <c r="H111" i="4"/>
  <c r="G47" i="3"/>
  <c r="G110" i="3"/>
  <c r="O37" i="3"/>
  <c r="N26" i="5"/>
  <c r="N34" i="4"/>
  <c r="J27" i="5"/>
  <c r="J36" i="4"/>
  <c r="J68" i="5"/>
  <c r="J114" i="4"/>
  <c r="F68" i="4"/>
  <c r="G68" i="4" s="1"/>
  <c r="H68" i="4" s="1"/>
  <c r="J14" i="5"/>
  <c r="J16" i="4"/>
  <c r="K103" i="4"/>
  <c r="O50" i="3"/>
  <c r="N35" i="5"/>
  <c r="N46" i="4"/>
  <c r="L84" i="3"/>
  <c r="J71" i="4"/>
  <c r="J50" i="5"/>
  <c r="M5" i="3"/>
  <c r="L5" i="3" s="1"/>
  <c r="L5" i="5"/>
  <c r="K5" i="5" s="1"/>
  <c r="L5" i="4"/>
  <c r="K5" i="4" s="1"/>
  <c r="J66" i="4"/>
  <c r="J47" i="5"/>
  <c r="O128" i="3"/>
  <c r="N116" i="4"/>
  <c r="I108" i="11"/>
  <c r="K110" i="3"/>
  <c r="K115" i="4"/>
  <c r="G90" i="3"/>
  <c r="O22" i="3"/>
  <c r="N18" i="5"/>
  <c r="O69" i="3"/>
  <c r="N62" i="4"/>
  <c r="N31" i="3"/>
  <c r="L31" i="3" s="1"/>
  <c r="M28" i="4"/>
  <c r="K28" i="4" s="1"/>
  <c r="M23" i="5"/>
  <c r="K23" i="5" s="1"/>
  <c r="K8" i="4"/>
  <c r="I132" i="11"/>
  <c r="K134" i="3"/>
  <c r="F92" i="4"/>
  <c r="G92" i="4" s="1"/>
  <c r="H92" i="4" s="1"/>
  <c r="L20" i="3"/>
  <c r="O30" i="3"/>
  <c r="N22" i="5"/>
  <c r="N27" i="4"/>
  <c r="F24" i="4"/>
  <c r="G24" i="4" s="1"/>
  <c r="H24" i="4" s="1"/>
  <c r="O66" i="3"/>
  <c r="N44" i="5"/>
  <c r="N59" i="4"/>
  <c r="O25" i="3"/>
  <c r="N23" i="4"/>
  <c r="N128" i="3"/>
  <c r="L128" i="3" s="1"/>
  <c r="M116" i="4"/>
  <c r="K116" i="4" s="1"/>
  <c r="I96" i="3"/>
  <c r="G96" i="3"/>
  <c r="O77" i="3"/>
  <c r="N69" i="4"/>
  <c r="G109" i="3"/>
  <c r="J57" i="5"/>
  <c r="J94" i="4"/>
  <c r="H105" i="4"/>
  <c r="F105" i="4"/>
  <c r="G105" i="4" s="1"/>
  <c r="R8" i="3"/>
  <c r="F36" i="5"/>
  <c r="G36" i="5" s="1"/>
  <c r="H36" i="5" s="1"/>
  <c r="J76" i="4"/>
  <c r="J51" i="5"/>
  <c r="J6" i="4"/>
  <c r="J6" i="5"/>
  <c r="K117" i="4"/>
  <c r="L10" i="3"/>
  <c r="I122" i="3"/>
  <c r="G122" i="3"/>
  <c r="K7" i="4"/>
  <c r="J28" i="5"/>
  <c r="J38" i="4"/>
  <c r="J27" i="4"/>
  <c r="J22" i="5"/>
  <c r="O35" i="3"/>
  <c r="N32" i="4"/>
  <c r="G76" i="3"/>
  <c r="N118" i="3"/>
  <c r="L118" i="3" s="1"/>
  <c r="M108" i="4"/>
  <c r="K108" i="4" s="1"/>
  <c r="L119" i="3"/>
  <c r="F63" i="4"/>
  <c r="G63" i="4" s="1"/>
  <c r="H63" i="4" s="1"/>
  <c r="L112" i="3"/>
  <c r="O17" i="3"/>
  <c r="N16" i="4"/>
  <c r="N14" i="5"/>
  <c r="I20" i="11"/>
  <c r="J18" i="5" s="1"/>
  <c r="K22" i="3"/>
  <c r="K55" i="4"/>
  <c r="N86" i="3"/>
  <c r="L86" i="3" s="1"/>
  <c r="M52" i="5"/>
  <c r="K52" i="5" s="1"/>
  <c r="M78" i="4"/>
  <c r="K78" i="4" s="1"/>
  <c r="F78" i="4" s="1"/>
  <c r="G78" i="4" s="1"/>
  <c r="H78" i="4" s="1"/>
  <c r="N74" i="3"/>
  <c r="L74" i="3" s="1"/>
  <c r="M67" i="4"/>
  <c r="K67" i="4" s="1"/>
  <c r="M48" i="5"/>
  <c r="K48" i="5" s="1"/>
  <c r="G18" i="3"/>
  <c r="J121" i="4"/>
  <c r="J73" i="5"/>
  <c r="L8" i="3"/>
  <c r="O111" i="3"/>
  <c r="N102" i="4"/>
  <c r="O64" i="3"/>
  <c r="N57" i="4"/>
  <c r="O124" i="3"/>
  <c r="N113" i="4"/>
  <c r="N67" i="5"/>
  <c r="O23" i="3"/>
  <c r="N21" i="4"/>
  <c r="G26" i="3"/>
  <c r="O88" i="3"/>
  <c r="N53" i="5"/>
  <c r="N80" i="4"/>
  <c r="N101" i="3"/>
  <c r="M93" i="4"/>
  <c r="K93" i="4" s="1"/>
  <c r="O6" i="3"/>
  <c r="N6" i="5"/>
  <c r="N6" i="4"/>
  <c r="S101" i="3"/>
  <c r="R101" i="3" s="1"/>
  <c r="R93" i="4"/>
  <c r="Q93" i="4" s="1"/>
  <c r="N105" i="3"/>
  <c r="L105" i="3" s="1"/>
  <c r="M96" i="4"/>
  <c r="K96" i="4" s="1"/>
  <c r="F63" i="5"/>
  <c r="G63" i="5" s="1"/>
  <c r="H63" i="5" s="1"/>
  <c r="I86" i="11"/>
  <c r="K88" i="3"/>
  <c r="O5" i="3"/>
  <c r="N5" i="5"/>
  <c r="N5" i="4"/>
  <c r="F95" i="4"/>
  <c r="G95" i="4" s="1"/>
  <c r="H95" i="4" s="1"/>
  <c r="G52" i="3"/>
  <c r="K9" i="5"/>
  <c r="J44" i="4"/>
  <c r="J33" i="5"/>
  <c r="L129" i="3"/>
  <c r="J67" i="4"/>
  <c r="J48" i="5"/>
  <c r="F58" i="5"/>
  <c r="G58" i="5" s="1"/>
  <c r="H58" i="5" s="1"/>
  <c r="O10" i="3"/>
  <c r="N10" i="5"/>
  <c r="N10" i="4"/>
  <c r="K7" i="5"/>
  <c r="S98" i="3"/>
  <c r="R98" i="3" s="1"/>
  <c r="R90" i="4"/>
  <c r="Q90" i="4" s="1"/>
  <c r="O135" i="3"/>
  <c r="N123" i="4"/>
  <c r="N75" i="5"/>
  <c r="H86" i="4"/>
  <c r="F112" i="4"/>
  <c r="G112" i="4" s="1"/>
  <c r="H112" i="4" s="1"/>
  <c r="G70" i="3"/>
  <c r="F39" i="4"/>
  <c r="G39" i="4" s="1"/>
  <c r="H39" i="4"/>
  <c r="K42" i="5"/>
  <c r="N36" i="3"/>
  <c r="L36" i="3" s="1"/>
  <c r="M33" i="4"/>
  <c r="K33" i="4" s="1"/>
  <c r="M25" i="5"/>
  <c r="K25" i="5" s="1"/>
  <c r="O15" i="3"/>
  <c r="N14" i="4"/>
  <c r="O36" i="3"/>
  <c r="N25" i="5"/>
  <c r="N33" i="4"/>
  <c r="K35" i="4"/>
  <c r="F35" i="4" s="1"/>
  <c r="G35" i="4" s="1"/>
  <c r="H35" i="4" s="1"/>
  <c r="F20" i="4"/>
  <c r="G20" i="4" s="1"/>
  <c r="H20" i="4" s="1"/>
  <c r="O65" i="3"/>
  <c r="N58" i="4"/>
  <c r="O45" i="3"/>
  <c r="N32" i="5"/>
  <c r="O8" i="3"/>
  <c r="N8" i="4"/>
  <c r="N8" i="5"/>
  <c r="J31" i="5"/>
  <c r="J41" i="4"/>
  <c r="J104" i="4"/>
  <c r="J62" i="5"/>
  <c r="O131" i="3"/>
  <c r="N71" i="5"/>
  <c r="N119" i="4"/>
  <c r="O39" i="3"/>
  <c r="N36" i="4"/>
  <c r="N27" i="5"/>
  <c r="F70" i="4"/>
  <c r="G70" i="4" s="1"/>
  <c r="H70" i="4" s="1"/>
  <c r="O33" i="3"/>
  <c r="N30" i="4"/>
  <c r="O87" i="3"/>
  <c r="N79" i="4"/>
  <c r="G114" i="3"/>
  <c r="I22" i="11"/>
  <c r="J22" i="4" s="1"/>
  <c r="K24" i="3"/>
  <c r="O63" i="3"/>
  <c r="N56" i="4"/>
  <c r="G104" i="3"/>
  <c r="K9" i="4"/>
  <c r="F45" i="5"/>
  <c r="G45" i="5" s="1"/>
  <c r="H45" i="5" s="1"/>
  <c r="O24" i="3"/>
  <c r="N22" i="4"/>
  <c r="O62" i="3"/>
  <c r="N43" i="5"/>
  <c r="K38" i="5"/>
  <c r="K18" i="5"/>
  <c r="K83" i="4"/>
  <c r="O108" i="3"/>
  <c r="N99" i="4"/>
  <c r="N59" i="5"/>
  <c r="H100" i="3" l="1"/>
  <c r="I100" i="3" s="1"/>
  <c r="AH168" i="17"/>
  <c r="D168" i="17" s="1"/>
  <c r="H94" i="3"/>
  <c r="AH162" i="17"/>
  <c r="D162" i="17" s="1"/>
  <c r="F30" i="4"/>
  <c r="G30" i="4" s="1"/>
  <c r="H30" i="4" s="1"/>
  <c r="F5" i="4"/>
  <c r="G5" i="4" s="1"/>
  <c r="H5" i="4" s="1"/>
  <c r="F16" i="4"/>
  <c r="G16" i="4" s="1"/>
  <c r="H16" i="4" s="1"/>
  <c r="H28" i="3"/>
  <c r="I28" i="3" s="1"/>
  <c r="AH49" i="17"/>
  <c r="D49" i="17" s="1"/>
  <c r="F55" i="4"/>
  <c r="G55" i="4" s="1"/>
  <c r="H55" i="4" s="1"/>
  <c r="G117" i="3"/>
  <c r="F28" i="5"/>
  <c r="G28" i="5" s="1"/>
  <c r="H28" i="5" s="1"/>
  <c r="H14" i="3"/>
  <c r="I14" i="3" s="1"/>
  <c r="AH28" i="17"/>
  <c r="D28" i="17" s="1"/>
  <c r="G134" i="3"/>
  <c r="F59" i="5"/>
  <c r="G59" i="5" s="1"/>
  <c r="H59" i="5" s="1"/>
  <c r="F22" i="4"/>
  <c r="G22" i="4" s="1"/>
  <c r="H22" i="4" s="1"/>
  <c r="G63" i="3"/>
  <c r="G33" i="3"/>
  <c r="G131" i="3"/>
  <c r="F32" i="5"/>
  <c r="G32" i="5" s="1"/>
  <c r="H32" i="5" s="1"/>
  <c r="F10" i="4"/>
  <c r="G10" i="4" s="1"/>
  <c r="H10" i="4" s="1"/>
  <c r="F5" i="5"/>
  <c r="G5" i="5" s="1"/>
  <c r="H5" i="5" s="1"/>
  <c r="F80" i="4"/>
  <c r="G80" i="4" s="1"/>
  <c r="H80" i="4" s="1"/>
  <c r="F113" i="4"/>
  <c r="G113" i="4" s="1"/>
  <c r="H113" i="4" s="1"/>
  <c r="G17" i="3"/>
  <c r="H76" i="3"/>
  <c r="I76" i="3" s="1"/>
  <c r="AH129" i="17"/>
  <c r="D129" i="17" s="1"/>
  <c r="H122" i="3"/>
  <c r="AH196" i="17"/>
  <c r="D196" i="17" s="1"/>
  <c r="F23" i="4"/>
  <c r="G23" i="4" s="1"/>
  <c r="H23" i="4"/>
  <c r="F22" i="5"/>
  <c r="G22" i="5" s="1"/>
  <c r="H22" i="5" s="1"/>
  <c r="G50" i="3"/>
  <c r="F100" i="4"/>
  <c r="G100" i="4" s="1"/>
  <c r="H100" i="4" s="1"/>
  <c r="G79" i="3"/>
  <c r="F120" i="4"/>
  <c r="G120" i="4" s="1"/>
  <c r="H120" i="4" s="1"/>
  <c r="H72" i="3"/>
  <c r="I72" i="3" s="1"/>
  <c r="AH124" i="17"/>
  <c r="D124" i="17" s="1"/>
  <c r="H68" i="3"/>
  <c r="I68" i="3" s="1"/>
  <c r="AH119" i="17"/>
  <c r="D119" i="17" s="1"/>
  <c r="G9" i="3"/>
  <c r="F42" i="5"/>
  <c r="G42" i="5" s="1"/>
  <c r="H42" i="5" s="1"/>
  <c r="G29" i="3"/>
  <c r="I7" i="3"/>
  <c r="G7" i="3"/>
  <c r="F73" i="4"/>
  <c r="G73" i="4" s="1"/>
  <c r="H73" i="4" s="1"/>
  <c r="G16" i="3"/>
  <c r="H68" i="5"/>
  <c r="F68" i="5"/>
  <c r="G68" i="5" s="1"/>
  <c r="F66" i="4"/>
  <c r="G66" i="4" s="1"/>
  <c r="H66" i="4" s="1"/>
  <c r="I98" i="3"/>
  <c r="G98" i="3"/>
  <c r="F72" i="4"/>
  <c r="G72" i="4" s="1"/>
  <c r="H72" i="4" s="1"/>
  <c r="G55" i="3"/>
  <c r="F62" i="5"/>
  <c r="G62" i="5" s="1"/>
  <c r="H62" i="5" s="1"/>
  <c r="F125" i="4"/>
  <c r="G125" i="4" s="1"/>
  <c r="H125" i="4" s="1"/>
  <c r="F33" i="5"/>
  <c r="G33" i="5" s="1"/>
  <c r="H33" i="5" s="1"/>
  <c r="F66" i="5"/>
  <c r="G66" i="5" s="1"/>
  <c r="H66" i="5" s="1"/>
  <c r="G41" i="3"/>
  <c r="F49" i="4"/>
  <c r="G49" i="4" s="1"/>
  <c r="H49" i="4"/>
  <c r="F83" i="4"/>
  <c r="G83" i="4" s="1"/>
  <c r="H83" i="4"/>
  <c r="I116" i="11"/>
  <c r="J108" i="4" s="1"/>
  <c r="K118" i="3"/>
  <c r="J59" i="5"/>
  <c r="J99" i="4"/>
  <c r="F9" i="4"/>
  <c r="G9" i="4" s="1"/>
  <c r="H9" i="4" s="1"/>
  <c r="J28" i="4"/>
  <c r="J23" i="5"/>
  <c r="G20" i="3"/>
  <c r="H40" i="3"/>
  <c r="I40" i="3" s="1"/>
  <c r="AH62" i="17"/>
  <c r="D62" i="17" s="1"/>
  <c r="G45" i="3"/>
  <c r="G124" i="3"/>
  <c r="F32" i="4"/>
  <c r="G32" i="4" s="1"/>
  <c r="H32" i="4" s="1"/>
  <c r="F69" i="4"/>
  <c r="G69" i="4" s="1"/>
  <c r="H69" i="4" s="1"/>
  <c r="G25" i="3"/>
  <c r="I25" i="3"/>
  <c r="G30" i="3"/>
  <c r="G132" i="3"/>
  <c r="F11" i="5"/>
  <c r="G11" i="5" s="1"/>
  <c r="H11" i="5" s="1"/>
  <c r="H115" i="3"/>
  <c r="I115" i="3" s="1"/>
  <c r="AH187" i="17"/>
  <c r="D187" i="17" s="1"/>
  <c r="H82" i="3"/>
  <c r="I82" i="3" s="1"/>
  <c r="AH138" i="17"/>
  <c r="D138" i="17" s="1"/>
  <c r="G61" i="3"/>
  <c r="F28" i="4"/>
  <c r="G28" i="4" s="1"/>
  <c r="H28" i="4" s="1"/>
  <c r="F76" i="5"/>
  <c r="G76" i="5" s="1"/>
  <c r="H76" i="5" s="1"/>
  <c r="F75" i="4"/>
  <c r="G75" i="4" s="1"/>
  <c r="H75" i="4" s="1"/>
  <c r="G81" i="3"/>
  <c r="G125" i="3"/>
  <c r="F47" i="5"/>
  <c r="G47" i="5" s="1"/>
  <c r="H47" i="5" s="1"/>
  <c r="F51" i="5"/>
  <c r="G51" i="5" s="1"/>
  <c r="H51" i="5"/>
  <c r="G80" i="3"/>
  <c r="J97" i="3"/>
  <c r="I89" i="4"/>
  <c r="F78" i="5"/>
  <c r="G78" i="5" s="1"/>
  <c r="H78" i="5" s="1"/>
  <c r="G113" i="3"/>
  <c r="G48" i="3"/>
  <c r="F34" i="5"/>
  <c r="G34" i="5" s="1"/>
  <c r="H34" i="5" s="1"/>
  <c r="G121" i="3"/>
  <c r="F81" i="4"/>
  <c r="G81" i="4" s="1"/>
  <c r="H81" i="4" s="1"/>
  <c r="F49" i="5"/>
  <c r="G49" i="5" s="1"/>
  <c r="H49" i="5" s="1"/>
  <c r="F91" i="4"/>
  <c r="G91" i="4" s="1"/>
  <c r="H91" i="4" s="1"/>
  <c r="G54" i="3"/>
  <c r="F56" i="5"/>
  <c r="G56" i="5" s="1"/>
  <c r="H56" i="5" s="1"/>
  <c r="H41" i="5"/>
  <c r="F41" i="5"/>
  <c r="G41" i="5" s="1"/>
  <c r="F67" i="5"/>
  <c r="G67" i="5" s="1"/>
  <c r="H67" i="5"/>
  <c r="F27" i="4"/>
  <c r="G27" i="4" s="1"/>
  <c r="H27" i="4" s="1"/>
  <c r="F114" i="4"/>
  <c r="G114" i="4" s="1"/>
  <c r="H114" i="4" s="1"/>
  <c r="F104" i="4"/>
  <c r="G104" i="4" s="1"/>
  <c r="H104" i="4" s="1"/>
  <c r="G59" i="3"/>
  <c r="I59" i="3"/>
  <c r="H42" i="3"/>
  <c r="AH65" i="17"/>
  <c r="D65" i="17" s="1"/>
  <c r="F33" i="4"/>
  <c r="G33" i="4" s="1"/>
  <c r="H33" i="4" s="1"/>
  <c r="F53" i="5"/>
  <c r="G53" i="5" s="1"/>
  <c r="H53" i="5" s="1"/>
  <c r="F58" i="4"/>
  <c r="G58" i="4" s="1"/>
  <c r="H58" i="4" s="1"/>
  <c r="F25" i="5"/>
  <c r="G25" i="5" s="1"/>
  <c r="H25" i="5" s="1"/>
  <c r="G10" i="3"/>
  <c r="F6" i="4"/>
  <c r="G6" i="4" s="1"/>
  <c r="H6" i="4" s="1"/>
  <c r="G88" i="3"/>
  <c r="F57" i="4"/>
  <c r="G57" i="4" s="1"/>
  <c r="H57" i="4" s="1"/>
  <c r="G35" i="3"/>
  <c r="G77" i="3"/>
  <c r="F59" i="4"/>
  <c r="G59" i="4" s="1"/>
  <c r="H59" i="4" s="1"/>
  <c r="F34" i="4"/>
  <c r="G34" i="4" s="1"/>
  <c r="H34" i="4" s="1"/>
  <c r="J9" i="5"/>
  <c r="J9" i="4"/>
  <c r="F48" i="5"/>
  <c r="G48" i="5" s="1"/>
  <c r="H48" i="5" s="1"/>
  <c r="F11" i="4"/>
  <c r="G11" i="4" s="1"/>
  <c r="H11" i="4" s="1"/>
  <c r="F31" i="5"/>
  <c r="G31" i="5" s="1"/>
  <c r="H31" i="5"/>
  <c r="F23" i="5"/>
  <c r="G23" i="5" s="1"/>
  <c r="H23" i="5" s="1"/>
  <c r="F124" i="4"/>
  <c r="G124" i="4" s="1"/>
  <c r="H124" i="4" s="1"/>
  <c r="F52" i="4"/>
  <c r="G52" i="4" s="1"/>
  <c r="H52" i="4" s="1"/>
  <c r="G83" i="3"/>
  <c r="F96" i="4"/>
  <c r="G96" i="4" s="1"/>
  <c r="H96" i="4" s="1"/>
  <c r="G73" i="3"/>
  <c r="H76" i="4"/>
  <c r="F76" i="4"/>
  <c r="G76" i="4" s="1"/>
  <c r="F127" i="4"/>
  <c r="G127" i="4" s="1"/>
  <c r="H127" i="4" s="1"/>
  <c r="F29" i="4"/>
  <c r="G29" i="4" s="1"/>
  <c r="H29" i="4" s="1"/>
  <c r="H93" i="3"/>
  <c r="I93" i="3" s="1"/>
  <c r="AH161" i="17"/>
  <c r="D161" i="17" s="1"/>
  <c r="H71" i="3"/>
  <c r="I71" i="3" s="1"/>
  <c r="AH123" i="17"/>
  <c r="D123" i="17" s="1"/>
  <c r="F45" i="4"/>
  <c r="G45" i="4" s="1"/>
  <c r="H45" i="4" s="1"/>
  <c r="H21" i="3"/>
  <c r="I21" i="3" s="1"/>
  <c r="AH41" i="17"/>
  <c r="D41" i="17" s="1"/>
  <c r="F77" i="4"/>
  <c r="G77" i="4" s="1"/>
  <c r="H77" i="4" s="1"/>
  <c r="F54" i="5"/>
  <c r="G54" i="5" s="1"/>
  <c r="H54" i="5" s="1"/>
  <c r="G75" i="3"/>
  <c r="G99" i="3"/>
  <c r="F103" i="4"/>
  <c r="G103" i="4" s="1"/>
  <c r="H103" i="4" s="1"/>
  <c r="G91" i="3"/>
  <c r="I58" i="3"/>
  <c r="G58" i="3"/>
  <c r="F71" i="5"/>
  <c r="G71" i="5" s="1"/>
  <c r="H71" i="5" s="1"/>
  <c r="H109" i="3"/>
  <c r="I109" i="3" s="1"/>
  <c r="AH180" i="17"/>
  <c r="D180" i="17" s="1"/>
  <c r="F35" i="5"/>
  <c r="G35" i="5" s="1"/>
  <c r="H35" i="5" s="1"/>
  <c r="H133" i="3"/>
  <c r="I133" i="3" s="1"/>
  <c r="AH212" i="17"/>
  <c r="D212" i="17" s="1"/>
  <c r="F26" i="4"/>
  <c r="G26" i="4" s="1"/>
  <c r="H26" i="4" s="1"/>
  <c r="I39" i="5"/>
  <c r="I51" i="4"/>
  <c r="J56" i="3"/>
  <c r="F75" i="5"/>
  <c r="G75" i="5" s="1"/>
  <c r="H75" i="5" s="1"/>
  <c r="H114" i="3"/>
  <c r="I114" i="3" s="1"/>
  <c r="AH186" i="17"/>
  <c r="D186" i="17" s="1"/>
  <c r="H27" i="5"/>
  <c r="F27" i="5"/>
  <c r="G27" i="5" s="1"/>
  <c r="G65" i="3"/>
  <c r="G36" i="3"/>
  <c r="F123" i="4"/>
  <c r="G123" i="4" s="1"/>
  <c r="H123" i="4" s="1"/>
  <c r="J53" i="5"/>
  <c r="J80" i="4"/>
  <c r="F6" i="5"/>
  <c r="G6" i="5" s="1"/>
  <c r="H6" i="5" s="1"/>
  <c r="H26" i="3"/>
  <c r="I26" i="3" s="1"/>
  <c r="AH47" i="17"/>
  <c r="D47" i="17" s="1"/>
  <c r="G64" i="3"/>
  <c r="H18" i="3"/>
  <c r="I18" i="3" s="1"/>
  <c r="AH34" i="17"/>
  <c r="D34" i="17" s="1"/>
  <c r="H96" i="3"/>
  <c r="AH164" i="17"/>
  <c r="D164" i="17" s="1"/>
  <c r="F44" i="5"/>
  <c r="G44" i="5" s="1"/>
  <c r="H44" i="5" s="1"/>
  <c r="F62" i="4"/>
  <c r="G62" i="4" s="1"/>
  <c r="H62" i="4" s="1"/>
  <c r="J101" i="4"/>
  <c r="J61" i="5"/>
  <c r="F26" i="5"/>
  <c r="G26" i="5" s="1"/>
  <c r="H26" i="5" s="1"/>
  <c r="H107" i="3"/>
  <c r="I107" i="3" s="1"/>
  <c r="AH178" i="17"/>
  <c r="D178" i="17" s="1"/>
  <c r="F12" i="4"/>
  <c r="G12" i="4" s="1"/>
  <c r="H12" i="4" s="1"/>
  <c r="F67" i="4"/>
  <c r="G67" i="4" s="1"/>
  <c r="H67" i="4" s="1"/>
  <c r="J50" i="4"/>
  <c r="J38" i="5"/>
  <c r="H43" i="3"/>
  <c r="AH71" i="17"/>
  <c r="D71" i="17" s="1"/>
  <c r="G11" i="3"/>
  <c r="F13" i="5"/>
  <c r="G13" i="5" s="1"/>
  <c r="H13" i="5" s="1"/>
  <c r="F60" i="4"/>
  <c r="G60" i="4" s="1"/>
  <c r="H60" i="4" s="1"/>
  <c r="F41" i="4"/>
  <c r="G41" i="4" s="1"/>
  <c r="H41" i="4" s="1"/>
  <c r="G31" i="3"/>
  <c r="F94" i="4"/>
  <c r="G94" i="4" s="1"/>
  <c r="H94" i="4" s="1"/>
  <c r="G136" i="3"/>
  <c r="H40" i="5"/>
  <c r="F40" i="5"/>
  <c r="G40" i="5" s="1"/>
  <c r="G105" i="3"/>
  <c r="G84" i="3"/>
  <c r="I84" i="3"/>
  <c r="J55" i="4"/>
  <c r="J42" i="5"/>
  <c r="F108" i="4"/>
  <c r="G108" i="4" s="1"/>
  <c r="H108" i="4" s="1"/>
  <c r="G139" i="3"/>
  <c r="F18" i="4"/>
  <c r="G18" i="4" s="1"/>
  <c r="H18" i="4" s="1"/>
  <c r="F24" i="5"/>
  <c r="G24" i="5" s="1"/>
  <c r="H24" i="5" s="1"/>
  <c r="F52" i="5"/>
  <c r="G52" i="5" s="1"/>
  <c r="H52" i="5" s="1"/>
  <c r="G49" i="3"/>
  <c r="G85" i="3"/>
  <c r="G89" i="3"/>
  <c r="F87" i="4"/>
  <c r="G87" i="4" s="1"/>
  <c r="H87" i="4" s="1"/>
  <c r="G112" i="3"/>
  <c r="F37" i="4"/>
  <c r="G37" i="4" s="1"/>
  <c r="H37" i="4" s="1"/>
  <c r="H38" i="3"/>
  <c r="I38" i="3" s="1"/>
  <c r="AH60" i="17"/>
  <c r="D60" i="17" s="1"/>
  <c r="G111" i="3"/>
  <c r="H90" i="3"/>
  <c r="I90" i="3" s="1"/>
  <c r="AH158" i="17"/>
  <c r="D158" i="17" s="1"/>
  <c r="H47" i="3"/>
  <c r="I47" i="3" s="1"/>
  <c r="AH80" i="17"/>
  <c r="D80" i="17" s="1"/>
  <c r="F71" i="4"/>
  <c r="G71" i="4" s="1"/>
  <c r="H71" i="4" s="1"/>
  <c r="F90" i="4"/>
  <c r="G90" i="4" s="1"/>
  <c r="H90" i="4"/>
  <c r="G106" i="3"/>
  <c r="F99" i="4"/>
  <c r="G99" i="4" s="1"/>
  <c r="H99" i="4" s="1"/>
  <c r="G24" i="3"/>
  <c r="F10" i="5"/>
  <c r="G10" i="5" s="1"/>
  <c r="H10" i="5" s="1"/>
  <c r="G5" i="3"/>
  <c r="G108" i="3"/>
  <c r="F14" i="4"/>
  <c r="G14" i="4" s="1"/>
  <c r="H14" i="4" s="1"/>
  <c r="G135" i="3"/>
  <c r="H52" i="3"/>
  <c r="I52" i="3" s="1"/>
  <c r="AH94" i="17"/>
  <c r="D94" i="17" s="1"/>
  <c r="G6" i="3"/>
  <c r="G66" i="3"/>
  <c r="G69" i="3"/>
  <c r="F116" i="4"/>
  <c r="G116" i="4" s="1"/>
  <c r="H116" i="4" s="1"/>
  <c r="G37" i="3"/>
  <c r="J72" i="5"/>
  <c r="J120" i="4"/>
  <c r="F12" i="5"/>
  <c r="G12" i="5" s="1"/>
  <c r="H12" i="5" s="1"/>
  <c r="G74" i="3"/>
  <c r="H109" i="4"/>
  <c r="F109" i="4"/>
  <c r="G109" i="4" s="1"/>
  <c r="F115" i="4"/>
  <c r="G115" i="4" s="1"/>
  <c r="H115" i="4"/>
  <c r="G13" i="3"/>
  <c r="F77" i="5"/>
  <c r="G77" i="5" s="1"/>
  <c r="H77" i="5" s="1"/>
  <c r="H93" i="4"/>
  <c r="F93" i="4"/>
  <c r="G93" i="4" s="1"/>
  <c r="G67" i="3"/>
  <c r="G44" i="3"/>
  <c r="F57" i="5"/>
  <c r="G57" i="5" s="1"/>
  <c r="H57" i="5" s="1"/>
  <c r="G86" i="3"/>
  <c r="G57" i="3"/>
  <c r="F110" i="4"/>
  <c r="G110" i="4" s="1"/>
  <c r="H110" i="4" s="1"/>
  <c r="F47" i="4"/>
  <c r="G47" i="4" s="1"/>
  <c r="H47" i="4" s="1"/>
  <c r="G118" i="3"/>
  <c r="F16" i="5"/>
  <c r="G16" i="5" s="1"/>
  <c r="H16" i="5" s="1"/>
  <c r="G32" i="3"/>
  <c r="I19" i="5"/>
  <c r="J27" i="3"/>
  <c r="F117" i="4"/>
  <c r="G117" i="4" s="1"/>
  <c r="H117" i="4" s="1"/>
  <c r="J60" i="3"/>
  <c r="I54" i="4"/>
  <c r="H34" i="3"/>
  <c r="I34" i="3" s="1"/>
  <c r="AH55" i="17"/>
  <c r="D55" i="17" s="1"/>
  <c r="H118" i="4"/>
  <c r="F118" i="4"/>
  <c r="G118" i="4" s="1"/>
  <c r="G95" i="3"/>
  <c r="H78" i="3"/>
  <c r="I78" i="3" s="1"/>
  <c r="AH131" i="17"/>
  <c r="D131" i="17" s="1"/>
  <c r="H123" i="3"/>
  <c r="I123" i="3" s="1"/>
  <c r="AH197" i="17"/>
  <c r="D197" i="17" s="1"/>
  <c r="H103" i="3"/>
  <c r="I103" i="3" s="1"/>
  <c r="AH171" i="17"/>
  <c r="D171" i="17" s="1"/>
  <c r="J127" i="4"/>
  <c r="J78" i="5"/>
  <c r="G62" i="3"/>
  <c r="F72" i="5"/>
  <c r="G72" i="5" s="1"/>
  <c r="H72" i="5" s="1"/>
  <c r="H7" i="5"/>
  <c r="F7" i="5"/>
  <c r="G7" i="5" s="1"/>
  <c r="H137" i="3"/>
  <c r="I137" i="3" s="1"/>
  <c r="AH220" i="17"/>
  <c r="D220" i="17" s="1"/>
  <c r="F15" i="4"/>
  <c r="G15" i="4" s="1"/>
  <c r="H15" i="4" s="1"/>
  <c r="F38" i="5"/>
  <c r="G38" i="5" s="1"/>
  <c r="H38" i="5" s="1"/>
  <c r="F44" i="4"/>
  <c r="G44" i="4" s="1"/>
  <c r="H44" i="4" s="1"/>
  <c r="J78" i="4"/>
  <c r="J52" i="5"/>
  <c r="F36" i="4"/>
  <c r="G36" i="4" s="1"/>
  <c r="H36" i="4" s="1"/>
  <c r="H70" i="3"/>
  <c r="I70" i="3" s="1"/>
  <c r="AH122" i="17"/>
  <c r="D122" i="17" s="1"/>
  <c r="F79" i="4"/>
  <c r="G79" i="4" s="1"/>
  <c r="H79" i="4"/>
  <c r="G39" i="3"/>
  <c r="F8" i="5"/>
  <c r="G8" i="5" s="1"/>
  <c r="H8" i="5" s="1"/>
  <c r="G15" i="3"/>
  <c r="F21" i="4"/>
  <c r="G21" i="4" s="1"/>
  <c r="H21" i="4" s="1"/>
  <c r="F18" i="5"/>
  <c r="G18" i="5" s="1"/>
  <c r="H18" i="5" s="1"/>
  <c r="G128" i="3"/>
  <c r="H110" i="3"/>
  <c r="I110" i="3" s="1"/>
  <c r="AH181" i="17"/>
  <c r="D181" i="17" s="1"/>
  <c r="F84" i="4"/>
  <c r="G84" i="4" s="1"/>
  <c r="H84" i="4" s="1"/>
  <c r="G12" i="3"/>
  <c r="G119" i="3"/>
  <c r="H69" i="5"/>
  <c r="F69" i="5"/>
  <c r="G69" i="5" s="1"/>
  <c r="F126" i="4"/>
  <c r="G126" i="4" s="1"/>
  <c r="H126" i="4" s="1"/>
  <c r="I101" i="3"/>
  <c r="G102" i="3"/>
  <c r="G120" i="3"/>
  <c r="J12" i="4"/>
  <c r="J12" i="5"/>
  <c r="G51" i="3"/>
  <c r="F37" i="5"/>
  <c r="G37" i="5" s="1"/>
  <c r="H37" i="5" s="1"/>
  <c r="G19" i="3"/>
  <c r="H127" i="3"/>
  <c r="I127" i="3" s="1"/>
  <c r="AH201" i="17"/>
  <c r="D201" i="17" s="1"/>
  <c r="F42" i="4"/>
  <c r="G42" i="4" s="1"/>
  <c r="H42" i="4" s="1"/>
  <c r="G129" i="3"/>
  <c r="J100" i="4"/>
  <c r="J60" i="5"/>
  <c r="I130" i="3"/>
  <c r="G130" i="3"/>
  <c r="F65" i="5"/>
  <c r="G65" i="5" s="1"/>
  <c r="H65" i="5" s="1"/>
  <c r="F74" i="5"/>
  <c r="G74" i="5" s="1"/>
  <c r="H74" i="5" s="1"/>
  <c r="F56" i="4"/>
  <c r="G56" i="4" s="1"/>
  <c r="H56" i="4" s="1"/>
  <c r="G8" i="3"/>
  <c r="F43" i="5"/>
  <c r="G43" i="5" s="1"/>
  <c r="H43" i="5" s="1"/>
  <c r="H104" i="3"/>
  <c r="I104" i="3" s="1"/>
  <c r="AH175" i="17"/>
  <c r="D175" i="17" s="1"/>
  <c r="I87" i="3"/>
  <c r="G87" i="3"/>
  <c r="F119" i="4"/>
  <c r="G119" i="4" s="1"/>
  <c r="H119" i="4" s="1"/>
  <c r="F8" i="4"/>
  <c r="G8" i="4" s="1"/>
  <c r="H8" i="4" s="1"/>
  <c r="L101" i="3"/>
  <c r="G101" i="3" s="1"/>
  <c r="G23" i="3"/>
  <c r="F102" i="4"/>
  <c r="G102" i="4" s="1"/>
  <c r="H102" i="4" s="1"/>
  <c r="F14" i="5"/>
  <c r="G14" i="5" s="1"/>
  <c r="H14" i="5" s="1"/>
  <c r="J122" i="4"/>
  <c r="J74" i="5"/>
  <c r="G22" i="3"/>
  <c r="F46" i="4"/>
  <c r="G46" i="4" s="1"/>
  <c r="H46" i="4" s="1"/>
  <c r="G92" i="3"/>
  <c r="F50" i="5"/>
  <c r="G50" i="5" s="1"/>
  <c r="H50" i="5" s="1"/>
  <c r="I126" i="3"/>
  <c r="G126" i="3"/>
  <c r="G138" i="3"/>
  <c r="F9" i="5"/>
  <c r="G9" i="5" s="1"/>
  <c r="H9" i="5" s="1"/>
  <c r="F21" i="5"/>
  <c r="G21" i="5" s="1"/>
  <c r="H21" i="5" s="1"/>
  <c r="F7" i="4"/>
  <c r="G7" i="4" s="1"/>
  <c r="H7" i="4"/>
  <c r="J52" i="4"/>
  <c r="J40" i="5"/>
  <c r="F107" i="4"/>
  <c r="G107" i="4" s="1"/>
  <c r="H107" i="4" s="1"/>
  <c r="F50" i="4"/>
  <c r="G50" i="4" s="1"/>
  <c r="H50" i="4" s="1"/>
  <c r="G53" i="3"/>
  <c r="F19" i="4"/>
  <c r="G19" i="4" s="1"/>
  <c r="H19" i="4" s="1"/>
  <c r="G46" i="3"/>
  <c r="F97" i="4"/>
  <c r="G97" i="4" s="1"/>
  <c r="H97" i="4" s="1"/>
  <c r="H53" i="4"/>
  <c r="F53" i="4"/>
  <c r="G53" i="4" s="1"/>
  <c r="F38" i="4"/>
  <c r="G38" i="4" s="1"/>
  <c r="H38" i="4" s="1"/>
  <c r="G116" i="3"/>
  <c r="F122" i="4"/>
  <c r="G122" i="4" s="1"/>
  <c r="H122" i="4" s="1"/>
  <c r="H105" i="3" l="1"/>
  <c r="I105" i="3" s="1"/>
  <c r="AH176" i="17"/>
  <c r="D176" i="17" s="1"/>
  <c r="H58" i="3"/>
  <c r="AH105" i="17"/>
  <c r="D105" i="17" s="1"/>
  <c r="I111" i="4"/>
  <c r="J122" i="3"/>
  <c r="H117" i="3"/>
  <c r="I117" i="3" s="1"/>
  <c r="AH190" i="17"/>
  <c r="D190" i="17" s="1"/>
  <c r="H46" i="3"/>
  <c r="I46" i="3" s="1"/>
  <c r="AH79" i="17"/>
  <c r="D79" i="17" s="1"/>
  <c r="H51" i="3"/>
  <c r="I51" i="3" s="1"/>
  <c r="AH92" i="17"/>
  <c r="D92" i="17" s="1"/>
  <c r="H12" i="3"/>
  <c r="I12" i="3" s="1"/>
  <c r="AH24" i="17"/>
  <c r="D24" i="17" s="1"/>
  <c r="J52" i="3"/>
  <c r="I48" i="4"/>
  <c r="I36" i="5"/>
  <c r="H5" i="3"/>
  <c r="I5" i="3" s="1"/>
  <c r="AH3" i="17"/>
  <c r="D3" i="17" s="1"/>
  <c r="H106" i="3"/>
  <c r="I106" i="3" s="1"/>
  <c r="AH177" i="17"/>
  <c r="D177" i="17" s="1"/>
  <c r="J90" i="3"/>
  <c r="I82" i="4"/>
  <c r="I55" i="5"/>
  <c r="J43" i="3"/>
  <c r="I30" i="5"/>
  <c r="I40" i="4"/>
  <c r="J107" i="3"/>
  <c r="I98" i="4"/>
  <c r="J26" i="3"/>
  <c r="I24" i="4"/>
  <c r="H75" i="3"/>
  <c r="I75" i="3" s="1"/>
  <c r="AH128" i="17"/>
  <c r="D128" i="17" s="1"/>
  <c r="H83" i="3"/>
  <c r="I83" i="3" s="1"/>
  <c r="AH139" i="17"/>
  <c r="D139" i="17" s="1"/>
  <c r="H25" i="3"/>
  <c r="AH46" i="17"/>
  <c r="D46" i="17" s="1"/>
  <c r="H7" i="3"/>
  <c r="AH9" i="17"/>
  <c r="D9" i="17" s="1"/>
  <c r="J68" i="3"/>
  <c r="I61" i="4"/>
  <c r="H39" i="3"/>
  <c r="I39" i="3" s="1"/>
  <c r="AH61" i="17"/>
  <c r="D61" i="17" s="1"/>
  <c r="H118" i="3"/>
  <c r="I118" i="3" s="1"/>
  <c r="AH191" i="17"/>
  <c r="D191" i="17" s="1"/>
  <c r="H139" i="3"/>
  <c r="I139" i="3" s="1"/>
  <c r="AH222" i="17"/>
  <c r="D222" i="17" s="1"/>
  <c r="H130" i="3"/>
  <c r="AH204" i="17"/>
  <c r="D204" i="17" s="1"/>
  <c r="J127" i="3"/>
  <c r="I70" i="5"/>
  <c r="I58" i="5"/>
  <c r="J103" i="3"/>
  <c r="H74" i="3"/>
  <c r="I74" i="3" s="1"/>
  <c r="AH127" i="17"/>
  <c r="D127" i="17" s="1"/>
  <c r="H36" i="3"/>
  <c r="I36" i="3" s="1"/>
  <c r="AH58" i="17"/>
  <c r="D58" i="17" s="1"/>
  <c r="I64" i="4"/>
  <c r="I45" i="5"/>
  <c r="J71" i="3"/>
  <c r="H125" i="3"/>
  <c r="I125" i="3" s="1"/>
  <c r="AH199" i="17"/>
  <c r="D199" i="17" s="1"/>
  <c r="I37" i="4"/>
  <c r="J40" i="3"/>
  <c r="H41" i="3"/>
  <c r="I41" i="3" s="1"/>
  <c r="AH63" i="17"/>
  <c r="D63" i="17" s="1"/>
  <c r="H50" i="3"/>
  <c r="I50" i="3" s="1"/>
  <c r="AH86" i="17"/>
  <c r="D86" i="17" s="1"/>
  <c r="I68" i="4"/>
  <c r="J76" i="3"/>
  <c r="H33" i="3"/>
  <c r="I33" i="3" s="1"/>
  <c r="AH54" i="17"/>
  <c r="D54" i="17" s="1"/>
  <c r="H134" i="3"/>
  <c r="I134" i="3" s="1"/>
  <c r="AH213" i="17"/>
  <c r="D213" i="17" s="1"/>
  <c r="J133" i="3"/>
  <c r="I73" i="5"/>
  <c r="I121" i="4"/>
  <c r="H54" i="3"/>
  <c r="I54" i="3" s="1"/>
  <c r="AH97" i="17"/>
  <c r="D97" i="17" s="1"/>
  <c r="H138" i="3"/>
  <c r="I138" i="3" s="1"/>
  <c r="AH221" i="17"/>
  <c r="D221" i="17" s="1"/>
  <c r="H13" i="3"/>
  <c r="I13" i="3" s="1"/>
  <c r="AH27" i="17"/>
  <c r="D27" i="17" s="1"/>
  <c r="H69" i="3"/>
  <c r="I69" i="3" s="1"/>
  <c r="AH120" i="17"/>
  <c r="D120" i="17" s="1"/>
  <c r="H135" i="3"/>
  <c r="I135" i="3" s="1"/>
  <c r="AH214" i="17"/>
  <c r="D214" i="17" s="1"/>
  <c r="H111" i="3"/>
  <c r="I111" i="3" s="1"/>
  <c r="AH182" i="17"/>
  <c r="D182" i="17" s="1"/>
  <c r="I88" i="4"/>
  <c r="J96" i="3"/>
  <c r="H65" i="3"/>
  <c r="I65" i="3" s="1"/>
  <c r="AH113" i="17"/>
  <c r="D113" i="17" s="1"/>
  <c r="H91" i="3"/>
  <c r="I91" i="3" s="1"/>
  <c r="AH159" i="17"/>
  <c r="D159" i="17" s="1"/>
  <c r="H88" i="3"/>
  <c r="I88" i="3" s="1"/>
  <c r="AH148" i="17"/>
  <c r="D148" i="17" s="1"/>
  <c r="H59" i="3"/>
  <c r="AH106" i="17"/>
  <c r="D106" i="17" s="1"/>
  <c r="H29" i="3"/>
  <c r="I29" i="3" s="1"/>
  <c r="AH50" i="17"/>
  <c r="D50" i="17" s="1"/>
  <c r="I46" i="5"/>
  <c r="I65" i="4"/>
  <c r="J72" i="3"/>
  <c r="H101" i="3"/>
  <c r="AH169" i="17"/>
  <c r="D169" i="17" s="1"/>
  <c r="H108" i="3"/>
  <c r="I108" i="3" s="1"/>
  <c r="AH179" i="17"/>
  <c r="D179" i="17" s="1"/>
  <c r="H49" i="3"/>
  <c r="I49" i="3" s="1"/>
  <c r="AH83" i="17"/>
  <c r="D83" i="17" s="1"/>
  <c r="H121" i="3"/>
  <c r="I121" i="3" s="1"/>
  <c r="AH195" i="17"/>
  <c r="D195" i="17" s="1"/>
  <c r="H45" i="3"/>
  <c r="I45" i="3" s="1"/>
  <c r="AH78" i="17"/>
  <c r="D78" i="17" s="1"/>
  <c r="H116" i="3"/>
  <c r="I116" i="3" s="1"/>
  <c r="AH188" i="17"/>
  <c r="D188" i="17" s="1"/>
  <c r="H87" i="3"/>
  <c r="AH146" i="17"/>
  <c r="D146" i="17" s="1"/>
  <c r="H120" i="3"/>
  <c r="I120" i="3" s="1"/>
  <c r="AH193" i="17"/>
  <c r="D193" i="17" s="1"/>
  <c r="J70" i="3"/>
  <c r="I63" i="4"/>
  <c r="I112" i="4"/>
  <c r="J123" i="3"/>
  <c r="J34" i="3"/>
  <c r="I31" i="4"/>
  <c r="H32" i="3"/>
  <c r="I32" i="3" s="1"/>
  <c r="AH53" i="17"/>
  <c r="D53" i="17" s="1"/>
  <c r="H44" i="3"/>
  <c r="I44" i="3" s="1"/>
  <c r="AH77" i="17"/>
  <c r="D77" i="17" s="1"/>
  <c r="H89" i="3"/>
  <c r="I89" i="3" s="1"/>
  <c r="AH150" i="17"/>
  <c r="D150" i="17" s="1"/>
  <c r="H136" i="3"/>
  <c r="I136" i="3" s="1"/>
  <c r="AH219" i="17"/>
  <c r="D219" i="17" s="1"/>
  <c r="I100" i="4"/>
  <c r="I60" i="5"/>
  <c r="J109" i="3"/>
  <c r="J93" i="3"/>
  <c r="I85" i="4"/>
  <c r="H73" i="3"/>
  <c r="I73" i="3" s="1"/>
  <c r="AH126" i="17"/>
  <c r="D126" i="17" s="1"/>
  <c r="H77" i="3"/>
  <c r="I77" i="3" s="1"/>
  <c r="AH130" i="17"/>
  <c r="D130" i="17" s="1"/>
  <c r="H48" i="3"/>
  <c r="I48" i="3" s="1"/>
  <c r="AH81" i="17"/>
  <c r="D81" i="17" s="1"/>
  <c r="H80" i="3"/>
  <c r="I80" i="3" s="1"/>
  <c r="AH135" i="17"/>
  <c r="D135" i="17" s="1"/>
  <c r="H81" i="3"/>
  <c r="I81" i="3" s="1"/>
  <c r="AH136" i="17"/>
  <c r="D136" i="17" s="1"/>
  <c r="H61" i="3"/>
  <c r="I61" i="3" s="1"/>
  <c r="AH109" i="17"/>
  <c r="D109" i="17" s="1"/>
  <c r="H55" i="3"/>
  <c r="I55" i="3" s="1"/>
  <c r="AH98" i="17"/>
  <c r="D98" i="17" s="1"/>
  <c r="H17" i="3"/>
  <c r="I17" i="3" s="1"/>
  <c r="AH31" i="17"/>
  <c r="D31" i="17" s="1"/>
  <c r="H63" i="3"/>
  <c r="I63" i="3" s="1"/>
  <c r="AH111" i="17"/>
  <c r="D111" i="17" s="1"/>
  <c r="J14" i="3"/>
  <c r="I13" i="4"/>
  <c r="I20" i="5"/>
  <c r="I25" i="4"/>
  <c r="J28" i="3"/>
  <c r="I92" i="4"/>
  <c r="J100" i="3"/>
  <c r="H86" i="3"/>
  <c r="I86" i="3" s="1"/>
  <c r="AH143" i="17"/>
  <c r="D143" i="17" s="1"/>
  <c r="H11" i="3"/>
  <c r="I11" i="3" s="1"/>
  <c r="AH23" i="17"/>
  <c r="D23" i="17" s="1"/>
  <c r="I29" i="5"/>
  <c r="I39" i="4"/>
  <c r="J42" i="3"/>
  <c r="H8" i="3"/>
  <c r="I8" i="3" s="1"/>
  <c r="AH10" i="17"/>
  <c r="D10" i="17" s="1"/>
  <c r="I101" i="4"/>
  <c r="I61" i="5"/>
  <c r="J110" i="3"/>
  <c r="H15" i="3"/>
  <c r="I15" i="3" s="1"/>
  <c r="AH29" i="17"/>
  <c r="D29" i="17" s="1"/>
  <c r="H53" i="3"/>
  <c r="I53" i="3" s="1"/>
  <c r="AH96" i="17"/>
  <c r="D96" i="17" s="1"/>
  <c r="H126" i="3"/>
  <c r="AH200" i="17"/>
  <c r="D200" i="17" s="1"/>
  <c r="H22" i="3"/>
  <c r="I22" i="3" s="1"/>
  <c r="AH42" i="17"/>
  <c r="D42" i="17" s="1"/>
  <c r="H19" i="3"/>
  <c r="I19" i="3" s="1"/>
  <c r="AH37" i="17"/>
  <c r="D37" i="17" s="1"/>
  <c r="H66" i="3"/>
  <c r="I66" i="3" s="1"/>
  <c r="AH114" i="17"/>
  <c r="D114" i="17" s="1"/>
  <c r="H24" i="3"/>
  <c r="I24" i="3" s="1"/>
  <c r="AH44" i="17"/>
  <c r="D44" i="17" s="1"/>
  <c r="I35" i="4"/>
  <c r="J38" i="3"/>
  <c r="J18" i="3"/>
  <c r="I17" i="4"/>
  <c r="I15" i="5"/>
  <c r="H132" i="3"/>
  <c r="I132" i="3" s="1"/>
  <c r="AH210" i="17"/>
  <c r="D210" i="17" s="1"/>
  <c r="H20" i="3"/>
  <c r="I20" i="3" s="1"/>
  <c r="AH38" i="17"/>
  <c r="D38" i="17" s="1"/>
  <c r="H16" i="3"/>
  <c r="I16" i="3" s="1"/>
  <c r="AH30" i="17"/>
  <c r="D30" i="17" s="1"/>
  <c r="I86" i="4"/>
  <c r="J94" i="3"/>
  <c r="H95" i="3"/>
  <c r="I95" i="3" s="1"/>
  <c r="AH163" i="17"/>
  <c r="D163" i="17" s="1"/>
  <c r="H112" i="3"/>
  <c r="I112" i="3" s="1"/>
  <c r="AH183" i="17"/>
  <c r="D183" i="17" s="1"/>
  <c r="H92" i="3"/>
  <c r="I92" i="3" s="1"/>
  <c r="AH160" i="17"/>
  <c r="D160" i="17" s="1"/>
  <c r="H23" i="3"/>
  <c r="I23" i="3" s="1"/>
  <c r="AH43" i="17"/>
  <c r="D43" i="17" s="1"/>
  <c r="I70" i="4"/>
  <c r="J78" i="3"/>
  <c r="H57" i="3"/>
  <c r="I57" i="3" s="1"/>
  <c r="AH101" i="17"/>
  <c r="D101" i="17" s="1"/>
  <c r="H67" i="3"/>
  <c r="I67" i="3" s="1"/>
  <c r="AH117" i="17"/>
  <c r="D117" i="17" s="1"/>
  <c r="H85" i="3"/>
  <c r="I85" i="3" s="1"/>
  <c r="AH141" i="17"/>
  <c r="D141" i="17" s="1"/>
  <c r="H84" i="3"/>
  <c r="AH140" i="17"/>
  <c r="D140" i="17" s="1"/>
  <c r="J21" i="3"/>
  <c r="I20" i="4"/>
  <c r="I17" i="5"/>
  <c r="H10" i="3"/>
  <c r="I10" i="3" s="1"/>
  <c r="AH17" i="17"/>
  <c r="D17" i="17" s="1"/>
  <c r="H113" i="3"/>
  <c r="I113" i="3" s="1"/>
  <c r="AH184" i="17"/>
  <c r="D184" i="17" s="1"/>
  <c r="J82" i="3"/>
  <c r="I74" i="4"/>
  <c r="H30" i="3"/>
  <c r="I30" i="3" s="1"/>
  <c r="AH51" i="17"/>
  <c r="D51" i="17" s="1"/>
  <c r="J137" i="3"/>
  <c r="I125" i="4"/>
  <c r="J115" i="3"/>
  <c r="I106" i="4"/>
  <c r="I64" i="5"/>
  <c r="H131" i="3"/>
  <c r="I131" i="3" s="1"/>
  <c r="AH205" i="17"/>
  <c r="D205" i="17" s="1"/>
  <c r="J104" i="3"/>
  <c r="I95" i="4"/>
  <c r="H129" i="3"/>
  <c r="I129" i="3" s="1"/>
  <c r="AH203" i="17"/>
  <c r="D203" i="17" s="1"/>
  <c r="H102" i="3"/>
  <c r="I102" i="3" s="1"/>
  <c r="AH170" i="17"/>
  <c r="D170" i="17" s="1"/>
  <c r="H128" i="3"/>
  <c r="I128" i="3" s="1"/>
  <c r="AH202" i="17"/>
  <c r="D202" i="17" s="1"/>
  <c r="H62" i="3"/>
  <c r="I62" i="3" s="1"/>
  <c r="AH110" i="17"/>
  <c r="D110" i="17" s="1"/>
  <c r="H119" i="3"/>
  <c r="I119" i="3" s="1"/>
  <c r="AH192" i="17"/>
  <c r="D192" i="17" s="1"/>
  <c r="H37" i="3"/>
  <c r="I37" i="3" s="1"/>
  <c r="AH59" i="17"/>
  <c r="D59" i="17" s="1"/>
  <c r="H6" i="3"/>
  <c r="I6" i="3" s="1"/>
  <c r="AH8" i="17"/>
  <c r="D8" i="17" s="1"/>
  <c r="I43" i="4"/>
  <c r="J47" i="3"/>
  <c r="H31" i="3"/>
  <c r="I31" i="3" s="1"/>
  <c r="AH52" i="17"/>
  <c r="D52" i="17" s="1"/>
  <c r="H64" i="3"/>
  <c r="I64" i="3" s="1"/>
  <c r="AH112" i="17"/>
  <c r="D112" i="17" s="1"/>
  <c r="I63" i="5"/>
  <c r="I105" i="4"/>
  <c r="J114" i="3"/>
  <c r="H99" i="3"/>
  <c r="I99" i="3" s="1"/>
  <c r="AH167" i="17"/>
  <c r="D167" i="17" s="1"/>
  <c r="H35" i="3"/>
  <c r="I35" i="3" s="1"/>
  <c r="AH56" i="17"/>
  <c r="D56" i="17" s="1"/>
  <c r="H124" i="3"/>
  <c r="I124" i="3" s="1"/>
  <c r="AH198" i="17"/>
  <c r="D198" i="17" s="1"/>
  <c r="H98" i="3"/>
  <c r="AH166" i="17"/>
  <c r="D166" i="17" s="1"/>
  <c r="H9" i="3"/>
  <c r="I9" i="3" s="1"/>
  <c r="AH13" i="17"/>
  <c r="D13" i="17" s="1"/>
  <c r="H79" i="3"/>
  <c r="I79" i="3" s="1"/>
  <c r="AH133" i="17"/>
  <c r="D133" i="17" s="1"/>
  <c r="I28" i="4" l="1"/>
  <c r="I23" i="5"/>
  <c r="J31" i="3"/>
  <c r="I90" i="4"/>
  <c r="J98" i="3"/>
  <c r="I27" i="4"/>
  <c r="I22" i="5"/>
  <c r="J30" i="3"/>
  <c r="I18" i="5"/>
  <c r="J22" i="3"/>
  <c r="I11" i="5"/>
  <c r="I11" i="4"/>
  <c r="J11" i="3"/>
  <c r="I29" i="4"/>
  <c r="I24" i="5"/>
  <c r="J32" i="3"/>
  <c r="I110" i="4"/>
  <c r="J120" i="3"/>
  <c r="I66" i="5"/>
  <c r="J121" i="3"/>
  <c r="I30" i="4"/>
  <c r="J33" i="3"/>
  <c r="I107" i="4"/>
  <c r="J117" i="3"/>
  <c r="I6" i="4"/>
  <c r="I6" i="5"/>
  <c r="J6" i="3"/>
  <c r="I116" i="4"/>
  <c r="J128" i="3"/>
  <c r="I119" i="4"/>
  <c r="I71" i="5"/>
  <c r="J131" i="3"/>
  <c r="I52" i="4"/>
  <c r="I40" i="5"/>
  <c r="J57" i="3"/>
  <c r="I103" i="4"/>
  <c r="J112" i="3"/>
  <c r="I19" i="4"/>
  <c r="J20" i="3"/>
  <c r="I55" i="4"/>
  <c r="I42" i="5"/>
  <c r="J61" i="3"/>
  <c r="I69" i="4"/>
  <c r="J77" i="3"/>
  <c r="I83" i="4"/>
  <c r="I56" i="5"/>
  <c r="J91" i="3"/>
  <c r="I75" i="5"/>
  <c r="I123" i="4"/>
  <c r="J135" i="3"/>
  <c r="I49" i="4"/>
  <c r="J54" i="3"/>
  <c r="I67" i="4"/>
  <c r="I48" i="5"/>
  <c r="J74" i="3"/>
  <c r="I127" i="4"/>
  <c r="I78" i="5"/>
  <c r="J139" i="3"/>
  <c r="I7" i="4"/>
  <c r="I7" i="5"/>
  <c r="J7" i="3"/>
  <c r="I113" i="4"/>
  <c r="I67" i="5"/>
  <c r="J124" i="3"/>
  <c r="I22" i="4"/>
  <c r="J24" i="3"/>
  <c r="I115" i="4"/>
  <c r="I69" i="5"/>
  <c r="J126" i="3"/>
  <c r="I78" i="4"/>
  <c r="I52" i="5"/>
  <c r="J86" i="3"/>
  <c r="I124" i="4"/>
  <c r="I76" i="5"/>
  <c r="J136" i="3"/>
  <c r="J87" i="3"/>
  <c r="I79" i="4"/>
  <c r="I45" i="4"/>
  <c r="I34" i="5"/>
  <c r="J49" i="3"/>
  <c r="I114" i="4"/>
  <c r="I68" i="5"/>
  <c r="J125" i="3"/>
  <c r="I12" i="4"/>
  <c r="I12" i="5"/>
  <c r="J12" i="3"/>
  <c r="I76" i="4"/>
  <c r="I51" i="5"/>
  <c r="J84" i="3"/>
  <c r="I87" i="4"/>
  <c r="J95" i="3"/>
  <c r="I72" i="5"/>
  <c r="I120" i="4"/>
  <c r="J132" i="3"/>
  <c r="I8" i="4"/>
  <c r="I8" i="5"/>
  <c r="J8" i="3"/>
  <c r="I56" i="4"/>
  <c r="J63" i="3"/>
  <c r="I73" i="4"/>
  <c r="J81" i="3"/>
  <c r="I66" i="4"/>
  <c r="I47" i="5"/>
  <c r="J73" i="3"/>
  <c r="J29" i="3"/>
  <c r="I26" i="4"/>
  <c r="I21" i="5"/>
  <c r="I58" i="4"/>
  <c r="J65" i="3"/>
  <c r="I62" i="4"/>
  <c r="J69" i="3"/>
  <c r="I108" i="4"/>
  <c r="J118" i="3"/>
  <c r="I23" i="4"/>
  <c r="J25" i="3"/>
  <c r="I97" i="4"/>
  <c r="J106" i="3"/>
  <c r="I71" i="4"/>
  <c r="I50" i="5"/>
  <c r="J79" i="3"/>
  <c r="I32" i="4"/>
  <c r="J35" i="3"/>
  <c r="I62" i="5"/>
  <c r="I104" i="4"/>
  <c r="J113" i="3"/>
  <c r="I59" i="4"/>
  <c r="I44" i="5"/>
  <c r="J66" i="3"/>
  <c r="I37" i="5"/>
  <c r="J53" i="3"/>
  <c r="I54" i="5"/>
  <c r="I81" i="4"/>
  <c r="J89" i="3"/>
  <c r="I65" i="5"/>
  <c r="J116" i="3"/>
  <c r="I59" i="5"/>
  <c r="I99" i="4"/>
  <c r="J108" i="3"/>
  <c r="I46" i="4"/>
  <c r="I35" i="5"/>
  <c r="J50" i="3"/>
  <c r="I47" i="4"/>
  <c r="J51" i="3"/>
  <c r="I41" i="5"/>
  <c r="J58" i="3"/>
  <c r="I57" i="4"/>
  <c r="J64" i="3"/>
  <c r="I109" i="4"/>
  <c r="J119" i="3"/>
  <c r="I117" i="4"/>
  <c r="J129" i="3"/>
  <c r="I77" i="4"/>
  <c r="J85" i="3"/>
  <c r="I21" i="4"/>
  <c r="J23" i="3"/>
  <c r="I14" i="5"/>
  <c r="I16" i="4"/>
  <c r="J17" i="3"/>
  <c r="I72" i="4"/>
  <c r="J80" i="3"/>
  <c r="I53" i="4"/>
  <c r="J59" i="3"/>
  <c r="I13" i="5"/>
  <c r="J13" i="3"/>
  <c r="I36" i="4"/>
  <c r="I27" i="5"/>
  <c r="J39" i="3"/>
  <c r="I75" i="4"/>
  <c r="J83" i="3"/>
  <c r="I5" i="4"/>
  <c r="I5" i="5"/>
  <c r="J5" i="3"/>
  <c r="I57" i="5"/>
  <c r="I94" i="4"/>
  <c r="J102" i="3"/>
  <c r="I91" i="4"/>
  <c r="J99" i="3"/>
  <c r="I10" i="4"/>
  <c r="I10" i="5"/>
  <c r="J10" i="3"/>
  <c r="I18" i="4"/>
  <c r="I16" i="5"/>
  <c r="J19" i="3"/>
  <c r="I14" i="4"/>
  <c r="J15" i="3"/>
  <c r="I31" i="5"/>
  <c r="I41" i="4"/>
  <c r="J44" i="3"/>
  <c r="I32" i="5"/>
  <c r="J45" i="3"/>
  <c r="I93" i="4"/>
  <c r="J101" i="3"/>
  <c r="I74" i="5"/>
  <c r="I122" i="4"/>
  <c r="J134" i="3"/>
  <c r="I28" i="5"/>
  <c r="I38" i="4"/>
  <c r="J41" i="3"/>
  <c r="I42" i="4"/>
  <c r="J46" i="3"/>
  <c r="I96" i="4"/>
  <c r="J105" i="3"/>
  <c r="I34" i="4"/>
  <c r="I26" i="5"/>
  <c r="J37" i="3"/>
  <c r="I9" i="5"/>
  <c r="I9" i="4"/>
  <c r="J9" i="3"/>
  <c r="I43" i="5"/>
  <c r="J62" i="3"/>
  <c r="I60" i="4"/>
  <c r="J67" i="3"/>
  <c r="I84" i="4"/>
  <c r="J92" i="3"/>
  <c r="I15" i="4"/>
  <c r="J16" i="3"/>
  <c r="I38" i="5"/>
  <c r="I50" i="4"/>
  <c r="J55" i="3"/>
  <c r="I44" i="4"/>
  <c r="I33" i="5"/>
  <c r="J48" i="3"/>
  <c r="I53" i="5"/>
  <c r="I80" i="4"/>
  <c r="J88" i="3"/>
  <c r="I102" i="4"/>
  <c r="J111" i="3"/>
  <c r="J138" i="3"/>
  <c r="I77" i="5"/>
  <c r="I126" i="4"/>
  <c r="I33" i="4"/>
  <c r="I25" i="5"/>
  <c r="J36" i="3"/>
  <c r="I118" i="4"/>
  <c r="J130" i="3"/>
  <c r="I49" i="5"/>
  <c r="J7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<sst xmlns="http://schemas.openxmlformats.org/spreadsheetml/2006/main" count="35571" uniqueCount="8497">
  <si>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</si>
  <si>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</si>
  <si>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</si>
  <si>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</si>
  <si>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</si>
  <si>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</si>
  <si>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</si>
  <si>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</si>
  <si>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</si>
  <si>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</si>
  <si>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</si>
  <si>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</si>
  <si>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</si>
  <si>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</si>
  <si>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</si>
  <si>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</si>
  <si>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</si>
  <si>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2019-01-24</t>
  </si>
  <si>
    <t>Humanitarian development</t>
  </si>
  <si>
    <t>Buildings destroyed</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</si>
  <si>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</si>
  <si>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</si>
  <si>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</si>
  <si>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</si>
  <si>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</si>
  <si>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</si>
  <si>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</si>
  <si>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</si>
  <si>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</si>
  <si>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</si>
  <si>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</si>
  <si>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</si>
  <si>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</si>
  <si>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</si>
  <si>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</si>
  <si>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</si>
  <si>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</si>
  <si>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</si>
  <si>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</si>
  <si>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</si>
  <si>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</si>
  <si>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</si>
  <si>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</si>
  <si>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</si>
  <si>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</si>
  <si>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</si>
  <si>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</si>
  <si>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</si>
  <si>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</si>
  <si>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</si>
  <si>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</si>
  <si>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</si>
  <si>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</si>
  <si>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</si>
  <si>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</si>
  <si>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</si>
  <si>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</si>
  <si>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</si>
  <si>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</si>
  <si>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</si>
  <si>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Low</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</si>
  <si>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</si>
  <si>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</si>
  <si>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</si>
  <si>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</si>
  <si>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</si>
  <si>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</si>
  <si>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</si>
  <si>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</si>
  <si>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</si>
  <si>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</si>
  <si>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</si>
  <si>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</si>
  <si>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</si>
  <si>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HTI001Buildings damaged</t>
  </si>
  <si>
    <t>2019-01-28</t>
  </si>
  <si>
    <t>HTI001Buildings destroyed</t>
  </si>
  <si>
    <t>Country population, IDPs</t>
  </si>
  <si>
    <t>HTI001Crisis affected groups</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</si>
  <si>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</si>
  <si>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</si>
  <si>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</si>
  <si>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</si>
  <si>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</si>
  <si>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</si>
  <si>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</si>
  <si>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</si>
  <si>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</si>
  <si>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</si>
  <si>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</si>
  <si>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</si>
  <si>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</si>
  <si>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</si>
  <si>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</si>
  <si>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</si>
  <si>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</si>
  <si>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</si>
  <si>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</si>
  <si>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</si>
  <si>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</si>
  <si>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</si>
  <si>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</si>
  <si>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</si>
  <si>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</si>
  <si>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</si>
  <si>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</si>
  <si>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</si>
  <si>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</si>
  <si>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</si>
  <si>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</si>
  <si>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</si>
  <si>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</si>
  <si>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2019-01-29</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</si>
  <si>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</si>
  <si>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</si>
  <si>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</si>
  <si>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</si>
  <si>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</si>
  <si>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</si>
  <si>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</si>
  <si>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</si>
  <si>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</si>
  <si>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</si>
  <si>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</si>
  <si>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</si>
  <si>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2019-01-30</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</si>
  <si>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</si>
  <si>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</si>
  <si>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</si>
  <si>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</si>
  <si>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</si>
  <si>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CSO Afghanistan</t>
  </si>
  <si>
    <t>http://cso.gov.af/en/page/1500/4722/1396</t>
  </si>
  <si>
    <t>Same as total population and exposed population. Given the complexity and protracted nature of the conflict and natural hazards which also drive needs across the country, it is assumed that the entire population is directly affected to a certain degree.</t>
  </si>
  <si>
    <t>AFG001Landmass affected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</si>
  <si>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</si>
  <si>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</si>
  <si>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</si>
  <si>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</si>
  <si>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</si>
  <si>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</si>
  <si>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</si>
  <si>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</si>
  <si>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Non host populations are affected by the drought</t>
  </si>
  <si>
    <t>LSO002Crisis affected groups</t>
  </si>
  <si>
    <t>LSO002Economic Losses</t>
  </si>
  <si>
    <t>No cases of fatalities directly related to the crisis</t>
  </si>
  <si>
    <t>LSO002Fatalities in all crises</t>
  </si>
  <si>
    <t>LSO002Fatalities reported</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</si>
  <si>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</si>
  <si>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</si>
  <si>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</si>
  <si>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</si>
  <si>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</si>
  <si>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</si>
  <si>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</si>
  <si>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</si>
  <si>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</si>
  <si>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</si>
  <si>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</si>
  <si>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</si>
  <si>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</si>
  <si>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</si>
  <si>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</si>
  <si>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</si>
  <si>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</si>
  <si>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</si>
  <si>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</si>
  <si>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</si>
  <si>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</si>
  <si>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</si>
  <si>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</si>
  <si>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</si>
  <si>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</si>
  <si>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TZA002Crisis affected groups</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</si>
  <si>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</si>
  <si>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</si>
  <si>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</si>
  <si>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</si>
  <si>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</si>
  <si>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</si>
  <si>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</si>
  <si>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</si>
  <si>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2019-01-31</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</si>
  <si>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</si>
  <si>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</si>
  <si>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</si>
  <si>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</si>
  <si>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</si>
  <si>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</si>
  <si>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</si>
  <si>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</si>
  <si>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2019-02-05</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</si>
  <si>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</si>
  <si>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</si>
  <si>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</si>
  <si>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</si>
  <si>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</si>
  <si>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</si>
  <si>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</si>
  <si>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</si>
  <si>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</si>
  <si>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</si>
  <si>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</si>
  <si>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2019-02-06</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</si>
  <si>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</si>
  <si>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</si>
  <si>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</si>
  <si>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</si>
  <si>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</si>
  <si>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</si>
  <si>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</si>
  <si>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2019-02-07</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</si>
  <si>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</si>
  <si>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</si>
  <si>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</si>
  <si>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</si>
  <si>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</si>
  <si>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</si>
  <si>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</si>
  <si>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</si>
  <si>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</si>
  <si>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</si>
  <si>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</si>
  <si>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</si>
  <si>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</si>
  <si>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</si>
  <si>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</si>
  <si>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</si>
  <si>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</si>
  <si>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</si>
  <si>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</si>
  <si>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</si>
  <si>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</si>
  <si>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</si>
  <si>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</si>
  <si>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</si>
  <si>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</si>
  <si>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</si>
  <si>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</si>
  <si>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</si>
  <si>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</si>
  <si>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</si>
  <si>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</si>
  <si>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</si>
  <si>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</si>
  <si>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</si>
  <si>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</si>
  <si>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</si>
  <si>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</si>
  <si>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</si>
  <si>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</si>
  <si>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</si>
  <si>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</si>
  <si>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</si>
  <si>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</si>
  <si>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</si>
  <si>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</si>
  <si>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</si>
  <si>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</si>
  <si>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</si>
  <si>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</si>
  <si>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</si>
  <si>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</si>
  <si>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</si>
  <si>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</si>
  <si>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</si>
  <si>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</si>
  <si>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2019-02-11</t>
  </si>
  <si>
    <t>EGY002People facing limited access constraints</t>
  </si>
  <si>
    <t>EGY002People facing restricted access constraints</t>
  </si>
  <si>
    <t>Complex crisis in CAR</t>
  </si>
  <si>
    <t>CAF001</t>
  </si>
  <si>
    <t>CAR</t>
  </si>
  <si>
    <t>No information currently available</t>
  </si>
  <si>
    <t>CAF001Buildings damaged</t>
  </si>
  <si>
    <t>2019-02-12</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</si>
  <si>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</si>
  <si>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</si>
  <si>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</si>
  <si>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</si>
  <si>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</si>
  <si>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</si>
  <si>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</si>
  <si>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</si>
  <si>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</si>
  <si>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</si>
  <si>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</si>
  <si>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</si>
  <si>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</si>
  <si>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</si>
  <si>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</si>
  <si>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</si>
  <si>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</si>
  <si>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</si>
  <si>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</si>
  <si>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</si>
  <si>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</si>
  <si>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</si>
  <si>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</si>
  <si>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</si>
  <si>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</si>
  <si>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</si>
  <si>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</si>
  <si>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</si>
  <si>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</si>
  <si>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</si>
  <si>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</si>
  <si>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</si>
  <si>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</si>
  <si>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</si>
  <si>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</si>
  <si>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</si>
  <si>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</si>
  <si>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</si>
  <si>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</si>
  <si>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</si>
  <si>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</si>
  <si>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</si>
  <si>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</si>
  <si>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</si>
  <si>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</si>
  <si>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</si>
  <si>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</si>
  <si>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</si>
  <si>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</si>
  <si>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</si>
  <si>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</si>
  <si>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</si>
  <si>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</si>
  <si>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</si>
  <si>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</si>
  <si>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2019-02-13</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</si>
  <si>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</si>
  <si>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</si>
  <si>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</si>
  <si>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</si>
  <si>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</si>
  <si>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</si>
  <si>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</si>
  <si>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</si>
  <si>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</si>
  <si>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</si>
  <si>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</si>
  <si>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</si>
  <si>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</si>
  <si>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BUCREP 2010</t>
  </si>
  <si>
    <t>http://www.statistics-cameroon.org/downloads/Rapport_de_presentation_3_RGPH.pdf</t>
  </si>
  <si>
    <t>Sud-Ouest, Nord-Ouest, Ouest, and Littoral regions</t>
  </si>
  <si>
    <t>CMR003Landmass affected</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</si>
  <si>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</si>
  <si>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</si>
  <si>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</si>
  <si>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</si>
  <si>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</si>
  <si>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</si>
  <si>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</si>
  <si>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</si>
  <si>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</si>
  <si>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</si>
  <si>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</si>
  <si>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</si>
  <si>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Adamaoua and Est regions</t>
  </si>
  <si>
    <t>CMR004Landmass affected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</si>
  <si>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</si>
  <si>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</si>
  <si>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</si>
  <si>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</si>
  <si>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</si>
  <si>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</si>
  <si>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</si>
  <si>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</si>
  <si>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</si>
  <si>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</si>
  <si>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</si>
  <si>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</si>
  <si>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</si>
  <si>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</si>
  <si>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</si>
  <si>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</si>
  <si>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</si>
  <si>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</si>
  <si>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</si>
  <si>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</si>
  <si>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</si>
  <si>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</si>
  <si>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</si>
  <si>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</si>
  <si>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</si>
  <si>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</si>
  <si>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</si>
  <si>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</si>
  <si>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</si>
  <si>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IDPs, host, and non-host</t>
  </si>
  <si>
    <t>HND001Crisis affected groups</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</si>
  <si>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</si>
  <si>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</si>
  <si>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</si>
  <si>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</si>
  <si>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HND001People facing limited access constraints</t>
  </si>
  <si>
    <t>HND001People facing restricted access constraints</t>
  </si>
  <si>
    <t>Complex crisis in El Salvador</t>
  </si>
  <si>
    <t>SLV001</t>
  </si>
  <si>
    <t>El Salvador</t>
  </si>
  <si>
    <t>SLV001Buildings damaged</t>
  </si>
  <si>
    <t>SLV001Buildings destroyed</t>
  </si>
  <si>
    <t>SLV001Crisis affected groups</t>
  </si>
  <si>
    <t>SLV001Injuries reported</t>
  </si>
  <si>
    <t>SLV001People facing limited access constraints</t>
  </si>
  <si>
    <t>SLV001People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</si>
  <si>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</si>
  <si>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</si>
  <si>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</si>
  <si>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</si>
  <si>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</si>
  <si>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</si>
  <si>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</si>
  <si>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</si>
  <si>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</si>
  <si>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</si>
  <si>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</si>
  <si>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</si>
  <si>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</si>
  <si>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</si>
  <si>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</si>
  <si>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</si>
  <si>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</si>
  <si>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</si>
  <si>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</si>
  <si>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</si>
  <si>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</si>
  <si>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</si>
  <si>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</si>
  <si>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</si>
  <si>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</si>
  <si>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</si>
  <si>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</si>
  <si>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</si>
  <si>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</si>
  <si>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</si>
  <si>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</si>
  <si>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</si>
  <si>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</si>
  <si>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</si>
  <si>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</si>
  <si>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</si>
  <si>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</si>
  <si>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</si>
  <si>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</si>
  <si>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UNHCR 11/2018</t>
  </si>
  <si>
    <t>https://reliefweb.int/sites/reliefweb.int/files/resources/67309.pdf</t>
  </si>
  <si>
    <t>Refugees, host and non-host groups are affected by the crisis. Most refugees are from Angola and DRC, and smaller numbers of refugees are from Rwanda, Burundi, Somalia and other nationalities.</t>
  </si>
  <si>
    <t>ZMB002Crisis affected groups</t>
  </si>
  <si>
    <t>Complex crisis in Colombia</t>
  </si>
  <si>
    <t>COL001</t>
  </si>
  <si>
    <t>Colombia</t>
  </si>
  <si>
    <t>COL001Buildings damaged</t>
  </si>
  <si>
    <t>2019-02-14</t>
  </si>
  <si>
    <t>COL001Buildings destroyed</t>
  </si>
  <si>
    <t>COL001Crisis affected groups</t>
  </si>
  <si>
    <t>COL001Economic Losses</t>
  </si>
  <si>
    <t>No availability of data disaggregated for the last 6 months; not sure which diseases to take into account as related to crisis</t>
  </si>
  <si>
    <t>COL001Illness cases reported</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</si>
  <si>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</si>
  <si>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</si>
  <si>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</si>
  <si>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</si>
  <si>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</si>
  <si>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</si>
  <si>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</si>
  <si>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</si>
  <si>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Refugees, returnees, host</t>
  </si>
  <si>
    <t>COL002Crisis affected groups</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</si>
  <si>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</si>
  <si>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</si>
  <si>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</si>
  <si>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</si>
  <si>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</si>
  <si>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</si>
  <si>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</si>
  <si>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</si>
  <si>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Refugees and host</t>
  </si>
  <si>
    <t>DJI002Crisis affected groups</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</si>
  <si>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</si>
  <si>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</si>
  <si>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</si>
  <si>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</si>
  <si>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</si>
  <si>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</si>
  <si>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</si>
  <si>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</si>
  <si>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</si>
  <si>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</si>
  <si>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</si>
  <si>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</si>
  <si>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</si>
  <si>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</si>
  <si>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</si>
  <si>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</si>
  <si>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</si>
  <si>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</si>
  <si>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</si>
  <si>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</si>
  <si>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</si>
  <si>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</si>
  <si>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</si>
  <si>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</si>
  <si>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</si>
  <si>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</si>
  <si>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</si>
  <si>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Denial of existence of humanitarian needs or entitlements to assistance</t>
  </si>
  <si>
    <t>ESP002Denial of existence of humanitarian needs or entitlements to assistance</t>
  </si>
  <si>
    <t>ESP002Economic Losses</t>
  </si>
  <si>
    <t>ESP002Illness cases reported</t>
  </si>
  <si>
    <t>Impediments to entry into country (bureaucratic and administrative)</t>
  </si>
  <si>
    <t>ESP002Impediments to entry into country (bureaucratic and administrative)</t>
  </si>
  <si>
    <t>ESP002Injuries reported</t>
  </si>
  <si>
    <t>Interference into implementation of humanitarian activities</t>
  </si>
  <si>
    <t>ESP002Interference into implementation of humanitarian activities</t>
  </si>
  <si>
    <t>Ongoing insecurity/hostilities affecting humanitarian assistance</t>
  </si>
  <si>
    <t>ESP002Ongoing insecurity/hostilities affecting humanitarian assistance</t>
  </si>
  <si>
    <t>ESP002People facing limited access constraints</t>
  </si>
  <si>
    <t>ESP002People facing restricted access constraints</t>
  </si>
  <si>
    <t>Physical constraints in the environment (obstacles related to terrain, climate, lack of infrastructure, etc.)</t>
  </si>
  <si>
    <t>ESP002Physical constraints in the environment (obstacles related to terrain, climate, lack of infrastructure, etc.)</t>
  </si>
  <si>
    <t>Presence of mines and improvised explosive devices</t>
  </si>
  <si>
    <t>ESP002Presence of mines and improvised explosive devices</t>
  </si>
  <si>
    <t>Restriction and obstruction of access to services and assistance</t>
  </si>
  <si>
    <t>ESP002Restriction and obstruction of access to services and assistance</t>
  </si>
  <si>
    <t>Restriction of movement (impediments to freedom of movement and/or administrative restrictions)</t>
  </si>
  <si>
    <t>ESP002Restriction of movement (impediments to freedom of movement and/or administrative restrictions)</t>
  </si>
  <si>
    <t>Violence against personnel, facilities and assets</t>
  </si>
  <si>
    <t>ESP002Violence against personnel, facilities and assets</t>
  </si>
  <si>
    <t>Complex crisis in Guatemala</t>
  </si>
  <si>
    <t>GTM001</t>
  </si>
  <si>
    <t>Guatemala</t>
  </si>
  <si>
    <t>GTM001Buildings damaged</t>
  </si>
  <si>
    <t>GTM001Buildings destroyed</t>
  </si>
  <si>
    <t>GTM001Economic Losses</t>
  </si>
  <si>
    <t>GTM001Injuries reported</t>
  </si>
  <si>
    <t>GTM001People facing limited access constraints</t>
  </si>
  <si>
    <t>GTM001People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</si>
  <si>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</si>
  <si>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</si>
  <si>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</si>
  <si>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</si>
  <si>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</si>
  <si>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</si>
  <si>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</si>
  <si>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</si>
  <si>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</si>
  <si>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</si>
  <si>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</si>
  <si>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</si>
  <si>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</si>
  <si>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</si>
  <si>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</si>
  <si>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</si>
  <si>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</si>
  <si>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</si>
  <si>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</si>
  <si>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</si>
  <si>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</si>
  <si>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</si>
  <si>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</si>
  <si>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</si>
  <si>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</si>
  <si>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</si>
  <si>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</si>
  <si>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</si>
  <si>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</si>
  <si>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</si>
  <si>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</si>
  <si>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</si>
  <si>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</si>
  <si>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</si>
  <si>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</si>
  <si>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</si>
  <si>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</si>
  <si>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</si>
  <si>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</si>
  <si>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</si>
  <si>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</si>
  <si>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</si>
  <si>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</si>
  <si>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</si>
  <si>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</si>
  <si>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</si>
  <si>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2019-02-15</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</si>
  <si>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</si>
  <si>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</si>
  <si>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</si>
  <si>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</si>
  <si>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</si>
  <si>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</si>
  <si>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</si>
  <si>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</si>
  <si>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</si>
  <si>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</si>
  <si>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</si>
  <si>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</si>
  <si>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</si>
  <si>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</si>
  <si>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</si>
  <si>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</si>
  <si>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</si>
  <si>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</si>
  <si>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</si>
  <si>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</si>
  <si>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</si>
  <si>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</si>
  <si>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</si>
  <si>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</si>
  <si>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</si>
  <si>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</si>
  <si>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</si>
  <si>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</si>
  <si>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</si>
  <si>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</si>
  <si>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</si>
  <si>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</si>
  <si>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</si>
  <si>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</si>
  <si>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</si>
  <si>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</si>
  <si>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</si>
  <si>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</si>
  <si>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</si>
  <si>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</si>
  <si>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</si>
  <si>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</si>
  <si>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</si>
  <si>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</si>
  <si>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</si>
  <si>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</si>
  <si>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</si>
  <si>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</si>
  <si>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</si>
  <si>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</si>
  <si>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</si>
  <si>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</si>
  <si>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</si>
  <si>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</si>
  <si>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</si>
  <si>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</si>
  <si>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</si>
  <si>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</si>
  <si>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</si>
  <si>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</si>
  <si>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</si>
  <si>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</si>
  <si>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</si>
  <si>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</si>
  <si>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</si>
  <si>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</si>
  <si>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</si>
  <si>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</si>
  <si>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</si>
  <si>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</si>
  <si>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</si>
  <si>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</si>
  <si>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</si>
  <si>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</si>
  <si>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</si>
  <si>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</si>
  <si>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</si>
  <si>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</si>
  <si>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</si>
  <si>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</si>
  <si>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</si>
  <si>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</si>
  <si>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</si>
  <si>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</si>
  <si>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</si>
  <si>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UNHCR 2019</t>
  </si>
  <si>
    <t>https://www.unhcr.org/ke/</t>
  </si>
  <si>
    <t>Refugee and host</t>
  </si>
  <si>
    <t>KEN002Crisis affected groups</t>
  </si>
  <si>
    <t>KEN002Economic Losses</t>
  </si>
  <si>
    <t>KEN002Fatalities reported</t>
  </si>
  <si>
    <t>KEN002Illness cases reported</t>
  </si>
  <si>
    <t>KEN002People facing limited access constraints</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</si>
  <si>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</si>
  <si>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</si>
  <si>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</si>
  <si>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</si>
  <si>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</si>
  <si>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</si>
  <si>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</si>
  <si>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</si>
  <si>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</si>
  <si>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</si>
  <si>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</si>
  <si>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</si>
  <si>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</si>
  <si>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</si>
  <si>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</si>
  <si>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</si>
  <si>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limited access constraints</t>
  </si>
  <si>
    <t>MWI002People facing restricted access constraints</t>
  </si>
  <si>
    <t>Venezuela displacement in Peru</t>
  </si>
  <si>
    <t>PER002</t>
  </si>
  <si>
    <t>Peru</t>
  </si>
  <si>
    <t>PER002Buildings damaged</t>
  </si>
  <si>
    <t>PER002Buildings destroyed</t>
  </si>
  <si>
    <t>PER002Crisis affected groups</t>
  </si>
  <si>
    <t>There is certainly a cost of answering to the influx but unclear what could be considered economic losses due to international displacement.</t>
  </si>
  <si>
    <t>PER002Economic Losses</t>
  </si>
  <si>
    <t>IFRC 01/02/2019</t>
  </si>
  <si>
    <t>https://reliefweb.int/sites/reliefweb.int/files/resources/MDR42004eu1.pdf</t>
  </si>
  <si>
    <t>During 2018, migrants from Venezuela constituted 96% of imported malaria cases along the Ecuador Peru border. Plasmodium vivax dominated. Autochthonous malaria cases emerged in areas previously malaria-free.</t>
  </si>
  <si>
    <t>PER002Illness cases reported</t>
  </si>
  <si>
    <t>No reporting on this as far as I can tell.</t>
  </si>
  <si>
    <t>PER002Injuries reported</t>
  </si>
  <si>
    <t>No indication of PinN with restricted access</t>
  </si>
  <si>
    <t>PER002People facing restricted access constraints</t>
  </si>
  <si>
    <t>Burundi and DRC refugees in Rwanda</t>
  </si>
  <si>
    <t>RWA002</t>
  </si>
  <si>
    <t>Rwanda</t>
  </si>
  <si>
    <t>No indication of (recent) damages due to international displacement.</t>
  </si>
  <si>
    <t>RWA002Buildings damaged</t>
  </si>
  <si>
    <t>RWA002Buildings destroyed</t>
  </si>
  <si>
    <t>RWA002Crisis affected groups</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</si>
  <si>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</si>
  <si>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</si>
  <si>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</si>
  <si>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</si>
  <si>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</si>
  <si>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</si>
  <si>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</si>
  <si>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</si>
  <si>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UNHCR 31/01/2019</t>
  </si>
  <si>
    <t>https://reliefweb.int/sites/reliefweb.int/files/resources/67897.pdf</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</si>
  <si>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</si>
  <si>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RWA002Landmass affected</t>
  </si>
  <si>
    <t>No (significant) access constraints.</t>
  </si>
  <si>
    <t>RWA002People facing limited access constraints</t>
  </si>
  <si>
    <t>RWA002People facing restricted access constraints</t>
  </si>
  <si>
    <t>Total population</t>
  </si>
  <si>
    <t>OCHA 21/09/2018; UNHCR last updated 07/02/2019</t>
  </si>
  <si>
    <t>https://data.humdata.org/dataset/rwanda-population-statistics https://data.humdata.org/dataset/94b26815-cd91-4553-b64d-7a6f153400bc/resource/af21db64-6274-4c14-889f-3df5e608382f/download/rphc_4_publication_tables.pdf  https://data.humdata.org/dataset/refugees-originating-rwa</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</si>
  <si>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</si>
  <si>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RWA002Total population</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</si>
  <si>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</si>
  <si>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</si>
  <si>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</si>
  <si>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</si>
  <si>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</si>
  <si>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</si>
  <si>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</si>
  <si>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</si>
  <si>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</si>
  <si>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</si>
  <si>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</si>
  <si>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</si>
  <si>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</si>
  <si>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</si>
  <si>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</si>
  <si>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</si>
  <si>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</si>
  <si>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</si>
  <si>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</si>
  <si>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</si>
  <si>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</si>
  <si>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</si>
  <si>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</si>
  <si>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</si>
  <si>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</si>
  <si>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</si>
  <si>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</si>
  <si>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</si>
  <si>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</si>
  <si>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</si>
  <si>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</si>
  <si>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</si>
  <si>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</si>
  <si>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</si>
  <si>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</si>
  <si>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</si>
  <si>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</si>
  <si>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</si>
  <si>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</si>
  <si>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</si>
  <si>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</si>
  <si>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</si>
  <si>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</si>
  <si>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</si>
  <si>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</si>
  <si>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</si>
  <si>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</si>
  <si>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</si>
  <si>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</si>
  <si>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</si>
  <si>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</si>
  <si>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</si>
  <si>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</si>
  <si>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</si>
  <si>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</si>
  <si>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</si>
  <si>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</si>
  <si>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</si>
  <si>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</si>
  <si>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</si>
  <si>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</si>
  <si>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</si>
  <si>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</si>
  <si>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</si>
  <si>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</si>
  <si>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</si>
  <si>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</si>
  <si>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</si>
  <si>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</si>
  <si>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</si>
  <si>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</si>
  <si>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</si>
  <si>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</si>
  <si>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</si>
  <si>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</si>
  <si>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</si>
  <si>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</si>
  <si>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</si>
  <si>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</si>
  <si>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</si>
  <si>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</si>
  <si>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</si>
  <si>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</si>
  <si>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</si>
  <si>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</si>
  <si>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</si>
  <si>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</si>
  <si>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</si>
  <si>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</si>
  <si>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</si>
  <si>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</si>
  <si>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</si>
  <si>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</si>
  <si>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</si>
  <si>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</si>
  <si>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</si>
  <si>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</si>
  <si>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</si>
  <si>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</si>
  <si>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Province population: GoT</t>
  </si>
  <si>
    <t>http://web.turkstat.gov.tr/UstMenu.do?metod=temelist</t>
  </si>
  <si>
    <t>Represents the total population of provinces affected by one or more crisis.</t>
  </si>
  <si>
    <t>TUR001People exposed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</si>
  <si>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</si>
  <si>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</si>
  <si>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</si>
  <si>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</si>
  <si>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</si>
  <si>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</si>
  <si>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</si>
  <si>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</si>
  <si>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</si>
  <si>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</si>
  <si>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</si>
  <si>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</si>
  <si>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fatalities among Syrian refugees</t>
  </si>
  <si>
    <t>TUR002Fatalities reported</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</si>
  <si>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</si>
  <si>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</si>
  <si>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</si>
  <si>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</si>
  <si>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</si>
  <si>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</si>
  <si>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</si>
  <si>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</si>
  <si>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</si>
  <si>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</si>
  <si>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</si>
  <si>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</si>
  <si>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</si>
  <si>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</si>
  <si>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</si>
  <si>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</si>
  <si>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</si>
  <si>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</si>
  <si>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</si>
  <si>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</si>
  <si>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</si>
  <si>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</si>
  <si>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</si>
  <si>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Province population: GoT
Affected provinces: IOM</t>
  </si>
  <si>
    <t>https://en.wikipedia.org/wiki/Provinces_of_Turkey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</si>
  <si>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</si>
  <si>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</si>
  <si>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</si>
  <si>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</si>
  <si>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</si>
  <si>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</si>
  <si>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</si>
  <si>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</si>
  <si>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</si>
  <si>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</si>
  <si>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</si>
  <si>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</si>
  <si>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</si>
  <si>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</si>
  <si>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</si>
  <si>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</si>
  <si>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</si>
  <si>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</si>
  <si>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</si>
  <si>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</si>
  <si>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</si>
  <si>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</si>
  <si>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</si>
  <si>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</si>
  <si>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</si>
  <si>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</si>
  <si>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</si>
  <si>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</si>
  <si>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</si>
  <si>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</si>
  <si>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</si>
  <si>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</si>
  <si>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</si>
  <si>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</si>
  <si>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</si>
  <si>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</si>
  <si>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</si>
  <si>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</si>
  <si>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</si>
  <si>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</si>
  <si>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Ministry of Foreign Affairs, last accessed 05/02/2019</t>
  </si>
  <si>
    <t>https://mfa.gov.ua/en/about-ukraine/info/regions/26-lugansk https://mfa.gov.ua/en/about-ukraine/info/regions/25-doneck</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</si>
  <si>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</si>
  <si>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UKR002Landmass affected</t>
  </si>
  <si>
    <t>UKR002People facing restricted access constraints</t>
  </si>
  <si>
    <t>Ukraine Statistical Service, November 2018 UNHCR, December 2018 Update</t>
  </si>
  <si>
    <t>http://database.ukrcensus.gov.ua/PXWEB2007/eng/news/op_popul_e.asp http://www.ukrstat.gov.ua/operativ/operativ2018/ds/kn/kn_e/kn1118_e.html https://reliefweb.int/sites/reliefweb.int/files/resources/2018-12-UNHCR-UKRAINE-Fact-Sheet-FINAL- NG.pdf</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</si>
  <si>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</si>
  <si>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UKR002Total population</t>
  </si>
  <si>
    <t>AFG001Buildings destroyed</t>
  </si>
  <si>
    <t>2019-02-18</t>
  </si>
  <si>
    <t>Collapase of the health infrastructure because of the conflict. The data available does not reflect the situation.</t>
  </si>
  <si>
    <t>CAF001Illness cases reported</t>
  </si>
  <si>
    <t>2019-02-26</t>
  </si>
  <si>
    <t>Complex in Burundi</t>
  </si>
  <si>
    <t>BDI001</t>
  </si>
  <si>
    <t>Burundi</t>
  </si>
  <si>
    <t>No mayor damaged in relation to this specific crisis recently reported.</t>
  </si>
  <si>
    <t>BDI001Buildings damaged</t>
  </si>
  <si>
    <t>2019-02-27</t>
  </si>
  <si>
    <t>BDI001Buildings destroyed</t>
  </si>
  <si>
    <t>all groups</t>
  </si>
  <si>
    <t>BDI001Crisis affected groups</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</si>
  <si>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</si>
  <si>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</si>
  <si>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</si>
  <si>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</si>
  <si>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</si>
  <si>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</si>
  <si>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</si>
  <si>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</si>
  <si>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</si>
  <si>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</si>
  <si>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</si>
  <si>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</si>
  <si>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</si>
  <si>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</si>
  <si>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</si>
  <si>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</si>
  <si>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</si>
  <si>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</si>
  <si>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</si>
  <si>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</si>
  <si>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</si>
  <si>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</si>
  <si>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</si>
  <si>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PAK004Extreme humanitarian conditions - Level 5</t>
  </si>
  <si>
    <t>No data for the amount of illnesses as a direct result of increased insecurity in Azad Kashmir.</t>
  </si>
  <si>
    <t>PAK004Illness cases reported</t>
  </si>
  <si>
    <t>No data for the amount of injuries due to the increased insecurity in Azad Kashmir.</t>
  </si>
  <si>
    <t>PAK004Injuries reported</t>
  </si>
  <si>
    <t>PAK004Moderate humanitarian conditions - Level 3</t>
  </si>
  <si>
    <t>No data for the amount of people affected due to the increased insecurity in Azad Kashmir.</t>
  </si>
  <si>
    <t>PAK004People affected</t>
  </si>
  <si>
    <t>PAK004People in Need</t>
  </si>
  <si>
    <t>PAK004Severe humanitarian conditions - Level 4</t>
  </si>
  <si>
    <t>PAK004Stressed humanitarian conditions - Level 2</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</si>
  <si>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</si>
  <si>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</si>
  <si>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</si>
  <si>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</si>
  <si>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</si>
  <si>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</si>
  <si>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</si>
  <si>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</si>
  <si>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2019-02-28</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</si>
  <si>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</si>
  <si>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</si>
  <si>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</si>
  <si>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</si>
  <si>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</si>
  <si>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</si>
  <si>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</si>
  <si>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</si>
  <si>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</si>
  <si>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</si>
  <si>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</si>
  <si>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</si>
  <si>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</si>
  <si>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</si>
  <si>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</si>
  <si>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2019-03-08</t>
  </si>
  <si>
    <t>YEM002Buildings destroyed</t>
  </si>
  <si>
    <t>YEM002Economic Losses</t>
  </si>
  <si>
    <t>Regional Boko Haram Crisis</t>
  </si>
  <si>
    <t>REG001</t>
  </si>
  <si>
    <t>Nigeria, Niger, Chad, Cameroon</t>
  </si>
  <si>
    <t>REG001Buildings damaged</t>
  </si>
  <si>
    <t>2019-03-21</t>
  </si>
  <si>
    <t>OCHA 11/2018</t>
  </si>
  <si>
    <t>Total buildings damaged due to the BH crisis in Nigeria.</t>
  </si>
  <si>
    <t>REG001Buildings destroyed</t>
  </si>
  <si>
    <t>World Bank 8/1/2018</t>
  </si>
  <si>
    <t>Economic losses in Cameroon, no data from other crisis.</t>
  </si>
  <si>
    <t>REG001Economic Losses</t>
  </si>
  <si>
    <t>Malawi Statistics Office 11.2008</t>
  </si>
  <si>
    <t>http://www.mw.one.un.org/wp-content/uploads/2014/04/Malawi-Population-and-Housing-Census-Preliminary-Report-2008.pdf</t>
  </si>
  <si>
    <t>Figure represents the total area of Malawi. Food insecurity is prevalent throughout the country, and is not confined to one particular area.</t>
  </si>
  <si>
    <t>MWI002Landmass affected</t>
  </si>
  <si>
    <t>2019-03-25</t>
  </si>
  <si>
    <t>Change in the data/methodology</t>
  </si>
  <si>
    <t>The population’s coping capacities have steadily eroded, people have had to flee from the rural to the peri-urban area surrounding Djibouti, and as a consequence, people are increasingly unable to generate sufficient household income to provide for basic necessities. (HRP 2017)</t>
  </si>
  <si>
    <t>DJI003People displaced</t>
  </si>
  <si>
    <t>2019-03-27</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</si>
  <si>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</si>
  <si>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</si>
  <si>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</si>
  <si>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</si>
  <si>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</si>
  <si>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</si>
  <si>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</si>
  <si>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</si>
  <si>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INE 2018</t>
  </si>
  <si>
    <t>http://www.ine.gov.mz/operacoes-estatisticas/censos/censo-2007/censo-2017</t>
  </si>
  <si>
    <t>Based on 2017 census</t>
  </si>
  <si>
    <t>MOZ004Total population</t>
  </si>
  <si>
    <t>Province population: GoT
Most affected provinces: UNHCR 12/2018</t>
  </si>
  <si>
    <t>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</si>
  <si>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</si>
  <si>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</si>
  <si>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Burnt shelters have been reported during Boko Haram attacks</t>
  </si>
  <si>
    <t>NER002Buildings damaged</t>
  </si>
  <si>
    <t>2019-03-28</t>
  </si>
  <si>
    <t>NER002Buildings destroyed</t>
  </si>
  <si>
    <t>Conflict in Jammu and Kashmir</t>
  </si>
  <si>
    <t>IND002</t>
  </si>
  <si>
    <t>India</t>
  </si>
  <si>
    <t>IND002Buildings damaged</t>
  </si>
  <si>
    <t>2019-03-29</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</si>
  <si>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</si>
  <si>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</si>
  <si>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</si>
  <si>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</si>
  <si>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</si>
  <si>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</si>
  <si>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</si>
  <si>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UNICEF 27/03/2019 R4V December 2018 NRC 18/12/2018</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</si>
  <si>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</si>
  <si>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</si>
  <si>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TTO002People affected</t>
  </si>
  <si>
    <t>Most sources put the number of Venezuelans at 40,000 but others estimate the actual number to be higher, at 60,000.</t>
  </si>
  <si>
    <t>TTO002People displaced</t>
  </si>
  <si>
    <t>Nicaraguan refugees in Costa Rica</t>
  </si>
  <si>
    <t>CRI002</t>
  </si>
  <si>
    <t>Costa Rica</t>
  </si>
  <si>
    <t>CRI002Buildings damaged</t>
  </si>
  <si>
    <t>2019-04-11</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</si>
  <si>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</si>
  <si>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</si>
  <si>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</si>
  <si>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</si>
  <si>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</si>
  <si>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</si>
  <si>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</si>
  <si>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</si>
  <si>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ITA002Denial of existence of humanitarian needs or entitlements to assistance</t>
  </si>
  <si>
    <t>2019-04-17</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</si>
  <si>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</si>
  <si>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</si>
  <si>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</si>
  <si>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</si>
  <si>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</si>
  <si>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</si>
  <si>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</si>
  <si>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</si>
  <si>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ACAPS 04/2019</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</si>
  <si>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</si>
  <si>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</si>
  <si>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</si>
  <si>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</si>
  <si>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</si>
  <si>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</si>
  <si>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</si>
  <si>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</si>
  <si>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</si>
  <si>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</si>
  <si>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</si>
  <si>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</si>
  <si>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</si>
  <si>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</si>
  <si>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</si>
  <si>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</si>
  <si>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</si>
  <si>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</si>
  <si>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ACAPS ACCESS MAP</t>
  </si>
  <si>
    <t>http://humanitarianaccess.acaps.org/</t>
  </si>
  <si>
    <t>HTI001People facing limited access constraints</t>
  </si>
  <si>
    <t>2019-04-23</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</si>
  <si>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</si>
  <si>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</si>
  <si>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</si>
  <si>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</si>
  <si>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</si>
  <si>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</si>
  <si>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</si>
  <si>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</si>
  <si>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</si>
  <si>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</si>
  <si>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</si>
  <si>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</si>
  <si>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</si>
  <si>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</si>
  <si>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</si>
  <si>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2019-04-24</t>
  </si>
  <si>
    <t>YEM001People in Need</t>
  </si>
  <si>
    <t>YEM002Injuries reported</t>
  </si>
  <si>
    <t>Regional Kashmir conflict</t>
  </si>
  <si>
    <t>REG003</t>
  </si>
  <si>
    <t>India, Pakistan</t>
  </si>
  <si>
    <t>REG003Buildings damaged</t>
  </si>
  <si>
    <t>2019-04-25</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</si>
  <si>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</si>
  <si>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</si>
  <si>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</si>
  <si>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</si>
  <si>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</si>
  <si>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</si>
  <si>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</si>
  <si>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</si>
  <si>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</si>
  <si>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</si>
  <si>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</si>
  <si>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</si>
  <si>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</si>
  <si>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</si>
  <si>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</si>
  <si>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</si>
  <si>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</si>
  <si>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</si>
  <si>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</si>
  <si>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</si>
  <si>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</si>
  <si>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 Tunisia, Libya, Italy</t>
  </si>
  <si>
    <t>REG007Buildings damaged</t>
  </si>
  <si>
    <t>2019-04-26</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</si>
  <si>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</si>
  <si>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</si>
  <si>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</si>
  <si>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</si>
  <si>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</si>
  <si>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</si>
  <si>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</si>
  <si>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</si>
  <si>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</si>
  <si>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</si>
  <si>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</si>
  <si>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</si>
  <si>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</si>
  <si>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</si>
  <si>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</si>
  <si>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</si>
  <si>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</si>
  <si>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</si>
  <si>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</si>
  <si>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 Morocco, 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</si>
  <si>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</si>
  <si>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</si>
  <si>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</si>
  <si>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</si>
  <si>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</si>
  <si>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</si>
  <si>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</si>
  <si>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</si>
  <si>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</si>
  <si>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</si>
  <si>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</si>
  <si>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</si>
  <si>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</si>
  <si>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</si>
  <si>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</si>
  <si>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</si>
  <si>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</si>
  <si>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</si>
  <si>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</si>
  <si>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</si>
  <si>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</si>
  <si>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2019-04-29</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</si>
  <si>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</si>
  <si>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</si>
  <si>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</si>
  <si>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</si>
  <si>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</si>
  <si>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</si>
  <si>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</si>
  <si>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</si>
  <si>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</si>
  <si>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</si>
  <si>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</si>
  <si>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</si>
  <si>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2019-04-30</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</si>
  <si>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</si>
  <si>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</si>
  <si>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</si>
  <si>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</si>
  <si>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Complex crisis in Mozambique</t>
  </si>
  <si>
    <t>MOZ001</t>
  </si>
  <si>
    <t>Based on 17 census</t>
  </si>
  <si>
    <t>MOZ001Total population</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</si>
  <si>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</si>
  <si>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</si>
  <si>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</si>
  <si>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</si>
  <si>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</si>
  <si>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</si>
  <si>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 Brazil, Colombia, Ecuador, Peru, Trinidad and Tobago</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</si>
  <si>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</si>
  <si>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</si>
  <si>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</si>
  <si>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</si>
  <si>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</si>
  <si>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</si>
  <si>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</si>
  <si>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</si>
  <si>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</si>
  <si>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 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</si>
  <si>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</si>
  <si>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</si>
  <si>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</si>
  <si>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</si>
  <si>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</si>
  <si>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</si>
  <si>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</si>
  <si>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</si>
  <si>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2019-05-01</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</si>
  <si>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</si>
  <si>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</si>
  <si>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</si>
  <si>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</si>
  <si>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</si>
  <si>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</si>
  <si>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</si>
  <si>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 Greece</t>
  </si>
  <si>
    <t>REG006Buildings damaged</t>
  </si>
  <si>
    <t>2019-05-18</t>
  </si>
  <si>
    <t>REG006Buildings destroyed</t>
  </si>
  <si>
    <t>refugees and host population</t>
  </si>
  <si>
    <t>REG006Crisis affected groups</t>
  </si>
  <si>
    <t>REG006Economic Losses</t>
  </si>
  <si>
    <t>REG006Extreme humanitarian conditions - Level 5</t>
  </si>
  <si>
    <t>REG006Illness cases reported</t>
  </si>
  <si>
    <t>REG006Injuries reported</t>
  </si>
  <si>
    <t>REG006Landmass affected</t>
  </si>
  <si>
    <t>REG006Minimal humanitarian conditions - Level 1</t>
  </si>
  <si>
    <t>REG006Moderate humanitarian conditions - Level 3</t>
  </si>
  <si>
    <t>REG006People affected</t>
  </si>
  <si>
    <t>REG006People displaced</t>
  </si>
  <si>
    <t>REG006People exposed</t>
  </si>
  <si>
    <t>REG006People facing limited access constraints</t>
  </si>
  <si>
    <t>REG006People facing restricted access constraints</t>
  </si>
  <si>
    <t>REG006People in Need</t>
  </si>
  <si>
    <t>REG006Severe humanitarian conditions - Level 4</t>
  </si>
  <si>
    <t>REG006Stressed humanitarian conditions - Level 2</t>
  </si>
  <si>
    <t>PBS 2017</t>
  </si>
  <si>
    <t>http://www.pbs.gov.pk/sites/default/files/PAKISTAN%20TEHSIL%20WISE%20FOR%20WEB%20CENSUS_2017.pdf</t>
  </si>
  <si>
    <t>Total area exposed to the ongoing insecurity - which is the total area of Azad Jammu and Kashmir.</t>
  </si>
  <si>
    <t>PAK004Landmass affected</t>
  </si>
  <si>
    <t>2019-05-20</t>
  </si>
  <si>
    <t>The total number of people living in the affected area (AJK). People are likely to be affected to different extents.</t>
  </si>
  <si>
    <t>PAK004People exposed</t>
  </si>
  <si>
    <t>Syrian Regional Crisis</t>
  </si>
  <si>
    <t>REG004</t>
  </si>
  <si>
    <t>Syria, Turkey, Iraq, Egypt, Jordan, Lebanon</t>
  </si>
  <si>
    <t>See the individual crises</t>
  </si>
  <si>
    <t>No recent reliable data available</t>
  </si>
  <si>
    <t>REG004Buildings damaged</t>
  </si>
  <si>
    <t>2019-05-21</t>
  </si>
  <si>
    <t>REG004Buildings destroyed</t>
  </si>
  <si>
    <t>The syrian number of affected groups in the affected area</t>
  </si>
  <si>
    <t>REG004Crisis affected groups</t>
  </si>
  <si>
    <t>REG004Economic Losses</t>
  </si>
  <si>
    <t>BGD002Buildings damaged</t>
  </si>
  <si>
    <t>2019-05-23</t>
  </si>
  <si>
    <t>BGD002Buildings destroyed</t>
  </si>
  <si>
    <t>MMR002Illness cases reported</t>
  </si>
  <si>
    <t>MMR002Injuries reported</t>
  </si>
  <si>
    <t>Refugees, host, non-host, IDPs, returnees</t>
  </si>
  <si>
    <t>DJI003Crisis affected groups</t>
  </si>
  <si>
    <t>2019-05-27</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</si>
  <si>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</si>
  <si>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</si>
  <si>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</si>
  <si>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</si>
  <si>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</si>
  <si>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</si>
  <si>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</si>
  <si>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</si>
  <si>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We assume there are no damages</t>
  </si>
  <si>
    <t>KEN002Buildings damaged</t>
  </si>
  <si>
    <t>2019-06-25</t>
  </si>
  <si>
    <t>KEN002Buildings destroyed</t>
  </si>
  <si>
    <t>We assume there are no injuries caused by the crisis</t>
  </si>
  <si>
    <t>KEN002Injuries reported</t>
  </si>
  <si>
    <t>MoH Cameroon as of 26/06/2019</t>
  </si>
  <si>
    <t>http://www.minsante.cm/</t>
  </si>
  <si>
    <t>Website is currently not available and no recent updates have been posted.</t>
  </si>
  <si>
    <t>CMR001Illness cases reported</t>
  </si>
  <si>
    <t>2019-06-26</t>
  </si>
  <si>
    <t>CMR003Illness cases reported</t>
  </si>
  <si>
    <t>CMR004Illness cases reported</t>
  </si>
  <si>
    <t>GoM 09/06/2019</t>
  </si>
  <si>
    <t>https://reliefweb.int/report/mali/bulletin-epidemiologique-hebdomadaire-n-23-du-03-au-09062019</t>
  </si>
  <si>
    <t>MLI001Illness cases reported</t>
  </si>
  <si>
    <t>ECU002Economic Losses</t>
  </si>
  <si>
    <t>2019-06-28</t>
  </si>
  <si>
    <t>ECU002People facing restricted access constraints</t>
  </si>
  <si>
    <t>Non-host, IDPs, returnees</t>
  </si>
  <si>
    <t>GTM001Crisis affected groups</t>
  </si>
  <si>
    <t>No reliable data available</t>
  </si>
  <si>
    <t>HTI001Injuries reported</t>
  </si>
  <si>
    <t>MRT002Buildings damaged</t>
  </si>
  <si>
    <t>MRT002Buildings destroyed</t>
  </si>
  <si>
    <t>MRT002Fatalities in all crises</t>
  </si>
  <si>
    <t>MRT002Fatalities reported</t>
  </si>
  <si>
    <t>MRT002Injuries reported</t>
  </si>
  <si>
    <t>Population Census Data 2015</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</si>
  <si>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</si>
  <si>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Total population living in the Philippines</t>
  </si>
  <si>
    <t>PHL003Total population</t>
  </si>
  <si>
    <t>Host, Non-host, IDPs, Refugees, Returnees</t>
  </si>
  <si>
    <t>SSD001Crisis affected groups</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</si>
  <si>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</si>
  <si>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</si>
  <si>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</si>
  <si>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</si>
  <si>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</si>
  <si>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</si>
  <si>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</si>
  <si>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</si>
  <si>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</si>
  <si>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</si>
  <si>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</si>
  <si>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2019-07-01</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</si>
  <si>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</si>
  <si>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</si>
  <si>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</si>
  <si>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</si>
  <si>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</si>
  <si>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</si>
  <si>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</si>
  <si>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</si>
  <si>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</si>
  <si>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</si>
  <si>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</si>
  <si>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</si>
  <si>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</si>
  <si>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</si>
  <si>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</si>
  <si>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</si>
  <si>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</si>
  <si>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</si>
  <si>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</si>
  <si>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</si>
  <si>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</si>
  <si>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2019-07-02</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</si>
  <si>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</si>
  <si>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</si>
  <si>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</si>
  <si>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</si>
  <si>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</si>
  <si>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</si>
  <si>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</si>
  <si>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</si>
  <si>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</si>
  <si>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</si>
  <si>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</si>
  <si>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2019-07-03</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</si>
  <si>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</si>
  <si>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</si>
  <si>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</si>
  <si>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</si>
  <si>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</si>
  <si>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</si>
  <si>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</si>
  <si>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</si>
  <si>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</si>
  <si>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</si>
  <si>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</si>
  <si>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</si>
  <si>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</si>
  <si>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</si>
  <si>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</si>
  <si>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</si>
  <si>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</si>
  <si>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2019-07-04</t>
  </si>
  <si>
    <t>MDG002Buildings destroyed</t>
  </si>
  <si>
    <t>Non-host</t>
  </si>
  <si>
    <t>MDG002Crisis affected groups</t>
  </si>
  <si>
    <t>MDG002Economic Losses</t>
  </si>
  <si>
    <t>MDG002Illness cases reported</t>
  </si>
  <si>
    <t>MDG002Injuries reported</t>
  </si>
  <si>
    <t>MDG002People facing limited access constraints</t>
  </si>
  <si>
    <t>MDG002People facing restricted access constraints</t>
  </si>
  <si>
    <t>ACLED 01-05/2019</t>
  </si>
  <si>
    <t>Total number of crisis related fatalities the last six months (January to June)</t>
  </si>
  <si>
    <t>TZA002Fatalities reported</t>
  </si>
  <si>
    <t>2019-07-24</t>
  </si>
  <si>
    <t>TZA002Injuries reported</t>
  </si>
  <si>
    <t>National Statistics Office, UNHCR 30/04/2019</t>
  </si>
  <si>
    <t>https://www.nbs.go.tz/nbs/takwimu/census2012/Tanzania_Total_Population_by_District-Regions-2016_2017r.pdf https://reliefweb.int/sites/reliefweb.int/files/resources/Tanzania%20Population%20Dashboard_May%202019.pdf</t>
  </si>
  <si>
    <t>Areas affected: Kigoma (37,040km2), Katavi (45,843km2), Tabora (76,150km2), Tanga (26,667km2), Dar-es Salaam (1,393km2)</t>
  </si>
  <si>
    <t>TZA002Landmass affected</t>
  </si>
  <si>
    <t>No/limited data/information available</t>
  </si>
  <si>
    <t>NGA001Illness cases reported</t>
  </si>
  <si>
    <t>2019-07-26</t>
  </si>
  <si>
    <t>NGA001Injuries reported</t>
  </si>
  <si>
    <t>NGA003Illness cases reported</t>
  </si>
  <si>
    <t>NGA003Injuries reported</t>
  </si>
  <si>
    <t>NGA004Illness cases reported</t>
  </si>
  <si>
    <t>NGA004Injuries reported</t>
  </si>
  <si>
    <t>DJI002Illness cases reported</t>
  </si>
  <si>
    <t>2019-07-29</t>
  </si>
  <si>
    <t>BDI001Injuries reported</t>
  </si>
  <si>
    <t>2019-07-30</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</si>
  <si>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</si>
  <si>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</si>
  <si>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</si>
  <si>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</si>
  <si>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</si>
  <si>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</si>
  <si>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</si>
  <si>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</si>
  <si>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</si>
  <si>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</si>
  <si>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</si>
  <si>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</si>
  <si>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</si>
  <si>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IDN002People in Need</t>
  </si>
  <si>
    <t>IPC May - September 2019 - 09/07/2019, World Bank 2019</t>
  </si>
  <si>
    <t>http://edo.jrc.ec.europa.eu/gdo/php/index.php?id=2022&amp;ndx=RDrI&amp;scope=famine&amp;lon=28.5&amp;lat=-29.50014&amp;refDate=2019-03-21, https://databank.worldbank.org/data/views/reports/reportwidget.aspx?Report_Name=CountryProfile&amp;Id=b450fd57&amp;tbar=y&amp;dd=y&amp;inf=n&amp;zm=n&amp;country=LSO</t>
  </si>
  <si>
    <t>The food security crisis is impacting the entire national territory (30,350 km2). However, regions where the drought is most strongly felt cover around halft of the country (14,000km2)</t>
  </si>
  <si>
    <t>LSO002Landmass affected</t>
  </si>
  <si>
    <t>Gov of Mozambique 10/05/2019; OCHA 06/04/2019</t>
  </si>
  <si>
    <t>https://reliefweb.int/sites/reliefweb.int/files/resources/joint_national_sitrep_1_mozambique_10_may_2019_final_whoinsdps_for_trans.pdf;; https://reliefweb.int/sites/reliefweb.int/files/resources/MOZAMBIQUE%20CYCLONE%20IDAI%20%26%20FLOODS%20SITUATION%20REPORT%20NO.2%2003%20April%202019%20FINAL.pdf</t>
  </si>
  <si>
    <t>Houses flooded (15,784) and partially damaged (112,735) due to Cyclone Idai + (18,179) houses damaged + (290) classrooms damaged by Cyclone Kenneth</t>
  </si>
  <si>
    <t>MOZ001Buildings damaged</t>
  </si>
  <si>
    <t>Gov of Mozambique 10/05/2019; OCHA 06/04/2019; ACLED October 2017-February 2019</t>
  </si>
  <si>
    <t>114,463 houses and classrooms destroyed due to Cyclone Idai + 1,123 houses destroyed by violent attacks in Cabo Delgado + 27,203 houses destroyed + 190 classrooms destroyed due to Cyclone Kenneth</t>
  </si>
  <si>
    <t>MOZ001Buildings destroyed</t>
  </si>
  <si>
    <t>Non-host, IDPs, Host</t>
  </si>
  <si>
    <t>MOZ001Crisis affected groups</t>
  </si>
  <si>
    <t>World Bank 11/04/2019</t>
  </si>
  <si>
    <t>https://www.euronews.com/2019/04/11/world-bank-puts-mozambiques-economic-losses-from-cyclone-idai-at-up-to-773-million</t>
  </si>
  <si>
    <t>The results of the assessment show total damages to buildings, infrastructure and agriculture of $656 to $773 million</t>
  </si>
  <si>
    <t>MOZ001Economic Losses</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</si>
  <si>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</si>
  <si>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</si>
  <si>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</si>
  <si>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</si>
  <si>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</si>
  <si>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</si>
  <si>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</si>
  <si>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OCHA 12/2018
South Sudan National Bureau of Statistics 15/08/2018
IPC 01/2020</t>
  </si>
  <si>
    <t>https://data.humdata.org/dataset/south-sudan-population-statistics https://reliefweb.int/sites/reliefweb.int/files/resources/South_Sudan_2019_Humanitarian_Needs_Overview.pdf http://www.ipcinfo.org/ipc-country-analysis/details-map/en/c/1151975/?iso3=SSD</t>
  </si>
  <si>
    <t>11,385,139 total population estimate for mid-2019 + 300,000 refugees.</t>
  </si>
  <si>
    <t>SSD001People affected</t>
  </si>
  <si>
    <t>SSD001People exposed</t>
  </si>
  <si>
    <t>SSD001Total population</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</si>
  <si>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</si>
  <si>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</si>
  <si>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</si>
  <si>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</si>
  <si>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</si>
  <si>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</si>
  <si>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</si>
  <si>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</si>
  <si>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The whole population living in the affected area is affected by the conflict</t>
  </si>
  <si>
    <t>THA002People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</si>
  <si>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</si>
  <si>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</si>
  <si>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</si>
  <si>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</si>
  <si>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</si>
  <si>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</si>
  <si>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</si>
  <si>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</si>
  <si>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</si>
  <si>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</si>
  <si>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</si>
  <si>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2019-08-20</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</si>
  <si>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</si>
  <si>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</si>
  <si>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</si>
  <si>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</si>
  <si>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</si>
  <si>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</si>
  <si>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</si>
  <si>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</si>
  <si>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</si>
  <si>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</si>
  <si>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</si>
  <si>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</si>
  <si>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</si>
  <si>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</si>
  <si>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</si>
  <si>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</si>
  <si>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</si>
  <si>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</si>
  <si>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</si>
  <si>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</si>
  <si>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2019-08-21</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</si>
  <si>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</si>
  <si>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</si>
  <si>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</si>
  <si>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</si>
  <si>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</si>
  <si>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2019-08-23</t>
  </si>
  <si>
    <t>UNICEF 22/08/2019</t>
  </si>
  <si>
    <t>https://reliefweb.int/sites/reliefweb.int/files/resources/UNICEF%20Malawi%20Humanitarian%20Situation%20Report%20-%20July%202019.pdf</t>
  </si>
  <si>
    <t>Though Cyclone Idai resulted in significant displacement, since March the number of displaced people has decreased sinificantly. According to UNICEF, as of August, all IDPs have returned to their place of origin and are receiving humanitarian assistance.</t>
  </si>
  <si>
    <t>MWI002People displaced</t>
  </si>
  <si>
    <t>2019-08-29</t>
  </si>
  <si>
    <t>No representative data is available regarding the number of injuries from the complex emergency in Mali over the last six months.</t>
  </si>
  <si>
    <t>MLI001Injuries reported</t>
  </si>
  <si>
    <t>2019-08-30</t>
  </si>
  <si>
    <t>non-host</t>
  </si>
  <si>
    <t>MWI002Crisis affected groups</t>
  </si>
  <si>
    <t>No indication that there has been drought related dispalcement.</t>
  </si>
  <si>
    <t>ZMB002People displaced</t>
  </si>
  <si>
    <t>Government of Honduras</t>
  </si>
  <si>
    <t>https://reliefweb.int/sites/reliefweb.int/files/resources/Informe%20dengue_SE%20%2036_07_09_2019%20%281%29.pdf</t>
  </si>
  <si>
    <t>Grave Dengue cases between week 1 and 36, 2019. There are 15,013 Grave Cases and 60,109 Cases without Alarming signs (49,326 in total).</t>
  </si>
  <si>
    <t>HND001Injuries reported</t>
  </si>
  <si>
    <t>2019-09-23</t>
  </si>
  <si>
    <t>https://www.imf.org/external/datamapper/PPPGDP@WEO/OEMDC/ADVEC/WEOWORLD/VEN/SLV</t>
  </si>
  <si>
    <t>There are figures for economic losses from 2018, but not updated ones for 2019.</t>
  </si>
  <si>
    <t>SLV001Economic Losses</t>
  </si>
  <si>
    <t>EOC Yemen 09/2019</t>
  </si>
  <si>
    <t>http://yemeneoc.org/bi/</t>
  </si>
  <si>
    <t>Total number of fatalities (conflict, cholera ) the last six months  (25 March to 26 Sep cholera -19 March to 20 Sep)</t>
  </si>
  <si>
    <t>YEM002Illness cases reported</t>
  </si>
  <si>
    <t>2019-09-26</t>
  </si>
  <si>
    <t>Data not sufficient to represent the numbers of people injured in Colombia for the last 6 months.</t>
  </si>
  <si>
    <t>COL001Injuries reported</t>
  </si>
  <si>
    <t>2019-10-02</t>
  </si>
  <si>
    <t>Gov of Mozambique and WHO 02/08/2019</t>
  </si>
  <si>
    <t>https://reliefweb.int/sites/reliefweb.int/files/resources/SitRep%208_MOZ_15%20%20to%2028%20Jul%202019_ENG.pdf</t>
  </si>
  <si>
    <t>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t>
  </si>
  <si>
    <t>MOZ001Illness cases reported</t>
  </si>
  <si>
    <t>2019-10-04</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</si>
  <si>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</si>
  <si>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</si>
  <si>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</si>
  <si>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</si>
  <si>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</si>
  <si>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</si>
  <si>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</si>
  <si>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</si>
  <si>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</si>
  <si>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</si>
  <si>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</si>
  <si>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</si>
  <si>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HTI001Illness cases reported</t>
  </si>
  <si>
    <t>2019-10-21</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</si>
  <si>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</si>
  <si>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</si>
  <si>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</si>
  <si>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</si>
  <si>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</si>
  <si>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</si>
  <si>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DODMA/ORC 25/03/2019</t>
  </si>
  <si>
    <t>https://reliefweb.int/sites/reliefweb.int/files/resources/SitrepNo2-%20Malawi%20Floods%20-%2023March2019.pdf</t>
  </si>
  <si>
    <t>MWI002Injuries reported</t>
  </si>
  <si>
    <t>2019-10-25</t>
  </si>
  <si>
    <t>ACLED 2019</t>
  </si>
  <si>
    <t>There were reportedly 3 deaths related to an incident with Burundians and Tanzanian police, however not included as it was not clearly crisis related.</t>
  </si>
  <si>
    <t>TZA002Fatalities in all crises</t>
  </si>
  <si>
    <t>2019-10-28</t>
  </si>
  <si>
    <t>ACAPS Access Report October 2019</t>
  </si>
  <si>
    <t>https://www.acaps.org/special-report/humanitarian-access-overview-3</t>
  </si>
  <si>
    <t>See ACAPS Report October 2019</t>
  </si>
  <si>
    <t>KEN002Denial of existence of humanitarian needs or entitlements to assistance</t>
  </si>
  <si>
    <t>2019-10-29</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</si>
  <si>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</si>
  <si>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</si>
  <si>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</si>
  <si>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</si>
  <si>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</si>
  <si>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</si>
  <si>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</si>
  <si>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</si>
  <si>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No reliable data available for number of all peope injured due to the complex crisis.</t>
  </si>
  <si>
    <t>LBY001Injuries reported</t>
  </si>
  <si>
    <t>ACLED 30/09/2019</t>
  </si>
  <si>
    <t>Injuries caused by  attacks related to the insurgency in Cabo Delgado (April to September).</t>
  </si>
  <si>
    <t>MOZ001Injuries reported</t>
  </si>
  <si>
    <t>MOZ004Denial of existence of humanitarian needs or entitlements to assistance</t>
  </si>
  <si>
    <t>MOZ004Impediments to entry into country (bureaucratic and administrative)</t>
  </si>
  <si>
    <t>MOZ004Interference into implementation of humanitarian activities</t>
  </si>
  <si>
    <t>MOZ004Physical constraints in the environment (obstacles related to terrain, climate, lack of infrastructure, etc.)</t>
  </si>
  <si>
    <t>MOZ004Presence of mines and improvised explosive devices</t>
  </si>
  <si>
    <t>MOZ004Restriction and obstruction of access to services and assistance</t>
  </si>
  <si>
    <t>MOZ004Violence against personnel, facilities and assets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</si>
  <si>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</si>
  <si>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</si>
  <si>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</si>
  <si>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</si>
  <si>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</si>
  <si>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</si>
  <si>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CRI002Denial of existence of humanitarian needs or entitlements to assistance</t>
  </si>
  <si>
    <t>2019-10-31</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</si>
  <si>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</si>
  <si>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</si>
  <si>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</si>
  <si>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</si>
  <si>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</si>
  <si>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</si>
  <si>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</si>
  <si>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</si>
  <si>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</si>
  <si>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</si>
  <si>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</si>
  <si>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</si>
  <si>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</si>
  <si>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</si>
  <si>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</si>
  <si>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</si>
  <si>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</si>
  <si>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</si>
  <si>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</si>
  <si>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</si>
  <si>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</si>
  <si>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</si>
  <si>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</si>
  <si>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</si>
  <si>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</si>
  <si>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</si>
  <si>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</si>
  <si>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</si>
  <si>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</si>
  <si>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inconsistency in data collection</t>
  </si>
  <si>
    <t>NIC001Minimal humanitarian conditions - Level 1</t>
  </si>
  <si>
    <t>Inconsistency in data collection</t>
  </si>
  <si>
    <t>NIC001Moderate humanitarian conditions - Level 3</t>
  </si>
  <si>
    <t>NIC001Ongoing insecurity/hostilities affecting humanitarian assistance</t>
  </si>
  <si>
    <t>NIC001People in Need</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</si>
  <si>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</si>
  <si>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</si>
  <si>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</si>
  <si>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</si>
  <si>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NIC001Stressed humanitarian conditions - Level 2</t>
  </si>
  <si>
    <t>NIC001Violence against personnel, facilities and assets</t>
  </si>
  <si>
    <t>REG001Illness cases reported</t>
  </si>
  <si>
    <t>REG001Injuries reported</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</si>
  <si>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</si>
  <si>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</si>
  <si>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</si>
  <si>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</si>
  <si>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</si>
  <si>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</si>
  <si>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</si>
  <si>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</si>
  <si>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</si>
  <si>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</si>
  <si>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</si>
  <si>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</si>
  <si>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</si>
  <si>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</si>
  <si>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</si>
  <si>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</si>
  <si>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</si>
  <si>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</si>
  <si>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Host and displaced comunities are also present in Tibesti</t>
  </si>
  <si>
    <t>TCD006Crisis affected groups</t>
  </si>
  <si>
    <t>BRA002Denial of existence of humanitarian needs or entitlements to assistance</t>
  </si>
  <si>
    <t>2019-11-01</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</si>
  <si>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</si>
  <si>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</si>
  <si>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</si>
  <si>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</si>
  <si>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</si>
  <si>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</si>
  <si>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</si>
  <si>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</si>
  <si>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COD001Injuries reported</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</si>
  <si>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</si>
  <si>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</si>
  <si>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</si>
  <si>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</si>
  <si>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</si>
  <si>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</si>
  <si>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</si>
  <si>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</si>
  <si>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</si>
  <si>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</si>
  <si>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</si>
  <si>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</si>
  <si>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</si>
  <si>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</si>
  <si>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</si>
  <si>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</si>
  <si>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</si>
  <si>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</si>
  <si>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</si>
  <si>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</si>
  <si>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</si>
  <si>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</si>
  <si>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</si>
  <si>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</si>
  <si>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</si>
  <si>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</si>
  <si>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</si>
  <si>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</si>
  <si>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</si>
  <si>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</si>
  <si>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</si>
  <si>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</si>
  <si>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</si>
  <si>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</si>
  <si>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</si>
  <si>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</si>
  <si>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</si>
  <si>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</si>
  <si>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</si>
  <si>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</si>
  <si>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</si>
  <si>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</si>
  <si>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</si>
  <si>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</si>
  <si>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</si>
  <si>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</si>
  <si>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</si>
  <si>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</si>
  <si>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</si>
  <si>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</si>
  <si>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</si>
  <si>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</si>
  <si>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</si>
  <si>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</si>
  <si>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</si>
  <si>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</si>
  <si>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</si>
  <si>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</si>
  <si>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</si>
  <si>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</si>
  <si>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</si>
  <si>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MOZ004Injuries reported</t>
  </si>
  <si>
    <t>2019-11-15</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</si>
  <si>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</si>
  <si>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</si>
  <si>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</si>
  <si>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</si>
  <si>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</si>
  <si>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</si>
  <si>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</si>
  <si>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</si>
  <si>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2019-11-18</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</si>
  <si>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</si>
  <si>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</si>
  <si>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</si>
  <si>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</si>
  <si>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</si>
  <si>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</si>
  <si>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</si>
  <si>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</si>
  <si>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</si>
  <si>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</si>
  <si>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2019-11-21</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</si>
  <si>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</si>
  <si>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</si>
  <si>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</si>
  <si>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</si>
  <si>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</si>
  <si>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</si>
  <si>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https://data2.unhcr.org/en/situations/thailand?id=1931</t>
  </si>
  <si>
    <t>The camps cover an area of 8.6km2. See estimations tab for calculations and links to individual camp profiles.</t>
  </si>
  <si>
    <t>THA003Landmass affected</t>
  </si>
  <si>
    <t>2019-11-22</t>
  </si>
  <si>
    <t>There is not enough information to determine if there are IDPs, host communities, non-host communtiies, etc. affected by the Kashmir crisis.</t>
  </si>
  <si>
    <t>IND002Crisis affected groups</t>
  </si>
  <si>
    <t>2019-11-27</t>
  </si>
  <si>
    <t>PAK004Minimal humanitarian conditions - Level 1</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</si>
  <si>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</si>
  <si>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</si>
  <si>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</si>
  <si>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</si>
  <si>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2019-11-29</t>
  </si>
  <si>
    <t>IBGE 2019</t>
  </si>
  <si>
    <t>https://www.ibge.gov.br/cidades-e-estados.html?&amp;t=destaques</t>
  </si>
  <si>
    <t>2019 population estimate, according to Brazilian government</t>
  </si>
  <si>
    <t>BRA002Total population</t>
  </si>
  <si>
    <t>No sufficient data available</t>
  </si>
  <si>
    <t>COL002Injuries reported</t>
  </si>
  <si>
    <t>UNHCR 30/09/2019</t>
  </si>
  <si>
    <t>https://reliefweb.int/sites/reliefweb.int/files/resources/RB_EHGL_RefAs_190930.pdf</t>
  </si>
  <si>
    <t>UNHCR counted 30 374 asylum seekers and refugees in the country up to 30/09/2019</t>
  </si>
  <si>
    <t>DJI002People displaced</t>
  </si>
  <si>
    <t>IPC 23/02/2018 UNCHR 30/09/2019</t>
  </si>
  <si>
    <t>http://www.ipcinfo.org/fileadmin/user_upload/ipcinfo/docs/1_IPC_Djibouti_CFI_20182023.pdf https://reliefweb.int/sites/reliefweb.int/files/resources/RB_EHGL_RefAs_190930.pdf</t>
  </si>
  <si>
    <t>981,000 (total population in country) + 30 374 refugees and  asylum-seekers (the  number of people of concern in Djibouti)</t>
  </si>
  <si>
    <t>DJI002Total population</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</si>
  <si>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</si>
  <si>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</si>
  <si>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</si>
  <si>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</si>
  <si>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</si>
  <si>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</si>
  <si>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</si>
  <si>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</si>
  <si>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</si>
  <si>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</si>
  <si>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</si>
  <si>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</si>
  <si>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</si>
  <si>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</si>
  <si>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</si>
  <si>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</si>
  <si>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</si>
  <si>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</si>
  <si>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</si>
  <si>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</si>
  <si>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</si>
  <si>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</si>
  <si>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</si>
  <si>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</si>
  <si>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</si>
  <si>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</si>
  <si>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</si>
  <si>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</si>
  <si>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</si>
  <si>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</si>
  <si>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</si>
  <si>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</si>
  <si>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</si>
  <si>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</si>
  <si>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</si>
  <si>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</si>
  <si>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</si>
  <si>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</si>
  <si>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</si>
  <si>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</si>
  <si>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</si>
  <si>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</si>
  <si>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</si>
  <si>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CEPAL 2019</t>
  </si>
  <si>
    <t>https://repositorio.cepal.org/bitstream/handle/11362/43697/1/S1800554_es.pdf</t>
  </si>
  <si>
    <t>IDPs, Refugees/asylum-seekers/migrants, Host, Non-Host</t>
  </si>
  <si>
    <t>MEX001Crisis affected groups</t>
  </si>
  <si>
    <t>HRW 2/7/2019</t>
  </si>
  <si>
    <t>https://www.hrw.org/report/2019/07/02/we-cant-help-you-here/us-returns-asylum-seekers-mexico</t>
  </si>
  <si>
    <t>MEX001Denial of existence of humanitarian needs or entitlements to assistance</t>
  </si>
  <si>
    <t>No country-wide reliable Information is currently available.</t>
  </si>
  <si>
    <t>MEX001Economic Losses</t>
  </si>
  <si>
    <t>It is difficult to assess the number of people in need. Using UNHCR's figures would underestimate the extent of the country's crises, especially since violence affects host, non-host, as well as IDP populations.</t>
  </si>
  <si>
    <t>MEX001Extreme humanitarian conditions - Level 5</t>
  </si>
  <si>
    <t>MEX001Impediments to entry into country (bureaucratic and administrative)</t>
  </si>
  <si>
    <t>MEX001Injuries reported</t>
  </si>
  <si>
    <t>The International Center for Not-for-Profit Law</t>
  </si>
  <si>
    <t>http://www.icnl.org/research/monitor/mexico.html</t>
  </si>
  <si>
    <t>MEX001Interference into implementation of humanitarian activities</t>
  </si>
  <si>
    <t>World Bank, Justice in Mexico, Amnesty International 2018, 2019</t>
  </si>
  <si>
    <t>https://data.worldbank.org/indicator/AG.SRF.TOTL.K2?locations=MX https://justiceinmexico.org/wp-content/uploads/2019/04/Organized-Crime-and-Violence-in-Mexico-2019.pdf</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</si>
  <si>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</si>
  <si>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MEX001Landmass affected</t>
  </si>
  <si>
    <t>NRC et al 26/06/2019</t>
  </si>
  <si>
    <t>https://reliefweb.int/report/el-salvador/un-plan-regional-de-respuesta-humanitaria-para-la-crisis-humanitaria-creciente-en</t>
  </si>
  <si>
    <t>MEX001Ongoing insecurity/hostilities affecting humanitarian assistance</t>
  </si>
  <si>
    <t>It is difficult to assess the number of people in need/those affected, as many different categories of persons end up being affected by violence and there are no reliable figures on numbers of those making up Mexico's Mixed Migration.</t>
  </si>
  <si>
    <t>MEX001People affected</t>
  </si>
  <si>
    <t>MEX001People facing limited access constraints</t>
  </si>
  <si>
    <t>MEX001People facing restricted access constraints</t>
  </si>
  <si>
    <t>MEX001People in Need</t>
  </si>
  <si>
    <t>MEX001Physical constraints in the environment (obstacles related to terrain, climate, lack of infrastructure, etc.)</t>
  </si>
  <si>
    <t>MEX001Presence of mines and improvised explosive devices</t>
  </si>
  <si>
    <t>LA Times 06/10/2019</t>
  </si>
  <si>
    <t>https://www.latimes.com/world/mexico-americas/la-fg-mexico-guns-20190430-story.html</t>
  </si>
  <si>
    <t>MEX001Restriction and obstruction of access to services and assistance</t>
  </si>
  <si>
    <t>MEX001Restriction of movement (impediments to freedom of movement and/or administrative restrictions)</t>
  </si>
  <si>
    <t>MEX001Severe humanitarian conditions - Level 4</t>
  </si>
  <si>
    <t>MEX001Stressed humanitarian conditions - Level 2</t>
  </si>
  <si>
    <t>World Bank, Government Institute of Mexicans Living Abroad 2018, 2017</t>
  </si>
  <si>
    <t>https://data.worldbank.org/indicator/AG.SRF.TOTL.K2?locations=MX http://www.ime.gob.mx/estadisticas/mundo/estadistica_poblacion_pruebas.html</t>
  </si>
  <si>
    <t>Total population figure from World Bank - # Mexican refugees living abroad (2018) and # of Mexicans living abroad (2017 figures)</t>
  </si>
  <si>
    <t>MEX001Total population</t>
  </si>
  <si>
    <t>Aid in danger 2019</t>
  </si>
  <si>
    <t>http://www.insecurityinsight.org/aidindanger/</t>
  </si>
  <si>
    <t>MEX001Violence against personnel, facilities and assets</t>
  </si>
  <si>
    <t>Criminal Violence in Mexico</t>
  </si>
  <si>
    <t>MEX002</t>
  </si>
  <si>
    <t>MEX002Buildings damaged</t>
  </si>
  <si>
    <t>MEX002Buildings destroyed</t>
  </si>
  <si>
    <t>MEX002Crisis affected groups</t>
  </si>
  <si>
    <t>MEX002Denial of existence of humanitarian needs or entitlements to assistance</t>
  </si>
  <si>
    <t>MEX002Economic Losses</t>
  </si>
  <si>
    <t>It is difficult to assess the number of people in need. Using UNHCR's figures would underestimate the extent of the crisis, especially since violence affects host, non-host, as well as IDP populations.</t>
  </si>
  <si>
    <t>MEX002Extreme humanitarian conditions - Level 5</t>
  </si>
  <si>
    <t>MEX002Illness cases reported</t>
  </si>
  <si>
    <t>MEX002Impediments to entry into country (bureaucratic and administrative)</t>
  </si>
  <si>
    <t>Although figures for total criminal-related injuries are available per month and per year, it would be difficult to assess each case's relation to cartel violence.</t>
  </si>
  <si>
    <t>MEX002Injuries reported</t>
  </si>
  <si>
    <t>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t>
  </si>
  <si>
    <t>MEX002Interference into implementation of humanitarian activities</t>
  </si>
  <si>
    <t>World Bank, Justice in Mexico 2018, 2019</t>
  </si>
  <si>
    <t># Sq. Kms of states with highest annualized intentional homicide victimization rate: Baja California, Guanajuanto, Mexico, Guerrero, Jalisco, Colima, Zacatecas, Chihuahua, Sinaloa, Sonora, Mochoacan, Morelos, Quintara Roo</t>
  </si>
  <si>
    <t>MEX002Landmass affected</t>
  </si>
  <si>
    <t>MEX002Ongoing insecurity/hostilities affecting humanitarian assistance</t>
  </si>
  <si>
    <t>CMDPDH, World Bank 2018</t>
  </si>
  <si>
    <t>http://www.cmdpdh.org/publicaciones-pdf/cmdpdh-episodios-de-desplazamiento-interno-forzado-en-mexico-informe-2018.pdf https://data.worldbank.org/indicator/SM.POP.REFG.OR?locations=MX</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</si>
  <si>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</si>
  <si>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MEX002People displaced</t>
  </si>
  <si>
    <t>MEX002People facing limited access constraints</t>
  </si>
  <si>
    <t>MEX002People facing restricted access constraints</t>
  </si>
  <si>
    <t>MEX002Physical constraints in the environment (obstacles related to terrain, climate, lack of infrastructure, etc.)</t>
  </si>
  <si>
    <t>MEX002Presence of mines and improvised explosive devices</t>
  </si>
  <si>
    <t>LA times 06/10/2019</t>
  </si>
  <si>
    <t>Violence has obstructed populations from accessing services.</t>
  </si>
  <si>
    <t>MEX002Restriction and obstruction of access to services and assistance</t>
  </si>
  <si>
    <t>In many areas, criminal actors act with impunity and extort, kidnap, harrass and harm civilians and affected populations.</t>
  </si>
  <si>
    <t>MEX002Restriction of movement (impediments to freedom of movement and/or administrative restrictions)</t>
  </si>
  <si>
    <t>MEX002Severe humanitarian conditions - Level 4</t>
  </si>
  <si>
    <t>MEX002Stressed humanitarian conditions - Level 2</t>
  </si>
  <si>
    <t>Mexico country level: Total population figure from World Bank - # Mexican refugees living abroad (2018) and # of Mexicans living abroad (2017 figures)</t>
  </si>
  <si>
    <t>MEX002Total population</t>
  </si>
  <si>
    <t>One worker killed in 07/2019</t>
  </si>
  <si>
    <t>MEX002Violence against personnel, facilities and assets</t>
  </si>
  <si>
    <t>Mixed Migration in Mexico</t>
  </si>
  <si>
    <t>MEX003</t>
  </si>
  <si>
    <t>MEX003Buildings damaged</t>
  </si>
  <si>
    <t>MEX003Buildings destroyed</t>
  </si>
  <si>
    <t>UNHCR 2019, CEPAL 2019</t>
  </si>
  <si>
    <t>https://data.humdata.org/dataset/refugees-residing-mex https://repositorio.cepal.org/bitstream/handle/11362/43697/1/S1800554_es.pdf</t>
  </si>
  <si>
    <t>Hosts, migrants/refugees, returnees</t>
  </si>
  <si>
    <t>MEX003Crisis affected groups</t>
  </si>
  <si>
    <t>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t>
  </si>
  <si>
    <t>MEX003Denial of existence of humanitarian needs or entitlements to assistance</t>
  </si>
  <si>
    <t>MEX003Economic Losses</t>
  </si>
  <si>
    <t>No reliable/representative information is available. Have reached out to UNHCR and MSF to better assess the situation</t>
  </si>
  <si>
    <t>MEX003Extreme humanitarian conditions - Level 5</t>
  </si>
  <si>
    <t>https://www.doctorswithoutborders.org/what-we-do/news-stories/news/remain-mexico-policy-leaves-more-1500-asylum-seekers-stranded-border https://www.doctorswithoutborders.org/what-we-do/news-stories/story/kidnappings-and-extreme-violence-against-migrants-are-spiking</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</si>
  <si>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</si>
  <si>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</si>
  <si>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MEX003Impediments to entry into country (bureaucratic and administrative)</t>
  </si>
  <si>
    <t>MEX003Injuries reported</t>
  </si>
  <si>
    <t>MEX003Interference into implementation of humanitarian activities</t>
  </si>
  <si>
    <t>World Bank 2018</t>
  </si>
  <si>
    <t>https://www.amnesty.org/download/Documents/36000/amr410142010es.pdf  http://cuentame.inegi.org.mx/impresion/poblacion/densidad.asp</t>
  </si>
  <si>
    <t>Total # of square kilometers of states through which migrant routes pass (overestimation), according to migrant route map from 2010 (no recent maps available)</t>
  </si>
  <si>
    <t>MEX003Landmass affected</t>
  </si>
  <si>
    <t>Criminals often target foreigners along border areas, often preventing vulnerable people's access to services.</t>
  </si>
  <si>
    <t>MEX003Ongoing insecurity/hostilities affecting humanitarian assistance</t>
  </si>
  <si>
    <t>MEX003People facing limited access constraints</t>
  </si>
  <si>
    <t>MEX003People facing restricted access constraints</t>
  </si>
  <si>
    <t>MEX003Physical constraints in the environment (obstacles related to terrain, climate, lack of infrastructure, etc.)</t>
  </si>
  <si>
    <t>MEX003Presence of mines and improvised explosive devices</t>
  </si>
  <si>
    <t>msf 19/06/2019</t>
  </si>
  <si>
    <t>https://www.msf.org/mass-arrests-drive-migrants-underground-mexico</t>
  </si>
  <si>
    <t>Raids and mass arrests of migrants near Mexico's southern border have increase in frequency , forcing migrants to move to areas where they no longer have access to medical services and safe shelters.</t>
  </si>
  <si>
    <t>MEX003Restriction and obstruction of access to services and assistance</t>
  </si>
  <si>
    <t>MEX003Restriction of movement (impediments to freedom of movement and/or administrative restrictions)</t>
  </si>
  <si>
    <t>MEX003Severe humanitarian conditions - Level 4</t>
  </si>
  <si>
    <t>World Bank, Government Institute of Mexicans Living Abroad 2018 2017</t>
  </si>
  <si>
    <t>Mexico Mixed Migration: Total population figure from World Bank - # Mexican refugees living abroad (2018) and # of Mexicans living abroad (2017 figures)</t>
  </si>
  <si>
    <t>MEX003Total population</t>
  </si>
  <si>
    <t>MEX003Violence against personnel, facilities and assets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</si>
  <si>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</si>
  <si>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</si>
  <si>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</si>
  <si>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</si>
  <si>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</si>
  <si>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</si>
  <si>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</si>
  <si>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</si>
  <si>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</si>
  <si>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</si>
  <si>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https://data.humdata.org/dataset/philippines-2015-census-population-administrative-level-1-to-4</t>
  </si>
  <si>
    <t>Total population living in the areas conidered affected</t>
  </si>
  <si>
    <t>PHL003People exposed</t>
  </si>
  <si>
    <t>REG002Economic Losses</t>
  </si>
  <si>
    <t>REG002Fatalities in all crises</t>
  </si>
  <si>
    <t>REG002Fatalities reported</t>
  </si>
  <si>
    <t>REG002Illness cases reported</t>
  </si>
  <si>
    <t>REG002Injuries reported</t>
  </si>
  <si>
    <t>REG011Illness cases reported</t>
  </si>
  <si>
    <t>REG011Injuries reported</t>
  </si>
  <si>
    <t>Refugees and host communities</t>
  </si>
  <si>
    <t>TTO002Crisis affected groups</t>
  </si>
  <si>
    <t>No sufficient data available for assessment</t>
  </si>
  <si>
    <t>TTO002Injuries reported</t>
  </si>
  <si>
    <t>World Bank 2018 R4V</t>
  </si>
  <si>
    <t>https://data.worldbank.org/country/trinidad-and-tobago</t>
  </si>
  <si>
    <t>1,389,858 local population + 60,000 Venezuelan refugees (+ ? number of Cubans and other migrants)</t>
  </si>
  <si>
    <t>TTO002People exposed</t>
  </si>
  <si>
    <t>International Displacement in Uganda</t>
  </si>
  <si>
    <t>UGA005</t>
  </si>
  <si>
    <t>Uganda</t>
  </si>
  <si>
    <t>UGA005Buildings damaged</t>
  </si>
  <si>
    <t>UGA005Buildings destroyed</t>
  </si>
  <si>
    <t>https://www.acaps.org/sites/acaps/files/products/files/20191031_acaps_humanitarian_access_overview_october_2019.pdf</t>
  </si>
  <si>
    <t>UGA005Denial of existence of humanitarian needs or entitlements to assistance</t>
  </si>
  <si>
    <t>UGA005Economic Losses</t>
  </si>
  <si>
    <t>UGA005Illness cases reported</t>
  </si>
  <si>
    <t>UGA005Impediments to entry into country (bureaucratic and administrative)</t>
  </si>
  <si>
    <t>UGA005Injuries reported</t>
  </si>
  <si>
    <t>UGA005Interference into implementation of humanitarian activities</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</si>
  <si>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</si>
  <si>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</si>
  <si>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</si>
  <si>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</si>
  <si>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</si>
  <si>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</si>
  <si>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</si>
  <si>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</si>
  <si>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</si>
  <si>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UNHCR population estimates 2018 based on 2014 census, sent via email to analyst UNHCR 31/10/2019</t>
  </si>
  <si>
    <t>https://data.worldbank.org/indicator/SP.POP.TOTL?locations=UG&amp;page=2 https://reliefweb.int/sites/reliefweb.int/files/resources/67906.pdf Email link to analyst</t>
  </si>
  <si>
    <t>38823100 total Ugandan population, which is a UNHCR projection 2018 based on census from 2014. The total refugee population hosted in Uganda is added here.</t>
  </si>
  <si>
    <t>UGA005Total population</t>
  </si>
  <si>
    <t>UGA005Violence against personnel, facilities and assets</t>
  </si>
  <si>
    <t>MEX001Minimal humanitarian conditions - Level 1</t>
  </si>
  <si>
    <t>2019-12-12</t>
  </si>
  <si>
    <t>MEX001Moderate humanitarian conditions - Level 3</t>
  </si>
  <si>
    <t>World Bank, Justice in Mexico 201, 2018</t>
  </si>
  <si>
    <t>https://data.humdata.org/dataset/mexican-administrative-level-0-1-and-2-and-populated-places-population-statistics  https://justiceinmexico.org/wp-content/uploads/2019/04/Organized-Crime-and-Violence-in-Mexico-2019.pdf</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</si>
  <si>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</si>
  <si>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MEX001People exposed</t>
  </si>
  <si>
    <t>MEX002Minimal humanitarian conditions - Level 1</t>
  </si>
  <si>
    <t>MEX002Moderate humanitarian conditions - Level 3</t>
  </si>
  <si>
    <t>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t>
  </si>
  <si>
    <t>MEX002People affected</t>
  </si>
  <si>
    <t>World Bank, Justice in Mexico 2019, 2018</t>
  </si>
  <si>
    <t>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t>
  </si>
  <si>
    <t>MEX002People exposed</t>
  </si>
  <si>
    <t>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t>
  </si>
  <si>
    <t>MEX003Minimal humanitarian conditions - Level 1</t>
  </si>
  <si>
    <t>MEX003Moderate humanitarian conditions - Level 3</t>
  </si>
  <si>
    <t>http://popstats.unhcr.org/en/overview#_ga=2.252830092.46455838.1573651379-1599538700.1573651379</t>
  </si>
  <si>
    <t>UNHCR figure of populations of concern - Venezuelans + Mexicans forcefully returned from USA (Those waiting on metering waitlists are not included, as there is a risk of double counting - have reached out to UNHCR to clarify what they include in their figures)</t>
  </si>
  <si>
    <t>MEX003People affected</t>
  </si>
  <si>
    <t>MEX003People displaced</t>
  </si>
  <si>
    <t>World Bank , Strauss Center, Imagen Poblana</t>
  </si>
  <si>
    <t>https://imagenpoblana.com/19/06/10/deportaciones-de-mexicanos-son-menos-con-trump-que-con-obama https://www.strausscenter.org/images/strauss/18-19/MSI/MeteringUpdate_191107.pdf https://data.humdata.org/dataset/mexican-administrative-level-0-1-and-2-and-populated-places-population-statistics</t>
  </si>
  <si>
    <t>Mixed migration: Total # of people living in the affected area + Mexicans forcefully returned from the USA in 2019 + Asylum-seekers on metering waitlists in 11 Mexican Northern Border cities</t>
  </si>
  <si>
    <t>MEX003People exposed</t>
  </si>
  <si>
    <t>MEX003Stressed humanitarian conditions - Level 2</t>
  </si>
  <si>
    <t>Refugees in neighbouring countries fled violence in Casamance. Most IDPs (22,000) were also displaced due to conflict and violence.</t>
  </si>
  <si>
    <t>SEN002People displaced</t>
  </si>
  <si>
    <t>AFG001Injuries reported</t>
  </si>
  <si>
    <t>2019-12-16</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</si>
  <si>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</si>
  <si>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</si>
  <si>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</si>
  <si>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</si>
  <si>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</si>
  <si>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</si>
  <si>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</si>
  <si>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</si>
  <si>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</si>
  <si>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</si>
  <si>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</si>
  <si>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</si>
  <si>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</si>
  <si>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</si>
  <si>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</si>
  <si>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</si>
  <si>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</si>
  <si>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</si>
  <si>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</si>
  <si>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</si>
  <si>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</si>
  <si>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</si>
  <si>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</si>
  <si>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</si>
  <si>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</si>
  <si>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</si>
  <si>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</si>
  <si>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</si>
  <si>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</si>
  <si>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</si>
  <si>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</si>
  <si>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</si>
  <si>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</si>
  <si>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</si>
  <si>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</si>
  <si>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</si>
  <si>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</si>
  <si>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2019-12-17</t>
  </si>
  <si>
    <t>DJI001Buildings destroyed</t>
  </si>
  <si>
    <t>Refugees, host, non-host population,  retunrees, IDPs</t>
  </si>
  <si>
    <t>DJI001Crisis affected groups</t>
  </si>
  <si>
    <t>DJI001Economic Losses</t>
  </si>
  <si>
    <t>UNICEF 2018, UN Djibouti and Ministry of the Interior 05/12/2019</t>
  </si>
  <si>
    <t>DJI001Illness cases reported</t>
  </si>
  <si>
    <t>DJI001Injuries reported</t>
  </si>
  <si>
    <t>UNHCR counted 30 374 asylum seekers and refugees in the country up to 30/09/2019. However, there is no clear data on the number of people temporarily displaced due to floods.</t>
  </si>
  <si>
    <t>DJI001People displaced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</si>
  <si>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</si>
  <si>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</si>
  <si>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</si>
  <si>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</si>
  <si>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</si>
  <si>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</si>
  <si>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</si>
  <si>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</si>
  <si>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2019-12-19</t>
  </si>
  <si>
    <t>NGA007People facing restricted access constraints</t>
  </si>
  <si>
    <t>not enough verifiable data available</t>
  </si>
  <si>
    <t>COD001Illness cases reported</t>
  </si>
  <si>
    <t>2019-12-20</t>
  </si>
  <si>
    <t>PHL003Illness cases reported</t>
  </si>
  <si>
    <t>Cameroonian Refugees in Nigeria</t>
  </si>
  <si>
    <t>NGA008</t>
  </si>
  <si>
    <t>NGA008Buildings damaged</t>
  </si>
  <si>
    <t>2020-01-10</t>
  </si>
  <si>
    <t>NGA008Buildings destroyed</t>
  </si>
  <si>
    <t>NGA008Economic Losses</t>
  </si>
  <si>
    <t>NGA008Illness cases reported</t>
  </si>
  <si>
    <t>NGA008Injuries reported</t>
  </si>
  <si>
    <t>NGA008People facing limited access constraints</t>
  </si>
  <si>
    <t>NGA008People facing restricted access constraints</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</si>
  <si>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</si>
  <si>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IDN002Extreme humanitarian conditions - Level 5</t>
  </si>
  <si>
    <t>2020-01-29</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</si>
  <si>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</si>
  <si>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</si>
  <si>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</si>
  <si>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</si>
  <si>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IDN002Minimal humanitarian conditions - Level 1</t>
  </si>
  <si>
    <t>IDN002Moderate humanitarian conditions - Level 3</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</si>
  <si>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</si>
  <si>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</si>
  <si>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</si>
  <si>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</si>
  <si>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t>
  </si>
  <si>
    <t>IDN002People displaced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</si>
  <si>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</si>
  <si>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</si>
  <si>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IDN002Severe humanitarian conditions - Level 4</t>
  </si>
  <si>
    <t>IDN002Stressed humanitarian conditions - Level 2</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</si>
  <si>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</si>
  <si>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</si>
  <si>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</si>
  <si>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</si>
  <si>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</si>
  <si>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</si>
  <si>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</si>
  <si>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</si>
  <si>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</si>
  <si>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PAK004People displaced</t>
  </si>
  <si>
    <t>THA001Injuries reported</t>
  </si>
  <si>
    <t>THA002Injuries reported</t>
  </si>
  <si>
    <t>UKR002Injuries reported</t>
  </si>
  <si>
    <t>UNHCR 12/2019</t>
  </si>
  <si>
    <t>https://data2.unhcr.org/en/country/zwe</t>
  </si>
  <si>
    <t>These are numbers of IDPs alone as data for refugees living outside of Zimbabwe is insufficient.</t>
  </si>
  <si>
    <t>ZWE001People displaced</t>
  </si>
  <si>
    <t>BGD002Economic Losses</t>
  </si>
  <si>
    <t>2020-01-30</t>
  </si>
  <si>
    <t>No comprehensive data available. Anecdotal accounts suggest that refugee-hosting areas have experienced an increase in crime.</t>
  </si>
  <si>
    <t>BRA002Buildings damaged</t>
  </si>
  <si>
    <t>2020-02-06</t>
  </si>
  <si>
    <t>BRA002Buildings destroyed</t>
  </si>
  <si>
    <t>BRA002Economic Losses</t>
  </si>
  <si>
    <t>Observatorio de Violencia, 2019</t>
  </si>
  <si>
    <t>http://www.medicinalegal.gov.co/lesiones-fatales-de-ciudadanos-venezolanos-en-colombia</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</si>
  <si>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</si>
  <si>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COL002Fatalities reported</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</si>
  <si>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</si>
  <si>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</si>
  <si>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</si>
  <si>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</si>
  <si>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</si>
  <si>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</si>
  <si>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</si>
  <si>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</si>
  <si>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</si>
  <si>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</si>
  <si>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</si>
  <si>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</si>
  <si>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</si>
  <si>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</si>
  <si>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</si>
  <si>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</si>
  <si>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</si>
  <si>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</si>
  <si>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</si>
  <si>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</si>
  <si>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</si>
  <si>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</si>
  <si>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</si>
  <si>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</si>
  <si>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</si>
  <si>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</si>
  <si>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</si>
  <si>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National Statistical Institute Publication; Regional Response Plan 2020</t>
  </si>
  <si>
    <t>https://www.inei.gob.pe/media/MenuRecursivo/publicaciones_digitales/Est/Lib1140/cap01.pdf https://reliefweb.int/sites/reliefweb.int/files/resources/72254.pdf</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</si>
  <si>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</si>
  <si>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PER002Landmass affected</t>
  </si>
  <si>
    <t>OCHA, July 2015</t>
  </si>
  <si>
    <t>https://data.humdata.org/dataset/proyeccion-de-poblacion-por-distrito-y-edad-de-peru</t>
  </si>
  <si>
    <t>Number of people living in 6 provinces that were included as affected by the crisis. Based on OCHA population estimation.</t>
  </si>
  <si>
    <t>PER002People exposed</t>
  </si>
  <si>
    <t>World Bank 2019</t>
  </si>
  <si>
    <t>https://data.worldbank.org/indicator/SP.POP.TOTL?locations=PE</t>
  </si>
  <si>
    <t>Population figures (31,989,256) according to World Bank's midyear estimates for 2020. Total population is based on the de facto definition of population, which counts all residents regardless of legal status or citizenship.</t>
  </si>
  <si>
    <t>PER002Total population</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</si>
  <si>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</si>
  <si>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</si>
  <si>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</si>
  <si>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REG002Landmass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</si>
  <si>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</si>
  <si>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</si>
  <si>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</si>
  <si>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</si>
  <si>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World Bank 2018  R4V March 2019 Update UNICEF 27/03/2019  NPR 18/12/2018  IFRC 01/02/2019</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</si>
  <si>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</si>
  <si>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</si>
  <si>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TTO002Extreme humanitarian conditions - Level 5</t>
  </si>
  <si>
    <t>TTO002Moderate humanitarian conditions - Level 3</t>
  </si>
  <si>
    <t>TTO002People in Need</t>
  </si>
  <si>
    <t>TTO002Severe humanitarian conditions - Level 4</t>
  </si>
  <si>
    <t>TTO002Stressed humanitarian conditions - Level 2</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</si>
  <si>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</si>
  <si>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</si>
  <si>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</si>
  <si>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</si>
  <si>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</si>
  <si>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</si>
  <si>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</si>
  <si>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</si>
  <si>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</si>
  <si>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</si>
  <si>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</si>
  <si>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</si>
  <si>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</si>
  <si>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Mozambique</t>
  </si>
  <si>
    <t>MOZ006</t>
  </si>
  <si>
    <t>IPC October 2019 to February 2020.</t>
  </si>
  <si>
    <t>http://www.ipcinfo.org/fileadmin/user_upload/ipcinfo/docs/IPC_AFI_AMN_Mozambique_2019April2020Feb_English.pdf</t>
  </si>
  <si>
    <t>Only populations living in Mozambique are affected.</t>
  </si>
  <si>
    <t>MOZ006Crisis affected groups</t>
  </si>
  <si>
    <t>2020-02-07</t>
  </si>
  <si>
    <t>ACAPS Access Report</t>
  </si>
  <si>
    <t>MOZ006Denial of existence of humanitarian needs or entitlements to assistance</t>
  </si>
  <si>
    <t>MOZ006Fatalities reported</t>
  </si>
  <si>
    <t>MOZ006Impediments to entry into country (bureaucratic and administrative)</t>
  </si>
  <si>
    <t>MOZ006Interference into implementation of humanitarian activities</t>
  </si>
  <si>
    <t>MOZ006Ongoing insecurity/hostilities affecting humanitarian assistance</t>
  </si>
  <si>
    <t>MOZ006Physical constraints in the environment (obstacles related to terrain, climate, lack of infrastructure, etc.)</t>
  </si>
  <si>
    <t>MOZ006Presence of mines and improvised explosive devices</t>
  </si>
  <si>
    <t>MOZ006Restriction and obstruction of access to services and assistance</t>
  </si>
  <si>
    <t>MOZ006Restriction of movement (impediments to freedom of movement and/or administrative restrictions)</t>
  </si>
  <si>
    <t>INE 2018.</t>
  </si>
  <si>
    <t>The total populatoin of Mozambique based off 2017 census data.</t>
  </si>
  <si>
    <t>MOZ006Total population</t>
  </si>
  <si>
    <t>MOZ006Violence against personnel, facilities and assets</t>
  </si>
  <si>
    <t>Food Security Crisis in Namibia</t>
  </si>
  <si>
    <t>NAM002</t>
  </si>
  <si>
    <t>Namibia</t>
  </si>
  <si>
    <t>IPC October 2019 to March 2020.</t>
  </si>
  <si>
    <t>http://www.ipcinfo.org/fileadmin/user_upload/ipcinfo/docs/IPC_AcuteFoodInsecurity_Namibia_2019Oct2020Sept.pdf</t>
  </si>
  <si>
    <t>Only population living in Namibia are affected.</t>
  </si>
  <si>
    <t>NAM002Crisis affected groups</t>
  </si>
  <si>
    <t>Humanitarian Data Exchange 2018</t>
  </si>
  <si>
    <t>https://data.humdata.org/group/nam</t>
  </si>
  <si>
    <t>Total # of square kilometers for the total country.</t>
  </si>
  <si>
    <t>NAM002Landmass affected</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</si>
  <si>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</si>
  <si>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</si>
  <si>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</si>
  <si>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</si>
  <si>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</si>
  <si>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</si>
  <si>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</si>
  <si>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</si>
  <si>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</si>
  <si>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</si>
  <si>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SDN005Denial of existence of humanitarian needs or entitlements to assistance</t>
  </si>
  <si>
    <t>SDN005Economic Losses</t>
  </si>
  <si>
    <t>SDN005Illness cases reported</t>
  </si>
  <si>
    <t>SDN005Impediments to entry into country (bureaucratic and administrative)</t>
  </si>
  <si>
    <t>SDN005Injuries reported</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</si>
  <si>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</si>
  <si>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</si>
  <si>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</si>
  <si>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</si>
  <si>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</si>
  <si>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</si>
  <si>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</si>
  <si>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Food Security Crisis in Eswatini</t>
  </si>
  <si>
    <t>SWZ001</t>
  </si>
  <si>
    <t>Eswatini</t>
  </si>
  <si>
    <t>IPC October 2019 to March 2020 Projections</t>
  </si>
  <si>
    <t>http://www.ipcinfo.org/fileadmin/user_upload/ipcinfo/docs/IPC_Eswatini_AFI_2019June2020March.pdf</t>
  </si>
  <si>
    <t>Residents are the only group affected.</t>
  </si>
  <si>
    <t>SWZ001Crisis affected groups</t>
  </si>
  <si>
    <t>MOZ006Illness cases reported</t>
  </si>
  <si>
    <t>2020-02-13</t>
  </si>
  <si>
    <t>MOZ006Injuries reported</t>
  </si>
  <si>
    <t>NAM002Illness cases reported</t>
  </si>
  <si>
    <t>NAM002Injuries reported</t>
  </si>
  <si>
    <t>Southern Africa Regional Food Security Crisis</t>
  </si>
  <si>
    <t>REG012</t>
  </si>
  <si>
    <t>Lesotho, Madagascar, Malawi, Mozambique, Namibia, Eswatini, Zambia, Zimbabwe</t>
  </si>
  <si>
    <t>REG012Buildings destroyed</t>
  </si>
  <si>
    <t>Refugees, IDPs, host, non-host and returnees.</t>
  </si>
  <si>
    <t>REG012Crisis affected groups</t>
  </si>
  <si>
    <t>REG012Economic Losses</t>
  </si>
  <si>
    <t>REG012Illness cases reported</t>
  </si>
  <si>
    <t>REG012Injuries reported</t>
  </si>
  <si>
    <t>SWZ001Illness cases reported</t>
  </si>
  <si>
    <t>SWZ001Injuries reported</t>
  </si>
  <si>
    <t>SWZ001People displaced</t>
  </si>
  <si>
    <t>REG012Buildings damaged</t>
  </si>
  <si>
    <t>2020-02-17</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</si>
  <si>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</si>
  <si>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</si>
  <si>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</si>
  <si>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</si>
  <si>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2020-03-24</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</si>
  <si>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</si>
  <si>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</si>
  <si>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</si>
  <si>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</si>
  <si>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</si>
  <si>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</si>
  <si>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</si>
  <si>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</si>
  <si>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</si>
  <si>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</si>
  <si>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</si>
  <si>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</si>
  <si>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</si>
  <si>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</si>
  <si>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</si>
  <si>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</si>
  <si>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</si>
  <si>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</si>
  <si>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</si>
  <si>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</si>
  <si>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</si>
  <si>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</si>
  <si>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</si>
  <si>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</si>
  <si>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</si>
  <si>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</si>
  <si>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</si>
  <si>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</si>
  <si>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</si>
  <si>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</si>
  <si>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</si>
  <si>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</si>
  <si>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</si>
  <si>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</si>
  <si>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</si>
  <si>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</si>
  <si>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</si>
  <si>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</si>
  <si>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2020-03-30</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</si>
  <si>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</si>
  <si>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</si>
  <si>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</si>
  <si>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</si>
  <si>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</si>
  <si>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COL002Illness cases reported</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</si>
  <si>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</si>
  <si>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</si>
  <si>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</si>
  <si>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</si>
  <si>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</si>
  <si>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</si>
  <si>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</si>
  <si>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</si>
  <si>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</si>
  <si>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</si>
  <si>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</si>
  <si>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</si>
  <si>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</si>
  <si>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Kenya National Bureau of Statistics  2009 UNHCR 08/2019 UNHCR 01/2020</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</si>
  <si>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</si>
  <si>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t>
  </si>
  <si>
    <t>KEN002Extreme humanitarian conditions - Level 5</t>
  </si>
  <si>
    <t>KEN002Severe humanitarian conditions - Level 4</t>
  </si>
  <si>
    <t>KEN002Stressed humanitarian conditions - Level 2</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</si>
  <si>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</si>
  <si>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</si>
  <si>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</si>
  <si>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</si>
  <si>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</si>
  <si>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</si>
  <si>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</si>
  <si>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</si>
  <si>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</si>
  <si>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</si>
  <si>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</si>
  <si>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</si>
  <si>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</si>
  <si>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</si>
  <si>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</si>
  <si>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</si>
  <si>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</si>
  <si>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</si>
  <si>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</si>
  <si>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</si>
  <si>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</si>
  <si>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</si>
  <si>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</si>
  <si>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</si>
  <si>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</si>
  <si>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</si>
  <si>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</si>
  <si>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</si>
  <si>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Estimated population living in the area along the contact line (from 0 – 20+ km). Includes non-government controlled areas and government controlled areas.</t>
  </si>
  <si>
    <t>UKR002People affected</t>
  </si>
  <si>
    <t>Ukraine Statistical Service 11/2018</t>
  </si>
  <si>
    <t>http://database.ukrcensus.gov.ua/PXWEB2007/eng/news/op_popul_e.asp http://www.ukrstat.gov.ua/operativ/operativ2018/ds/kn/kn_e/kn1118_e.html</t>
  </si>
  <si>
    <t>Resident population of Luhansk and Donetsk Oblast according to the Ukraine Statistical Office.</t>
  </si>
  <si>
    <t>UKR002People exposed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</si>
  <si>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</si>
  <si>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</si>
  <si>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</si>
  <si>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</si>
  <si>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</si>
  <si>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2020-04-28</t>
  </si>
  <si>
    <t>EGY002Buildings damaged</t>
  </si>
  <si>
    <t>2020-04-29</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</si>
  <si>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</si>
  <si>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</si>
  <si>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</si>
  <si>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</si>
  <si>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</si>
  <si>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</si>
  <si>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</si>
  <si>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</si>
  <si>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</si>
  <si>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</si>
  <si>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</si>
  <si>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</si>
  <si>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</si>
  <si>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</si>
  <si>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</si>
  <si>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</si>
  <si>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</si>
  <si>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</si>
  <si>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</si>
  <si>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</si>
  <si>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</si>
  <si>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</si>
  <si>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</si>
  <si>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</si>
  <si>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</si>
  <si>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</si>
  <si>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</si>
  <si>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</si>
  <si>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</si>
  <si>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</si>
  <si>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</si>
  <si>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</si>
  <si>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</si>
  <si>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</si>
  <si>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</si>
  <si>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</si>
  <si>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</si>
  <si>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</si>
  <si>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</si>
  <si>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</si>
  <si>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</si>
  <si>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</si>
  <si>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</si>
  <si>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</si>
  <si>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</si>
  <si>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Gov Leb 2001</t>
  </si>
  <si>
    <t>http://www.moe.gov.lb/ledo/soer2001pdf/appendix.pdf</t>
  </si>
  <si>
    <t>The socio-economic crisis is affecting the whole of Lebanon and thus the total surface area is reported.</t>
  </si>
  <si>
    <t>LBN004Landmass affected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</si>
  <si>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</si>
  <si>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</si>
  <si>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</si>
  <si>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</si>
  <si>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</si>
  <si>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</si>
  <si>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https://data.worldbank.org/indicator/AG.SRF.TOTL.K2?locations=LY</t>
  </si>
  <si>
    <t>The whole country is affected by the crisis.</t>
  </si>
  <si>
    <t>LBY001Landmass affected</t>
  </si>
  <si>
    <t>OCHA HNO 2020</t>
  </si>
  <si>
    <t>According tot the HNO the # affected people is 180000.</t>
  </si>
  <si>
    <t>LBY001People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</si>
  <si>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</si>
  <si>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</si>
  <si>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</si>
  <si>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</si>
  <si>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</si>
  <si>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</si>
  <si>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</si>
  <si>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</si>
  <si>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</si>
  <si>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</si>
  <si>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</si>
  <si>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2020-04-30</t>
  </si>
  <si>
    <t>Floods in Somalia</t>
  </si>
  <si>
    <t>SOM004</t>
  </si>
  <si>
    <t>SOM004Denial of existence of humanitarian needs or entitlements to assistance</t>
  </si>
  <si>
    <t>SOM004Impediments to entry into country (bureaucratic and administrative)</t>
  </si>
  <si>
    <t>SOM004Interference into implementation of humanitarian activities</t>
  </si>
  <si>
    <t>SOM004Ongoing insecurity/hostilities affecting humanitarian assistance</t>
  </si>
  <si>
    <t>SOM004People facing limited access constraints</t>
  </si>
  <si>
    <t>SOM004People facing restricted access constraints</t>
  </si>
  <si>
    <t>SOM004Physical constraints in the environment (obstacles related to terrain, climate, lack of infrastructure, etc.)</t>
  </si>
  <si>
    <t>SOM004Presence of mines and improvised explosive devices</t>
  </si>
  <si>
    <t>SOM004Restriction and obstruction of access to services and assistance</t>
  </si>
  <si>
    <t>SOM004Restriction of movement (impediments to freedom of movement and/or administrative restrictions)</t>
  </si>
  <si>
    <t>SOM004Violence against personnel, facilities and assets</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</si>
  <si>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</si>
  <si>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</si>
  <si>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all countries all countries affected by the Boko Haram crisis which are Cameroon, Chad, Niger and Cameroon.</t>
  </si>
  <si>
    <t>REG001Landmass affected</t>
  </si>
  <si>
    <t>2020-05-28</t>
  </si>
  <si>
    <t>Flood Crisis in Ethiopia</t>
  </si>
  <si>
    <t>ETH002</t>
  </si>
  <si>
    <t>ETH002Denial of existence of humanitarian needs or entitlements to assistance</t>
  </si>
  <si>
    <t>2020-06-05</t>
  </si>
  <si>
    <t>ETH002Impediments to entry into country (bureaucratic and administrative)</t>
  </si>
  <si>
    <t>ETH002Interference into implementation of humanitarian activities</t>
  </si>
  <si>
    <t>ETH002Ongoing insecurity/hostilities affecting humanitarian assistance</t>
  </si>
  <si>
    <t>Flooding has imposed serious access constraints on access to people with humanitarian needs.</t>
  </si>
  <si>
    <t>ETH002Physical constraints in the environment (obstacles related to terrain, climate, lack of infrastructure, etc.)</t>
  </si>
  <si>
    <t>ETH002Presence of mines and improvised explosive devices</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</si>
  <si>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</si>
  <si>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</si>
  <si>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</si>
  <si>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</si>
  <si>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</si>
  <si>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</si>
  <si>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</si>
  <si>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</si>
  <si>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</si>
  <si>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</si>
  <si>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</si>
  <si>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</si>
  <si>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</si>
  <si>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</si>
  <si>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</si>
  <si>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</si>
  <si>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</si>
  <si>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Displacement involves the whole country and thus the total surface area of Lebanon is reported.</t>
  </si>
  <si>
    <t>LBN002Landmass affected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</si>
  <si>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</si>
  <si>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</si>
  <si>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</si>
  <si>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</si>
  <si>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https://ugandarefugees.org/en/country/uga</t>
  </si>
  <si>
    <t>The total number of Refugees and population of the host community living in the 12 districts that host the majority of the refugees.</t>
  </si>
  <si>
    <t>UGA005People exposed</t>
  </si>
  <si>
    <t>ETH002Buildings damaged</t>
  </si>
  <si>
    <t>2020-06-06</t>
  </si>
  <si>
    <t>ETH002Buildings destroyed</t>
  </si>
  <si>
    <t>ETH002Economic Losses</t>
  </si>
  <si>
    <t>ETH002Restriction and obstruction of access to services and assistance</t>
  </si>
  <si>
    <t>ETH002Restriction of movement (impediments to freedom of movement and/or administrative restrictions)</t>
  </si>
  <si>
    <t>ETH002Violence against personnel, facilities and assets</t>
  </si>
  <si>
    <t>Host population, migrants</t>
  </si>
  <si>
    <t>DZA002Crisis affected groups</t>
  </si>
  <si>
    <t>2020-06-10</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</si>
  <si>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</si>
  <si>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</si>
  <si>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</si>
  <si>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</si>
  <si>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</si>
  <si>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</si>
  <si>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</si>
  <si>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</si>
  <si>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</si>
  <si>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</si>
  <si>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</si>
  <si>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</si>
  <si>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</si>
  <si>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</si>
  <si>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</si>
  <si>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</si>
  <si>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</si>
  <si>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</si>
  <si>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</si>
  <si>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</si>
  <si>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</si>
  <si>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</si>
  <si>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</si>
  <si>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</si>
  <si>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</si>
  <si>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</si>
  <si>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</si>
  <si>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</si>
  <si>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</si>
  <si>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</si>
  <si>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2020-06-11</t>
  </si>
  <si>
    <t>Lack of specific data on access contraints faced by PIN</t>
  </si>
  <si>
    <t>BFA002People facing limited access constraints</t>
  </si>
  <si>
    <t>2020-06-19</t>
  </si>
  <si>
    <t>BFA002People facing restricted access constraints</t>
  </si>
  <si>
    <t>Multiple crises in Algeria</t>
  </si>
  <si>
    <t>DZA004</t>
  </si>
  <si>
    <t>No damages reported</t>
  </si>
  <si>
    <t>DZA004Buildings damaged</t>
  </si>
  <si>
    <t>2020-06-23</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</si>
  <si>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</si>
  <si>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</si>
  <si>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</si>
  <si>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</si>
  <si>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</si>
  <si>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</si>
  <si>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</si>
  <si>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</si>
  <si>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</si>
  <si>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</si>
  <si>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</si>
  <si>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</si>
  <si>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</si>
  <si>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</si>
  <si>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</si>
  <si>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</si>
  <si>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</si>
  <si>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</si>
  <si>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</si>
  <si>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</si>
  <si>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</si>
  <si>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</si>
  <si>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</si>
  <si>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</si>
  <si>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</si>
  <si>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</si>
  <si>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</si>
  <si>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</si>
  <si>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</si>
  <si>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</si>
  <si>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</si>
  <si>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</si>
  <si>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</si>
  <si>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</si>
  <si>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2020-06-30</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</si>
  <si>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</si>
  <si>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</si>
  <si>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</si>
  <si>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</si>
  <si>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</si>
  <si>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</si>
  <si>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CMDPDH 01/05/2018; World Bank 2018; Strauss Center 01/11/2019;  Gobierno de Mexico 01/01/2020</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</si>
  <si>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</si>
  <si>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t>
  </si>
  <si>
    <t>MEX001People displaced</t>
  </si>
  <si>
    <t>International Displacement</t>
  </si>
  <si>
    <t>ETH003</t>
  </si>
  <si>
    <t>Not enough reliable data, damaged buildings as a result of the conflict, not the refugee situation.</t>
  </si>
  <si>
    <t>ETH003Buildings damaged</t>
  </si>
  <si>
    <t>2020-07-01</t>
  </si>
  <si>
    <t>ETH003Buildings destroyed</t>
  </si>
  <si>
    <t>Not enough reliable data</t>
  </si>
  <si>
    <t>ETH003Economic Losses</t>
  </si>
  <si>
    <t>World Bank 2019; UNHCR 05/2020</t>
  </si>
  <si>
    <t>https://data.worldbank.org/indicator/SP.POP.TOTL?locations=KE&amp;page=2; https://data2.unhcr.org/en/documents/download/77024</t>
  </si>
  <si>
    <t>Worldbank population figure total + registered refugees and asylum seekers in Kenya as of May 2020.</t>
  </si>
  <si>
    <t>KEN002Total population</t>
  </si>
  <si>
    <t>2020-07-02</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</si>
  <si>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</si>
  <si>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</si>
  <si>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</si>
  <si>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</si>
  <si>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2020-07-03</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</si>
  <si>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</si>
  <si>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</si>
  <si>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</si>
  <si>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</si>
  <si>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</si>
  <si>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</si>
  <si>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</si>
  <si>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</si>
  <si>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</si>
  <si>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</si>
  <si>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</si>
  <si>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</si>
  <si>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</si>
  <si>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</si>
  <si>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</si>
  <si>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</si>
  <si>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</si>
  <si>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</si>
  <si>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</si>
  <si>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</si>
  <si>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</si>
  <si>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</si>
  <si>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</si>
  <si>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</si>
  <si>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</si>
  <si>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</si>
  <si>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</si>
  <si>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</si>
  <si>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</si>
  <si>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</si>
  <si>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</si>
  <si>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</si>
  <si>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</si>
  <si>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</si>
  <si>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ACAPS Access Methodology</t>
  </si>
  <si>
    <t>ACAPS access methodology</t>
  </si>
  <si>
    <t>ETH003Denial of existence of humanitarian needs or entitlements to assistance</t>
  </si>
  <si>
    <t>2020-07-06</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</si>
  <si>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</si>
  <si>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</si>
  <si>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</si>
  <si>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</si>
  <si>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</si>
  <si>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</si>
  <si>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</si>
  <si>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</si>
  <si>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</si>
  <si>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</si>
  <si>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</si>
  <si>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</si>
  <si>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2020-07-27</t>
  </si>
  <si>
    <t>UNHCR 22/06/2020</t>
  </si>
  <si>
    <t>https://data2.unhcr.org/en/country/moz</t>
  </si>
  <si>
    <t>These are the number of people displaced by cyclones and other food security inducing factors.</t>
  </si>
  <si>
    <t>MOZ006People displaced</t>
  </si>
  <si>
    <t>2020-07-28</t>
  </si>
  <si>
    <t>OCHA 01/2020</t>
  </si>
  <si>
    <t>https://data.humdata.org/dataset/5988a0cf-6706-4f9a-aecf-db57a985ba20/resource/89193e25-f203-4d97-a23b-1ebf03040374/download/tcd_hno_2020.xlsx</t>
  </si>
  <si>
    <t>Data taken from 2020 HNO</t>
  </si>
  <si>
    <t>TCD006Extreme humanitarian conditions - Level 5</t>
  </si>
  <si>
    <t>2020-07-29</t>
  </si>
  <si>
    <t>TCD006Minimal humanitarian conditions - Level 1</t>
  </si>
  <si>
    <t>TCD006Moderate humanitarian conditions - Level 3</t>
  </si>
  <si>
    <t>TCD006People in Need</t>
  </si>
  <si>
    <t>TCD006Severe humanitarian conditions - Level 4</t>
  </si>
  <si>
    <t>TCD006Stressed humanitarian conditions - Level 2</t>
  </si>
  <si>
    <t>MOZ004Ongoing insecurity/hostilities affecting humanitarian assistance</t>
  </si>
  <si>
    <t>2020-08-19</t>
  </si>
  <si>
    <t>MOZ004Restriction of movement (impediments to freedom of movement and/or administrative restrictions)</t>
  </si>
  <si>
    <t>2020-08-20</t>
  </si>
  <si>
    <t xml:space="preserve">Floods in Sudan </t>
  </si>
  <si>
    <t>SDN006</t>
  </si>
  <si>
    <t>IDPs, host and, non-host. This list may not be exhaustive.</t>
  </si>
  <si>
    <t>SDN006Crisis affected groups</t>
  </si>
  <si>
    <t>2020-08-21</t>
  </si>
  <si>
    <t>SDN006Denial of existence of humanitarian needs or entitlements to assistance</t>
  </si>
  <si>
    <t>SDN006Economic Losses</t>
  </si>
  <si>
    <t>Floodlist 14/08/2020; ACLED 21/08/2020</t>
  </si>
  <si>
    <t>http://floodlist.com/africa/sudan-floods-update-august-2020; https://acleddata.com/curated-data-files/</t>
  </si>
  <si>
    <t>Total number of people killed by Floods + ACLED in the past 6 months; most likely an misrepresentation due to the difficulty of calculating deaths related to the complex crisis. Note: ACLED’s real-time data updates are currently paused through August 2020. (Data for 2 August to 5 September)</t>
  </si>
  <si>
    <t>SDN006Fatalities in all crises</t>
  </si>
  <si>
    <t>SDN006Illness cases reported</t>
  </si>
  <si>
    <t>SDN006Impediments to entry into country (bureaucratic and administrative)</t>
  </si>
  <si>
    <t>SDN006Interference into implementation of humanitarian activities</t>
  </si>
  <si>
    <t>SDN006Ongoing insecurity/hostilities affecting humanitarian assistance</t>
  </si>
  <si>
    <t>SDN006People facing limited access constraints</t>
  </si>
  <si>
    <t>SDN006People facing restricted access constraints</t>
  </si>
  <si>
    <t>https://reliefweb.int/map/sudan/sudan-floods-snapshot-12-august-2020; https://reliefweb.int/sites/reliefweb.int/files/resources/Sudan%20-%20Floods%20-%20Emergency%20Plan%20of%20Action%20%28EPoA%29%20DREF%20Operation%20n%C2%B0%20MDRSD028.pdf</t>
  </si>
  <si>
    <t>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t>
  </si>
  <si>
    <t>SDN006People in Need</t>
  </si>
  <si>
    <t>SDN006Physical constraints in the environment (obstacles related to terrain, climate, lack of infrastructure, etc.)</t>
  </si>
  <si>
    <t>SDN006Presence of mines and improvised explosive devices</t>
  </si>
  <si>
    <t>SDN006Restriction and obstruction of access to services and assistance</t>
  </si>
  <si>
    <t>SDN006Restriction of movement (impediments to freedom of movement and/or administrative restrictions)</t>
  </si>
  <si>
    <t>UN OCHA 08/01/2020</t>
  </si>
  <si>
    <t>https://reliefweb.int/report/sudan/sudan-humanitarian-needs-overview-2020-january-2020</t>
  </si>
  <si>
    <t>The total population of Sudan according to the 2020 HNO is 43 million.</t>
  </si>
  <si>
    <t>SDN006Total population</t>
  </si>
  <si>
    <t>SDN006Violence against personnel, facilities and assets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</si>
  <si>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</si>
  <si>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</si>
  <si>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</si>
  <si>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</si>
  <si>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UNHCR 31/05/2020; FEWS NET 06/2020</t>
  </si>
  <si>
    <t>https://ugandarefugees.org/en/country/uga#category-4; https://fews.net/sites/default/files/documents/reports/UGANDA_Food_Security_Outlook_June2020_final.pdf</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</si>
  <si>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t>
  </si>
  <si>
    <t>UGA005Extreme humanitarian conditions - Level 5</t>
  </si>
  <si>
    <t>UGA005Minimal humanitarian conditions - Level 1</t>
  </si>
  <si>
    <t>UGA005Moderate humanitarian conditions - Level 3</t>
  </si>
  <si>
    <t>UGA005People in Need</t>
  </si>
  <si>
    <t>UGA005Severe humanitarian conditions - Level 4</t>
  </si>
  <si>
    <t>UGA005Stressed humanitarian conditions - Level 2</t>
  </si>
  <si>
    <t>Food Security in Mauritania</t>
  </si>
  <si>
    <t>MRT003</t>
  </si>
  <si>
    <t>MRT003Buildings damaged</t>
  </si>
  <si>
    <t>2020-08-26</t>
  </si>
  <si>
    <t>MRT003Buildings destroyed</t>
  </si>
  <si>
    <t>Refugees, Host and Non-host</t>
  </si>
  <si>
    <t>MRT003Crisis affected groups</t>
  </si>
  <si>
    <t>MRT003Economic Losses</t>
  </si>
  <si>
    <t>MRT003Fatalities in all crises</t>
  </si>
  <si>
    <t>MRT003Fatalities reported</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</si>
  <si>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</si>
  <si>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</si>
  <si>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</si>
  <si>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</si>
  <si>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</si>
  <si>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</si>
  <si>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</si>
  <si>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</si>
  <si>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</si>
  <si>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</si>
  <si>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</si>
  <si>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</si>
  <si>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2020-09-28</t>
  </si>
  <si>
    <t>HNO 2020; HRP 2020; IOM Round 32 23/09/2020; World Population Prospects 2019; REACH 10/2019; IOM 20/12/2019; MSF 23/12/2019; OHCHR 12/03/2020</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</si>
  <si>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</si>
  <si>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</si>
  <si>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LBY002Extreme humanitarian conditions - Level 5</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</si>
  <si>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</si>
  <si>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</si>
  <si>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</si>
  <si>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</si>
  <si>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</si>
  <si>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</si>
  <si>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</si>
  <si>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</si>
  <si>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</si>
  <si>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</si>
  <si>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2020-09-29</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</si>
  <si>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</si>
  <si>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</si>
  <si>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</si>
  <si>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</si>
  <si>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</si>
  <si>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</si>
  <si>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2020-09-30</t>
  </si>
  <si>
    <t>CIA World Factbook</t>
  </si>
  <si>
    <t>https://www.cia.gov/library/publications/the-world-factbook/attachments/summaries/CG-summary.pdf</t>
  </si>
  <si>
    <t>The whole country is affected by the crisis</t>
  </si>
  <si>
    <t>COD001Landmass affected</t>
  </si>
  <si>
    <t>2020-10-05</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</si>
  <si>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</si>
  <si>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</si>
  <si>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</si>
  <si>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</si>
  <si>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</si>
  <si>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</si>
  <si>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CIA 06/2020</t>
  </si>
  <si>
    <t>https://www.cia.gov/library/publications/the-world-factbook/attachments/summaries/BY-summary.pdf</t>
  </si>
  <si>
    <t>Total country landmass without water area.</t>
  </si>
  <si>
    <t>BDI001Landmass affected</t>
  </si>
  <si>
    <t>2020-10-06</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</si>
  <si>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</si>
  <si>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</si>
  <si>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</si>
  <si>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</si>
  <si>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Regional Response Plan 2020 31/12/2019; R4V Colombia 05/2020; DANE</t>
  </si>
  <si>
    <t>https://r4v.info/es/situations/platform/location/7511; https://r4v.info/en/documents/details/72254; https://data.humdata.org/dataset/colombia-admin-level-4-boundaries</t>
  </si>
  <si>
    <t>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t>
  </si>
  <si>
    <t>COL002Extreme humanitarian conditions - Level 5</t>
  </si>
  <si>
    <t>COL002Stressed humanitarian conditions - Level 2</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</si>
  <si>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</si>
  <si>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</si>
  <si>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</si>
  <si>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</si>
  <si>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</si>
  <si>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</si>
  <si>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</si>
  <si>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</si>
  <si>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OCHA HNO 2020 15/06/2020</t>
  </si>
  <si>
    <t>https://www.acaps.org/sites/acaps/files/key-documents/files/hno_centroamerica_2020.pdf</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</si>
  <si>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</si>
  <si>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GTM001Extreme humanitarian conditions - Level 5</t>
  </si>
  <si>
    <t>PAHO 09/2020</t>
  </si>
  <si>
    <t>http://www.paho.org/data/index.php/en/mnu-topics/indicadores-dengue-en/dengue-nacional-en/252-dengue-pais-ano-en.html</t>
  </si>
  <si>
    <t>Dengue cases between March - August 2020</t>
  </si>
  <si>
    <t>GTM001Illness cases reported</t>
  </si>
  <si>
    <t>Number of people affected by the crisis according to the latest HNO for the region</t>
  </si>
  <si>
    <t>GTM001People affected</t>
  </si>
  <si>
    <t>IDMC 2019</t>
  </si>
  <si>
    <t>http://www.internal-displacement.org/countries/guatemala</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</si>
  <si>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</si>
  <si>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</si>
  <si>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The whole population is affected by the crisis</t>
  </si>
  <si>
    <t>GTM001People exposed</t>
  </si>
  <si>
    <t>GTM001People in Need</t>
  </si>
  <si>
    <t>Total population according to the latest HNO</t>
  </si>
  <si>
    <t>GTM001Total population</t>
  </si>
  <si>
    <t>PIN number has been substracted from the latest HNO for the region. People in IPC 4 have been placed in PIN Level 4</t>
  </si>
  <si>
    <t>HND001Extreme humanitarian conditions - Level 5</t>
  </si>
  <si>
    <t>Dengue reported cases between March - August 2020</t>
  </si>
  <si>
    <t>HND001Illness cases reported</t>
  </si>
  <si>
    <t>Number of people affected by the crisis according to the latest HNO published for the region</t>
  </si>
  <si>
    <t>HND001People affected</t>
  </si>
  <si>
    <t>IDMC Honduras 31/12/2019</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</si>
  <si>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</si>
  <si>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IDP estimates from Internal Displacement Monitoring Centre. Just an estimate, does not account for the whole country.</t>
  </si>
  <si>
    <t>HND001People displaced</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</si>
  <si>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</si>
  <si>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HND001People exposed</t>
  </si>
  <si>
    <t>HND001People in Need</t>
  </si>
  <si>
    <t>Total population in the country according to the latest HNO</t>
  </si>
  <si>
    <t>HND001Total population</t>
  </si>
  <si>
    <t>IDMC 31/12/2019</t>
  </si>
  <si>
    <t>https://www.internal-displacement.org/countries/haiti</t>
  </si>
  <si>
    <t>Number of people displaced in Haiti in 2019 by natural disasters, conflict and violence</t>
  </si>
  <si>
    <t>HTI001People displaced</t>
  </si>
  <si>
    <t>PAHO (last accessed 05/10/2020)</t>
  </si>
  <si>
    <t>Number of confirmed cases of Dengue between April - September 2020.</t>
  </si>
  <si>
    <t>MEX001Illness cases reported</t>
  </si>
  <si>
    <t>IPC 07/2020</t>
  </si>
  <si>
    <t>http://www.ipcinfo.org/ipc-country-analysis/population-tracking-tool/en/</t>
  </si>
  <si>
    <t>Total population baseline estimated by IPC.</t>
  </si>
  <si>
    <t>NAM002Total population</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</si>
  <si>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</si>
  <si>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</si>
  <si>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</si>
  <si>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</si>
  <si>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</si>
  <si>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</si>
  <si>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</si>
  <si>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</si>
  <si>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</si>
  <si>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</si>
  <si>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</si>
  <si>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</si>
  <si>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</si>
  <si>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</si>
  <si>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</si>
  <si>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</si>
  <si>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IOM Missing Migrants Project 2020 last accessed 05/10/2020</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</si>
  <si>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</si>
  <si>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PER002Fatalities in all crises</t>
  </si>
  <si>
    <t>PER002Fatalities reported</t>
  </si>
  <si>
    <t>REG003People affected</t>
  </si>
  <si>
    <t>Aljazeera 25/09/2020</t>
  </si>
  <si>
    <t>https://www.aljazeera.com/news/2020/9/25/over-800000-affected-in-sudan-flooding-un</t>
  </si>
  <si>
    <t>Ajazeera is reporting figures of injuries, but the latest OCHA flash update is not. OCHA is where Aljazeera claims to source its information, yet it is the only portal that has any figures for injuries so far.</t>
  </si>
  <si>
    <t>SDN006Injuries reported</t>
  </si>
  <si>
    <t>City Population 2020</t>
  </si>
  <si>
    <t>https://www.citypopulation.de/Sudan.html</t>
  </si>
  <si>
    <t>SDN006Landmass affected</t>
  </si>
  <si>
    <t>IFRC Online Portal</t>
  </si>
  <si>
    <t>https://go.ifrc.org/emergencies/4651#details</t>
  </si>
  <si>
    <t>This is the total number of displaced people due to floods in the entire country according to the IFRC portal on the Sudan Floods Crisis.</t>
  </si>
  <si>
    <t>SDN006People displaced</t>
  </si>
  <si>
    <t>IPC 2019, OCHA HNO 2020 15/06/2020</t>
  </si>
  <si>
    <t>http://www.ipcinfo.org/fileadmin/user_upload/ipcinfo/docs/IPC_ElSalvador_AFI_2019AprilJuly_Projection.pdf; https://www.acaps.org/sites/acaps/files/key-documents/files/hno_centroamerica_2020.pdf</t>
  </si>
  <si>
    <t>PIN number has been retrieved from the latest OCHA HNO. As there is a lack of classification by levels, level 4 numbers represent the number of people on IPC 4 levels.</t>
  </si>
  <si>
    <t>SLV001Extreme humanitarian conditions - Level 5</t>
  </si>
  <si>
    <t>Institute of Legal Medicine, National Civil Police, and Republican General Fisical authority</t>
  </si>
  <si>
    <t>http://www.transparencia.oj.gob.sv/es/mas-recientes</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</si>
  <si>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</si>
  <si>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SLV001Fatalities in all crises</t>
  </si>
  <si>
    <t>PAHO 03/09/2020</t>
  </si>
  <si>
    <t>Updated suspected Dengue cases according to PAHO in the last 6 months (March - August 2020)</t>
  </si>
  <si>
    <t>SLV001Illness cases reported</t>
  </si>
  <si>
    <t>Number of people affected by the different crises in the country (food insecurity, violence, natural hazards: drought) according to the latest OCHA HNO</t>
  </si>
  <si>
    <t>SLV001People affected</t>
  </si>
  <si>
    <t>https://www.internal-displacement.org/countries/el-salvador</t>
  </si>
  <si>
    <t>IDMC data regarding populations of concern origininating from El Salvador (refugees, asylum seekers, IDPs, returned IDPs, stateless people, and others of concern) for 2019. Threats, extorsion and assassinations perpetrated by criminal gangs are the main triggers</t>
  </si>
  <si>
    <t>SLV001People displaced</t>
  </si>
  <si>
    <t>Total population in the country is considered to be affected</t>
  </si>
  <si>
    <t>SLV001People exposed</t>
  </si>
  <si>
    <t>SLV001People in Need</t>
  </si>
  <si>
    <t>Total population in the country according to the latest OCHA HNO</t>
  </si>
  <si>
    <t>SLV001Total population</t>
  </si>
  <si>
    <t>CIA 02/2020</t>
  </si>
  <si>
    <t>https://www.cia.gov/library/publications/the-world-factbook/attachments/summaries/WZ-summary.pdf</t>
  </si>
  <si>
    <t>SWZ001Landmass affected</t>
  </si>
  <si>
    <t>TTO002Minimal humanitarian conditions - Level 1</t>
  </si>
  <si>
    <t>1,394,973 local population + 60,000 Venezuelan refugees</t>
  </si>
  <si>
    <t>TTO002Total population</t>
  </si>
  <si>
    <t>World Bank figures, includes refugee population</t>
  </si>
  <si>
    <t>TUR001Total population</t>
  </si>
  <si>
    <t>TUR002Total population</t>
  </si>
  <si>
    <t>TUR003Total population</t>
  </si>
  <si>
    <t>TUR004Total population</t>
  </si>
  <si>
    <t>CIA 03/2020</t>
  </si>
  <si>
    <t>https://www.cia.gov/library/publications/the-world-factbook/attachments/summaries/ZI-summary.pdf</t>
  </si>
  <si>
    <t>ZWE001Landmass affected</t>
  </si>
  <si>
    <t>https://databank.worldbank.org/data/views/reports/reportwidget.aspx?Report_Name=CountryProfile&amp;Id=b450fd57&amp;tbar=y&amp;dd=y&amp;inf=n&amp;zm=n&amp;country=COL</t>
  </si>
  <si>
    <t>The whole country is considered to be affected by the crisis</t>
  </si>
  <si>
    <t>COL001Landmass affected</t>
  </si>
  <si>
    <t>2020-10-07</t>
  </si>
  <si>
    <t>https://www.cia.gov/library/publications/resources/the-world-factbook/geos/dj.html</t>
  </si>
  <si>
    <t>Total landmass without water</t>
  </si>
  <si>
    <t>DJI001Landmass affected</t>
  </si>
  <si>
    <t>DJI002Landmass affected</t>
  </si>
  <si>
    <t>DJI003Landmass affected</t>
  </si>
  <si>
    <t>https://www.cia.gov/library/publications/the-world-factbook/geos/er.html</t>
  </si>
  <si>
    <t>ERI001Landmass affected</t>
  </si>
  <si>
    <t>https://data.worldbank.org/indicator/AG.LND.TOTL.K2?view=map</t>
  </si>
  <si>
    <t>GTM001Landmass affected</t>
  </si>
  <si>
    <t>HND001Landmass affected</t>
  </si>
  <si>
    <t>World Bank accessed 27/10/2020</t>
  </si>
  <si>
    <t>https://data.worldbank.org/indicator/AG.SRF.TOTL.K2</t>
  </si>
  <si>
    <t>SLV001Landmass affected</t>
  </si>
  <si>
    <t>VEN001Landmass affected</t>
  </si>
  <si>
    <t>LSO002People displaced</t>
  </si>
  <si>
    <t>2020-10-09</t>
  </si>
  <si>
    <t>MDG002People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</si>
  <si>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</si>
  <si>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</si>
  <si>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2020-10-15</t>
  </si>
  <si>
    <t>TCD003Minimal humanitarian conditions - Level 1</t>
  </si>
  <si>
    <t>TCD003Moderate humanitarian conditions - Level 3</t>
  </si>
  <si>
    <t>TCD003People in Need</t>
  </si>
  <si>
    <t>TCD003Severe humanitarian conditions - Level 4</t>
  </si>
  <si>
    <t>TCD003Stressed humanitarian conditions - Level 2</t>
  </si>
  <si>
    <t>OCHA 13/08/2020; IFRC 14/08/2020</t>
  </si>
  <si>
    <t>SDN006Extreme humanitarian conditions - Level 5</t>
  </si>
  <si>
    <t>2020-10-16</t>
  </si>
  <si>
    <t>SDN006Minimal humanitarian conditions - Level 1</t>
  </si>
  <si>
    <t>SDN006Moderate humanitarian conditions - Level 3</t>
  </si>
  <si>
    <t>All 18 states are flooded, so technically the entire population is exposed.</t>
  </si>
  <si>
    <t>SDN006People exposed</t>
  </si>
  <si>
    <t>SDN006Severe humanitarian conditions - Level 4</t>
  </si>
  <si>
    <t>SDN006Stressed humanitarian conditions - Level 2</t>
  </si>
  <si>
    <t>OCHA 2020</t>
  </si>
  <si>
    <t>https://reliefweb.int/sites/reliefweb.int/files/resources/Extension%20Yemen%20HRP%202020_Final%20%281%29.pdf</t>
  </si>
  <si>
    <t>Refugees and asylum seekers</t>
  </si>
  <si>
    <t>YEM002People displaced</t>
  </si>
  <si>
    <t>2020-10-19</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</si>
  <si>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</si>
  <si>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</si>
  <si>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</si>
  <si>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</si>
  <si>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2020-10-27</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</si>
  <si>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</si>
  <si>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</si>
  <si>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</si>
  <si>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</si>
  <si>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</si>
  <si>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</si>
  <si>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</si>
  <si>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</si>
  <si>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</si>
  <si>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2020-10-28</t>
  </si>
  <si>
    <t>ACLED May-Oct. 2020</t>
  </si>
  <si>
    <t>No reported fatalities. Note: ACLED’s real-time data updates are currently paused through August 2020. (Data for 2 August to 5 September)</t>
  </si>
  <si>
    <t>LBN002Fatalities reported</t>
  </si>
  <si>
    <t>LBN004Fatalities in all crises</t>
  </si>
  <si>
    <t>IPC 08/2020</t>
  </si>
  <si>
    <t>http://www.ipcinfo.org/fileadmin/user_upload/ipcinfo/docs/IPC%20Lesotho%20AcuteFoodInsecurity2020JulyMarch2021%20Report.pdf</t>
  </si>
  <si>
    <t>Levels 1 to 5 of humanitarian needs are presented as stated in the IPC projections.</t>
  </si>
  <si>
    <t>LSO002Extreme humanitarian conditions - Level 5</t>
  </si>
  <si>
    <t>2020-10-30</t>
  </si>
  <si>
    <t>LSO002Minimal humanitarian conditions - Level 1</t>
  </si>
  <si>
    <t>LSO002Moderate humanitarian conditions - Level 3</t>
  </si>
  <si>
    <t>The total sum of levels 2-5 humanitarian needs, as stated in the IPC projections.</t>
  </si>
  <si>
    <t>LSO002People affected</t>
  </si>
  <si>
    <t>The total sum of levels 1-5 humanitarian needs, as stated in the IPC projections.</t>
  </si>
  <si>
    <t>LSO002People exposed</t>
  </si>
  <si>
    <t>LSO002People in Need</t>
  </si>
  <si>
    <t>LSO002Severe humanitarian conditions - Level 4</t>
  </si>
  <si>
    <t>LSO002Stressed humanitarian conditions - Level 2</t>
  </si>
  <si>
    <t>No available data on the number of fatalities related to drought.</t>
  </si>
  <si>
    <t>MDG002Fatalities reported</t>
  </si>
  <si>
    <t>IPC 09/2020</t>
  </si>
  <si>
    <t>http://www.ipcinfo.org/fileadmin/user_upload/ipcinfo/docs/IPC_Namibia_AcuteFoodInsecurity_2020JulyMarch2021_Report.pdf</t>
  </si>
  <si>
    <t>NAM002Extreme humanitarian conditions - Level 5</t>
  </si>
  <si>
    <t>No available data on the number of fatalities related to food security.</t>
  </si>
  <si>
    <t>NAM002Fatalities in all crises</t>
  </si>
  <si>
    <t>NAM002Fatalities reported</t>
  </si>
  <si>
    <t>NAM002Minimal humanitarian conditions - Level 1</t>
  </si>
  <si>
    <t>NAM002Moderate humanitarian conditions - Level 3</t>
  </si>
  <si>
    <t>NAM002People affected</t>
  </si>
  <si>
    <t>NAM002People exposed</t>
  </si>
  <si>
    <t>NAM002People in Need</t>
  </si>
  <si>
    <t>NAM002Severe humanitarian conditions - Level 4</t>
  </si>
  <si>
    <t>NAM002Stressed humanitarian conditions - Level 2</t>
  </si>
  <si>
    <t>No available data on the number of fatalities related to the crisis.</t>
  </si>
  <si>
    <t>RWA002Fatalities in all crises</t>
  </si>
  <si>
    <t>RWA002Fatalities reported</t>
  </si>
  <si>
    <t>SWZ001Fatalities in all crises</t>
  </si>
  <si>
    <t>SWZ001Fatalities reported</t>
  </si>
  <si>
    <t>https://data.worldbank.org/country/TZ</t>
  </si>
  <si>
    <t>Total population in the country based on the de facto definition of population.</t>
  </si>
  <si>
    <t>TZA002Total population</t>
  </si>
  <si>
    <t>ZMB002Fatalities in all crises</t>
  </si>
  <si>
    <t>ZMB002Fatalities reported</t>
  </si>
  <si>
    <t>Nagorno-Karabakh Conflict in Armenia</t>
  </si>
  <si>
    <t>ARM002</t>
  </si>
  <si>
    <t>Armenia</t>
  </si>
  <si>
    <t>ARM002Buildings damaged</t>
  </si>
  <si>
    <t>2020-11-04</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</si>
  <si>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</si>
  <si>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</si>
  <si>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</si>
  <si>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</si>
  <si>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</si>
  <si>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</si>
  <si>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</si>
  <si>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</si>
  <si>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</si>
  <si>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</si>
  <si>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</si>
  <si>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</si>
  <si>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</si>
  <si>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</si>
  <si>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</si>
  <si>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</si>
  <si>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</si>
  <si>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</si>
  <si>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</si>
  <si>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</si>
  <si>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</si>
  <si>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</si>
  <si>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</si>
  <si>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</si>
  <si>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</si>
  <si>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</si>
  <si>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</si>
  <si>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</si>
  <si>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</si>
  <si>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</si>
  <si>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</si>
  <si>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 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</si>
  <si>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</si>
  <si>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</si>
  <si>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</si>
  <si>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</si>
  <si>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</si>
  <si>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</si>
  <si>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</si>
  <si>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</si>
  <si>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</si>
  <si>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</si>
  <si>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</si>
  <si>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</si>
  <si>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</si>
  <si>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</si>
  <si>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</si>
  <si>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</si>
  <si>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</si>
  <si>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</si>
  <si>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</si>
  <si>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https://www.acaps.org/methodology/access</t>
  </si>
  <si>
    <t>ACAPS Acces Methodology</t>
  </si>
  <si>
    <t>HTI001Denial of existence of humanitarian needs or entitlements to assistance</t>
  </si>
  <si>
    <t>2020-11-05</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</si>
  <si>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</si>
  <si>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</si>
  <si>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</si>
  <si>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</si>
  <si>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</si>
  <si>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</si>
  <si>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</si>
  <si>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</si>
  <si>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CNBC 10/10/2020</t>
  </si>
  <si>
    <t>https://www.cnbcafrica.com/africa-press-office/2020/10/10/sudan-floods-in-sudan-put-more-than-10-million-people-at-risk-of-water-borne-diseases/</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</si>
  <si>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</si>
  <si>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SDN006Fatalities reported</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</si>
  <si>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</si>
  <si>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</si>
  <si>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</si>
  <si>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</si>
  <si>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</si>
  <si>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</si>
  <si>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</si>
  <si>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</si>
  <si>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</si>
  <si>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2020-11-24</t>
  </si>
  <si>
    <t>IOM Missing Migrants Jun-Nov. 2020</t>
  </si>
  <si>
    <t>Fatalities registered in the Mixed Migration crisis and in the Sahrawi refugee crisis.</t>
  </si>
  <si>
    <t>DZA004Fatalities reported</t>
  </si>
  <si>
    <t>ARM002Denial of existence of humanitarian needs or entitlements to assistance</t>
  </si>
  <si>
    <t>2020-11-25</t>
  </si>
  <si>
    <t>Civillians killed within the internationally-recognized Armenian according to 02/11 OHCHR report</t>
  </si>
  <si>
    <t>ARM002Fatalities reported</t>
  </si>
  <si>
    <t>ARM002Impediments to entry into country (bureaucratic and administrative)</t>
  </si>
  <si>
    <t>ARM002Interference into implementation of humanitarian activities</t>
  </si>
  <si>
    <t>https://www.cia.gov/library/publications/the-world-factbook/attachments/summaries/AM-summary.pdf</t>
  </si>
  <si>
    <t>Spontaneous arrivals have been reported in all of the country's regions</t>
  </si>
  <si>
    <t>ARM002Landmass affected</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</si>
  <si>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</si>
  <si>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</si>
  <si>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</si>
  <si>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</si>
  <si>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</si>
  <si>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</si>
  <si>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</si>
  <si>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</si>
  <si>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</si>
  <si>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</si>
  <si>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</si>
  <si>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</si>
  <si>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</si>
  <si>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</si>
  <si>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</si>
  <si>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</si>
  <si>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</si>
  <si>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</si>
  <si>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</si>
  <si>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</si>
  <si>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</si>
  <si>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</si>
  <si>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</si>
  <si>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</si>
  <si>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</si>
  <si>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</si>
  <si>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</si>
  <si>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</si>
  <si>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</si>
  <si>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</si>
  <si>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</si>
  <si>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</si>
  <si>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</si>
  <si>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</si>
  <si>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</si>
  <si>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</si>
  <si>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</si>
  <si>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</si>
  <si>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</si>
  <si>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</si>
  <si>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</si>
  <si>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</si>
  <si>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</si>
  <si>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</si>
  <si>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</si>
  <si>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</si>
  <si>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</si>
  <si>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</si>
  <si>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</si>
  <si>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ACAPS Access December 2020</t>
  </si>
  <si>
    <t>BDI001Denial of existence of humanitarian needs or entitlements to assistance</t>
  </si>
  <si>
    <t>2020-11-26</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</si>
  <si>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</si>
  <si>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</si>
  <si>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</si>
  <si>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</si>
  <si>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</si>
  <si>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</si>
  <si>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</si>
  <si>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</si>
  <si>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</si>
  <si>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</si>
  <si>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</si>
  <si>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</si>
  <si>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</si>
  <si>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</si>
  <si>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</si>
  <si>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</si>
  <si>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</si>
  <si>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</si>
  <si>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</si>
  <si>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</si>
  <si>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</si>
  <si>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</si>
  <si>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</si>
  <si>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</si>
  <si>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</si>
  <si>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</si>
  <si>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</si>
  <si>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</si>
  <si>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</si>
  <si>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</si>
  <si>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</si>
  <si>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</si>
  <si>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</si>
  <si>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</si>
  <si>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</si>
  <si>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</si>
  <si>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</si>
  <si>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</si>
  <si>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</si>
  <si>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</si>
  <si>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</si>
  <si>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</si>
  <si>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</si>
  <si>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</si>
  <si>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</si>
  <si>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</si>
  <si>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</si>
  <si>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</si>
  <si>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</si>
  <si>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</si>
  <si>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</si>
  <si>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</si>
  <si>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</si>
  <si>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</si>
  <si>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</si>
  <si>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</si>
  <si>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</si>
  <si>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</si>
  <si>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</si>
  <si>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</si>
  <si>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</si>
  <si>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</si>
  <si>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ACLED Jun-Nov 2020</t>
  </si>
  <si>
    <t>everyone who was killed related to the crisis in the past 6 months, including in protests and riots.</t>
  </si>
  <si>
    <t>IRQ002Fatalities in all crises</t>
  </si>
  <si>
    <t>IRQ003Fatalities in all crises</t>
  </si>
  <si>
    <t>crisis-related fatalities in the last six months.</t>
  </si>
  <si>
    <t>IRQ003Fatalities reported</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</si>
  <si>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</si>
  <si>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</si>
  <si>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</si>
  <si>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</si>
  <si>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</si>
  <si>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</si>
  <si>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</si>
  <si>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</si>
  <si>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Total population in country as estimated in the latest IPC analysis.</t>
  </si>
  <si>
    <t>LSO002Total population</t>
  </si>
  <si>
    <t>LSO002Violence against personnel, facilities and assets</t>
  </si>
  <si>
    <t>MDG002Denial of existence of humanitarian needs or entitlements to assistance</t>
  </si>
  <si>
    <t>ACLED 21/11/2020</t>
  </si>
  <si>
    <t>The number of fatalities reported in the country between June and November 2020.</t>
  </si>
  <si>
    <t>MDG002Fatalities in all crises</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</si>
  <si>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</si>
  <si>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</si>
  <si>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</si>
  <si>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</si>
  <si>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</si>
  <si>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</si>
  <si>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</si>
  <si>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</si>
  <si>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</si>
  <si>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</si>
  <si>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</si>
  <si>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</si>
  <si>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</si>
  <si>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</si>
  <si>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</si>
  <si>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</si>
  <si>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</si>
  <si>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</si>
  <si>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</si>
  <si>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</si>
  <si>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</si>
  <si>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</si>
  <si>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</si>
  <si>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</si>
  <si>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</si>
  <si>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</si>
  <si>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</si>
  <si>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</si>
  <si>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</si>
  <si>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</si>
  <si>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</si>
  <si>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</si>
  <si>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</si>
  <si>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</si>
  <si>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</si>
  <si>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</si>
  <si>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</si>
  <si>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</si>
  <si>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</si>
  <si>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</si>
  <si>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</si>
  <si>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</si>
  <si>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</si>
  <si>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</si>
  <si>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</si>
  <si>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</si>
  <si>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</si>
  <si>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</si>
  <si>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</si>
  <si>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</si>
  <si>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</si>
  <si>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</si>
  <si>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</si>
  <si>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</si>
  <si>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</si>
  <si>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</si>
  <si>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</si>
  <si>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</si>
  <si>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</si>
  <si>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</si>
  <si>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</si>
  <si>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</si>
  <si>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</si>
  <si>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</si>
  <si>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</si>
  <si>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</si>
  <si>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</si>
  <si>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</si>
  <si>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</si>
  <si>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</si>
  <si>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</si>
  <si>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</si>
  <si>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</si>
  <si>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</si>
  <si>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</si>
  <si>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</si>
  <si>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</si>
  <si>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</si>
  <si>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</si>
  <si>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</si>
  <si>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</si>
  <si>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</si>
  <si>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</si>
  <si>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</si>
  <si>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</si>
  <si>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</si>
  <si>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</si>
  <si>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</si>
  <si>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</si>
  <si>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</si>
  <si>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</si>
  <si>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</si>
  <si>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</si>
  <si>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</si>
  <si>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</si>
  <si>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</si>
  <si>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</si>
  <si>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</si>
  <si>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</si>
  <si>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</si>
  <si>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</si>
  <si>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</si>
  <si>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</si>
  <si>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</si>
  <si>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</si>
  <si>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</si>
  <si>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IPC 06/2020</t>
  </si>
  <si>
    <t>Total population in Eswatini as estimated in the latest IPC analysis.</t>
  </si>
  <si>
    <t>SWZ001Total population</t>
  </si>
  <si>
    <t>SWZ001Violence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</si>
  <si>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</si>
  <si>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</si>
  <si>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</si>
  <si>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</si>
  <si>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</si>
  <si>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</si>
  <si>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</si>
  <si>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</si>
  <si>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</si>
  <si>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</si>
  <si>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</si>
  <si>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</si>
  <si>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</si>
  <si>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</si>
  <si>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</si>
  <si>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</si>
  <si>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</si>
  <si>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</si>
  <si>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</si>
  <si>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</si>
  <si>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</si>
  <si>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</si>
  <si>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</si>
  <si>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</si>
  <si>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</si>
  <si>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</si>
  <si>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</si>
  <si>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</si>
  <si>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</si>
  <si>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</si>
  <si>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</si>
  <si>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</si>
  <si>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</si>
  <si>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</si>
  <si>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</si>
  <si>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</si>
  <si>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</si>
  <si>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</si>
  <si>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</si>
  <si>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</si>
  <si>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</si>
  <si>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</si>
  <si>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</si>
  <si>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</si>
  <si>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</si>
  <si>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</si>
  <si>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IOM May-October '20; ACLED May-October 2020</t>
  </si>
  <si>
    <t>https://missingmigrants.iom.int/downloads; https://www.acleddata.com/</t>
  </si>
  <si>
    <t>Figure represents the number of fatilities from the Kurdish conflict from May-October '20 as recorded by ACLED and the the number of migrants and refugees who died in Turkey as recorded by IOM</t>
  </si>
  <si>
    <t>TUR002Fatalities in all crises</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</si>
  <si>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</si>
  <si>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</si>
  <si>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</si>
  <si>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</si>
  <si>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</si>
  <si>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</si>
  <si>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</si>
  <si>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</si>
  <si>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</si>
  <si>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TUR003Fatalities in all crises</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</si>
  <si>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</si>
  <si>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</si>
  <si>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</si>
  <si>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</si>
  <si>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</si>
  <si>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</si>
  <si>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</si>
  <si>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</si>
  <si>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</si>
  <si>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TUR004Fatalities in all crises</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</si>
  <si>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</si>
  <si>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</si>
  <si>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</si>
  <si>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</si>
  <si>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</si>
  <si>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</si>
  <si>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</si>
  <si>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</si>
  <si>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</si>
  <si>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</si>
  <si>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</si>
  <si>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</si>
  <si>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</si>
  <si>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</si>
  <si>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</si>
  <si>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</si>
  <si>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</si>
  <si>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</si>
  <si>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</si>
  <si>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</si>
  <si>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</si>
  <si>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</si>
  <si>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</si>
  <si>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</si>
  <si>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</si>
  <si>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</si>
  <si>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IDPs, refugees, host, non-host and returnees are affected by the crisis.</t>
  </si>
  <si>
    <t>ZWE001Crisis affected groups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</si>
  <si>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</si>
  <si>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</si>
  <si>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</si>
  <si>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</si>
  <si>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</si>
  <si>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</si>
  <si>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</si>
  <si>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</si>
  <si>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https://data.worldbank.org/country/zimbabwe</t>
  </si>
  <si>
    <t>Total population is based on the de facto definition of population, which counts all residents regardless of legal status or citizenship. The value  is a midyear estimate, as it is presented by the World Bank.</t>
  </si>
  <si>
    <t>ZWE001Total population</t>
  </si>
  <si>
    <t>ZWE001Violence against personnel, facilities and assets</t>
  </si>
  <si>
    <t>AFG001Denial of existence of humanitarian needs or entitlements to assistance</t>
  </si>
  <si>
    <t>2020-11-27</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</si>
  <si>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</si>
  <si>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</si>
  <si>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</si>
  <si>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</si>
  <si>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</si>
  <si>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</si>
  <si>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</si>
  <si>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</si>
  <si>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</si>
  <si>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</si>
  <si>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</si>
  <si>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</si>
  <si>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</si>
  <si>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</si>
  <si>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</si>
  <si>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</si>
  <si>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</si>
  <si>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</si>
  <si>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</si>
  <si>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</si>
  <si>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</si>
  <si>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</si>
  <si>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</si>
  <si>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</si>
  <si>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</si>
  <si>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</si>
  <si>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</si>
  <si>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</si>
  <si>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</si>
  <si>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</si>
  <si>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</si>
  <si>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</si>
  <si>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</si>
  <si>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</si>
  <si>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</si>
  <si>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</si>
  <si>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</si>
  <si>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</si>
  <si>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</si>
  <si>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</si>
  <si>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</si>
  <si>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</si>
  <si>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</si>
  <si>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</si>
  <si>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OCHA, 2018; R4V Ecuador 16/09/2020</t>
  </si>
  <si>
    <t>https://data.humdata.org/dataset/ecuador-admin-level-2-boundaries#; https://data2.unhcr.org/en/situations/platform/location/7512</t>
  </si>
  <si>
    <t>Population (14,483,499) + 417,199 Venezuelans in Ecuador as of September 2020</t>
  </si>
  <si>
    <t>ECU002Total population</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</si>
  <si>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</si>
  <si>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</si>
  <si>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</si>
  <si>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</si>
  <si>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</si>
  <si>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</si>
  <si>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</si>
  <si>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</si>
  <si>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</si>
  <si>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</si>
  <si>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</si>
  <si>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</si>
  <si>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</si>
  <si>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</si>
  <si>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</si>
  <si>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</si>
  <si>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</si>
  <si>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</si>
  <si>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</si>
  <si>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</si>
  <si>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</si>
  <si>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</si>
  <si>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</si>
  <si>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</si>
  <si>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</si>
  <si>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</si>
  <si>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</si>
  <si>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</si>
  <si>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</si>
  <si>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</si>
  <si>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</si>
  <si>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</si>
  <si>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</si>
  <si>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</si>
  <si>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</si>
  <si>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</si>
  <si>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</si>
  <si>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</si>
  <si>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</si>
  <si>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</si>
  <si>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</si>
  <si>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</si>
  <si>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</si>
  <si>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</si>
  <si>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</si>
  <si>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</si>
  <si>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</si>
  <si>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</si>
  <si>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</si>
  <si>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</si>
  <si>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</si>
  <si>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</si>
  <si>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</si>
  <si>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</si>
  <si>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</si>
  <si>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</si>
  <si>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</si>
  <si>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</si>
  <si>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</si>
  <si>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</si>
  <si>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</si>
  <si>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</si>
  <si>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</si>
  <si>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</si>
  <si>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</si>
  <si>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</si>
  <si>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</si>
  <si>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</si>
  <si>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</si>
  <si>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</si>
  <si>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</si>
  <si>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</si>
  <si>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</si>
  <si>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</si>
  <si>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</si>
  <si>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</si>
  <si>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</si>
  <si>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</si>
  <si>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</si>
  <si>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</si>
  <si>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</si>
  <si>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</si>
  <si>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</si>
  <si>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</si>
  <si>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</si>
  <si>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</si>
  <si>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</si>
  <si>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</si>
  <si>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</si>
  <si>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</si>
  <si>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</si>
  <si>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</si>
  <si>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</si>
  <si>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</si>
  <si>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</si>
  <si>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</si>
  <si>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</si>
  <si>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</si>
  <si>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</si>
  <si>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</si>
  <si>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</si>
  <si>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</si>
  <si>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</si>
  <si>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</si>
  <si>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</si>
  <si>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</si>
  <si>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</si>
  <si>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</si>
  <si>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</si>
  <si>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</si>
  <si>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</si>
  <si>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</si>
  <si>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</si>
  <si>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</si>
  <si>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</si>
  <si>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</si>
  <si>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</si>
  <si>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</si>
  <si>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</si>
  <si>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</si>
  <si>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</si>
  <si>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</si>
  <si>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</si>
  <si>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</si>
  <si>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</si>
  <si>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</si>
  <si>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</si>
  <si>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</si>
  <si>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</si>
  <si>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</si>
  <si>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</si>
  <si>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</si>
  <si>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</si>
  <si>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</si>
  <si>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</si>
  <si>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</si>
  <si>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</si>
  <si>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</si>
  <si>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</si>
  <si>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</si>
  <si>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</si>
  <si>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</si>
  <si>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</si>
  <si>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</si>
  <si>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</si>
  <si>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</si>
  <si>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</si>
  <si>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</si>
  <si>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</si>
  <si>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</si>
  <si>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</si>
  <si>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</si>
  <si>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</si>
  <si>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</si>
  <si>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</si>
  <si>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</si>
  <si>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</si>
  <si>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</si>
  <si>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</si>
  <si>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</si>
  <si>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</si>
  <si>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</si>
  <si>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DJI001Denial of existence of humanitarian needs or entitlements to assistance</t>
  </si>
  <si>
    <t>2020-11-29</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</si>
  <si>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</si>
  <si>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</si>
  <si>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</si>
  <si>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</si>
  <si>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</si>
  <si>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</si>
  <si>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</si>
  <si>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</si>
  <si>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</si>
  <si>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</si>
  <si>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</si>
  <si>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</si>
  <si>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</si>
  <si>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</si>
  <si>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</si>
  <si>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</si>
  <si>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</si>
  <si>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ERI001Denial of existence of humanitarian needs or entitlements to assistance</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</si>
  <si>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</si>
  <si>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</si>
  <si>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</si>
  <si>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</si>
  <si>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ERI001Impediments to entry into country (bureaucratic and administrative)</t>
  </si>
  <si>
    <t>ERI001Interference into implementation of humanitarian activities</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</si>
  <si>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</si>
  <si>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</si>
  <si>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</si>
  <si>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</si>
  <si>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</si>
  <si>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ERI001Ongoing insecurity/hostilities affecting humanitarian assistance</t>
  </si>
  <si>
    <t>ERI001People in Need</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</si>
  <si>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</si>
  <si>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</si>
  <si>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</si>
  <si>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</si>
  <si>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ERI001Severe humanitarian conditions - Level 4</t>
  </si>
  <si>
    <t>ERI001Stressed humanitarian conditions - Level 2</t>
  </si>
  <si>
    <t>ERI001Violence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</si>
  <si>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</si>
  <si>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</si>
  <si>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</si>
  <si>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</si>
  <si>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</si>
  <si>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</si>
  <si>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</si>
  <si>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</si>
  <si>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</si>
  <si>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</si>
  <si>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</si>
  <si>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</si>
  <si>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</si>
  <si>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</si>
  <si>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</si>
  <si>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</si>
  <si>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</si>
  <si>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</si>
  <si>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UNHCR 06/2020; IPC 07/2020</t>
  </si>
  <si>
    <t>https://reliefweb.int/sites/reliefweb.int/files/resources/MOZ_20200604_Cabo_Delgado_Rapid_Response_Plan.pdf; https://reliefweb.int/sites/reliefweb.int/files/resources/IPC_Mozambique_Acute_Food_Insecurity_Acute_Malnutrition_English-2.pdf</t>
  </si>
  <si>
    <t>Total number of people displaced by Cabo delgado since the strat of the crisis in 2017 to date.</t>
  </si>
  <si>
    <t>MOZ004Crisis affected groups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</si>
  <si>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</si>
  <si>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</si>
  <si>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</si>
  <si>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</si>
  <si>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</si>
  <si>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</si>
  <si>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</si>
  <si>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</si>
  <si>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</si>
  <si>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SOM001Denial of existence of humanitarian needs or entitlements to assistance</t>
  </si>
  <si>
    <t>ACLED 27/11/2020; OCHA 16/05/2020; OCHA 19/07/2020</t>
  </si>
  <si>
    <t>https://www.acleddata.com/data/; https://reliefweb.int/sites/reliefweb.int/files/resources/Flash%20Update%205%20-%20final%20for%20publication.pdf; https://reliefweb.int/sites/reliefweb.int/files/resources/hagaa%20flash%20floods%20update%201%20-%20final%203.pdf</t>
  </si>
  <si>
    <t>Total number of fatalities (conflict and flooding) across the country in the last six months (June 2020 to November 2020)</t>
  </si>
  <si>
    <t>SOM001Fatalities in all crises</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</si>
  <si>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</si>
  <si>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</si>
  <si>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</si>
  <si>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</si>
  <si>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</si>
  <si>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</si>
  <si>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</si>
  <si>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</si>
  <si>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</si>
  <si>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</si>
  <si>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</si>
  <si>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SSD001Fatalities in all crises</t>
  </si>
  <si>
    <t>SSD001Fatalities reported</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</si>
  <si>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</si>
  <si>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</si>
  <si>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</si>
  <si>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</si>
  <si>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</si>
  <si>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</si>
  <si>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</si>
  <si>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</si>
  <si>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TTO002Denial of existence of humanitarian needs or entitlements to assistance</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</si>
  <si>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</si>
  <si>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</si>
  <si>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</si>
  <si>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</si>
  <si>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</si>
  <si>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</si>
  <si>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</si>
  <si>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</si>
  <si>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</si>
  <si>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</si>
  <si>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</si>
  <si>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</si>
  <si>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</si>
  <si>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</si>
  <si>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</si>
  <si>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</si>
  <si>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</si>
  <si>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UNHCR 31/10/2020</t>
  </si>
  <si>
    <t>https://data2.unhcr.org/en/country/uga</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</si>
  <si>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</si>
  <si>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UGA005People affected</t>
  </si>
  <si>
    <t>UNCHR 31/10/2020</t>
  </si>
  <si>
    <t>This is the total number of refugees and asylum seekers in Uganda. The highest population of refugees come from South Sudan, DRC, Burundi, and Somalia. There are also refugees in smaller numbers (less than 20,000 per country) coming from Rwanda, Eritrea, Sudan, Ethiopia, and others.</t>
  </si>
  <si>
    <t>UGA005People displaced</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</si>
  <si>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</si>
  <si>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</si>
  <si>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</si>
  <si>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2020-11-30</t>
  </si>
  <si>
    <t>CMR002Total population</t>
  </si>
  <si>
    <t>CMR003Total population</t>
  </si>
  <si>
    <t>CMR004Total population</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</si>
  <si>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</si>
  <si>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</si>
  <si>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</si>
  <si>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</si>
  <si>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</si>
  <si>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</si>
  <si>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</si>
  <si>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</si>
  <si>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</si>
  <si>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Crisis in Tigray</t>
  </si>
  <si>
    <t>ETH004</t>
  </si>
  <si>
    <t>ACAPS Access November 2020</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</si>
  <si>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</si>
  <si>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</si>
  <si>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</si>
  <si>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</si>
  <si>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</si>
  <si>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</si>
  <si>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</si>
  <si>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</si>
  <si>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</si>
  <si>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Hurricane Eta and Iota in Guatemala</t>
  </si>
  <si>
    <t>GTM003</t>
  </si>
  <si>
    <t>CONRED 25/11/2020</t>
  </si>
  <si>
    <t>https://conred.gob.gt/category/emergencia/emergencia-eta/</t>
  </si>
  <si>
    <t>Number of houses with light and moderate  damage, taken from Guatemalan gov coordinating agency for disaster reduction. Updated regularly</t>
  </si>
  <si>
    <t>GTM003Buildings damaged</t>
  </si>
  <si>
    <t>Number of houses with severe damage, taken from Guatemalan gov coordinating agency for disaster reduction. Updated regularly</t>
  </si>
  <si>
    <t>GTM003Buildings destroyed</t>
  </si>
  <si>
    <t>hosts, non-hosts, IDPs</t>
  </si>
  <si>
    <t>GTM003Crisis affected groups</t>
  </si>
  <si>
    <t>https://acaps.sharepoint.com/:x:/s/CrisisInSight/EZz2FctWM6RKugy6PeRy-BIBX68P9i-c4z7FzHJ5EmAnUw?e=kapkKK</t>
  </si>
  <si>
    <t>GTM003Denial of existence of humanitarian needs or entitlements to assistance</t>
  </si>
  <si>
    <t>GTM003Economic Losses</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</si>
  <si>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</si>
  <si>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GTM003Extreme humanitarian conditions - Level 5</t>
  </si>
  <si>
    <t>GTM003Illness cases reported</t>
  </si>
  <si>
    <t>GTM003Impediments to entry into country (bureaucratic and administrative)</t>
  </si>
  <si>
    <t>Number of injuries is taken from Guatemalan gov coordinating agency for disaster reduction. Updated regularly</t>
  </si>
  <si>
    <t>GTM003Injuries reported</t>
  </si>
  <si>
    <t>GTM003Interference into implementation of humanitarian activities</t>
  </si>
  <si>
    <t>GTM003Ongoing insecurity/hostilities affecting humanitarian assistance</t>
  </si>
  <si>
    <t>GTM003Physical constraints in the environment (obstacles related to terrain, climate, lack of infrastructure, etc.)</t>
  </si>
  <si>
    <t>GTM003Presence of mines and improvised explosive devices</t>
  </si>
  <si>
    <t>GTM003Restriction and obstruction of access to services and assistance</t>
  </si>
  <si>
    <t>GTM003Restriction of movement (impediments to freedom of movement and/or administrative restrictions)</t>
  </si>
  <si>
    <t>GTM003Severe humanitarian conditions - Level 4</t>
  </si>
  <si>
    <t>GTM003Total population</t>
  </si>
  <si>
    <t>GTM003Violence against personnel, facilities and assets</t>
  </si>
  <si>
    <t>Hurricane Eta and Iota in Honduras</t>
  </si>
  <si>
    <t>HND002</t>
  </si>
  <si>
    <t>UNICEF 22/11/2020</t>
  </si>
  <si>
    <t>https://reliefweb.int/sites/reliefweb.int/files/resources/UNICEF%20Central%20America%20Humanitarian%20Situation%20Report%20No.%203%20%28Hurricanes%20Eta%20and%20Iota%20%20%29%20-%2011%20-20%20November%202020.pdf</t>
  </si>
  <si>
    <t>Homes damaged by Eta according to UNICEF. No data available for Iota yet.</t>
  </si>
  <si>
    <t>HND002Buildings damaged</t>
  </si>
  <si>
    <t>HND002Buildings destroyed</t>
  </si>
  <si>
    <t>non-hosts, hosts, IDPs</t>
  </si>
  <si>
    <t>HND002Crisis affected groups</t>
  </si>
  <si>
    <t>HND002Denial of existence of humanitarian needs or entitlements to assistance</t>
  </si>
  <si>
    <t>HND002Economic Losses</t>
  </si>
  <si>
    <t>OCHA 27/11/2020; OCHA 23/11/2020</t>
  </si>
  <si>
    <t>https://reliefweb.int/sites/reliefweb.int/files/resources/Nota%20Informativa%20Tormentas%20Tropicales%20HN%2027%20nov%202020.pdf; https://reliefweb.int/sites/reliefweb.int/files/resources/2020-11-23%20Weekly%20Situation%20Update%2016-22%20November%202020.pdf</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</si>
  <si>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</si>
  <si>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HND002Extreme humanitarian conditions - Level 5</t>
  </si>
  <si>
    <t>OCHA 27/11/2020</t>
  </si>
  <si>
    <t>https://reliefweb.int/sites/reliefweb.int/files/resources/Nota%20Informativa%20Tormentas%20Tropicales%20HN%2027%20nov%202020.pdf</t>
  </si>
  <si>
    <t>Number of deaths according to OCHA</t>
  </si>
  <si>
    <t>HND002Fatalities reported</t>
  </si>
  <si>
    <t>HND002Illness cases reported</t>
  </si>
  <si>
    <t>HND002Impediments to entry into country (bureaucratic and administrative)</t>
  </si>
  <si>
    <t>HND002Injuries reported</t>
  </si>
  <si>
    <t>HND002Interference into implementation of humanitarian activities</t>
  </si>
  <si>
    <t>World Bank accessed 08/02/2019</t>
  </si>
  <si>
    <t>The whole country is affected by this crisis</t>
  </si>
  <si>
    <t>HND002Landmass affected</t>
  </si>
  <si>
    <t>HND002Ongoing insecurity/hostilities affecting humanitarian assistance</t>
  </si>
  <si>
    <t>HND002Physical constraints in the environment (obstacles related to terrain, climate, lack of infrastructure, etc.)</t>
  </si>
  <si>
    <t>HND002Presence of mines and improvised explosive devices</t>
  </si>
  <si>
    <t>HND002Restriction and obstruction of access to services and assistance</t>
  </si>
  <si>
    <t>HND002Restriction of movement (impediments to freedom of movement and/or administrative restrictions)</t>
  </si>
  <si>
    <t>HND002Severe humanitarian conditions - Level 4</t>
  </si>
  <si>
    <t>HND002Total population</t>
  </si>
  <si>
    <t>HND002Violence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</si>
  <si>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</si>
  <si>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</si>
  <si>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</si>
  <si>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</si>
  <si>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</si>
  <si>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</si>
  <si>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</si>
  <si>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</si>
  <si>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</si>
  <si>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ACLED June-Nov. 2020</t>
  </si>
  <si>
    <t>No reported fatalities</t>
  </si>
  <si>
    <t>JOR002Fatalities in all crises</t>
  </si>
  <si>
    <t>JOR002Fatalities reported</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</si>
  <si>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</si>
  <si>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</si>
  <si>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</si>
  <si>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</si>
  <si>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</si>
  <si>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</si>
  <si>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</si>
  <si>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</si>
  <si>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</si>
  <si>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</si>
  <si>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</si>
  <si>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</si>
  <si>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</si>
  <si>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</si>
  <si>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</si>
  <si>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</si>
  <si>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</si>
  <si>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</si>
  <si>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</si>
  <si>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</si>
  <si>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</si>
  <si>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</si>
  <si>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</si>
  <si>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</si>
  <si>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</si>
  <si>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</si>
  <si>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</si>
  <si>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</si>
  <si>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</si>
  <si>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</si>
  <si>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</si>
  <si>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</si>
  <si>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</si>
  <si>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</si>
  <si>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</si>
  <si>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</si>
  <si>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</si>
  <si>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</si>
  <si>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</si>
  <si>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</si>
  <si>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</si>
  <si>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</si>
  <si>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</si>
  <si>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</si>
  <si>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</si>
  <si>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</si>
  <si>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</si>
  <si>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</si>
  <si>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</si>
  <si>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</si>
  <si>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</si>
  <si>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</si>
  <si>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</si>
  <si>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</si>
  <si>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</si>
  <si>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</si>
  <si>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</si>
  <si>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</si>
  <si>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</si>
  <si>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</si>
  <si>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</si>
  <si>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</si>
  <si>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</si>
  <si>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</si>
  <si>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</si>
  <si>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</si>
  <si>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</si>
  <si>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</si>
  <si>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</si>
  <si>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</si>
  <si>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</si>
  <si>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</si>
  <si>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https://data.worldbank.org/country/nigeria?view=chart</t>
  </si>
  <si>
    <t>NGA001Total population</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</si>
  <si>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</si>
  <si>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</si>
  <si>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</si>
  <si>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</si>
  <si>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NGA003Total population</t>
  </si>
  <si>
    <t>NGA004Total population</t>
  </si>
  <si>
    <t>NGA007Total population</t>
  </si>
  <si>
    <t>NGA008Total population</t>
  </si>
  <si>
    <t>Hurricane Eta and Iota in Nicaragua</t>
  </si>
  <si>
    <t>NIC002</t>
  </si>
  <si>
    <t>OCHA 09/11/2020</t>
  </si>
  <si>
    <t>https://reliefweb.int/sites/reliefweb.int/files/resources/20201109%20CA%20Eta%20SitRep%202.pdf</t>
  </si>
  <si>
    <t>damaged in Eta, figures for Iota not yet available</t>
  </si>
  <si>
    <t>NIC002Buildings damaged</t>
  </si>
  <si>
    <t>OCHA 09/11/2020; IFRC 18/11/2020</t>
  </si>
  <si>
    <t>https://reliefweb.int/sites/reliefweb.int/files/resources/20201109%20CA%20Eta%20SitRep%202.pdf; https://reliefweb.int/sites/reliefweb.int/files/resources/IB18112020.pdf</t>
  </si>
  <si>
    <t>Houses destroyed: 1.890 by Eta, 4.000 by Iota</t>
  </si>
  <si>
    <t>NIC002Buildings destroyed</t>
  </si>
  <si>
    <t>N/a</t>
  </si>
  <si>
    <t>Host, non-host, IDPs</t>
  </si>
  <si>
    <t>NIC002Crisis affected groups</t>
  </si>
  <si>
    <t>NIC002Denial of existence of humanitarian needs or entitlements to assistance</t>
  </si>
  <si>
    <t>NIC002Economic Losses</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</si>
  <si>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</si>
  <si>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</si>
  <si>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NIC002Extreme humanitarian conditions - Level 5</t>
  </si>
  <si>
    <t>UNICEF 22/11/2020; OCHA 04/11/2020</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</si>
  <si>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</si>
  <si>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2 from Eta and 21 from Iota</t>
  </si>
  <si>
    <t>NIC002Fatalities reported</t>
  </si>
  <si>
    <t>NIC002Illness cases reported</t>
  </si>
  <si>
    <t>NIC002Impediments to entry into country (bureaucratic and administrative)</t>
  </si>
  <si>
    <t>NIC002Injuries reported</t>
  </si>
  <si>
    <t>NIC002Interference into implementation of humanitarian activities</t>
  </si>
  <si>
    <t>IFRC 18/11/2020</t>
  </si>
  <si>
    <t>https://reliefweb.int/sites/reliefweb.int/files/resources/IB18112020.pdf</t>
  </si>
  <si>
    <t>Departments listed in the report: Caribe Norte, Jinotega, Nueva Segovia, Matagalpa, Caribe Sur, Rivas, Boaco and Chontales. Whole country was on yellow alert at some point. Took sqkm from baseline data</t>
  </si>
  <si>
    <t>NIC002Landmass affected</t>
  </si>
  <si>
    <t>NIC002Moderate humanitarian conditions - Level 3</t>
  </si>
  <si>
    <t>NIC002Ongoing insecurity/hostilities affecting humanitarian assistance</t>
  </si>
  <si>
    <t>number of people evacuated according to IFRC</t>
  </si>
  <si>
    <t>NIC002People displaced</t>
  </si>
  <si>
    <t>Departments listed in the report: Caribe Norte, Jinotega, Nueva Segovia, Matagalpa, Caribe Sur, Rivas, Boaco and Chontales. Whole country was on yellow alert at some point. Took population from baseline data</t>
  </si>
  <si>
    <t>NIC002People exposed</t>
  </si>
  <si>
    <t>NIC002People in Need</t>
  </si>
  <si>
    <t>NIC002Physical constraints in the environment (obstacles related to terrain, climate, lack of infrastructure, etc.)</t>
  </si>
  <si>
    <t>NIC002Presence of mines and improvised explosive devices</t>
  </si>
  <si>
    <t>NIC002Restriction and obstruction of access to services and assistance</t>
  </si>
  <si>
    <t>NIC002Restriction of movement (impediments to freedom of movement and/or administrative restrictions)</t>
  </si>
  <si>
    <t>NIC002Severe humanitarian conditions - Level 4</t>
  </si>
  <si>
    <t>NIC002Total population</t>
  </si>
  <si>
    <t>NIC002Violence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</si>
  <si>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</si>
  <si>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</si>
  <si>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</si>
  <si>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</si>
  <si>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</si>
  <si>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</si>
  <si>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</si>
  <si>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</si>
  <si>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</si>
  <si>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</si>
  <si>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</si>
  <si>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</si>
  <si>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</si>
  <si>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</si>
  <si>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</si>
  <si>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</si>
  <si>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</si>
  <si>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</si>
  <si>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http://documents.worldbank.org/curated/en/882751468295210584/pdf/608050PUB0Asse10Box358332B01PUBLIC1.pdf</t>
  </si>
  <si>
    <t>Peru is a highly moutainous country. Median altitudes rang from 500 to more than 3,000 meters above sea level in mountainous areas, this could pose difficulties to travel throughout the country</t>
  </si>
  <si>
    <t>PER002People facing limited access constraints</t>
  </si>
  <si>
    <t>GoP UNFPA</t>
  </si>
  <si>
    <t>https://www.gob.pe/1063-obtener-visa-para-ingresar-al-peru-visa-humanitaria-para-ciudadanos-venezolanos; https://www.unfpa.org/data/emergencies/peru-humanitarian-emergency</t>
  </si>
  <si>
    <t>As of June 2019, Venezuelans entering Peru are required to present a passport and a visa. The visas can be obtained in Caracas y Puerto Ordaz (Venezuela); Bogotá, Leticia y Medellín (Colombia); Guayaquil, Quito, Cuenca, Machala y Loja (Ecuador) and in order to get it, other documents are required. Many migrants and refugees that have an irregular status or lack of documentation can't access basic services</t>
  </si>
  <si>
    <t>PER002Restriction and obstruction of access to services and assistance</t>
  </si>
  <si>
    <t>El Comercio</t>
  </si>
  <si>
    <t>https://www.elcomercio.com/actualidad/reapertura-frontera-ecuador-peru-encuentro.html</t>
  </si>
  <si>
    <t>Official crossing of the border remains closed due to Covid-19 restrictions. Informal crossings exist along the borders where people can cross but it is not safe</t>
  </si>
  <si>
    <t>PER002Restriction of movement (impediments to freedom of movement and/or administrative restrictions)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</si>
  <si>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</si>
  <si>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</si>
  <si>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</si>
  <si>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</si>
  <si>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</si>
  <si>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</si>
  <si>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</si>
  <si>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</si>
  <si>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</si>
  <si>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</si>
  <si>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</si>
  <si>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</si>
  <si>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</si>
  <si>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</si>
  <si>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</si>
  <si>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</si>
  <si>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</si>
  <si>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</si>
  <si>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See individual crises</t>
  </si>
  <si>
    <t>Sum of the individual crises</t>
  </si>
  <si>
    <t>REG004Fatalities in all crises</t>
  </si>
  <si>
    <t>REG004Fatalities reported</t>
  </si>
  <si>
    <t>Takes into account access scores from Turkey and Greece</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</si>
  <si>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</si>
  <si>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</si>
  <si>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</si>
  <si>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</si>
  <si>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</si>
  <si>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</si>
  <si>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</si>
  <si>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</si>
  <si>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</si>
  <si>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Takes into account access scores from Libya, Algeria and Tunisia</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</si>
  <si>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</si>
  <si>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</si>
  <si>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</si>
  <si>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</si>
  <si>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</si>
  <si>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</si>
  <si>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</si>
  <si>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</si>
  <si>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</si>
  <si>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Takes into account access scores from Algeria and Morocco</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</si>
  <si>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</si>
  <si>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</si>
  <si>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</si>
  <si>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</si>
  <si>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</si>
  <si>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</si>
  <si>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</si>
  <si>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</si>
  <si>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</si>
  <si>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</si>
  <si>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</si>
  <si>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</si>
  <si>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</si>
  <si>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</si>
  <si>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</si>
  <si>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</si>
  <si>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</si>
  <si>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</si>
  <si>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</si>
  <si>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</si>
  <si>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</si>
  <si>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</si>
  <si>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</si>
  <si>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</si>
  <si>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</si>
  <si>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</si>
  <si>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</si>
  <si>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</si>
  <si>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</si>
  <si>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</si>
  <si>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</si>
  <si>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</si>
  <si>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</si>
  <si>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</si>
  <si>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</si>
  <si>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</si>
  <si>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</si>
  <si>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</si>
  <si>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</si>
  <si>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</si>
  <si>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</si>
  <si>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</si>
  <si>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</si>
  <si>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</si>
  <si>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</si>
  <si>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</si>
  <si>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</si>
  <si>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</si>
  <si>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</si>
  <si>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</si>
  <si>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</si>
  <si>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</si>
  <si>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</si>
  <si>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</si>
  <si>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</si>
  <si>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</si>
  <si>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</si>
  <si>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</si>
  <si>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</si>
  <si>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</si>
  <si>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</si>
  <si>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</si>
  <si>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</si>
  <si>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</si>
  <si>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</si>
  <si>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</si>
  <si>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</si>
  <si>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2020-12-17</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</si>
  <si>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</si>
  <si>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</si>
  <si>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</si>
  <si>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</si>
  <si>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deaths and people missing recorded via the eastern Mediterranean route during the past 6 months</t>
  </si>
  <si>
    <t>REG006Fatalities in all crises</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</si>
  <si>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</si>
  <si>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</si>
  <si>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IPC October 2020 to March 2021 Projections</t>
  </si>
  <si>
    <t>http://www.ipcinfo.org/fileadmin/user_upload/ipcinfo/docs/IPC_Zambia_Acute_Food_Insecurity_2020July2021March_Report.pdf</t>
  </si>
  <si>
    <t>PIN is a summation of levels 3-5 of humanitarian needs according to ACAPS methodology. Levels 1-5 are according to IPC figures for levels of humanitarian needs.</t>
  </si>
  <si>
    <t>ZMB002Extreme humanitarian conditions - Level 5</t>
  </si>
  <si>
    <t>http://www.ipcinfo.org/ipc-country-analysis/details-map/en/c/1152931/?iso3=ZMB</t>
  </si>
  <si>
    <t>Square km of affected areas according to the latest IPC analysis.</t>
  </si>
  <si>
    <t>ZMB002Landmass affected</t>
  </si>
  <si>
    <t>ZMB002Minimal humanitarian conditions - Level 1</t>
  </si>
  <si>
    <t>ZMB002Moderate humanitarian conditions - Level 3</t>
  </si>
  <si>
    <t>This is the sum total of level 2-5 of needs according to ACAPS methodology for population affected by the crisis.</t>
  </si>
  <si>
    <t>ZMB002People affected</t>
  </si>
  <si>
    <t>This is the sum total of level 1-5 of needs according to ACAPS methodology for population living in affected areas.</t>
  </si>
  <si>
    <t>ZMB002People exposed</t>
  </si>
  <si>
    <t>ZMB002People in Need</t>
  </si>
  <si>
    <t>ZMB002Severe humanitarian conditions - Level 4</t>
  </si>
  <si>
    <t>ZMB002Stressed humanitarian conditions - Level 2</t>
  </si>
  <si>
    <t>Total population as estimated by the latest IPC analysis.</t>
  </si>
  <si>
    <t>ZMB002Total population</t>
  </si>
  <si>
    <t>OCHA Global HNO 2021</t>
  </si>
  <si>
    <t>https://www.humanitarianresponse.info/sites/www.humanitarianresponse.info/files/documents/files/hno_2020_colombia_esp.pdf; https://www.migracioncolombia.gov.co/infografias/distribucion-venezolanos-en-colombia-corte-a-30-de-septiembre</t>
  </si>
  <si>
    <t>Total population of the country according to the latest HNO</t>
  </si>
  <si>
    <t>COL002Total population</t>
  </si>
  <si>
    <t>2020-12-18</t>
  </si>
  <si>
    <t>https://www.acaps.org/sites/acaps/files/key-documents/files/hno_centroamerica_2020.pdf;</t>
  </si>
  <si>
    <t>HND001Minimal humanitarian conditions - Level 1</t>
  </si>
  <si>
    <t>HND001Moderate humanitarian conditions - Level 3</t>
  </si>
  <si>
    <t>HND001Severe humanitarian conditions - Level 4</t>
  </si>
  <si>
    <t>HND001Stressed humanitarian conditions - Level 2</t>
  </si>
  <si>
    <t>OCHA number of total population (entire population is affected, this also means that the figure is likely an overestimation)</t>
  </si>
  <si>
    <t>CAF001People affected</t>
  </si>
  <si>
    <t>2020-12-22</t>
  </si>
  <si>
    <t>OCHA number of 4,9 mio people for total population includes IDPs (641,000), returnees (92,000), host population (2,100,000) &amp; refugees (10,000)</t>
  </si>
  <si>
    <t>CAF001People exposed</t>
  </si>
  <si>
    <t>CAF001Total population</t>
  </si>
  <si>
    <t>People who are registered to have died or missing in Greece in the IOM missing persons database in the last 6 months (June-November)</t>
  </si>
  <si>
    <t>GRC002Fatalities in all crises</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</si>
  <si>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</si>
  <si>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</si>
  <si>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</si>
  <si>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</si>
  <si>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</si>
  <si>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</si>
  <si>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</si>
  <si>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</si>
  <si>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</si>
  <si>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</si>
  <si>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https://www.acaps.org/sites/acaps/files/products/files/20201214_acaps_humanitarian_access_overview_december_2020_0.pdf</t>
  </si>
  <si>
    <t>Rating based on ACAPS December 2020 Access report</t>
  </si>
  <si>
    <t>SDN007Denial of existence of humanitarian needs or entitlements to assistance</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</si>
  <si>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</si>
  <si>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</si>
  <si>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</si>
  <si>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</si>
  <si>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SDN007Impediments to entry into country (bureaucratic and administrative)</t>
  </si>
  <si>
    <t>Although there are no number of reported injuries, it can be assumed that some of the refugees arriving have been injurged by the conflict or by the long travel to East Sudan. But for December 2020, this section will be left blank.</t>
  </si>
  <si>
    <t>SDN007Injuries reported</t>
  </si>
  <si>
    <t>SDN007Interference into implementation of humanitarian activities</t>
  </si>
  <si>
    <t>SDN007Ongoing insecurity/hostilities affecting humanitarian assistance</t>
  </si>
  <si>
    <t>No information available for December 2020</t>
  </si>
  <si>
    <t>SDN007People facing limited access constraints</t>
  </si>
  <si>
    <t>SDN007People facing restricted access constraints</t>
  </si>
  <si>
    <t>Due to the remoteness of the border region in East Sudan between Ethiopia, the humanitarian aid is slow to arrive to the refugees. The nearest town is at least six hours from the border areas and entry points. Rating based on ACAPS December 2020 Access report.</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</si>
  <si>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</si>
  <si>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</si>
  <si>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</si>
  <si>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</si>
  <si>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</si>
  <si>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Complex crisis in Chad</t>
  </si>
  <si>
    <t>TCD001</t>
  </si>
  <si>
    <t>TCD001Buildings damaged</t>
  </si>
  <si>
    <t>TCD001Buildings destroyed</t>
  </si>
  <si>
    <t>Refugee, IDP, Host, non-host, returnees</t>
  </si>
  <si>
    <t>TCD001Crisis affected groups</t>
  </si>
  <si>
    <t>TCD001Denial of existence of humanitarian needs or entitlements to assistance</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</si>
  <si>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</si>
  <si>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</si>
  <si>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</si>
  <si>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</si>
  <si>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</si>
  <si>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</si>
  <si>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TCD001Impediments to entry into country (bureaucratic and administrative)</t>
  </si>
  <si>
    <t>TCD001Injuries reported</t>
  </si>
  <si>
    <t>TCD001Interference into implementation of humanitarian activities</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</si>
  <si>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</si>
  <si>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</si>
  <si>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</si>
  <si>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</si>
  <si>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</si>
  <si>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TCD001Ongoing insecurity/hostilities affecting humanitarian assistance</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</si>
  <si>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</si>
  <si>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</si>
  <si>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</si>
  <si>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</si>
  <si>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</si>
  <si>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</si>
  <si>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</si>
  <si>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</si>
  <si>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</si>
  <si>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</si>
  <si>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TCD001Severe humanitarian conditions - Level 4</t>
  </si>
  <si>
    <t>TCD001Stressed humanitarian conditions - Level 2</t>
  </si>
  <si>
    <t>TCD001Violence against personnel, facilities and assets</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</si>
  <si>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</si>
  <si>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</si>
  <si>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</si>
  <si>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</si>
  <si>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</si>
  <si>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</si>
  <si>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</si>
  <si>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2021-01-07</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</si>
  <si>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</si>
  <si>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</si>
  <si>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</si>
  <si>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</si>
  <si>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</si>
  <si>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</si>
  <si>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</si>
  <si>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</si>
  <si>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</si>
  <si>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</si>
  <si>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</si>
  <si>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</si>
  <si>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</si>
  <si>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</si>
  <si>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</si>
  <si>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</si>
  <si>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</si>
  <si>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</si>
  <si>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</si>
  <si>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</si>
  <si>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</si>
  <si>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</si>
  <si>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</si>
  <si>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</si>
  <si>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</si>
  <si>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</si>
  <si>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</si>
  <si>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</si>
  <si>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</si>
  <si>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</si>
  <si>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COG001Denial of existence of humanitarian needs or entitlements to assistance</t>
  </si>
  <si>
    <t>COG001Restriction and obstruction of access to services and assistance</t>
  </si>
  <si>
    <t>COG001Impediments to entry into country (bureaucratic and administrative)</t>
  </si>
  <si>
    <t>COG001Restriction of movement (impediments to freedom of movement and/or administrative restrictions)</t>
  </si>
  <si>
    <t>COG001Interference into implementation of humanitarian activities</t>
  </si>
  <si>
    <t>COG001Violence against personnel, facilities and assets</t>
  </si>
  <si>
    <t>COG001Ongoing insecurity/hostilities affecting humanitarian assistance</t>
  </si>
  <si>
    <t>COG001Presence of mines and improvised explosive devices</t>
  </si>
  <si>
    <t>COG001Physical constraints in the environment (obstacles related to terrain, climate, lack of infrastructure, etc.)</t>
  </si>
  <si>
    <t>http://www.ipcinfo.org/fileadmin/user_upload/ipcinfo/docs/IPC_DRC_Acute_Food_Insecurity_2020July2021June_Report_French.pdf</t>
  </si>
  <si>
    <t>All people in IPC-2 to IPC-5 were included as affected, as no better data is currently available to make a more informed estimation of people affected. The latest analysis available is the January-July 2021 projection published in September 2020</t>
  </si>
  <si>
    <t>COD001People affected</t>
  </si>
  <si>
    <t>2021-01-08</t>
  </si>
  <si>
    <t>OCHA 01/01/2021</t>
  </si>
  <si>
    <t>https://www.humanitarianresponse.info/sites/www.humanitarianresponse.info/files/documents/files/hno_2021_drc_finalv2.pdf</t>
  </si>
  <si>
    <t>The PIN are broken down into 5 levels in the 2021 HNO. In order to remain consistent with the INFORM severity level methodology, PIN levels 1-3 are considered as L3. L4 and L5 are considered as is.</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</si>
  <si>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</si>
  <si>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</si>
  <si>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</si>
  <si>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</si>
  <si>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</si>
  <si>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</si>
  <si>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HNO 2021; World Bank 2020</t>
  </si>
  <si>
    <t>https://reliefweb.int/sites/reliefweb.int/files/resources/afghanistan_humanitarian_needs_overview_2021_0.pdf; https://data.worldbank.org/indicator/SP.POP.TOTL?locations=AF</t>
  </si>
  <si>
    <t xml:space="preserve">Population according to the World Bank, slightly under the 40 million referenced in the HNO 2021. 
</t>
  </si>
  <si>
    <t>AFG001Total population</t>
  </si>
  <si>
    <t>2021-01-27</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</si>
  <si>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</si>
  <si>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</si>
  <si>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AFG001People affected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</si>
  <si>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</si>
  <si>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</si>
  <si>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</si>
  <si>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</si>
  <si>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</si>
  <si>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</si>
  <si>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</si>
  <si>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</si>
  <si>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</si>
  <si>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</si>
  <si>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</si>
  <si>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</si>
  <si>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</si>
  <si>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</si>
  <si>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</si>
  <si>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</si>
  <si>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</si>
  <si>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</si>
  <si>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</si>
  <si>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</si>
  <si>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</si>
  <si>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</si>
  <si>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</si>
  <si>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</si>
  <si>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</si>
  <si>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</si>
  <si>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</si>
  <si>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</si>
  <si>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</si>
  <si>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</si>
  <si>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</si>
  <si>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</si>
  <si>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</si>
  <si>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</si>
  <si>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</si>
  <si>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</si>
  <si>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</si>
  <si>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</si>
  <si>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</si>
  <si>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</si>
  <si>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</si>
  <si>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</si>
  <si>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</si>
  <si>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</si>
  <si>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</si>
  <si>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</si>
  <si>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</si>
  <si>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</si>
  <si>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</si>
  <si>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</si>
  <si>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</si>
  <si>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</si>
  <si>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</si>
  <si>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</si>
  <si>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</si>
  <si>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</si>
  <si>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</si>
  <si>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</si>
  <si>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2021-01-28</t>
  </si>
  <si>
    <t>Institute of Legal Medicine, National Civil Police, and Republican General Fiscal Authority July 2020-December 2020</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</si>
  <si>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</si>
  <si>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SLV001Fatalities reported</t>
  </si>
  <si>
    <t>IPC 2021, OCHA HNO 2020 15/06/2020</t>
  </si>
  <si>
    <t>http://www.ipcinfo.org/ipc-country-analysis/details-map/en/c/1152973/?iso3=SLV; https://www.acaps.org/sites/acaps/files/key-documents/files/hno_centroamerica_2020.pdf</t>
  </si>
  <si>
    <t>PIN number has been retrieved from the latest OCHA HNO. As there is a lack of classification by levels, level 4 numbers represent the number of people on IPC 4 levels. Level 2 = remaining affected and Level 1 = remaining exposed.</t>
  </si>
  <si>
    <t>SLV001Minimal humanitarian conditions - Level 1</t>
  </si>
  <si>
    <t>SLV001Stressed humanitarian conditions - Level 2</t>
  </si>
  <si>
    <t>SLV001Moderate humanitarian conditions - Level 3</t>
  </si>
  <si>
    <t>SLV001Severe humanitarian conditions - Level 4</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</si>
  <si>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</si>
  <si>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</si>
  <si>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</si>
  <si>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reported</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</si>
  <si>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</si>
  <si>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</si>
  <si>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</si>
  <si>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</si>
  <si>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</si>
  <si>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</si>
  <si>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</si>
  <si>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IOM Missing Migrants Project 2020 last accessed 27/01/2021</t>
  </si>
  <si>
    <t xml:space="preserve">Figure of dead migrants along the US-Mexican border from Aug-Dec 2020 (latest data available). These deaths have been correlated with the undertaking of illicit migrant routes. Unlikely to account for all deaths. No sources available for all deaths along migration routes in Mexico. </t>
  </si>
  <si>
    <t>MEX003Fatalities reported</t>
  </si>
  <si>
    <t>Instituto Nacional de Ciencias Forenses de Guatemala 12/2020</t>
  </si>
  <si>
    <t>https://www.inacif.gob.gt/index.php/datos-numericos/informacion-mensual</t>
  </si>
  <si>
    <t>This is the total of homicides between July-December 2020 (latest month available) for the whole country.</t>
  </si>
  <si>
    <t>GTM001Fatalities reported</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</si>
  <si>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</si>
  <si>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</si>
  <si>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</si>
  <si>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</si>
  <si>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GTM003Fatalities in all crises</t>
  </si>
  <si>
    <t>OCHA HNO 2020 15/06/2020; IPC 01/2021</t>
  </si>
  <si>
    <t>https://www.acaps.org/sites/acaps/files/key-documents/files/hno_centroamerica_2020.pdf; http://www.ipcinfo.org/ipc-country-analysis/details-map/en/c/1152979/?iso3=GTM</t>
  </si>
  <si>
    <t>GTM001Minimal humanitarian conditions - Level 1</t>
  </si>
  <si>
    <t>GTM001Stressed humanitarian conditions - Level 2</t>
  </si>
  <si>
    <t>GTM001Moderate humanitarian conditions - Level 3</t>
  </si>
  <si>
    <t>GTM001Severe humanitarian conditions - Level 4</t>
  </si>
  <si>
    <t>EHP 12/2020</t>
  </si>
  <si>
    <t>https://reliefweb.int/sites/reliefweb.int/files/resources/20201216_PLAN%20DE%20ACCION%20GUATEMALA.pdf</t>
  </si>
  <si>
    <t>16 of 22 departments affected. Landmass taken from baseline data</t>
  </si>
  <si>
    <t>GTM003Landmass affected</t>
  </si>
  <si>
    <t>16 of 22 departments affected. Population taken from baseline data</t>
  </si>
  <si>
    <t>GTM003People exposed</t>
  </si>
  <si>
    <t>CONRED 28/02/2021</t>
  </si>
  <si>
    <t xml:space="preserve">https://conred.gob.gt/category/emergencia/emergencia-iota/ </t>
  </si>
  <si>
    <t>Number of affected population is taken from Guatemalan gov coordinating agency for disaster reduction. Updated regularly</t>
  </si>
  <si>
    <t>GTM003People affected</t>
  </si>
  <si>
    <t>CONRED 26/01/2021</t>
  </si>
  <si>
    <t>Number of people displaced according to the country HT</t>
  </si>
  <si>
    <t>GTM003People displaced</t>
  </si>
  <si>
    <t xml:space="preserve">Number of deaths is taken from Guatemalan gov coordinating agency for disaster reduction. Updated regularly
</t>
  </si>
  <si>
    <t>GTM003Fatalities reported</t>
  </si>
  <si>
    <t>PiN taken from country HT evaluations. Level 1 = exposed population. Level 2 = affected population. It is possible some people are facing severe conditions but there are no numbers available to inform this.  Updated regularly</t>
  </si>
  <si>
    <t>GTM003People in Need</t>
  </si>
  <si>
    <t>GTM003Minimal humanitarian conditions - Level 1</t>
  </si>
  <si>
    <t>GTM003Stressed humanitarian conditions - Level 2</t>
  </si>
  <si>
    <t>GTM003Moderate humanitarian conditions - Level 3</t>
  </si>
  <si>
    <t>SEPOL 12/2020</t>
  </si>
  <si>
    <t>https://www.sepol.hn/sepol-estadisticas-honduras.php?id=134</t>
  </si>
  <si>
    <t>Total number of  homicides from July to December 2020.</t>
  </si>
  <si>
    <t>HND001Fatalities reported</t>
  </si>
  <si>
    <t>OCHA 27/11/2020; SEPOL 12/2020</t>
  </si>
  <si>
    <t>https://reliefweb.int/sites/reliefweb.int/files/resources/Nota%20Informativa%20Tormentas%20Tropicales%20HN%2027%20nov%202020.pdf; https://www.sepol.hn/sepol-estadisticas-honduras.php?id=134</t>
  </si>
  <si>
    <t>Total number of  homicides from July to December 2020 (1.882) plus hurricane fatalitites (98).</t>
  </si>
  <si>
    <t>HND001Fatalities in all crises</t>
  </si>
  <si>
    <t>HND002Fatalities in all crises</t>
  </si>
  <si>
    <t>HCT 12/2020</t>
  </si>
  <si>
    <t>https://reliefweb.int/sites/reliefweb.int/files/resources/HND_Flash_Appeal_Addendum_ES%20%281%29-2.pdf</t>
  </si>
  <si>
    <t>People living in affected municipalities according to the HCT. All departments were affected.</t>
  </si>
  <si>
    <t>HND002People exposed</t>
  </si>
  <si>
    <t>IFRC 20/01/2021; HCT 12/2020</t>
  </si>
  <si>
    <t>https://reliefweb.int/sites/reliefweb.int/files/resources/MDR43007OU2HON.pdf; https://reliefweb.int/sites/reliefweb.int/files/resources/HND_Flash_Appeal_Addendum_ES%20%281%29-2.pdf</t>
  </si>
  <si>
    <t>Total # of people affected according to Humanitarian Country Team</t>
  </si>
  <si>
    <t>HND002People affected</t>
  </si>
  <si>
    <t>Number in temporary shelters. The real number of displaced is expected to be higher since official figures don't include informal shelters or hosts</t>
  </si>
  <si>
    <t>HND002People displaced</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</si>
  <si>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</si>
  <si>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HND002People in Need</t>
  </si>
  <si>
    <t>HND002Minimal humanitarian conditions - Level 1</t>
  </si>
  <si>
    <t>HND002Stressed humanitarian conditions - Level 2</t>
  </si>
  <si>
    <t>HND002Moderate humanitarian conditions - Level 3</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</si>
  <si>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</si>
  <si>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</si>
  <si>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</si>
  <si>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</si>
  <si>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</si>
  <si>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</si>
  <si>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</si>
  <si>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https://reliefweb.int/sites/reliefweb.int/files/resources/Central%20America_%20Tropical%20Storm%20Eta%20-%20Flash%20Update%20No.%202%20%28as%20of%205_00pm%20EST%204%20November%202020%29.pdf</t>
  </si>
  <si>
    <t>NIC002Fatalities in all crises</t>
  </si>
  <si>
    <t>OCHA 04/12/2020</t>
  </si>
  <si>
    <t>https://reliefweb.int/sites/reliefweb.int/files/resources/2020-12-04%20Snapshot%20%28ENG%29.pdf</t>
  </si>
  <si>
    <t>People affected according to OCHA December snapshot</t>
  </si>
  <si>
    <t>NIC002People affected</t>
  </si>
  <si>
    <t>OCHA 04/12/2020; IFRC 18/11/2020; Plan International 20/11/2020; UNICEF 22/11/2020</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</si>
  <si>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</si>
  <si>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NIC002Minimal humanitarian conditions - Level 1</t>
  </si>
  <si>
    <t>NIC002Stressed humanitarian conditions - Level 2</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</si>
  <si>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</si>
  <si>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</si>
  <si>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</si>
  <si>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</si>
  <si>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</si>
  <si>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</si>
  <si>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</si>
  <si>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</si>
  <si>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</si>
  <si>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</si>
  <si>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</si>
  <si>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</si>
  <si>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</si>
  <si>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</si>
  <si>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</si>
  <si>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</si>
  <si>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</si>
  <si>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</si>
  <si>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</si>
  <si>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</si>
  <si>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</si>
  <si>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</si>
  <si>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</si>
  <si>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</si>
  <si>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</si>
  <si>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</si>
  <si>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THA001Stressed humanitarian conditions - Level 2</t>
  </si>
  <si>
    <t>THA001Severe humanitarian conditions - Level 4</t>
  </si>
  <si>
    <t>THA001Extreme humanitarian conditions - Level 5</t>
  </si>
  <si>
    <t>UNHCR 15/12/2020</t>
  </si>
  <si>
    <t>https://data2.unhcr.org/en/situations/thailand</t>
  </si>
  <si>
    <t>Only Myanmar refugees in camps are considered in this crisis. UNCHR reports on the total verified refugee population. Nine 'temporary shelters' along the Thai-Myanmar border</t>
  </si>
  <si>
    <t>THA003People exposed</t>
  </si>
  <si>
    <t>https://data.worldbank.org/indicator/SP.POP.TOTL?contextual=default&amp;locations=IQ</t>
  </si>
  <si>
    <t>World Bank population figure is the midyear estimate and it includes refugees' inflow and outflow. However, there is a small margin of error as the World Bank data is from 2019 and new refugee/returnee numbers are not accounted for. Therefore, the reliability is set as medium.</t>
  </si>
  <si>
    <t>IRQ001Total population</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</si>
  <si>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</si>
  <si>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</si>
  <si>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IRQ001Landmass affected</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</si>
  <si>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</si>
  <si>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IRQ001People exposed</t>
  </si>
  <si>
    <t>HNO 2020 (Nov 2019, P. 28)</t>
  </si>
  <si>
    <t>https://reliefweb.int/sites/reliefweb.int/files/resources/iraq_hno_2020.pdf</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</si>
  <si>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</si>
  <si>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IRQ001People affected</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</si>
  <si>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</si>
  <si>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</si>
  <si>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</si>
  <si>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</si>
  <si>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</si>
  <si>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</si>
  <si>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</si>
  <si>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IRQ002Total population</t>
  </si>
  <si>
    <t>IRQ002Landmass affected</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</si>
  <si>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</si>
  <si>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</si>
  <si>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</si>
  <si>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</si>
  <si>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</si>
  <si>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ACLED 01/08/2020-25/01/2021</t>
  </si>
  <si>
    <t>https://data.humdata.org/dataset/acled-data-for-colombia</t>
  </si>
  <si>
    <t>All fatalities listed by ACLED for past 6 months</t>
  </si>
  <si>
    <t>COL001Fatalities reported</t>
  </si>
  <si>
    <t>ACLED 01/08/2020-25/01/2021; OCHA 21/11/2020</t>
  </si>
  <si>
    <t>https://data.humdata.org/dataset/acled-data-for-colombia; https://reliefweb.int/sites/reliefweb.int/files/resources/20102020_afectaciones_por_emergencias_de_la_temporada_de_lluvias_vf.pdf</t>
  </si>
  <si>
    <t xml:space="preserve">fatalities listed by ACLED (445) + hurricane related fatalities (26). Fatalities related to Venezuelan migrant crisis for past 6 months are unavailable </t>
  </si>
  <si>
    <t>COL001Fatalities in all crises</t>
  </si>
  <si>
    <t>COL002Fatalities in all crises</t>
  </si>
  <si>
    <t>World Bank 2018; Migracion Colombia 30/09/2020</t>
  </si>
  <si>
    <t>https://databank.worldbank.org/data/views/reports/reportwidget.aspx?Report_Name=CountryProfile&amp;Id=b450fd57&amp;tbar=y&amp;dd=y&amp;inf=n&amp;zm=n&amp;country=COL; https://www.migracioncolombia.gov.co/infografias/distribucion-venezolanos-en-colombia-corte-a-30-de-septiembre</t>
  </si>
  <si>
    <t>The departments where more than 100,000 Venezuelans migrants are reported are: Antioquia, Atlantico, Bogota, La Guajira, Norte de Santander, Santander</t>
  </si>
  <si>
    <t>COL002Landmass affected</t>
  </si>
  <si>
    <t>DANE Projection for 2019</t>
  </si>
  <si>
    <t>https://data.humdata.org/dataset/colombia-admin-level-4-boundaries</t>
  </si>
  <si>
    <t xml:space="preserve">Population living in the departments with over 100,000 Venezuelans migrants. </t>
  </si>
  <si>
    <t>COL002People exposed</t>
  </si>
  <si>
    <t>Regional Response Plan 2021 10/12/2020; Migracion Colombia 18/12/2020</t>
  </si>
  <si>
    <t>https://rmrp.r4v.info/; https://www.migracioncolombia.gov.co/infografias/distribucion-venezolanos-en-colombia-corte-a-30-de-octubre</t>
  </si>
  <si>
    <t>It includes Venezuelans with intention to stay (1,717,352) + Transit population (162,000) + Colombian returnees (980,000) + Host communities (742,000)</t>
  </si>
  <si>
    <t>COL002People affected</t>
  </si>
  <si>
    <t>It includes Venezuelans with intention to stay (1,717,352) + Transit population (162,000) + Colombian returnees (980,000)</t>
  </si>
  <si>
    <t>COL002People displaced</t>
  </si>
  <si>
    <t>RMRP 2021 31/12/2020; R4V Colombia 01/2021; Migracion Colombia 18/12/2020</t>
  </si>
  <si>
    <t>https://r4v.info/es/documents/details/82927; https://r4v.info/en/situations/platform/location/10044; https://www.migracioncolombia.gov.co/infografias/distribucion-venezolanos-en-colombia-corte-a-30-de-octubre</t>
  </si>
  <si>
    <t xml:space="preserve">PIN number includes the number of Venezuzelans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</si>
  <si>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COL002People in Need</t>
  </si>
  <si>
    <t>COL002Minimal humanitarian conditions - Level 1</t>
  </si>
  <si>
    <t>COL002Moderate humanitarian conditions - Level 3</t>
  </si>
  <si>
    <t>COL002Severe humanitarian conditions - Level 4</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</si>
  <si>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</si>
  <si>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</si>
  <si>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</si>
  <si>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</si>
  <si>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</si>
  <si>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</si>
  <si>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</si>
  <si>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</si>
  <si>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</si>
  <si>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</si>
  <si>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</si>
  <si>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</si>
  <si>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</si>
  <si>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</si>
  <si>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</si>
  <si>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</si>
  <si>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</si>
  <si>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</si>
  <si>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VEN: OCHA 05/2018; R4V 05/09/2020; ECU: OCHA, 2018; R4V Ecuador 19/08/2020; BRA: IBGE 2019;COL: OCHA HNO 2020; TRI: World Bank 2019; RMRP 2021</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</si>
  <si>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</si>
  <si>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</si>
  <si>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REG002Total population</t>
  </si>
  <si>
    <t>VEN: OCHA 05/2018; R4V 05/09/2020; ECU: OCHA, 2018; BRA:IBGE 2019; R4V 14/08/2020; COL: DANE, Projections for 2019; PER: OCHA, July 2015; TRI:World Bank 2018; RMRP 2021</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</si>
  <si>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</si>
  <si>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</si>
  <si>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REG002People exposed</t>
  </si>
  <si>
    <t>VEN: OCHA 05/2018; R4V 25/01/2021; ECU: R4V Ecuador 25/01/2021; RMRP 202110/12/2020; BRA: IBGE 2019; Reuters 11/2017; R4V Brazil 25/01/2021; COL: RMRP 2021 10/12/2020; Migracion Colombia 18/12/2020; PER: R4V 25/01/2021; RMRP 2021; TRI: RMRP 2021</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</si>
  <si>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</si>
  <si>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</si>
  <si>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REG002People affected</t>
  </si>
  <si>
    <t>R4V 30/11/2020</t>
  </si>
  <si>
    <t>https://r4v.info/es/situations/platform</t>
  </si>
  <si>
    <t xml:space="preserve">All Venezuelans who have left the country as of December 2020. </t>
  </si>
  <si>
    <t>REG002People displaced</t>
  </si>
  <si>
    <t>VEN: ENCOVI 2020; OCHA 05/2018; R4V 05/01/2021; ECU: R4V Ecuador 31/12/2020; RMRP 2021; BRA: R4V 31/10/2020; COL: RMRP 2021; R4V Colombia 01/2021; Migracion Colombia 18/12/2020; PER: Regional Response Plan  2021; TRI: T&amp;T RMRP 2021</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</si>
  <si>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</si>
  <si>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</si>
  <si>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REG002People in Need</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</si>
  <si>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</si>
  <si>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</si>
  <si>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</si>
  <si>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</si>
  <si>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</si>
  <si>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 xml:space="preserve">OCHA 10/11/2020
</t>
  </si>
  <si>
    <t xml:space="preserve">https://reliefweb.int/country/sdn?figures=all#key-figures </t>
  </si>
  <si>
    <t xml:space="preserve">Although the figure is from November, since there was a change in the numbers, it should be included in the updated GCSI. The total number of people affected as of 10 November 2020
</t>
  </si>
  <si>
    <t>SDN006People affected</t>
  </si>
  <si>
    <t xml:space="preserve">UNOCHA 10/11/2020
</t>
  </si>
  <si>
    <t xml:space="preserve">Although the figure is from November, since there was a change in the numbers, it should be included in the updated GCSI. This is the total number of houses that have been partially damaged.
</t>
  </si>
  <si>
    <t>SDN006Buildings damaged</t>
  </si>
  <si>
    <t xml:space="preserve">Although the figure is from November, since there was a change in the numbers, it should be included in the updated GCSI. This is the total number of houses that have been destroyed.
</t>
  </si>
  <si>
    <t>SDN006Buildings destroyed</t>
  </si>
  <si>
    <t xml:space="preserve">IPC 01/2021: Projection IPC January to March 2021
</t>
  </si>
  <si>
    <t>http://www.ipcinfo.org/fileadmin/user_upload/ipcinfo/docs/IPC_Mozambique_AcuteFoodInsec_2020Oct2021Sept_English_summary.pdf</t>
  </si>
  <si>
    <t xml:space="preserve">All figures were a summation for both crisis on all levels.
</t>
  </si>
  <si>
    <t>MOZ001Extreme humanitarian conditions - Level 5</t>
  </si>
  <si>
    <t xml:space="preserve">UNHCR 29/02/2020; IPC October 2019 to February 2021.
</t>
  </si>
  <si>
    <t>https://data2.unhcr.org/en/country/moz;
  http://www.ipcinfo.org/fileadmin/user_upload/ipcinfo/docs/IPC_AFI_AMN_Mozambique_2019April2020Feb_English.pdf</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</si>
  <si>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total affected by the crisis is based on the PIN number according to the ACAPS methodology.  Levels 2-5
</t>
  </si>
  <si>
    <t>MOZ006People affected</t>
  </si>
  <si>
    <t xml:space="preserve">http://www.ipcinfo.org/fileadmin/user_upload/ipcinfo/docs/IPC_Mozambique_AcuteFoodInsec_2020Oct2021Sept_English_summary.pdf </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</si>
  <si>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PIN is based on the sum of levels 3 and above according to the ACAPS methodology. The main factors leading to the increase of people in the
situation of high acute food insecurity (IPC Phase 3 or above) from January to March 2021
are armed conflict, drought and the impact of the pandemic on economic activity
</t>
  </si>
  <si>
    <t>MOZ006People in Need</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</si>
  <si>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</si>
  <si>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</si>
  <si>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</si>
  <si>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</si>
  <si>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</si>
  <si>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 xml:space="preserve">USAID 19/01/2021
</t>
  </si>
  <si>
    <t>https://reliefweb.int/sites/reliefweb.int/files/resources/2021_01_19%20-%20%20USAID%20Haiti%20Complex%20Emergency%20Fact%20Sheet%20%231.pdf</t>
  </si>
  <si>
    <t xml:space="preserve">Total population of the country according USAID Fact Sheet no.1
</t>
  </si>
  <si>
    <t>HTI001Total population</t>
  </si>
  <si>
    <t xml:space="preserve">Number of people affected by the different crisis (political instability, economic crisis, violence) in the country according to USAID Fact Sheet no.1
</t>
  </si>
  <si>
    <t>HTI001People affected</t>
  </si>
  <si>
    <t xml:space="preserve">ACLED 01 June - 27 January 2021
</t>
  </si>
  <si>
    <t xml:space="preserve">Crisis-related fatalities (gangs, protests, violence against civilians).
</t>
  </si>
  <si>
    <t>HTI001Fatalities in all crises</t>
  </si>
  <si>
    <t>HTI001Fatalities reported</t>
  </si>
  <si>
    <t>R4V 03/08/2020, Regional Response Plan 2020</t>
  </si>
  <si>
    <t>https://reliefweb.int/report/peru/rmrp-2021-peru
  ;
  https://reporting.unhcr.org/peru#:~:text=By%20end%20of%202020%2C%20Peru,needed%20some%20form%20of%20assistance
  ;
  https://reliefweb.int/report/peru/joint-needs-analysis-refugees-and-migrant-response-plan-2021-report-gtrm-peru
  ; </t>
  </si>
  <si>
    <t xml:space="preserve">Venezuelan refugees, migrants (1100000) + host communities estimated to be in need as per Regional Response Plan (268,000). Likely an underestimation given the added strain on education and health facilities in several parts of the country.
</t>
  </si>
  <si>
    <t>PER002People affected</t>
  </si>
  <si>
    <t xml:space="preserve">R4V 04/01/2021 GTRM,R4V 08/01/2021
</t>
  </si>
  <si>
    <t>https://reliefweb.int/sites/reliefweb.int/files/resources/RMRP%202021%20-%20Peru.pdf
  ;
  https://reliefweb.int/report/peru/joint-needs-analysis-refugees-and-migrant-response-plan-2021-report-gtrm-peru</t>
  </si>
  <si>
    <t xml:space="preserve">According to UNHCR by the end of 2020 there are an estimated 1.1 million Venezuelans in Peru. 
</t>
  </si>
  <si>
    <t>PER002People displaced</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</si>
  <si>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</si>
  <si>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PER002People in Need</t>
  </si>
  <si>
    <t xml:space="preserve">R4V 04/01/2021
</t>
  </si>
  <si>
    <t>https://reliefweb.int/sites/reliefweb.int/files/resources/72254.pdf</t>
  </si>
  <si>
    <t xml:space="preserve">This number is the number of members of host community in the country needing some sort of humanitarian assistance.
</t>
  </si>
  <si>
    <t>PER002Minimal humanitarian conditions - Level 1</t>
  </si>
  <si>
    <t>R4V 04/01/2021</t>
  </si>
  <si>
    <t xml:space="preserve"> It was determined that the level of needs for the refugees is at level 3 while there is No / limited data / information available for levels 2, 4 and 5 based on ACAPS methodology. 
</t>
  </si>
  <si>
    <t>PER002Stressed humanitarian conditions - Level 2</t>
  </si>
  <si>
    <t>2021-01-29</t>
  </si>
  <si>
    <t xml:space="preserve">The figure is the baseline for the PIN number and comes from the total estimated Venezuelan refugees in Peru in January 2021. This is likley an underestimation as this figure does not take into account host communities or other vulnerabilities. 
</t>
  </si>
  <si>
    <t>PER002Moderate humanitarian conditions - Level 3</t>
  </si>
  <si>
    <t>PER002Severe humanitarian conditions - Level 4</t>
  </si>
  <si>
    <t>PER002Extreme humanitarian conditions - Level 5</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</si>
  <si>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</si>
  <si>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</si>
  <si>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</si>
  <si>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</si>
  <si>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</si>
  <si>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</si>
  <si>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</si>
  <si>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</si>
  <si>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</si>
  <si>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</si>
  <si>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</si>
  <si>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</si>
  <si>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</si>
  <si>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</si>
  <si>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</si>
  <si>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</si>
  <si>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</si>
  <si>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</si>
  <si>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</si>
  <si>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</si>
  <si>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</si>
  <si>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</si>
  <si>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</si>
  <si>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</si>
  <si>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</si>
  <si>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</si>
  <si>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</si>
  <si>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</si>
  <si>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</si>
  <si>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</si>
  <si>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</si>
  <si>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</si>
  <si>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</si>
  <si>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</si>
  <si>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</si>
  <si>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</si>
  <si>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</si>
  <si>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</si>
  <si>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</si>
  <si>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</si>
  <si>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</si>
  <si>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</si>
  <si>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</si>
  <si>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</si>
  <si>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</si>
  <si>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</si>
  <si>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</si>
  <si>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</si>
  <si>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</si>
  <si>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</si>
  <si>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</si>
  <si>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</si>
  <si>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</si>
  <si>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</si>
  <si>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</si>
  <si>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</si>
  <si>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</si>
  <si>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</si>
  <si>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</si>
  <si>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</si>
  <si>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</si>
  <si>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</si>
  <si>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</si>
  <si>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</si>
  <si>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</si>
  <si>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</si>
  <si>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</si>
  <si>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ACLED 01/2021</t>
  </si>
  <si>
    <t>These are the number of fatalities related to political violence and protest events recorded in Burundi between 15 July 2020 to 15 January 2021.</t>
  </si>
  <si>
    <t>BDI001Fatalities in all crises</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</si>
  <si>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</si>
  <si>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</si>
  <si>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This is the sum total of level 1-5 needs according to ACAPS methodology for population living in affected areas.</t>
  </si>
  <si>
    <t>RWA002People exposed</t>
  </si>
  <si>
    <t>UNHCR 31/12/2020</t>
  </si>
  <si>
    <t>https://data2.unhcr.org/en/country/rwa</t>
  </si>
  <si>
    <t>This is the sum total of level 2-5 needs according to ACAPS methodology for population affected by a crisis.</t>
  </si>
  <si>
    <t>RWA002People affected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</si>
  <si>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</si>
  <si>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RWA002People displaced</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</si>
  <si>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</si>
  <si>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</si>
  <si>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</si>
  <si>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</si>
  <si>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</si>
  <si>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</si>
  <si>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IPC 11/2020</t>
  </si>
  <si>
    <t xml:space="preserve">Total country population as estimated by IPC analysis. </t>
  </si>
  <si>
    <t>MDG002Total population</t>
  </si>
  <si>
    <t>IPC assessed 22/01/2021</t>
  </si>
  <si>
    <t>http://www.ipcinfo.org/ipc-country-analysis/details-map/en/c/1152969/?iso3=MDG</t>
  </si>
  <si>
    <t xml:space="preserve">Districts Androy, Anosy, Atismo Andrefana, Atismo Atsinananana, and Vatovavy-Fitovinany are considred to be affected according to IPC figures (projection for October 2020-April 2021). </t>
  </si>
  <si>
    <t>MDG002Landmass affected</t>
  </si>
  <si>
    <t>IPC October 2020 to April 2021 Projection</t>
  </si>
  <si>
    <t>http://www.ipcinfo.org/fileadmin/user_upload/ipcinfo/docs/IPC_Madagascar_AFI_AMN_2020Oct2021April_French.pdf</t>
  </si>
  <si>
    <t>MDG002People exposed</t>
  </si>
  <si>
    <t>MDG002People affected</t>
  </si>
  <si>
    <t>PIN figures are the sum of levels 3-5 according to ACAPS methodology. Level 1-5 are as specified by IPC October 2020 to April 2021 projections.</t>
  </si>
  <si>
    <t>MDG002People in Need</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</si>
  <si>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</si>
  <si>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</si>
  <si>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</si>
  <si>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</si>
  <si>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</si>
  <si>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IPC 12/2020</t>
  </si>
  <si>
    <t>MWI002Total population</t>
  </si>
  <si>
    <t xml:space="preserve">IPC Analysis November 2020 to March 2021 </t>
  </si>
  <si>
    <t>http://www.ipcinfo.org/fileadmin/user_upload/ipcinfo/docs/IPC_Malawi_Acute_Food_Insecurity_2020Nov2021Mar_Report.pdf</t>
  </si>
  <si>
    <t>MWI002People exposed</t>
  </si>
  <si>
    <t>This is the sum total of level 2-5 needs according to ACAPS methodology for population living in affected areas.</t>
  </si>
  <si>
    <t>MWI002People affected</t>
  </si>
  <si>
    <t>PIN is the sum of levels 3-5 of humanitarian needs according to ACAPS methodology. Levels 1-5 are reflective of food insecurity figures as polished by IPC at different levels.</t>
  </si>
  <si>
    <t>MWI002People in Need</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</si>
  <si>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</si>
  <si>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</si>
  <si>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</si>
  <si>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</si>
  <si>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</si>
  <si>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This is the sum of fatalities related to political violence and protest events recorded in Malawi between 15 July 2020 to 15 January 2021.</t>
  </si>
  <si>
    <t>MWI002Fatalities reported</t>
  </si>
  <si>
    <t>MWI002Fatalities in all crises</t>
  </si>
  <si>
    <t xml:space="preserve">IBGE 2019; R4V 14/08/2020 OCHA 28/12/2020
</t>
  </si>
  <si>
    <t>https://reporting.unhcr.org/sites/default/files/pdfsummaries/GA2021-Brazil-eng.pdf;
  https://www.ibge.gov.br/cidades-e-estados/rr.html</t>
  </si>
  <si>
    <t xml:space="preserve">Based on calculation of levels 1-5 
</t>
  </si>
  <si>
    <t>BRA002People exposed</t>
  </si>
  <si>
    <t xml:space="preserve">IBGE 2019; Regional Response Plan 2020; R4V 14/08/2020 OCHA 28/12/2020
</t>
  </si>
  <si>
    <t>https://reporting.unhcr.org/sites/default/files/pdfsummaries/GA2021-Brazil-eng.pdf
  ;
  https://www.reuters.com/article/us-venezuela-crisis-brazil/venezuelan-migrants-pose-humanitarian-problem-in-brazil-idUSKBN1E51KV;
  https://data2.unhcr.org/en/documents/details/72332</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</si>
  <si>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</si>
  <si>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BRA002People affected</t>
  </si>
  <si>
    <t xml:space="preserve">OCHA 28/12/2020
</t>
  </si>
  <si>
    <t>https://reporting.unhcr.org/sites/default/files/pdfsummaries/GA2021-Brazil-eng.pdf</t>
  </si>
  <si>
    <t xml:space="preserve">In Brazil, which host some 490,000 people of concern to UNHCR by the end of 2020, it is estimated that this figure will surpass 515,000 by the end of 2021
</t>
  </si>
  <si>
    <t>BRA002People displaced</t>
  </si>
  <si>
    <t xml:space="preserve">UNHCR 11/2019; R4V 14/08/2020; Regional Response Plan 2020; IBGE 2017
</t>
  </si>
  <si>
    <t>https://reliefweb.int/sites/reliefweb.int/files/resources/72301.pdf;
  https://r4v.info/es/situations/platform/location/7509;
  https://data2.unhcr.org/es/documents/details/72332;
  https://www.ibge.gov.br/cidades-e-estados/rr.html       </t>
  </si>
  <si>
    <t>BRA002People in Need</t>
  </si>
  <si>
    <t xml:space="preserve">Levl 1 is based on: 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(605761). 
</t>
  </si>
  <si>
    <t>BRA002Minimal humanitarian conditions - Level 1</t>
  </si>
  <si>
    <t>National Statistics Office, UNHCR 31/12/2020</t>
  </si>
  <si>
    <t>https://www.nbs.go.tz/nbs/takwimu/census2012/Tanzania_Total_Population_by_District-Regions-2016_2017r.pdf https://data2.unhcr.org/en/country/tza</t>
  </si>
  <si>
    <t>TZA002People exposed</t>
  </si>
  <si>
    <t>https://data2.unhcr.org/en/country/tza</t>
  </si>
  <si>
    <t>TZA002People affected</t>
  </si>
  <si>
    <t>Number of refugees and asylum seekers.</t>
  </si>
  <si>
    <t>TZA002People displaced</t>
  </si>
  <si>
    <t>PIN is the sum of levels 3-5 of humanitarian needs according to ACAPS methodology. Level 1 is displaced persons minus population living in affected area. Level 3 is the number of displaced persons in the crisis.</t>
  </si>
  <si>
    <t>TZA002People in Need</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</si>
  <si>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</si>
  <si>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</si>
  <si>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</si>
  <si>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</si>
  <si>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</si>
  <si>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</si>
  <si>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BRA002Stressed humanitarian conditions - Level 2</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</si>
  <si>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</si>
  <si>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BRA002Moderate humanitarian conditions - Level 3</t>
  </si>
  <si>
    <t xml:space="preserve">No comprehensive data available. Anecdotal accounts suggest that refugee-hosting areas have experienced an increase in crime. 
</t>
  </si>
  <si>
    <t>BRA002Severe humanitarian conditions - Level 4</t>
  </si>
  <si>
    <t>BRA002Extreme humanitarian conditions - Level 5</t>
  </si>
  <si>
    <t>Global Humanitarian Overview 2021; Word Bank 2019</t>
  </si>
  <si>
    <t>https://reliefweb.int/sites/reliefweb.int/files/resources/GHO2021_EN.pdf; https://data.worldbank.org/country/zimbabwe</t>
  </si>
  <si>
    <t>ZWE001People exposed</t>
  </si>
  <si>
    <t>Global Humanitarian Overview 2021</t>
  </si>
  <si>
    <t>https://reliefweb.int/sites/reliefweb.int/files/resources/GHO2021_EN.pdf</t>
  </si>
  <si>
    <t>This is the sum total of level 2-5 needs according to ACAPS methodology for populationaffected by a crisis.</t>
  </si>
  <si>
    <t>ZWE001People affected</t>
  </si>
  <si>
    <t xml:space="preserve">PIN is the sum of levels 3-5 of humanitarian needs according to ACAPS methodology. 6,8 million people are in urgent need of humanitarian assistance according to the Global Humanitarian Overviw 2021. The crisis affect the whole territory of the country. </t>
  </si>
  <si>
    <t>ZWE001People in Need</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</si>
  <si>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</si>
  <si>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</si>
  <si>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</si>
  <si>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</si>
  <si>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</si>
  <si>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 xml:space="preserve">OCHA, 2018 R4V Ecuador 27/01/2021 UNHCR 31/12/2020 R4V Ecuador 19/08/2020
</t>
  </si>
  <si>
    <t>https://data2.unhcr.org/es/situations/platform/location/7512
  https://data.humdata.org/dataset/ecuador-admin-level-2-boundaries#
  https://data.humdata.org/dataset/ecuador-admin-level-2-boundaries#</t>
  </si>
  <si>
    <t xml:space="preserve">Population living in the cities of the most affected regions: Tulcan, Quito, Santiago de Guayaquil, Huaquillas and Lago Agrio  (4,816,633). Based on ACAPS methodology levels 1-5
</t>
  </si>
  <si>
    <t>ECU002People exposed</t>
  </si>
  <si>
    <t>CMR004Fatalities reported</t>
  </si>
  <si>
    <t xml:space="preserve">R4V Ecuador 16/09/2020 R4V Ecuador 19/08/2020
</t>
  </si>
  <si>
    <t>https://data2.unhcr.org/es/situations/platform/location/7512
  https://data2.unhcr.org/es/situations/platform/location/7512</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</si>
  <si>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</si>
  <si>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ECU002People affected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</si>
  <si>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</si>
  <si>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</si>
  <si>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</si>
  <si>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</si>
  <si>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https://data2.unhcr.org/es/situations/platform/location/7512</t>
  </si>
  <si>
    <t>ECU002People in Need</t>
  </si>
  <si>
    <t xml:space="preserve">OCHA, 2018
</t>
  </si>
  <si>
    <t>https://data.humdata.org/dataset/ecuador-admin-level-2-boundaries#</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</si>
  <si>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</si>
  <si>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ECU002Minimal humanitarian conditions - Level 1</t>
  </si>
  <si>
    <t xml:space="preserve">R4V Ecuador 19/08/2020
</t>
  </si>
  <si>
    <t xml:space="preserve">Some 209,000 people from the host communities are considered to be in need of of some sort of humanitarian assistance.
</t>
  </si>
  <si>
    <t>ECU002Stressed humanitarian conditions - Level 2</t>
  </si>
  <si>
    <t>ECU002Moderate humanitarian conditions - Level 3</t>
  </si>
  <si>
    <t xml:space="preserve">No comprehensive data available.
</t>
  </si>
  <si>
    <t>ECU002Severe humanitarian conditions - Level 4</t>
  </si>
  <si>
    <t>ECU002Extreme humanitarian conditions - Level 5</t>
  </si>
  <si>
    <t>https://data2.unhcr.org/en/documents/details/84123</t>
  </si>
  <si>
    <t>The sum of people facing levels 1-5 humanitarian needs according to ACAPS methodology.</t>
  </si>
  <si>
    <t>CMR004People exposed</t>
  </si>
  <si>
    <t>The sum of people facing levels 2-5 humanitarian needs according to ACAPS methodology.</t>
  </si>
  <si>
    <t>CMR004People affected</t>
  </si>
  <si>
    <t xml:space="preserve">People in need is the total number of CAR refugees in country. People experiencing level 1 humanitarian conditions represents the host population in Adamaoua, Est and North regions. </t>
  </si>
  <si>
    <t>CMR004People in Need</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</si>
  <si>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</si>
  <si>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</si>
  <si>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</si>
  <si>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</si>
  <si>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</si>
  <si>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National Bureau of Statistics 2011; UNHCR 11/2020</t>
  </si>
  <si>
    <t>http://istmat.info/files/uploads/53129/annual_abstract_of_statistics_2011.pdf; https://data2.unhcr.org/en/documents/details/83899</t>
  </si>
  <si>
    <t>Total of people living in Benue, Nasarawa, Plateau, and Taraba states. Adamawa is excluded to avoir double-counting.</t>
  </si>
  <si>
    <t>NGA003People exposed</t>
  </si>
  <si>
    <t>Nigeria Bureau of Statistics (NBS) 2012; OCHA 2016; UNHCR 11/2020</t>
  </si>
  <si>
    <t>https://reliefweb.int/sites/reliefweb.int/files/resources/77184.pdf; https://data2.unhcr.org/en/documents/details/83899</t>
  </si>
  <si>
    <t>NGA007People exposed</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</si>
  <si>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</si>
  <si>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</si>
  <si>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</si>
  <si>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</si>
  <si>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</si>
  <si>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</si>
  <si>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</si>
  <si>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</si>
  <si>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</si>
  <si>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</si>
  <si>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</si>
  <si>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</si>
  <si>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</si>
  <si>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</si>
  <si>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</si>
  <si>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</si>
  <si>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2021-01-31</t>
  </si>
  <si>
    <t>https://data.worldbank.org/country/LB</t>
  </si>
  <si>
    <t>Worldbank population data includes the adjustments for people who have come into and gone out of Lebanon. Reliability is medium as the figure does not take into account the migratory dynamics during 2020</t>
  </si>
  <si>
    <t>LBN002Total population</t>
  </si>
  <si>
    <t>https://data.worldbank.org/indicator/sp.pop.totl?page=2</t>
  </si>
  <si>
    <t>Displacement involves the whole country and thus the whole population of Lebanon is reported. Worldbank population data includes the adjustments for people who have come into and gone out of Lebanon. Reliability is medium as the figure does not take into account the migratory dynamics in 2020</t>
  </si>
  <si>
    <t>LBN002People exposed</t>
  </si>
  <si>
    <t>https://data.worldbank.org/country/LB, https://data.worldbank.org/indicator/sp.pop.totl?page=2</t>
  </si>
  <si>
    <t>Worldbank population data includes the adjustments for people who have come into and gone out of Lebanon. Reliability is medium as the figure does not take into account the migratory dynamics in 2020.</t>
  </si>
  <si>
    <t>LBN004Total population</t>
  </si>
  <si>
    <t>The socio-economic crisis is affecting the whole of Lebanon and thus the whole population of Lebanon is reported. Worldbank population data includes the adjustments for people who have come into and gone out of Lebanon. Reliability is medium as the figure does not take into account the migratory dynamics in 2020.</t>
  </si>
  <si>
    <t>LBN004People exposed</t>
  </si>
  <si>
    <t>Myanmar National Census 2014; HNO 2021</t>
  </si>
  <si>
    <t>https://myanmar.unfpa.org/en/publications/union-report-volume-3k-rakhine-state-report; https://reliefweb.int/sites/reliefweb.int/files/resources/mmr_humanitarian_needs_overview_2021_final.pdf</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</si>
  <si>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</si>
  <si>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MMR001People in Need</t>
  </si>
  <si>
    <t>2021-02-01</t>
  </si>
  <si>
    <t>MMR001Moderate humanitarian conditions - Level 3</t>
  </si>
  <si>
    <t>MMR001Severe humanitarian conditions - Level 4</t>
  </si>
  <si>
    <t>MMR001Extreme humanitarian conditions - Level 5</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</si>
  <si>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</si>
  <si>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</si>
  <si>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</si>
  <si>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</si>
  <si>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</si>
  <si>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</si>
  <si>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</si>
  <si>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exposed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</si>
  <si>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</si>
  <si>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affected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</si>
  <si>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</si>
  <si>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MMR002People in Need</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</si>
  <si>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</si>
  <si>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</si>
  <si>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</si>
  <si>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</si>
  <si>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</si>
  <si>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</si>
  <si>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</si>
  <si>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</si>
  <si>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</si>
  <si>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</si>
  <si>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exposed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</si>
  <si>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</si>
  <si>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affected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</si>
  <si>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</si>
  <si>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MMR003People in Need</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</si>
  <si>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</si>
  <si>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</si>
  <si>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</si>
  <si>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</si>
  <si>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</si>
  <si>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HNO 2021</t>
  </si>
  <si>
    <t>https://myanmar.unfpa.org/en/publications/union-report-volume-3k-rakhine-state-report; https://reliefweb.int/report/myanmar/myanmar-humanitarian-needs-overview-2020-december-2019</t>
  </si>
  <si>
    <t xml:space="preserve">IDP, host, and non-host </t>
  </si>
  <si>
    <t>MMR003Crisis affected groups</t>
  </si>
  <si>
    <t>Tropical Cyclone Eloise in Mozambique</t>
  </si>
  <si>
    <t>MOZ007</t>
  </si>
  <si>
    <t>The total population of Mozambique based off 2017 census data.</t>
  </si>
  <si>
    <t>MOZ007Total population</t>
  </si>
  <si>
    <t>2021-02-10</t>
  </si>
  <si>
    <t>INE 2018; IOM 27/01/2021</t>
  </si>
  <si>
    <t>http://www.ine.gov.mz/estatisticas/estatisticas-territorias-distritais; https://displacement.iom.int/reports/mozambique-%E2%80%93-flash-report-16-tropical-cyclone-eloise-january-2021?close=true</t>
  </si>
  <si>
    <t>Total landmass of the affected provinces:  Sofala, Manica, Zambezia, Inhambane, and Gaza provinces. Only the southern part of Zambezia was affected so this may be a slight overestimate</t>
  </si>
  <si>
    <t>MOZ007Landmass affected</t>
  </si>
  <si>
    <t>Total population of the affected provinces:  Sofala, Manica, Zambezia, Inhambane, and Gaza provinces. Only the southern part of Zambezia was affected so this may be a slight overestimate</t>
  </si>
  <si>
    <t>MOZ007People exposed</t>
  </si>
  <si>
    <t>INGD 28/01/2021</t>
  </si>
  <si>
    <t>https://reliefweb.int/sites/reliefweb.int/files/resources/Snapshot-Nacional%206.pdf</t>
  </si>
  <si>
    <t>Total number of injuries according to INGD. The actual number is likely to be much higher</t>
  </si>
  <si>
    <t>MOZ007Injuries reported</t>
  </si>
  <si>
    <t>ACT Alliance 05/02/2021</t>
  </si>
  <si>
    <t>https://reliefweb.int/sites/reliefweb.int/files/resources/Mozambique_Response-to-Cyclone-Eloise-RRF-1.pdf</t>
  </si>
  <si>
    <t>Number of fatalities according to ACT Alliance</t>
  </si>
  <si>
    <t>MOZ007Fatalities reported</t>
  </si>
  <si>
    <t>Total number of destroyed houses according to INGD</t>
  </si>
  <si>
    <t>MOZ007Buildings destroyed</t>
  </si>
  <si>
    <t>DTM 05/02/2021</t>
  </si>
  <si>
    <t>https://reliefweb.int/sites/reliefweb.int/files/resources/Mozambique%20-%20Multi-sectorial%20Location%20Assessment%20Report%2019%20%2825%20-%2029%20January%202021%29.pdf</t>
  </si>
  <si>
    <t>IDPs, Hosts, Non-hosts</t>
  </si>
  <si>
    <t>MOZ007Crisis affected groups</t>
  </si>
  <si>
    <t>MOZ007Denial of existence of humanitarian needs or entitlements to assistance</t>
  </si>
  <si>
    <t>https://reliefweb.int/sites/reliefweb.int/files/resources/Mozambique%20-%20Multi-sectorial%20Location%20Assessment%20in%20Accommodation%20Centres%20Report.pdf</t>
  </si>
  <si>
    <t>MOZ007Restriction and obstruction of access to services and assistance</t>
  </si>
  <si>
    <t>Logistics Cluster 06/02/2021</t>
  </si>
  <si>
    <t>https://logcluster.org/logie/COVID-19-CEPU</t>
  </si>
  <si>
    <t>MOZ007Impediments to entry into country (bureaucratic and administrative)</t>
  </si>
  <si>
    <t>MOZ007Restriction of movement (impediments to freedom of movement and/or administrative restrictions)</t>
  </si>
  <si>
    <t>IFRC 25/01/2021</t>
  </si>
  <si>
    <t>https://reliefweb.int/report/mozambique/mozambique-tropical-storm-eloise-information-bulletin-no-2</t>
  </si>
  <si>
    <t>MOZ007Interference into implementation of humanitarian activities</t>
  </si>
  <si>
    <t>MOZ007Violence against personnel, facilities and assets</t>
  </si>
  <si>
    <t>MOZ007Ongoing insecurity/hostilities affecting humanitarian assistance</t>
  </si>
  <si>
    <t>Landmine Monitor 11/2020</t>
  </si>
  <si>
    <t>https://reliefweb.int/sites/reliefweb.int/files/resources/LM2020.pdf</t>
  </si>
  <si>
    <t>MOZ007Presence of mines and improvised explosive devices</t>
  </si>
  <si>
    <t>DTM 05/02/2021; INGD 28/01/2021</t>
  </si>
  <si>
    <t>https://reliefweb.int/sites/reliefweb.int/files/resources/LM2020.pdf; https://reliefweb.int/sites/reliefweb.int/files/resources/Snapshot-Nacional%206.pdf</t>
  </si>
  <si>
    <t>MOZ007Physical constraints in the environment (obstacles related to terrain, climate, lack of infrastructure, etc.)</t>
  </si>
  <si>
    <t>MOZ007Economic Losses</t>
  </si>
  <si>
    <t>MOZ007Illness cases reported</t>
  </si>
  <si>
    <t>CH 08/2020; UNHCR 30/09/2020</t>
  </si>
  <si>
    <t>https://data.humdata.org/dataset/cadre-harmonise; https://data2.unhcr.org/en/country/mrt https://reliefweb.int/sites/reliefweb.int/files/resources/72894.pdf</t>
  </si>
  <si>
    <t>4,077,344 total population of the counrty +  refugees and asylum seekers</t>
  </si>
  <si>
    <t>MRT002Total population</t>
  </si>
  <si>
    <t>2021-02-11</t>
  </si>
  <si>
    <t>City population, UNHCR 31/12/2020</t>
  </si>
  <si>
    <t>https://www.citypopulation.de/php/mauritania-admin.php https://reliefweb.int/sites/reliefweb.int/files/resources/72894https://data2.unhcr.org/en/country/mrt</t>
  </si>
  <si>
    <t>10,560 population of Bassikounou commune, next to which the Mbera camp is located (as of March 2013) + refugee population in Mbera camp (as of 30 June 2020)</t>
  </si>
  <si>
    <t>MRT002People exposed</t>
  </si>
  <si>
    <t>https://data2.unhcr.org/en/country/mrt;  https://reliefweb.int/sites/reliefweb.int/files/resources/72894.pdf</t>
  </si>
  <si>
    <t>Malian refugees in Mbera camp</t>
  </si>
  <si>
    <t>MRT002People affected</t>
  </si>
  <si>
    <t>MRT002People displaced</t>
  </si>
  <si>
    <t>UNHCR 31/12/2020, City Population</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</si>
  <si>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</si>
  <si>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</si>
  <si>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</si>
  <si>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</si>
  <si>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MRT002Minimal humanitarian conditions - Level 1</t>
  </si>
  <si>
    <t>MRT002Stressed humanitarian conditions - Level 2</t>
  </si>
  <si>
    <t>MRT002Moderate humanitarian conditions - Level 3</t>
  </si>
  <si>
    <t>MRT002Severe humanitarian conditions - Level 4</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</si>
  <si>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</si>
  <si>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MRT002Extreme humanitarian conditions - Level 5</t>
  </si>
  <si>
    <t>CH 11/12/2020; UNHCR 31/12/2020</t>
  </si>
  <si>
    <t>https://data.humdata.org/dataset/cadre-harmonise; https://data2.unhcr.org/en/country/mrt?secret=unhcrrestricted</t>
  </si>
  <si>
    <t>MRT003Total population</t>
  </si>
  <si>
    <t>CH 11/12/2020; UNHCR UNHCR 31/12/2020</t>
  </si>
  <si>
    <t>MRT003People exposed</t>
  </si>
  <si>
    <t>https://data.humdata.org/dataset/cadre-harmonise
https://data2.unhcr.org/en/country/mrt</t>
  </si>
  <si>
    <t>People in IPC Cadre Harmonisé level 2, refugees and asylum seekers are considered to be affected</t>
  </si>
  <si>
    <t>MRT003People affected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</si>
  <si>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</si>
  <si>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MRT003People in Need</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</si>
  <si>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</si>
  <si>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</si>
  <si>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</si>
  <si>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</si>
  <si>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</si>
  <si>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 xml:space="preserve">ACLED Aug-Jan. 2020 </t>
  </si>
  <si>
    <t xml:space="preserve">ACLED data reported for Jun-Nov. 2020 </t>
  </si>
  <si>
    <t>DJI001Fatalities reported</t>
  </si>
  <si>
    <t xml:space="preserve">IOM Aug-Jan. 2020; ACLED Aug-Jan. 2020
</t>
  </si>
  <si>
    <t xml:space="preserve">http://missingmigrants.iom.int/downloads; https://www.acleddata.com/data/  </t>
  </si>
  <si>
    <t>The total fatalities of all crises</t>
  </si>
  <si>
    <t>DJI001Fatalities in all crises</t>
  </si>
  <si>
    <t>xx</t>
  </si>
  <si>
    <t xml:space="preserve">Fatalities from the drought crisis is difficult to determine. 
</t>
  </si>
  <si>
    <t>DJI003Fatalities reported</t>
  </si>
  <si>
    <t>DJI003Fatalities in all crises</t>
  </si>
  <si>
    <t xml:space="preserve">IOM 2020
</t>
  </si>
  <si>
    <t xml:space="preserve">http://missingmigrants.iom.int/downloads  </t>
  </si>
  <si>
    <t xml:space="preserve">The number of migrants who are recorded dead or missing by IOM. This is likely a low estimate of crisis related fatalities. </t>
  </si>
  <si>
    <t>DJI002Fatalities reported</t>
  </si>
  <si>
    <t>DJI002Fatalities in all crises</t>
  </si>
  <si>
    <t>IPC 03/02/2021
UNCHR 30/09/2019</t>
  </si>
  <si>
    <t>http://www.ipcinfo.org/fileadmin/user_upload/ipcinfo/docs/1_IPC_Djibouti_CFI_20182023.pdf
https://reliefweb.int/sites/reliefweb.int/files/resources/RB_EHGL_RefAs_190930.pdf</t>
  </si>
  <si>
    <t>981,000 (total population in country) + 30 374 refugees and asylum-seekers (the number of people of concern in Djibouti)</t>
  </si>
  <si>
    <t>DJI001Total population</t>
  </si>
  <si>
    <t>981,000 (total population in country) + 30 374 refugees and asylum-seekers (the  number of people of concern in Djibouti). Number of people exposed includes the whole population of Djibouti both in the drought and mixed migration crises.</t>
  </si>
  <si>
    <t>DJI001People exposed</t>
  </si>
  <si>
    <t>IPC 03/02/2021; UNCHR 30/09/2019</t>
  </si>
  <si>
    <t>http://www.ipcinfo.org/fileadmin/user_upload/ipcinfo/docs/1_IPC_Djibouti_CFI_20182023.pdf; https://reliefweb.int/sites/reliefweb.int/files/resources/RB_EHGL_RefAs_190930.pdf</t>
  </si>
  <si>
    <t>People in IPC level 2 and above (609,220) + refugees and asylum seekers (30,374), which are not included in the food security analysis. This figure accounts for people affected both by the drought and mixed migration crisis.</t>
  </si>
  <si>
    <t>DJI001People affected</t>
  </si>
  <si>
    <t>PIN = People in IPC phases 3 and 4  (drought crisis) + 30,374 people of concern for UNHCR, including refugees and asylum seekers (mixed migration crisis).  Level 1:  population exposed - affected - PIN, Level 2: affected - PIN, Level 3: people in IPC level 3+ UNHCR number of migrants and refugees in Djibouti, Level 4: people in IPC level 4</t>
  </si>
  <si>
    <t>DJI001People in Need</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</si>
  <si>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</si>
  <si>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</si>
  <si>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</si>
  <si>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</si>
  <si>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</si>
  <si>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https://reliefweb.int/sites/reliefweb.int/files/resources/IPC_Djibouti_Acute_Food_Insecurity_2020Oct_2021Aug_English_summary.pdf
https://reliefweb.int/sites/reliefweb.int/files/resources/RB_EHGL_RefAs_190930.pdf</t>
  </si>
  <si>
    <t>DJI003Total population</t>
  </si>
  <si>
    <t>IPC 03/02/2021; USAID 28/09/2020;UNCHR 30/09/2019</t>
  </si>
  <si>
    <t>https://reliefweb.int/sites/reliefweb.int/files/resources/IPC_Djibouti_Acute_Food_Insecurity_2020Oct_2021Aug_English_summary.pdf; https://reliefweb.int/sites/reliefweb.int/files/resources/RB_EHGL_RefAs_190930.pdf; https://www.usaid.gov/djibouti/global-health/water-and-sanitation#:~:text=Since%202009%2C%20Djibouti%20has%20been,tables%20have%20been%20drawn%20down.</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</si>
  <si>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</si>
  <si>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DJI003People exposed</t>
  </si>
  <si>
    <t xml:space="preserve">People in IPC level 2 and above plus refugees and asylum seekers, which are usualy not included in the food security analysis. </t>
  </si>
  <si>
    <t>DJI003People affected</t>
  </si>
  <si>
    <t>https://reliefweb.int/sites/reliefweb.int/files/resources/IPC_Djibouti_Acute_Food_Insecurity_2020Oct_2021Aug_English_summary.pdf; https://reliefweb.int/sites/reliefweb.int/files/resources/RB_EHGL_RefAs_190930.pdf</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</si>
  <si>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</si>
  <si>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DJI003People in Need</t>
  </si>
  <si>
    <t>DJI003Minimal humanitarian conditions - Level 1</t>
  </si>
  <si>
    <t>DJI003Stressed humanitarian conditions - Level 2</t>
  </si>
  <si>
    <t>DJI003Moderate humanitarian conditions - Level 3</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</si>
  <si>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</si>
  <si>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DJI003Severe humanitarian conditions - Level 4</t>
  </si>
  <si>
    <t>DJI003Extreme humanitarian conditions - Level 5</t>
  </si>
  <si>
    <t>DJI002People exposed</t>
  </si>
  <si>
    <t>DJI002People affected</t>
  </si>
  <si>
    <t>UNHCR counted 30,374 asylum seekers and refugees in the country up to 30/09/2019, this is considered the PIN figure. Total population of Djibouti is considered to be exposed to the flux of mixed migration, this is an overestimate, but due to the nature of the crisis it is difficult to determine the areas and host populations most exposed to the event. Population exposed- (PIN level 2,3,4,5). The entire refugee and asylum population is placed under level 3</t>
  </si>
  <si>
    <t>DJI002People in Need</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</si>
  <si>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</si>
  <si>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</si>
  <si>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</si>
  <si>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</si>
  <si>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</si>
  <si>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MOZ007People facing limited access constraints</t>
  </si>
  <si>
    <t>2021-02-12</t>
  </si>
  <si>
    <t>MOZ007People facing restricted access constraints</t>
  </si>
  <si>
    <t>UN OCHA 26/01/2021</t>
  </si>
  <si>
    <t>https://reliefweb.int/sites/reliefweb.int/files/resources/south_sudan_2021_humanitarian_needs_overview.pdf</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</si>
  <si>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</si>
  <si>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SSD001People in Need</t>
  </si>
  <si>
    <t>2021-02-22</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</si>
  <si>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</si>
  <si>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</si>
  <si>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</si>
  <si>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</si>
  <si>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</si>
  <si>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 xml:space="preserve">IOM 01/09/2020; UNHCR 31/12/2020; OCHA 16/02/2020
</t>
  </si>
  <si>
    <t>https://data2.unhcr.org/en/situations/southsudan ;https://dtm.iom.int/south-sudan; https://reliefweb.int/sites/reliefweb.int/files/resources/south_sudan_flooding_situation_report_31jan2021.pdf</t>
  </si>
  <si>
    <t>This figure includes the IDPs determined from IOM Round 9 (1,615,765) and the refugees and asylum seekers from South Sudan who are in other countries according to UNHCR data (2,316,738), and OCHA situation report on the number displaced due to floods in 2020 (504,000).</t>
  </si>
  <si>
    <t>SSD001People displaced</t>
  </si>
  <si>
    <t>ACLED 22/02/2021</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</si>
  <si>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</si>
  <si>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PAK004Fatalities in all crises</t>
  </si>
  <si>
    <t>2021-02-23</t>
  </si>
  <si>
    <t>Deep South Watch 15/02/2021</t>
  </si>
  <si>
    <t>https://deepsouthwatch.org/th/dsid</t>
  </si>
  <si>
    <t>Number of people killed as part of the conflict registered by the Deep South Watch organisation in last 6 months (August - February 2021). They are unlikely linked to deaths related to the refugee crisis along the Myanmar border.</t>
  </si>
  <si>
    <t>THA001Fatalities reported</t>
  </si>
  <si>
    <t>THA002Fatalities reported</t>
  </si>
  <si>
    <t>IPC January 2021 to March 2021 (published 02/2021)</t>
  </si>
  <si>
    <t>http://www.ipcinfo.org/fileadmin/user_upload/ipcinfo/docs/IPC_Eswatini_Acute_Food_Insecurity_2021JanSept_Report.pdf</t>
  </si>
  <si>
    <t>The sum of levels 1-5 needs according to ACAPS methodology for population living in affected areas.</t>
  </si>
  <si>
    <t>SWZ001People exposed</t>
  </si>
  <si>
    <t>2021-02-25</t>
  </si>
  <si>
    <t>The sum of levels 2-5 needs according to ACAPS methodology for population affected by a crisis.</t>
  </si>
  <si>
    <t>SWZ001People affected</t>
  </si>
  <si>
    <t xml:space="preserve">PIN is the sum of humanitarian levels 3 to 5. Levels 1 to 5 are correspond to the IPC Analysis for January 2021 to March 2021. </t>
  </si>
  <si>
    <t>SWZ001People in Need</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</si>
  <si>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</si>
  <si>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</si>
  <si>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</si>
  <si>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</si>
  <si>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</si>
  <si>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Cadre Harmonise (Harmonised Framework) 12/10/2020 for October to December 2020</t>
  </si>
  <si>
    <t>https://fscluster.org/sites/default/files/documents/cmr_ch_fiche_communication_october_2020_vfinal_eng.pdf</t>
  </si>
  <si>
    <t>This is the sum of people facing levels 1-5 humanitarian needs according to ACAPS methodology.</t>
  </si>
  <si>
    <t>CMR002People exposed</t>
  </si>
  <si>
    <t>This is the sum of people facing levels 2-5 humanitarian needs according to ACAPS methodology.</t>
  </si>
  <si>
    <t>CMR002People affected</t>
  </si>
  <si>
    <t>PIN is the sum of populations on levels 3-5. Levels 1-5 correspond to the Cadre Harmonise.</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</si>
  <si>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</si>
  <si>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</si>
  <si>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</si>
  <si>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</si>
  <si>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</si>
  <si>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</si>
  <si>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CMR003People exposed</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</si>
  <si>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</si>
  <si>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</si>
  <si>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</si>
  <si>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</si>
  <si>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</si>
  <si>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</si>
  <si>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</si>
  <si>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HRP overview 2021; National Bureau of Statistics 2011; UNHCR 11/2020; OCHA 2016; UNHCR 10/2020</t>
  </si>
  <si>
    <t>https://hum-insight.info/plan/1032; http://istmat.info/files/uploads/53129/annual_abstract_of_statistics_2011.pdf; https://data2.unhcr.org/en/documents/details/83899 https://data2.unhcr.org/en/country/nga; http://istmat.info/files/uploads/53129/annual_abstract_of_statistics_2011.pdf</t>
  </si>
  <si>
    <t>The sum of people facing levels 1-5 humanitarian needs according to ACAPS methodology for all the crises in Nigeria.</t>
  </si>
  <si>
    <t>NGA001People exposed</t>
  </si>
  <si>
    <t>The sum of people facing levels 2-5 humanitarian needs according to ACAPS methodology for all the crises in Nigeria.</t>
  </si>
  <si>
    <t>NGA001People affected</t>
  </si>
  <si>
    <t xml:space="preserve">The PIN and levels 1-5 are the sum of the crises' figures. </t>
  </si>
  <si>
    <t>NGA001People in Need</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</si>
  <si>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</si>
  <si>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</si>
  <si>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</si>
  <si>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</si>
  <si>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</si>
  <si>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Kenya 2019 Census 11/2019; UNHCR 31/01/2021</t>
  </si>
  <si>
    <t>https://www.knbs.or.ke/download/population-distribution-by-sex-number-of-households-area-and-density-by-county-and-district/; https://www.unhcr.org/ke/wp-content/uploads/sites/2/2021/02/Kenya-Infographics-31-January-2021.pdf; https://www.unhcr.org/ke/wp-content/uploads/sites/2/2019/02/Kenya-Infographics_January-2019.pdf</t>
  </si>
  <si>
    <t>To come up with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t>
  </si>
  <si>
    <t>KEN002Landmass affected</t>
  </si>
  <si>
    <t>2021-02-26</t>
  </si>
  <si>
    <t>UNHCR 31/12/2020 UNHCR last accessed 26/02/2021</t>
  </si>
  <si>
    <t>https://www.unhcr.org/ke/wp-content/uploads/sites/2/2021/02/Kenya-Infographics-31-January-2021.pdf; https://www.unhcr.org/ke/figures-at-a-glance#:~:text=Almost%20half%20of%20the%20refugees,)%2C%20alongside%2018%2C500%20stateless%20persons</t>
  </si>
  <si>
    <t>Total of registered refugees, asylum seekers, and stateless people as reported by UNHCR. However, the number of affected by the crisis could be much higher as this number does not include host communities.</t>
  </si>
  <si>
    <t>KEN002People affected</t>
  </si>
  <si>
    <t>UNHCR 05/2020; Kenya National Bureau of Statistics, 2019</t>
  </si>
  <si>
    <t>https://reliefweb.int/report/kenya/kenya-registered-refugees-and-asylum-seekers-31st-may-2020; http://housingfinanceafrica.org/app/uploads/VOLUME-I-KPHC-2019.pdf</t>
  </si>
  <si>
    <t xml:space="preserve">To come up with the # people living in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 The total refugee, asylum seeker and stateless population was then added. </t>
  </si>
  <si>
    <t>KEN002People exposed</t>
  </si>
  <si>
    <t xml:space="preserve">Total of registered refugees and asylum seekers, and statless persons as reported by UNHCR </t>
  </si>
  <si>
    <t>KEN002People displaced</t>
  </si>
  <si>
    <t>ACLED last accessed 26/02/2021</t>
  </si>
  <si>
    <t>Total number of fatalities due to armed clashes, attacks, protests, mob volence . Due to information gaps, fatalities related to the displacement crisis are not considered.</t>
  </si>
  <si>
    <t>KEN002Fatalities in all crises</t>
  </si>
  <si>
    <t>UNHCR 31/12/2020 UNHCR last accessed 26/02/2021; Kenya National Bureau of Statistics, 2019</t>
  </si>
  <si>
    <t>https://www.unhcr.org/ke/wp-content/uploads/sites/2/2021/02/Kenya-Infographics-31-January-2021.pdf; https://www.unhcr.org/ke/figures-at-a-glance#:~:text=Almost%20half%20of%20the%20refugees,)%2C%20alongside%2018%2C500%20stateless%20persons; http://housingfinanceafrica.org/app/uploads/VOLUME-I-KPHC-2019.pdf</t>
  </si>
  <si>
    <t>The total displaced population is the considered to be in need on level 3. There were no refugees considered to be on level 4 or 5. Level 1 is the total exposed population  minus the PIN.</t>
  </si>
  <si>
    <t>KEN002People in Need</t>
  </si>
  <si>
    <t>KEN002Minimal humanitarian conditions - Level 1</t>
  </si>
  <si>
    <t>KEN002Moderate humanitarian conditions - Level 3</t>
  </si>
  <si>
    <t>IOM 23/02/2021</t>
  </si>
  <si>
    <t>https://reliefweb.int/sites/reliefweb.int/files/resources/iom_mozambique_eloise_cyclone_response_plan_final_rev011-2.pdf</t>
  </si>
  <si>
    <t xml:space="preserve">Affected people according to INGD. </t>
  </si>
  <si>
    <t>MOZ007People affected</t>
  </si>
  <si>
    <t>Total number of IDPs according to IOM</t>
  </si>
  <si>
    <t>MOZ007People displaced</t>
  </si>
  <si>
    <t>Total number of houses partially damaged or totally destroyed according to IOM. A disaggregation of damaged/destroyed was not given.</t>
  </si>
  <si>
    <t>MOZ007Buildings damaged</t>
  </si>
  <si>
    <t>Oxfam 02/02/2021; DTM 07/02/2021; INGD 28/01/2021;  IOM 27/01/2021</t>
  </si>
  <si>
    <t>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t>
  </si>
  <si>
    <t>According to Oxfam 260.000 people are in urgent need of humanitarian assistance. This has been broken down into Level 4: total number displaced and Level 3: remaining in need. Level 2 = those affected - PiN and Level 1 = those exposed - those affected</t>
  </si>
  <si>
    <t>MOZ007People in Need</t>
  </si>
  <si>
    <t>MOZ007Minimal humanitarian conditions - Level 1</t>
  </si>
  <si>
    <t>MOZ007Stressed humanitarian conditions - Level 2</t>
  </si>
  <si>
    <t>MOZ007Moderate humanitarian conditions - Level 3</t>
  </si>
  <si>
    <t>MOZ007Severe humanitarian conditions - Level 4</t>
  </si>
  <si>
    <t>MOZ007Extreme humanitarian conditions - Level 5</t>
  </si>
  <si>
    <t>INE 2018; OCHA 23/02/2021</t>
  </si>
  <si>
    <t>http://www.ine.gov.mz/estatisticas/estatisticas-territorias-distritais; https://reliefweb.int/sites/reliefweb.int/files/resources/ROSEA_20210223_MOZ_Snapshot.pdf</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</si>
  <si>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</si>
  <si>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</si>
  <si>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IPC 01/2021: Projection IPC January to March 2021 UNHCR 15/01/2021</t>
  </si>
  <si>
    <t>http://www.ipcinfo.org/fileadmin/user_upload/ipcinfo/docs/IPC_Mozambique_AcuteFoodInsec_2020Oct2021Sept_English_summary.pdf https://reliefweb.int/sites/reliefweb.int/files/resources/UNHCR%20Mozambique%20Update%20on%20Cabo%20Delgado%20situation_15Dec20-15Jan21-2.pdfhttps://www.cabodelgado.gov.mz/por/A-Provincia/Populacao</t>
  </si>
  <si>
    <t xml:space="preserve">Estimation based on levels 1-5. To be noted that the estimation may be an underestimation. </t>
  </si>
  <si>
    <t>MOZ004People exposed</t>
  </si>
  <si>
    <t>UNHCR 15/01/2021         IPC 01/021</t>
  </si>
  <si>
    <t>http://www.ipcinfo.org/fileadmin/user_upload/ipcinfo/docs/IPC_Mozambique_AcuteFoodInsec_2020Oct2021Sept_English_summary.pdf ; https://reliefweb.int/sites/reliefweb.int/files/resources/UNHCR Mozambique Update on Cabo Delgado situation_15Dec20-15Jan21-2.pdf</t>
  </si>
  <si>
    <t>This is assumed to be the summation of levels 2-5 of humanitarian needs and displaced according to ACAPS methodology</t>
  </si>
  <si>
    <t>MOZ004People affected</t>
  </si>
  <si>
    <t>OCHA 23/02/202</t>
  </si>
  <si>
    <t>https://reliefweb.int/sites/reliefweb.int/files/resources/ROSEA_20210223_MOZ_Snapshot.pdf</t>
  </si>
  <si>
    <t>Total number of people displaced by Cabo delgado since the start of the crisis in 2017 to date.</t>
  </si>
  <si>
    <t>MOZ004People displaced</t>
  </si>
  <si>
    <t>This number includes all fatalities in the country due to all factors between 26 August 2020 and 26 Febuary 2021.</t>
  </si>
  <si>
    <t>MOZ004Fatalities reported</t>
  </si>
  <si>
    <t>IPC 01/2021: Projection IPC January to March 2021; OCHA 23/02/2021</t>
  </si>
  <si>
    <t>http://www.ipcinfo.org/fileadmin/user_upload/ipcinfo/docs/IPC_Mozambique_AcuteFoodInsec_2020Oct2021Sept_English_summary.pdf; https://reliefweb.int/sites/reliefweb.int/files/resources/ROSEA_20210223_MOZ_Snapshot.pdf</t>
  </si>
  <si>
    <t xml:space="preserve">PIN figures are the combination of IPC figures 1-3 according to ACAPS methodology. IPC 1-5 data is based off IPC projections for January to March 2021 for Cabo Delgado, Niassa and Nampula. Data collection has been challenging in Cabo Delgado because of COVID-19 and increased insecurity (therefore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t>
  </si>
  <si>
    <t>MOZ004People in Need</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</si>
  <si>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</si>
  <si>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</si>
  <si>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</si>
  <si>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</si>
  <si>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</si>
  <si>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INE 2013; IPC 2021</t>
  </si>
  <si>
    <t>http://www.ine.gov.mz/estatisticas/estatisticas-territorias-distritais; http://www.ipcinfo.org/ipc-country-analysis/details-map/en/c/1152980/?iso3=MOZ</t>
  </si>
  <si>
    <t>Landmass of districts affected by acute food security is assumed to be the total landmass of Mozambique.</t>
  </si>
  <si>
    <t>MOZ006Landmass affected</t>
  </si>
  <si>
    <t>UNHCR 29/02/2020; IPC October 2019 to February 2020.</t>
  </si>
  <si>
    <t>https://data2.unhcr.org/en/country/moz; http://www.ipcinfo.org/fileadmin/user_upload/ipcinfo/docs/IPC_AFI_AMN_Mozambique_2019April2020Feb_English.pdf</t>
  </si>
  <si>
    <t>This is assumed to be the summation of all levels of humanitarian needs according to ACAPS methodology.</t>
  </si>
  <si>
    <t>MOZ006People exposed</t>
  </si>
  <si>
    <t>INE 2013</t>
  </si>
  <si>
    <t>http://www.ine.gov.mz/estatisticas/estatisticas-territorias-distritais</t>
  </si>
  <si>
    <t>The whole country is affected by acute food insecurity. Population in  Cabo Delgado affected by violence and CD, Niassa, and Nampula by displacement. Sofala, Manica, Zambezia, Inhambane, and Gaza provinces are affected bz TC Eloise.</t>
  </si>
  <si>
    <t>MOZ001Landmass affected</t>
  </si>
  <si>
    <t>IPC 01/2021: Projection IPC January to March 2021; UNHCR 15/01/2021; INE 2018; IOM 27/01/2021</t>
  </si>
  <si>
    <t>https://reliefweb.int/sites/reliefweb.int/files/resources/UNHCR%20Mozambique%20Update%20on%20Cabo%20Delgado%20situation_15Dec20-15Jan21-2.pdf; http://www.ine.gov.mz/estatisticas/estatisticas-territorias-distritais; https://displacement.iom.int/reports/mozambique-%E2%80%93-flash-report-16-tropical-cyclone-eloise-january-2021?close=true http://www.ipcinfo.org/fileadmin/user_upload/ipcinfo/docs/IPC_Mozambique_AcuteFoodInsec_2020Oct2021Sept_English_summary.pdf ; https://www.cabodelgado.gov.mz/por/A-Provincia/Populacao</t>
  </si>
  <si>
    <t>This includes the people exposed to Cyclone Eloise and Cabo Delgado crisis and those exposed to food insecurity in remaining provinces not affected by the previous two crises.</t>
  </si>
  <si>
    <t>MOZ001People exposed</t>
  </si>
  <si>
    <t>IPC 01/2021: Projection IPC January to March 2021; UNHCR 15/01/2021 ; UNHCR 29/02/2020;  IOM 23/02/2021</t>
  </si>
  <si>
    <t>http://www.ipcinfo.org/ipc-country-analysis/details-map/en/c/1152980/?iso3=MOZ; https://reliefweb.int/sites/reliefweb.int/files/resources/UNHCR Mozambique Update on Cabo Delgado situation_15Dec20-15Jan21-2.pdf; https://data2.unhcr.org/en/country/moz; https://reliefweb.int/sites/reliefweb.int/files/resources/ROSEA_20210223_MOZ_Snapshot.pdf</t>
  </si>
  <si>
    <t>This includes the peopleaffected by Cyclone Eloise and Cabo Delgado crisis and those affected by food insecurity in remaining provinces not affected by the previous two crises.</t>
  </si>
  <si>
    <t>MOZ001People affected</t>
  </si>
  <si>
    <t>OCHA 23/02/2021; UNHCR 22/06/2020; IOM 23/02/2021</t>
  </si>
  <si>
    <t>https://reliefweb.int/sites/reliefweb.int/files/resources/ROSEA_20210223_MOZ_Snapshot.pdf; https://data2.unhcr.org/en/country/moz; https://reliefweb.int/sites/reliefweb.int/files/resources/iom_mozambique_eloise_cyclone_response_plan_final_rev011-2.pdf</t>
  </si>
  <si>
    <t>This includes the people affected by food insecurity, Cyclone Eloise and Cabo Delgado crisis.</t>
  </si>
  <si>
    <t>MOZ001People displaced</t>
  </si>
  <si>
    <t>ACLEDlast accessed 26/02/2021; ACT Alliance 05/02/2021</t>
  </si>
  <si>
    <t>https://www.acleddata.com/data/; https://reliefweb.int/sites/reliefweb.int/files/resources/Mozambique_Response-to-Cyclone-Eloise-RRF-1.pdf</t>
  </si>
  <si>
    <t>This number includes all fatalities in the country due to all factors between 26 August 2020 and 26 February 2021 and deaths from Cyclone Eloise</t>
  </si>
  <si>
    <t>MOZ001Fatalities reported</t>
  </si>
  <si>
    <t>MOZ001Fatalities in all crises</t>
  </si>
  <si>
    <t>MOZ004Fatalities in all crises</t>
  </si>
  <si>
    <t>MOZ006Fatalities in all crises</t>
  </si>
  <si>
    <t>MOZ007Fatalities in all crises</t>
  </si>
  <si>
    <t>IPC 01/2021: Projection IPC January to March 2021; Oxfam 02/02/2021; DTM 07/02/2021; INGD 28/01/2021;  IOM 27/01/2021</t>
  </si>
  <si>
    <t>; 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 http://www.ipcinfo.org/fileadmin/user_upload/ipcinfo/docs/IPC_Mozambique_AcuteFoodInsec_2020Oct2021Sept_English_summary.pdf:</t>
  </si>
  <si>
    <t>All figures were a summation of Cabo Delgado and TC Eloise crises plus Food security levels in the provinces not affected by the above two crises.</t>
  </si>
  <si>
    <t>MOZ001People in Need</t>
  </si>
  <si>
    <t>MOZ001Minimal humanitarian conditions - Level 1</t>
  </si>
  <si>
    <t>MOZ001Stressed humanitarian conditions - Level 2</t>
  </si>
  <si>
    <t>MOZ001Moderate humanitarian conditions - Level 3</t>
  </si>
  <si>
    <t>MOZ001Severe humanitarian conditions - Level 4</t>
  </si>
  <si>
    <t>World Bank 2019; UNHCR 19/02/2021</t>
  </si>
  <si>
    <t>https://data.worldbank.org/indicator/SP.POP.TOTL?locations=GR; https://data2.unhcr.org/en/documents/details/85006</t>
  </si>
  <si>
    <t>Total population is based on the de facto definition of population of the World Bank 20219, which counts all residents regardless of legal status or citizenship + UNHCR figure of the asylum-seekers in Greece (as of end December 2020).</t>
  </si>
  <si>
    <t>GRC002Total population</t>
  </si>
  <si>
    <t>2021-02-27</t>
  </si>
  <si>
    <t>HNO 2020 (Nov 2019)</t>
  </si>
  <si>
    <t xml:space="preserve">This number is based on the HNO 2020 and represents the humanitarian profile which is the estimated population living in conflict affected areas. </t>
  </si>
  <si>
    <t>IRQ002People exposed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</si>
  <si>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</si>
  <si>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</si>
  <si>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HNO 2021 (12/2020); HRP 2021 (12/2020); the Palestinian Central Bureau of Statistics</t>
  </si>
  <si>
    <t>https://www.ochaopt.org/sites/default/files/hno_2021.pdf;
  https://www.ochaopt.org/sites/default/files/hrp_2021.pdf;
  http://www.pcbs.gov.ps/Portals/_Rainbow/Documents/%D8%A7%D9%84%D9%85%D8%AD%D8%A7%D9%81%D8%B8%D8%A7%D8%AA%20%D8%A7%D9%86%D8%AC%D9%84%D9%8A%D8%B2%D9%8A%2097-2017.html</t>
  </si>
  <si>
    <t xml:space="preserve">The 2021 HNO estimate of 5.2 million, which matches the Palestinian Central Bureau of Statistics estimates a total of 5,227,193
</t>
  </si>
  <si>
    <t>PSE002Total population</t>
  </si>
  <si>
    <t>the Palestinian Central Bureau of Statistics (2011)</t>
  </si>
  <si>
    <t>http://www.pcbs.gov.ps/Portals/_Rainbow/Documents/LandUse-2011-02e.htm</t>
  </si>
  <si>
    <t xml:space="preserve">Palestinian central bureau of statistics square kilometre of admin level 1 in the West Bank and Gaza and occupied East Jerusalem
</t>
  </si>
  <si>
    <t>PSE002Landmass affected</t>
  </si>
  <si>
    <t xml:space="preserve">Everyone in the West Bank and Gaza is considered living in the area affected by the conflict, occupation and in Gaza also by the air, land and sea blockade
</t>
  </si>
  <si>
    <t>PSE002People exposed</t>
  </si>
  <si>
    <t>Everyone in the West Bank and Gaza is affected by the conflict, occupation and in Gaza also by the air, land and sea blockade</t>
  </si>
  <si>
    <t>PSE002People affected</t>
  </si>
  <si>
    <t>UNRWA registered population dashboard (31/12//2020)</t>
  </si>
  <si>
    <t>https://www.unrwa.org/what-we-do/relief-and-social-services/unrwa-registered-population-dashboard</t>
  </si>
  <si>
    <t>Total registered Palestine refugees (5,703,546) in Jordan, Lebanon, Syria, West Bank and Gaza Strip + Other registered persons (685,348)</t>
  </si>
  <si>
    <t>PSE002People displaced</t>
  </si>
  <si>
    <t>OCHA, GHO 2021 (12/2020)</t>
  </si>
  <si>
    <t>https://gho.unocha.org/syria</t>
  </si>
  <si>
    <t>The total population in Syria, according to OCHA latest figure</t>
  </si>
  <si>
    <t>SYR001Total population</t>
  </si>
  <si>
    <t>https://data.worldbank.org/indicator/AG.SRF.TOTL.K2?locations=SY</t>
  </si>
  <si>
    <t xml:space="preserve">The whole country landmass of Syria is affected by the crisis.
</t>
  </si>
  <si>
    <t>SYR001Landmass affected</t>
  </si>
  <si>
    <t xml:space="preserve">The whole population of Syria is affected by the crisis.
</t>
  </si>
  <si>
    <t>SYR001People exposed</t>
  </si>
  <si>
    <t>Everyone has been impacted by the war due to its protracted nature.</t>
  </si>
  <si>
    <t>SYR001People affected</t>
  </si>
  <si>
    <t xml:space="preserve">See the individual crises </t>
  </si>
  <si>
    <t>See the individual crises </t>
  </si>
  <si>
    <t xml:space="preserve">Sum of the population of the individual crises. 
</t>
  </si>
  <si>
    <t>REG004Total population</t>
  </si>
  <si>
    <t>2021-02-28</t>
  </si>
  <si>
    <t xml:space="preserve">Sum of the affected areas in the individual crises 
</t>
  </si>
  <si>
    <t>REG004Landmass affected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</si>
  <si>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</si>
  <si>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</si>
  <si>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</si>
  <si>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PHL003Minimal humanitarian conditions - Level 1</t>
  </si>
  <si>
    <t>2021-03-03</t>
  </si>
  <si>
    <t>PHL003Stressed humanitarian conditions - Level 2</t>
  </si>
  <si>
    <t>PHL003Severe humanitarian conditions - Level 4</t>
  </si>
  <si>
    <t>PHL003Extreme humanitarian conditions - Level 5</t>
  </si>
  <si>
    <t>UN 01/11/2020</t>
  </si>
  <si>
    <t>Total population of the country according USAID Fact Sheet no.1</t>
  </si>
  <si>
    <t>HTI001People exposed</t>
  </si>
  <si>
    <t>2021-03-07</t>
  </si>
  <si>
    <t>OCHA 04/03/2021</t>
  </si>
  <si>
    <t>https://reliefweb.int/sites/reliefweb.int/files/resources/hti_hno_2021_summary-en.pdf</t>
  </si>
  <si>
    <t>HTI001People in Need</t>
  </si>
  <si>
    <t>The humanitarian needs overview analysis in Haiti
has revealed that  1.9 million Haitians are facing severe needs (Reduced access/availability of social/basic goods and services.
Inability to meet some basic needs without
adopting crisis/emergency).</t>
  </si>
  <si>
    <t>HTI001Moderate humanitarian conditions - Level 3</t>
  </si>
  <si>
    <t>The humanitarian needs overview analysis in Haiti
has revealed that  1.5 million Haitians are facing extreme needs (Extreme loss/liquidation of livelihood assets that will lead to large gaps/needs in the short term.
Widespread grave violations of human rights.).</t>
  </si>
  <si>
    <t>HTI001Severe humanitarian conditions - Level 4</t>
  </si>
  <si>
    <t>The humanitarian needs overview analysis in Haiti
has revealed that  1 million Haitians are facing catastrophic needs (Total collapse of Living Standards 
Near/Full exhaustion of coping options.
Last resort Coping Mechanisms/exhausted.
Widespread mortality (CDR, U5DR) and/or
irreversible harm.).</t>
  </si>
  <si>
    <t>HTI001Extreme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</si>
  <si>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</si>
  <si>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</si>
  <si>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</si>
  <si>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</si>
  <si>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2021-03-12</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</si>
  <si>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</si>
  <si>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</si>
  <si>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</si>
  <si>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</si>
  <si>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</si>
  <si>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</si>
  <si>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UNHCR 31/01/2021; UNHCR 28/02/2021; UNHCR 31/01/2021; UNHCR 31/01/2021</t>
  </si>
  <si>
    <t>https://data2.unhcr.org/en/country/mli; https://data2.unhcr.org/en/country/ner; https://data2.unhcr.org/en/country/mrt; https://data2.unhcr.org/en/country/bfa</t>
  </si>
  <si>
    <t>Sum of IDPs, , refugees, and Malian refugees in third countries</t>
  </si>
  <si>
    <t>MLI001People displaced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</si>
  <si>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</si>
  <si>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</si>
  <si>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</si>
  <si>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</si>
  <si>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</si>
  <si>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</si>
  <si>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</si>
  <si>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</si>
  <si>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</si>
  <si>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</si>
  <si>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</si>
  <si>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2021-03-14</t>
  </si>
  <si>
    <t>IMWG  24/02/2021</t>
  </si>
  <si>
    <t>https://data2.unhcr.org/en/documents/details/85321</t>
  </si>
  <si>
    <t>refugee-like arrivals + returnees</t>
  </si>
  <si>
    <t>AZE002People displaced</t>
  </si>
  <si>
    <t>UNHCR 27/10/2020</t>
  </si>
  <si>
    <t>https://app.powerbi.com/view?r=eyJrIjoiY2RhMmExMjgtZWRlMS00YjcwLWI0MzktNmEwNDkwYzdmYTM0IiwidCI6ImU1YzM3OTgxLTY2NjQtNDEzNC04YTBjLTY1NDNkMmFmODBiZSIsImMiOjh9</t>
  </si>
  <si>
    <t xml:space="preserve">Over 1.4 million people are registered as IDPs by 
the Government of Ukraine, 734,000 of whom reside 
permanently in GCA. </t>
  </si>
  <si>
    <t>UKR002People displaced</t>
  </si>
  <si>
    <t>2021-03-15</t>
  </si>
  <si>
    <t>OCHA 15/02/2021</t>
  </si>
  <si>
    <t>https://www.humanitarianresponse.info/sites/www.humanitarianresponse.info/files/documents/files/hno_2021-eng_-_2021-02-09.pdf</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</si>
  <si>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</si>
  <si>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</si>
  <si>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</si>
  <si>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</si>
  <si>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</si>
  <si>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</si>
  <si>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</si>
  <si>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Government of Bangladesh 2011; UNHCR 08/2019; JRP 28/02/2020; UNHCR 28/02/2021</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</si>
  <si>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</si>
  <si>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2011 Census data + 877710 Rohingya refugees as of 28/02/2021</t>
  </si>
  <si>
    <t>BGD002Total population</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</si>
  <si>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</si>
  <si>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</si>
  <si>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BGD002People in Need</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</si>
  <si>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</si>
  <si>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</si>
  <si>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</si>
  <si>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</si>
  <si>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</si>
  <si>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Worldbank 2017; UNHCR 31/01/2021; Government of Bangladesh 2011; UNHCR 08/2019; JRP 28/02/2020; UNHCR 28/02/2021</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</si>
  <si>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</si>
  <si>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Myanmar Worldbank population figure (53.3 million), minus 877,710 Rohingyas in Bangladesh, 154,410 MMR refugees in Malaysia, 91,809 MMR refugees in Thailand. Bangladesh population according to 2011 Census data (142.3 million)</t>
  </si>
  <si>
    <t>REG011Total population</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</si>
  <si>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</si>
  <si>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</si>
  <si>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</si>
  <si>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</si>
  <si>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02/2020; UNHCR 28/02/2021</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</si>
  <si>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</si>
  <si>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(877,710) that are all living in the affected area. </t>
  </si>
  <si>
    <t>REG011People exposed</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</si>
  <si>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(877,710)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</si>
  <si>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REG011People affected</t>
  </si>
  <si>
    <t>UNHCR 01/2021; UNHCR 28/02/2021; OCHA 16/01/2021; OCHA 2020; UNHCR 06/2020; UNHCR 05/03/2021; CCCM 31/12/2020; JRP 02/2020</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</si>
  <si>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</si>
  <si>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Rohingya in Bangladesh (871,924), Rohingya in Malaysia (102,250), Rohingya IDPs in Rakhine since 2012 (134,098) and recent displacement in Rakhine and Chin (101,798).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</si>
  <si>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REG011People displaced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</si>
  <si>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</si>
  <si>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</si>
  <si>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</si>
  <si>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REG011People in Need</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</si>
  <si>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</si>
  <si>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</si>
  <si>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</si>
  <si>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</si>
  <si>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</si>
  <si>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</si>
  <si>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</si>
  <si>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</si>
  <si>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</si>
  <si>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</si>
  <si>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</si>
  <si>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</si>
  <si>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</si>
  <si>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</si>
  <si>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</si>
  <si>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</si>
  <si>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</si>
  <si>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</si>
  <si>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</si>
  <si>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</si>
  <si>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</si>
  <si>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</si>
  <si>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</si>
  <si>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2021-03-23</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</si>
  <si>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</si>
  <si>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</si>
  <si>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</si>
  <si>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</si>
  <si>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</si>
  <si>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</si>
  <si>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</si>
  <si>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</si>
  <si>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ACLED23/02/2021; IOM 08/09/2020</t>
  </si>
  <si>
    <t xml:space="preserve">All casualties in previous 6 months (22 September - 22 March 2021).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</si>
  <si>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AFG001Fatalities in all crises</t>
  </si>
  <si>
    <t xml:space="preserve">ACLED 22/03/2021
</t>
  </si>
  <si>
    <t>Jammu and Kashmir from 22 September 2020 - 22 March 2021. Likely an underestimate since reporting is now extremely restricted in the region.</t>
  </si>
  <si>
    <t>IND002Fatalities in all crises</t>
  </si>
  <si>
    <t>ACLED 22/03/2021;  AHA Centre 25/01/2021</t>
  </si>
  <si>
    <t>https://www.acleddata.com/data/; http://adinet.ahacentre.org/reports/view/2114</t>
  </si>
  <si>
    <t xml:space="preserve">The total number of fatalities in the last six months due to the earthquake and conflict in Papua. </t>
  </si>
  <si>
    <t>IDN002Fatalities in all crises</t>
  </si>
  <si>
    <t>ACLED 22/03/2021</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</si>
  <si>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</si>
  <si>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MMR002Fatalities reported</t>
  </si>
  <si>
    <t>ACLED data for fatalities in Kachin and Shan states in last 6 months (22 September 2020 - 22 March 2021). Information gaps and limited access due to insecurity are barriers to data collection - this is likely an underestimate.</t>
  </si>
  <si>
    <t>MMR003Fatalities reported</t>
  </si>
  <si>
    <t>Conflict fatalities in Mindanao (Bangsmoro, Caraga, Davao, Northern Mindanao, Soccskargen, Zamboanga Peninsula) in the last 6 months (22 September 2020 - 22 March 2021).</t>
  </si>
  <si>
    <t>PHL003Fatalities reported</t>
  </si>
  <si>
    <t xml:space="preserve">https://www.acleddata.com/data/ </t>
  </si>
  <si>
    <t xml:space="preserve">Casualties in last 6 month (22 September 2020 - 22 March 2021).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</si>
  <si>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REG003Fatalities in all crises</t>
  </si>
  <si>
    <t>Casualties in last 6 months for the crises in India and Pakistan (22 September 2020 - 22 March 2021).</t>
  </si>
  <si>
    <t>REG003Fatalities reported</t>
  </si>
  <si>
    <t xml:space="preserve">All fatalities in Rakhine state and in Cox's Bazar in the last 6 months  (22 September 2020 - 22 March 2021)
</t>
  </si>
  <si>
    <t>REG011Fatalities in all crises</t>
  </si>
  <si>
    <t>All fatalities in Myanmar (Rakhine and Kachin and Shan states) and Bangladesh (Cox's Bazar) 22 September 2020 - 22 March 2021</t>
  </si>
  <si>
    <t>REG011Fatalities reported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</si>
  <si>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</si>
  <si>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</si>
  <si>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</si>
  <si>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</si>
  <si>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</si>
  <si>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</si>
  <si>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</si>
  <si>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</si>
  <si>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 xml:space="preserve">HNO (11/03/2021)
</t>
  </si>
  <si>
    <t>https://reliefweb.int/sites/reliefweb.int/files/resources/hno_2021-burundi_v10_.pdf</t>
  </si>
  <si>
    <t xml:space="preserve">Total population based on the most recent published Humanitarian Needs Overview of 2021
</t>
  </si>
  <si>
    <t>BDI001Total population</t>
  </si>
  <si>
    <t>2021-03-24</t>
  </si>
  <si>
    <t xml:space="preserve">Total population exposed to the crisis
</t>
  </si>
  <si>
    <t>BDI001People exposed</t>
  </si>
  <si>
    <t>All the population is affected by the crisis</t>
  </si>
  <si>
    <t>BDI001People affected</t>
  </si>
  <si>
    <t xml:space="preserve">UNHCR 14/03/2021; IOM DTM 21/02/2020
</t>
  </si>
  <si>
    <t>https://data2.unhcr.org/en/documents/details/79632;
  https://reliefweb.int/report/burundi/iom-burundi-internal-displacement-dashboard-january-2021</t>
  </si>
  <si>
    <t xml:space="preserve">Burundian refugees + IDP's in Burundi.  
</t>
  </si>
  <si>
    <t>BDI001People displaced</t>
  </si>
  <si>
    <t xml:space="preserve">ACLED database
</t>
  </si>
  <si>
    <t xml:space="preserve">These are the number of fatalities related to political violence and protest events recorded in Burundi between 1 September 2020 to 28 February 2021.
</t>
  </si>
  <si>
    <t>BDI001Fatalities reported</t>
  </si>
  <si>
    <t>OCHA Burundi 2021 HNO 11/03/2021</t>
  </si>
  <si>
    <t>BDI001People in Need</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</si>
  <si>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</si>
  <si>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</si>
  <si>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</si>
  <si>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</si>
  <si>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</si>
  <si>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</si>
  <si>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2021 HNO Somalia (09/03/2021)</t>
  </si>
  <si>
    <t>https://reliefweb.int/sites/reliefweb.int/files/resources/20200903_HNO_Somalia.pdf</t>
  </si>
  <si>
    <t xml:space="preserve">Total population in country according to the Humanitarian Needs Overview 2021 and includes Non-Internally Displaced Persons, Internally Displaced Persons, Refugees, Asylum Seekers and Returnees.
</t>
  </si>
  <si>
    <t>SOM001Total population</t>
  </si>
  <si>
    <t xml:space="preserve">All the country is affected by the crisis and all the population </t>
  </si>
  <si>
    <t>SOM001People exposed</t>
  </si>
  <si>
    <t>The total population is considered to be affected by the complex crisis. Therefore, the affected was calculated as the total population in country according to the HNO 2021.</t>
  </si>
  <si>
    <t>SOM001People affected</t>
  </si>
  <si>
    <t>UNHCR Somalia Operational Update (02/2021) ;UNHCR (07/08/2020); UNHCR (01/2018)</t>
  </si>
  <si>
    <t>https://reporting.unhcr.org/sites/default/files/UNHCR%20Somalia%20Operational%20Update%20-%20February%202021.pdf
  ;https://www.unhcr.org/news/briefing/2020/8/5f2cf86c4/floods-drive-650000-somalis-homes-2020.html;
  https://www.unhcr.org/somalia.html</t>
  </si>
  <si>
    <t xml:space="preserve">Total displaced population is Internally Displaced Persons, Refugees, Asylum Seekers and Returnees 
</t>
  </si>
  <si>
    <t>SOM001People displaced</t>
  </si>
  <si>
    <t xml:space="preserve">ACLED 24/03/2021
</t>
  </si>
  <si>
    <t xml:space="preserve">Total number of fatalities include conflict related death from ACLED between 1 September 2020 and 28 February 2021
</t>
  </si>
  <si>
    <t>SOM001Fatalities reported</t>
  </si>
  <si>
    <t>SOM001People in Need</t>
  </si>
  <si>
    <t xml:space="preserve">PiN based on latest figure produced by OCHA which is 12.3 m people in Somalia
Level 1 = Exposed population – Affected population – PiN. The total population is considered facing at least minor humanitarian conditions. The entire population (12.3 m) are considered exposed = affected.
Level 2 = Affected population – PiN. All the population are affected
The accumulation of 3, 4, &amp;5 is equal to PiN which is 5.9 million. 
2021 HNO (Feb/2021 issue), the Severity Classification: minimal 0%, stress 52%, sever 46%, extreme 2%, and catastrophic 0%.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</si>
  <si>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</si>
  <si>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</si>
  <si>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</si>
  <si>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</si>
  <si>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</si>
  <si>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ACLED 02/2021</t>
  </si>
  <si>
    <t>Total number of fatalities reported by ACLED in Cameroon between 15 August 2020 to 15 February 2021.</t>
  </si>
  <si>
    <t>CMR001Fatalities in all crises</t>
  </si>
  <si>
    <t>2021-03-26</t>
  </si>
  <si>
    <t>UNHCR 28/02/2021; UNHCR 09/03/2021</t>
  </si>
  <si>
    <t>https://data2.unhcr.org/en/country/cmr; https://data2.unhcr.org/en/documents/download/85302</t>
  </si>
  <si>
    <t>The sum of IDPs and refugees displaced by Boko Haram insurgency in the Far North region.</t>
  </si>
  <si>
    <t>CMR002People displaced</t>
  </si>
  <si>
    <t>Total of fatalities reported in the Far North region between 15 August 2020 to 15 February 2021.</t>
  </si>
  <si>
    <t>CMR002Fatalities reported</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</si>
  <si>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</si>
  <si>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</si>
  <si>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</si>
  <si>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</si>
  <si>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</si>
  <si>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</si>
  <si>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</si>
  <si>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</si>
  <si>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UNHCR 28/02/2021</t>
  </si>
  <si>
    <t>https://data2.unhcr.org/en/country/cmr</t>
  </si>
  <si>
    <t xml:space="preserve">Total number of CAR refugees currently in Cameroon. </t>
  </si>
  <si>
    <t>CMR004People displaced</t>
  </si>
  <si>
    <t>CMR004Fatalities in all crises</t>
  </si>
  <si>
    <t>UNHCR 11/03/2021; OCHA 04/02/2021</t>
  </si>
  <si>
    <t>https://www.humanitarianresponse.info/sites/www.humanitarianresponse.info/files/documents/files/ocha_carte_displacement_eng_february_2021_vf.pdf; https://reliefweb.int/sites/reliefweb.int/files/resources/ocha_carte_displacement_eng_decembre_2020.pdf</t>
  </si>
  <si>
    <t>Figure represents sum of IDPs (742,000 UNHCR) + CAR refugees abroad (648,000 UNHCR) + returnees jan-dec2020 (183,000 OCHA) + returnees jan-feb2021 (42,800)</t>
  </si>
  <si>
    <t>CAF001People displaced</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</si>
  <si>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</si>
  <si>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</si>
  <si>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</si>
  <si>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</si>
  <si>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</si>
  <si>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</si>
  <si>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</si>
  <si>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</si>
  <si>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https://data2.unhcr.org/en/country/tcd</t>
  </si>
  <si>
    <t>Refugees  + IDPs + Chadian returnees + asylum seekers</t>
  </si>
  <si>
    <t>TCD001People displaced</t>
  </si>
  <si>
    <t>ACLED 01/09/2020 - 28/02/2021</t>
  </si>
  <si>
    <t>https://acleddata.com/dashboard/#/dashboard</t>
  </si>
  <si>
    <t>Number of casualties across Chad between September-February. Figure is likely an underestimation, as violent incidents often go unreported.</t>
  </si>
  <si>
    <t>TCD001Fatalities reported</t>
  </si>
  <si>
    <t>TCD001Fatalities in all crises</t>
  </si>
  <si>
    <t>TCD005Total population</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</si>
  <si>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</si>
  <si>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</si>
  <si>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</si>
  <si>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</si>
  <si>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</si>
  <si>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</si>
  <si>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</si>
  <si>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</si>
  <si>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</si>
  <si>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</si>
  <si>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</si>
  <si>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</si>
  <si>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</si>
  <si>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</si>
  <si>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</si>
  <si>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</si>
  <si>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</si>
  <si>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</si>
  <si>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</si>
  <si>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</si>
  <si>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</si>
  <si>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</si>
  <si>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</si>
  <si>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</si>
  <si>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</si>
  <si>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</si>
  <si>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</si>
  <si>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COD001People exposed</t>
  </si>
  <si>
    <t>https://www.humanitarianresponse.info/sites/www.humanitarianresponse.info/files/documents/files/drc_hno_2020_final_web.pdf; https://data2.unhcr.org/en/situations/drc; https://data2.unhcr.org/en/documents/download/85384</t>
  </si>
  <si>
    <t>refugees and asylum seekers in DRC + refugees and asylum seekers from DRC + 5.2 million IDPs  + 1.4M returnees</t>
  </si>
  <si>
    <t>COD001People displaced</t>
  </si>
  <si>
    <t xml:space="preserve">All deaths  as counted by ACLED. </t>
  </si>
  <si>
    <t>COD001Fatalities reported</t>
  </si>
  <si>
    <t>COD001Fatalities in all crises</t>
  </si>
  <si>
    <t>UNHCR 12/03/2021; UNHCR 31/01/2021</t>
  </si>
  <si>
    <t>https://data2.unhcr.org/en/documents/download/85369; https://data2.unhcr.org/en/country/mli</t>
  </si>
  <si>
    <t>UNHCR persons of concern in Niger + Nigerien refugees in Mali</t>
  </si>
  <si>
    <t>NER001People displaced</t>
  </si>
  <si>
    <t>ACLED 01/09/2020-29/02/2021</t>
  </si>
  <si>
    <t>Figure represents the number of fatalities across Niger (September-February), according to ACLED. The data may not reflect the reality on the ground, as attacks often go unreported.</t>
  </si>
  <si>
    <t>NER001Fatalities reported</t>
  </si>
  <si>
    <t>NER001Fatalities in all crises</t>
  </si>
  <si>
    <t>UNHCR 12/03/2021</t>
  </si>
  <si>
    <t>https://data2.unhcr.org/en/documents/download/78940</t>
  </si>
  <si>
    <t>Population of concern in Diffa</t>
  </si>
  <si>
    <t>NER002People displaced</t>
  </si>
  <si>
    <t>Figure represents the number of fatalities in Diffa region (September-February), according to ACLED. The data may not reflect the reality on the ground, as attacks often go unreported.</t>
  </si>
  <si>
    <t>NER002Fatalities reported</t>
  </si>
  <si>
    <t>NER002Fatalities in all crises</t>
  </si>
  <si>
    <t>Population of concern in Tahoua and Tillaberi + Nigerien refugees in Mali, as they have been displaced by the same crisis</t>
  </si>
  <si>
    <t>NER003People displaced</t>
  </si>
  <si>
    <t>Figure represents the number of fatalities in Taouha and Tillaberi (September-February),  according to ACLED. The data may not reflect the reality on the ground, as attacks often go unreported.</t>
  </si>
  <si>
    <t>NER003Fatalities reported</t>
  </si>
  <si>
    <t>NER003Fatalities in all crises</t>
  </si>
  <si>
    <t>https://data2.unhcr.org/en/documents/download/85366</t>
  </si>
  <si>
    <t>Registered Nigerian refugees, unregistered Nigerian refugees (UNHCR estimate), IDPs</t>
  </si>
  <si>
    <t>NER004People displaced</t>
  </si>
  <si>
    <t>Figure represents the number of fatalities in Maradi (September-February), according to ACLED. The data may not reflect the reality on the ground, as attacks often go unreported.</t>
  </si>
  <si>
    <t>NER004Fatalities reported</t>
  </si>
  <si>
    <t>NER004Fatalities in all crises</t>
  </si>
  <si>
    <t>Total number of casualties country-wide from September-February. Total number of casualties is very likely to be an underestimation, some events go unreported.</t>
  </si>
  <si>
    <t>MLI001Fatalities reported</t>
  </si>
  <si>
    <t>MLI001Fatalities in all crises</t>
  </si>
  <si>
    <t>UNHCR 15/03/2021; UNHCR 15/03/2021</t>
  </si>
  <si>
    <t>https://data2.unhcr.org/en/country/nga; https://data2.unhcr.org/en/country/nga</t>
  </si>
  <si>
    <t>Total number of people displaced by the Boko Haram crisis, the middle belt crisis, the northwest banditry and the Cameroonian refugee crisis.</t>
  </si>
  <si>
    <t>NGA001People displaced</t>
  </si>
  <si>
    <t>UNHCR 15/03/2021; UNHCR 12/03/2021</t>
  </si>
  <si>
    <t>https://data2.unhcr.org/en/documents/download/85463; https://data2.unhcr.org/en/documents/download/85366</t>
  </si>
  <si>
    <t>The sum of total number of people internally displaced by Boko Haram, total number of returnees to the northeast, Nigerian refugees in Niger, Chad, and Cameroon.</t>
  </si>
  <si>
    <t>NGA004People displaced</t>
  </si>
  <si>
    <t>UNHCR 15/03/2021</t>
  </si>
  <si>
    <t>https://data2.unhcr.org/en/documents/download/85463</t>
  </si>
  <si>
    <t>Total number of people internally displaced in Benue, Nasarawa, Plateau, and Taraba states. Adamawa is excluded to avoir double-counting.</t>
  </si>
  <si>
    <t>NGA003People displaced</t>
  </si>
  <si>
    <t xml:space="preserve">The sum of levels 2 to 5 according to ACAPS methodology. </t>
  </si>
  <si>
    <t>NGA003People affected</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</si>
  <si>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</si>
  <si>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NGA003People in Need</t>
  </si>
  <si>
    <t>NGA003Minimal humanitarian conditions - Level 1</t>
  </si>
  <si>
    <t xml:space="preserve">x
</t>
  </si>
  <si>
    <t>NGA003Stressed humanitarian conditions - Level 2</t>
  </si>
  <si>
    <t>NGA003Moderate humanitarian conditions - Level 3</t>
  </si>
  <si>
    <t>NGA003Severe humanitarian conditions - Level 4</t>
  </si>
  <si>
    <t>NGA003Extreme humanitarian conditions - Level 5</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</si>
  <si>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</si>
  <si>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NGA007People displaced</t>
  </si>
  <si>
    <t>NGA007People affected</t>
  </si>
  <si>
    <t>The total PIN for the crisis includes the sum of people in level 3-5 according based on ACAPS methodology calculations. Level 1 is total population lving in the 6 northwest states affected by the crisis minus the number of displaced people by the crisis. Level 3 is assumed to be the number of people displaced by the crisis.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</si>
  <si>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</si>
  <si>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</si>
  <si>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</si>
  <si>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</si>
  <si>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</si>
  <si>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</si>
  <si>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Total # of crisis related fatalities between 15 Agust 2020 and 15 February2021</t>
  </si>
  <si>
    <t>ZWE001Fatalities reported</t>
  </si>
  <si>
    <t>ZWE001Fatalities in all crises</t>
  </si>
  <si>
    <t>OCHA 08/03/2021</t>
  </si>
  <si>
    <t>https://www.humanitarianresponse.info/sites/www.humanitarianresponse.info/files/documents/files/ocha_nga_humanitarian_needs_overview_march2021.pdf</t>
  </si>
  <si>
    <t>This is following ACAPS methodology for populations living in affected areas: The summation of people at Level 1 to 5 needing humanitarian assistance.</t>
  </si>
  <si>
    <t>NGA004People exposed</t>
  </si>
  <si>
    <t>NGA004People affected</t>
  </si>
  <si>
    <t>Figures for L2-L5 from 2021 HNO. L1 is Exposed population-(L2:L5) according to ACAPS methodology</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</si>
  <si>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</si>
  <si>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</si>
  <si>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</si>
  <si>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</si>
  <si>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</si>
  <si>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</si>
  <si>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</si>
  <si>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</si>
  <si>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</si>
  <si>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</si>
  <si>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</si>
  <si>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</si>
  <si>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</si>
  <si>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</si>
  <si>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</si>
  <si>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</si>
  <si>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</si>
  <si>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</si>
  <si>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</si>
  <si>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</si>
  <si>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</si>
  <si>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</si>
  <si>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</si>
  <si>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</si>
  <si>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</si>
  <si>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The number is the total population of all countries experiencing the southern African drought and food crises. They include Eswatini, Namibia, Malawi, Zambia, Zimbabwe, Lesotho, Mozambique and Madagascar.</t>
  </si>
  <si>
    <t>REG012Total population</t>
  </si>
  <si>
    <t>Total SQ of all countries experiencing the southern African drought and food crises which include Eswatini, Namibia, Malawi, Zambia, Zimbabwe, Lesotho, Mozambique and Madagascar.</t>
  </si>
  <si>
    <t>REG012Landmass affected</t>
  </si>
  <si>
    <t>This is the total number of people exposed to drought and food insecurity across southern Africa.</t>
  </si>
  <si>
    <t>REG012People exposed</t>
  </si>
  <si>
    <t>This is the total number of people affected by drought and food insecurity in southern African countries.</t>
  </si>
  <si>
    <t>REG012People affected</t>
  </si>
  <si>
    <t>These are the number of people displaced by cyclones and other food security inducing factors in Moyambique. No data is available for other countries.</t>
  </si>
  <si>
    <t>REG012People displaced</t>
  </si>
  <si>
    <t>Total # of crisis related fatalities (last 6 months)</t>
  </si>
  <si>
    <t>REG012Fatalities reported</t>
  </si>
  <si>
    <t>Total # of crisis related fatalities (for the country overall)</t>
  </si>
  <si>
    <t>REG012Fatalities in all crises</t>
  </si>
  <si>
    <t>PIN figures and levels 1 to 5 are a combination of figures for all 8 affected countries.</t>
  </si>
  <si>
    <t>REG012People in Need</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</si>
  <si>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</si>
  <si>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</si>
  <si>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</si>
  <si>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</si>
  <si>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</si>
  <si>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</si>
  <si>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</si>
  <si>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</si>
  <si>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</si>
  <si>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</si>
  <si>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</si>
  <si>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</si>
  <si>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</si>
  <si>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</si>
  <si>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</si>
  <si>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</si>
  <si>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</si>
  <si>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MYS001Minimal humanitarian conditions - Level 1</t>
  </si>
  <si>
    <t xml:space="preserve">No fatalities reported, however this has low reliability. </t>
  </si>
  <si>
    <t>MYS001Fatalities reported</t>
  </si>
  <si>
    <t>MYS001Stressed humanitarian conditions - Level 2</t>
  </si>
  <si>
    <t>OCHA (09/03/2021)</t>
  </si>
  <si>
    <t>https://reliefweb.int/sites/reliefweb.int/files/resources/Iraq%20Humanitarian%20Needs%20Overview%20%28February%202021%29.pdf</t>
  </si>
  <si>
    <t>Based on 2021 HNO data, the figure represents the people affected in Iraq by the in-camp population, IDPs out-of-camp and returnees.</t>
  </si>
  <si>
    <t>IRQ002People affected</t>
  </si>
  <si>
    <t>2021-03-28</t>
  </si>
  <si>
    <t>IRQ002People in Need</t>
  </si>
  <si>
    <t>Level 1 = Exposed population – Affected population – PiN.</t>
  </si>
  <si>
    <t>IRQ002Minimal humanitarian conditions - Level 1</t>
  </si>
  <si>
    <t xml:space="preserve">Level 2 = Affected population – PiN
</t>
  </si>
  <si>
    <t>IRQ002Stressed humanitarian conditions - Level 2</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</si>
  <si>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</si>
  <si>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IRQ002Moderate humanitarian conditions - Level 3</t>
  </si>
  <si>
    <t>IRQ002Severe humanitarian conditions - Level 4</t>
  </si>
  <si>
    <t>IRQ002Extreme humanitarian conditions - Level 5</t>
  </si>
  <si>
    <t>USAID 19/01/2021; OCHA 04/03/2021</t>
  </si>
  <si>
    <t xml:space="preserve">https://reliefweb.int/sites/reliefweb.int/files/resources/2021_01_19%20-%20%20USAID%20Haiti%20Complex%20Emergency%20Fact%20Sheet%20%231.pdf;  https://reliefweb.int/sites/reliefweb.int/files/resources/hti_hno_2021_summary-en.pdf </t>
  </si>
  <si>
    <t>(Number of people affected - number of PiN)
Number of people affected by the different crisis (political instability, economic crisis, violence) in the country according to USAID Fact Sheet no.1
PiN based HNO 2021.</t>
  </si>
  <si>
    <t>HTI001Stressed humanitarian conditions - Level 2</t>
  </si>
  <si>
    <t>(Number of people exposed - number of affected)
Number of people exposed = number of population. Number of people affected by the different crisis (political instability, economic crisis, violence) in the country according to USAID Fact Sheet no.1</t>
  </si>
  <si>
    <t>HTI001Minimal humanitarian conditions - Level 1</t>
  </si>
  <si>
    <t>LCRP 2021 (12/03/2021); UNHCR (31/12/2020); UNRWA (02/2021)</t>
  </si>
  <si>
    <t>https://reliefweb.int/sites/reliefweb.int/files/resources/LCRP_2021FINAL_v1.pdf; http://data2.unhcr.org/en/situations/syria/location/71; https://www.unrwa.org/where-we-work/lebanon</t>
  </si>
  <si>
    <t xml:space="preserve">The figure includes the populaiton groups who are affected by the displacment; registered and unregistered Syrian refugees + Palestinian refugees from syria + vulnerable Lebanese + Palestinian refugees from Lebanon.
The unregistered Syrian refugees figure is an estimation </t>
  </si>
  <si>
    <t>LBN002People affected</t>
  </si>
  <si>
    <t>LCRP 2021 (12/03/2021)</t>
  </si>
  <si>
    <t>https://reliefweb.int/sites/reliefweb.int/files/resources/LCRP_2021FINAL_v1.pdf</t>
  </si>
  <si>
    <t>LBN002People in Need</t>
  </si>
  <si>
    <t xml:space="preserve">Level 1 = Exposed population – Affected population – PiN.
All the population are exposed to this crisis. </t>
  </si>
  <si>
    <t>LBN002Minimal humanitarian conditions - Level 1</t>
  </si>
  <si>
    <t xml:space="preserve">Level 2 = Affected population – PiN
 </t>
  </si>
  <si>
    <t>LBN002Stressed humanitarian conditions - Level 2</t>
  </si>
  <si>
    <t>UNHCR, UNICEF, &amp; WFP (31/12/2020); LCRP 2021 (12/03/2021); WFP (14/12/2020); UNHCR (31/12/2020);  UNRWA (02/2021)</t>
  </si>
  <si>
    <t>https://reliefweb.int/sites/reliefweb.int/files/resources/LCRP_2021FINAL_v1.pdf; https://reliefweb.int/sites/reliefweb.int/files/resources/WFP-0000121982.pdf; https://www.unhcr.org/lb/wp-content/uploads/sites/16/2020/12/VASyR-2020-Dashboard.pdf; http://data2.unhcr.org/en/situations/syria/location/71; https://www.unrwa.org/where-we-work/lebanon</t>
  </si>
  <si>
    <t xml:space="preserve">The PiN severity redistribution were based on the following: Level 4  was calculated based on that the 45% of the Syrian Refugees households are moderatly food insecure + 46% of Lebanese HHs faced access challenges to food and other basic needs + 95% of surveyed Palestine refugees from Syria were generally food insecure + PRL generally life is characterized by overcrowding, poor housing conditions, unemployment, poverty and lack of access to justice.
No reports of catastrophic humanitarian conditions, however, 4% of the Syrian refguees are severly food insecure and located in Level 5.
The remaining % were located in the Level 3. </t>
  </si>
  <si>
    <t>LBN002Moderate humanitarian conditions - Level 3</t>
  </si>
  <si>
    <t>LBN002Severe humanitarian conditions - Level 4</t>
  </si>
  <si>
    <t>LBN002Extreme humanitarian conditions - Level 5</t>
  </si>
  <si>
    <t>All the population is affected by the socio-economic crisis and thus the whole population of Lebanon is reported.Worldbank population data includes the adjustments for people who have come into and gone out of Lebanon. Reliability is medium as the figure does not take into account the migratory dinamycs in 2020.</t>
  </si>
  <si>
    <t>LBN004People affected</t>
  </si>
  <si>
    <t>ESCWA 19/08/2020; UNHCR, UNICEF, &amp; WFP (31/12/2020); LCRP 2021 (12/03/2021)</t>
  </si>
  <si>
    <t>https://www.unescwa.org/sites/www.unescwa.org/files/20-00268_pb15_beirut-explosion-rising-poverty-en.pdf; https://www.unhcr.org/lb/wp-content/uploads/sites/16/2020/12/VASyR-2020-Dashboard.pdf; https://reliefweb.int/sites/reliefweb.int/files/resources/LCRP_2021FINAL_v1.pdf</t>
  </si>
  <si>
    <t>LBN004People in Need</t>
  </si>
  <si>
    <t>Level 1 = Exposed population – Affected population – PiN. All the population are exposed and affected to this crisis. 
Level 2 = Affected population – PiN
PiN = Level 3+4+5
The PiN figure based on assessment by ESCWA,  states that 55% of the Lebanese qualify as poor; 23% in extreme poverty and 32% in poverty. The LCRP was used to estimate the refugees PiN and severity withing refugees in Lebanon. The economic crisis hit all the population groups which include Lebanese, Syrian Refugees, and Palestinian refugees who are from Lebanon or syria. 
Level 5: No reports of catastrophic humanitarian conditions, however 4% of the Syrian refguees are severly food insecure and located in Level 5.
Level 4: 23% of the Lebanese population who are extreme poor + 89% of the Syrian Refugees households who live under the SMEB + All Palestine refugees from Syria/Lebanon. All of them are located in level 4 
Level 3: 32% of the Lebanese population who are poor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</si>
  <si>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</si>
  <si>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</si>
  <si>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</si>
  <si>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</si>
  <si>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</si>
  <si>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MYS001Severe humanitarian conditions - Level 4</t>
  </si>
  <si>
    <t>2021-03-29</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</si>
  <si>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</si>
  <si>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</si>
  <si>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</si>
  <si>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</si>
  <si>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</si>
  <si>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</si>
  <si>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ACAPS Access March 2021</t>
  </si>
  <si>
    <t>MYS001Denial of existence of humanitarian needs or entitlements to assistance</t>
  </si>
  <si>
    <t>MYS001Violence against personnel, facilities and assets</t>
  </si>
  <si>
    <t>MYS001Restriction and obstruction of access to services and assistance</t>
  </si>
  <si>
    <t>MYS001Impediments to entry into country (bureaucratic and administrative)</t>
  </si>
  <si>
    <t>MYS001Restriction of movement (impediments to freedom of movement and/or administrative restrictions)</t>
  </si>
  <si>
    <t>MYS001Interference into implementation of humanitarian activities</t>
  </si>
  <si>
    <t>MYS001Ongoing insecurity/hostilities affecting humanitarian assistance</t>
  </si>
  <si>
    <t>MYS001Presence of mines and improvised explosive devices</t>
  </si>
  <si>
    <t>MYS001Physical constraints in the environment (obstacles related to terrain, climate, lack of infrastructure, etc.)</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</si>
  <si>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</si>
  <si>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</si>
  <si>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</si>
  <si>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</si>
  <si>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2021-03-30</t>
  </si>
  <si>
    <t>OCHA HNO 2021</t>
  </si>
  <si>
    <t>https://www.humanitarianresponse.info/sites/www.humanitarianresponse.info/files/documents/files/hno_2021-final.pdf</t>
  </si>
  <si>
    <t>Population of Libya as identified by OCHA HNO 2021</t>
  </si>
  <si>
    <t>LBY001Total population</t>
  </si>
  <si>
    <t>The whole country is affected by the crisis: total population.</t>
  </si>
  <si>
    <t>LBY001People exposed</t>
  </si>
  <si>
    <t>LBY002Total population</t>
  </si>
  <si>
    <t>LBY002People exposed</t>
  </si>
  <si>
    <t>IOM 29/03/2021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</si>
  <si>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</si>
  <si>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</si>
  <si>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LBY002Fatalities reported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</si>
  <si>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</si>
  <si>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LBY001People in Need</t>
  </si>
  <si>
    <t>2021-03-31</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</si>
  <si>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</si>
  <si>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</si>
  <si>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</si>
  <si>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</si>
  <si>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</si>
  <si>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 xml:space="preserve">OCHA HRP 2021
UNHCR 12/03/2021 </t>
  </si>
  <si>
    <t xml:space="preserve">https://reliefweb.int/sites/reliefweb.int/files/resources/libya_hrp_2021-final.pdf ; https://reliefweb.int/sites/reliefweb.int/files/resources/UNHCR%20Libya%20Update%2012%20March%202021.pdf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</si>
  <si>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571,464 – 348,000 = 223,464
Level 1: population exposed-population affected</t>
  </si>
  <si>
    <t>LBY002People in Need</t>
  </si>
  <si>
    <t>LBY002Moderate humanitarian conditions - Level 3</t>
  </si>
  <si>
    <t>LBY002Severe humanitarian conditions - Level 4</t>
  </si>
  <si>
    <t>ACLED 26/03/2021
IOM 30/03/2021</t>
  </si>
  <si>
    <t>https://www.acleddata.com/data/ https://missingmigrants.iom.int/region/mediterranean?migrant_route%5B%5D=1376  http://missingmigrants.iom.int/downloads https://missingmigrants.iom.int/methodology</t>
  </si>
  <si>
    <t xml:space="preserve">Acled data on conflict fatalities including all actors + MMF dead and missing migrants. </t>
  </si>
  <si>
    <t>LBY001Fatalities reported</t>
  </si>
  <si>
    <t>LBY001Fatalities in all crises</t>
  </si>
  <si>
    <t>LBY002Fatalities in all crises</t>
  </si>
  <si>
    <t>Acled 26/03/2021</t>
  </si>
  <si>
    <t>All conflict fatalities in Donetsk and Luhansk oblasts in Last 6 months (26 Sep 2020 -26 Mar 2021).  Military casualties were not counted</t>
  </si>
  <si>
    <t>UKR002Fatalities reported</t>
  </si>
  <si>
    <t>All fatalities in 6 months (26 Sep 2020 -26 Mar 2021).  Military casualties were counted</t>
  </si>
  <si>
    <t>UKR002Fatalities in all crises</t>
  </si>
  <si>
    <t>IOM 30/03/2021</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</si>
  <si>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</si>
  <si>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</si>
  <si>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</si>
  <si>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</si>
  <si>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</si>
  <si>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</si>
  <si>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</si>
  <si>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</si>
  <si>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</si>
  <si>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2021-04-26</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</si>
  <si>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</si>
  <si>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</si>
  <si>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</si>
  <si>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</si>
  <si>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</si>
  <si>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</si>
  <si>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</si>
  <si>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</si>
  <si>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</si>
  <si>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ACLED 16/04/2021</t>
  </si>
  <si>
    <t xml:space="preserve">https://acleddata.com/data-export-tool/ </t>
  </si>
  <si>
    <t>Total fatalities within the internationally-recognized Armenian according to ACLED.</t>
  </si>
  <si>
    <t>ARM002Fatalities in all crises</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</si>
  <si>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</si>
  <si>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</si>
  <si>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</si>
  <si>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</si>
  <si>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</si>
  <si>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IOM DTM 25/04/2021; IOM DTM 19/04/2021; UNHCR 18/06/2020</t>
  </si>
  <si>
    <t>https://displacement.iom.int/system/tdf/reports/DTM_R35_IDP_Returnee_Report_Final_0.pdf?file=1&amp;type=node&amp;id=11325; https://displacement.iom.int/system/tdf/reports/DTM_Libya_R35_Migrant_Report.pdf?file=1&amp;type=node&amp;id=11261 ; https://www.unhcr.org/statistics/unhcrstats/5ee200e37/unhcr-global-trends-2019.html</t>
  </si>
  <si>
    <t>Total # people displaced by the conflict + # people displaced by the MMF crisis. 
Total # displaced by the conflict = # IDPs according to IOM DTM round 35  + # Returnees in Libya according to IOM DTM round 35+  # Libyan nationals who have left Libya as of end 2019 and are counted as refugees or asylum seekers  by UNHCR.
Total # displaced in the MMF crisis: # of Migrants in Libya as counted by IOM DTM Round 35.
Categories of migrants and refugees already accounted for in the Central Mediterranean Route (e.g. arrivals to Italy, arrivals to Malta) are not taken into account in the Complex Crisis displacement indicator.</t>
  </si>
  <si>
    <t>LBY001People displaced</t>
  </si>
  <si>
    <t>La Soufrière Volcano Eruption</t>
  </si>
  <si>
    <t>VCT002</t>
  </si>
  <si>
    <t>St. Vincent and the Grenadines</t>
  </si>
  <si>
    <t xml:space="preserve">World Bank 2019 </t>
  </si>
  <si>
    <t>https://data.worldbank.org/indicator/SP.POP.TOTL?locations=VC</t>
  </si>
  <si>
    <t>Total population of the country</t>
  </si>
  <si>
    <t>VCT002Total population</t>
  </si>
  <si>
    <t>2021-04-27</t>
  </si>
  <si>
    <t xml:space="preserve">World Bank 2018 </t>
  </si>
  <si>
    <t>https://data.worldbank.org/indicator/AG.LND.TOTL.K2?locations=TL</t>
  </si>
  <si>
    <t>Total landmass (sq km) of the two parishes most affected by the volcanic eruption: Charlotte and Saint David</t>
  </si>
  <si>
    <t>VCT002Landmass affected</t>
  </si>
  <si>
    <t>OCHA 2012</t>
  </si>
  <si>
    <t>https://data.humdata.org/dataset/saint-vincent-and-the-grenadines-subnational-population-statistics</t>
  </si>
  <si>
    <t xml:space="preserve">Total population living in the two most affected parishes (Charlotte and Saint David), according to the latest population census available </t>
  </si>
  <si>
    <t>VCT002People exposed</t>
  </si>
  <si>
    <t>IFRC 19/04/2021</t>
  </si>
  <si>
    <t>https://reliefweb.int/report/saint-vincent-and-grenadines/la-soufri-re-volcanic-eruptions-ifrc-warns-immediate-and-long</t>
  </si>
  <si>
    <t xml:space="preserve">Nearly 20,000 people (18% of the island’s population) have been directly affected by the eruptions.  </t>
  </si>
  <si>
    <t>VCT002People affected</t>
  </si>
  <si>
    <t>CDEM 20/04/2021</t>
  </si>
  <si>
    <t>https://reliefweb.int/sites/reliefweb.int/files/resources/CDEMA_Situation_Report_19_SVG_VH_20_April_2021pptx.pdf</t>
  </si>
  <si>
    <t xml:space="preserve">As of 20 April 13,303 people have been displaced. Of those: 6,208 people are located in 88 shelters and 6,567 are housed in private shelters or with family and friends </t>
  </si>
  <si>
    <t>VCT002People displaced</t>
  </si>
  <si>
    <t>VCT002Injuries reported</t>
  </si>
  <si>
    <t>VCT002Illness cases reported</t>
  </si>
  <si>
    <t xml:space="preserve">No deaths have been reported </t>
  </si>
  <si>
    <t>VCT002Fatalities reported</t>
  </si>
  <si>
    <t>VCT002Fatalities in all crises</t>
  </si>
  <si>
    <t>VCT002Buildings damaged</t>
  </si>
  <si>
    <t>VCT002Buildings destroyed</t>
  </si>
  <si>
    <t>VCT002Economic Losses</t>
  </si>
  <si>
    <t>People in temporary shelters  are considered to be in need and placed in level 3. The population exposed minus those temporary displaced are placed in level 1 and level 2</t>
  </si>
  <si>
    <t>VCT002People in Need</t>
  </si>
  <si>
    <t>VCT002Minimal humanitarian conditions - Level 1</t>
  </si>
  <si>
    <t>VCT002Stressed humanitarian conditions - Level 2</t>
  </si>
  <si>
    <t>VCT002Moderate humanitarian conditions - Level 3</t>
  </si>
  <si>
    <t>VCT002Severe humanitarian conditions - Level 4</t>
  </si>
  <si>
    <t>VCT002Extreme humanitarian conditions - Level 5</t>
  </si>
  <si>
    <t xml:space="preserve">IDPs, host and non-host communities </t>
  </si>
  <si>
    <t>VCT002Crisis affected groups</t>
  </si>
  <si>
    <t>VCT002People facing limited access constraints</t>
  </si>
  <si>
    <t>VCT002People facing restricted access constraints</t>
  </si>
  <si>
    <t>Tropical Cyclone Seroja</t>
  </si>
  <si>
    <t>TLS002</t>
  </si>
  <si>
    <t>Timor Leste</t>
  </si>
  <si>
    <t>https://data.worldbank.org/indicator/SP.POP.TOTL?locations=TL</t>
  </si>
  <si>
    <t>TLS002Total population</t>
  </si>
  <si>
    <t>Torrential rains caused by the cyclone triggered flash floods and landslides in Timor-Leste affecting all 13 municipalities in the country to varying degrees.</t>
  </si>
  <si>
    <t>TLS002Landmass affected</t>
  </si>
  <si>
    <t>TLS002People exposed</t>
  </si>
  <si>
    <t>IFRC 13/04/2021</t>
  </si>
  <si>
    <t>https://media.ifrc.org/ifrc/press-release/indonesia-timor-leste-race-to-contain-covid-19-after-deadly-floods/</t>
  </si>
  <si>
    <t xml:space="preserve">More than 33,000 people have been directly affected by floods and landslides in the country </t>
  </si>
  <si>
    <t>TLS002People affected</t>
  </si>
  <si>
    <t>TLS002Injuries reported</t>
  </si>
  <si>
    <t>TLS002Illness cases reported</t>
  </si>
  <si>
    <t>UNHCR 16/04/2021</t>
  </si>
  <si>
    <t>https://reliefweb.int/sites/reliefweb.int/files/resources/TL%20April%20Flood%20Response%20Situation%20Report%205%20%2815%20Apr%2021%29.pdf</t>
  </si>
  <si>
    <t>People dead as 16 of April due to floods and landslides among 13 districts</t>
  </si>
  <si>
    <t>TLS002Fatalities reported</t>
  </si>
  <si>
    <t>TLS002Fatalities in all crises</t>
  </si>
  <si>
    <t>TLS002Buildings damaged</t>
  </si>
  <si>
    <t xml:space="preserve">4,546 houses across all municipalities have been destroyed or damaged due to the floods </t>
  </si>
  <si>
    <t>TLS002Buildings destroyed</t>
  </si>
  <si>
    <t>TLS002Economic Losses</t>
  </si>
  <si>
    <t xml:space="preserve">People in temporary shelters, particularly in Dili municipality are considered to be in need and placed in level 3. The population exposed minus those temporary displaced are placed in level 1 </t>
  </si>
  <si>
    <t>TLS002Minimal humanitarian conditions - Level 1</t>
  </si>
  <si>
    <t>TLS002Stressed humanitarian conditions - Level 2</t>
  </si>
  <si>
    <t>TLS002Severe humanitarian conditions - Level 4</t>
  </si>
  <si>
    <t>TLS002Extreme humanitarian conditions - Level 5</t>
  </si>
  <si>
    <t>TLS002Crisis affected groups</t>
  </si>
  <si>
    <t>TLS002People facing limited access constraints</t>
  </si>
  <si>
    <t>TLS002People facing restricted access constraints</t>
  </si>
  <si>
    <t>IOM DTM 19/04/2021</t>
  </si>
  <si>
    <t>https://displacement.iom.int/system/tdf/reports/DTM_Libya_R35_Migrant_Report.pdf?file=1&amp;type=node&amp;id=11261</t>
  </si>
  <si>
    <t>This figure includes the # of Migrants from over 41 different nations in Libya as counted by IOM DTM Round 35. Migrants and refugee categories part of the Central Mediterranean crisis (e.g. sea arrivals to Italy and Malta) are not taken into account in the displacement indicator of the Mixed Migration Crisis.</t>
  </si>
  <si>
    <t>LBY002People displaced</t>
  </si>
  <si>
    <t>2021-04-28</t>
  </si>
  <si>
    <t>We count the total # migrants as the the total # people affected as it is safe to assume that they are the most (directly) affected by the crisis in a humanitarian way and as there is no reliable way of measuring  the indirectly affected.</t>
  </si>
  <si>
    <t>LBY002People affected</t>
  </si>
  <si>
    <t xml:space="preserve">IOM DTM 19/04/2021
OCHA HRP 2021
UNHCR 12/03/2021 </t>
  </si>
  <si>
    <t xml:space="preserve">https://displacement.iom.int/system/tdf/reports/DTM_Libya_R35_Migrant_Report.pdf?file=1&amp;type=node&amp;id=11261 ; https://reliefweb.int/sites/reliefweb.int/files/resources/libya_hrp_2021-final.pdf ; https://reliefweb.int/sites/reliefweb.int/files/resources/UNHCR%20Libya%20Update%2012%20March%202021.pdf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</si>
  <si>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575,874 – 348,000 = 227,874
Level 1: population exposed-population affected</t>
  </si>
  <si>
    <t>LBY002Minimal humanitarian conditions - Level 1</t>
  </si>
  <si>
    <t>LBY002Stressed humanitarian conditions - Level 2</t>
  </si>
  <si>
    <t>ACAPS Metholodology</t>
  </si>
  <si>
    <t>See ACAPS Metholodogy</t>
  </si>
  <si>
    <t>TLS002Denial of existence of humanitarian needs or entitlements to assistance</t>
  </si>
  <si>
    <t>TLS002Restriction and obstruction of access to services and assistance</t>
  </si>
  <si>
    <t>TLS002Impediments to entry into country (bureaucratic and administrative)</t>
  </si>
  <si>
    <t>TLS002Restriction of movement (impediments to freedom of movement and/or administrative restrictions)</t>
  </si>
  <si>
    <t>TLS002Interference into implementation of humanitarian activities</t>
  </si>
  <si>
    <t>TLS002Violence against personnel, facilities and assets</t>
  </si>
  <si>
    <t>TLS002Ongoing insecurity/hostilities affecting humanitarian assistance</t>
  </si>
  <si>
    <t>TLS002Presence of mines and improvised explosive devices</t>
  </si>
  <si>
    <t>Sydney Morning Herald 09/04/2021; Garda 08/04/2021; MundoAoMinuto 11/04/2021</t>
  </si>
  <si>
    <t xml:space="preserve">https://www.garda.com/fr/crisis24/alertes-de-securite/464626/indonesia-timor-leste-emergency-response-ongoing-as-of-april-8-following-recent-passage-of-tc-seroja; https://www.smh.com.au/world/asia/cocktail-of-disaster-east-timor-asks-for-australian-aid-as-floods-trigger-disease-outbreak-20210409-p57hw2.html#Echobox=1617952242 </t>
  </si>
  <si>
    <t>At least 21 national, regional and urban roads and 8 bridges are impassable impacting overland travel in and around affected areas, distrupting transport and affecting rescue attempts.
Water, electricity and internet supply have been affected. Power disruptions could persist in the country through at least early May 
Authorities and aid organisations are still discovering the full extent of the impact of the floods in hard-to-reach regions, due to travel complications caused by damaged roads</t>
  </si>
  <si>
    <t>TLS002Physical constraints in the environment (obstacles related to terrain, climate, lack of infrastructure, etc.)</t>
  </si>
  <si>
    <t>VCT002Denial of existence of humanitarian needs or entitlements to assistance</t>
  </si>
  <si>
    <t>VCT002Restriction and obstruction of access to services and assistance</t>
  </si>
  <si>
    <t>VCT002Impediments to entry into country (bureaucratic and administrative)</t>
  </si>
  <si>
    <t>VCT002Restriction of movement (impediments to freedom of movement and/or administrative restrictions)</t>
  </si>
  <si>
    <t>VCT002Interference into implementation of humanitarian activities</t>
  </si>
  <si>
    <t>VCT002Violence against personnel, facilities and assets</t>
  </si>
  <si>
    <t>VCT002Ongoing insecurity/hostilities affecting humanitarian assistance</t>
  </si>
  <si>
    <t>VCT002Presence of mines and improvised explosive devices</t>
  </si>
  <si>
    <t>OCHA Daily Briefing 12/04/2021; UN News 12/04/2021</t>
  </si>
  <si>
    <t>https://www.unocha.org/story/daily-noon-briefing-highlights-nigeria-st-vincent-and-grenadines; https://news.un.org/en/story/2021/04/1089592</t>
  </si>
  <si>
    <t xml:space="preserve">Ash and lava flows have caused extensive damage to infrastructure, particularly roads in the north of the country, hampering the movement of people and goods. 
For several days after the first eruption the entire population of the main island remained without access to clean water and electricity. Airports and ports are closed and access to the island is very limited. </t>
  </si>
  <si>
    <t>VCT002Physical constraints in the environment (obstacles related to terrain, climate, lack of infrastructure, etc.)</t>
  </si>
  <si>
    <t xml:space="preserve">LCRP 2021 (12/03/2021); UNHCR (31/03/2021); UNRWA (02/2021)
</t>
  </si>
  <si>
    <t>https://reliefweb.int/sites/reliefweb.int/files/resources/LCRP_2021FINAL_v1.pdf;
  http://data2.unhcr.org/en/situations/syria/location/71;
  https://www.unrwa.org/where-we-work/lebanon</t>
  </si>
  <si>
    <t>LBN002People displaced</t>
  </si>
  <si>
    <t>World Bank 2019; UNHCR 09/03/2021</t>
  </si>
  <si>
    <t>https://data.worldbank.org/indicator/SP.POP.TOTL?locations=GR; https://data2.unhcr.org/en/documents/details/85353</t>
  </si>
  <si>
    <t>Only the areas most affected are counted: Lesvos, Samos, Chios, Kos, Leros.  Displacement data is added.</t>
  </si>
  <si>
    <t>GRC002People exposed</t>
  </si>
  <si>
    <t xml:space="preserve">UNHCR - Regional Bureau for Europe - GREECE UPDATE #16 (9 March 2021)
</t>
  </si>
  <si>
    <t>https://data2.unhcr.org/en/documents/details/85353</t>
  </si>
  <si>
    <t xml:space="preserve">We consider only the displaced community to be affected </t>
  </si>
  <si>
    <t>GRC002People affected</t>
  </si>
  <si>
    <t>Refugees and migrants in Greece according to UNHCR. There are approximately 119,300 asylum-seekers in Greece (as of March). 101,200 in the mainland and 18,100 in the islands.</t>
  </si>
  <si>
    <t>GRC002People displaced</t>
  </si>
  <si>
    <t>UNHCR - Regional Bureau for Europe - GREECE UPDATE #16 (09/03/2021); UNHCR – Operational portal Refugee situation (21/02/2021); UNHCR - Greece Factsheet Dec 2020 (27/01/ 2021);</t>
  </si>
  <si>
    <t xml:space="preserve">https://data2.unhcr.org/en/documents/details/85353; https://data2.unhcr.org/en/situations/mediterranean/location/5179; https://reliefweb.int/sites/reliefweb.int/files/resources/2020.12%20-%20Greece%20Factsheet.pdf
</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</si>
  <si>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</si>
  <si>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</si>
  <si>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</si>
  <si>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</si>
  <si>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</si>
  <si>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</si>
  <si>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</si>
  <si>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World Bank 2019 ;World Bank 2019; UNHCR 19/02/2021</t>
  </si>
  <si>
    <t>https://data.worldbank.org/country/turkey; https://data.worldbank.org/indicator/SP.POP.TOTL?locations=GR; https://data2.unhcr.org/en/documents/details/85006</t>
  </si>
  <si>
    <t xml:space="preserve">Population of Greece and Turkey </t>
  </si>
  <si>
    <t>REG006Total population</t>
  </si>
  <si>
    <t>Violence West-Darfur</t>
  </si>
  <si>
    <t>SDN008</t>
  </si>
  <si>
    <t xml:space="preserve">UN OCHA 21/12/2020
</t>
  </si>
  <si>
    <t>https://gho.unocha.org/sudan</t>
  </si>
  <si>
    <t xml:space="preserve">The total population of Sudan according to the 2020 Global Humanitarian Overview is 43.8 million. </t>
  </si>
  <si>
    <t>SDN008Total population</t>
  </si>
  <si>
    <t>2021-04-30</t>
  </si>
  <si>
    <t>OCHA Rosea 20/03/2021</t>
  </si>
  <si>
    <t>https://data.humdata.org/dataset/sudan-administrative-boundaries-levels-0-2</t>
  </si>
  <si>
    <t xml:space="preserve">The state of West Darfur has experienced a sharp increse of intercommunal violence since the beginning of 2021 </t>
  </si>
  <si>
    <t>SDN008Landmass affected</t>
  </si>
  <si>
    <t>OCHA 20/01/2021</t>
  </si>
  <si>
    <t>Intercommunal violence has affected the whole state. Projection of the population and refugees located in West Darfur according to OCHA 2021</t>
  </si>
  <si>
    <t>SDN008People exposed</t>
  </si>
  <si>
    <t>SDN008People affected</t>
  </si>
  <si>
    <t>OCHA 27/04/2021</t>
  </si>
  <si>
    <t>https://reliefweb.int/report/sudan/sudan-west-darfur-emergency-situation-report-no-01-27-april-2021</t>
  </si>
  <si>
    <t>As of April 169,000 people have been internally due to intercommunal violence in West Darfur, most of them to and within El Geneina town and the surrounding areas since the beginning of 2021</t>
  </si>
  <si>
    <t>SDN008People displaced</t>
  </si>
  <si>
    <t>SDN008Injuries reported</t>
  </si>
  <si>
    <t>SDN008Illness cases reported</t>
  </si>
  <si>
    <t>ACLED 30/04/2021</t>
  </si>
  <si>
    <t>Number of people killed due to intercommunal violence in West Darfur in the last six months (Nov 2020 - April 2021). The figure is likely an underestimation</t>
  </si>
  <si>
    <t>SDN008Fatalities reported</t>
  </si>
  <si>
    <t>SDN008Fatalities in all crises</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</si>
  <si>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</si>
  <si>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</si>
  <si>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</si>
  <si>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</si>
  <si>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</si>
  <si>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</si>
  <si>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 xml:space="preserve">PIN number includes all IDPs affected by violence, most of them are being sheltered in public buildings or in open areas. Protection, food and WASH are critical needs amongs them with humanitarian aid temporarlly suspended in the area because of insecurity. Level 2 also includes all of those living in the state and affected by the conflict </t>
  </si>
  <si>
    <t>SDN008People in Need</t>
  </si>
  <si>
    <t>SDN008Minimal humanitarian conditions - Level 1</t>
  </si>
  <si>
    <t>SDN008Stressed humanitarian conditions - Level 2</t>
  </si>
  <si>
    <t>SDN008Moderate humanitarian conditions - Level 3</t>
  </si>
  <si>
    <t>SDN008Severe humanitarian conditions - Level 4</t>
  </si>
  <si>
    <t>SDN008Extreme humanitarian conditions - Level 5</t>
  </si>
  <si>
    <t xml:space="preserve">Host and non-host communities and IDPs </t>
  </si>
  <si>
    <t>SDN008Crisis affected groups</t>
  </si>
  <si>
    <t>SDN008People facing limited access constraints</t>
  </si>
  <si>
    <t>SDN008People facing restricted access constraints</t>
  </si>
  <si>
    <t>SDN008Denial of existence of humanitarian needs or entitlements to assistance</t>
  </si>
  <si>
    <t>SDN008Restriction and obstruction of access to services and assistance</t>
  </si>
  <si>
    <t>SDN008Impediments to entry into country (bureaucratic and administrative)</t>
  </si>
  <si>
    <t>SDN008Restriction of movement (impediments to freedom of movement and/or administrative restrictions)</t>
  </si>
  <si>
    <t>SDN008Violence against personnel, facilities and assets</t>
  </si>
  <si>
    <t>SDN008Ongoing insecurity/hostilities affecting humanitarian assistance</t>
  </si>
  <si>
    <t>SDN008Presence of mines and improvised explosive devices</t>
  </si>
  <si>
    <t>SDN008Physical constraints in the environment (obstacles related to terrain, climate, lack of infrastructure, etc.)</t>
  </si>
  <si>
    <t>SDN008Interference into implementation of humanitarian activities</t>
  </si>
  <si>
    <t>https://population.un.org/wpp/DataQuery/</t>
  </si>
  <si>
    <t xml:space="preserve">The country population of Pakistan estimates in 2021. The number of registerd refugees, undocumented Afghans living in Pakistan, and Pakistani refugees in Afghanistan are not counted to avoid double counting. The recent census information is from 2017, and the 2021 figure is an estimate, therefore it is not completely accurate as there are large population movements in and out of the country, especially for Afghan refugees and returnees along the border areas. This means the exact population is difficult to track. 
</t>
  </si>
  <si>
    <t>PAK001Total population</t>
  </si>
  <si>
    <t>2021-05-10</t>
  </si>
  <si>
    <t>https://data.worldbank.org/indicator/AG.SRF.TOTL.K2?locations=PK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</si>
  <si>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</si>
  <si>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</si>
  <si>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 xml:space="preserve">UN World Population Prospects 2019
</t>
  </si>
  <si>
    <t>Given that the whole country is affected by different types of conflict, drought, and natural hazards, the entire population is considered to be exposed.</t>
  </si>
  <si>
    <t>PAK001People exposed</t>
  </si>
  <si>
    <t>HumData (05/2020); IDMC (12/2019)</t>
  </si>
  <si>
    <t>https://data.humdata.org/dataset/idmc-idp-data-for-pakistan#:~:text=Internally%20displaced%20persons%20are%20defined,places%20of%20habitual%20residence%2C%20in
; https://www.internal-displacement.org/countries/pakistan</t>
  </si>
  <si>
    <t xml:space="preserve">The figure includes conflict and violence IDPs and disaster IDPs in Pakistan as of 31 December 2019. No recent figures for 2020 or 2021. Pakistani refugees are not included because it is difficult to track the numbers. </t>
  </si>
  <si>
    <t>PAK001People displaced</t>
  </si>
  <si>
    <t>PAK004Total population</t>
  </si>
  <si>
    <t>JRP 18/05/2021</t>
  </si>
  <si>
    <t>https://reliefweb.int/sites/reliefweb.int/files/resources/2021_jrp_with_annexes.pdf</t>
  </si>
  <si>
    <t>This includes host community (472,002), in addition to Rohingya refugees (884,041) as per the JRP 18/05/2021</t>
  </si>
  <si>
    <t>BGD002People exposed</t>
  </si>
  <si>
    <t>2021-05-18</t>
  </si>
  <si>
    <t>BGD002People affected</t>
  </si>
  <si>
    <t>This figure is from the newly released JRP 18/05/2021</t>
  </si>
  <si>
    <t>BGD002People displaced</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</si>
  <si>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</si>
  <si>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</si>
  <si>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</si>
  <si>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</si>
  <si>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</si>
  <si>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UNHCR 23/03/2021</t>
  </si>
  <si>
    <t>https://www.unhcr.org/news/briefing/2021/3/6059d3874/bangladeshi-authorities-aid-agencies-refugee-volunteers-rush-respond-massive.html</t>
  </si>
  <si>
    <t>15 people died in the Coz Bazaar fire accident on 22 March 2021. This number is crisis related. The figure was not reported earlier due to new Analyst boarding.</t>
  </si>
  <si>
    <t>BGD002Fatalities reported</t>
  </si>
  <si>
    <t>OCHA HNO COLOMBIA 2021</t>
  </si>
  <si>
    <t>https://www.humanitarianresponse.info/sites/www.humanitarianresponse.info/files/documents/files/hno_colombia_2021_vf.pdf</t>
  </si>
  <si>
    <t>COL001Total population</t>
  </si>
  <si>
    <t>2021-05-19</t>
  </si>
  <si>
    <t>Data taken from the latest HNO for Colombia</t>
  </si>
  <si>
    <t>COL001People exposed</t>
  </si>
  <si>
    <t xml:space="preserve">Data taken from the latest HNO for Colombia. IDPs + affected by natural disasters + people with mobility constraints + host communities + refugees and migrants </t>
  </si>
  <si>
    <t>COL001People affected</t>
  </si>
  <si>
    <t>COL001People displaced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</si>
  <si>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</si>
  <si>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</si>
  <si>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</si>
  <si>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</si>
  <si>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</si>
  <si>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COL001People in Need</t>
  </si>
  <si>
    <t>OCHA 2021</t>
  </si>
  <si>
    <t>https://reliefweb.int/sites/reliefweb.int/files/resources/Yemen_HNO_2021_Final.pdf</t>
  </si>
  <si>
    <t xml:space="preserve">People in level 1 </t>
  </si>
  <si>
    <t>YEM001Minimal humanitarian conditions - Level 1</t>
  </si>
  <si>
    <t xml:space="preserve">People in level 2 </t>
  </si>
  <si>
    <t>YEM001Stressed humanitarian conditions - Level 2</t>
  </si>
  <si>
    <t>People in level 3</t>
  </si>
  <si>
    <t>YEM001Moderate humanitarian conditions - Level 3</t>
  </si>
  <si>
    <t>People in level 4</t>
  </si>
  <si>
    <t>YEM001Severe humanitarian conditions - Level 4</t>
  </si>
  <si>
    <t>People in level 5</t>
  </si>
  <si>
    <t>YEM001Extreme humanitarian conditions - Level 5</t>
  </si>
  <si>
    <t>OCHA UNHCR 2021</t>
  </si>
  <si>
    <t>https://reliefweb.int/sites/reliefweb.int/files/resources/Yemen_HNO_2021_Final.pdf   https://reliefweb.int/sites/reliefweb.int/files/resources/UNHCR%20Yemen%20Operational%20Update%20-%2015%20April%202021.pdf</t>
  </si>
  <si>
    <t>30,800,000 population in country + 127,666 refugees + 11,452 migrants</t>
  </si>
  <si>
    <t>YEM001Total population</t>
  </si>
  <si>
    <t>World bank 2017</t>
  </si>
  <si>
    <t>https://data.worldbank.org/indicator/AG.LND.TOTL.K2?locations=YE</t>
  </si>
  <si>
    <t>YEM001Landmass affected</t>
  </si>
  <si>
    <t>Total population as the whole country is considered affected by the complex crisis</t>
  </si>
  <si>
    <t>YEM001People exposed</t>
  </si>
  <si>
    <t>YEM001People affected</t>
  </si>
  <si>
    <t>UNHCR 2021</t>
  </si>
  <si>
    <t>https://reliefweb.int/sites/reliefweb.int/files/resources/UNHCR%20Yemen%20Operational%20Update%20-%2015%20April%202021.pdf</t>
  </si>
  <si>
    <t>4 million displaced since March 2015</t>
  </si>
  <si>
    <t>YEM001People displaced</t>
  </si>
  <si>
    <t>CIMP 2021</t>
  </si>
  <si>
    <t>Internal Source through email</t>
  </si>
  <si>
    <t>Total number of crisis related civillian Injuries in the last six months</t>
  </si>
  <si>
    <t>YEM001Injuries reported</t>
  </si>
  <si>
    <t>EOC Yemen 2021</t>
  </si>
  <si>
    <t>https://app.powerbi.com/view?r=eyJrIjoiNTY3YmU0NTItMmFjYy00OTUxLWI2NzEtOTU5N2Q0MDBjMjE5IiwidCI6ImI3ZTNlYmJjLTE2ZTctNGVmMi05NmE5LTVkODc4ZDg3MDM5ZCIsImMiOjl9</t>
  </si>
  <si>
    <t>Total number of suspected cholera cases in the last six months</t>
  </si>
  <si>
    <t>YEM001Illness cases reported</t>
  </si>
  <si>
    <t>ACLED EOC 2021</t>
  </si>
  <si>
    <t>https://www.acleddata.com/data/  https://app.powerbi.com/view?r=eyJrIjoiNTY3YmU0NTItMmFjYy00OTUxLWI2NzEtOTU5N2Q0MDBjMjE5IiwidCI6ImI3ZTNlYmJjLTE2ZTctNGVmMi05NmE5LTVkODc4ZDg3MDM5ZCIsImMiOjl9</t>
  </si>
  <si>
    <t>Total number of fatalities (conflict, cholera ) the last six months</t>
  </si>
  <si>
    <t>YEM001Fatalities reported</t>
  </si>
  <si>
    <t>ACLED EOC IOM 2021</t>
  </si>
  <si>
    <t>https://www.acleddata.com/data/ http://yemeneoc.org/bi/ https://missingmigrants.iom.int/region/africa?region=1410</t>
  </si>
  <si>
    <t xml:space="preserve">Total number of fatalities (conflict, cholera and sea crossings) the last six months </t>
  </si>
  <si>
    <t>YEM001Fatalities in all crises</t>
  </si>
  <si>
    <t xml:space="preserve">OCHA UNHCR 2021
</t>
  </si>
  <si>
    <t>YEM002Total population</t>
  </si>
  <si>
    <t>Only Amanat Al Asimah and Aden are considered affected, as refugee numbers are higher than 100,000.</t>
  </si>
  <si>
    <t>YEM002Landmass affected</t>
  </si>
  <si>
    <t xml:space="preserve">https://reliefweb.int/sites/reliefweb.int/files/resources/UNHCR%20Yemen%20Operational%20Update%20-%2015%20April%202021.pdf  https://reliefweb.int/sites/reliefweb.int/files/resources/Yemen_HNO_2021_Final.pdf </t>
  </si>
  <si>
    <t>YEM002People in Need</t>
  </si>
  <si>
    <t xml:space="preserve">IOM 2021
</t>
  </si>
  <si>
    <t>https://missingmigrants.iom.int/region/africa?region=1410</t>
  </si>
  <si>
    <t xml:space="preserve">Total number of fatalities sea crossings the last six months </t>
  </si>
  <si>
    <t>YEM002Fatalities reported</t>
  </si>
  <si>
    <t>YEM002Fatalities in all crises</t>
  </si>
  <si>
    <t>OCHA HNO 01/2021</t>
  </si>
  <si>
    <t>HNO figure incorporated incoming/outgoing; More up to date than World Bank figure</t>
  </si>
  <si>
    <t>SOM004Total population</t>
  </si>
  <si>
    <t>2021-05-20</t>
  </si>
  <si>
    <t>OCHA 17/05/2021; OCHA 9/05/2021; City Population</t>
  </si>
  <si>
    <t>https://reliefweb.int/sites/reliefweb.int/files/resources/Somalia%20-%202021%20Gu%E2%80%99%20Season%20Floods%20Update%20%232%20-%20As%20of%2017%20May%202021.pdf; https://reliefweb.int/sites/reliefweb.int/files/resources/Gu%202021%20flash%20floods%20update%201%20final%202.pdf; https://www.citypopulation.de/Somalia.html</t>
  </si>
  <si>
    <t xml:space="preserve">Total landmass for affected areas. Jowhar district (Middle Shabelle Region) has been the most affected. Hirshabelle(Lower Shabelle Region), Buurkhaba(Bay Region), Belet Weyne(Hiran Region), Doolow(Gedo Region) also affected by 2021 Gu Flood.
</t>
  </si>
  <si>
    <t>SOM004Landmass affected</t>
  </si>
  <si>
    <t>HDX 10/07/2019</t>
  </si>
  <si>
    <t>https://data.humdata.org/dataset/somalia-population-data</t>
  </si>
  <si>
    <t>Total population of Jowhar district (Middle Shabelle Region), Hirshabelle(Lower Shabelle Region), Buurkhaba(Bay Region), Belet Weyne(Hiran Region), Doolow(Gedo Region). Using 2019 population data for these Regions</t>
  </si>
  <si>
    <t>SOM004People exposed</t>
  </si>
  <si>
    <t xml:space="preserve"> OCHA 9/05/2021
</t>
  </si>
  <si>
    <t>https://reliefweb.int/sites/reliefweb.int/files/resources/20200903_HNO_Somalia.pdf; https://reliefweb.int/sites/reliefweb.int/files/resources/Gu%202021%20flash%20floods%20update%201%20final%202.pdf</t>
  </si>
  <si>
    <t>Flood-related injuries reported in 2021; Actual figure possibly be higher than what was reported.</t>
  </si>
  <si>
    <t>SOM004Injuries reported</t>
  </si>
  <si>
    <t xml:space="preserve">OCHA 17/05/2021
</t>
  </si>
  <si>
    <t>https://reliefweb.int/sites/reliefweb.int/files/resources/Somalia%20-%202021%20Gu%E2%80%99%20Season%20Floods%20Update%20%232%20-%20As%20of%2017%20May%202021.pdf</t>
  </si>
  <si>
    <t>199 cases of AWD/Cholera from April to May 2021 and attributed to the floods. Possibly under-reported since many people may not have access to health facilities due to flooded roads.</t>
  </si>
  <si>
    <t>SOM004Illness cases reported</t>
  </si>
  <si>
    <t xml:space="preserve">OCHA 9/05/2021; OCHA 17/05/2021
</t>
  </si>
  <si>
    <t>https://reliefweb.int/sites/reliefweb.int/files/resources/Gu%202021%20flash%20floods%20update%201%20final%202.pdf; https://reliefweb.int/sites/reliefweb.int/files/resources/Somalia%20-%202021%20Gu%E2%80%99%20Season%20Floods%20Update%20%232%20-%20As%20of%2017%20May%202021.pdf</t>
  </si>
  <si>
    <t>Includes only 2021 fatalities; Small possibility that numbers are under-reported</t>
  </si>
  <si>
    <t>SOM004Fatalities reported</t>
  </si>
  <si>
    <t>SOM004Buildings damaged</t>
  </si>
  <si>
    <t>PAH 18/05/2021</t>
  </si>
  <si>
    <t>https://www.humanitarianresponse.info/sites/www.humanitarianresponse.info/files/documents/files/middle_shebelle_region_joint_multi-cluster_rapid_assessment_report_on_floods_in_jowhar.pdf</t>
  </si>
  <si>
    <t>Total number of houses destroyed as discovered by assessors in Somalia; Figure is for Jowhar district only</t>
  </si>
  <si>
    <t>SOM004Buildings destroyed</t>
  </si>
  <si>
    <t>SOM004Economic Losses</t>
  </si>
  <si>
    <t xml:space="preserve">ACLED 17/05/2021; OCHA 9/05/2021; OCHA 17/05/2021; IOM 20/05/2021
</t>
  </si>
  <si>
    <t>https://acleddata.com/data; https://reliefweb.int/sites/reliefweb.int/files/resources/Gu%202021%20flash%20floods%20update%201%20final%202.pdf; https://reliefweb.int/sites/reliefweb.int/files/resources/Somalia%20-%202021%20Gu%E2%80%99%20Season%20Floods%20Update%20%232%20-%20As%20of%2017%20May%202021.pdf; https://missingmigrants.iom.int/region/africa?region=1410</t>
  </si>
  <si>
    <t xml:space="preserve">Includes flood related fatalities for 2021, Deaths of migrants at sea from 1 Nov 2020 to 30 April 2021 and ACLED Data on conflict related fatalities from 1 Nov 2020 to 30 April 2021.
</t>
  </si>
  <si>
    <t>SOM004Fatalities in all crises</t>
  </si>
  <si>
    <t>IDPs and host</t>
  </si>
  <si>
    <t>SOM004Crisis affected groups</t>
  </si>
  <si>
    <t>SOM002Total population</t>
  </si>
  <si>
    <t>2021-05-24</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</si>
  <si>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</si>
  <si>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</si>
  <si>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</si>
  <si>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</si>
  <si>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</si>
  <si>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</si>
  <si>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</si>
  <si>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</si>
  <si>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</si>
  <si>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</si>
  <si>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</si>
  <si>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</si>
  <si>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</si>
  <si>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IOM 20/05/2021</t>
  </si>
  <si>
    <t>91 deaths at sea of migrants originating from the Horn of Africa; From Nov 2020 to April 2021.</t>
  </si>
  <si>
    <t>SOM002Fatalities reported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</si>
  <si>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</si>
  <si>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</si>
  <si>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</si>
  <si>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</si>
  <si>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</si>
  <si>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</si>
  <si>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</si>
  <si>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</si>
  <si>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</si>
  <si>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</si>
  <si>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ACLED 17/05/2021; OCHA 9/05/2021; OCHA 17/05/2021; IOM 20/05/2021</t>
  </si>
  <si>
    <t>Includes flood related fatalities for 2021, Deaths of migrants at sea from 1 Nov 2020 to 30 April 2021 and ACLED Data on conflict related fatalities from 1 Nov 2020 to 30 April 2021.</t>
  </si>
  <si>
    <t>SOM002Fatalities in all crises</t>
  </si>
  <si>
    <t>Refugees/Asylum seekers</t>
  </si>
  <si>
    <t>SOM002Crisis affected groups</t>
  </si>
  <si>
    <t>YEM002Minimal humanitarian conditions - Level 1</t>
  </si>
  <si>
    <t>2021-05-26</t>
  </si>
  <si>
    <t>YEM002Stressed humanitarian conditions - Level 2</t>
  </si>
  <si>
    <t>YEM002Moderate humanitarian conditions - Level 3</t>
  </si>
  <si>
    <t>YEM002Severe humanitarian conditions - Level 4</t>
  </si>
  <si>
    <t>YEM002Extreme humanitarian conditions - Level 5</t>
  </si>
  <si>
    <t>YEM002People exposed</t>
  </si>
  <si>
    <t>YEM002People affected</t>
  </si>
  <si>
    <t>UNICEF 21/05/2021</t>
  </si>
  <si>
    <t>https://reliefweb.int/sites/reliefweb.int/files/resources/UNICEF%20Timor-Leste%20Humanitarian%20Situation%20Report%20No.%205%20%28Floods%29%20-%2021%20May%202021.pdf</t>
  </si>
  <si>
    <t xml:space="preserve">1,743 people are temporary sheltered in 13 evacuation facilities in Dili municipality </t>
  </si>
  <si>
    <t>TLS002People displaced</t>
  </si>
  <si>
    <t>2021-05-27</t>
  </si>
  <si>
    <t>TLS002People in Need</t>
  </si>
  <si>
    <t>TLS002Moderate humanitarian conditions - Level 3</t>
  </si>
  <si>
    <t xml:space="preserve">IPC (Jun 2020 - Aug 2020); IPC (05/2021);IPC (04/2021); OCHA (22/05/2020); GHO 2021 (page 77)
</t>
  </si>
  <si>
    <t>http://www.ipcinfo.org/ipc-country-analysis/population-tracking-tool/en/;
  http://www.ipcinfo.org/fileadmin/user_upload/ipcinfo/docs/IPC_Pakistan_Sindh_Acute_Food_Insecurity_2021MarSept_Report.pdf;http://www.ipcinfo.org/fileadmin/user_upload/ipcinfo/docs/IPC_Pakistan_Balochistan_Acute_Food_Insecurity_2021MarSept_Report.pdf;
  https://reliefweb.int/sites/reliefweb.int/files/resources/globalhumanitresponseplancovid19-200510.v1.pdf;
  https://reliefweb.int/sites/reliefweb.int/files/resources/GHO2021_EN.pdf</t>
  </si>
  <si>
    <t>Severe drought conditions prevailed in 18 districts of Balochistan and eight districts of Sindh and severely conflict and insecurity is in FATA/Khyber Pakhtunkhwa.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FATA/Khyber Pakhtunkhwa is also included due to ongoing conflict and insecurity. It is difficult to know the affected population from natural hazards and sudden-onset crises such as flooding in 2021. The IPC figures are restricted to three provinces (Sindh, Balochistan, and Khyber Pakhtunkhwa). The COVID-19 precautionary measure has had devastating impact on the economy and people living below the poverty line are estimated to be 125 million. While people who are severely or moderately food insecure are estimated to be 49 million and another 2.5 million  at a high risk of becoming food insecure.</t>
  </si>
  <si>
    <t>PAK001People affected</t>
  </si>
  <si>
    <t>2021-05-30</t>
  </si>
  <si>
    <t>PAK001People in Need</t>
  </si>
  <si>
    <t>GHO 2021 (page 77); OCHA HRP (11/05/2021);IPC (Jun 2020 - Aug 2020); IPC (05/2021);IPC (04/2021); OCHA (22/05/2020)</t>
  </si>
  <si>
    <t>https://reliefweb.int/sites/reliefweb.int/files/resources/PAK_HRP_2021.pdf; http://www.ipcinfo.org/ipc-country-analysis/population-tracking-tool/en/; http://www.ipcinfo.org/fileadmin/user_upload/ipcinfo/docs/IPC_Pakistan_Sindh_Acute_Food_Insecurity_2021MarSept_Report.pdf;http://www.ipcinfo.org/fileadmin/user_upload/ipcinfo/docs/IPC_Pakistan_Balochistan_Acute_Food_Insecurity_2021MarSept_Report.pdf; https://reliefweb.int/sites/reliefweb.int/files/resources/globalhumanitresponseplancovid19-200510.v1.pdf</t>
  </si>
  <si>
    <t xml:space="preserve">"Level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and it is a bit out dated for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
</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</si>
  <si>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</si>
  <si>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</si>
  <si>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</si>
  <si>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</si>
  <si>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</si>
  <si>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</si>
  <si>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</si>
  <si>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</si>
  <si>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</si>
  <si>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</si>
  <si>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</si>
  <si>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</si>
  <si>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</si>
  <si>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</si>
  <si>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</si>
  <si>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UNHCR 06/05/2021
</t>
  </si>
  <si>
    <t>https://reliefweb.int/sites/reliefweb.int/files/resources/CMR-Stats_April2021.pdf</t>
  </si>
  <si>
    <t>Overall displaced people in Cameroon</t>
  </si>
  <si>
    <t>CMR001People displaced</t>
  </si>
  <si>
    <t xml:space="preserve">ACLED 2021
</t>
  </si>
  <si>
    <t xml:space="preserve">From 7 December to 7 May
</t>
  </si>
  <si>
    <t>CMR001Fatalities reported</t>
  </si>
  <si>
    <t>2021-05-31</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</si>
  <si>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</si>
  <si>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</si>
  <si>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</si>
  <si>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</si>
  <si>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</si>
  <si>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</si>
  <si>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</si>
  <si>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</si>
  <si>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</si>
  <si>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</si>
  <si>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ACLED 04/06/2021</t>
  </si>
  <si>
    <t>Reported fatalities at country level between 4 Dec 2020 - 4 June 2021</t>
  </si>
  <si>
    <t>PHL003Fatalities in all crises</t>
  </si>
  <si>
    <t>2021-06-10</t>
  </si>
  <si>
    <t>UNHCR Protection Cluster 30/04/2021</t>
  </si>
  <si>
    <t>http://www.protectionclusterphilippines.org/?p=3163</t>
  </si>
  <si>
    <t xml:space="preserve">The entire Mindanao island and surrounding region is considered affected by conflict. There is limited information regarding how the conflict affects people in the region. </t>
  </si>
  <si>
    <t>PHL003People in Need</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</si>
  <si>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</si>
  <si>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</si>
  <si>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 xml:space="preserve"> ACLED 11/06/2021</t>
  </si>
  <si>
    <t>Number of country level fatalities as registered by ACLED organisation in the last 6 months (Dec- June 2021).</t>
  </si>
  <si>
    <t>THA001Fatalities in all crises</t>
  </si>
  <si>
    <t>2021-06-15</t>
  </si>
  <si>
    <t>THA002Fatalities in all crises</t>
  </si>
  <si>
    <t>THA003Fatalities in all crises</t>
  </si>
  <si>
    <t>UNHCR 06/05/2021</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</si>
  <si>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</si>
  <si>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</si>
  <si>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</si>
  <si>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</si>
  <si>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</si>
  <si>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</si>
  <si>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Government of Thailand 2010 ; UNHCR 06/05/2021</t>
  </si>
  <si>
    <t>https://www.citypopulation.de/php/thailand-admin.php; https://data2.unhcr.org/en/situations/thailand</t>
  </si>
  <si>
    <t>This figure includes the population living in the refugee camps established at the border with myanmar and districts affected by the conflict in the south</t>
  </si>
  <si>
    <t>THA001People exposed</t>
  </si>
  <si>
    <t>This figure includes population affected by the conflict and Myanmar refugees living in camps.</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</si>
  <si>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</si>
  <si>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</si>
  <si>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</si>
  <si>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</si>
  <si>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</si>
  <si>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OCHA 03/06/2021</t>
  </si>
  <si>
    <t>https://reliefweb.int/sites/reliefweb.int/files/resources/20210306_impact_of_gu_floods.pdf</t>
  </si>
  <si>
    <t>Latest figure for people affected by 2021 Gu floods</t>
  </si>
  <si>
    <t>SOM004People affected</t>
  </si>
  <si>
    <t>Latest figure for people displaced by 2021 Gu floods.</t>
  </si>
  <si>
    <t>SOM004People displaced</t>
  </si>
  <si>
    <t>OCHA 9/05/2021; OCHA 17/05/2021; OCHA 03/06/2021</t>
  </si>
  <si>
    <t>https://reliefweb.int/sites/reliefweb.int/files/resources/Gu%202021%20flash%20floods%20update%201%20final%202.pdf; https://reliefweb.int/sites/reliefweb.int/files/resources/Somalia%20-%202021%20Gu%E2%80%99%20Season%20Floods%20Update%20%232%20-%20As%20of%2017%20May%202021.pdf;https://reliefweb.int/sites/reliefweb.int/files/resources/20210306_impact_of_gu_floods.pdf</t>
  </si>
  <si>
    <t xml:space="preserve">All of those who are affected have some level of needs, particularly food,and WASH. Therefore, the total number of people affected were considered to be people in need. Level 1 humanitarian conditions was the total exposed population minus the affected and the PIN. Level 2 humanitarian conditions was determined by taking the affected population minus the total PIN figure. Needs of IDPs are greater than for those who haven't been displaced. IDPs need food, WASH, shelter and protection. People in Need excluding IDPs were categorized as Level 3. All IDPs were categorized as Level 4. No information from sources suggests that any of the people in need had Level 5 needs.
</t>
  </si>
  <si>
    <t>SOM004People in Need</t>
  </si>
  <si>
    <t>SOM004Minimal humanitarian conditions - Level 1</t>
  </si>
  <si>
    <t>All of those who are affected have some level of needs, particularly food,and WASH. Therefore, the total number of people affected were considered to be people in need. Level 1 humanitarian conditions was the total exposed population minus the affected and the PIN. Level 2 humanitarian conditions was determined by taking the affected population minus the total PIN figure. Needs of IDPs are greater than for those who haven't been displaced. IDPs need food, WASH, shelter and protection. People in Need excluding IDPs were categorized as Level 3. All IDPs were categorized as Level 4. No information from sources suggests that any of the people in need had Level 5 needs.</t>
  </si>
  <si>
    <t>SOM004Stressed humanitarian conditions - Level 2</t>
  </si>
  <si>
    <t>SOM004Moderate humanitarian conditions - Level 3</t>
  </si>
  <si>
    <t>SOM004Severe humanitarian conditions - Level 4</t>
  </si>
  <si>
    <t>No information to indicate that any of the PIN had Level 5 needs.</t>
  </si>
  <si>
    <t>SOM004Extreme humanitarian conditions - Level 5</t>
  </si>
  <si>
    <t>ACLED 11/06/2021</t>
  </si>
  <si>
    <t xml:space="preserve">Total number of fatalities (Papua conflict) in the last six months (11 Dec - 11 June 2021). Numbers include all reported fatalities from Papua and West Papua. </t>
  </si>
  <si>
    <t>IDN002Fatalities reported</t>
  </si>
  <si>
    <t>2021-06-16</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</si>
  <si>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</si>
  <si>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</si>
  <si>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</si>
  <si>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</si>
  <si>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</si>
  <si>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</si>
  <si>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</si>
  <si>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</si>
  <si>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</si>
  <si>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</si>
  <si>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</si>
  <si>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</si>
  <si>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OCHA 02/2021; UNHCR 03/2021; OCHA 19/05/2021</t>
  </si>
  <si>
    <t>https://reliefweb.int/sites/reliefweb.int/files/resources/ethiopia_2021_humanitarian_needs_overview_hno.pdf ; https://data2.unhcr.org/en/documents/details/86087;  https://reliefweb.int/sites/reliefweb.int/files/resources/Situation%20Report%20-%20Ethiopia%20-%20Tigray%20Region%20Humanitarian%20Update%20-%2014%20May%202021.pdf</t>
  </si>
  <si>
    <t>Includes number of IDPs (2.7M)+Refugees (0.8M)+Ethiopian refugees in Sudan (36K)+Returnees (1.3M)</t>
  </si>
  <si>
    <t>ETH001People displaced</t>
  </si>
  <si>
    <t>No data</t>
  </si>
  <si>
    <t>ETH001Illness cases reported</t>
  </si>
  <si>
    <t>ETH001Injuries reported</t>
  </si>
  <si>
    <t>ACLED 16/06/2021</t>
  </si>
  <si>
    <t>Total number of fatalities between 1/1/2021and 16/6/2021 in Ethiopia</t>
  </si>
  <si>
    <t>ETH001Fatalities reported</t>
  </si>
  <si>
    <t>ETH001Fatalities in all crises</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</si>
  <si>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</si>
  <si>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</si>
  <si>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</si>
  <si>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</si>
  <si>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</si>
  <si>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</si>
  <si>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</si>
  <si>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</si>
  <si>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</si>
  <si>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</si>
  <si>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</si>
  <si>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</si>
  <si>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</si>
  <si>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</si>
  <si>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</si>
  <si>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 xml:space="preserve">Total number of fatalities in the last six months (11 Dec - 11 June 2021). </t>
  </si>
  <si>
    <t>IND002Fatalities reported</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</si>
  <si>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</si>
  <si>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</si>
  <si>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</si>
  <si>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</si>
  <si>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ETH002Total population</t>
  </si>
  <si>
    <t>This figure is the area of the regions that are usually are impacted by floods: Afar, Dire Dawa, Oromia, Somali and SNNPR</t>
  </si>
  <si>
    <t>ETH002Landmass affected</t>
  </si>
  <si>
    <t>This figure is the total population of the regions that are usually are impacted by floods: Afar, Dire Dawa, Oromia, Somali and SNNPR/ It is also the sum of levels 1-5</t>
  </si>
  <si>
    <t>ETH002People exposed</t>
  </si>
  <si>
    <t>A report by the National Disaster Risk
Management Commission (NDRMC) in September
2020 indicated that close to 1.1 million people were
affected/ It is also the sum of levels 2-5</t>
  </si>
  <si>
    <t>ETH002People affected</t>
  </si>
  <si>
    <t>Flood List 14/05/2021; OCHA 02/2021</t>
  </si>
  <si>
    <t>http://floodlist.com/africa/ethiopia-floods-afar-snnp-somali-may-2021; https://reliefweb.int/sites/reliefweb.int/files/resources/ethiopia_2021_humanitarian_needs_overview_hno.pdf</t>
  </si>
  <si>
    <t>Number of people dispalce by floods by Sep 2020 is 342000, but 90% of them returned by the end of Oct 2020, leaving the number of IDPs 34,200 + The UN reported on 13 May that flooding in 3 regions of Ethiopia that began in late April has displaced around 70,000 people.</t>
  </si>
  <si>
    <t>ETH002People displaced</t>
  </si>
  <si>
    <t>Not enough data</t>
  </si>
  <si>
    <t>ETH002Illness cases reported</t>
  </si>
  <si>
    <t>ETH002Injuries reported</t>
  </si>
  <si>
    <t>Flood List 14/05/2021</t>
  </si>
  <si>
    <t>http://floodlist.com/africa/ethiopia-floods-afar-snnp-somali-may-2021</t>
  </si>
  <si>
    <t>Total number of fatalities between 1/1/2021and 16/6/2021 in Ethiopia who died because of floods/ No numbers reported in ACLED</t>
  </si>
  <si>
    <t>ETH002Fatalities reported</t>
  </si>
  <si>
    <t>ETH002Fatalities in all crises</t>
  </si>
  <si>
    <t>ETH002People in Need</t>
  </si>
  <si>
    <t>Flood List 14/05/2021; OCHA 02/2021; Ethiovisit 2017; OCHA 02/2021</t>
  </si>
  <si>
    <t>http://floodlist.com/africa/ethiopia-floods-afar-snnp-somali-may-2021; https://reliefweb.int/sites/reliefweb.int/files/resources/ethiopia_2021_humanitarian_needs_overview_hno.pdf; http://www.ethiovisit.com/ethiopia/ethiopia-regions-and-cities.html; https://reliefweb.int/sites/reliefweb.int/files/resources/ethiopia_2021_humanitarian_needs_overview_hno.pdf</t>
  </si>
  <si>
    <t xml:space="preserve">Levels 1 = Exposed population - affected population - PIN. </t>
  </si>
  <si>
    <t>ETH002Minimal humanitarian conditions - Level 1</t>
  </si>
  <si>
    <t>ETH002Stressed humanitarian conditions - Level 2</t>
  </si>
  <si>
    <t xml:space="preserve">This is the number of people who were displaced because of floods. There are no further analysis of the needs, so they will be considered all level 3 and there are no numbers in level 4 or 5. </t>
  </si>
  <si>
    <t>ETH002Moderate humanitarian conditions - Level 3</t>
  </si>
  <si>
    <t xml:space="preserve">There is no analysis of the severity of needs for the displaced people. All displace people are in level 3 and no one is in level 4 and 5. </t>
  </si>
  <si>
    <t>ETH002Severe humanitarian conditions - Level 4</t>
  </si>
  <si>
    <t>ETH002Extreme humanitarian conditions - Level 5</t>
  </si>
  <si>
    <t>ETH002Crisis affected groups</t>
  </si>
  <si>
    <t>There are some restrictions because of floods and damaged roads, but no available numbers.</t>
  </si>
  <si>
    <t>ETH002People facing limited access constraints</t>
  </si>
  <si>
    <t>ETH002People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</si>
  <si>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</si>
  <si>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</si>
  <si>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</si>
  <si>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</si>
  <si>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</si>
  <si>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</si>
  <si>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</si>
  <si>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</si>
  <si>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UNHCR 03/2021</t>
  </si>
  <si>
    <t>https://data2.unhcr.org/en/documents/details/86087</t>
  </si>
  <si>
    <t>This is the number of Refugees in Ethipoia 0.8M</t>
  </si>
  <si>
    <t>ETH003People displaced</t>
  </si>
  <si>
    <t>ETH003Illness cases reported</t>
  </si>
  <si>
    <t>ETH003Injuries reported</t>
  </si>
  <si>
    <t>Total number of fatalities between 1/1/2021and 16/6/2021 among refugees</t>
  </si>
  <si>
    <t>ETH003Fatalities reported</t>
  </si>
  <si>
    <t>ETH003Fatalities in all crises</t>
  </si>
  <si>
    <t>ETH003People in Need</t>
  </si>
  <si>
    <t>Ethiovisit 2017; UNHCR 30/04/2021 ; UNHCR 03/2021</t>
  </si>
  <si>
    <t>http://www.ethiovisit.com/ethiopia/ethiopia-regions-and-cities.html ; https://data2.unhcr.org/en/country/eth ;https://data2.unhcr.org/en/documents/details/86087</t>
  </si>
  <si>
    <t>Levels 1 = the number of people exposed - affected population - PIN</t>
  </si>
  <si>
    <t>ETH003Minimal humanitarian conditions - Level 1</t>
  </si>
  <si>
    <t>ETH003Stressed humanitarian conditions - Level 2</t>
  </si>
  <si>
    <t>Level 3 is assumed to be the number of people directly affected by the crisis. Because Ethiopia has a series of well established refugee camps, no one was considered on level 4 or 5.</t>
  </si>
  <si>
    <t>ETH003Moderate humanitarian conditions - Level 3</t>
  </si>
  <si>
    <t>Because Ethiopia has a series of well established refugee camps, no one was considered on level 4 or 5</t>
  </si>
  <si>
    <t>ETH003Severe humanitarian conditions - Level 4</t>
  </si>
  <si>
    <t>ETH003Extreme humanitarian conditions - Level 5</t>
  </si>
  <si>
    <t>Refugees, IDPS, Host</t>
  </si>
  <si>
    <t>ETH003Crisis affected groups</t>
  </si>
  <si>
    <t xml:space="preserve">No data </t>
  </si>
  <si>
    <t>ETH003People facing limited access constraints</t>
  </si>
  <si>
    <t>ETH003People facing restricted access constraints</t>
  </si>
  <si>
    <t>ETH004Total population</t>
  </si>
  <si>
    <t>Tigray's area as of 2017</t>
  </si>
  <si>
    <t>ETH004Landmass affected</t>
  </si>
  <si>
    <t xml:space="preserve">Number of people living in Tigray </t>
  </si>
  <si>
    <t>ETH004People exposed</t>
  </si>
  <si>
    <t>OCHA 02/2021; OCHA 14/05/2021 ; UNHCR 11 Nov. 2020</t>
  </si>
  <si>
    <t>https://reliefweb.int/sites/reliefweb.int/files/resources/ethiopia_2021_humanitarian_needs_overview_hno.pdf ; https://reliefweb.int/sites/reliefweb.int/files/resources/Situation%20Report%20-%20Ethiopia%20-%20Tigray%20Region%20Humanitarian%20Update%20-%2014%20May%202021.pdf ; https://data2.unhcr.org/en/documents/details/83745</t>
  </si>
  <si>
    <t>The number includes Tigray's population (IDPs and returnees included)+ Ethiopian refugees in Sudan (36K)+Eritrean refugees in Tigray (96K) before the beginning of the crisis in November 2020. Since the violence started, access became a key issue and current numbers of refugees might not be accurate</t>
  </si>
  <si>
    <t>ETH004People affected</t>
  </si>
  <si>
    <t>UNFPA 15/04/2021; OCHA 02/2021;OCHA 19/05/2021;</t>
  </si>
  <si>
    <t>The number includes IDPs in Tigray (560K)+IDP Returnees in Tigray (5.6K)+Tigrayan IDPs in Shire (445K)+Tigrayan IDPs in Adwa (129K)+Tigrayan IDPs in Adigrat (100K)+Ethiopian Refugees in Sudan (63K)</t>
  </si>
  <si>
    <t>ETH004People displaced</t>
  </si>
  <si>
    <t>ETH004Illness cases reported</t>
  </si>
  <si>
    <t>ETH004Injuries reported</t>
  </si>
  <si>
    <t>ACLED 07/05/2021</t>
  </si>
  <si>
    <t>Total number of fatalities between 1/1/2021and 16/6/2021 in Tigray</t>
  </si>
  <si>
    <t>ETH004Fatalities reported</t>
  </si>
  <si>
    <t>ETH004Fatalities in all crises</t>
  </si>
  <si>
    <t>OCHA 20/05/2021</t>
  </si>
  <si>
    <t>https://reliefweb.int/report/ethiopia/ethiopia-tigray-region-humanitarian-update-situation-report-20-may-2021</t>
  </si>
  <si>
    <t>ETH004People in Need</t>
  </si>
  <si>
    <t>OCHA 02/2021 ; OCHA 14/05/2021; OCHA 20/05/2021</t>
  </si>
  <si>
    <t>https://reliefweb.int/sites/reliefweb.int/files/resources/ethiopia_2021_humanitarian_needs_overview_hno.pdf, ; https://reliefweb.int/sites/reliefweb.int/files/resources/Situation%20Report%20-%20Ethiopia%20-%20Tigray%20Region%20Humanitarian%20Update%20-%2014%20May%202021.pdf ; https://reliefweb.int/report/ethiopia/ethiopia-tigray-region-humanitarian-update-situation-report-20-may-2021</t>
  </si>
  <si>
    <t>ETH004Minimal humanitarian conditions - Level 1</t>
  </si>
  <si>
    <t>ETH004Stressed humanitarian conditions - Level 2</t>
  </si>
  <si>
    <t xml:space="preserve">There is limited evidence on the severity of needs because of limited access to the area. However, the number includes IDPs and Returnees. </t>
  </si>
  <si>
    <t>ETH004Moderate humanitarian conditions - Level 3</t>
  </si>
  <si>
    <t>There is limited evidence on the severity of needs because of limited access to the area.</t>
  </si>
  <si>
    <t>ETH004Severe humanitarian conditions - Level 4</t>
  </si>
  <si>
    <t>OCHA 14/05/2021 ; IPC 10/06/2021</t>
  </si>
  <si>
    <t>https://reliefweb.int/sites/reliefweb.int/files/resources/Situation%20Report%20-%20Ethiopia%20-%20Tigray%20Region%20Humanitarian%20Update%20-%2014%20May%202021.pdf ; https://reliefweb.int/report/ethiopia/ethiopia-ipc-acute-food-insecurity-analysis-may-september-2021-issued-june-2021</t>
  </si>
  <si>
    <t>It is estimated that 7,000-10,000 Eritrean refugees are still in hard to reach areas across the region. The needs are likely to be very high./ There are 353K peope in Catastrophe (IPC-5)</t>
  </si>
  <si>
    <t>ETH004Extreme humanitarian conditions - Level 5</t>
  </si>
  <si>
    <t>ETH004Crisis affected groups</t>
  </si>
  <si>
    <t>ETH004People facing limited access constraints</t>
  </si>
  <si>
    <t>ETH004People facing restricted access constraints</t>
  </si>
  <si>
    <t xml:space="preserve">Since the coup, fatalities are taking place country wide. There is a new front in the southeast with clashes between the military and ethnic armed groups including new ethnic Kareni armed groups in Kayah state. This number is thus the same as the overall fatalities in last 6 11 June 2021)). Likely an underestimate given restrictions in information and access, particularly given the recent military coup. </t>
  </si>
  <si>
    <t>MMR001Fatalities reported</t>
  </si>
  <si>
    <t xml:space="preserve">Overall fatalities in last 6 11 June 2021)). Likely an underestimate given restrictions in information and access, particularly given the recent military coup. </t>
  </si>
  <si>
    <t>MMR001Fatalities in all crises</t>
  </si>
  <si>
    <t>MMR002Fatalities in all crises</t>
  </si>
  <si>
    <t>MMR003Fatalities in all crises</t>
  </si>
  <si>
    <t>Number of reported country level fatalities (not crisis specific) in the last 6 moonths</t>
  </si>
  <si>
    <t>BGD002Fatalities in all crises</t>
  </si>
  <si>
    <t>2021-06-17</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</si>
  <si>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</si>
  <si>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</si>
  <si>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</si>
  <si>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</si>
  <si>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The total number of recorded fatalities in the past 6 months (11 Dec 2020 - 11 June 2021) according to ACLED</t>
  </si>
  <si>
    <t>PRK001Fatalities reported</t>
  </si>
  <si>
    <t>PRK001Fatalities in all crises</t>
  </si>
  <si>
    <t>Number of fatalities in th elast 6 months ( 11 Dec 2020 - 11 June 2021 )</t>
  </si>
  <si>
    <t>MYS001Fatalities in all crises</t>
  </si>
  <si>
    <t>Myanmar Census 2014 ; ACLED 11/05/2021</t>
  </si>
  <si>
    <t>https://myanmar.unfpa.org/en/publications/union-report-volume-3k-rakhine-state-report ; https://reliefweb.int/report/myanmar/acled-regional-overview-southeast-asia-22-28-may-2021</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</si>
  <si>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 Newly added in June 2021: the geographic size of the states affected by ethnic armed conflict in new areas post coup; Since 1 Feb coup,conflict with ethnic armed groups has spread to the southeastern Kayah Kayin, and Mon states, and eastern Bago region in late May, as well as in June to Magway region near Chin State in central Myanmar. Sagain region in northwest Myanmar is also affected. Other areas affected by protests and strikes were not included because it is not clear how the population is affected.</t>
  </si>
  <si>
    <t>MMR001Landmass affected</t>
  </si>
  <si>
    <t>2021-06-23</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</si>
  <si>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 Newly added in June 2021: the population in new states affected by ethnic armed conflict post coup; Since 1 Feb coup,conflict with ethnic armed groups has spread to the southeastern Kayah Kayin, and Mon states, and eastern Bago region in late May, as well as in June to Magway region near Chin State in central Myanmar. Sagain region in northwest Myanmar is also affected. Other areas affected by protests and strikes were not included because it is not clear how the population is affected</t>
  </si>
  <si>
    <t>MMR001People exposed</t>
  </si>
  <si>
    <t>UNHCR 31/03/2021 ; UNHCR 31/05/2021 ; UNHCR 06/05/2021 ; OCHA 23/06/2021 ; OCHA 16/01/2021 ; OCHA 20/06/2021 ;  OCHA 30/04/2021 ; OCHA 24/06/2021 ; UNHCR 15/06/2021</t>
  </si>
  <si>
    <t>https://reporting.unhcr.org/sites/default/files/Myanmar%20emergency%20update%2015%20June%202021.pdf ; https://reliefweb.int/sites/reliefweb.int/files/resources/MMR_KachinShan_IDP_Site_A4_Apr_2021.pdf ; https://reliefweb.int/sites/reliefweb.int/files/resources/OCHA%20Myanmar%20-%20Humanitarian%20Update%20No.8%20.pdf ; https://data2.unhcr.org/en/documents/details/79611 ; https://www.unhcr.org/figures-at-a-glance-in-malaysia.html ; https://data2.unhcr.org/en/situations/thailand ; https://reliefweb.int/sites/reliefweb.int/files/resources/OCHA%20Myanmar%20-%20Humanitarian%20Update%20No.8%20.pdf ; https://reliefweb.int/sites/reliefweb.int/files/resources/MMR_Rakhine_MAF_AA_Displacement_16Jan2021.pdf ; https://reliefweb.int/sites/reliefweb.int/files/resources/Myanmar%20Humanitarian%20Snapshot%20June.pdf</t>
  </si>
  <si>
    <t>Total number of Myanmar refugees and IDPs. Breakdown: Rohingya refugees (884,041) in Bangladesh + (154,840 ) in Malaysia + (91,795) in Thailand + protracted IDPs in Rakhine in camp settings since 2012 (126,000) + (81,630) IDPs in Rakhine from Jan2019-Nov2020 + (9,841) IDPs in Paletwa, Chin + (19,500) IDPs post coup in Chin and Magway region + IDPs in Kachin (95,299) + post coup IDPs in Kachin (10,217 ) + IDPs in northern Shan (9,606) + IDPs across Shan since 2021 (17,730) + post coup IDPs to southern Shan from Kayah state +  (24,500) + IDPs in Kayin state (47,600) + IDPs in Kayah state (108,800) + IDPs from Kayah to southern Shan (24,500)  + IDPs in Mon and eastern Bago region  (4,000) + IDPs in Magway region (5,000)</t>
  </si>
  <si>
    <t>MMR001People displaced</t>
  </si>
  <si>
    <t>Post-coup Violence in Myanmar</t>
  </si>
  <si>
    <t>MMR004</t>
  </si>
  <si>
    <t>Worldbank 2017; UNHCR 31/03/2021 ; UNHCR 31/05/2021 ; UNHCR 06/05/2021</t>
  </si>
  <si>
    <t>https://data.worldbank.org/indicator/sp.pop.totl?page=2; https://data2.unhcr.org/en/documents/details/79611 ; https://www.unhcr.org/figures-at-a-glance-in-malaysia.html ; https://data2.unhcr.org/en/situations/thailand</t>
  </si>
  <si>
    <t>Worldbank population figure (53.3 million), minus (884,041 Rohingyas in Bangladesh, 154,840 MMR refugees in Malaysia, 91,795 MMR refugees in Thailand).</t>
  </si>
  <si>
    <t>MMR004Total population</t>
  </si>
  <si>
    <t>https://reliefweb.int/report/myanmar/acled-regional-overview-southeast-asia-22-28-may-2021 ; https://myanmar.unfpa.org/en/about-census</t>
  </si>
  <si>
    <t>The landmass of the states affected by ethnic armed conflict and post coup urban violence. Since 1 Feb coup, conflict with ethnic armed groups has spread to the southeastern Kayah, Kayin, and Mon states, and eastern Bago region in late May, as well as in June to Magway region near Chin State in central Myanmar. Sagain region in northwest Myanmar is also affected. Protests continue to be concentrated in Mandalay, Sagaing, Tanintharyi, and Yangon regions, however it is not clear how protests have affected the population, therefore the landmass of these areas is not included.</t>
  </si>
  <si>
    <t>MMR004Landmass affected</t>
  </si>
  <si>
    <t>This is the total population number in the conflict affected areas post coup which are: Kayah state (286,627),  Kayin state (1,574,079), Mon state (2,054,393), Bago region (4,867,373), and Magway region (3,917,055) in central Myanmar. Protests continue to be concentrated in Mandalay, Sagaing, Tanintharyi, and Yangon regions, however it is not clear how protests have affected the population, therefore the population of areas without displacement is not included.</t>
  </si>
  <si>
    <t>MMR004People exposed</t>
  </si>
  <si>
    <t>UN 18/06/2021 ; UNHCR 15/06/2021 ; Reuters 23/05/2021 ; UNICEF 20/05/2021 ; BBC 26/04/2021 ; OCHA 20/06/2021 ; UNHCR 15/06/2021</t>
  </si>
  <si>
    <t>https://reporting.unhcr.org/sites/default/files/Myanmar%20emergency%20update%2015%20June%202021.pdf ; https://reliefweb.int/sites/reliefweb.int/files/resources/Myanmar%20Humanitarian%20Snapshot%20June.pdf ; https://news.un.org/en/story/2021/06/1094322 ; https://reporting.unhcr.org/sites/default/files/Myanmar%20emergency%20update%2015%20June%202021.pdf ; https://www.reuters.com/world/asia-pacific/more-than-125000-myanmar-teachers-suspended-opposing-coup-2021-05-23/ ; https://www.unicef.org/eap/press-releases/education-risk-generation-children-myanmar-must-have-safe-appropriate-and-inclusive ; https://www.bbc.com/news/world-asia-56827116</t>
  </si>
  <si>
    <t>This is the number of people affected by the crisis. The population affected are: people displaced by military clashes with armed groups in new areas in Myanmar since 1 Feb coup. Breakdown: IDPs (47,600) in Kayin state + (108,800) in Kayah state + (24,500) IDPs from Kayah to southern Shan + (4,000) in Mon and eastern Bago region + (5,000) in Magway region Other affected populations are: Protestors killed (860) Detainees (5000) by the military in anti-coup protests and strikes. Civil Disobedience members suspended and their livelihoods affected (125,900 school teachers suspended, 19,500 university staff suspended, health personnel on strikes (80% of health care affected). Students and pupils who lack access to education (estimated 12 million). Nearly half of Myanmar's population is affected by the economic impact of the coup. This number is an underestimate and only considers the total IDP number because the actual number is difficult to estimate since there is no updated HNO assessment post coup.</t>
  </si>
  <si>
    <t>MMR004People affected</t>
  </si>
  <si>
    <t>OCHA 20/06/2021 ; UNHCR 15/06/2021</t>
  </si>
  <si>
    <t>https://reporting.unhcr.org/sites/default/files/Myanmar%20emergency%20update%2015%20June%202021.pdf ; https://reliefweb.int/sites/reliefweb.int/files/resources/Myanmar%20Humanitarian%20Snapshot%20June.pdf</t>
  </si>
  <si>
    <t>People displaced by military clashes with armed groups in new areas in Myanmar since 1 Feb coup. Breakdown: IDPs (47,600) in Kayin state + (108,800) in Kayah state + (24,500) IDPs from Kayah to southern Shan + (4,000) in Mon and eastern Bago region + (5,000) in Magway region</t>
  </si>
  <si>
    <t>MMR004People displaced</t>
  </si>
  <si>
    <t>MMR004Injuries reported</t>
  </si>
  <si>
    <t>MMR004Illness cases reported</t>
  </si>
  <si>
    <t>BBC 15/06/2021</t>
  </si>
  <si>
    <t>https://www.aljazeera.com/news/2021/6/15/our-only-option-myanmar-civilians-take-up-arms-for-democracy</t>
  </si>
  <si>
    <t>Number of anti-coup protestors killed and number of people killed in anti-coup armed resistance (boh ethnic and civillian armed resistance) in the last 6 months.</t>
  </si>
  <si>
    <t>MMR004Fatalities reported</t>
  </si>
  <si>
    <t xml:space="preserve">Overall fatalities in last 6 months (11 Dec 2020 -11 June 2021). Likely an underestimate given restrictions in information and access, particularly given the recent military coup. </t>
  </si>
  <si>
    <t>MMR004Fatalities in all crises</t>
  </si>
  <si>
    <t>MMR004Buildings damaged</t>
  </si>
  <si>
    <t>MMR004Buildings destroyed</t>
  </si>
  <si>
    <t>MMR004Economic Losses</t>
  </si>
  <si>
    <t>MMR004People in Need</t>
  </si>
  <si>
    <t xml:space="preserve"> Level 1 includes all people exposed to the conflict, which is considered to be the entire population of all affected states, minus 189,900 people directly affected through displacement.  HNO was released before the coup, therefore this number is an estimation based on ACAPS GCSI guidance. The breakdown of the population in the affected areas post coup are: Kayah state (286,627),  Kayin state (1,574,079), Mon state (2,054,393), Bago region (4,867,373), and Magway region (3,917,055) in central Myanmar. Protests continue to be concentrated in Mandalay, Sagaing, Tanintharyi, and Yangon regions, however it is not clear how protests have affected the population, therefore the population of areas without displacement is not included.</t>
  </si>
  <si>
    <t>MMR004Minimal humanitarian conditions - Level 1</t>
  </si>
  <si>
    <t xml:space="preserve"> Level 2 is all people directly affected by the conflict. HNO was released before the coup, therefore it is difficult to estimate this number. According to OCHA, people displaced by military clashes with armed groups in new areas in Myanmar since 1 Feb coup are all in urgent need of humanitarian aid according to OCHA. Breakdown: IDPs (47,600) in Kayin state + (108,800) in Kayah state + (24,500) IDPs from Kayah to southern Shan + (4,000) in Mon and eastern Bago region + (5,000) in Magway region.</t>
  </si>
  <si>
    <t>MMR004Stressed humanitarian conditions - Level 2</t>
  </si>
  <si>
    <t xml:space="preserve">Level 3 is considered equal to HNO level 3, those in moderate need. HNO was released before the coup, therefore it is difficult to verify this number. </t>
  </si>
  <si>
    <t>MMR004Moderate humanitarian conditions - Level 3</t>
  </si>
  <si>
    <t>Level 4 is considered equal to HNO level 4, those in extreme need. HNO was released before the coup, therefore it is difficult to verify this number.</t>
  </si>
  <si>
    <t>MMR004Severe humanitarian conditions - Level 4</t>
  </si>
  <si>
    <t>Level 5 is considered equal to HNO Level 5. HNO was released before the coup, therefore it is difficult to verify this number.</t>
  </si>
  <si>
    <t>MMR004Extreme humanitarian conditions - Level 5</t>
  </si>
  <si>
    <t>ACLED 11/05/2021</t>
  </si>
  <si>
    <t>https://reliefweb.int/report/myanmar/acled-regional-overview-southeast-asia-22-28-may-2021</t>
  </si>
  <si>
    <t>IDPs, Host, and Non-Host in areas affected by protests only</t>
  </si>
  <si>
    <t>MMR004Crisis affected groups</t>
  </si>
  <si>
    <t>MMR004People facing limited access constraints</t>
  </si>
  <si>
    <t>MMR004People facing restricted access constraints</t>
  </si>
  <si>
    <t>ACAPS Methodology</t>
  </si>
  <si>
    <t>MMR004Impediments to entry into country (bureaucratic and administrative)</t>
  </si>
  <si>
    <t>MMR004Restriction of movement (impediments to freedom of movement and/or administrative restrictions)</t>
  </si>
  <si>
    <t>ACAPS Methodology ; Cass 16/06/2021 ; ICNL 13/04/2021 ; DW 14/06/2021</t>
  </si>
  <si>
    <t>https://www.acaps.org/methodology/access ; https://cass-mm.org/cass-weekly-update-10-16-june-2021/ ; https://www.icnl.org/resources/civic-freedom-monitor/myanmar</t>
  </si>
  <si>
    <t>The military targeted humanitarians that were responding to the displacement in Kayah state, there are reports of fatalities and detainment. In March, the military started requiring banks to report on all foreign funds received by both NGOs and INGOs, and targeting several prominent INGOs on spurious money-laundering charges. In other areas such as Rakhine, the government imposed conditions on delivery of aid. After the coup, it is not entirely clear yet how conditions are imposed by the military in new areas of conflict, however, blocking access to affected areas in Kayah state has been documented.</t>
  </si>
  <si>
    <t>MMR004Interference into implementation of humanitarian activities</t>
  </si>
  <si>
    <t>MMR004Denial of existence of humanitarian needs or entitlements to assistance</t>
  </si>
  <si>
    <t>ACAPS Metholodology ; The Guardian 02/04/2021 ; Save the Children 11/06/2021 ; Insecurity Insight 11/05/2021</t>
  </si>
  <si>
    <t>https://www.acaps.org/methodology/access ; https://www.theguardian.com/world/2021/apr/02/myanmar-coup-military-expands-internet-shutdown ; https://www.savethechildren.net/news/myanmar-more-100-attacks-schools-may ; http://insecurityinsight.org/wp-content/uploads/2021/05/Three-Month-Review-Violence-Against-Health-Care-in-Myanmar-11-February-and-11-May-2021.pdf</t>
  </si>
  <si>
    <t>Access to health, education, banking and internet services has been highly restricted after the coup because of military junta measures and civil disobedience strikes.</t>
  </si>
  <si>
    <t>MMR004Restriction and obstruction of access to services and assistance</t>
  </si>
  <si>
    <t>Since the coup, there have been ongoing sporadic hostilities against protestors, and rise in clashes and displacement</t>
  </si>
  <si>
    <t>MMR004Ongoing insecurity/hostilities affecting humanitarian assistance</t>
  </si>
  <si>
    <t>ACAPS Methodology ; Insecurity Insight 11/05/2021</t>
  </si>
  <si>
    <t>https://www.acaps.org/methodology/access ; http://insecurityinsight.org/wp-content/uploads/2021/05/Three-Month-Review-Violence-Against-Health-Care-in-Myanmar-11-February-and-11-May-2021.pdf</t>
  </si>
  <si>
    <t>Attacks on schools and health facilities are also documented and there is a growing trend of low intensity explosions using improvised explosives against public facilities and infrastructure, making them unsafe.</t>
  </si>
  <si>
    <t>MMR004Presence of mines and improvised explosive devices</t>
  </si>
  <si>
    <t>The military has targeted doctors and other health workers for participating in the Civil Disobedience Movement (CDM). Doctors and nurses have been 
served with warrants and arrests, health workers have been injured while providing care to protestors, ambulances have been destroyed, and health facilities have been raided. Attacks on schools and health facilities are also documented and there is a growing trend of low intensity explosions using improvised explosives against public facilities and infrastructure, making them unsafe.</t>
  </si>
  <si>
    <t>MMR004Violence against personnel, facilities and assets</t>
  </si>
  <si>
    <t>MMR004Physical constraints in the environment (obstacles related to terrain, climate, lack of infrastructure, etc.)</t>
  </si>
  <si>
    <t>UNHCR 31/05/2021</t>
  </si>
  <si>
    <t>https://www.unhcr.org/en-us/figures-at-a-glance-in-malaysia.html</t>
  </si>
  <si>
    <t xml:space="preserve">Only those considered to be seeking asylum or registered as a refugee is considered affected by the crisis. </t>
  </si>
  <si>
    <t>MYS001People affected</t>
  </si>
  <si>
    <t>2021-06-27</t>
  </si>
  <si>
    <t xml:space="preserve">There are 178,710 asylum seekers and refugees in Malaysia. 154,840 from Myanmar, the remaining 24,730 are from over 50 countries. </t>
  </si>
  <si>
    <t>MYS001People displaced</t>
  </si>
  <si>
    <t>MYS001People in Need</t>
  </si>
  <si>
    <t xml:space="preserve">Level 3, is all those seeking asylum and registered as a refugee in Malaysia. Due to information gaps, it is unclear whether those in need are facing different levels of severity. </t>
  </si>
  <si>
    <t>MYS001Moderate humanitarian conditions - Level 3</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</si>
  <si>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</si>
  <si>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</si>
  <si>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</si>
  <si>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</si>
  <si>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2021-06-28</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</si>
  <si>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</si>
  <si>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</si>
  <si>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</si>
  <si>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</si>
  <si>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</si>
  <si>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</si>
  <si>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</si>
  <si>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</si>
  <si>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</si>
  <si>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ACLED 18/06/2021</t>
  </si>
  <si>
    <t xml:space="preserve">Total number of crisis related fatalities in the last six months (19 December 2020 to 18 June 2021).  This figure is based on all the fatalities in the country, not just related to the refugee situation in Egypt. Most deaths related to conflict, armed attacks, mine explosives and protests. </t>
  </si>
  <si>
    <t>EGY002Fatalities in all crises</t>
  </si>
  <si>
    <t>EGY002Fatalities reported</t>
  </si>
  <si>
    <t>MMR001Total population</t>
  </si>
  <si>
    <t>MMR002Total population</t>
  </si>
  <si>
    <t>MMR003Total population</t>
  </si>
  <si>
    <t>Myanmar National Census 2014; HNO 2021 ; UN 18/06/2021 ; UNHCR 15/06/2021 ; Reuters 23/05/2021 ; UNICEF 20/05/2021 ; BBC 26/04/2021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</si>
  <si>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 ; https://news.un.org/en/story/2021/06/1094322 ; https://reporting.unhcr.org/sites/default/files/Myanmar%20emergency%20update%2015%20June%202021.pdf ; https://www.reuters.com/world/asia-pacific/more-than-125000-myanmar-teachers-suspended-opposing-coup-2021-05-23/ ; https://www.unicef.org/eap/press-releases/education-risk-generation-children-myanmar-must-have-safe-appropriate-and-inclusive ; https://www.bbc.com/news/world-asia-56827116</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</si>
  <si>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 New addition in June 2021 is 189,900 people displaced by military clashes with armed groups in new areas in Myanmar since 1 Feb coup. Breakdown: IDPs (47,600) in Kayin state + (108,800) in Kayah state + (24,500) IDPs from Kayah to southern Shan + (4,000) in Mon and eastern Bago region + (5,000) in Magway region Other affected populations are: Protestors killed (860) Detainees (5000) by the military in anti-coup protests and strikes. Civil Disobedience members suspended and their livelihoods affected (125,900 school teachers suspended, 19,500 university staff suspended, health personnel on strikes (80% of health care affected). Students and pupils who lack access to education (estimated 12 million). Nearly half of Myanmar's population is affected by the economic impact of the coup. This number is an underestimate and only considers the total IDP number because the actual number is difficult to estimate since there is no updated HNO assessment post coup.</t>
  </si>
  <si>
    <t>MMR001People affected</t>
  </si>
  <si>
    <t>(IOM 28/06/2021) ; (ACLED 18/06/2021)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</si>
  <si>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</si>
  <si>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</si>
  <si>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</si>
  <si>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</si>
  <si>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</si>
  <si>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18/06/2021)</t>
  </si>
  <si>
    <t>No fatalities reported.
ACLED (19 Dec 2020 - 18 Jun 2021).</t>
  </si>
  <si>
    <t>DZA003Fatalities reported</t>
  </si>
  <si>
    <t>DZA003Fatalities in all crises</t>
  </si>
  <si>
    <t xml:space="preserve">UNHCR 31/03/2021 ; UNHCR 31/05/2021 ; UNHCR 06/05/2021 ; OCHA 23/06/2021 ; OCHA 16/01/2021 ; OCHA 20/06/2021 </t>
  </si>
  <si>
    <t>https://data2.unhcr.org/en/documents/details/79611 ; https://www.unhcr.org/figures-at-a-glance-in-malaysia.html ; https://data2.unhcr.org/en/situations/thailand ; https://reliefweb.int/sites/reliefweb.int/files/resources/OCHA%20Myanmar%20-%20Humanitarian%20Update%20No.8%20.pdf ; https://reliefweb.int/sites/reliefweb.int/files/resources/MMR_Rakhine_MAF_AA_Displacement_16Jan2021.pdf ; https://reliefweb.int/sites/reliefweb.int/files/resources/Myanmar%20Humanitarian%20Snapshot%20June.pdf</t>
  </si>
  <si>
    <t>Rohingya refugees (884,041) in Bangladesh + (154,840 ) in Malaysia + (91,795) in Thailand + protracted IDPs in Rakhine in camp settings since 2012 (126,000) + (81,630) IDPs in Rakhine from Jan2019-Nov2020 + (9,841) IDPs in Paletwa, Chin + (19,500) IDPs post coup in Chin and Magway region</t>
  </si>
  <si>
    <t>MMR002People displaced</t>
  </si>
  <si>
    <t>Myanmar National Census 2014; HNO 2021 ; ; ACLED 11/05/2021</t>
  </si>
  <si>
    <t>https://myanmar.unfpa.org/en/publications/union-report-volume-3k-rakhine-state-report; https://reliefweb.int/sites/reliefweb.int/files/resources/mmr_humanitarian_needs_overview_2021_final.pdf ; https://reliefweb.int/report/myanmar/acled-regional-overview-southeast-asia-22-28-may-2021</t>
  </si>
  <si>
    <t xml:space="preserve"> Level 1 includes all people exposed to the conflict, which is considered to be the entire population of all conflict affected states, minus those directly affected or people in need. The conflict affected areas are: Rakhine, Chin, Mon, Magway, Sagaing, Kachin, Shan, Kayin, Kayah, Bago. Protests continue to be concentrated in Mandalay, Sagaing, Tanintharyi, and Yangon regions, however it is not clear how protests have affected the population, therefore the population of areas without displacement is not included.</t>
  </si>
  <si>
    <t>MMR001Minimal humanitarian conditions - Level 1</t>
  </si>
  <si>
    <t>Myanmar National Census 2014; HNO 2021 ; OCHA 20/06/2021 ; UNHCR 15/06/2021</t>
  </si>
  <si>
    <t>https://myanmar.unfpa.org/en/publications/union-report-volume-3k-rakhine-state-report; https://reliefweb.int/sites/reliefweb.int/files/resources/mmr_humanitarian_needs_overview_2021_final.pdf ; https://reporting.unhcr.org/sites/default/files/Myanmar%20emergency%20update%2015%20June%202021.pdf ; https://reliefweb.int/sites/reliefweb.int/files/resources/Myanmar%20Humanitarian%20Snapshot%20June.pdf</t>
  </si>
  <si>
    <t xml:space="preserve">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The population affected by conflict in new areas post 1 Feb coup are the people displaced. HNO was released before the coup.</t>
  </si>
  <si>
    <t>MMR001Stressed humanitarian conditions - Level 2</t>
  </si>
  <si>
    <t>IOM 28/06/2021</t>
  </si>
  <si>
    <t>https://missingmigrants.iom.int/region/mediterranean?migrant_route%5B%5D=1378</t>
  </si>
  <si>
    <t>Fatalities + missing migrants within Morocco and along the Western Mediterranean Route (off the Moroccan coast or involving migrants departing from Morocco if the incident happened off the coast of Spain).
Fatalities between (IOM 01/01/2021 - 24/06/2021)</t>
  </si>
  <si>
    <t>MAR002Fatalities reported</t>
  </si>
  <si>
    <t>IOM 28/06/2021
ACLED 18/06/2021</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</si>
  <si>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</si>
  <si>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131+12= 143.
ACLED 19/12/2020 - 18/06/2021</t>
  </si>
  <si>
    <t>MAR002Fatalities in all crises</t>
  </si>
  <si>
    <t>IOM 28/06/2021 ; ACLED 18/06/2021</t>
  </si>
  <si>
    <t xml:space="preserve">https://missingmigrants.iom.int/region/mediterranean?migrant_route%5B%5D=1376 ; https://acleddata.com/data-export-tool/ </t>
  </si>
  <si>
    <t>Fatalities in all crises (for the country overall) IOM Missing migrants 01/01/2021 - 24/06/2021, ACLED 19/12/2020 - 18/06/2021. 696+19=710</t>
  </si>
  <si>
    <t>TUN002Fatalities in all crises</t>
  </si>
  <si>
    <t xml:space="preserve">https://missingmigrants.iom.int/region/mediterranean?migrant_route%5B%5D=1376 </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</si>
  <si>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01/01/2021 - 24/06/2021</t>
  </si>
  <si>
    <t>TUN002Fatalities reported</t>
  </si>
  <si>
    <t xml:space="preserve"> OCHA 30/04/2021 ; OCHA 24/06/2021</t>
  </si>
  <si>
    <t>https://reliefweb.int/sites/reliefweb.int/files/resources/MMR_KachinShan_IDP_Site_A4_Apr_2021.pdf ; https://reliefweb.int/sites/reliefweb.int/files/resources/OCHA%20Myanmar%20-%20Humanitarian%20Update%20No.8%20.pdf</t>
  </si>
  <si>
    <t xml:space="preserve">Total number of IDPs in Kachin and Shan states. Breakdown: IDPs in Kachin (95,299) + post coup IDPs in Kachin (10,217 ) + IDPs in northern Shan (9,606) + IDPs across Shan since 2021 (17,730) + post coup IDPs to southern Shan from Kayah state (24,500). </t>
  </si>
  <si>
    <t>MMR003People displaced</t>
  </si>
  <si>
    <t>UNHCR Protection Cluster 31/05/2021</t>
  </si>
  <si>
    <t>http://www.protectionclusterphilippines.org/?p=3180</t>
  </si>
  <si>
    <t>PHL003People affected</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</si>
  <si>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</si>
  <si>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</si>
  <si>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</si>
  <si>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</si>
  <si>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</si>
  <si>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</si>
  <si>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</si>
  <si>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</si>
  <si>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People Exposed is the sum of levels 1 to 5, based on ACAPS methodology</t>
  </si>
  <si>
    <t>SDN001People exposed</t>
  </si>
  <si>
    <t>People affected is the sum of levels 2 to 5 based on ACAPS methodology</t>
  </si>
  <si>
    <t>SDN001People affected</t>
  </si>
  <si>
    <t>UNHCR Sudan 31/05/2021 ; UNHCR South Sudan 31/05/2021 ; UNHCR Chad 31/05/2021</t>
  </si>
  <si>
    <t>https://data2.unhcr.org/en/country/sdn; https://data2.unhcr.org/en/country/ssd ; https://data2.unhcr.org/en/country/tcd</t>
  </si>
  <si>
    <t xml:space="preserve">The number includes IDPs in Sudan (2552174), Refugees in Sudan(1113286), Refugee returnees (2060), Sudanese refugees in South Sudan (295038) and Chad (372722) </t>
  </si>
  <si>
    <t>SDN001People displaced</t>
  </si>
  <si>
    <t>ACLED 28/06/2021</t>
  </si>
  <si>
    <t>Number of fatalities between 25/01/2021 and 25/06/2021</t>
  </si>
  <si>
    <t>SDN001Fatalities reported</t>
  </si>
  <si>
    <t>SDN001Fatalities in all crises</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</si>
  <si>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</si>
  <si>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</si>
  <si>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</si>
  <si>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</si>
  <si>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</si>
  <si>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</si>
  <si>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</si>
  <si>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</si>
  <si>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</si>
  <si>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</si>
  <si>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</si>
  <si>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</si>
  <si>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</si>
  <si>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</si>
  <si>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</si>
  <si>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</si>
  <si>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</si>
  <si>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</si>
  <si>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</si>
  <si>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</si>
  <si>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</si>
  <si>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</si>
  <si>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</si>
  <si>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</si>
  <si>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UNHCR 17/06/2021 ; OCHA 22/01/2021</t>
  </si>
  <si>
    <t>https://data2.unhcr.org/en/documents/details/87270 ; https://reliefweb.int/report/sudan/sudan-humanitarian-needs-overview-2021-december-2020</t>
  </si>
  <si>
    <t xml:space="preserve">The number represents refugees in Sudan, excluding refugees from Ethiopia. </t>
  </si>
  <si>
    <t>SDN005People displaced</t>
  </si>
  <si>
    <t>Number of fatalities among refugees between 25/01/2021 and 25/06/2021</t>
  </si>
  <si>
    <t>SDN005Fatalities reported</t>
  </si>
  <si>
    <t>SDN005Fatalities in all crises</t>
  </si>
  <si>
    <t>SDN005People in Need</t>
  </si>
  <si>
    <t>Level 1= Exposed - Affected - PIN, based on ACAPS methodology</t>
  </si>
  <si>
    <t>SDN005Minimal humanitarian conditions - Level 1</t>
  </si>
  <si>
    <t>Level 2 = Affected - PIN, based on ACAPS methodology</t>
  </si>
  <si>
    <t>SDN005Stressed humanitarian conditions - Level 2</t>
  </si>
  <si>
    <t>Based on OCHA's analysis of the severity of needs for refugees</t>
  </si>
  <si>
    <t>SDN005Moderate humanitarian conditions - Level 3</t>
  </si>
  <si>
    <t>SDN005Severe humanitarian conditions - Level 4</t>
  </si>
  <si>
    <t>SDN005Extreme humanitarian conditions - Level 5</t>
  </si>
  <si>
    <t>Refugees and host-community</t>
  </si>
  <si>
    <t>SDN005Crisis affected groups</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</si>
  <si>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</si>
  <si>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</si>
  <si>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</si>
  <si>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</si>
  <si>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</si>
  <si>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</si>
  <si>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</si>
  <si>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 xml:space="preserve">The numbef of refugees from Ethiopia </t>
  </si>
  <si>
    <t>SDN007People displaced</t>
  </si>
  <si>
    <t>No fatalities among refugees from Ethiopia between 25/01 and 25/062021</t>
  </si>
  <si>
    <t>SDN007Fatalities reported</t>
  </si>
  <si>
    <t>SDN007Fatalities in all crises</t>
  </si>
  <si>
    <t>SDN007People in Need</t>
  </si>
  <si>
    <t>SDN007Minimal humanitarian conditions - Level 1</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</si>
  <si>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</si>
  <si>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</si>
  <si>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</si>
  <si>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</si>
  <si>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</si>
  <si>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</si>
  <si>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</si>
  <si>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</si>
  <si>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</si>
  <si>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</si>
  <si>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</si>
  <si>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2021-06-29</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</si>
  <si>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</si>
  <si>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</si>
  <si>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</si>
  <si>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</si>
  <si>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</si>
  <si>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</si>
  <si>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</si>
  <si>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</si>
  <si>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</si>
  <si>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</si>
  <si>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</si>
  <si>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</si>
  <si>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</si>
  <si>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</si>
  <si>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</si>
  <si>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</si>
  <si>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</si>
  <si>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</si>
  <si>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</si>
  <si>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</si>
  <si>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</si>
  <si>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</si>
  <si>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</si>
  <si>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</si>
  <si>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</si>
  <si>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</si>
  <si>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</si>
  <si>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</si>
  <si>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</si>
  <si>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</si>
  <si>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</si>
  <si>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</si>
  <si>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</si>
  <si>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</si>
  <si>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UNHCR 14/06/2021</t>
  </si>
  <si>
    <t>https://data2.unhcr.org/en/documents/details/87165</t>
  </si>
  <si>
    <t>Total number of Cameroonian refugees in Nigeria</t>
  </si>
  <si>
    <t>NGA008People affected</t>
  </si>
  <si>
    <t>NGA008People displaced</t>
  </si>
  <si>
    <t>No information on this</t>
  </si>
  <si>
    <t>NGA008Fatalities reported</t>
  </si>
  <si>
    <t>CFR 12/2020-06/2021</t>
  </si>
  <si>
    <t>https://www.cfr.org/nigeria/nigeria-security-tracker/p29483</t>
  </si>
  <si>
    <t>Number of country level fatalities as registered by CFR from 25 Dec 2020 to 25 June 2021</t>
  </si>
  <si>
    <t>NGA008Fatalities in all crises</t>
  </si>
  <si>
    <t>The total PIN for the crisis is equal to People Affected and includes the sum of people in level 3-5 according based on ACAPS methodology calculations. Total number of people experiencing level 1 humanitarian conditions are those exposed (populations of Benue, Cross River and Taraba states) minus Cameroonian refugees.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</si>
  <si>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</si>
  <si>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</si>
  <si>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</si>
  <si>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</si>
  <si>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</si>
  <si>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</si>
  <si>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NGA001Fatalities reported</t>
  </si>
  <si>
    <t>NGA001Fatalities in all crises</t>
  </si>
  <si>
    <t>IOM (30/04/2021);UNHCR (31/05/2021);Migration Portal (31/12/2020)</t>
  </si>
  <si>
    <t>http://iraqdtm.iom.int/;http://data2.unhcr.org/en/situations/syria/location/5;https://migrationdataportal.org/data?t=2020&amp;i=stock_abs_origin&amp;cm49=368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</si>
  <si>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
</t>
  </si>
  <si>
    <t>IRQ001People displaced</t>
  </si>
  <si>
    <t>ACLED, 1 Dec 2020 - 31 May 2021</t>
  </si>
  <si>
    <t>The fatalities figure in the past six months. This figure includes people who killed in protests, riots, violence against civilians, explosions/remote violence and battles.</t>
  </si>
  <si>
    <t>IRQ001Fatalities reported</t>
  </si>
  <si>
    <t>IRQ001Fatalities in all crises</t>
  </si>
  <si>
    <t>OCHA (09/03/2021);RNO (17/12/2021);UNHCR (31/05/2021)</t>
  </si>
  <si>
    <t>https://reliefweb.int/sites/reliefweb.int/files/resources/Iraq%20Humanitarian%20Needs%20Overview%20%28February%202021%29.pdf; https://reliefweb.int/sites/reliefweb.int/files/resources/RNO_17Dec2020_0.pdf;http://data2.unhcr.org/en/situations/syria/location/5</t>
  </si>
  <si>
    <t>IRQ001People in Need</t>
  </si>
  <si>
    <t>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</si>
  <si>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</si>
  <si>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</si>
  <si>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</si>
  <si>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t>
  </si>
  <si>
    <t>IRQ001Moderate humanitarian conditions - Level 3</t>
  </si>
  <si>
    <t>IRQ001Severe humanitarian conditions - Level 4</t>
  </si>
  <si>
    <t>IRQ001Extreme humanitarian conditions - Level 5</t>
  </si>
  <si>
    <t>IOM (30/04/2021);Migration Portal (31/12/2020)</t>
  </si>
  <si>
    <t>http://iraqdtm.iom.int/;https://migrationdataportal.org/data?t=2020&amp;i=stock_abs_origin&amp;cm49=368</t>
  </si>
  <si>
    <t xml:space="preserve">This number is the result of summing the most recent IDPs and Returnees figures &amp; international emigrant (2,100,000 Individuals) in 2020. 
Syrian Refugees (255,000 Individuals) registered with UNHCR in 2020 were not included in this figure. 
This figure is an estimate since it is hard to capture the accurate number Iraqi who departures the country as a result of the conflict and IDPs who are not registered with UNHCR. 
</t>
  </si>
  <si>
    <t>IRQ002People displaced</t>
  </si>
  <si>
    <t>IRQ002Fatalities reported</t>
  </si>
  <si>
    <t>UNFPA 2018; UNHCR 2014; UNHCR 31/03/2021</t>
  </si>
  <si>
    <t>https://iraq.unfpa.org/sites/default/files/pub-pdf/KRSO%20IOM%20UNFPA%20Demographic%20Survey%20Kurdistan%20Region%20of%20Iraq_0.pdf; http://reporting.unhcr.org/node/2547?y=2014#year
http://data2.unhcr.org/en/situations/syria/location/5</t>
  </si>
  <si>
    <t>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t>
  </si>
  <si>
    <t>IRQ003People exposed</t>
  </si>
  <si>
    <t>RNO (17/12/2021);UNHCR (31/05/2021)</t>
  </si>
  <si>
    <t>https://reliefweb.int/sites/reliefweb.int/files/resources/RNO_17Dec2020_0.pdf;http://data2.unhcr.org/en/situations/syria/location/5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</si>
  <si>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</si>
  <si>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</si>
  <si>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(31/05/2021)</t>
  </si>
  <si>
    <t>http://data2.unhcr.org/en/situations/syria/location/5</t>
  </si>
  <si>
    <t>Total number of Syrian refugees registered in UNHCR Iraq and consider persons of concern</t>
  </si>
  <si>
    <t>IRQ003People displaced</t>
  </si>
  <si>
    <t>IRQ003People in Need</t>
  </si>
  <si>
    <t>UNFPA demographic survey/Kurdistan Region of Iraq (Jul 2018) &amp;  RNO 2021</t>
  </si>
  <si>
    <t>https://iraq.unfpa.org/sites/default/files/pub-pdf/KRSO%20IOM%20UNFPA%20Demographic%20Survey%20Kurdistan%20Region%20of%20Iraq_0.pdf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</si>
  <si>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</si>
  <si>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</si>
  <si>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UNHCR and WFP 2018; UNHCR and IMPACT 2019; UNHCR 28/02/2021</t>
  </si>
  <si>
    <t>https://reliefweb.int/sites/reliefweb.int/files/resources/65023-2.pdf; 
https://data2.unhcr.org/en/documents/download/69906;
https://data2.unhcr.org/en/documents/download/77192
http://data2.unhcr.org/en/situations/syria/location/5</t>
  </si>
  <si>
    <t xml:space="preserve">Level 2 = Affected population – PiN
The affected population is equal to PiN in this crisis. </t>
  </si>
  <si>
    <t>IRQ003Stressed humanitarian conditions - Level 2</t>
  </si>
  <si>
    <t xml:space="preserve">RNO 2021 (Nov 2020), MSNA UNCHR/Impact (may2019), &amp; UNHCR/Syrian refugees statistics (March 2021)  </t>
  </si>
  <si>
    <t xml:space="preserve">https://reliefweb.int/sites/reliefweb.int/files/resources/RNO_17Dec2020_0.pdf
https://reliefweb.int/sites/reliefweb.int/files/resources/74758.pdf
https://reliefweb.int/sites/reliefweb.int/files/resources/69906.pdf
https://data2.unhcr.org/en/documents/details/83655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</si>
  <si>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</si>
  <si>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IRQ003Moderate humanitarian conditions - Level 3</t>
  </si>
  <si>
    <t>IRQ003Severe humanitarian conditions - Level 4</t>
  </si>
  <si>
    <t>IRQ003Extreme humanitarian conditions - Level 5</t>
  </si>
  <si>
    <t>Number of fatalities as registered by CFR from 25 Dec 2020 to 25 June 2021 in Benue, Nassarawa, Plateau, Taraba, Oyo, Osun, Ondo, Edo, Ekiti, Anambra, Delta, Kwara and Ogun states. These areas are affected by the Middle Belt crisis. However, some of the fatalities may not be related to this crisis. There could also 
potentially be fatalities in other states related to this crisis.</t>
  </si>
  <si>
    <t>NGA003Fatalities reported</t>
  </si>
  <si>
    <t>NGA003Fatalities in all crises</t>
  </si>
  <si>
    <t>Number of fatalities as registered by CFR from 25 Dec 2020 to 25 June 2021 in Borno, Adamawa and Yobe states, which are most affected by Boko Haram</t>
  </si>
  <si>
    <t>NGA004Fatalities reported</t>
  </si>
  <si>
    <t>NGA004Fatalities in all crises</t>
  </si>
  <si>
    <t xml:space="preserve">Number of fatalities as registered by CFR from 25 Dec 2020 to 25 June 2021 in Sokoto, Kebbi, Niger, Kaduna, Katsina and Zamfara states, which are most affected by north west banditry. Some of these fatalities may actually be related to the Middle Belt crisis. </t>
  </si>
  <si>
    <t>NGA007Fatalities reported</t>
  </si>
  <si>
    <t>NGA007Fatalities in all crises</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</si>
  <si>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</si>
  <si>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</si>
  <si>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</si>
  <si>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</si>
  <si>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</si>
  <si>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</si>
  <si>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</si>
  <si>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</si>
  <si>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</si>
  <si>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</si>
  <si>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</si>
  <si>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</si>
  <si>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</si>
  <si>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</si>
  <si>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</si>
  <si>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</si>
  <si>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</si>
  <si>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</si>
  <si>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</si>
  <si>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</si>
  <si>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</si>
  <si>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</si>
  <si>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</si>
  <si>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</si>
  <si>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</si>
  <si>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(31/05/2021); 3RP (03/2021); UNRWA (06/2020)</t>
  </si>
  <si>
    <t>https://data2.unhcr.org/en/situations/syria/location/36; http://www.3rpsyriacrisis.org/wp-content/uploads/2021/03/rso_up.pdf; https://www.unrwa.org/sites/default/files/unrwa_jfo_prs_snapshot_june_2020.pdf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</si>
  <si>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</si>
  <si>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</si>
  <si>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</si>
  <si>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</si>
  <si>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WFP (03/2021); Care (14/06/2021)</t>
  </si>
  <si>
    <t>https://unwfp.maps.arcgis.com/apps/MapSeries/index.html?appid=7210a3ee33b14c5b9a989590345cb49a; https://reliefweb.int/sites/reliefweb.int/files/resources/CARE%20JO%20Needs%20Assessment%20Report%202020%20web.pdf</t>
  </si>
  <si>
    <t xml:space="preserve">There is no clear figure about the number of people in need in Jordan. However, 21% of Syrian Refugees are food insecure, 66.5% are vulnerable to food insecurity, and 12.4 are food secure in March 2021. Additionally, 8.4% of host community are food insecure, 51.1% are vulnerable to food insecurity, and 40.4 are food secure in March 2021 based on the most recent analysis is the mobile vulnerability analysis and mapping approach (mVAM) that was conducted in Jordan.
Therefore, the number of PiN is estimated based on the rate of food insecurity of vulnerable to food insecurity: PiN = level 3 (0% - no refugees or members of the host communties reported to face extreme humanitarian conditions) + level 4 (21% of Syrian refugees + 8.4% of impacted host community+all PRS) + level 5 (66.5% of Syrian refugees + 51.1% of impacted host community) </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</si>
  <si>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</si>
  <si>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</si>
  <si>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</si>
  <si>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 xml:space="preserve">Level 2 = Affected population – PiN
This figure is the substraction of people affetced by the crisis (Syrian Refugees, Palestinian Refugees from syria and impacted community) from the PiN estimation
</t>
  </si>
  <si>
    <t>JOR002Stressed humanitarian conditions - Level 2</t>
  </si>
  <si>
    <t>JOR002Moderate humanitarian conditions - Level 3</t>
  </si>
  <si>
    <t>JOR002Severe humanitarian conditions - Level 4</t>
  </si>
  <si>
    <t>JOR002Extreme humanitarian conditions - Level 5</t>
  </si>
  <si>
    <t>ACLED (01/12/2020 - 31/05/2021)</t>
  </si>
  <si>
    <t xml:space="preserve">The figure is the total number of fatalities killed by the Battles, Riots, Violence against civilians, Protest, Explosions/Remote violence &amp; Strategic developments for the past six months from ACLED database </t>
  </si>
  <si>
    <t>LBN004Fatalities reported</t>
  </si>
  <si>
    <t xml:space="preserve">The total number of displaced people becaause of Mindanao Conflict according to the latest displacement dashboard from UNHCR. </t>
  </si>
  <si>
    <t>PHL003People displaced</t>
  </si>
  <si>
    <t>OCHA Data on casualties (1/12/2020-31/05/2021)</t>
  </si>
  <si>
    <t>https://www.ochaopt.org/data/casualties</t>
  </si>
  <si>
    <t>Total number of injuries resulting directly from conflict in the last six months (Palestinians), reported for the past six months</t>
  </si>
  <si>
    <t>PSE002Injuries reported</t>
  </si>
  <si>
    <t>2021-06-30</t>
  </si>
  <si>
    <t>Total number of fatalities resulting directly from conflict in the last six months (Palestinians), reported for the past six months</t>
  </si>
  <si>
    <t>PSE002Fatalities reported</t>
  </si>
  <si>
    <t>PSE002Fatalities in all crises</t>
  </si>
  <si>
    <t>HNO 2021 (12/2020); HRP 2021 (12/2020); OCHA (27/05/2021); UNRWA (21/06/2021); CARE (24/06/2021)</t>
  </si>
  <si>
    <t>https://www.ochaopt.org/sites/default/files/hno_2021.pdf; https://www.ochaopt.org/sites/default/files/hrp_2021.pdf; ; https://reliefweb.int/sites/reliefweb.int/files/resources/flash_appeal_27_05_2021.pdf; https://reliefweb.int/sites/reliefweb.int/files/resources/gazawbappeal_may-dec_eng.pdf; http://careevaluations.org/wp-content/uploads/RNA-Infographic-CARE-May-June-2021.pdf</t>
  </si>
  <si>
    <t>2.5 million people  (out of 5.2 million people) are in need according to the Humanitarian Needs Overview &amp;  Humanitarian Response Plan 2021 that were produced in Dec 2020 - 1.6 million are in Gaza Strip and 0.9 million in the West Bank, including East Jerusalem. Based on the HNO 40% of the PIN are in stress level needs and 60% of the PIN have sever level needs. However, the HNO produced in Dec 2020 , it didn't take in account the impact of the escalation of hostilities between Israel and Palestinian armed groups in Gaza between 10 and 21 May and the unrest in the West Bank, including East Jerusalem that started in the second quarter of 2021. Additionally, the impact of the economic slowdown caused by COVID-19 through 2021. 
In May, OCHA has released the new appeal, which indicated there is 1.3 M people in need, which complement ongoing operations outlined in the Humanitarian
Response Plan for 2021. 
Therefore, to give more accurate reflection of the situation 1.3 million were added to 2.5 million and the total PiN is 3.8 million people; the whole population of Gaza Strip (2.1 m) and 1.7 million in the West Bank, including East Jerusalem. 
According to recent monitoring in Gaza Strip - About 25% reported that their homes were fully destroyed, therefore, they were considered in Level 5, the remaining were distributed between Level 4 (60%) and Level 3 (40%). 
While in the West Bank, including East Jerusalem - About 883,000 live in vulnerable areas (448k Area A&amp;B, 312k Area C, 86k East Jerusalem, 37k H2) and therefore, they were considered in Level 5, the remaining were distributed between Level 4 (60%) and Level 3 (40%). 
The total population is considered facing at least minor humanitarian conditions. The entire population (5.2) are considered exposed = affected.
As the PiN figure was caluculated using two different reports, as well the severity - This might be over- or under-estimated, thereofre the reliability is Low</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</si>
  <si>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</si>
  <si>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</si>
  <si>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</si>
  <si>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</si>
  <si>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</si>
  <si>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</si>
  <si>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RNO 2021 (11/2020);UNHCR (16/06/2021);BBC (18/09/2018);OCHA (31/03/2021)</t>
  </si>
  <si>
    <t>http://www.3rpsyriacrisis.org/wp-content/uploads/2021/02/RNO_3RP.pdf;https://data2.unhcr.org/en/situations/syria;https://www.bbc.com/news/world-europe-44660699
https://www.pewresearch.org/fact-tank/2018/01/29/where-displaced-syrians-have-resettled/;https://reliefweb.int/sites/reliefweb.int/files/resources/syria_2021_humanitarian_needs_overview.pdf</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</si>
  <si>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</si>
  <si>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</si>
  <si>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ACLED (1 Dec 2020-31 May 2021)</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</si>
  <si>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</si>
  <si>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</si>
  <si>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</si>
  <si>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OCHA (31/03/2021)</t>
  </si>
  <si>
    <t>https://reliefweb.int/sites/reliefweb.int/files/resources/syria_2021_humanitarian_needs_overview.pdf</t>
  </si>
  <si>
    <t xml:space="preserve">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</si>
  <si>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</si>
  <si>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</si>
  <si>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</si>
  <si>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</si>
  <si>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</si>
  <si>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</si>
  <si>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ACLED (01/12/2020-31/-5/2021)</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</si>
  <si>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</si>
  <si>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</si>
  <si>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UNHCR (16/06/2021); IOM (07/05/2021); RNO (17/12/2020)</t>
  </si>
  <si>
    <t>https://data2.unhcr.org/en/situations/syria/location/113;
  https://reliefweb.int/sites/reliefweb.int/files/resources/Turkey_Sitrep_04_apr_21.pdf;
  https://reliefweb.int/sites/reliefweb.int/files/resources/RNO_17Dec2020_0.pdf</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</si>
  <si>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</si>
  <si>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</si>
  <si>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(16/06/2021); IOM (07/05/2021)</t>
  </si>
  <si>
    <t>https://data2.unhcr.org/en/situations/syria/location/113;
  https://reliefweb.int/sites/reliefweb.int/files/resources/Turkey_Sitrep_04_apr_21.pdf</t>
  </si>
  <si>
    <t xml:space="preserve">Figure represents the total number of refugees and asylum seekers in Turkey of all nationalities.  
</t>
  </si>
  <si>
    <t>TUR003People displaced</t>
  </si>
  <si>
    <t xml:space="preserve">IOM (01/12/2020 - 31/05/2021)
</t>
  </si>
  <si>
    <t xml:space="preserve">Figure represents the number of fatalities and missing among migrants in Turkey during the past 6 months, according to IOM's Missing Migrant Database. The true number of fatalities may be higher as a result of unreported incidents and missing cases that are not yet considered dead.
</t>
  </si>
  <si>
    <t>TUR003Fatalities reported</t>
  </si>
  <si>
    <t>UNHCR (16/06/2021); IOM (07/05/2021); WFP (22/06/2021)</t>
  </si>
  <si>
    <t>https://data2.unhcr.org/en/situations/syria/location/113; https://reliefweb.int/sites/reliefweb.int/files/resources/Turkey_Sitrep_04_apr_21.pdf;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</si>
  <si>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</si>
  <si>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</si>
  <si>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</si>
  <si>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</si>
  <si>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</si>
  <si>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</si>
  <si>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</si>
  <si>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UNHCR (16/06/2021); RNO (17/12/2020)</t>
  </si>
  <si>
    <t>https://data2.unhcr.org/en/situations/syria/location/113;
  https://reliefweb.int/sites/reliefweb.int/files/resources/RNO_17Dec2020_0.pdf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</si>
  <si>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</si>
  <si>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</si>
  <si>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(16/06/2021)</t>
  </si>
  <si>
    <t>https://data2.unhcr.org/en/situations/syria/location/113</t>
  </si>
  <si>
    <t xml:space="preserve">Figure represents registered Syrian refugees in Turkey. Data comes from the most recent operational update for UNHCR Turkey 
</t>
  </si>
  <si>
    <t>TUR002People displaced</t>
  </si>
  <si>
    <t>UNHCR (16/06/2021); WFP (22/06/2021)</t>
  </si>
  <si>
    <t>https://data2.unhcr.org/en/situations/syria/location/113; https://reliefweb.int/sites/reliefweb.int/files/resources/WFP-0000129382.pdf</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</si>
  <si>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</si>
  <si>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</si>
  <si>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</si>
  <si>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</si>
  <si>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</si>
  <si>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</si>
  <si>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</si>
  <si>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</si>
  <si>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</si>
  <si>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https://data2.unhcr.org/en/situations/syria/location/113; https://reliefweb.int/sites/reliefweb.int/files/resources/Turkey_Sitrep_04_apr_21.pdf</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</si>
  <si>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</si>
  <si>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</si>
  <si>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IOM (01/12/2020 - 31/05/2021); ACLED (01/12/2020-31/-5/2021)</t>
  </si>
  <si>
    <t>Figure represents the number of fatalities from the Kurdish conflict as recorded by ACLED and the the number of migrants and refugees who died in Turkey as recorded by IOM  in the last six months.</t>
  </si>
  <si>
    <t>TUR001Fatalities reported</t>
  </si>
  <si>
    <t>TUR001Fatalities in all crises</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</si>
  <si>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</si>
  <si>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</si>
  <si>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</si>
  <si>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</si>
  <si>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</si>
  <si>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</si>
  <si>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</si>
  <si>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IOM (01/12/2020 - 31/05/2021)</t>
  </si>
  <si>
    <t xml:space="preserve">People who are registered to have died in Greece in the IOM missing persons database in the last 6 months. The true number of fatalities may be higher as a result of unreported incidents and missing cases that are not yet considered dead.
</t>
  </si>
  <si>
    <t>GRC002Fatalities reported</t>
  </si>
  <si>
    <t xml:space="preserve">All deaths and people missing recorded via the eastern Mediterranean route during the past 6 months. The true number of fatalities may be higher as a result of unreported incidents and missing cases that are not yet considered dead.
</t>
  </si>
  <si>
    <t>REG006Fatalities reported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</si>
  <si>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</si>
  <si>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</si>
  <si>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</si>
  <si>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</si>
  <si>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</si>
  <si>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</si>
  <si>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</si>
  <si>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</si>
  <si>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</si>
  <si>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</si>
  <si>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</si>
  <si>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</si>
  <si>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</si>
  <si>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</si>
  <si>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</si>
  <si>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</si>
  <si>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</si>
  <si>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</si>
  <si>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</si>
  <si>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</si>
  <si>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</si>
  <si>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</si>
  <si>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</si>
  <si>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https://data2.unhcr.org/en/documents/download/87293</t>
  </si>
  <si>
    <t>IDPs+Refugees+Asylum seekers</t>
  </si>
  <si>
    <t>BFA002People displaced</t>
  </si>
  <si>
    <t>ACLED 30/06/2021</t>
  </si>
  <si>
    <t>All casualties in the Boucle du Mouhoun, Centre-Nord, Est, Centre-Est, Nord and Sahel in the last 6 months (01 January - 26 June).</t>
  </si>
  <si>
    <t>BFA002Fatalities reported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</si>
  <si>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</si>
  <si>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</si>
  <si>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</si>
  <si>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</si>
  <si>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</si>
  <si>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</si>
  <si>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IOM (20/05/2021)</t>
  </si>
  <si>
    <t>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</si>
  <si>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</si>
  <si>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</si>
  <si>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ACLED (01/12/2020-31/05/2021)</t>
  </si>
  <si>
    <t xml:space="preserve">All casualties in previous 6 months.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</si>
  <si>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AFG001Fatalities reported</t>
  </si>
  <si>
    <t>UNHCR (28/02/2021); UNHCR (20/05/2021)</t>
  </si>
  <si>
    <t>https://data2.unhcr.org/en/country/irn; https://data2.unhcr.org/en/documents/details/86732</t>
  </si>
  <si>
    <t xml:space="preserve">The only people considered to be directly affected are the refugees and undocumented Afghans. Many of whom have been living in Iran for decades without access to basic goods and services or livelihood opportunities.
</t>
  </si>
  <si>
    <t>IRN004People affected</t>
  </si>
  <si>
    <t xml:space="preserve">There are 780,000 registered Afghan refugees in Iran. According to UNHCR estimates, approximately 2.1-2.25 million undocumented Afghans live in the country.
</t>
  </si>
  <si>
    <t>IRN004People displaced</t>
  </si>
  <si>
    <t>UNHCR (28/02/2021); UNHCR (20/05/2021); Amnesty International 20/06/2019</t>
  </si>
  <si>
    <t>https://data2.unhcr.org/en/country/irn; https://data2.unhcr.org/en/documents/details/86732;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</si>
  <si>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</si>
  <si>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</si>
  <si>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</si>
  <si>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</si>
  <si>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</si>
  <si>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</si>
  <si>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</si>
  <si>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All conflict-related fatalities in Azad Jammu and Kashmir in the last six months as counted by ACLED. Information gaps and access constraints make it very likely that not all casualties are being counted</t>
  </si>
  <si>
    <t>PAK004Fatalities reported</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</si>
  <si>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</si>
  <si>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</si>
  <si>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</si>
  <si>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PAK001Fatalities in all crises</t>
  </si>
  <si>
    <t>release:</t>
  </si>
  <si>
    <t>30/06/2021</t>
  </si>
  <si>
    <t>INFORM SEVERITY INDEX</t>
  </si>
  <si>
    <t>June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</si>
  <si>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</si>
  <si>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</si>
  <si>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</si>
  <si>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</si>
  <si>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</si>
  <si>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</si>
  <si>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</si>
  <si>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</si>
  <si>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</si>
  <si>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</si>
  <si>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</si>
  <si>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</si>
  <si>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</si>
  <si>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</si>
  <si>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</si>
  <si>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</si>
  <si>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</si>
  <si>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</si>
  <si>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</si>
  <si>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</si>
  <si>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</si>
  <si>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</si>
  <si>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</si>
  <si>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</si>
  <si>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</si>
  <si>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</si>
  <si>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</si>
  <si>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</si>
  <si>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</si>
  <si>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</si>
  <si>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</si>
  <si>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</si>
  <si>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</si>
  <si>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</si>
  <si>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</si>
  <si>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</si>
  <si>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</si>
  <si>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</si>
  <si>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</si>
  <si>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</si>
  <si>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</si>
  <si>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</si>
  <si>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</si>
  <si>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</si>
  <si>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</si>
  <si>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</si>
  <si>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</si>
  <si>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</si>
  <si>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</si>
  <si>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</si>
  <si>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</si>
  <si>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</si>
  <si>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</si>
  <si>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</si>
  <si>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</si>
  <si>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</si>
  <si>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</si>
  <si>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</si>
  <si>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</si>
  <si>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</si>
  <si>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</si>
  <si>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</si>
  <si>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</si>
  <si>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</si>
  <si>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</si>
  <si>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</si>
  <si>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</si>
  <si>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</si>
  <si>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</si>
  <si>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</si>
  <si>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</si>
  <si>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</si>
  <si>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</si>
  <si>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</si>
  <si>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</si>
  <si>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</si>
  <si>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</si>
  <si>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</si>
  <si>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</si>
  <si>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</si>
  <si>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</si>
  <si>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</si>
  <si>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</si>
  <si>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</si>
  <si>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</si>
  <si>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</si>
  <si>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</si>
  <si>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</si>
  <si>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</si>
  <si>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</si>
  <si>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</si>
  <si>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</si>
  <si>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</si>
  <si>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</si>
  <si>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</si>
  <si>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</si>
  <si>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</si>
  <si>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</si>
  <si>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</si>
  <si>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</si>
  <si>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</si>
  <si>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</si>
  <si>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</si>
  <si>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</si>
  <si>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</si>
  <si>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</si>
  <si>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</si>
  <si>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</si>
  <si>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</si>
  <si>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</si>
  <si>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</si>
  <si>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</si>
  <si>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</si>
  <si>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</si>
  <si>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</si>
  <si>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</si>
  <si>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</si>
  <si>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</si>
  <si>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</si>
  <si>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</si>
  <si>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</si>
  <si>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</si>
  <si>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</si>
  <si>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</si>
  <si>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</si>
  <si>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</si>
  <si>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</si>
  <si>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</si>
  <si>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</si>
  <si>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</si>
  <si>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</si>
  <si>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</si>
  <si>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</si>
  <si>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</si>
  <si>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</si>
  <si>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</si>
  <si>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</si>
  <si>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</si>
  <si>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</si>
  <si>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</si>
  <si>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</si>
  <si>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</si>
  <si>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</si>
  <si>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</si>
  <si>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</si>
  <si>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</si>
  <si>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</si>
  <si>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</si>
  <si>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</si>
  <si>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</si>
  <si>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</si>
  <si>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</si>
  <si>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</si>
  <si>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</si>
  <si>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</si>
  <si>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</si>
  <si>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</si>
  <si>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</si>
  <si>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</si>
  <si>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</si>
  <si>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</si>
  <si>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</si>
  <si>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</si>
  <si>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</si>
  <si>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</si>
  <si>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</si>
  <si>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</si>
  <si>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</si>
  <si>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</si>
  <si>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</si>
  <si>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</si>
  <si>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</si>
  <si>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</si>
  <si>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</si>
  <si>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</si>
  <si>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</si>
  <si>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</si>
  <si>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</si>
  <si>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</si>
  <si>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</si>
  <si>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</si>
  <si>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</si>
  <si>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Albania</t>
  </si>
  <si>
    <t>ALB</t>
  </si>
  <si>
    <t>DZA</t>
  </si>
  <si>
    <t>Angola</t>
  </si>
  <si>
    <t>AGO</t>
  </si>
  <si>
    <t>Antigua and Barbuda</t>
  </si>
  <si>
    <t>ATG</t>
  </si>
  <si>
    <t>Argentina</t>
  </si>
  <si>
    <t>ARG</t>
  </si>
  <si>
    <t>ARM</t>
  </si>
  <si>
    <t>Australia</t>
  </si>
  <si>
    <t>AUS</t>
  </si>
  <si>
    <t>Austria</t>
  </si>
  <si>
    <t>AUT</t>
  </si>
  <si>
    <t>AZE</t>
  </si>
  <si>
    <t>Bahamas</t>
  </si>
  <si>
    <t>BHS</t>
  </si>
  <si>
    <t>Bahrain</t>
  </si>
  <si>
    <t>BHR</t>
  </si>
  <si>
    <t>BGD</t>
  </si>
  <si>
    <t>Barbados</t>
  </si>
  <si>
    <t>BRB</t>
  </si>
  <si>
    <t>Belarus</t>
  </si>
  <si>
    <t>BLR</t>
  </si>
  <si>
    <t>Belgium</t>
  </si>
  <si>
    <t>BEL</t>
  </si>
  <si>
    <t>Belize</t>
  </si>
  <si>
    <t>BLZ</t>
  </si>
  <si>
    <t>Benin</t>
  </si>
  <si>
    <t>BEN</t>
  </si>
  <si>
    <t>Bhutan</t>
  </si>
  <si>
    <t>BTN</t>
  </si>
  <si>
    <t>Bolivia</t>
  </si>
  <si>
    <t>BOL</t>
  </si>
  <si>
    <t>Bosnia and Herzegovina</t>
  </si>
  <si>
    <t>BIH</t>
  </si>
  <si>
    <t>Botswana</t>
  </si>
  <si>
    <t>BWA</t>
  </si>
  <si>
    <t>BRA</t>
  </si>
  <si>
    <t>Brunei</t>
  </si>
  <si>
    <t>BRN</t>
  </si>
  <si>
    <t>Bulgaria</t>
  </si>
  <si>
    <t>BGR</t>
  </si>
  <si>
    <t>BFA</t>
  </si>
  <si>
    <t>BDI</t>
  </si>
  <si>
    <t>CAF</t>
  </si>
  <si>
    <t>Cambodia</t>
  </si>
  <si>
    <t>KHM</t>
  </si>
  <si>
    <t>CMR</t>
  </si>
  <si>
    <t>Canada</t>
  </si>
  <si>
    <t>CAN</t>
  </si>
  <si>
    <t>Cape Verde</t>
  </si>
  <si>
    <t>CPV</t>
  </si>
  <si>
    <t>TCD</t>
  </si>
  <si>
    <t>Chile</t>
  </si>
  <si>
    <t>CHL</t>
  </si>
  <si>
    <t>China</t>
  </si>
  <si>
    <t>CHN</t>
  </si>
  <si>
    <t>COL</t>
  </si>
  <si>
    <t>Comoros</t>
  </si>
  <si>
    <t>COM</t>
  </si>
  <si>
    <t>COG</t>
  </si>
  <si>
    <t>CRI</t>
  </si>
  <si>
    <t>Croatia</t>
  </si>
  <si>
    <t>HRV</t>
  </si>
  <si>
    <t>Cuba</t>
  </si>
  <si>
    <t>CUB</t>
  </si>
  <si>
    <t>Cyprus</t>
  </si>
  <si>
    <t>CYP</t>
  </si>
  <si>
    <t>Czech Republic</t>
  </si>
  <si>
    <t>CZE</t>
  </si>
  <si>
    <t>Côte d'Ivoire</t>
  </si>
  <si>
    <t>CIV</t>
  </si>
  <si>
    <t>PRK</t>
  </si>
  <si>
    <t>COD</t>
  </si>
  <si>
    <t>Denmark</t>
  </si>
  <si>
    <t>DNK</t>
  </si>
  <si>
    <t>DJI</t>
  </si>
  <si>
    <t>Dominica</t>
  </si>
  <si>
    <t>DMA</t>
  </si>
  <si>
    <t>Dominican Republic</t>
  </si>
  <si>
    <t>DOM</t>
  </si>
  <si>
    <t>ECU</t>
  </si>
  <si>
    <t>EGY</t>
  </si>
  <si>
    <t>SLV</t>
  </si>
  <si>
    <t>Equatorial Guinea</t>
  </si>
  <si>
    <t>GNQ</t>
  </si>
  <si>
    <t>ERI</t>
  </si>
  <si>
    <t>Estonia</t>
  </si>
  <si>
    <t>EST</t>
  </si>
  <si>
    <t>SWZ</t>
  </si>
  <si>
    <t>ETH</t>
  </si>
  <si>
    <t>Fiji</t>
  </si>
  <si>
    <t>FJI</t>
  </si>
  <si>
    <t>Finland</t>
  </si>
  <si>
    <t>FIN</t>
  </si>
  <si>
    <t>France</t>
  </si>
  <si>
    <t>FRA</t>
  </si>
  <si>
    <t>Gabon</t>
  </si>
  <si>
    <t>GAB</t>
  </si>
  <si>
    <t>Gambia</t>
  </si>
  <si>
    <t>GMB</t>
  </si>
  <si>
    <t>Georgia</t>
  </si>
  <si>
    <t>GEO</t>
  </si>
  <si>
    <t>Germany</t>
  </si>
  <si>
    <t>DEU</t>
  </si>
  <si>
    <t>Ghana</t>
  </si>
  <si>
    <t>GHA</t>
  </si>
  <si>
    <t>GRC</t>
  </si>
  <si>
    <t>Grenada</t>
  </si>
  <si>
    <t>GRD</t>
  </si>
  <si>
    <t>GTM</t>
  </si>
  <si>
    <t>Guinea</t>
  </si>
  <si>
    <t>GIN</t>
  </si>
  <si>
    <t>Guinea-Bissau</t>
  </si>
  <si>
    <t>GNB</t>
  </si>
  <si>
    <t>Guyana</t>
  </si>
  <si>
    <t>GUY</t>
  </si>
  <si>
    <t>HTI</t>
  </si>
  <si>
    <t>HND</t>
  </si>
  <si>
    <t>Hungary</t>
  </si>
  <si>
    <t>HUN</t>
  </si>
  <si>
    <t>Iceland</t>
  </si>
  <si>
    <t>ISL</t>
  </si>
  <si>
    <t>IND</t>
  </si>
  <si>
    <t>IDN</t>
  </si>
  <si>
    <t>IRN</t>
  </si>
  <si>
    <t>IRQ</t>
  </si>
  <si>
    <t>Ireland</t>
  </si>
  <si>
    <t>IRL</t>
  </si>
  <si>
    <t>Israel</t>
  </si>
  <si>
    <t>ISR</t>
  </si>
  <si>
    <t>ITA</t>
  </si>
  <si>
    <t>Jamaica</t>
  </si>
  <si>
    <t>JAM</t>
  </si>
  <si>
    <t>Japan</t>
  </si>
  <si>
    <t>JPN</t>
  </si>
  <si>
    <t>JOR</t>
  </si>
  <si>
    <t>Kazakhstan</t>
  </si>
  <si>
    <t>KAZ</t>
  </si>
  <si>
    <t>KEN</t>
  </si>
  <si>
    <t>Kiribati</t>
  </si>
  <si>
    <t>KIR</t>
  </si>
  <si>
    <t>Korea, Republic of</t>
  </si>
  <si>
    <t>KOR</t>
  </si>
  <si>
    <t>Kuwait</t>
  </si>
  <si>
    <t>KWT</t>
  </si>
  <si>
    <t>Kyrgyzstan</t>
  </si>
  <si>
    <t>KGZ</t>
  </si>
  <si>
    <t>Laos</t>
  </si>
  <si>
    <t>LAO</t>
  </si>
  <si>
    <t>Latvia</t>
  </si>
  <si>
    <t>LVA</t>
  </si>
  <si>
    <t>LBN</t>
  </si>
  <si>
    <t>LSO</t>
  </si>
  <si>
    <t>Liberia</t>
  </si>
  <si>
    <t>LBR</t>
  </si>
  <si>
    <t>LBY</t>
  </si>
  <si>
    <t>Liechtenstein</t>
  </si>
  <si>
    <t>LIE</t>
  </si>
  <si>
    <t>Lithuania</t>
  </si>
  <si>
    <t>LTU</t>
  </si>
  <si>
    <t>Luxembourg</t>
  </si>
  <si>
    <t>LUX</t>
  </si>
  <si>
    <t>Macedonia</t>
  </si>
  <si>
    <t>MKD</t>
  </si>
  <si>
    <t>MDG</t>
  </si>
  <si>
    <t>MWI</t>
  </si>
  <si>
    <t>MYS</t>
  </si>
  <si>
    <t>Maldives</t>
  </si>
  <si>
    <t>MDV</t>
  </si>
  <si>
    <t>MLI</t>
  </si>
  <si>
    <t>Malta</t>
  </si>
  <si>
    <t>MLT</t>
  </si>
  <si>
    <t>Marshall Islands</t>
  </si>
  <si>
    <t>MHL</t>
  </si>
  <si>
    <t>MRT</t>
  </si>
  <si>
    <t>Mauritius</t>
  </si>
  <si>
    <t>MUS</t>
  </si>
  <si>
    <t>MEX</t>
  </si>
  <si>
    <t>Micronesia</t>
  </si>
  <si>
    <t>FSM</t>
  </si>
  <si>
    <t>Moldova</t>
  </si>
  <si>
    <t>MDA</t>
  </si>
  <si>
    <t>Mongolia</t>
  </si>
  <si>
    <t>MNG</t>
  </si>
  <si>
    <t>Montenegro</t>
  </si>
  <si>
    <t>MNE</t>
  </si>
  <si>
    <t>MAR</t>
  </si>
  <si>
    <t>MOZ</t>
  </si>
  <si>
    <t>MMR</t>
  </si>
  <si>
    <t>NAM</t>
  </si>
  <si>
    <t>Nauru</t>
  </si>
  <si>
    <t>NRU</t>
  </si>
  <si>
    <t>Nepal</t>
  </si>
  <si>
    <t>NPL</t>
  </si>
  <si>
    <t>Netherlands</t>
  </si>
  <si>
    <t>NLD</t>
  </si>
  <si>
    <t>New Zealand</t>
  </si>
  <si>
    <t>NZL</t>
  </si>
  <si>
    <t>NIC</t>
  </si>
  <si>
    <t>NER</t>
  </si>
  <si>
    <t>NGA</t>
  </si>
  <si>
    <t>Norway</t>
  </si>
  <si>
    <t>NOR</t>
  </si>
  <si>
    <t>Oman</t>
  </si>
  <si>
    <t>OMN</t>
  </si>
  <si>
    <t>PAK</t>
  </si>
  <si>
    <t>Palau</t>
  </si>
  <si>
    <t>PLW</t>
  </si>
  <si>
    <t>PSE</t>
  </si>
  <si>
    <t>Panama</t>
  </si>
  <si>
    <t>PAN</t>
  </si>
  <si>
    <t>Papua New Guinea</t>
  </si>
  <si>
    <t>PNG</t>
  </si>
  <si>
    <t>Paraguay</t>
  </si>
  <si>
    <t>PRY</t>
  </si>
  <si>
    <t>PER</t>
  </si>
  <si>
    <t>PHL</t>
  </si>
  <si>
    <t>Poland</t>
  </si>
  <si>
    <t>POL</t>
  </si>
  <si>
    <t>Portugal</t>
  </si>
  <si>
    <t>PRT</t>
  </si>
  <si>
    <t>Qatar</t>
  </si>
  <si>
    <t>QAT</t>
  </si>
  <si>
    <t>Romania</t>
  </si>
  <si>
    <t>ROU</t>
  </si>
  <si>
    <t>Russia</t>
  </si>
  <si>
    <t>RUS</t>
  </si>
  <si>
    <t>RWA</t>
  </si>
  <si>
    <t>Saint Lucia</t>
  </si>
  <si>
    <t>LCA</t>
  </si>
  <si>
    <t>Samoa</t>
  </si>
  <si>
    <t>WSM</t>
  </si>
  <si>
    <t>Sao Tome and Principe</t>
  </si>
  <si>
    <t>STP</t>
  </si>
  <si>
    <t>Saudi Arabia</t>
  </si>
  <si>
    <t>SAU</t>
  </si>
  <si>
    <t>SEN</t>
  </si>
  <si>
    <t>Serbia</t>
  </si>
  <si>
    <t>SRB</t>
  </si>
  <si>
    <t>Seychelles</t>
  </si>
  <si>
    <t>SYC</t>
  </si>
  <si>
    <t>Sierra Leone</t>
  </si>
  <si>
    <t>SLE</t>
  </si>
  <si>
    <t>Singapore</t>
  </si>
  <si>
    <t>SGP</t>
  </si>
  <si>
    <t>Slovakia</t>
  </si>
  <si>
    <t>SVK</t>
  </si>
  <si>
    <t>Slovenia</t>
  </si>
  <si>
    <t>SVN</t>
  </si>
  <si>
    <t>Solomon Islands</t>
  </si>
  <si>
    <t>SLB</t>
  </si>
  <si>
    <t>SOM</t>
  </si>
  <si>
    <t>South Africa</t>
  </si>
  <si>
    <t>ZAF</t>
  </si>
  <si>
    <t>SSD</t>
  </si>
  <si>
    <t>ESP</t>
  </si>
  <si>
    <t>Sri Lanka</t>
  </si>
  <si>
    <t>LKA</t>
  </si>
  <si>
    <t>St. Kitts and Nevis</t>
  </si>
  <si>
    <t>KNA</t>
  </si>
  <si>
    <t>VCT</t>
  </si>
  <si>
    <t>SDN</t>
  </si>
  <si>
    <t>Suriname</t>
  </si>
  <si>
    <t>SUR</t>
  </si>
  <si>
    <t>Sweden</t>
  </si>
  <si>
    <t>SWE</t>
  </si>
  <si>
    <t>Switzerland</t>
  </si>
  <si>
    <t>CHE</t>
  </si>
  <si>
    <t>SYR</t>
  </si>
  <si>
    <t>Tajikistan</t>
  </si>
  <si>
    <t>TJK</t>
  </si>
  <si>
    <t>TZA</t>
  </si>
  <si>
    <t>THA</t>
  </si>
  <si>
    <t>TLS</t>
  </si>
  <si>
    <t>Togo</t>
  </si>
  <si>
    <t>TGO</t>
  </si>
  <si>
    <t>Tonga</t>
  </si>
  <si>
    <t>TON</t>
  </si>
  <si>
    <t>TTO</t>
  </si>
  <si>
    <t>TUN</t>
  </si>
  <si>
    <t>TUR</t>
  </si>
  <si>
    <t>Turkmenistan</t>
  </si>
  <si>
    <t>TKM</t>
  </si>
  <si>
    <t>Tuvalu</t>
  </si>
  <si>
    <t>TUV</t>
  </si>
  <si>
    <t>UGA</t>
  </si>
  <si>
    <t>UKR</t>
  </si>
  <si>
    <t>United Arab Emirates</t>
  </si>
  <si>
    <t>ARE</t>
  </si>
  <si>
    <t>United Kingdom</t>
  </si>
  <si>
    <t>GBR</t>
  </si>
  <si>
    <t>United States</t>
  </si>
  <si>
    <t>USA</t>
  </si>
  <si>
    <t>Uruguay</t>
  </si>
  <si>
    <t>URY</t>
  </si>
  <si>
    <t>Uzbekistan</t>
  </si>
  <si>
    <t>UZB</t>
  </si>
  <si>
    <t>Vanuatu</t>
  </si>
  <si>
    <t>VUT</t>
  </si>
  <si>
    <t>VEN</t>
  </si>
  <si>
    <t>Vietnam</t>
  </si>
  <si>
    <t>VNM</t>
  </si>
  <si>
    <t>YEM</t>
  </si>
  <si>
    <t>ZMB</t>
  </si>
  <si>
    <t>ZWE</t>
  </si>
  <si>
    <t>Total sq.km.</t>
  </si>
  <si>
    <t>NGA, NER, TCD, CMR</t>
  </si>
  <si>
    <t>VEN, BRA, COL, ECU, PER, TTO</t>
  </si>
  <si>
    <t>IND, PAK</t>
  </si>
  <si>
    <t>SYR, TUR, IRQ, EGY, JOR, LBN</t>
  </si>
  <si>
    <t>TUR, GRC</t>
  </si>
  <si>
    <t>DZA, TUN, LBY, ITA</t>
  </si>
  <si>
    <t>DZA, MAR, ESP</t>
  </si>
  <si>
    <t>BGD, MMR</t>
  </si>
  <si>
    <t>LSO, MDG, MWI, MOZ, NAM, SWZ, ZMB, ZWE</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</si>
  <si>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</si>
  <si>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</si>
  <si>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</si>
  <si>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</si>
  <si>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</si>
  <si>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</si>
  <si>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</si>
  <si>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</si>
  <si>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</si>
  <si>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</si>
  <si>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</si>
  <si>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</si>
  <si>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</si>
  <si>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</si>
  <si>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</si>
  <si>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</si>
  <si>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</si>
  <si>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</si>
  <si>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</si>
  <si>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</si>
  <si>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</si>
  <si>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</si>
  <si>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</si>
  <si>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</si>
  <si>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</si>
  <si>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</si>
  <si>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</si>
  <si>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</si>
  <si>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</si>
  <si>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</si>
  <si>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</si>
  <si>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</si>
  <si>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</si>
  <si>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</si>
  <si>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</si>
  <si>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</si>
  <si>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</si>
  <si>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</si>
  <si>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</si>
  <si>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</si>
  <si>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</si>
  <si>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</si>
  <si>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</si>
  <si>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</si>
  <si>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</si>
  <si>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</si>
  <si>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</si>
  <si>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</si>
  <si>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</si>
  <si>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</si>
  <si>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</si>
  <si>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</si>
  <si>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</si>
  <si>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</si>
  <si>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</si>
  <si>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</si>
  <si>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</si>
  <si>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</si>
  <si>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</si>
  <si>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</si>
  <si>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</si>
  <si>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</si>
  <si>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</si>
  <si>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</si>
  <si>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</si>
  <si>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</si>
  <si>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</si>
  <si>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</si>
  <si>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</si>
  <si>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</si>
  <si>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</si>
  <si>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</si>
  <si>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</si>
  <si>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</si>
  <si>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</si>
  <si>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</si>
  <si>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</si>
  <si>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</si>
  <si>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</si>
  <si>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</si>
  <si>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</si>
  <si>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</si>
  <si>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</si>
  <si>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</si>
  <si>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</si>
  <si>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</si>
  <si>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</si>
  <si>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</si>
  <si>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</si>
  <si>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</si>
  <si>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</si>
  <si>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</si>
  <si>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</si>
  <si>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</si>
  <si>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</si>
  <si>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</si>
  <si>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</si>
  <si>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</si>
  <si>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</si>
  <si>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</si>
  <si>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</si>
  <si>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</si>
  <si>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</si>
  <si>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</si>
  <si>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</si>
  <si>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</si>
  <si>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</si>
  <si>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</si>
  <si>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</si>
  <si>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</si>
  <si>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</si>
  <si>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</si>
  <si>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</si>
  <si>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</si>
  <si>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</si>
  <si>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</si>
  <si>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</si>
  <si>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</si>
  <si>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</si>
  <si>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</si>
  <si>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</si>
  <si>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</si>
  <si>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</si>
  <si>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</si>
  <si>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</si>
  <si>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</si>
  <si>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</si>
  <si>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Conflict in Afghanistan</t>
  </si>
  <si>
    <t>AFG002</t>
  </si>
  <si>
    <t>-</t>
  </si>
  <si>
    <t>Drought in Afghanistan</t>
  </si>
  <si>
    <t>AFG003</t>
  </si>
  <si>
    <t>Floods in Afghanistan</t>
  </si>
  <si>
    <t>AFG004</t>
  </si>
  <si>
    <t>Venezuela displacement in Argentina</t>
  </si>
  <si>
    <t>ARG002</t>
  </si>
  <si>
    <t>Political and economic crisis in Burundi</t>
  </si>
  <si>
    <t>BDI002</t>
  </si>
  <si>
    <t>Flooding in Burundi</t>
  </si>
  <si>
    <t>BDI003</t>
  </si>
  <si>
    <t>Floods in Burkina Faso</t>
  </si>
  <si>
    <t>BFA003</t>
  </si>
  <si>
    <t>Multiple crises in Burkina Faso</t>
  </si>
  <si>
    <t>BFA004</t>
  </si>
  <si>
    <t>Mutliple crises in Bangladesh</t>
  </si>
  <si>
    <t>BGD001</t>
  </si>
  <si>
    <t>Multiple Crises in Bangladesh</t>
  </si>
  <si>
    <t>BGD004</t>
  </si>
  <si>
    <t>Cyclone Amphan Bangladesh</t>
  </si>
  <si>
    <t>BGD006</t>
  </si>
  <si>
    <t>Floods in Bangladesh</t>
  </si>
  <si>
    <t>BGD007</t>
  </si>
  <si>
    <t xml:space="preserve">Hurricane Dorian in Bahamas </t>
  </si>
  <si>
    <t>BHS002</t>
  </si>
  <si>
    <t>Mixed migration flows in Bosnia and Herzegovina</t>
  </si>
  <si>
    <t>BIH002</t>
  </si>
  <si>
    <t>Floods in CAR</t>
  </si>
  <si>
    <t>CAF002</t>
  </si>
  <si>
    <t>Floods in China</t>
  </si>
  <si>
    <t>CHN002</t>
  </si>
  <si>
    <t>Floods in DRC</t>
  </si>
  <si>
    <t>COD002</t>
  </si>
  <si>
    <t>Floods in south-eastern DRC</t>
  </si>
  <si>
    <t>COD003</t>
  </si>
  <si>
    <t>Pool conflict</t>
  </si>
  <si>
    <t>COG002</t>
  </si>
  <si>
    <t>Floods in Congo</t>
  </si>
  <si>
    <t>COG004</t>
  </si>
  <si>
    <t>Hurricane Eta and Iota in Colombia</t>
  </si>
  <si>
    <t>COL003</t>
  </si>
  <si>
    <t>Tropical Cyclone Kenneth in Comoros</t>
  </si>
  <si>
    <t>COM002</t>
  </si>
  <si>
    <t>Floods in Djibouti</t>
  </si>
  <si>
    <t>DJI004</t>
  </si>
  <si>
    <t>Tropical cyclone Yasa in Fiji</t>
  </si>
  <si>
    <t>FJI002</t>
  </si>
  <si>
    <t xml:space="preserve">Complex Crisis in Indonesia </t>
  </si>
  <si>
    <t>IDN001</t>
  </si>
  <si>
    <t>Sunda Strait Tsunami</t>
  </si>
  <si>
    <t>IDN003</t>
  </si>
  <si>
    <t>Jakarta Floods</t>
  </si>
  <si>
    <t>IDN005</t>
  </si>
  <si>
    <t>Sulawesi Earthquake</t>
  </si>
  <si>
    <t>IDN006</t>
  </si>
  <si>
    <t>Country Level</t>
  </si>
  <si>
    <t>IDN007</t>
  </si>
  <si>
    <t>Multiple Crises in India</t>
  </si>
  <si>
    <t>IND001</t>
  </si>
  <si>
    <t>Cyclone Amphan India</t>
  </si>
  <si>
    <t>IND003</t>
  </si>
  <si>
    <t>Floods in Assam</t>
  </si>
  <si>
    <t>IND004</t>
  </si>
  <si>
    <t>Floods in India</t>
  </si>
  <si>
    <t>IND005</t>
  </si>
  <si>
    <t>Iran Floods</t>
  </si>
  <si>
    <t>IRN002</t>
  </si>
  <si>
    <t xml:space="preserve">Floods in Sistan - Baluchestan </t>
  </si>
  <si>
    <t>IRN003</t>
  </si>
  <si>
    <t>Refugee situation in Jordan</t>
  </si>
  <si>
    <t>JOR001</t>
  </si>
  <si>
    <t>Palestinian refugees in Jordan</t>
  </si>
  <si>
    <t>JOR003</t>
  </si>
  <si>
    <t xml:space="preserve">Multiple crisis in Kenya </t>
  </si>
  <si>
    <t>KEN001</t>
  </si>
  <si>
    <t>Drought in Kenya</t>
  </si>
  <si>
    <t>KEN003</t>
  </si>
  <si>
    <t>Floods in Kenya</t>
  </si>
  <si>
    <t>KEN004</t>
  </si>
  <si>
    <t>Flooding and Landslides in Kenya</t>
  </si>
  <si>
    <t>KEN005</t>
  </si>
  <si>
    <t xml:space="preserve">Tropical Storm Podul in Laos </t>
  </si>
  <si>
    <t>LAO002</t>
  </si>
  <si>
    <t>Refugee situation in Lebanon</t>
  </si>
  <si>
    <t>LBN001</t>
  </si>
  <si>
    <t>Palestinians in Lebanon</t>
  </si>
  <si>
    <t>LBN003</t>
  </si>
  <si>
    <t>Explosion in Beirut</t>
  </si>
  <si>
    <t>LBN005</t>
  </si>
  <si>
    <t>Complex situation in Madagascar</t>
  </si>
  <si>
    <t>MDG001</t>
  </si>
  <si>
    <t>Measles in Madagascar</t>
  </si>
  <si>
    <t>MDG003</t>
  </si>
  <si>
    <t>Floods in Madagascar</t>
  </si>
  <si>
    <t>MDG004</t>
  </si>
  <si>
    <t>Complex Country Crisis in Madagascar</t>
  </si>
  <si>
    <t>MDG005</t>
  </si>
  <si>
    <t>Hurricane Eta and Iota in Southern Mexico</t>
  </si>
  <si>
    <t>MEX004</t>
  </si>
  <si>
    <t>Drought in Mozambique</t>
  </si>
  <si>
    <t>MOZ002</t>
  </si>
  <si>
    <t>Tropical Cyclone Idai in mozambique</t>
  </si>
  <si>
    <t>MOZ003</t>
  </si>
  <si>
    <t>Tropical Cyclone Kenneth in Mozambique</t>
  </si>
  <si>
    <t>MOZ005</t>
  </si>
  <si>
    <t>Complex situation in Mauritania</t>
  </si>
  <si>
    <t>MRT001</t>
  </si>
  <si>
    <t>Tropical Cyclone Idai in Malawi</t>
  </si>
  <si>
    <t>MWI003</t>
  </si>
  <si>
    <t>Floods in Niger</t>
  </si>
  <si>
    <t>NER005</t>
  </si>
  <si>
    <t>Food insecurity in Nigeria</t>
  </si>
  <si>
    <t>NGA002</t>
  </si>
  <si>
    <t>Cameroon refugees in Nigeria</t>
  </si>
  <si>
    <t>NGA005</t>
  </si>
  <si>
    <t>Floods in Nepal</t>
  </si>
  <si>
    <t>NPL002</t>
  </si>
  <si>
    <t>Drought in Pakistan</t>
  </si>
  <si>
    <t>PAK002</t>
  </si>
  <si>
    <t>Conflict in Pakistan</t>
  </si>
  <si>
    <t>PAK003</t>
  </si>
  <si>
    <t>Venezuela displacement in Panama</t>
  </si>
  <si>
    <t>PAN002</t>
  </si>
  <si>
    <t>Multiple crises in the Philippines</t>
  </si>
  <si>
    <t>PHL001</t>
  </si>
  <si>
    <t>Mindanao Earthquake</t>
  </si>
  <si>
    <t>PHL004</t>
  </si>
  <si>
    <t>Typhoon Tisoy</t>
  </si>
  <si>
    <t>PHL005</t>
  </si>
  <si>
    <t>Typhoon Phanfone</t>
  </si>
  <si>
    <t>PHL006</t>
  </si>
  <si>
    <t>Taal Volcano in Philippines</t>
  </si>
  <si>
    <t>PHL007</t>
  </si>
  <si>
    <t>Typhoon Ambo Philippines</t>
  </si>
  <si>
    <t>PHL008</t>
  </si>
  <si>
    <t>Typhoon Goni (Rolly) and Typhoon Vamco (Ulysses)</t>
  </si>
  <si>
    <t>PHL009</t>
  </si>
  <si>
    <t>Complex crisis in PNG</t>
  </si>
  <si>
    <t>PNG002</t>
  </si>
  <si>
    <t>Nigeria,Niger,Chad,Cameroon</t>
  </si>
  <si>
    <t>Venezuela,Brazil,Colombia,Ecuador,Peru,Trinidad and Tobago</t>
  </si>
  <si>
    <t>India,Pakistan</t>
  </si>
  <si>
    <t>Syria,Turkey,Iraq,Egypt,Jordan,Lebanon</t>
  </si>
  <si>
    <t>Turkey,Greece</t>
  </si>
  <si>
    <t>Algeria,Tunisia,Libya,Italy</t>
  </si>
  <si>
    <t>Algeria,Morocco,Spain</t>
  </si>
  <si>
    <t>Bangladesh,Myanmar</t>
  </si>
  <si>
    <t>Lesotho,Madagascar,Malawi,Mozambique,Namibia,Eswatini,Zambia,Zimbabwe</t>
  </si>
  <si>
    <t>Armenia,Azerbaijan</t>
  </si>
  <si>
    <t>Conflict and food insecurity in Sudan</t>
  </si>
  <si>
    <t>SDN002</t>
  </si>
  <si>
    <t>Eritrean refugees in Sudan</t>
  </si>
  <si>
    <t>SDN003</t>
  </si>
  <si>
    <t>South Sudanese refugees in Sudan</t>
  </si>
  <si>
    <t>SDN004</t>
  </si>
  <si>
    <t>Floods in South Sudan</t>
  </si>
  <si>
    <t>SSD002</t>
  </si>
  <si>
    <t>Drought in Chad</t>
  </si>
  <si>
    <t>TCD002</t>
  </si>
  <si>
    <t>Floods in Chad</t>
  </si>
  <si>
    <t>TCD008</t>
  </si>
  <si>
    <t>Multiple crises in Uganda</t>
  </si>
  <si>
    <t>UGA001</t>
  </si>
  <si>
    <t>South sudanese refugees in Uganda</t>
  </si>
  <si>
    <t>UGA002</t>
  </si>
  <si>
    <t>DRC refugees in Uganda</t>
  </si>
  <si>
    <t>UGA003</t>
  </si>
  <si>
    <t>Drought in Uganda</t>
  </si>
  <si>
    <t>UGA004</t>
  </si>
  <si>
    <t>Floods and Landslides in Uganda</t>
  </si>
  <si>
    <t>UGA006</t>
  </si>
  <si>
    <t>Floods in central Vietnam</t>
  </si>
  <si>
    <t>VNM002</t>
  </si>
  <si>
    <t>Cyclone Harold in Vanuatu</t>
  </si>
  <si>
    <t>VUT002</t>
  </si>
  <si>
    <t>Monsoon in Philippines</t>
  </si>
  <si>
    <t>XXX002</t>
  </si>
  <si>
    <t>XXX003</t>
  </si>
  <si>
    <t>Tropical Cyclone Idai in Zimbabwe</t>
  </si>
  <si>
    <t>ZWE002</t>
  </si>
  <si>
    <t>Malaria Outbreak in Zimbabwe</t>
  </si>
  <si>
    <t>ZWE003</t>
  </si>
  <si>
    <t>GlideNumber</t>
  </si>
  <si>
    <t>SeverityGlideNumber</t>
  </si>
  <si>
    <t>ISO3 code</t>
  </si>
  <si>
    <t>Region</t>
  </si>
  <si>
    <t>First country</t>
  </si>
  <si>
    <t>Crisis description</t>
  </si>
  <si>
    <t>Related crisis</t>
  </si>
  <si>
    <t>Starting date</t>
  </si>
  <si>
    <t>Duration (days)</t>
  </si>
  <si>
    <t>Asia</t>
  </si>
  <si>
    <t>Complex crisis</t>
  </si>
  <si>
    <t>https://www.acaps.org/country/Afghanistan/crisis/Complex-crisis</t>
  </si>
  <si>
    <t>Before 2019</t>
  </si>
  <si>
    <t>More than 2 years</t>
  </si>
  <si>
    <t>Middle east</t>
  </si>
  <si>
    <t>Conflict</t>
  </si>
  <si>
    <t>https://www.acaps.org/country/Armenia/crisis/Nagorno-Karabakh-Conflict-in-Armenia</t>
  </si>
  <si>
    <t>04/11/2020</t>
  </si>
  <si>
    <t>https://www.acaps.org/country/Azerbaijan/crisis/Nagorno-Karabakh-conflict-in-Azerbaijan</t>
  </si>
  <si>
    <t>Africa</t>
  </si>
  <si>
    <t xml:space="preserve">Complex crisis </t>
  </si>
  <si>
    <t>https://www.acaps.org/country/Burundi/crisis/Complex-crisis</t>
  </si>
  <si>
    <t>https://www.acaps.org/country/Burkina Faso/crisis/Conflict</t>
  </si>
  <si>
    <t>International displacement</t>
  </si>
  <si>
    <t>Rohingya Refugees</t>
  </si>
  <si>
    <t>https://www.acaps.org/country/Bangladesh/crisis/Rohingya-Refugees</t>
  </si>
  <si>
    <t>Americas</t>
  </si>
  <si>
    <t>Venezuelan refugees</t>
  </si>
  <si>
    <t>https://www.acaps.org/country/Brazil/crisis/Venezuelan-refugees</t>
  </si>
  <si>
    <t>https://www.acaps.org/country/CAR/crisis/Complex-crisis</t>
  </si>
  <si>
    <t>Multiple crises country</t>
  </si>
  <si>
    <t>Country level</t>
  </si>
  <si>
    <t>https://www.acaps.org/country/Cameroon/crisis/Country-level</t>
  </si>
  <si>
    <t>Boko Haram</t>
  </si>
  <si>
    <t>https://www.acaps.org/country/Cameroon/crisis/Boko-Haram</t>
  </si>
  <si>
    <t>Anglophone crisis</t>
  </si>
  <si>
    <t>https://www.acaps.org/country/Cameroon/crisis/Anglophone-crisis</t>
  </si>
  <si>
    <t>CAR refugees</t>
  </si>
  <si>
    <t>https://www.acaps.org/country/Cameroon/crisis/CAR-refugees</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</si>
  <si>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</si>
  <si>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</si>
  <si>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</si>
  <si>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</si>
  <si>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</si>
  <si>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</si>
  <si>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</si>
  <si>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</si>
  <si>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</si>
  <si>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</si>
  <si>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</si>
  <si>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</si>
  <si>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</si>
  <si>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</si>
  <si>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https://www.acaps.org/country/Algeria/crisis/Mixed-Migration</t>
  </si>
  <si>
    <t>Sahrawi refugees</t>
  </si>
  <si>
    <t>https://www.acaps.org/country/Algeria/crisis/Sahrawi-refugees</t>
  </si>
  <si>
    <t>https://www.acaps.org/country/Algeria/crisis/Country-level</t>
  </si>
  <si>
    <t>23/06/2020</t>
  </si>
  <si>
    <t>https://www.acaps.org/country/Ecuador/crisis/Venezuelan-refugees</t>
  </si>
  <si>
    <t>Refugee crisis</t>
  </si>
  <si>
    <t>https://www.acaps.org/country/Egypt/crisis/Refugee-crisis</t>
  </si>
  <si>
    <t>https://www.acaps.org/country/Eritrea/crisis/Complex-crisis</t>
  </si>
  <si>
    <t>Europe</t>
  </si>
  <si>
    <t>https://www.acaps.org/country/Spain/crisis/Mixed-Migration</t>
  </si>
  <si>
    <t>https://www.acaps.org/country/Ethiopia/crisis/Complex-crisis</t>
  </si>
  <si>
    <t>Flood</t>
  </si>
  <si>
    <t>Floods</t>
  </si>
  <si>
    <t>https://www.acaps.org/country/Ethiopia/crisis/Floods</t>
  </si>
  <si>
    <t>01/06/2020</t>
  </si>
  <si>
    <t>https://www.acaps.org/country/Ethiopia/crisis/International-Displacement</t>
  </si>
  <si>
    <t>https://www.acaps.org/country/Ethiopia/crisis/Crisis-in-Tigray</t>
  </si>
  <si>
    <t>04/12/2020</t>
  </si>
  <si>
    <t>https://www.acaps.org/country/Greece/crisis/Mixed-Migration</t>
  </si>
  <si>
    <t>https://www.acaps.org/country/Guatemala/crisis/Complex-crisis</t>
  </si>
  <si>
    <t>Tropical cyclone</t>
  </si>
  <si>
    <t>Hurricane Eta and Iota</t>
  </si>
  <si>
    <t>https://www.acaps.org/country/Guatemala/crisis/Hurricane-Eta-and-Iota</t>
  </si>
  <si>
    <t>https://www.acaps.org/country/Honduras/crisis/Complex-crisis</t>
  </si>
  <si>
    <t>https://www.acaps.org/country/Honduras/crisis/Hurricane-Eta-and-Iota</t>
  </si>
  <si>
    <t>https://www.acaps.org/country/Haiti/crisis/Complex-crisis</t>
  </si>
  <si>
    <t>https://www.acaps.org/country/Indonesia/crisis/Papua-Conflict</t>
  </si>
  <si>
    <t>01/07/2019</t>
  </si>
  <si>
    <t xml:space="preserve">Kashmir conflict </t>
  </si>
  <si>
    <t>https://www.acaps.org/country/India/crisis/Kashmir-conflict</t>
  </si>
  <si>
    <t>01/03/2019</t>
  </si>
  <si>
    <t>Afghan Refugees</t>
  </si>
  <si>
    <t>https://www.acaps.org/country/Iran/crisis/Afghan-Refugees</t>
  </si>
  <si>
    <t>01/03/2020</t>
  </si>
  <si>
    <t>https://www.acaps.org/country/Iraq/crisis/Country-level</t>
  </si>
  <si>
    <t>https://www.acaps.org/country/Iraq/crisis/Conflict</t>
  </si>
  <si>
    <t>Syrian Refugees</t>
  </si>
  <si>
    <t>https://www.acaps.org/country/Iraq/crisis/Syrian-Refugees</t>
  </si>
  <si>
    <t>https://www.acaps.org/country/Italy/crisis/Mixed-Migration</t>
  </si>
  <si>
    <t>Syrian refugees</t>
  </si>
  <si>
    <t>https://www.acaps.org/country/Jordan/crisis/Syrian-refugees</t>
  </si>
  <si>
    <t>Refugee situation</t>
  </si>
  <si>
    <t>https://www.acaps.org/country/Kenya/crisis/Refugee-situation</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</si>
  <si>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</si>
  <si>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</si>
  <si>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</si>
  <si>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</si>
  <si>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</si>
  <si>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</si>
  <si>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</si>
  <si>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</si>
  <si>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</si>
  <si>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https://www.acaps.org/country/Madagascar/crisis/Drought</t>
  </si>
  <si>
    <t>https://www.acaps.org/country/Mexico/crisis/Country-Level</t>
  </si>
  <si>
    <t>01/11/2019</t>
  </si>
  <si>
    <t>Other type of violence</t>
  </si>
  <si>
    <t>Criminal Violence</t>
  </si>
  <si>
    <t>https://www.acaps.org/country/Mexico/crisis/Criminal-Violence</t>
  </si>
  <si>
    <t>https://www.acaps.org/country/Mexico/crisis/Mixed-Migration</t>
  </si>
  <si>
    <t>https://www.acaps.org/country/Mali/crisis/Complex-crisis</t>
  </si>
  <si>
    <t>https://www.acaps.org/country/Myanmar/crisis/Country-level</t>
  </si>
  <si>
    <t>Rakhine conflict</t>
  </si>
  <si>
    <t>https://www.acaps.org/country/Myanmar/crisis/Rakhine-conflict</t>
  </si>
  <si>
    <t>Kachin and Shan conflict</t>
  </si>
  <si>
    <t>https://www.acaps.org/country/Myanmar/crisis/Kachin-and-Shan-conflict</t>
  </si>
  <si>
    <t>Post-coup Violence</t>
  </si>
  <si>
    <t>https://www.acaps.org/country/Myanmar/crisis/Post-coup-Violence</t>
  </si>
  <si>
    <t>17/06/2021</t>
  </si>
  <si>
    <t>https://www.acaps.org/country/Mozambique/crisis/Complex-crisis</t>
  </si>
  <si>
    <t>Violent Insurgency in Cabo Delgado</t>
  </si>
  <si>
    <t>https://www.acaps.org/country/Mozambique/crisis/Violent-Insurgency-in-Cabo-Delgado</t>
  </si>
  <si>
    <t>Food Security</t>
  </si>
  <si>
    <t>Food Security Crisis</t>
  </si>
  <si>
    <t>https://www.acaps.org/country/Mozambique/crisis/Food-Security-Crisis</t>
  </si>
  <si>
    <t>01/01/2020</t>
  </si>
  <si>
    <t>Tropical Cyclone Eloise</t>
  </si>
  <si>
    <t>https://www.acaps.org/country/Mozambique/crisis/Tropical-Cyclone-Eloise</t>
  </si>
  <si>
    <t>09/02/2021</t>
  </si>
  <si>
    <t>Malian refugees</t>
  </si>
  <si>
    <t>https://www.acaps.org/country/Mauritania/crisis/Malian-refugees</t>
  </si>
  <si>
    <t>Food security</t>
  </si>
  <si>
    <t>https://www.acaps.org/country/Mauritania/crisis/Food-security</t>
  </si>
  <si>
    <t>Complex</t>
  </si>
  <si>
    <t>https://www.acaps.org/country/Malawi/crisis/Complex</t>
  </si>
  <si>
    <t>International Refugees</t>
  </si>
  <si>
    <t>https://www.acaps.org/country/Malaysia/crisis/International-Refugees</t>
  </si>
  <si>
    <t>26/03/2021</t>
  </si>
  <si>
    <t>https://www.acaps.org/country/Namibia/crisis/Food-Security-Crisis</t>
  </si>
  <si>
    <t>https://www.acaps.org/country/Niger/crisis/Country-level</t>
  </si>
  <si>
    <t>https://www.acaps.org/country/Niger/crisis/Boko-Haram</t>
  </si>
  <si>
    <t xml:space="preserve">Cross-border violence </t>
  </si>
  <si>
    <t>https://www.acaps.org/country/Niger/crisis/Cross-border-violence</t>
  </si>
  <si>
    <t>https://www.acaps.org/country/Niger/crisis/Nigerian-Refugees</t>
  </si>
  <si>
    <t>https://www.acaps.org/country/Nigeria/crisis/Complex-crisis</t>
  </si>
  <si>
    <t>Middle Belt</t>
  </si>
  <si>
    <t>https://www.acaps.org/country/Nigeria/crisis/Middle-Belt</t>
  </si>
  <si>
    <t xml:space="preserve">Boko Haram </t>
  </si>
  <si>
    <t>https://www.acaps.org/country/Nigeria/crisis/Boko-Haram</t>
  </si>
  <si>
    <t>https://www.acaps.org/country/Nigeria/crisis/Northwest-Banditry</t>
  </si>
  <si>
    <t>Cameroonian Refugees</t>
  </si>
  <si>
    <t>https://www.acaps.org/country/Nigeria/crisis/Cameroonian-Refugees</t>
  </si>
  <si>
    <t>https://www.acaps.org/country/Nicaragua/crisis/Socioeconomic-crisis</t>
  </si>
  <si>
    <t>https://www.acaps.org/country/Nicaragua/crisis/Hurricane-Eta-and-Iota</t>
  </si>
  <si>
    <t>https://www.acaps.org/country/Pakistan/crisis/Complex-crisis</t>
  </si>
  <si>
    <t>Kashmir conflict</t>
  </si>
  <si>
    <t>https://www.acaps.org/country/Pakistan/crisis/Kashmir-conflict</t>
  </si>
  <si>
    <t>01/02/2019</t>
  </si>
  <si>
    <t>https://www.acaps.org/country/Peru/crisis/Venezuelan-refugees</t>
  </si>
  <si>
    <t>Mindanao Conflict</t>
  </si>
  <si>
    <t>https://www.acaps.org/country/Philippines/crisis/Mindanao-Conflict</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</si>
  <si>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</si>
  <si>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</si>
  <si>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</si>
  <si>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</si>
  <si>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</si>
  <si>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</si>
  <si>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</si>
  <si>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VEN,BRA,COL,ECU,PER,TTO</t>
  </si>
  <si>
    <t>Americas,Americas,Americas,Americas,Americas,Americas</t>
  </si>
  <si>
    <t>https://www.acaps.org/country/Venezuela/crisis/Venezuela-Regional-Crisis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</si>
  <si>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</si>
  <si>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</si>
  <si>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</si>
  <si>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</si>
  <si>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</si>
  <si>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</si>
  <si>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</si>
  <si>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TUR,GRC</t>
  </si>
  <si>
    <t>Middle east,Europe</t>
  </si>
  <si>
    <t>https://www.acaps.org/country/Turkey/crisis/Eastern-Mediterranean-Route</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</si>
  <si>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</si>
  <si>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</si>
  <si>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</si>
  <si>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</si>
  <si>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</si>
  <si>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</si>
  <si>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</si>
  <si>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</si>
  <si>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LSO,MDG,MWI,MOZ,NAM,SWZ,ZMB,ZWE</t>
  </si>
  <si>
    <t>Africa,Africa,Africa,Africa,Africa,Africa,Africa,Africa</t>
  </si>
  <si>
    <t>https://www.acaps.org/country/Lesotho/crisis/Southern-Africa-Regional-Food-Security-Crisis</t>
  </si>
  <si>
    <t>01/02/2020</t>
  </si>
  <si>
    <t>ARM,AZE</t>
  </si>
  <si>
    <t>Middle east,Middle east</t>
  </si>
  <si>
    <t>Regional Nagorno-Karabakh Conflict</t>
  </si>
  <si>
    <t>https://www.acaps.org/country/Armenia/crisis/Regional-Nagorno-Karabakh-Conflict</t>
  </si>
  <si>
    <t>29/10/2020</t>
  </si>
  <si>
    <t>https://www.acaps.org/country/Rwanda/crisis/Refugees</t>
  </si>
  <si>
    <t>https://www.acaps.org/country/Sudan/crisis/Complex-crisis</t>
  </si>
  <si>
    <t>https://www.acaps.org/country/Sudan/crisis/Refugees</t>
  </si>
  <si>
    <t>https://www.acaps.org/country/Sudan/crisis/Floods</t>
  </si>
  <si>
    <t>01/08/2020</t>
  </si>
  <si>
    <t>Refugee influx from Tigray</t>
  </si>
  <si>
    <t>https://www.acaps.org/country/Sudan/crisis/Refugee-influx-from-Tigray</t>
  </si>
  <si>
    <t>07/01/2021</t>
  </si>
  <si>
    <t>West-Darfur Violence</t>
  </si>
  <si>
    <t>https://www.acaps.org/country/Sudan/crisis/West-Darfur-Violence</t>
  </si>
  <si>
    <t>27/04/2021</t>
  </si>
  <si>
    <t>https://www.acaps.org/country/Senegal/crisis/Drought</t>
  </si>
  <si>
    <t>https://www.acaps.org/country/El Salvador/crisis/Complex-crisis</t>
  </si>
  <si>
    <t>https://www.acaps.org/country/Somalia/crisis/Complex-crisis</t>
  </si>
  <si>
    <t>https://www.acaps.org/country/Somalia/crisis/Mixed-Migration</t>
  </si>
  <si>
    <t>https://www.acaps.org/country/Somalia/crisis/Floods</t>
  </si>
  <si>
    <t>https://www.acaps.org/country/South Sudan/crisis/Complex-crisis</t>
  </si>
  <si>
    <t>https://www.acaps.org/country/Eswatini/crisis/Food-Security-Crisis</t>
  </si>
  <si>
    <t>11/11/2020</t>
  </si>
  <si>
    <t>https://www.acaps.org/country/Syria/crisis/Conflict</t>
  </si>
  <si>
    <t>https://www.acaps.org/country/Chad/crisis/Complex-crisis</t>
  </si>
  <si>
    <t>https://www.acaps.org/country/Chad/crisis/Boko-Haram</t>
  </si>
  <si>
    <t>https://www.acaps.org/country/Chad/crisis/CAR-refugees</t>
  </si>
  <si>
    <t>Darfur refugees</t>
  </si>
  <si>
    <t>https://www.acaps.org/country/Chad/crisis/Darfur-refugees</t>
  </si>
  <si>
    <t>Tibesti conflict</t>
  </si>
  <si>
    <t>https://www.acaps.org/country/Chad/crisis/Tibesti-conflict</t>
  </si>
  <si>
    <t>https://www.acaps.org/country/Thailand/crisis/Country-level</t>
  </si>
  <si>
    <t>https://www.acaps.org/country/Thailand/crisis/Conflict</t>
  </si>
  <si>
    <t>https://www.acaps.org/country/Thailand/crisis/Refugees</t>
  </si>
  <si>
    <t>https://www.acaps.org/country/Timor Leste/crisis/Tropical-Cyclone-Seroja</t>
  </si>
  <si>
    <t>https://www.acaps.org/country/Trinidad and Tobago/crisis/Venezuelan-refugees</t>
  </si>
  <si>
    <t>https://www.acaps.org/country/Tunisia/crisis/Mixed-Migration</t>
  </si>
  <si>
    <t>https://www.acaps.org/country/Turkey/crisis/Country-level</t>
  </si>
  <si>
    <t>https://www.acaps.org/country/Turkey/crisis/Syrian-refugees</t>
  </si>
  <si>
    <t>https://www.acaps.org/country/Turkey/crisis/Mixed-Migration</t>
  </si>
  <si>
    <t>Kurdish conflict</t>
  </si>
  <si>
    <t>https://www.acaps.org/country/Turkey/crisis/Kurdish-conflict</t>
  </si>
  <si>
    <t>https://www.acaps.org/country/Tanzania/crisis/Refugees</t>
  </si>
  <si>
    <t>https://www.acaps.org/country/Uganda/crisis/Refugees</t>
  </si>
  <si>
    <t>https://www.acaps.org/country/Ukraine/crisis/Conflict</t>
  </si>
  <si>
    <t>Volcano</t>
  </si>
  <si>
    <t>https://www.acaps.org/country/St. Vincent and the Grenadines/crisis/La-Soufrière-Volcano-Eruption</t>
  </si>
  <si>
    <t>https://www.acaps.org/country/Venezuela/crisis/Complex-crisis</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</si>
  <si>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</si>
  <si>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</si>
  <si>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</si>
  <si>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</si>
  <si>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</si>
  <si>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</si>
  <si>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</si>
  <si>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</si>
  <si>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</si>
  <si>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</si>
  <si>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</si>
  <si>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</si>
  <si>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</si>
  <si>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</si>
  <si>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</si>
  <si>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</si>
  <si>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</si>
  <si>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</si>
  <si>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</si>
  <si>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</si>
  <si>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</si>
  <si>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</si>
  <si>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</si>
  <si>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</si>
  <si>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</si>
  <si>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</si>
  <si>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</si>
  <si>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</si>
  <si>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</si>
  <si>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</si>
  <si>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</si>
  <si>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</si>
  <si>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</si>
  <si>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</si>
  <si>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</si>
  <si>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</si>
  <si>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</si>
  <si>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</si>
  <si>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</si>
  <si>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</si>
  <si>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</si>
  <si>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</si>
  <si>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</si>
  <si>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</si>
  <si>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</si>
  <si>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</si>
  <si>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</si>
  <si>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</si>
  <si>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</si>
  <si>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</si>
  <si>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</si>
  <si>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</si>
  <si>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</si>
  <si>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</si>
  <si>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</si>
  <si>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</si>
  <si>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</si>
  <si>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</si>
  <si>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</si>
  <si>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</si>
  <si>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</si>
  <si>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</si>
  <si>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</si>
  <si>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</si>
  <si>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</si>
  <si>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</si>
  <si>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</si>
  <si>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</si>
  <si>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</si>
  <si>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</si>
  <si>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</si>
  <si>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</si>
  <si>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</si>
  <si>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</si>
  <si>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</si>
  <si>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</si>
  <si>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</si>
  <si>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</si>
  <si>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</si>
  <si>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</si>
  <si>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</si>
  <si>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AFG001Buildings in the affected area</t>
  </si>
  <si>
    <t>ARM002Buildings in the affected area</t>
  </si>
  <si>
    <t>AZE002Buildings in the affected area</t>
  </si>
  <si>
    <t>BDI001Buildings in the affected area</t>
  </si>
  <si>
    <t>BFA002Buildings in the affected area</t>
  </si>
  <si>
    <t>BGD002Buildings in the affected area</t>
  </si>
  <si>
    <t>BRA002Buildings in the affected area</t>
  </si>
  <si>
    <t>CAF001Buildings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</si>
  <si>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</si>
  <si>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</si>
  <si>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</si>
  <si>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</si>
  <si>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</si>
  <si>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</si>
  <si>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</si>
  <si>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</si>
  <si>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</si>
  <si>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</si>
  <si>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</si>
  <si>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</si>
  <si>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</si>
  <si>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</si>
  <si>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</si>
  <si>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</si>
  <si>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</si>
  <si>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</si>
  <si>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</si>
  <si>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</si>
  <si>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</si>
  <si>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ETH002Buildings in the affected area</t>
  </si>
  <si>
    <t>ETH003Buildings in the affected area</t>
  </si>
  <si>
    <t>ETH004Buildings damaged</t>
  </si>
  <si>
    <t>ETH004Buildings destroyed</t>
  </si>
  <si>
    <t>ETH004Buildings in the affected area</t>
  </si>
  <si>
    <t>ETH004Economic Losses</t>
  </si>
  <si>
    <t>GRC002Buildings in the affected area</t>
  </si>
  <si>
    <t>GTM001Buildings in the affected area</t>
  </si>
  <si>
    <t>GTM003Buildings in the affected area</t>
  </si>
  <si>
    <t>GTM003People facing limited access constraints</t>
  </si>
  <si>
    <t>GTM003People facing restricted access constraints</t>
  </si>
  <si>
    <t>HND001Buildings in the affected area</t>
  </si>
  <si>
    <t>HND002Buildings in the affected area</t>
  </si>
  <si>
    <t>HND002People facing limited access constraints</t>
  </si>
  <si>
    <t>HND002People facing restricted access constraints</t>
  </si>
  <si>
    <t>HTI001Buildings in the affected area</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</si>
  <si>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</si>
  <si>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</si>
  <si>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</si>
  <si>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</si>
  <si>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</si>
  <si>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</si>
  <si>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</si>
  <si>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</si>
  <si>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KEN002Buildings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</si>
  <si>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</si>
  <si>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</si>
  <si>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</si>
  <si>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</si>
  <si>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</si>
  <si>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</si>
  <si>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MDG002Buildings in the affected area</t>
  </si>
  <si>
    <t>MEX001Buildings in the affected area</t>
  </si>
  <si>
    <t>MEX002Buildings in the affected area</t>
  </si>
  <si>
    <t>MEX002People in Need</t>
  </si>
  <si>
    <t>MEX003Buildings in the affected area</t>
  </si>
  <si>
    <t>MEX003People in Need</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</si>
  <si>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</si>
  <si>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</si>
  <si>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</si>
  <si>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</si>
  <si>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</si>
  <si>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</si>
  <si>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</si>
  <si>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MOZ006Buildings damaged</t>
  </si>
  <si>
    <t>MOZ006Buildings destroyed</t>
  </si>
  <si>
    <t>MOZ006Buildings in the affected area</t>
  </si>
  <si>
    <t>MOZ006Economic Losses</t>
  </si>
  <si>
    <t>MOZ006People facing limited access constraints</t>
  </si>
  <si>
    <t>MOZ006People facing restricted access constraints</t>
  </si>
  <si>
    <t>MOZ007Buildings in the affected area</t>
  </si>
  <si>
    <t>MRT002Buildings in the affected area</t>
  </si>
  <si>
    <t>MRT003Buildings in the affected area</t>
  </si>
  <si>
    <t>MWI002Buildings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</si>
  <si>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</si>
  <si>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</si>
  <si>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</si>
  <si>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</si>
  <si>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</si>
  <si>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</si>
  <si>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</si>
  <si>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</si>
  <si>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</si>
  <si>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</si>
  <si>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</si>
  <si>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</si>
  <si>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</si>
  <si>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</si>
  <si>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</si>
  <si>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</si>
  <si>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</si>
  <si>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</si>
  <si>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</si>
  <si>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</si>
  <si>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</si>
  <si>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</si>
  <si>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</si>
  <si>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</si>
  <si>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NIC002Buildings in the affected area</t>
  </si>
  <si>
    <t>NIC002People facing limited access constraints</t>
  </si>
  <si>
    <t>NIC002People facing restricted access constraints</t>
  </si>
  <si>
    <t>PAK001Buildings in the affected area</t>
  </si>
  <si>
    <t>PAK004Buildings in the affected area</t>
  </si>
  <si>
    <t>PER002Buildings in the affected area</t>
  </si>
  <si>
    <t>PHL003Buildings in the affected area</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</si>
  <si>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</si>
  <si>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</si>
  <si>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</si>
  <si>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</si>
  <si>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</si>
  <si>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</si>
  <si>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</si>
  <si>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</si>
  <si>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</si>
  <si>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</si>
  <si>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</si>
  <si>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</si>
  <si>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</si>
  <si>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</si>
  <si>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</si>
  <si>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</si>
  <si>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</si>
  <si>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</si>
  <si>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</si>
  <si>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</si>
  <si>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SDN006Buildings in the affected area</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</si>
  <si>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</si>
  <si>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</si>
  <si>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</si>
  <si>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</si>
  <si>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</si>
  <si>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</si>
  <si>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SOM004Buildings in the affected area</t>
  </si>
  <si>
    <t>SSD001Buildings in the affected area</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</si>
  <si>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</si>
  <si>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</si>
  <si>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</si>
  <si>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</si>
  <si>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</si>
  <si>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</si>
  <si>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</si>
  <si>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</si>
  <si>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</si>
  <si>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</si>
  <si>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</si>
  <si>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</si>
  <si>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</si>
  <si>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</si>
  <si>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</si>
  <si>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TLS002Buildings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</si>
  <si>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</si>
  <si>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</si>
  <si>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</si>
  <si>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</si>
  <si>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</si>
  <si>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</si>
  <si>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TZA002Buildings in the affected area</t>
  </si>
  <si>
    <t>UGA005Buildings in the affected area</t>
  </si>
  <si>
    <t>UGA005People facing limited access constraints</t>
  </si>
  <si>
    <t>UGA005People facing restricted access constraints</t>
  </si>
  <si>
    <t>UKR002Buildings in the affected area</t>
  </si>
  <si>
    <t>VCT002Buildings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</si>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</sst>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3"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4" fillId="0" borderId="0"/>
    <xf numFmtId="0" fontId="104" fillId="0" borderId="0"/>
    <xf numFmtId="0" fontId="104" fillId="0" borderId="0"/>
    <xf numFmtId="0" fontId="12" fillId="5" borderId="6"/>
    <xf numFmtId="0" fontId="3" fillId="21" borderId="3"/>
    <xf numFmtId="0" fontId="17" fillId="0" borderId="0"/>
    <xf numFmtId="0" fontId="8" fillId="0" borderId="54"/>
    <xf numFmtId="164" fontId="104" fillId="0" borderId="0"/>
    <xf numFmtId="0" fontId="83" fillId="0" borderId="0"/>
    <xf numFmtId="0" fontId="83" fillId="5" borderId="6"/>
    <xf numFmtId="9" fontId="83" fillId="0" borderId="0"/>
    <xf numFmtId="0" fontId="83" fillId="5" borderId="6"/>
    <xf numFmtId="0" fontId="104" fillId="0" borderId="0"/>
    <xf numFmtId="164" fontId="104" fillId="0" borderId="0"/>
    <xf numFmtId="0" fontId="104"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4"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4" fillId="35" borderId="0">
      <alignment horizontal="center" wrapText="1"/>
    </xf>
    <xf numFmtId="0" fontId="28" fillId="25" borderId="0">
      <alignment horizontal="center"/>
    </xf>
    <xf numFmtId="169" fontId="19" fillId="0" borderId="0"/>
    <xf numFmtId="164" fontId="104" fillId="0" borderId="0"/>
    <xf numFmtId="164" fontId="12" fillId="0" borderId="0"/>
    <xf numFmtId="3" fontId="104" fillId="0" borderId="0"/>
    <xf numFmtId="0" fontId="25" fillId="34" borderId="57"/>
    <xf numFmtId="170" fontId="104" fillId="0" borderId="0"/>
    <xf numFmtId="0" fontId="29" fillId="26" borderId="64">
      <protection locked="0"/>
    </xf>
    <xf numFmtId="0" fontId="104" fillId="0" borderId="0"/>
    <xf numFmtId="0" fontId="30" fillId="26" borderId="64">
      <protection locked="0"/>
    </xf>
    <xf numFmtId="0" fontId="104" fillId="26" borderId="55"/>
    <xf numFmtId="0" fontId="104" fillId="25" borderId="0"/>
    <xf numFmtId="171" fontId="104" fillId="0" borderId="0"/>
    <xf numFmtId="0" fontId="31" fillId="0" borderId="0"/>
    <xf numFmtId="2" fontId="104"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4"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4" fillId="0" borderId="0"/>
    <xf numFmtId="0" fontId="42" fillId="38" borderId="0"/>
    <xf numFmtId="0" fontId="42" fillId="38" borderId="0"/>
    <xf numFmtId="0" fontId="12" fillId="0" borderId="0"/>
    <xf numFmtId="0" fontId="1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 fillId="0" borderId="0"/>
    <xf numFmtId="0" fontId="104" fillId="0" borderId="0"/>
    <xf numFmtId="0" fontId="19" fillId="0" borderId="0"/>
    <xf numFmtId="0" fontId="12" fillId="0" borderId="0"/>
    <xf numFmtId="0" fontId="19" fillId="0" borderId="0"/>
    <xf numFmtId="0" fontId="19" fillId="0" borderId="0"/>
    <xf numFmtId="0" fontId="104" fillId="0" borderId="0"/>
    <xf numFmtId="0" fontId="19" fillId="0" borderId="0"/>
    <xf numFmtId="0" fontId="12" fillId="0" borderId="0"/>
    <xf numFmtId="0" fontId="19" fillId="0" borderId="0"/>
    <xf numFmtId="0" fontId="104" fillId="0" borderId="0"/>
    <xf numFmtId="0" fontId="12" fillId="0" borderId="0"/>
    <xf numFmtId="0" fontId="104" fillId="0" borderId="0"/>
    <xf numFmtId="0" fontId="104" fillId="0" borderId="0"/>
    <xf numFmtId="0" fontId="104" fillId="0" borderId="0"/>
    <xf numFmtId="0" fontId="104" fillId="0" borderId="0"/>
    <xf numFmtId="0" fontId="12" fillId="39" borderId="59"/>
    <xf numFmtId="0" fontId="19" fillId="39" borderId="59"/>
    <xf numFmtId="0" fontId="44" fillId="9" borderId="0"/>
    <xf numFmtId="9" fontId="104"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40" borderId="0">
      <alignment horizontal="left" vertical="center"/>
    </xf>
    <xf numFmtId="0" fontId="104" fillId="0" borderId="62">
      <alignment horizontal="left" vertical="center" wrapText="1" indent="1"/>
    </xf>
    <xf numFmtId="172" fontId="104" fillId="0" borderId="62">
      <alignment horizontal="right" vertical="center" wrapText="1"/>
    </xf>
    <xf numFmtId="0" fontId="104" fillId="0" borderId="0">
      <alignment horizontal="left" vertical="center" wrapText="1"/>
    </xf>
    <xf numFmtId="0" fontId="104" fillId="0" borderId="0">
      <alignment horizontal="left" vertical="center" wrapText="1" indent="1"/>
    </xf>
    <xf numFmtId="172" fontId="104" fillId="0" borderId="0">
      <alignment horizontal="right" vertical="center" wrapText="1"/>
    </xf>
    <xf numFmtId="173" fontId="104" fillId="0" borderId="0">
      <alignment horizontal="right" vertical="center" wrapText="1"/>
    </xf>
    <xf numFmtId="0" fontId="104" fillId="0" borderId="19">
      <alignment horizontal="left" vertical="center" wrapText="1"/>
    </xf>
    <xf numFmtId="0" fontId="104" fillId="0" borderId="19">
      <alignment horizontal="left" vertical="center" wrapText="1" indent="1"/>
    </xf>
    <xf numFmtId="172" fontId="104" fillId="0" borderId="19">
      <alignment horizontal="right" vertical="center" wrapText="1"/>
    </xf>
    <xf numFmtId="0" fontId="104" fillId="0" borderId="0">
      <alignment vertical="center" wrapText="1"/>
    </xf>
    <xf numFmtId="0" fontId="104" fillId="0" borderId="0"/>
    <xf numFmtId="0" fontId="104" fillId="0" borderId="0">
      <alignment vertical="center" wrapText="1"/>
    </xf>
    <xf numFmtId="0" fontId="104" fillId="0" borderId="0">
      <alignment vertical="center" wrapText="1"/>
    </xf>
    <xf numFmtId="0" fontId="104"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4"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4" fillId="0" borderId="62">
      <alignment horizontal="left" vertical="center" wrapText="1"/>
    </xf>
    <xf numFmtId="0" fontId="19" fillId="0" borderId="0"/>
    <xf numFmtId="0" fontId="50" fillId="0" borderId="0"/>
    <xf numFmtId="0" fontId="104" fillId="0" borderId="0">
      <alignment horizontal="left" wrapText="1"/>
    </xf>
    <xf numFmtId="0" fontId="104"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5"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43" fontId="96" fillId="0" borderId="0"/>
    <xf numFmtId="0" fontId="96" fillId="0" borderId="0"/>
    <xf numFmtId="0" fontId="83" fillId="7" borderId="0"/>
    <xf numFmtId="43" fontId="104" fillId="0" borderId="0"/>
    <xf numFmtId="4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4" fillId="0" borderId="0"/>
    <xf numFmtId="164" fontId="12" fillId="0" borderId="0"/>
    <xf numFmtId="174" fontId="104" fillId="0" borderId="0"/>
    <xf numFmtId="0" fontId="104" fillId="26" borderId="46"/>
    <xf numFmtId="0" fontId="32" fillId="25" borderId="46">
      <alignment horizontal="left"/>
    </xf>
    <xf numFmtId="0" fontId="104"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4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4" fillId="26" borderId="55"/>
    <xf numFmtId="0" fontId="32" fillId="25" borderId="55">
      <alignment horizontal="left"/>
    </xf>
    <xf numFmtId="0" fontId="36" fillId="28" borderId="56"/>
    <xf numFmtId="0" fontId="36" fillId="28" borderId="56"/>
    <xf numFmtId="0" fontId="104"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0" borderId="62">
      <alignment horizontal="left" vertical="center" wrapText="1" indent="1"/>
    </xf>
    <xf numFmtId="172" fontId="104" fillId="0" borderId="62">
      <alignment horizontal="right" vertical="center" wrapText="1"/>
    </xf>
    <xf numFmtId="0" fontId="29" fillId="26" borderId="64">
      <protection locked="0"/>
    </xf>
    <xf numFmtId="0" fontId="104"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4" fillId="26" borderId="55"/>
    <xf numFmtId="0" fontId="32" fillId="25" borderId="55">
      <alignment horizontal="left"/>
    </xf>
    <xf numFmtId="0" fontId="104"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4" fillId="0" borderId="0"/>
    <xf numFmtId="0" fontId="22" fillId="21" borderId="56"/>
    <xf numFmtId="0" fontId="23" fillId="0" borderId="55"/>
    <xf numFmtId="0" fontId="25" fillId="34" borderId="57"/>
    <xf numFmtId="164" fontId="104" fillId="0" borderId="0"/>
    <xf numFmtId="164" fontId="12" fillId="0" borderId="0"/>
    <xf numFmtId="0" fontId="25" fillId="34" borderId="57"/>
    <xf numFmtId="0" fontId="104" fillId="26" borderId="55"/>
    <xf numFmtId="0" fontId="32" fillId="25" borderId="55">
      <alignment horizontal="left"/>
    </xf>
    <xf numFmtId="0" fontId="36" fillId="28" borderId="56"/>
    <xf numFmtId="0" fontId="36" fillId="28" borderId="56"/>
    <xf numFmtId="0" fontId="104"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0" borderId="62">
      <alignment horizontal="left" vertical="center" wrapText="1" indent="1"/>
    </xf>
    <xf numFmtId="172" fontId="104" fillId="0" borderId="62">
      <alignment horizontal="right" vertical="center" wrapText="1"/>
    </xf>
    <xf numFmtId="0" fontId="104"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4" fillId="0" borderId="0"/>
    <xf numFmtId="164" fontId="12" fillId="0" borderId="0"/>
    <xf numFmtId="0" fontId="104" fillId="26" borderId="55"/>
    <xf numFmtId="0" fontId="32" fillId="25" borderId="55">
      <alignment horizontal="left"/>
    </xf>
    <xf numFmtId="0" fontId="104"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43" fontId="104" fillId="0" borderId="0"/>
    <xf numFmtId="43" fontId="104" fillId="0" borderId="0"/>
    <xf numFmtId="43" fontId="12" fillId="0" borderId="0"/>
    <xf numFmtId="43" fontId="12" fillId="0" borderId="0"/>
    <xf numFmtId="43" fontId="96" fillId="0" borderId="0"/>
    <xf numFmtId="43" fontId="96" fillId="0" borderId="0"/>
    <xf numFmtId="0" fontId="23" fillId="32" borderId="64"/>
    <xf numFmtId="0" fontId="29" fillId="26" borderId="64">
      <protection locked="0"/>
    </xf>
  </cellStyleXfs>
  <cellXfs count="314">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5" fillId="22" borderId="0" xfId="0" applyFont="1" applyFill="1" applyAlignment="1">
      <alignment horizontal="right" wrapText="1"/>
    </xf>
    <xf numFmtId="0" fontId="106"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5" fillId="22" borderId="0" xfId="0" applyNumberFormat="1" applyFont="1" applyFill="1" applyAlignment="1">
      <alignment horizontal="right" wrapText="1"/>
    </xf>
    <xf numFmtId="0" fontId="107" fillId="23" borderId="30" xfId="203" applyFont="1" applyFill="1" applyBorder="1" applyAlignment="1">
      <alignment horizontal="center" textRotation="90" wrapText="1"/>
    </xf>
    <xf numFmtId="0" fontId="107"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9" fillId="23" borderId="30" xfId="204" applyFont="1" applyFill="1" applyBorder="1" applyAlignment="1">
      <alignment horizontal="center" textRotation="90" wrapText="1"/>
    </xf>
    <xf numFmtId="0" fontId="108" fillId="75" borderId="30" xfId="204" applyFont="1" applyFill="1" applyBorder="1" applyAlignment="1">
      <alignment horizontal="center" textRotation="90" wrapText="1"/>
    </xf>
    <xf numFmtId="0" fontId="110" fillId="23" borderId="30" xfId="204" applyFont="1" applyFill="1" applyBorder="1" applyAlignment="1">
      <alignment horizontal="center" textRotation="90" wrapText="1"/>
    </xf>
    <xf numFmtId="0" fontId="111" fillId="87" borderId="30" xfId="203" applyFont="1" applyFill="1" applyBorder="1" applyAlignment="1">
      <alignment horizontal="center" textRotation="90" wrapText="1"/>
    </xf>
    <xf numFmtId="0" fontId="112"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3"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4" fillId="23" borderId="0" xfId="0" applyFont="1" applyFill="1" applyAlignment="1">
      <alignment horizontal="center" vertical="center"/>
    </xf>
    <xf numFmtId="0" fontId="0" fillId="23" borderId="0" xfId="0" applyFill="1" applyAlignment="1">
      <alignment vertical="top"/>
    </xf>
    <xf numFmtId="0" fontId="116" fillId="23" borderId="0" xfId="0" applyFont="1" applyFill="1"/>
    <xf numFmtId="0" fontId="121" fillId="23" borderId="0" xfId="204" applyFont="1" applyFill="1" applyBorder="1"/>
    <xf numFmtId="14" fontId="116"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0"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7" fontId="100"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6" fillId="23" borderId="0" xfId="0" applyFont="1" applyFill="1" applyAlignment="1">
      <alignment horizontal="left" vertical="top" wrapText="1" indent="1"/>
    </xf>
    <xf numFmtId="0" fontId="119"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2"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3" fillId="93" borderId="0" xfId="0" applyFont="1" applyFill="1" applyAlignment="1">
      <alignment horizontal="center"/>
    </xf>
    <xf numFmtId="0" fontId="124" fillId="93" borderId="0" xfId="0" applyFont="1" applyFill="1"/>
    <xf numFmtId="0" fontId="124" fillId="0" borderId="0" xfId="0" applyFont="1"/>
    <xf numFmtId="17" fontId="115"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7" fillId="23" borderId="0" xfId="0" applyFont="1" applyFill="1" applyAlignment="1">
      <alignment horizontal="left" vertical="top" wrapText="1" indent="1"/>
    </xf>
    <xf numFmtId="0" fontId="118" fillId="23" borderId="0" xfId="0" applyFont="1" applyFill="1" applyAlignment="1">
      <alignment horizontal="left" vertical="top" wrapText="1" indent="1"/>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7" fillId="0" borderId="85" xfId="0" applyFont="1" applyBorder="1" applyAlignment="1">
      <alignment indent="1"/>
    </xf>
    <xf numFmtId="0" fontId="127" fillId="0" borderId="85" xfId="0" applyFont="1" applyBorder="1" applyAlignment="1"/>
    <xf numFmtId="0" fontId="129" fillId="99" borderId="85" xfId="0" applyFont="1" applyFill="1" applyBorder="1" applyAlignment="1">
      <alignment horizontal="center" textRotation="90" wrapText="1"/>
    </xf>
    <xf numFmtId="0" fontId="0" fillId="98" borderId="0" xfId="0" applyFill="1"/>
    <xf numFmtId="0" fontId="127" fillId="0" borderId="0" xfId="0" applyFont="1" applyAlignment="1">
      <alignment indent="1"/>
    </xf>
    <xf numFmtId="0" fontId="127" fillId="0" borderId="0" xfId="0" applyFont="1"/>
    <xf numFmtId="0" fontId="129" fillId="99" borderId="0" xfId="0" applyFont="1" applyFill="1" applyAlignment="1">
      <alignment horizontal="center" wrapText="1"/>
    </xf>
    <xf numFmtId="0" fontId="128" fillId="0" borderId="0" xfId="0" applyFont="1" applyAlignment="1">
      <alignment horizontal="center"/>
    </xf>
    <xf numFmtId="4" fontId="130" fillId="0" borderId="0" xfId="0" applyNumberFormat="1" applyFont="1" applyAlignment="1">
      <alignment horizontal="center"/>
    </xf>
    <xf numFmtId="175" fontId="130" fillId="0" borderId="0" xfId="0" applyNumberFormat="1" applyFont="1" applyAlignment="1">
      <alignment horizontal="center"/>
    </xf>
    <xf numFmtId="176" fontId="130" fillId="0" borderId="0" xfId="0" applyNumberFormat="1" applyFont="1" applyAlignment="1">
      <alignment horizontal="center"/>
    </xf>
    <xf numFmtId="0" fontId="127" fillId="98" borderId="85" xfId="0" applyFont="1" applyFill="1" applyBorder="1" applyAlignment="1">
      <alignment horizontal="center"/>
    </xf>
    <xf numFmtId="0" fontId="127" fillId="98" borderId="87" xfId="0" applyFont="1" applyFill="1" applyBorder="1" applyAlignment="1">
      <alignment horizontal="center"/>
    </xf>
    <xf numFmtId="0" fontId="127" fillId="97" borderId="85" xfId="0" applyFont="1" applyFill="1" applyBorder="1" applyAlignment="1">
      <alignment horizontal="center" textRotation="90" wrapText="1"/>
    </xf>
    <xf numFmtId="0" fontId="127" fillId="98" borderId="86" xfId="0" applyFont="1" applyFill="1" applyBorder="1" applyAlignment="1">
      <alignment horizontal="center" wrapText="1"/>
    </xf>
    <xf numFmtId="0" fontId="127" fillId="98" borderId="87" xfId="0" applyFont="1" applyFill="1" applyBorder="1" applyAlignment="1">
      <alignment horizontal="center" wrapText="1"/>
    </xf>
    <xf numFmtId="0" fontId="128" fillId="0" borderId="86" xfId="0" applyFont="1" applyBorder="1" applyAlignment="1">
      <alignment horizontal="center" wrapText="1"/>
    </xf>
    <xf numFmtId="0" fontId="127" fillId="98" borderId="0" xfId="0" applyFont="1" applyFill="1"/>
    <xf numFmtId="0" fontId="127" fillId="98" borderId="88" xfId="0" applyFont="1" applyFill="1" applyBorder="1"/>
    <xf numFmtId="3" fontId="127" fillId="0" borderId="0" xfId="0" applyNumberFormat="1" applyFont="1"/>
    <xf numFmtId="4" fontId="127" fillId="0" borderId="0" xfId="0" applyNumberFormat="1" applyFont="1"/>
    <xf numFmtId="0" fontId="127" fillId="98" borderId="87" xfId="0" applyFont="1" applyFill="1" applyBorder="1"/>
    <xf numFmtId="165" fontId="70" fillId="0" borderId="0" xfId="0" applyNumberFormat="1" applyFont="1" applyAlignment="1">
      <alignment horizontal="center"/>
    </xf>
    <xf numFmtId="0" fontId="0" fillId="100" borderId="0" xfId="0" applyFill="1"/>
    <xf numFmtId="0" fontId="131" fillId="0" borderId="84" xfId="0" applyFont="1" applyBorder="1" applyAlignment="1">
      <alignment horizontal="center" vertical="center"/>
    </xf>
    <xf numFmtId="17" fontId="131" fillId="0" borderId="84" xfId="0" applyNumberFormat="1" applyFont="1" applyBorder="1" applyAlignment="1">
      <alignment horizontal="center" vertical="center"/>
    </xf>
    <xf numFmtId="0" fontId="132" fillId="0" borderId="0" xfId="0" applyFont="1" applyAlignment="1">
      <alignment horizontal="center" vertical="center"/>
    </xf>
    <xf numFmtId="0" fontId="126" fillId="96" borderId="84" xfId="0" applyFont="1" applyFill="1" applyBorder="1" applyAlignment="1">
      <alignment horizontal="center" vertical="center"/>
    </xf>
    <xf numFmtId="0" fontId="126" fillId="96" borderId="85" xfId="0" applyFont="1" applyFill="1" applyBorder="1" applyAlignment="1">
      <alignment horizontal="center" vertical="center"/>
    </xf>
    <xf numFmtId="0" fontId="129" fillId="96" borderId="0" xfId="0" applyFont="1" applyFill="1"/>
    <xf numFmtId="0" fontId="129" fillId="0" borderId="0" xfId="0" applyFont="1"/>
    <xf numFmtId="165" fontId="0" fillId="0" borderId="0" xfId="0" applyNumberFormat="1"/>
    <xf numFmtId="0" fontId="0" fillId="0" borderId="0" xfId="0"/>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558">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workbookViewId="0">
      <selection activeCell="G3" sqref="G3"/>
    </sheetView>
  </sheetViews>
  <sheetFormatPr defaultColWidth="9.453125" defaultRowHeight="14.5" x14ac:dyDescent="0.35"/>
  <cols>
    <col min="1" max="1" width="115.54296875" style="51" customWidth="1"/>
    <col min="2" max="2" width="9.453125" style="51" customWidth="1"/>
    <col min="3" max="16384" width="9.453125" style="51"/>
  </cols>
  <sheetData>
    <row r="1" spans="1:1" ht="122.15" customHeight="1" x14ac:dyDescent="0.35"/>
    <row r="2" spans="1:1" ht="20.9" customHeight="1" x14ac:dyDescent="0.35">
      <c r="A2" s="58" t="s">
        <v>7181</v>
      </c>
    </row>
    <row r="3" spans="1:1" ht="18.649999999999999" customHeight="1" x14ac:dyDescent="0.35">
      <c r="A3" s="70" t="s">
        <v>7182</v>
      </c>
    </row>
    <row r="4" spans="1:1" ht="60" customHeight="1" x14ac:dyDescent="0.35">
      <c r="A4" s="119" t="s">
        <v>7183</v>
      </c>
    </row>
    <row r="5" spans="1:1" ht="81" customHeight="1" x14ac:dyDescent="0.35">
      <c r="A5" s="205" t="s">
        <v>7184</v>
      </c>
    </row>
    <row r="6" spans="1:1" ht="21.75" customHeight="1" x14ac:dyDescent="0.35">
      <c r="A6" s="219" t="s">
        <v>7185</v>
      </c>
    </row>
    <row r="7" spans="1:1" s="120" customFormat="1" ht="168" customHeight="1" x14ac:dyDescent="0.35">
      <c r="A7" s="152" t="s">
        <v>7186</v>
      </c>
    </row>
    <row r="8" spans="1:1" s="120" customFormat="1" ht="22.4" customHeight="1" x14ac:dyDescent="0.35">
      <c r="A8" s="219" t="s">
        <v>7187</v>
      </c>
    </row>
    <row r="9" spans="1:1" s="120" customFormat="1" ht="232.4" customHeight="1" x14ac:dyDescent="0.35">
      <c r="A9" s="152" t="s">
        <v>7188</v>
      </c>
    </row>
    <row r="10" spans="1:1" ht="344.9" customHeight="1" x14ac:dyDescent="0.35">
      <c r="A10" s="121"/>
    </row>
    <row r="11" spans="1:1" ht="22.75" customHeight="1" x14ac:dyDescent="0.35">
      <c r="A11" s="219" t="s">
        <v>7189</v>
      </c>
    </row>
    <row r="12" spans="1:1" ht="213.65" customHeight="1" x14ac:dyDescent="0.35">
      <c r="A12" s="152" t="s">
        <v>7190</v>
      </c>
    </row>
    <row r="13" spans="1:1" ht="21" customHeight="1" x14ac:dyDescent="0.35">
      <c r="A13" s="219" t="s">
        <v>7191</v>
      </c>
    </row>
    <row r="14" spans="1:1" ht="145.4" customHeight="1" x14ac:dyDescent="0.35">
      <c r="A14" s="220" t="s">
        <v>7192</v>
      </c>
    </row>
    <row r="15" spans="1:1" ht="30" customHeight="1" x14ac:dyDescent="0.35">
      <c r="A15" s="153" t="s">
        <v>7193</v>
      </c>
    </row>
    <row r="16" spans="1:1" ht="80.150000000000006" customHeight="1" x14ac:dyDescent="0.35">
      <c r="A16" s="153" t="s">
        <v>7194</v>
      </c>
    </row>
    <row r="17" spans="1:1" ht="46.4" customHeight="1" x14ac:dyDescent="0.35">
      <c r="A17" s="59" t="s">
        <v>7195</v>
      </c>
    </row>
    <row r="18" spans="1:1" ht="64" customHeight="1" x14ac:dyDescent="0.35">
      <c r="A18" s="59" t="s">
        <v>7196</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37"/>
  <sheetViews>
    <sheetView topLeftCell="A117" workbookViewId="0">
      <selection activeCell="G145" sqref="G145"/>
    </sheetView>
  </sheetViews>
  <sheetFormatPr defaultColWidth="8.453125" defaultRowHeight="14.5" x14ac:dyDescent="0.35"/>
  <cols>
    <col min="1" max="1" width="8.453125" style="210" customWidth="1"/>
    <col min="2" max="5" width="9.453125" style="210" customWidth="1"/>
    <col min="6" max="6" width="7" style="210" customWidth="1"/>
    <col min="7" max="7" width="6.453125" style="210" customWidth="1"/>
  </cols>
  <sheetData>
    <row r="1" spans="1:9" x14ac:dyDescent="0.35">
      <c r="A1" s="308"/>
      <c r="B1" s="291"/>
      <c r="C1" s="291"/>
      <c r="D1" s="291"/>
      <c r="E1" s="291"/>
      <c r="F1" s="291"/>
      <c r="G1" s="291"/>
      <c r="H1" s="291"/>
    </row>
    <row r="2" spans="1:9" ht="147" customHeight="1" x14ac:dyDescent="0.35">
      <c r="A2" s="221" t="s">
        <v>1</v>
      </c>
      <c r="B2" s="156" t="s">
        <v>7340</v>
      </c>
      <c r="C2" s="156" t="s">
        <v>7341</v>
      </c>
      <c r="D2" s="156" t="s">
        <v>7342</v>
      </c>
      <c r="E2" s="156" t="s">
        <v>7343</v>
      </c>
      <c r="F2" s="157" t="s">
        <v>7341</v>
      </c>
      <c r="G2" s="157" t="s">
        <v>7344</v>
      </c>
      <c r="H2" s="158" t="s">
        <v>7345</v>
      </c>
      <c r="I2" s="73" t="s">
        <v>5</v>
      </c>
    </row>
    <row r="3" spans="1:9" x14ac:dyDescent="0.35">
      <c r="A3" s="159" t="str">
        <f>Lists!C:C</f>
        <v>AFG001</v>
      </c>
      <c r="B3" s="245">
        <f t="shared" ref="B3:B34" si="0">ROUND(AVERAGE(C3:E3),1)</f>
        <v>1.4</v>
      </c>
      <c r="C3" s="245">
        <f t="shared" ref="C3:C34" si="1">IF(F3="x","x",ROUND((5-(3-F3)/2*5),1))</f>
        <v>2.2999999999999998</v>
      </c>
      <c r="D3" s="245">
        <f t="shared" ref="D3:D34" si="2">IF(G3&gt;365,5,ROUND((5-(365-G3)/364*5),1))</f>
        <v>1.8</v>
      </c>
      <c r="E3" s="245">
        <f t="shared" ref="E3:E34" si="3">IF(H3&gt;3,5,ROUND((5-(3-H3)/3*5),1))</f>
        <v>0</v>
      </c>
      <c r="F3" s="245">
        <f>'Data Reliability'!B3</f>
        <v>1.9</v>
      </c>
      <c r="G3" s="160">
        <f>Reliability_updated!V3</f>
        <v>129.30000000000001</v>
      </c>
      <c r="H3" s="160">
        <f>'Data Reliability'!C3</f>
        <v>0</v>
      </c>
      <c r="I3" t="str">
        <f>IF(Reliability!B3="x","x",(IF(ROUNDUP(Reliability!B3,0)=1,"Very High",IF(ROUNDUP(Reliability!B3,0)=2,"High",IF(ROUNDUP(Reliability!B3,0)=3,"Medium",IF(ROUNDUP(Reliability!B3,0)=4,"Low","Very Low"))))))</f>
        <v>High</v>
      </c>
    </row>
    <row r="4" spans="1:9" x14ac:dyDescent="0.35">
      <c r="A4" s="159" t="str">
        <f>Lists!C:C</f>
        <v>ARM002</v>
      </c>
      <c r="B4" s="245">
        <f t="shared" si="0"/>
        <v>1.3</v>
      </c>
      <c r="C4" s="245">
        <f t="shared" si="1"/>
        <v>2.2999999999999998</v>
      </c>
      <c r="D4" s="245">
        <f t="shared" si="2"/>
        <v>1.7</v>
      </c>
      <c r="E4" s="245">
        <f t="shared" si="3"/>
        <v>0</v>
      </c>
      <c r="F4" s="245">
        <f>'Data Reliability'!B4</f>
        <v>1.9</v>
      </c>
      <c r="G4" s="160">
        <f>Reliability_updated!V4</f>
        <v>122.1</v>
      </c>
      <c r="H4" s="160">
        <f>'Data Reliability'!C4</f>
        <v>0</v>
      </c>
      <c r="I4" t="str">
        <f>IF(Reliability!B4="x","x",(IF(ROUNDUP(Reliability!B4,0)=1,"Very High",IF(ROUNDUP(Reliability!B4,0)=2,"High",IF(ROUNDUP(Reliability!B4,0)=3,"Medium",IF(ROUNDUP(Reliability!B4,0)=4,"Low","Very Low"))))))</f>
        <v>High</v>
      </c>
    </row>
    <row r="5" spans="1:9" x14ac:dyDescent="0.35">
      <c r="A5" s="159" t="str">
        <f>Lists!C:C</f>
        <v>AZE002</v>
      </c>
      <c r="B5" s="245">
        <f t="shared" si="0"/>
        <v>3.2</v>
      </c>
      <c r="C5" s="245" t="str">
        <f t="shared" si="1"/>
        <v>x</v>
      </c>
      <c r="D5" s="245">
        <f t="shared" si="2"/>
        <v>3</v>
      </c>
      <c r="E5" s="245">
        <f t="shared" si="3"/>
        <v>3.3</v>
      </c>
      <c r="F5" s="245" t="str">
        <f>'Data Reliability'!B5</f>
        <v>x</v>
      </c>
      <c r="G5" s="160">
        <f>Reliability_updated!V5</f>
        <v>216.5</v>
      </c>
      <c r="H5" s="160">
        <f>'Data Reliability'!C5</f>
        <v>2</v>
      </c>
      <c r="I5" t="str">
        <f>IF(Reliability!B5="x","x",(IF(ROUNDUP(Reliability!B5,0)=1,"Very High",IF(ROUNDUP(Reliability!B5,0)=2,"High",IF(ROUNDUP(Reliability!B5,0)=3,"Medium",IF(ROUNDUP(Reliability!B5,0)=4,"Low","Very Low"))))))</f>
        <v>Low</v>
      </c>
    </row>
    <row r="6" spans="1:9" x14ac:dyDescent="0.35">
      <c r="A6" s="159" t="str">
        <f>Lists!C:C</f>
        <v>BDI001</v>
      </c>
      <c r="B6" s="245">
        <f t="shared" si="0"/>
        <v>1.6</v>
      </c>
      <c r="C6" s="245">
        <f t="shared" si="1"/>
        <v>2.2999999999999998</v>
      </c>
      <c r="D6" s="245">
        <f t="shared" si="2"/>
        <v>2.5</v>
      </c>
      <c r="E6" s="245">
        <f t="shared" si="3"/>
        <v>0</v>
      </c>
      <c r="F6" s="245">
        <f>'Data Reliability'!B6</f>
        <v>1.9</v>
      </c>
      <c r="G6" s="160">
        <f>Reliability_updated!V6</f>
        <v>185.4</v>
      </c>
      <c r="H6" s="160">
        <f>'Data Reliability'!C6</f>
        <v>0</v>
      </c>
      <c r="I6" t="str">
        <f>IF(Reliability!B6="x","x",(IF(ROUNDUP(Reliability!B6,0)=1,"Very High",IF(ROUNDUP(Reliability!B6,0)=2,"High",IF(ROUNDUP(Reliability!B6,0)=3,"Medium",IF(ROUNDUP(Reliability!B6,0)=4,"Low","Very Low"))))))</f>
        <v>High</v>
      </c>
    </row>
    <row r="7" spans="1:9" x14ac:dyDescent="0.35">
      <c r="A7" s="159" t="str">
        <f>Lists!C:C</f>
        <v>BFA002</v>
      </c>
      <c r="B7" s="245">
        <f t="shared" si="0"/>
        <v>0.7</v>
      </c>
      <c r="C7" s="245">
        <f t="shared" si="1"/>
        <v>0.5</v>
      </c>
      <c r="D7" s="245">
        <f t="shared" si="2"/>
        <v>1.5</v>
      </c>
      <c r="E7" s="245">
        <f t="shared" si="3"/>
        <v>0</v>
      </c>
      <c r="F7" s="245">
        <f>'Data Reliability'!B7</f>
        <v>1.2</v>
      </c>
      <c r="G7" s="160">
        <f>Reliability_updated!V7</f>
        <v>108.3</v>
      </c>
      <c r="H7" s="160">
        <f>'Data Reliability'!C7</f>
        <v>0</v>
      </c>
      <c r="I7" t="str">
        <f>IF(Reliability!B7="x","x",(IF(ROUNDUP(Reliability!B7,0)=1,"Very High",IF(ROUNDUP(Reliability!B7,0)=2,"High",IF(ROUNDUP(Reliability!B7,0)=3,"Medium",IF(ROUNDUP(Reliability!B7,0)=4,"Low","Very Low"))))))</f>
        <v>Very High</v>
      </c>
    </row>
    <row r="8" spans="1:9" x14ac:dyDescent="0.35">
      <c r="A8" s="159" t="str">
        <f>Lists!C:C</f>
        <v>BGD002</v>
      </c>
      <c r="B8" s="245">
        <f t="shared" si="0"/>
        <v>1.1000000000000001</v>
      </c>
      <c r="C8" s="245">
        <f t="shared" si="1"/>
        <v>1.5</v>
      </c>
      <c r="D8" s="245">
        <f t="shared" si="2"/>
        <v>1.8</v>
      </c>
      <c r="E8" s="245">
        <f t="shared" si="3"/>
        <v>0</v>
      </c>
      <c r="F8" s="245">
        <f>'Data Reliability'!B8</f>
        <v>1.6</v>
      </c>
      <c r="G8" s="160">
        <f>Reliability_updated!V8</f>
        <v>133.6</v>
      </c>
      <c r="H8" s="160">
        <f>'Data Reliability'!C8</f>
        <v>0</v>
      </c>
      <c r="I8" t="str">
        <f>IF(Reliability!B8="x","x",(IF(ROUNDUP(Reliability!B8,0)=1,"Very High",IF(ROUNDUP(Reliability!B8,0)=2,"High",IF(ROUNDUP(Reliability!B8,0)=3,"Medium",IF(ROUNDUP(Reliability!B8,0)=4,"Low","Very Low"))))))</f>
        <v>High</v>
      </c>
    </row>
    <row r="9" spans="1:9" x14ac:dyDescent="0.35">
      <c r="A9" s="159" t="str">
        <f>Lists!C:C</f>
        <v>BRA002</v>
      </c>
      <c r="B9" s="245">
        <f t="shared" si="0"/>
        <v>2.4</v>
      </c>
      <c r="C9" s="245">
        <f t="shared" si="1"/>
        <v>3.5</v>
      </c>
      <c r="D9" s="245">
        <f t="shared" si="2"/>
        <v>3.8</v>
      </c>
      <c r="E9" s="245">
        <f t="shared" si="3"/>
        <v>0</v>
      </c>
      <c r="F9" s="245">
        <f>'Data Reliability'!B9</f>
        <v>2.4</v>
      </c>
      <c r="G9" s="160">
        <f>Reliability_updated!V9</f>
        <v>280.39999999999998</v>
      </c>
      <c r="H9" s="160">
        <f>'Data Reliability'!C9</f>
        <v>0</v>
      </c>
      <c r="I9" t="str">
        <f>IF(Reliability!B9="x","x",(IF(ROUNDUP(Reliability!B9,0)=1,"Very High",IF(ROUNDUP(Reliability!B9,0)=2,"High",IF(ROUNDUP(Reliability!B9,0)=3,"Medium",IF(ROUNDUP(Reliability!B9,0)=4,"Low","Very Low"))))))</f>
        <v>Medium</v>
      </c>
    </row>
    <row r="10" spans="1:9" x14ac:dyDescent="0.35">
      <c r="A10" s="159" t="str">
        <f>Lists!C:C</f>
        <v>CAF001</v>
      </c>
      <c r="B10" s="245">
        <f t="shared" si="0"/>
        <v>2.2999999999999998</v>
      </c>
      <c r="C10" s="245">
        <f t="shared" si="1"/>
        <v>3.8</v>
      </c>
      <c r="D10" s="245">
        <f t="shared" si="2"/>
        <v>3.1</v>
      </c>
      <c r="E10" s="245">
        <f t="shared" si="3"/>
        <v>0</v>
      </c>
      <c r="F10" s="245">
        <f>'Data Reliability'!B10</f>
        <v>2.5</v>
      </c>
      <c r="G10" s="160">
        <f>Reliability_updated!V10</f>
        <v>228.6</v>
      </c>
      <c r="H10" s="160">
        <f>'Data Reliability'!C10</f>
        <v>0</v>
      </c>
      <c r="I10" t="str">
        <f>IF(Reliability!B10="x","x",(IF(ROUNDUP(Reliability!B10,0)=1,"Very High",IF(ROUNDUP(Reliability!B10,0)=2,"High",IF(ROUNDUP(Reliability!B10,0)=3,"Medium",IF(ROUNDUP(Reliability!B10,0)=4,"Low","Very Low"))))))</f>
        <v>Medium</v>
      </c>
    </row>
    <row r="11" spans="1:9" x14ac:dyDescent="0.35">
      <c r="A11" s="159" t="str">
        <f>Lists!C:C</f>
        <v>CMR001</v>
      </c>
      <c r="B11" s="245">
        <f t="shared" si="0"/>
        <v>0.8</v>
      </c>
      <c r="C11" s="245">
        <f t="shared" si="1"/>
        <v>0.5</v>
      </c>
      <c r="D11" s="245">
        <f t="shared" si="2"/>
        <v>1.8</v>
      </c>
      <c r="E11" s="245">
        <f t="shared" si="3"/>
        <v>0</v>
      </c>
      <c r="F11" s="245">
        <f>'Data Reliability'!B11</f>
        <v>1.2</v>
      </c>
      <c r="G11" s="160">
        <f>Reliability_updated!V11</f>
        <v>132.6</v>
      </c>
      <c r="H11" s="160">
        <f>'Data Reliability'!C11</f>
        <v>0</v>
      </c>
      <c r="I11" t="str">
        <f>IF(Reliability!B11="x","x",(IF(ROUNDUP(Reliability!B11,0)=1,"Very High",IF(ROUNDUP(Reliability!B11,0)=2,"High",IF(ROUNDUP(Reliability!B11,0)=3,"Medium",IF(ROUNDUP(Reliability!B11,0)=4,"Low","Very Low"))))))</f>
        <v>Very High</v>
      </c>
    </row>
    <row r="12" spans="1:9" x14ac:dyDescent="0.35">
      <c r="A12" s="159" t="str">
        <f>Lists!C:C</f>
        <v>CMR002</v>
      </c>
      <c r="B12" s="245">
        <f t="shared" si="0"/>
        <v>1.5</v>
      </c>
      <c r="C12" s="245">
        <f t="shared" si="1"/>
        <v>1.8</v>
      </c>
      <c r="D12" s="245">
        <f t="shared" si="2"/>
        <v>2.7</v>
      </c>
      <c r="E12" s="245">
        <f t="shared" si="3"/>
        <v>0</v>
      </c>
      <c r="F12" s="245">
        <f>'Data Reliability'!B12</f>
        <v>1.7</v>
      </c>
      <c r="G12" s="160">
        <f>Reliability_updated!V12</f>
        <v>195.1</v>
      </c>
      <c r="H12" s="160">
        <f>'Data Reliability'!C12</f>
        <v>0</v>
      </c>
      <c r="I12" t="str">
        <f>IF(Reliability!B12="x","x",(IF(ROUNDUP(Reliability!B12,0)=1,"Very High",IF(ROUNDUP(Reliability!B12,0)=2,"High",IF(ROUNDUP(Reliability!B12,0)=3,"Medium",IF(ROUNDUP(Reliability!B12,0)=4,"Low","Very Low"))))))</f>
        <v>High</v>
      </c>
    </row>
    <row r="13" spans="1:9" x14ac:dyDescent="0.35">
      <c r="A13" s="159" t="str">
        <f>Lists!C:C</f>
        <v>CMR003</v>
      </c>
      <c r="B13" s="245">
        <f t="shared" si="0"/>
        <v>1.6</v>
      </c>
      <c r="C13" s="245">
        <f t="shared" si="1"/>
        <v>2.2999999999999998</v>
      </c>
      <c r="D13" s="245">
        <f t="shared" si="2"/>
        <v>2.5</v>
      </c>
      <c r="E13" s="245">
        <f t="shared" si="3"/>
        <v>0</v>
      </c>
      <c r="F13" s="245">
        <f>'Data Reliability'!B13</f>
        <v>1.9</v>
      </c>
      <c r="G13" s="160">
        <f>Reliability_updated!V13</f>
        <v>183.8</v>
      </c>
      <c r="H13" s="160">
        <f>'Data Reliability'!C13</f>
        <v>0</v>
      </c>
      <c r="I13" t="str">
        <f>IF(Reliability!B13="x","x",(IF(ROUNDUP(Reliability!B13,0)=1,"Very High",IF(ROUNDUP(Reliability!B13,0)=2,"High",IF(ROUNDUP(Reliability!B13,0)=3,"Medium",IF(ROUNDUP(Reliability!B13,0)=4,"Low","Very Low"))))))</f>
        <v>High</v>
      </c>
    </row>
    <row r="14" spans="1:9" x14ac:dyDescent="0.35">
      <c r="A14" s="159" t="str">
        <f>Lists!C:C</f>
        <v>CMR004</v>
      </c>
      <c r="B14" s="245">
        <f t="shared" si="0"/>
        <v>2.4</v>
      </c>
      <c r="C14" s="245">
        <f t="shared" si="1"/>
        <v>2.2999999999999998</v>
      </c>
      <c r="D14" s="245">
        <f t="shared" si="2"/>
        <v>3.1</v>
      </c>
      <c r="E14" s="245">
        <f t="shared" si="3"/>
        <v>1.7</v>
      </c>
      <c r="F14" s="245">
        <f>'Data Reliability'!B14</f>
        <v>1.9</v>
      </c>
      <c r="G14" s="160">
        <f>Reliability_updated!V14</f>
        <v>224.4</v>
      </c>
      <c r="H14" s="160">
        <f>'Data Reliability'!C14</f>
        <v>1</v>
      </c>
      <c r="I14" t="str">
        <f>IF(Reliability!B14="x","x",(IF(ROUNDUP(Reliability!B14,0)=1,"Very High",IF(ROUNDUP(Reliability!B14,0)=2,"High",IF(ROUNDUP(Reliability!B14,0)=3,"Medium",IF(ROUNDUP(Reliability!B14,0)=4,"Low","Very Low"))))))</f>
        <v>Medium</v>
      </c>
    </row>
    <row r="15" spans="1:9" x14ac:dyDescent="0.35">
      <c r="A15" s="159" t="str">
        <f>Lists!C:C</f>
        <v>COD001</v>
      </c>
      <c r="B15" s="245">
        <f t="shared" si="0"/>
        <v>2</v>
      </c>
      <c r="C15" s="245">
        <f t="shared" si="1"/>
        <v>2.8</v>
      </c>
      <c r="D15" s="245">
        <f t="shared" si="2"/>
        <v>3.2</v>
      </c>
      <c r="E15" s="245">
        <f t="shared" si="3"/>
        <v>0</v>
      </c>
      <c r="F15" s="245">
        <f>'Data Reliability'!B15</f>
        <v>2.1</v>
      </c>
      <c r="G15" s="160">
        <f>Reliability_updated!V15</f>
        <v>231.4</v>
      </c>
      <c r="H15" s="160">
        <f>'Data Reliability'!C15</f>
        <v>0</v>
      </c>
      <c r="I15" t="str">
        <f>IF(Reliability!B15="x","x",(IF(ROUNDUP(Reliability!B15,0)=1,"Very High",IF(ROUNDUP(Reliability!B15,0)=2,"High",IF(ROUNDUP(Reliability!B15,0)=3,"Medium",IF(ROUNDUP(Reliability!B15,0)=4,"Low","Very Low"))))))</f>
        <v>High</v>
      </c>
    </row>
    <row r="16" spans="1:9" x14ac:dyDescent="0.35">
      <c r="A16" s="159" t="str">
        <f>Lists!C:C</f>
        <v>COG001</v>
      </c>
      <c r="B16" s="245">
        <f t="shared" si="0"/>
        <v>3</v>
      </c>
      <c r="C16" s="245">
        <f t="shared" si="1"/>
        <v>3.3</v>
      </c>
      <c r="D16" s="245">
        <f t="shared" si="2"/>
        <v>2.4</v>
      </c>
      <c r="E16" s="245">
        <f t="shared" si="3"/>
        <v>3.3</v>
      </c>
      <c r="F16" s="245">
        <f>'Data Reliability'!B16</f>
        <v>2.2999999999999998</v>
      </c>
      <c r="G16" s="160">
        <f>Reliability_updated!V16</f>
        <v>174</v>
      </c>
      <c r="H16" s="160">
        <f>'Data Reliability'!C16</f>
        <v>2</v>
      </c>
      <c r="I16" t="str">
        <f>IF(Reliability!B16="x","x",(IF(ROUNDUP(Reliability!B16,0)=1,"Very High",IF(ROUNDUP(Reliability!B16,0)=2,"High",IF(ROUNDUP(Reliability!B16,0)=3,"Medium",IF(ROUNDUP(Reliability!B16,0)=4,"Low","Very Low"))))))</f>
        <v>Medium</v>
      </c>
    </row>
    <row r="17" spans="1:9" x14ac:dyDescent="0.35">
      <c r="A17" s="159" t="str">
        <f>Lists!C:C</f>
        <v>COL001</v>
      </c>
      <c r="B17" s="245">
        <f t="shared" si="0"/>
        <v>1.6</v>
      </c>
      <c r="C17" s="245">
        <f t="shared" si="1"/>
        <v>2.2999999999999998</v>
      </c>
      <c r="D17" s="245">
        <f t="shared" si="2"/>
        <v>2.6</v>
      </c>
      <c r="E17" s="245">
        <f t="shared" si="3"/>
        <v>0</v>
      </c>
      <c r="F17" s="245">
        <f>'Data Reliability'!B17</f>
        <v>1.9</v>
      </c>
      <c r="G17" s="160">
        <f>Reliability_updated!V17</f>
        <v>192.1</v>
      </c>
      <c r="H17" s="160">
        <f>'Data Reliability'!C17</f>
        <v>0</v>
      </c>
      <c r="I17" t="str">
        <f>IF(Reliability!B17="x","x",(IF(ROUNDUP(Reliability!B17,0)=1,"Very High",IF(ROUNDUP(Reliability!B17,0)=2,"High",IF(ROUNDUP(Reliability!B17,0)=3,"Medium",IF(ROUNDUP(Reliability!B17,0)=4,"Low","Very Low"))))))</f>
        <v>High</v>
      </c>
    </row>
    <row r="18" spans="1:9" x14ac:dyDescent="0.35">
      <c r="A18" s="159" t="str">
        <f>Lists!C:C</f>
        <v>COL002</v>
      </c>
      <c r="B18" s="245">
        <f t="shared" si="0"/>
        <v>2.8</v>
      </c>
      <c r="C18" s="245">
        <f t="shared" si="1"/>
        <v>2.2999999999999998</v>
      </c>
      <c r="D18" s="245">
        <f t="shared" si="2"/>
        <v>4.5</v>
      </c>
      <c r="E18" s="245">
        <f t="shared" si="3"/>
        <v>1.7</v>
      </c>
      <c r="F18" s="245">
        <f>'Data Reliability'!B18</f>
        <v>1.9</v>
      </c>
      <c r="G18" s="160">
        <f>Reliability_updated!V18</f>
        <v>328.3</v>
      </c>
      <c r="H18" s="160">
        <f>'Data Reliability'!C18</f>
        <v>1</v>
      </c>
      <c r="I18" t="str">
        <f>IF(Reliability!B18="x","x",(IF(ROUNDUP(Reliability!B18,0)=1,"Very High",IF(ROUNDUP(Reliability!B18,0)=2,"High",IF(ROUNDUP(Reliability!B18,0)=3,"Medium",IF(ROUNDUP(Reliability!B18,0)=4,"Low","Very Low"))))))</f>
        <v>Medium</v>
      </c>
    </row>
    <row r="19" spans="1:9" x14ac:dyDescent="0.35">
      <c r="A19" s="159" t="str">
        <f>Lists!C:C</f>
        <v>CRI002</v>
      </c>
      <c r="B19" s="245">
        <f t="shared" si="0"/>
        <v>2.4</v>
      </c>
      <c r="C19" s="245">
        <f t="shared" si="1"/>
        <v>3</v>
      </c>
      <c r="D19" s="245">
        <f t="shared" si="2"/>
        <v>4.2</v>
      </c>
      <c r="E19" s="245">
        <f t="shared" si="3"/>
        <v>0</v>
      </c>
      <c r="F19" s="245">
        <f>'Data Reliability'!B19</f>
        <v>2.2000000000000002</v>
      </c>
      <c r="G19" s="160">
        <f>Reliability_updated!V19</f>
        <v>308.3</v>
      </c>
      <c r="H19" s="160">
        <f>'Data Reliability'!C19</f>
        <v>0</v>
      </c>
      <c r="I19" t="str">
        <f>IF(Reliability!B19="x","x",(IF(ROUNDUP(Reliability!B19,0)=1,"Very High",IF(ROUNDUP(Reliability!B19,0)=2,"High",IF(ROUNDUP(Reliability!B19,0)=3,"Medium",IF(ROUNDUP(Reliability!B19,0)=4,"Low","Very Low"))))))</f>
        <v>Medium</v>
      </c>
    </row>
    <row r="20" spans="1:9" x14ac:dyDescent="0.35">
      <c r="A20" s="159" t="str">
        <f>Lists!C:C</f>
        <v>DJI001</v>
      </c>
      <c r="B20" s="245">
        <f t="shared" si="0"/>
        <v>2.9</v>
      </c>
      <c r="C20" s="245">
        <f t="shared" si="1"/>
        <v>3.8</v>
      </c>
      <c r="D20" s="245">
        <f t="shared" si="2"/>
        <v>3.2</v>
      </c>
      <c r="E20" s="245">
        <f t="shared" si="3"/>
        <v>1.7</v>
      </c>
      <c r="F20" s="245">
        <f>'Data Reliability'!B20</f>
        <v>2.5</v>
      </c>
      <c r="G20" s="160">
        <f>Reliability_updated!V20</f>
        <v>230.8</v>
      </c>
      <c r="H20" s="160">
        <f>'Data Reliability'!C20</f>
        <v>1</v>
      </c>
      <c r="I20" t="str">
        <f>IF(Reliability!B20="x","x",(IF(ROUNDUP(Reliability!B20,0)=1,"Very High",IF(ROUNDUP(Reliability!B20,0)=2,"High",IF(ROUNDUP(Reliability!B20,0)=3,"Medium",IF(ROUNDUP(Reliability!B20,0)=4,"Low","Very Low"))))))</f>
        <v>Medium</v>
      </c>
    </row>
    <row r="21" spans="1:9" x14ac:dyDescent="0.35">
      <c r="A21" s="159" t="str">
        <f>Lists!C:C</f>
        <v>DJI002</v>
      </c>
      <c r="B21" s="245">
        <f t="shared" si="0"/>
        <v>2.6</v>
      </c>
      <c r="C21" s="245">
        <f t="shared" si="1"/>
        <v>3.8</v>
      </c>
      <c r="D21" s="245">
        <f t="shared" si="2"/>
        <v>4.0999999999999996</v>
      </c>
      <c r="E21" s="245">
        <f t="shared" si="3"/>
        <v>0</v>
      </c>
      <c r="F21" s="245">
        <f>'Data Reliability'!B21</f>
        <v>2.5</v>
      </c>
      <c r="G21" s="160">
        <f>Reliability_updated!V21</f>
        <v>302.60000000000002</v>
      </c>
      <c r="H21" s="160">
        <f>'Data Reliability'!C21</f>
        <v>0</v>
      </c>
      <c r="I21" t="str">
        <f>IF(Reliability!B21="x","x",(IF(ROUNDUP(Reliability!B21,0)=1,"Very High",IF(ROUNDUP(Reliability!B21,0)=2,"High",IF(ROUNDUP(Reliability!B21,0)=3,"Medium",IF(ROUNDUP(Reliability!B21,0)=4,"Low","Very Low"))))))</f>
        <v>Medium</v>
      </c>
    </row>
    <row r="22" spans="1:9" x14ac:dyDescent="0.35">
      <c r="A22" s="159" t="str">
        <f>Lists!C:C</f>
        <v>DJI003</v>
      </c>
      <c r="B22" s="245">
        <f t="shared" si="0"/>
        <v>2.8</v>
      </c>
      <c r="C22" s="245">
        <f t="shared" si="1"/>
        <v>2.5</v>
      </c>
      <c r="D22" s="245">
        <f t="shared" si="2"/>
        <v>4.3</v>
      </c>
      <c r="E22" s="245">
        <f t="shared" si="3"/>
        <v>1.7</v>
      </c>
      <c r="F22" s="245">
        <f>'Data Reliability'!B22</f>
        <v>2</v>
      </c>
      <c r="G22" s="160">
        <f>Reliability_updated!V22</f>
        <v>317.10000000000002</v>
      </c>
      <c r="H22" s="160">
        <f>'Data Reliability'!C22</f>
        <v>1</v>
      </c>
      <c r="I22" t="str">
        <f>IF(Reliability!B22="x","x",(IF(ROUNDUP(Reliability!B22,0)=1,"Very High",IF(ROUNDUP(Reliability!B22,0)=2,"High",IF(ROUNDUP(Reliability!B22,0)=3,"Medium",IF(ROUNDUP(Reliability!B22,0)=4,"Low","Very Low"))))))</f>
        <v>Medium</v>
      </c>
    </row>
    <row r="23" spans="1:9" x14ac:dyDescent="0.35">
      <c r="A23" s="159" t="str">
        <f>Lists!C:C</f>
        <v>DZA002</v>
      </c>
      <c r="B23" s="245">
        <f t="shared" si="0"/>
        <v>5</v>
      </c>
      <c r="C23" s="245" t="str">
        <f t="shared" si="1"/>
        <v>x</v>
      </c>
      <c r="D23" s="245">
        <f t="shared" si="2"/>
        <v>5</v>
      </c>
      <c r="E23" s="245">
        <f t="shared" si="3"/>
        <v>5</v>
      </c>
      <c r="F23" s="245" t="str">
        <f>'Data Reliability'!B23</f>
        <v>x</v>
      </c>
      <c r="G23" s="160">
        <f>Reliability_updated!V23</f>
        <v>426.7</v>
      </c>
      <c r="H23" s="160">
        <f>'Data Reliability'!C23</f>
        <v>3</v>
      </c>
      <c r="I23" t="str">
        <f>IF(Reliability!B23="x","x",(IF(ROUNDUP(Reliability!B23,0)=1,"Very High",IF(ROUNDUP(Reliability!B23,0)=2,"High",IF(ROUNDUP(Reliability!B23,0)=3,"Medium",IF(ROUNDUP(Reliability!B23,0)=4,"Low","Very Low"))))))</f>
        <v>Very Low</v>
      </c>
    </row>
    <row r="24" spans="1:9" x14ac:dyDescent="0.35">
      <c r="A24" s="159" t="str">
        <f>Lists!C:C</f>
        <v>DZA003</v>
      </c>
      <c r="B24" s="245">
        <f t="shared" si="0"/>
        <v>2.9</v>
      </c>
      <c r="C24" s="245">
        <f t="shared" si="1"/>
        <v>3.8</v>
      </c>
      <c r="D24" s="245">
        <f t="shared" si="2"/>
        <v>5</v>
      </c>
      <c r="E24" s="245">
        <f t="shared" si="3"/>
        <v>0</v>
      </c>
      <c r="F24" s="245">
        <f>'Data Reliability'!B24</f>
        <v>2.5</v>
      </c>
      <c r="G24" s="160">
        <f>Reliability_updated!V24</f>
        <v>513.6</v>
      </c>
      <c r="H24" s="160">
        <f>'Data Reliability'!C24</f>
        <v>0</v>
      </c>
      <c r="I24" t="str">
        <f>IF(Reliability!B24="x","x",(IF(ROUNDUP(Reliability!B24,0)=1,"Very High",IF(ROUNDUP(Reliability!B24,0)=2,"High",IF(ROUNDUP(Reliability!B24,0)=3,"Medium",IF(ROUNDUP(Reliability!B24,0)=4,"Low","Very Low"))))))</f>
        <v>Medium</v>
      </c>
    </row>
    <row r="25" spans="1:9" x14ac:dyDescent="0.35">
      <c r="A25" s="159" t="str">
        <f>Lists!C:C</f>
        <v>DZA004</v>
      </c>
      <c r="B25" s="245">
        <f t="shared" si="0"/>
        <v>4.9000000000000004</v>
      </c>
      <c r="C25" s="245" t="str">
        <f t="shared" si="1"/>
        <v>x</v>
      </c>
      <c r="D25" s="245">
        <f t="shared" si="2"/>
        <v>4.7</v>
      </c>
      <c r="E25" s="245">
        <f t="shared" si="3"/>
        <v>5</v>
      </c>
      <c r="F25" s="245" t="str">
        <f>'Data Reliability'!B25</f>
        <v>x</v>
      </c>
      <c r="G25" s="160">
        <f>Reliability_updated!V25</f>
        <v>340.9</v>
      </c>
      <c r="H25" s="160">
        <f>'Data Reliability'!C25</f>
        <v>3</v>
      </c>
      <c r="I25" t="str">
        <f>IF(Reliability!B25="x","x",(IF(ROUNDUP(Reliability!B25,0)=1,"Very High",IF(ROUNDUP(Reliability!B25,0)=2,"High",IF(ROUNDUP(Reliability!B25,0)=3,"Medium",IF(ROUNDUP(Reliability!B25,0)=4,"Low","Very Low"))))))</f>
        <v>Very Low</v>
      </c>
    </row>
    <row r="26" spans="1:9" x14ac:dyDescent="0.35">
      <c r="A26" s="159" t="str">
        <f>Lists!C:C</f>
        <v>ECU002</v>
      </c>
      <c r="B26" s="245">
        <f t="shared" si="0"/>
        <v>2.4</v>
      </c>
      <c r="C26" s="245">
        <f t="shared" si="1"/>
        <v>3.8</v>
      </c>
      <c r="D26" s="245">
        <f t="shared" si="2"/>
        <v>3.4</v>
      </c>
      <c r="E26" s="245">
        <f t="shared" si="3"/>
        <v>0</v>
      </c>
      <c r="F26" s="245">
        <f>'Data Reliability'!B26</f>
        <v>2.5</v>
      </c>
      <c r="G26" s="160">
        <f>Reliability_updated!V26</f>
        <v>250.8</v>
      </c>
      <c r="H26" s="160">
        <f>'Data Reliability'!C26</f>
        <v>0</v>
      </c>
      <c r="I26" t="str">
        <f>IF(Reliability!B26="x","x",(IF(ROUNDUP(Reliability!B26,0)=1,"Very High",IF(ROUNDUP(Reliability!B26,0)=2,"High",IF(ROUNDUP(Reliability!B26,0)=3,"Medium",IF(ROUNDUP(Reliability!B26,0)=4,"Low","Very Low"))))))</f>
        <v>Medium</v>
      </c>
    </row>
    <row r="27" spans="1:9" x14ac:dyDescent="0.35">
      <c r="A27" s="159" t="str">
        <f>Lists!C:C</f>
        <v>EGY002</v>
      </c>
      <c r="B27" s="245">
        <f t="shared" si="0"/>
        <v>1.8</v>
      </c>
      <c r="C27" s="245">
        <f t="shared" si="1"/>
        <v>3.8</v>
      </c>
      <c r="D27" s="245">
        <f t="shared" si="2"/>
        <v>1.5</v>
      </c>
      <c r="E27" s="245">
        <f t="shared" si="3"/>
        <v>0</v>
      </c>
      <c r="F27" s="245">
        <f>'Data Reliability'!B27</f>
        <v>2.5</v>
      </c>
      <c r="G27" s="160">
        <f>Reliability_updated!V27</f>
        <v>109.9</v>
      </c>
      <c r="H27" s="160">
        <f>'Data Reliability'!C27</f>
        <v>0</v>
      </c>
      <c r="I27" t="str">
        <f>IF(Reliability!B27="x","x",(IF(ROUNDUP(Reliability!B27,0)=1,"Very High",IF(ROUNDUP(Reliability!B27,0)=2,"High",IF(ROUNDUP(Reliability!B27,0)=3,"Medium",IF(ROUNDUP(Reliability!B27,0)=4,"Low","Very Low"))))))</f>
        <v>High</v>
      </c>
    </row>
    <row r="28" spans="1:9" x14ac:dyDescent="0.35">
      <c r="A28" s="159" t="str">
        <f>Lists!C:C</f>
        <v>ERI001</v>
      </c>
      <c r="B28" s="245">
        <f t="shared" si="0"/>
        <v>2.5</v>
      </c>
      <c r="C28" s="245">
        <f t="shared" si="1"/>
        <v>4</v>
      </c>
      <c r="D28" s="245">
        <f t="shared" si="2"/>
        <v>3.6</v>
      </c>
      <c r="E28" s="245">
        <f t="shared" si="3"/>
        <v>0</v>
      </c>
      <c r="F28" s="245">
        <f>'Data Reliability'!B28</f>
        <v>2.6</v>
      </c>
      <c r="G28" s="160">
        <f>Reliability_updated!V28</f>
        <v>260.2</v>
      </c>
      <c r="H28" s="160">
        <f>'Data Reliability'!C28</f>
        <v>0</v>
      </c>
      <c r="I28" t="str">
        <f>IF(Reliability!B28="x","x",(IF(ROUNDUP(Reliability!B28,0)=1,"Very High",IF(ROUNDUP(Reliability!B28,0)=2,"High",IF(ROUNDUP(Reliability!B28,0)=3,"Medium",IF(ROUNDUP(Reliability!B28,0)=4,"Low","Very Low"))))))</f>
        <v>Medium</v>
      </c>
    </row>
    <row r="29" spans="1:9" x14ac:dyDescent="0.35">
      <c r="A29" s="159" t="str">
        <f>Lists!C:C</f>
        <v>ESP002</v>
      </c>
      <c r="B29" s="245">
        <f t="shared" si="0"/>
        <v>1.6</v>
      </c>
      <c r="C29" s="245">
        <f t="shared" si="1"/>
        <v>2.2999999999999998</v>
      </c>
      <c r="D29" s="245">
        <f t="shared" si="2"/>
        <v>2.4</v>
      </c>
      <c r="E29" s="245">
        <f t="shared" si="3"/>
        <v>0</v>
      </c>
      <c r="F29" s="245">
        <f>'Data Reliability'!B29</f>
        <v>1.9</v>
      </c>
      <c r="G29" s="160">
        <f>Reliability_updated!V29</f>
        <v>174.2</v>
      </c>
      <c r="H29" s="160">
        <f>'Data Reliability'!C29</f>
        <v>0</v>
      </c>
      <c r="I29" t="str">
        <f>IF(Reliability!B29="x","x",(IF(ROUNDUP(Reliability!B29,0)=1,"Very High",IF(ROUNDUP(Reliability!B29,0)=2,"High",IF(ROUNDUP(Reliability!B29,0)=3,"Medium",IF(ROUNDUP(Reliability!B29,0)=4,"Low","Very Low"))))))</f>
        <v>High</v>
      </c>
    </row>
    <row r="30" spans="1:9" x14ac:dyDescent="0.35">
      <c r="A30" s="159" t="str">
        <f>Lists!C:C</f>
        <v>ETH001</v>
      </c>
      <c r="B30" s="245">
        <f t="shared" si="0"/>
        <v>0.9</v>
      </c>
      <c r="C30" s="245">
        <f t="shared" si="1"/>
        <v>2.2999999999999998</v>
      </c>
      <c r="D30" s="245">
        <f t="shared" si="2"/>
        <v>0.5</v>
      </c>
      <c r="E30" s="245">
        <f t="shared" si="3"/>
        <v>0</v>
      </c>
      <c r="F30" s="245">
        <f>'Data Reliability'!B30</f>
        <v>1.9</v>
      </c>
      <c r="G30" s="160">
        <f>Reliability_updated!V30</f>
        <v>33.9</v>
      </c>
      <c r="H30" s="160">
        <f>'Data Reliability'!C30</f>
        <v>0</v>
      </c>
      <c r="I30" t="str">
        <f>IF(Reliability!B30="x","x",(IF(ROUNDUP(Reliability!B30,0)=1,"Very High",IF(ROUNDUP(Reliability!B30,0)=2,"High",IF(ROUNDUP(Reliability!B30,0)=3,"Medium",IF(ROUNDUP(Reliability!B30,0)=4,"Low","Very Low"))))))</f>
        <v>Very High</v>
      </c>
    </row>
    <row r="31" spans="1:9" x14ac:dyDescent="0.35">
      <c r="A31" s="159" t="str">
        <f>Lists!C:C</f>
        <v>ETH002</v>
      </c>
      <c r="B31" s="245">
        <f t="shared" si="0"/>
        <v>0.8</v>
      </c>
      <c r="C31" s="245">
        <f t="shared" si="1"/>
        <v>1.8</v>
      </c>
      <c r="D31" s="245">
        <f t="shared" si="2"/>
        <v>0.7</v>
      </c>
      <c r="E31" s="245">
        <f t="shared" si="3"/>
        <v>0</v>
      </c>
      <c r="F31" s="245">
        <f>'Data Reliability'!B31</f>
        <v>1.7</v>
      </c>
      <c r="G31" s="160">
        <f>Reliability_updated!V31</f>
        <v>51.6</v>
      </c>
      <c r="H31" s="160">
        <f>'Data Reliability'!C31</f>
        <v>0</v>
      </c>
      <c r="I31" t="str">
        <f>IF(Reliability!B31="x","x",(IF(ROUNDUP(Reliability!B31,0)=1,"Very High",IF(ROUNDUP(Reliability!B31,0)=2,"High",IF(ROUNDUP(Reliability!B31,0)=3,"Medium",IF(ROUNDUP(Reliability!B31,0)=4,"Low","Very Low"))))))</f>
        <v>Very High</v>
      </c>
    </row>
    <row r="32" spans="1:9" x14ac:dyDescent="0.35">
      <c r="A32" s="159" t="str">
        <f>Lists!C:C</f>
        <v>ETH003</v>
      </c>
      <c r="B32" s="245">
        <f t="shared" si="0"/>
        <v>0.9</v>
      </c>
      <c r="C32" s="245">
        <f t="shared" si="1"/>
        <v>2</v>
      </c>
      <c r="D32" s="245">
        <f t="shared" si="2"/>
        <v>0.7</v>
      </c>
      <c r="E32" s="245">
        <f t="shared" si="3"/>
        <v>0</v>
      </c>
      <c r="F32" s="245">
        <f>'Data Reliability'!B32</f>
        <v>1.8</v>
      </c>
      <c r="G32" s="160">
        <f>Reliability_updated!V32</f>
        <v>48.5</v>
      </c>
      <c r="H32" s="160">
        <f>'Data Reliability'!C32</f>
        <v>0</v>
      </c>
      <c r="I32" t="str">
        <f>IF(Reliability!B32="x","x",(IF(ROUNDUP(Reliability!B32,0)=1,"Very High",IF(ROUNDUP(Reliability!B32,0)=2,"High",IF(ROUNDUP(Reliability!B32,0)=3,"Medium",IF(ROUNDUP(Reliability!B32,0)=4,"Low","Very Low"))))))</f>
        <v>Very High</v>
      </c>
    </row>
    <row r="33" spans="1:9" x14ac:dyDescent="0.35">
      <c r="A33" s="159" t="str">
        <f>Lists!C:C</f>
        <v>ETH004</v>
      </c>
      <c r="B33" s="245">
        <f t="shared" si="0"/>
        <v>1.3</v>
      </c>
      <c r="C33" s="245">
        <f t="shared" si="1"/>
        <v>3.3</v>
      </c>
      <c r="D33" s="245">
        <f t="shared" si="2"/>
        <v>0.5</v>
      </c>
      <c r="E33" s="245">
        <f t="shared" si="3"/>
        <v>0</v>
      </c>
      <c r="F33" s="245">
        <f>'Data Reliability'!B33</f>
        <v>2.2999999999999998</v>
      </c>
      <c r="G33" s="160">
        <f>Reliability_updated!V33</f>
        <v>33.799999999999997</v>
      </c>
      <c r="H33" s="160">
        <f>'Data Reliability'!C33</f>
        <v>0</v>
      </c>
      <c r="I33" t="str">
        <f>IF(Reliability!B33="x","x",(IF(ROUNDUP(Reliability!B33,0)=1,"Very High",IF(ROUNDUP(Reliability!B33,0)=2,"High",IF(ROUNDUP(Reliability!B33,0)=3,"Medium",IF(ROUNDUP(Reliability!B33,0)=4,"Low","Very Low"))))))</f>
        <v>High</v>
      </c>
    </row>
    <row r="34" spans="1:9" x14ac:dyDescent="0.35">
      <c r="A34" s="159" t="str">
        <f>Lists!C:C</f>
        <v>GRC002</v>
      </c>
      <c r="B34" s="245">
        <f t="shared" si="0"/>
        <v>1.5</v>
      </c>
      <c r="C34" s="245">
        <f t="shared" si="1"/>
        <v>2.2999999999999998</v>
      </c>
      <c r="D34" s="245">
        <f t="shared" si="2"/>
        <v>2.1</v>
      </c>
      <c r="E34" s="245">
        <f t="shared" si="3"/>
        <v>0</v>
      </c>
      <c r="F34" s="245">
        <f>'Data Reliability'!B34</f>
        <v>1.9</v>
      </c>
      <c r="G34" s="160">
        <f>Reliability_updated!V34</f>
        <v>153.30000000000001</v>
      </c>
      <c r="H34" s="160">
        <f>'Data Reliability'!C34</f>
        <v>0</v>
      </c>
      <c r="I34" t="str">
        <f>IF(Reliability!B34="x","x",(IF(ROUNDUP(Reliability!B34,0)=1,"Very High",IF(ROUNDUP(Reliability!B34,0)=2,"High",IF(ROUNDUP(Reliability!B34,0)=3,"Medium",IF(ROUNDUP(Reliability!B34,0)=4,"Low","Very Low"))))))</f>
        <v>High</v>
      </c>
    </row>
    <row r="35" spans="1:9" x14ac:dyDescent="0.35">
      <c r="A35" s="159" t="str">
        <f>Lists!C:C</f>
        <v>GTM001</v>
      </c>
      <c r="B35" s="245">
        <f t="shared" ref="B35:B66" si="4">ROUND(AVERAGE(C35:E35),1)</f>
        <v>1.9</v>
      </c>
      <c r="C35" s="245">
        <f t="shared" ref="C35:C66" si="5">IF(F35="x","x",ROUND((5-(3-F35)/2*5),1))</f>
        <v>1.8</v>
      </c>
      <c r="D35" s="245">
        <f t="shared" ref="D35:D66" si="6">IF(G35&gt;365,5,ROUND((5-(365-G35)/364*5),1))</f>
        <v>4</v>
      </c>
      <c r="E35" s="245">
        <f t="shared" ref="E35:E66" si="7">IF(H35&gt;3,5,ROUND((5-(3-H35)/3*5),1))</f>
        <v>0</v>
      </c>
      <c r="F35" s="245">
        <f>'Data Reliability'!B35</f>
        <v>1.7</v>
      </c>
      <c r="G35" s="160">
        <f>Reliability_updated!V35</f>
        <v>290.7</v>
      </c>
      <c r="H35" s="160">
        <f>'Data Reliability'!C35</f>
        <v>0</v>
      </c>
      <c r="I35" t="str">
        <f>IF(Reliability!B35="x","x",(IF(ROUNDUP(Reliability!B35,0)=1,"Very High",IF(ROUNDUP(Reliability!B35,0)=2,"High",IF(ROUNDUP(Reliability!B35,0)=3,"Medium",IF(ROUNDUP(Reliability!B35,0)=4,"Low","Very Low"))))))</f>
        <v>High</v>
      </c>
    </row>
    <row r="36" spans="1:9" x14ac:dyDescent="0.35">
      <c r="A36" s="159" t="str">
        <f>Lists!C:C</f>
        <v>GTM003</v>
      </c>
      <c r="B36" s="245">
        <f t="shared" si="4"/>
        <v>1.6</v>
      </c>
      <c r="C36" s="245">
        <f t="shared" si="5"/>
        <v>2.2999999999999998</v>
      </c>
      <c r="D36" s="245">
        <f t="shared" si="6"/>
        <v>2.4</v>
      </c>
      <c r="E36" s="245">
        <f t="shared" si="7"/>
        <v>0</v>
      </c>
      <c r="F36" s="245">
        <f>'Data Reliability'!B36</f>
        <v>1.9</v>
      </c>
      <c r="G36" s="160">
        <f>Reliability_updated!V36</f>
        <v>176.6</v>
      </c>
      <c r="H36" s="160">
        <f>'Data Reliability'!C36</f>
        <v>0</v>
      </c>
      <c r="I36" t="str">
        <f>IF(Reliability!B36="x","x",(IF(ROUNDUP(Reliability!B36,0)=1,"Very High",IF(ROUNDUP(Reliability!B36,0)=2,"High",IF(ROUNDUP(Reliability!B36,0)=3,"Medium",IF(ROUNDUP(Reliability!B36,0)=4,"Low","Very Low"))))))</f>
        <v>High</v>
      </c>
    </row>
    <row r="37" spans="1:9" x14ac:dyDescent="0.35">
      <c r="A37" s="159" t="str">
        <f>Lists!C:C</f>
        <v>HND001</v>
      </c>
      <c r="B37" s="245">
        <f t="shared" si="4"/>
        <v>2.1</v>
      </c>
      <c r="C37" s="245">
        <f t="shared" si="5"/>
        <v>1.8</v>
      </c>
      <c r="D37" s="245">
        <f t="shared" si="6"/>
        <v>4.4000000000000004</v>
      </c>
      <c r="E37" s="245">
        <f t="shared" si="7"/>
        <v>0</v>
      </c>
      <c r="F37" s="245">
        <f>'Data Reliability'!B37</f>
        <v>1.7</v>
      </c>
      <c r="G37" s="160">
        <f>Reliability_updated!V37</f>
        <v>320.60000000000002</v>
      </c>
      <c r="H37" s="160">
        <f>'Data Reliability'!C37</f>
        <v>0</v>
      </c>
      <c r="I37" t="str">
        <f>IF(Reliability!B37="x","x",(IF(ROUNDUP(Reliability!B37,0)=1,"Very High",IF(ROUNDUP(Reliability!B37,0)=2,"High",IF(ROUNDUP(Reliability!B37,0)=3,"Medium",IF(ROUNDUP(Reliability!B37,0)=4,"Low","Very Low"))))))</f>
        <v>Medium</v>
      </c>
    </row>
    <row r="38" spans="1:9" x14ac:dyDescent="0.35">
      <c r="A38" s="159" t="str">
        <f>Lists!C:C</f>
        <v>HND002</v>
      </c>
      <c r="B38" s="245">
        <f t="shared" si="4"/>
        <v>1.7</v>
      </c>
      <c r="C38" s="245">
        <f t="shared" si="5"/>
        <v>2.5</v>
      </c>
      <c r="D38" s="245">
        <f t="shared" si="6"/>
        <v>2.5</v>
      </c>
      <c r="E38" s="245">
        <f t="shared" si="7"/>
        <v>0</v>
      </c>
      <c r="F38" s="245">
        <f>'Data Reliability'!B38</f>
        <v>2</v>
      </c>
      <c r="G38" s="160">
        <f>Reliability_updated!V38</f>
        <v>182.5</v>
      </c>
      <c r="H38" s="160">
        <f>'Data Reliability'!C38</f>
        <v>0</v>
      </c>
      <c r="I38" t="str">
        <f>IF(Reliability!B38="x","x",(IF(ROUNDUP(Reliability!B38,0)=1,"Very High",IF(ROUNDUP(Reliability!B38,0)=2,"High",IF(ROUNDUP(Reliability!B38,0)=3,"Medium",IF(ROUNDUP(Reliability!B38,0)=4,"Low","Very Low"))))))</f>
        <v>High</v>
      </c>
    </row>
    <row r="39" spans="1:9" x14ac:dyDescent="0.35">
      <c r="A39" s="159" t="str">
        <f>Lists!C:C</f>
        <v>HTI001</v>
      </c>
      <c r="B39" s="245">
        <f t="shared" si="4"/>
        <v>1.7</v>
      </c>
      <c r="C39" s="245">
        <f t="shared" si="5"/>
        <v>2</v>
      </c>
      <c r="D39" s="245">
        <f t="shared" si="6"/>
        <v>3</v>
      </c>
      <c r="E39" s="245">
        <f t="shared" si="7"/>
        <v>0</v>
      </c>
      <c r="F39" s="245">
        <f>'Data Reliability'!B39</f>
        <v>1.8</v>
      </c>
      <c r="G39" s="160">
        <f>Reliability_updated!V39</f>
        <v>222.7</v>
      </c>
      <c r="H39" s="160">
        <f>'Data Reliability'!C39</f>
        <v>0</v>
      </c>
      <c r="I39" t="str">
        <f>IF(Reliability!B39="x","x",(IF(ROUNDUP(Reliability!B39,0)=1,"Very High",IF(ROUNDUP(Reliability!B39,0)=2,"High",IF(ROUNDUP(Reliability!B39,0)=3,"Medium",IF(ROUNDUP(Reliability!B39,0)=4,"Low","Very Low"))))))</f>
        <v>High</v>
      </c>
    </row>
    <row r="40" spans="1:9" x14ac:dyDescent="0.35">
      <c r="A40" s="159" t="str">
        <f>Lists!C:C</f>
        <v>IDN002</v>
      </c>
      <c r="B40" s="245">
        <f t="shared" si="4"/>
        <v>4.2</v>
      </c>
      <c r="C40" s="245" t="str">
        <f t="shared" si="5"/>
        <v>x</v>
      </c>
      <c r="D40" s="245">
        <f t="shared" si="6"/>
        <v>5</v>
      </c>
      <c r="E40" s="245">
        <f t="shared" si="7"/>
        <v>3.3</v>
      </c>
      <c r="F40" s="245" t="str">
        <f>'Data Reliability'!B40</f>
        <v>x</v>
      </c>
      <c r="G40" s="160">
        <f>Reliability_updated!V40</f>
        <v>455.6</v>
      </c>
      <c r="H40" s="160">
        <f>'Data Reliability'!C40</f>
        <v>2</v>
      </c>
      <c r="I40" t="str">
        <f>IF(Reliability!B40="x","x",(IF(ROUNDUP(Reliability!B40,0)=1,"Very High",IF(ROUNDUP(Reliability!B40,0)=2,"High",IF(ROUNDUP(Reliability!B40,0)=3,"Medium",IF(ROUNDUP(Reliability!B40,0)=4,"Low","Very Low"))))))</f>
        <v>Very Low</v>
      </c>
    </row>
    <row r="41" spans="1:9" x14ac:dyDescent="0.35">
      <c r="A41" s="159" t="str">
        <f>Lists!C:C</f>
        <v>IND002</v>
      </c>
      <c r="B41" s="245">
        <f t="shared" si="4"/>
        <v>3.3</v>
      </c>
      <c r="C41" s="245">
        <f t="shared" si="5"/>
        <v>2.2999999999999998</v>
      </c>
      <c r="D41" s="245">
        <f t="shared" si="6"/>
        <v>2.6</v>
      </c>
      <c r="E41" s="245">
        <f t="shared" si="7"/>
        <v>5</v>
      </c>
      <c r="F41" s="245">
        <f>'Data Reliability'!B41</f>
        <v>1.9</v>
      </c>
      <c r="G41" s="160">
        <f>Reliability_updated!V41</f>
        <v>188.8</v>
      </c>
      <c r="H41" s="160">
        <f>'Data Reliability'!C41</f>
        <v>3</v>
      </c>
      <c r="I41" t="str">
        <f>IF(Reliability!B41="x","x",(IF(ROUNDUP(Reliability!B41,0)=1,"Very High",IF(ROUNDUP(Reliability!B41,0)=2,"High",IF(ROUNDUP(Reliability!B41,0)=3,"Medium",IF(ROUNDUP(Reliability!B41,0)=4,"Low","Very Low"))))))</f>
        <v>Low</v>
      </c>
    </row>
    <row r="42" spans="1:9" x14ac:dyDescent="0.35">
      <c r="A42" s="159" t="str">
        <f>Lists!C:C</f>
        <v>IRN004</v>
      </c>
      <c r="B42" s="245">
        <f t="shared" si="4"/>
        <v>1.8</v>
      </c>
      <c r="C42" s="245">
        <f t="shared" si="5"/>
        <v>4.3</v>
      </c>
      <c r="D42" s="245">
        <f t="shared" si="6"/>
        <v>1.1000000000000001</v>
      </c>
      <c r="E42" s="245">
        <f t="shared" si="7"/>
        <v>0</v>
      </c>
      <c r="F42" s="245">
        <f>'Data Reliability'!B42</f>
        <v>2.7</v>
      </c>
      <c r="G42" s="160">
        <f>Reliability_updated!V42</f>
        <v>77.599999999999994</v>
      </c>
      <c r="H42" s="160">
        <f>'Data Reliability'!C42</f>
        <v>0</v>
      </c>
      <c r="I42" t="str">
        <f>IF(Reliability!B42="x","x",(IF(ROUNDUP(Reliability!B42,0)=1,"Very High",IF(ROUNDUP(Reliability!B42,0)=2,"High",IF(ROUNDUP(Reliability!B42,0)=3,"Medium",IF(ROUNDUP(Reliability!B42,0)=4,"Low","Very Low"))))))</f>
        <v>High</v>
      </c>
    </row>
    <row r="43" spans="1:9" x14ac:dyDescent="0.35">
      <c r="A43" s="159" t="str">
        <f>Lists!C:C</f>
        <v>IRQ001</v>
      </c>
      <c r="B43" s="245">
        <f t="shared" si="4"/>
        <v>1.1000000000000001</v>
      </c>
      <c r="C43" s="245">
        <f t="shared" si="5"/>
        <v>2.2999999999999998</v>
      </c>
      <c r="D43" s="245">
        <f t="shared" si="6"/>
        <v>1.1000000000000001</v>
      </c>
      <c r="E43" s="245">
        <f t="shared" si="7"/>
        <v>0</v>
      </c>
      <c r="F43" s="245">
        <f>'Data Reliability'!B43</f>
        <v>1.9</v>
      </c>
      <c r="G43" s="160">
        <f>Reliability_updated!V43</f>
        <v>80.2</v>
      </c>
      <c r="H43" s="160">
        <f>'Data Reliability'!C43</f>
        <v>0</v>
      </c>
      <c r="I43" t="str">
        <f>IF(Reliability!B43="x","x",(IF(ROUNDUP(Reliability!B43,0)=1,"Very High",IF(ROUNDUP(Reliability!B43,0)=2,"High",IF(ROUNDUP(Reliability!B43,0)=3,"Medium",IF(ROUNDUP(Reliability!B43,0)=4,"Low","Very Low"))))))</f>
        <v>High</v>
      </c>
    </row>
    <row r="44" spans="1:9" x14ac:dyDescent="0.35">
      <c r="A44" s="159" t="str">
        <f>Lists!C:C</f>
        <v>IRQ002</v>
      </c>
      <c r="B44" s="245">
        <f t="shared" si="4"/>
        <v>1</v>
      </c>
      <c r="C44" s="245">
        <f t="shared" si="5"/>
        <v>1.3</v>
      </c>
      <c r="D44" s="245">
        <f t="shared" si="6"/>
        <v>1.8</v>
      </c>
      <c r="E44" s="245">
        <f t="shared" si="7"/>
        <v>0</v>
      </c>
      <c r="F44" s="245">
        <f>'Data Reliability'!B44</f>
        <v>1.5</v>
      </c>
      <c r="G44" s="160">
        <f>Reliability_updated!V44</f>
        <v>129.1</v>
      </c>
      <c r="H44" s="160">
        <f>'Data Reliability'!C44</f>
        <v>0</v>
      </c>
      <c r="I44" t="str">
        <f>IF(Reliability!B44="x","x",(IF(ROUNDUP(Reliability!B44,0)=1,"Very High",IF(ROUNDUP(Reliability!B44,0)=2,"High",IF(ROUNDUP(Reliability!B44,0)=3,"Medium",IF(ROUNDUP(Reliability!B44,0)=4,"Low","Very Low"))))))</f>
        <v>Very High</v>
      </c>
    </row>
    <row r="45" spans="1:9" x14ac:dyDescent="0.35">
      <c r="A45" s="159" t="str">
        <f>Lists!C:C</f>
        <v>IRQ003</v>
      </c>
      <c r="B45" s="245">
        <f t="shared" si="4"/>
        <v>1.4</v>
      </c>
      <c r="C45" s="245">
        <f t="shared" si="5"/>
        <v>2.5</v>
      </c>
      <c r="D45" s="245">
        <f t="shared" si="6"/>
        <v>1.8</v>
      </c>
      <c r="E45" s="245">
        <f t="shared" si="7"/>
        <v>0</v>
      </c>
      <c r="F45" s="245">
        <f>'Data Reliability'!B45</f>
        <v>2</v>
      </c>
      <c r="G45" s="160">
        <f>Reliability_updated!V45</f>
        <v>130.4</v>
      </c>
      <c r="H45" s="160">
        <f>'Data Reliability'!C45</f>
        <v>0</v>
      </c>
      <c r="I45" t="str">
        <f>IF(Reliability!B45="x","x",(IF(ROUNDUP(Reliability!B45,0)=1,"Very High",IF(ROUNDUP(Reliability!B45,0)=2,"High",IF(ROUNDUP(Reliability!B45,0)=3,"Medium",IF(ROUNDUP(Reliability!B45,0)=4,"Low","Very Low"))))))</f>
        <v>High</v>
      </c>
    </row>
    <row r="46" spans="1:9" x14ac:dyDescent="0.35">
      <c r="A46" s="159" t="str">
        <f>Lists!C:C</f>
        <v>ITA002</v>
      </c>
      <c r="B46" s="245">
        <f t="shared" si="4"/>
        <v>1.5</v>
      </c>
      <c r="C46" s="245">
        <f t="shared" si="5"/>
        <v>2.2999999999999998</v>
      </c>
      <c r="D46" s="245">
        <f t="shared" si="6"/>
        <v>2.2999999999999998</v>
      </c>
      <c r="E46" s="245">
        <f t="shared" si="7"/>
        <v>0</v>
      </c>
      <c r="F46" s="245">
        <f>'Data Reliability'!B46</f>
        <v>1.9</v>
      </c>
      <c r="G46" s="160">
        <f>Reliability_updated!V46</f>
        <v>167.9</v>
      </c>
      <c r="H46" s="160">
        <f>'Data Reliability'!C46</f>
        <v>0</v>
      </c>
      <c r="I46" t="str">
        <f>IF(Reliability!B46="x","x",(IF(ROUNDUP(Reliability!B46,0)=1,"Very High",IF(ROUNDUP(Reliability!B46,0)=2,"High",IF(ROUNDUP(Reliability!B46,0)=3,"Medium",IF(ROUNDUP(Reliability!B46,0)=4,"Low","Very Low"))))))</f>
        <v>High</v>
      </c>
    </row>
    <row r="47" spans="1:9" x14ac:dyDescent="0.35">
      <c r="A47" s="159" t="str">
        <f>Lists!C:C</f>
        <v>JOR002</v>
      </c>
      <c r="B47" s="245">
        <f t="shared" si="4"/>
        <v>1.3</v>
      </c>
      <c r="C47" s="245">
        <f t="shared" si="5"/>
        <v>2.8</v>
      </c>
      <c r="D47" s="245">
        <f t="shared" si="6"/>
        <v>1.1000000000000001</v>
      </c>
      <c r="E47" s="245">
        <f t="shared" si="7"/>
        <v>0</v>
      </c>
      <c r="F47" s="245">
        <f>'Data Reliability'!B47</f>
        <v>2.1</v>
      </c>
      <c r="G47" s="160">
        <f>Reliability_updated!V47</f>
        <v>79.599999999999994</v>
      </c>
      <c r="H47" s="160">
        <f>'Data Reliability'!C47</f>
        <v>0</v>
      </c>
      <c r="I47" t="str">
        <f>IF(Reliability!B47="x","x",(IF(ROUNDUP(Reliability!B47,0)=1,"Very High",IF(ROUNDUP(Reliability!B47,0)=2,"High",IF(ROUNDUP(Reliability!B47,0)=3,"Medium",IF(ROUNDUP(Reliability!B47,0)=4,"Low","Very Low"))))))</f>
        <v>High</v>
      </c>
    </row>
    <row r="48" spans="1:9" x14ac:dyDescent="0.35">
      <c r="A48" s="159" t="str">
        <f>Lists!C:C</f>
        <v>KEN002</v>
      </c>
      <c r="B48" s="245">
        <f t="shared" si="4"/>
        <v>2.9</v>
      </c>
      <c r="C48" s="245">
        <f t="shared" si="5"/>
        <v>2</v>
      </c>
      <c r="D48" s="245">
        <f t="shared" si="6"/>
        <v>5</v>
      </c>
      <c r="E48" s="245">
        <f t="shared" si="7"/>
        <v>1.7</v>
      </c>
      <c r="F48" s="245">
        <f>'Data Reliability'!B48</f>
        <v>1.8</v>
      </c>
      <c r="G48" s="160">
        <f>Reliability_updated!V48</f>
        <v>420.9</v>
      </c>
      <c r="H48" s="160">
        <f>'Data Reliability'!C48</f>
        <v>1</v>
      </c>
      <c r="I48" t="str">
        <f>IF(Reliability!B48="x","x",(IF(ROUNDUP(Reliability!B48,0)=1,"Very High",IF(ROUNDUP(Reliability!B48,0)=2,"High",IF(ROUNDUP(Reliability!B48,0)=3,"Medium",IF(ROUNDUP(Reliability!B48,0)=4,"Low","Very Low"))))))</f>
        <v>Medium</v>
      </c>
    </row>
    <row r="49" spans="1:9" x14ac:dyDescent="0.35">
      <c r="A49" s="159" t="str">
        <f>Lists!C:C</f>
        <v>LBN002</v>
      </c>
      <c r="B49" s="245">
        <f t="shared" si="4"/>
        <v>1.5</v>
      </c>
      <c r="C49" s="245">
        <f t="shared" si="5"/>
        <v>2.5</v>
      </c>
      <c r="D49" s="245">
        <f t="shared" si="6"/>
        <v>2</v>
      </c>
      <c r="E49" s="245">
        <f t="shared" si="7"/>
        <v>0</v>
      </c>
      <c r="F49" s="245">
        <f>'Data Reliability'!B49</f>
        <v>2</v>
      </c>
      <c r="G49" s="160">
        <f>Reliability_updated!V49</f>
        <v>147.69999999999999</v>
      </c>
      <c r="H49" s="160">
        <f>'Data Reliability'!C49</f>
        <v>0</v>
      </c>
      <c r="I49" t="str">
        <f>IF(Reliability!B49="x","x",(IF(ROUNDUP(Reliability!B49,0)=1,"Very High",IF(ROUNDUP(Reliability!B49,0)=2,"High",IF(ROUNDUP(Reliability!B49,0)=3,"Medium",IF(ROUNDUP(Reliability!B49,0)=4,"Low","Very Low"))))))</f>
        <v>High</v>
      </c>
    </row>
    <row r="50" spans="1:9" x14ac:dyDescent="0.35">
      <c r="A50" s="159" t="str">
        <f>Lists!C:C</f>
        <v>LBN004</v>
      </c>
      <c r="B50" s="245">
        <f t="shared" si="4"/>
        <v>1.9</v>
      </c>
      <c r="C50" s="245">
        <f t="shared" si="5"/>
        <v>2.2999999999999998</v>
      </c>
      <c r="D50" s="245">
        <f t="shared" si="6"/>
        <v>1.8</v>
      </c>
      <c r="E50" s="245">
        <f t="shared" si="7"/>
        <v>1.7</v>
      </c>
      <c r="F50" s="245">
        <f>'Data Reliability'!B50</f>
        <v>1.9</v>
      </c>
      <c r="G50" s="160">
        <f>Reliability_updated!V50</f>
        <v>133</v>
      </c>
      <c r="H50" s="160">
        <f>'Data Reliability'!C50</f>
        <v>1</v>
      </c>
      <c r="I50" t="str">
        <f>IF(Reliability!B50="x","x",(IF(ROUNDUP(Reliability!B50,0)=1,"Very High",IF(ROUNDUP(Reliability!B50,0)=2,"High",IF(ROUNDUP(Reliability!B50,0)=3,"Medium",IF(ROUNDUP(Reliability!B50,0)=4,"Low","Very Low"))))))</f>
        <v>High</v>
      </c>
    </row>
    <row r="51" spans="1:9" x14ac:dyDescent="0.35">
      <c r="A51" s="159" t="str">
        <f>Lists!C:C</f>
        <v>LBY001</v>
      </c>
      <c r="B51" s="245">
        <f t="shared" si="4"/>
        <v>1.4</v>
      </c>
      <c r="C51" s="245">
        <f t="shared" si="5"/>
        <v>1.8</v>
      </c>
      <c r="D51" s="245">
        <f t="shared" si="6"/>
        <v>2.2999999999999998</v>
      </c>
      <c r="E51" s="245">
        <f t="shared" si="7"/>
        <v>0</v>
      </c>
      <c r="F51" s="245">
        <f>'Data Reliability'!B51</f>
        <v>1.7</v>
      </c>
      <c r="G51" s="160">
        <f>Reliability_updated!V51</f>
        <v>168</v>
      </c>
      <c r="H51" s="160">
        <f>'Data Reliability'!C51</f>
        <v>0</v>
      </c>
      <c r="I51" t="str">
        <f>IF(Reliability!B51="x","x",(IF(ROUNDUP(Reliability!B51,0)=1,"Very High",IF(ROUNDUP(Reliability!B51,0)=2,"High",IF(ROUNDUP(Reliability!B51,0)=3,"Medium",IF(ROUNDUP(Reliability!B51,0)=4,"Low","Very Low"))))))</f>
        <v>High</v>
      </c>
    </row>
    <row r="52" spans="1:9" x14ac:dyDescent="0.35">
      <c r="A52" s="159" t="str">
        <f>Lists!C:C</f>
        <v>LBY002</v>
      </c>
      <c r="B52" s="245">
        <f t="shared" si="4"/>
        <v>1.3</v>
      </c>
      <c r="C52" s="245">
        <f t="shared" si="5"/>
        <v>2</v>
      </c>
      <c r="D52" s="245">
        <f t="shared" si="6"/>
        <v>2</v>
      </c>
      <c r="E52" s="245">
        <f t="shared" si="7"/>
        <v>0</v>
      </c>
      <c r="F52" s="245">
        <f>'Data Reliability'!B52</f>
        <v>1.8</v>
      </c>
      <c r="G52" s="160">
        <f>Reliability_updated!V52</f>
        <v>144.30000000000001</v>
      </c>
      <c r="H52" s="160">
        <f>'Data Reliability'!C52</f>
        <v>0</v>
      </c>
      <c r="I52" t="str">
        <f>IF(Reliability!B52="x","x",(IF(ROUNDUP(Reliability!B52,0)=1,"Very High",IF(ROUNDUP(Reliability!B52,0)=2,"High",IF(ROUNDUP(Reliability!B52,0)=3,"Medium",IF(ROUNDUP(Reliability!B52,0)=4,"Low","Very Low"))))))</f>
        <v>High</v>
      </c>
    </row>
    <row r="53" spans="1:9" x14ac:dyDescent="0.35">
      <c r="A53" s="159" t="str">
        <f>Lists!C:C</f>
        <v>LSO002</v>
      </c>
      <c r="B53" s="245">
        <f t="shared" si="4"/>
        <v>2.4</v>
      </c>
      <c r="C53" s="245">
        <f t="shared" si="5"/>
        <v>2.2999999999999998</v>
      </c>
      <c r="D53" s="245">
        <f t="shared" si="6"/>
        <v>5</v>
      </c>
      <c r="E53" s="245">
        <f t="shared" si="7"/>
        <v>0</v>
      </c>
      <c r="F53" s="245">
        <f>'Data Reliability'!B53</f>
        <v>1.9</v>
      </c>
      <c r="G53" s="160">
        <f>Reliability_updated!V53</f>
        <v>370.2</v>
      </c>
      <c r="H53" s="160">
        <f>'Data Reliability'!C53</f>
        <v>0</v>
      </c>
      <c r="I53" t="str">
        <f>IF(Reliability!B53="x","x",(IF(ROUNDUP(Reliability!B53,0)=1,"Very High",IF(ROUNDUP(Reliability!B53,0)=2,"High",IF(ROUNDUP(Reliability!B53,0)=3,"Medium",IF(ROUNDUP(Reliability!B53,0)=4,"Low","Very Low"))))))</f>
        <v>Medium</v>
      </c>
    </row>
    <row r="54" spans="1:9" x14ac:dyDescent="0.35">
      <c r="A54" s="159" t="str">
        <f>Lists!C:C</f>
        <v>MAR002</v>
      </c>
      <c r="B54" s="245">
        <f t="shared" si="4"/>
        <v>5</v>
      </c>
      <c r="C54" s="245" t="str">
        <f t="shared" si="5"/>
        <v>x</v>
      </c>
      <c r="D54" s="245">
        <f t="shared" si="6"/>
        <v>5</v>
      </c>
      <c r="E54" s="245">
        <f t="shared" si="7"/>
        <v>5</v>
      </c>
      <c r="F54" s="245" t="str">
        <f>'Data Reliability'!B54</f>
        <v>x</v>
      </c>
      <c r="G54" s="160">
        <f>Reliability_updated!V54</f>
        <v>474.8</v>
      </c>
      <c r="H54" s="160">
        <f>'Data Reliability'!C54</f>
        <v>3</v>
      </c>
      <c r="I54" t="str">
        <f>IF(Reliability!B54="x","x",(IF(ROUNDUP(Reliability!B54,0)=1,"Very High",IF(ROUNDUP(Reliability!B54,0)=2,"High",IF(ROUNDUP(Reliability!B54,0)=3,"Medium",IF(ROUNDUP(Reliability!B54,0)=4,"Low","Very Low"))))))</f>
        <v>Very Low</v>
      </c>
    </row>
    <row r="55" spans="1:9" x14ac:dyDescent="0.35">
      <c r="A55" s="159" t="str">
        <f>Lists!C:C</f>
        <v>MDG002</v>
      </c>
      <c r="B55" s="245">
        <f t="shared" si="4"/>
        <v>2.2999999999999998</v>
      </c>
      <c r="C55" s="245">
        <f t="shared" si="5"/>
        <v>2</v>
      </c>
      <c r="D55" s="245">
        <f t="shared" si="6"/>
        <v>3.2</v>
      </c>
      <c r="E55" s="245">
        <f t="shared" si="7"/>
        <v>1.7</v>
      </c>
      <c r="F55" s="245">
        <f>'Data Reliability'!B55</f>
        <v>1.8</v>
      </c>
      <c r="G55" s="160">
        <f>Reliability_updated!V55</f>
        <v>236.2</v>
      </c>
      <c r="H55" s="160">
        <f>'Data Reliability'!C55</f>
        <v>1</v>
      </c>
      <c r="I55" t="str">
        <f>IF(Reliability!B55="x","x",(IF(ROUNDUP(Reliability!B55,0)=1,"Very High",IF(ROUNDUP(Reliability!B55,0)=2,"High",IF(ROUNDUP(Reliability!B55,0)=3,"Medium",IF(ROUNDUP(Reliability!B55,0)=4,"Low","Very Low"))))))</f>
        <v>Medium</v>
      </c>
    </row>
    <row r="56" spans="1:9" x14ac:dyDescent="0.35">
      <c r="A56" s="159" t="str">
        <f>Lists!C:C</f>
        <v>MEX001</v>
      </c>
      <c r="B56" s="245">
        <f t="shared" si="4"/>
        <v>4.2</v>
      </c>
      <c r="C56" s="245" t="str">
        <f t="shared" si="5"/>
        <v>x</v>
      </c>
      <c r="D56" s="245">
        <f t="shared" si="6"/>
        <v>5</v>
      </c>
      <c r="E56" s="245">
        <f t="shared" si="7"/>
        <v>3.3</v>
      </c>
      <c r="F56" s="245" t="str">
        <f>'Data Reliability'!B56</f>
        <v>x</v>
      </c>
      <c r="G56" s="160">
        <f>Reliability_updated!V56</f>
        <v>512.4</v>
      </c>
      <c r="H56" s="160">
        <f>'Data Reliability'!C56</f>
        <v>2</v>
      </c>
      <c r="I56" t="str">
        <f>IF(Reliability!B56="x","x",(IF(ROUNDUP(Reliability!B56,0)=1,"Very High",IF(ROUNDUP(Reliability!B56,0)=2,"High",IF(ROUNDUP(Reliability!B56,0)=3,"Medium",IF(ROUNDUP(Reliability!B56,0)=4,"Low","Very Low"))))))</f>
        <v>Very Low</v>
      </c>
    </row>
    <row r="57" spans="1:9" x14ac:dyDescent="0.35">
      <c r="A57" s="159" t="str">
        <f>Lists!C:C</f>
        <v>MEX002</v>
      </c>
      <c r="B57" s="245">
        <f t="shared" si="4"/>
        <v>4.2</v>
      </c>
      <c r="C57" s="245" t="str">
        <f t="shared" si="5"/>
        <v>x</v>
      </c>
      <c r="D57" s="245">
        <f t="shared" si="6"/>
        <v>5</v>
      </c>
      <c r="E57" s="245">
        <f t="shared" si="7"/>
        <v>3.3</v>
      </c>
      <c r="F57" s="245" t="str">
        <f>'Data Reliability'!B57</f>
        <v>x</v>
      </c>
      <c r="G57" s="160">
        <f>Reliability_updated!V57</f>
        <v>532.5</v>
      </c>
      <c r="H57" s="160">
        <f>'Data Reliability'!C57</f>
        <v>2</v>
      </c>
      <c r="I57" t="str">
        <f>IF(Reliability!B57="x","x",(IF(ROUNDUP(Reliability!B57,0)=1,"Very High",IF(ROUNDUP(Reliability!B57,0)=2,"High",IF(ROUNDUP(Reliability!B57,0)=3,"Medium",IF(ROUNDUP(Reliability!B57,0)=4,"Low","Very Low"))))))</f>
        <v>Very Low</v>
      </c>
    </row>
    <row r="58" spans="1:9" x14ac:dyDescent="0.35">
      <c r="A58" s="159" t="str">
        <f>Lists!C:C</f>
        <v>MEX003</v>
      </c>
      <c r="B58" s="245">
        <f t="shared" si="4"/>
        <v>3.4</v>
      </c>
      <c r="C58" s="245" t="str">
        <f t="shared" si="5"/>
        <v>x</v>
      </c>
      <c r="D58" s="245">
        <f t="shared" si="6"/>
        <v>5</v>
      </c>
      <c r="E58" s="245">
        <f t="shared" si="7"/>
        <v>1.7</v>
      </c>
      <c r="F58" s="245" t="str">
        <f>'Data Reliability'!B58</f>
        <v>x</v>
      </c>
      <c r="G58" s="160">
        <f>Reliability_updated!V58</f>
        <v>529.9</v>
      </c>
      <c r="H58" s="160">
        <f>'Data Reliability'!C58</f>
        <v>1</v>
      </c>
      <c r="I58" t="str">
        <f>IF(Reliability!B58="x","x",(IF(ROUNDUP(Reliability!B58,0)=1,"Very High",IF(ROUNDUP(Reliability!B58,0)=2,"High",IF(ROUNDUP(Reliability!B58,0)=3,"Medium",IF(ROUNDUP(Reliability!B58,0)=4,"Low","Very Low"))))))</f>
        <v>Low</v>
      </c>
    </row>
    <row r="59" spans="1:9" x14ac:dyDescent="0.35">
      <c r="A59" s="159" t="str">
        <f>Lists!C:C</f>
        <v>MLI001</v>
      </c>
      <c r="B59" s="245">
        <f t="shared" si="4"/>
        <v>1.6</v>
      </c>
      <c r="C59" s="245">
        <f t="shared" si="5"/>
        <v>2</v>
      </c>
      <c r="D59" s="245">
        <f t="shared" si="6"/>
        <v>2.7</v>
      </c>
      <c r="E59" s="245">
        <f t="shared" si="7"/>
        <v>0</v>
      </c>
      <c r="F59" s="245">
        <f>'Data Reliability'!B59</f>
        <v>1.8</v>
      </c>
      <c r="G59" s="160">
        <f>Reliability_updated!V59</f>
        <v>196.6</v>
      </c>
      <c r="H59" s="160">
        <f>'Data Reliability'!C59</f>
        <v>0</v>
      </c>
      <c r="I59" t="str">
        <f>IF(Reliability!B59="x","x",(IF(ROUNDUP(Reliability!B59,0)=1,"Very High",IF(ROUNDUP(Reliability!B59,0)=2,"High",IF(ROUNDUP(Reliability!B59,0)=3,"Medium",IF(ROUNDUP(Reliability!B59,0)=4,"Low","Very Low"))))))</f>
        <v>High</v>
      </c>
    </row>
    <row r="60" spans="1:9" x14ac:dyDescent="0.35">
      <c r="A60" s="159" t="str">
        <f>Lists!C:C</f>
        <v>MMR001</v>
      </c>
      <c r="B60" s="245">
        <f t="shared" si="4"/>
        <v>1.1000000000000001</v>
      </c>
      <c r="C60" s="245">
        <f t="shared" si="5"/>
        <v>2.2999999999999998</v>
      </c>
      <c r="D60" s="245">
        <f t="shared" si="6"/>
        <v>1.1000000000000001</v>
      </c>
      <c r="E60" s="245">
        <f t="shared" si="7"/>
        <v>0</v>
      </c>
      <c r="F60" s="245">
        <f>'Data Reliability'!B60</f>
        <v>1.9</v>
      </c>
      <c r="G60" s="160">
        <f>Reliability_updated!V60</f>
        <v>83.5</v>
      </c>
      <c r="H60" s="160">
        <f>'Data Reliability'!C60</f>
        <v>0</v>
      </c>
      <c r="I60" t="str">
        <f>IF(Reliability!B60="x","x",(IF(ROUNDUP(Reliability!B60,0)=1,"Very High",IF(ROUNDUP(Reliability!B60,0)=2,"High",IF(ROUNDUP(Reliability!B60,0)=3,"Medium",IF(ROUNDUP(Reliability!B60,0)=4,"Low","Very Low"))))))</f>
        <v>High</v>
      </c>
    </row>
    <row r="61" spans="1:9" x14ac:dyDescent="0.35">
      <c r="A61" s="159" t="str">
        <f>Lists!C:C</f>
        <v>MMR002</v>
      </c>
      <c r="B61" s="245">
        <f t="shared" si="4"/>
        <v>1.4</v>
      </c>
      <c r="C61" s="245">
        <f t="shared" si="5"/>
        <v>2.2999999999999998</v>
      </c>
      <c r="D61" s="245">
        <f t="shared" si="6"/>
        <v>1.8</v>
      </c>
      <c r="E61" s="245">
        <f t="shared" si="7"/>
        <v>0</v>
      </c>
      <c r="F61" s="245">
        <f>'Data Reliability'!B61</f>
        <v>1.9</v>
      </c>
      <c r="G61" s="160">
        <f>Reliability_updated!V61</f>
        <v>135.6</v>
      </c>
      <c r="H61" s="160">
        <f>'Data Reliability'!C61</f>
        <v>0</v>
      </c>
      <c r="I61" t="str">
        <f>IF(Reliability!B61="x","x",(IF(ROUNDUP(Reliability!B61,0)=1,"Very High",IF(ROUNDUP(Reliability!B61,0)=2,"High",IF(ROUNDUP(Reliability!B61,0)=3,"Medium",IF(ROUNDUP(Reliability!B61,0)=4,"Low","Very Low"))))))</f>
        <v>High</v>
      </c>
    </row>
    <row r="62" spans="1:9" x14ac:dyDescent="0.35">
      <c r="A62" s="159" t="str">
        <f>Lists!C:C</f>
        <v>MMR003</v>
      </c>
      <c r="B62" s="245">
        <f t="shared" si="4"/>
        <v>1.4</v>
      </c>
      <c r="C62" s="245">
        <f t="shared" si="5"/>
        <v>2.2999999999999998</v>
      </c>
      <c r="D62" s="245">
        <f t="shared" si="6"/>
        <v>1.8</v>
      </c>
      <c r="E62" s="245">
        <f t="shared" si="7"/>
        <v>0</v>
      </c>
      <c r="F62" s="245">
        <f>'Data Reliability'!B62</f>
        <v>1.9</v>
      </c>
      <c r="G62" s="160">
        <f>Reliability_updated!V62</f>
        <v>135.6</v>
      </c>
      <c r="H62" s="160">
        <f>'Data Reliability'!C62</f>
        <v>0</v>
      </c>
      <c r="I62" t="str">
        <f>IF(Reliability!B62="x","x",(IF(ROUNDUP(Reliability!B62,0)=1,"Very High",IF(ROUNDUP(Reliability!B62,0)=2,"High",IF(ROUNDUP(Reliability!B62,0)=3,"Medium",IF(ROUNDUP(Reliability!B62,0)=4,"Low","Very Low"))))))</f>
        <v>High</v>
      </c>
    </row>
    <row r="63" spans="1:9" x14ac:dyDescent="0.35">
      <c r="A63" s="159" t="str">
        <f>Lists!C:C</f>
        <v>MMR004</v>
      </c>
      <c r="B63" s="245">
        <f t="shared" si="4"/>
        <v>1.1000000000000001</v>
      </c>
      <c r="C63" s="245">
        <f t="shared" si="5"/>
        <v>3.3</v>
      </c>
      <c r="D63" s="245">
        <f t="shared" si="6"/>
        <v>0.1</v>
      </c>
      <c r="E63" s="245">
        <f t="shared" si="7"/>
        <v>0</v>
      </c>
      <c r="F63" s="245">
        <f>'Data Reliability'!B63</f>
        <v>2.2999999999999998</v>
      </c>
      <c r="G63" s="160">
        <f>Reliability_updated!V63</f>
        <v>7</v>
      </c>
      <c r="H63" s="160">
        <f>'Data Reliability'!C63</f>
        <v>0</v>
      </c>
      <c r="I63" t="str">
        <f>IF(Reliability!B63="x","x",(IF(ROUNDUP(Reliability!B63,0)=1,"Very High",IF(ROUNDUP(Reliability!B63,0)=2,"High",IF(ROUNDUP(Reliability!B63,0)=3,"Medium",IF(ROUNDUP(Reliability!B63,0)=4,"Low","Very Low"))))))</f>
        <v>High</v>
      </c>
    </row>
    <row r="64" spans="1:9" x14ac:dyDescent="0.35">
      <c r="A64" s="159" t="str">
        <f>Lists!C:C</f>
        <v>MOZ001</v>
      </c>
      <c r="B64" s="245">
        <f t="shared" si="4"/>
        <v>1.9</v>
      </c>
      <c r="C64" s="245">
        <f t="shared" si="5"/>
        <v>3</v>
      </c>
      <c r="D64" s="245">
        <f t="shared" si="6"/>
        <v>2.6</v>
      </c>
      <c r="E64" s="245">
        <f t="shared" si="7"/>
        <v>0</v>
      </c>
      <c r="F64" s="245">
        <f>'Data Reliability'!B64</f>
        <v>2.2000000000000002</v>
      </c>
      <c r="G64" s="160">
        <f>Reliability_updated!V64</f>
        <v>193.5</v>
      </c>
      <c r="H64" s="160">
        <f>'Data Reliability'!C64</f>
        <v>0</v>
      </c>
      <c r="I64" t="str">
        <f>IF(Reliability!B64="x","x",(IF(ROUNDUP(Reliability!B64,0)=1,"Very High",IF(ROUNDUP(Reliability!B64,0)=2,"High",IF(ROUNDUP(Reliability!B64,0)=3,"Medium",IF(ROUNDUP(Reliability!B64,0)=4,"Low","Very Low"))))))</f>
        <v>High</v>
      </c>
    </row>
    <row r="65" spans="1:9" x14ac:dyDescent="0.35">
      <c r="A65" s="159" t="str">
        <f>Lists!C:C</f>
        <v>MOZ004</v>
      </c>
      <c r="B65" s="245">
        <f t="shared" si="4"/>
        <v>2.1</v>
      </c>
      <c r="C65" s="245">
        <f t="shared" si="5"/>
        <v>3.8</v>
      </c>
      <c r="D65" s="245">
        <f t="shared" si="6"/>
        <v>2.5</v>
      </c>
      <c r="E65" s="245">
        <f t="shared" si="7"/>
        <v>0</v>
      </c>
      <c r="F65" s="245">
        <f>'Data Reliability'!B65</f>
        <v>2.5</v>
      </c>
      <c r="G65" s="160">
        <f>Reliability_updated!V65</f>
        <v>181.5</v>
      </c>
      <c r="H65" s="160">
        <f>'Data Reliability'!C65</f>
        <v>0</v>
      </c>
      <c r="I65" t="str">
        <f>IF(Reliability!B65="x","x",(IF(ROUNDUP(Reliability!B65,0)=1,"Very High",IF(ROUNDUP(Reliability!B65,0)=2,"High",IF(ROUNDUP(Reliability!B65,0)=3,"Medium",IF(ROUNDUP(Reliability!B65,0)=4,"Low","Very Low"))))))</f>
        <v>Medium</v>
      </c>
    </row>
    <row r="66" spans="1:9" x14ac:dyDescent="0.35">
      <c r="A66" s="159" t="str">
        <f>Lists!C:C</f>
        <v>MOZ006</v>
      </c>
      <c r="B66" s="245">
        <f t="shared" si="4"/>
        <v>2.7</v>
      </c>
      <c r="C66" s="245">
        <f t="shared" si="5"/>
        <v>2.5</v>
      </c>
      <c r="D66" s="245">
        <f t="shared" si="6"/>
        <v>3.8</v>
      </c>
      <c r="E66" s="245">
        <f t="shared" si="7"/>
        <v>1.7</v>
      </c>
      <c r="F66" s="245">
        <f>'Data Reliability'!B66</f>
        <v>2</v>
      </c>
      <c r="G66" s="160">
        <f>Reliability_updated!V66</f>
        <v>278.2</v>
      </c>
      <c r="H66" s="160">
        <f>'Data Reliability'!C66</f>
        <v>1</v>
      </c>
      <c r="I66" t="str">
        <f>IF(Reliability!B66="x","x",(IF(ROUNDUP(Reliability!B66,0)=1,"Very High",IF(ROUNDUP(Reliability!B66,0)=2,"High",IF(ROUNDUP(Reliability!B66,0)=3,"Medium",IF(ROUNDUP(Reliability!B66,0)=4,"Low","Very Low"))))))</f>
        <v>Medium</v>
      </c>
    </row>
    <row r="67" spans="1:9" x14ac:dyDescent="0.35">
      <c r="A67" s="159" t="str">
        <f>Lists!C:C</f>
        <v>MOZ007</v>
      </c>
      <c r="B67" s="245">
        <f t="shared" ref="B67:B98" si="8">ROUND(AVERAGE(C67:E67),1)</f>
        <v>1.8</v>
      </c>
      <c r="C67" s="245">
        <f t="shared" ref="C67:C98" si="9">IF(F67="x","x",ROUND((5-(3-F67)/2*5),1))</f>
        <v>3.5</v>
      </c>
      <c r="D67" s="245">
        <f t="shared" ref="D67:D98" si="10">IF(G67&gt;365,5,ROUND((5-(365-G67)/364*5),1))</f>
        <v>1.8</v>
      </c>
      <c r="E67" s="245">
        <f t="shared" ref="E67:E98" si="11">IF(H67&gt;3,5,ROUND((5-(3-H67)/3*5),1))</f>
        <v>0</v>
      </c>
      <c r="F67" s="245">
        <f>'Data Reliability'!B67</f>
        <v>2.4</v>
      </c>
      <c r="G67" s="160">
        <f>Reliability_updated!V67</f>
        <v>128.80000000000001</v>
      </c>
      <c r="H67" s="160">
        <f>'Data Reliability'!C67</f>
        <v>0</v>
      </c>
      <c r="I67" t="str">
        <f>IF(Reliability!B67="x","x",(IF(ROUNDUP(Reliability!B67,0)=1,"Very High",IF(ROUNDUP(Reliability!B67,0)=2,"High",IF(ROUNDUP(Reliability!B67,0)=3,"Medium",IF(ROUNDUP(Reliability!B67,0)=4,"Low","Very Low"))))))</f>
        <v>High</v>
      </c>
    </row>
    <row r="68" spans="1:9" x14ac:dyDescent="0.35">
      <c r="A68" s="159" t="str">
        <f>Lists!C:C</f>
        <v>MRT002</v>
      </c>
      <c r="B68" s="245">
        <f t="shared" si="8"/>
        <v>3.1</v>
      </c>
      <c r="C68" s="245">
        <f t="shared" si="9"/>
        <v>2.2999999999999998</v>
      </c>
      <c r="D68" s="245">
        <f t="shared" si="10"/>
        <v>3.8</v>
      </c>
      <c r="E68" s="245">
        <f t="shared" si="11"/>
        <v>3.3</v>
      </c>
      <c r="F68" s="245">
        <f>'Data Reliability'!B68</f>
        <v>1.9</v>
      </c>
      <c r="G68" s="160">
        <f>Reliability_updated!V68</f>
        <v>278.8</v>
      </c>
      <c r="H68" s="160">
        <f>'Data Reliability'!C68</f>
        <v>2</v>
      </c>
      <c r="I68" t="str">
        <f>IF(Reliability!B68="x","x",(IF(ROUNDUP(Reliability!B68,0)=1,"Very High",IF(ROUNDUP(Reliability!B68,0)=2,"High",IF(ROUNDUP(Reliability!B68,0)=3,"Medium",IF(ROUNDUP(Reliability!B68,0)=4,"Low","Very Low"))))))</f>
        <v>Low</v>
      </c>
    </row>
    <row r="69" spans="1:9" x14ac:dyDescent="0.35">
      <c r="A69" s="159" t="str">
        <f>Lists!C:C</f>
        <v>MRT003</v>
      </c>
      <c r="B69" s="245">
        <f t="shared" si="8"/>
        <v>3.3</v>
      </c>
      <c r="C69" s="245">
        <f t="shared" si="9"/>
        <v>2.2999999999999998</v>
      </c>
      <c r="D69" s="245">
        <f t="shared" si="10"/>
        <v>2.7</v>
      </c>
      <c r="E69" s="245">
        <f t="shared" si="11"/>
        <v>5</v>
      </c>
      <c r="F69" s="245">
        <f>'Data Reliability'!B69</f>
        <v>1.9</v>
      </c>
      <c r="G69" s="160">
        <f>Reliability_updated!V69</f>
        <v>197.3</v>
      </c>
      <c r="H69" s="160">
        <f>'Data Reliability'!C69</f>
        <v>4</v>
      </c>
      <c r="I69" t="str">
        <f>IF(Reliability!B69="x","x",(IF(ROUNDUP(Reliability!B69,0)=1,"Very High",IF(ROUNDUP(Reliability!B69,0)=2,"High",IF(ROUNDUP(Reliability!B69,0)=3,"Medium",IF(ROUNDUP(Reliability!B69,0)=4,"Low","Very Low"))))))</f>
        <v>Low</v>
      </c>
    </row>
    <row r="70" spans="1:9" x14ac:dyDescent="0.35">
      <c r="A70" s="159" t="str">
        <f>Lists!C:C</f>
        <v>MWI002</v>
      </c>
      <c r="B70" s="245">
        <f t="shared" si="8"/>
        <v>2.4</v>
      </c>
      <c r="C70" s="245">
        <f t="shared" si="9"/>
        <v>2</v>
      </c>
      <c r="D70" s="245">
        <f t="shared" si="10"/>
        <v>3.6</v>
      </c>
      <c r="E70" s="245">
        <f t="shared" si="11"/>
        <v>1.7</v>
      </c>
      <c r="F70" s="245">
        <f>'Data Reliability'!B70</f>
        <v>1.8</v>
      </c>
      <c r="G70" s="160">
        <f>Reliability_updated!V70</f>
        <v>262.10000000000002</v>
      </c>
      <c r="H70" s="160">
        <f>'Data Reliability'!C70</f>
        <v>1</v>
      </c>
      <c r="I70" t="str">
        <f>IF(Reliability!B70="x","x",(IF(ROUNDUP(Reliability!B70,0)=1,"Very High",IF(ROUNDUP(Reliability!B70,0)=2,"High",IF(ROUNDUP(Reliability!B70,0)=3,"Medium",IF(ROUNDUP(Reliability!B70,0)=4,"Low","Very Low"))))))</f>
        <v>Medium</v>
      </c>
    </row>
    <row r="71" spans="1:9" x14ac:dyDescent="0.35">
      <c r="A71" s="159" t="str">
        <f>Lists!C:C</f>
        <v>MYS001</v>
      </c>
      <c r="B71" s="245">
        <f t="shared" si="8"/>
        <v>1.1000000000000001</v>
      </c>
      <c r="C71" s="245">
        <f t="shared" si="9"/>
        <v>2.2999999999999998</v>
      </c>
      <c r="D71" s="245">
        <f t="shared" si="10"/>
        <v>0.9</v>
      </c>
      <c r="E71" s="245">
        <f t="shared" si="11"/>
        <v>0</v>
      </c>
      <c r="F71" s="245">
        <f>'Data Reliability'!B71</f>
        <v>1.9</v>
      </c>
      <c r="G71" s="160">
        <f>Reliability_updated!V71</f>
        <v>66.900000000000006</v>
      </c>
      <c r="H71" s="160">
        <f>'Data Reliability'!C71</f>
        <v>0</v>
      </c>
      <c r="I71" t="str">
        <f>IF(Reliability!B71="x","x",(IF(ROUNDUP(Reliability!B71,0)=1,"Very High",IF(ROUNDUP(Reliability!B71,0)=2,"High",IF(ROUNDUP(Reliability!B71,0)=3,"Medium",IF(ROUNDUP(Reliability!B71,0)=4,"Low","Very Low"))))))</f>
        <v>High</v>
      </c>
    </row>
    <row r="72" spans="1:9" x14ac:dyDescent="0.35">
      <c r="A72" s="159" t="str">
        <f>Lists!C:C</f>
        <v>NAM002</v>
      </c>
      <c r="B72" s="245">
        <f t="shared" si="8"/>
        <v>3.7</v>
      </c>
      <c r="C72" s="245">
        <f t="shared" si="9"/>
        <v>2</v>
      </c>
      <c r="D72" s="245">
        <f t="shared" si="10"/>
        <v>4</v>
      </c>
      <c r="E72" s="245">
        <f t="shared" si="11"/>
        <v>5</v>
      </c>
      <c r="F72" s="245">
        <f>'Data Reliability'!B72</f>
        <v>1.8</v>
      </c>
      <c r="G72" s="160">
        <f>Reliability_updated!V72</f>
        <v>293.5</v>
      </c>
      <c r="H72" s="160">
        <f>'Data Reliability'!C72</f>
        <v>3</v>
      </c>
      <c r="I72" t="str">
        <f>IF(Reliability!B72="x","x",(IF(ROUNDUP(Reliability!B72,0)=1,"Very High",IF(ROUNDUP(Reliability!B72,0)=2,"High",IF(ROUNDUP(Reliability!B72,0)=3,"Medium",IF(ROUNDUP(Reliability!B72,0)=4,"Low","Very Low"))))))</f>
        <v>Low</v>
      </c>
    </row>
    <row r="73" spans="1:9" x14ac:dyDescent="0.35">
      <c r="A73" s="159" t="str">
        <f>Lists!C:C</f>
        <v>NER001</v>
      </c>
      <c r="B73" s="245">
        <f t="shared" si="8"/>
        <v>1.7</v>
      </c>
      <c r="C73" s="245">
        <f t="shared" si="9"/>
        <v>2</v>
      </c>
      <c r="D73" s="245">
        <f t="shared" si="10"/>
        <v>3</v>
      </c>
      <c r="E73" s="245">
        <f t="shared" si="11"/>
        <v>0</v>
      </c>
      <c r="F73" s="245">
        <f>'Data Reliability'!B73</f>
        <v>1.8</v>
      </c>
      <c r="G73" s="160">
        <f>Reliability_updated!V73</f>
        <v>218.5</v>
      </c>
      <c r="H73" s="160">
        <f>'Data Reliability'!C73</f>
        <v>0</v>
      </c>
      <c r="I73" t="str">
        <f>IF(Reliability!B73="x","x",(IF(ROUNDUP(Reliability!B73,0)=1,"Very High",IF(ROUNDUP(Reliability!B73,0)=2,"High",IF(ROUNDUP(Reliability!B73,0)=3,"Medium",IF(ROUNDUP(Reliability!B73,0)=4,"Low","Very Low"))))))</f>
        <v>High</v>
      </c>
    </row>
    <row r="74" spans="1:9" x14ac:dyDescent="0.35">
      <c r="A74" s="159" t="str">
        <f>Lists!C:C</f>
        <v>NER002</v>
      </c>
      <c r="B74" s="245">
        <f t="shared" si="8"/>
        <v>2.1</v>
      </c>
      <c r="C74" s="245">
        <f t="shared" si="9"/>
        <v>3.3</v>
      </c>
      <c r="D74" s="245">
        <f t="shared" si="10"/>
        <v>3</v>
      </c>
      <c r="E74" s="245">
        <f t="shared" si="11"/>
        <v>0</v>
      </c>
      <c r="F74" s="245">
        <f>'Data Reliability'!B74</f>
        <v>2.2999999999999998</v>
      </c>
      <c r="G74" s="160">
        <f>Reliability_updated!V74</f>
        <v>218.5</v>
      </c>
      <c r="H74" s="160">
        <f>'Data Reliability'!C74</f>
        <v>0</v>
      </c>
      <c r="I74" t="str">
        <f>IF(Reliability!B74="x","x",(IF(ROUNDUP(Reliability!B74,0)=1,"Very High",IF(ROUNDUP(Reliability!B74,0)=2,"High",IF(ROUNDUP(Reliability!B74,0)=3,"Medium",IF(ROUNDUP(Reliability!B74,0)=4,"Low","Very Low"))))))</f>
        <v>Medium</v>
      </c>
    </row>
    <row r="75" spans="1:9" x14ac:dyDescent="0.35">
      <c r="A75" s="159" t="str">
        <f>Lists!C:C</f>
        <v>NER003</v>
      </c>
      <c r="B75" s="245">
        <f t="shared" si="8"/>
        <v>2.2000000000000002</v>
      </c>
      <c r="C75" s="245">
        <f t="shared" si="9"/>
        <v>3.5</v>
      </c>
      <c r="D75" s="245">
        <f t="shared" si="10"/>
        <v>3</v>
      </c>
      <c r="E75" s="245">
        <f t="shared" si="11"/>
        <v>0</v>
      </c>
      <c r="F75" s="245">
        <f>'Data Reliability'!B75</f>
        <v>2.4</v>
      </c>
      <c r="G75" s="160">
        <f>Reliability_updated!V75</f>
        <v>218.5</v>
      </c>
      <c r="H75" s="160">
        <f>'Data Reliability'!C75</f>
        <v>0</v>
      </c>
      <c r="I75" t="str">
        <f>IF(Reliability!B75="x","x",(IF(ROUNDUP(Reliability!B75,0)=1,"Very High",IF(ROUNDUP(Reliability!B75,0)=2,"High",IF(ROUNDUP(Reliability!B75,0)=3,"Medium",IF(ROUNDUP(Reliability!B75,0)=4,"Low","Very Low"))))))</f>
        <v>Medium</v>
      </c>
    </row>
    <row r="76" spans="1:9" x14ac:dyDescent="0.35">
      <c r="A76" s="159" t="str">
        <f>Lists!C:C</f>
        <v>NER004</v>
      </c>
      <c r="B76" s="245">
        <f t="shared" si="8"/>
        <v>2.1</v>
      </c>
      <c r="C76" s="245">
        <f t="shared" si="9"/>
        <v>3.8</v>
      </c>
      <c r="D76" s="245">
        <f t="shared" si="10"/>
        <v>2.6</v>
      </c>
      <c r="E76" s="245">
        <f t="shared" si="11"/>
        <v>0</v>
      </c>
      <c r="F76" s="245">
        <f>'Data Reliability'!B76</f>
        <v>2.5</v>
      </c>
      <c r="G76" s="160">
        <f>Reliability_updated!V76</f>
        <v>187.8</v>
      </c>
      <c r="H76" s="160">
        <f>'Data Reliability'!C76</f>
        <v>0</v>
      </c>
      <c r="I76" t="str">
        <f>IF(Reliability!B76="x","x",(IF(ROUNDUP(Reliability!B76,0)=1,"Very High",IF(ROUNDUP(Reliability!B76,0)=2,"High",IF(ROUNDUP(Reliability!B76,0)=3,"Medium",IF(ROUNDUP(Reliability!B76,0)=4,"Low","Very Low"))))))</f>
        <v>Medium</v>
      </c>
    </row>
    <row r="77" spans="1:9" x14ac:dyDescent="0.35">
      <c r="A77" s="159" t="str">
        <f>Lists!C:C</f>
        <v>NGA001</v>
      </c>
      <c r="B77" s="245">
        <f t="shared" si="8"/>
        <v>2.1</v>
      </c>
      <c r="C77" s="245">
        <f t="shared" si="9"/>
        <v>3.8</v>
      </c>
      <c r="D77" s="245">
        <f t="shared" si="10"/>
        <v>2.4</v>
      </c>
      <c r="E77" s="245">
        <f t="shared" si="11"/>
        <v>0</v>
      </c>
      <c r="F77" s="245">
        <f>'Data Reliability'!B77</f>
        <v>2.5</v>
      </c>
      <c r="G77" s="160">
        <f>Reliability_updated!V77</f>
        <v>179.1</v>
      </c>
      <c r="H77" s="160">
        <f>'Data Reliability'!C77</f>
        <v>0</v>
      </c>
      <c r="I77" t="str">
        <f>IF(Reliability!B77="x","x",(IF(ROUNDUP(Reliability!B77,0)=1,"Very High",IF(ROUNDUP(Reliability!B77,0)=2,"High",IF(ROUNDUP(Reliability!B77,0)=3,"Medium",IF(ROUNDUP(Reliability!B77,0)=4,"Low","Very Low"))))))</f>
        <v>Medium</v>
      </c>
    </row>
    <row r="78" spans="1:9" x14ac:dyDescent="0.35">
      <c r="A78" s="159" t="str">
        <f>Lists!C:C</f>
        <v>NGA003</v>
      </c>
      <c r="B78" s="245">
        <f t="shared" si="8"/>
        <v>1.9</v>
      </c>
      <c r="C78" s="245">
        <f t="shared" si="9"/>
        <v>3.5</v>
      </c>
      <c r="D78" s="245">
        <f t="shared" si="10"/>
        <v>2.2000000000000002</v>
      </c>
      <c r="E78" s="245">
        <f t="shared" si="11"/>
        <v>0</v>
      </c>
      <c r="F78" s="245">
        <f>'Data Reliability'!B78</f>
        <v>2.4</v>
      </c>
      <c r="G78" s="160">
        <f>Reliability_updated!V78</f>
        <v>161.80000000000001</v>
      </c>
      <c r="H78" s="160">
        <f>'Data Reliability'!C78</f>
        <v>0</v>
      </c>
      <c r="I78" t="str">
        <f>IF(Reliability!B78="x","x",(IF(ROUNDUP(Reliability!B78,0)=1,"Very High",IF(ROUNDUP(Reliability!B78,0)=2,"High",IF(ROUNDUP(Reliability!B78,0)=3,"Medium",IF(ROUNDUP(Reliability!B78,0)=4,"Low","Very Low"))))))</f>
        <v>High</v>
      </c>
    </row>
    <row r="79" spans="1:9" x14ac:dyDescent="0.35">
      <c r="A79" s="159" t="str">
        <f>Lists!C:C</f>
        <v>NGA004</v>
      </c>
      <c r="B79" s="245">
        <f t="shared" si="8"/>
        <v>2.5</v>
      </c>
      <c r="C79" s="245">
        <f t="shared" si="9"/>
        <v>3.5</v>
      </c>
      <c r="D79" s="245">
        <f t="shared" si="10"/>
        <v>2.2000000000000002</v>
      </c>
      <c r="E79" s="245">
        <f t="shared" si="11"/>
        <v>1.7</v>
      </c>
      <c r="F79" s="245">
        <f>'Data Reliability'!B79</f>
        <v>2.4</v>
      </c>
      <c r="G79" s="160">
        <f>Reliability_updated!V79</f>
        <v>161.9</v>
      </c>
      <c r="H79" s="160">
        <f>'Data Reliability'!C79</f>
        <v>1</v>
      </c>
      <c r="I79" t="str">
        <f>IF(Reliability!B79="x","x",(IF(ROUNDUP(Reliability!B79,0)=1,"Very High",IF(ROUNDUP(Reliability!B79,0)=2,"High",IF(ROUNDUP(Reliability!B79,0)=3,"Medium",IF(ROUNDUP(Reliability!B79,0)=4,"Low","Very Low"))))))</f>
        <v>Medium</v>
      </c>
    </row>
    <row r="80" spans="1:9" x14ac:dyDescent="0.35">
      <c r="A80" s="159" t="str">
        <f>Lists!C:C</f>
        <v>NGA007</v>
      </c>
      <c r="B80" s="245">
        <f t="shared" si="8"/>
        <v>1.8</v>
      </c>
      <c r="C80" s="245">
        <f t="shared" si="9"/>
        <v>3.3</v>
      </c>
      <c r="D80" s="245">
        <f t="shared" si="10"/>
        <v>2</v>
      </c>
      <c r="E80" s="245">
        <f t="shared" si="11"/>
        <v>0</v>
      </c>
      <c r="F80" s="245">
        <f>'Data Reliability'!B80</f>
        <v>2.2999999999999998</v>
      </c>
      <c r="G80" s="160">
        <f>Reliability_updated!V80</f>
        <v>145.1</v>
      </c>
      <c r="H80" s="160">
        <f>'Data Reliability'!C80</f>
        <v>0</v>
      </c>
      <c r="I80" t="str">
        <f>IF(Reliability!B80="x","x",(IF(ROUNDUP(Reliability!B80,0)=1,"Very High",IF(ROUNDUP(Reliability!B80,0)=2,"High",IF(ROUNDUP(Reliability!B80,0)=3,"Medium",IF(ROUNDUP(Reliability!B80,0)=4,"Low","Very Low"))))))</f>
        <v>High</v>
      </c>
    </row>
    <row r="81" spans="1:9" x14ac:dyDescent="0.35">
      <c r="A81" s="159" t="str">
        <f>Lists!C:C</f>
        <v>NGA008</v>
      </c>
      <c r="B81" s="245">
        <f t="shared" si="8"/>
        <v>2</v>
      </c>
      <c r="C81" s="245">
        <f t="shared" si="9"/>
        <v>3.3</v>
      </c>
      <c r="D81" s="245">
        <f t="shared" si="10"/>
        <v>1</v>
      </c>
      <c r="E81" s="245">
        <f t="shared" si="11"/>
        <v>1.7</v>
      </c>
      <c r="F81" s="245">
        <f>'Data Reliability'!B81</f>
        <v>2.2999999999999998</v>
      </c>
      <c r="G81" s="160">
        <f>Reliability_updated!V81</f>
        <v>74.2</v>
      </c>
      <c r="H81" s="160">
        <f>'Data Reliability'!C81</f>
        <v>1</v>
      </c>
      <c r="I81" t="str">
        <f>IF(Reliability!B81="x","x",(IF(ROUNDUP(Reliability!B81,0)=1,"Very High",IF(ROUNDUP(Reliability!B81,0)=2,"High",IF(ROUNDUP(Reliability!B81,0)=3,"Medium",IF(ROUNDUP(Reliability!B81,0)=4,"Low","Very Low"))))))</f>
        <v>High</v>
      </c>
    </row>
    <row r="82" spans="1:9" x14ac:dyDescent="0.35">
      <c r="A82" s="159" t="str">
        <f>Lists!C:C</f>
        <v>NIC001</v>
      </c>
      <c r="B82" s="245">
        <f t="shared" si="8"/>
        <v>3.4</v>
      </c>
      <c r="C82" s="245" t="str">
        <f t="shared" si="9"/>
        <v>x</v>
      </c>
      <c r="D82" s="245">
        <f t="shared" si="10"/>
        <v>5</v>
      </c>
      <c r="E82" s="245">
        <f t="shared" si="11"/>
        <v>1.7</v>
      </c>
      <c r="F82" s="245" t="str">
        <f>'Data Reliability'!B82</f>
        <v>x</v>
      </c>
      <c r="G82" s="160">
        <f>Reliability_updated!V82</f>
        <v>640.4</v>
      </c>
      <c r="H82" s="160">
        <f>'Data Reliability'!C82</f>
        <v>1</v>
      </c>
      <c r="I82" t="str">
        <f>IF(Reliability!B82="x","x",(IF(ROUNDUP(Reliability!B82,0)=1,"Very High",IF(ROUNDUP(Reliability!B82,0)=2,"High",IF(ROUNDUP(Reliability!B82,0)=3,"Medium",IF(ROUNDUP(Reliability!B82,0)=4,"Low","Very Low"))))))</f>
        <v>Low</v>
      </c>
    </row>
    <row r="83" spans="1:9" x14ac:dyDescent="0.35">
      <c r="A83" s="159" t="str">
        <f>Lists!C:C</f>
        <v>NIC002</v>
      </c>
      <c r="B83" s="245">
        <f t="shared" si="8"/>
        <v>1.7</v>
      </c>
      <c r="C83" s="245">
        <f t="shared" si="9"/>
        <v>2.2999999999999998</v>
      </c>
      <c r="D83" s="245">
        <f t="shared" si="10"/>
        <v>2.7</v>
      </c>
      <c r="E83" s="245">
        <f t="shared" si="11"/>
        <v>0</v>
      </c>
      <c r="F83" s="245">
        <f>'Data Reliability'!B83</f>
        <v>1.9</v>
      </c>
      <c r="G83" s="160">
        <f>Reliability_updated!V83</f>
        <v>194.3</v>
      </c>
      <c r="H83" s="160">
        <f>'Data Reliability'!C83</f>
        <v>0</v>
      </c>
      <c r="I83" t="str">
        <f>IF(Reliability!B83="x","x",(IF(ROUNDUP(Reliability!B83,0)=1,"Very High",IF(ROUNDUP(Reliability!B83,0)=2,"High",IF(ROUNDUP(Reliability!B83,0)=3,"Medium",IF(ROUNDUP(Reliability!B83,0)=4,"Low","Very Low"))))))</f>
        <v>High</v>
      </c>
    </row>
    <row r="84" spans="1:9" x14ac:dyDescent="0.35">
      <c r="A84" s="159" t="str">
        <f>Lists!C:C</f>
        <v>PAK001</v>
      </c>
      <c r="B84" s="245">
        <f t="shared" si="8"/>
        <v>1.8</v>
      </c>
      <c r="C84" s="245">
        <f t="shared" si="9"/>
        <v>3.5</v>
      </c>
      <c r="D84" s="245">
        <f t="shared" si="10"/>
        <v>1.8</v>
      </c>
      <c r="E84" s="245">
        <f t="shared" si="11"/>
        <v>0</v>
      </c>
      <c r="F84" s="245">
        <f>'Data Reliability'!B84</f>
        <v>2.4</v>
      </c>
      <c r="G84" s="160">
        <f>Reliability_updated!V84</f>
        <v>132.30000000000001</v>
      </c>
      <c r="H84" s="160">
        <f>'Data Reliability'!C84</f>
        <v>0</v>
      </c>
      <c r="I84" t="str">
        <f>IF(Reliability!B84="x","x",(IF(ROUNDUP(Reliability!B84,0)=1,"Very High",IF(ROUNDUP(Reliability!B84,0)=2,"High",IF(ROUNDUP(Reliability!B84,0)=3,"Medium",IF(ROUNDUP(Reliability!B84,0)=4,"Low","Very Low"))))))</f>
        <v>High</v>
      </c>
    </row>
    <row r="85" spans="1:9" x14ac:dyDescent="0.35">
      <c r="A85" s="159" t="str">
        <f>Lists!C:C</f>
        <v>PAK004</v>
      </c>
      <c r="B85" s="245">
        <f t="shared" si="8"/>
        <v>3.4</v>
      </c>
      <c r="C85" s="245">
        <f t="shared" si="9"/>
        <v>3.5</v>
      </c>
      <c r="D85" s="245">
        <f t="shared" si="10"/>
        <v>5</v>
      </c>
      <c r="E85" s="245">
        <f t="shared" si="11"/>
        <v>1.7</v>
      </c>
      <c r="F85" s="245">
        <f>'Data Reliability'!B85</f>
        <v>2.4</v>
      </c>
      <c r="G85" s="160">
        <f>Reliability_updated!V85</f>
        <v>643.5</v>
      </c>
      <c r="H85" s="160">
        <f>'Data Reliability'!C85</f>
        <v>1</v>
      </c>
      <c r="I85" t="str">
        <f>IF(Reliability!B85="x","x",(IF(ROUNDUP(Reliability!B85,0)=1,"Very High",IF(ROUNDUP(Reliability!B85,0)=2,"High",IF(ROUNDUP(Reliability!B85,0)=3,"Medium",IF(ROUNDUP(Reliability!B85,0)=4,"Low","Very Low"))))))</f>
        <v>Low</v>
      </c>
    </row>
    <row r="86" spans="1:9" x14ac:dyDescent="0.35">
      <c r="A86" s="159" t="str">
        <f>Lists!C:C</f>
        <v>PER002</v>
      </c>
      <c r="B86" s="245">
        <f t="shared" si="8"/>
        <v>2.5</v>
      </c>
      <c r="C86" s="245">
        <f t="shared" si="9"/>
        <v>3.8</v>
      </c>
      <c r="D86" s="245">
        <f t="shared" si="10"/>
        <v>3.8</v>
      </c>
      <c r="E86" s="245">
        <f t="shared" si="11"/>
        <v>0</v>
      </c>
      <c r="F86" s="245">
        <f>'Data Reliability'!B86</f>
        <v>2.5</v>
      </c>
      <c r="G86" s="160">
        <f>Reliability_updated!V86</f>
        <v>280.7</v>
      </c>
      <c r="H86" s="160">
        <f>'Data Reliability'!C86</f>
        <v>0</v>
      </c>
      <c r="I86" t="str">
        <f>IF(Reliability!B86="x","x",(IF(ROUNDUP(Reliability!B86,0)=1,"Very High",IF(ROUNDUP(Reliability!B86,0)=2,"High",IF(ROUNDUP(Reliability!B86,0)=3,"Medium",IF(ROUNDUP(Reliability!B86,0)=4,"Low","Very Low"))))))</f>
        <v>Medium</v>
      </c>
    </row>
    <row r="87" spans="1:9" x14ac:dyDescent="0.35">
      <c r="A87" s="159" t="str">
        <f>Lists!C:C</f>
        <v>PHL003</v>
      </c>
      <c r="B87" s="245">
        <f t="shared" si="8"/>
        <v>1.5</v>
      </c>
      <c r="C87" s="245">
        <f t="shared" si="9"/>
        <v>2.5</v>
      </c>
      <c r="D87" s="245">
        <f t="shared" si="10"/>
        <v>1.9</v>
      </c>
      <c r="E87" s="245">
        <f t="shared" si="11"/>
        <v>0</v>
      </c>
      <c r="F87" s="245">
        <f>'Data Reliability'!B87</f>
        <v>2</v>
      </c>
      <c r="G87" s="160">
        <f>Reliability_updated!V87</f>
        <v>138.9</v>
      </c>
      <c r="H87" s="160">
        <f>'Data Reliability'!C87</f>
        <v>0</v>
      </c>
      <c r="I87" t="str">
        <f>IF(Reliability!B87="x","x",(IF(ROUNDUP(Reliability!B87,0)=1,"Very High",IF(ROUNDUP(Reliability!B87,0)=2,"High",IF(ROUNDUP(Reliability!B87,0)=3,"Medium",IF(ROUNDUP(Reliability!B87,0)=4,"Low","Very Low"))))))</f>
        <v>High</v>
      </c>
    </row>
    <row r="88" spans="1:9" x14ac:dyDescent="0.35">
      <c r="A88" s="159" t="str">
        <f>Lists!C:C</f>
        <v>PRK001</v>
      </c>
      <c r="B88" s="245">
        <f t="shared" si="8"/>
        <v>2.4</v>
      </c>
      <c r="C88" s="245">
        <f t="shared" si="9"/>
        <v>2.5</v>
      </c>
      <c r="D88" s="245">
        <f t="shared" si="10"/>
        <v>4.8</v>
      </c>
      <c r="E88" s="245">
        <f t="shared" si="11"/>
        <v>0</v>
      </c>
      <c r="F88" s="245">
        <f>'Data Reliability'!B88</f>
        <v>2</v>
      </c>
      <c r="G88" s="160">
        <f>Reliability_updated!V88</f>
        <v>350.9</v>
      </c>
      <c r="H88" s="160">
        <f>'Data Reliability'!C88</f>
        <v>0</v>
      </c>
      <c r="I88" t="str">
        <f>IF(Reliability!B88="x","x",(IF(ROUNDUP(Reliability!B88,0)=1,"Very High",IF(ROUNDUP(Reliability!B88,0)=2,"High",IF(ROUNDUP(Reliability!B88,0)=3,"Medium",IF(ROUNDUP(Reliability!B88,0)=4,"Low","Very Low"))))))</f>
        <v>Medium</v>
      </c>
    </row>
    <row r="89" spans="1:9" x14ac:dyDescent="0.35">
      <c r="A89" s="159" t="str">
        <f>Lists!C:C</f>
        <v>PSE002</v>
      </c>
      <c r="B89" s="245">
        <f t="shared" si="8"/>
        <v>1.7</v>
      </c>
      <c r="C89" s="245">
        <f t="shared" si="9"/>
        <v>3.3</v>
      </c>
      <c r="D89" s="245">
        <f t="shared" si="10"/>
        <v>1.8</v>
      </c>
      <c r="E89" s="245">
        <f t="shared" si="11"/>
        <v>0</v>
      </c>
      <c r="F89" s="245">
        <f>'Data Reliability'!B89</f>
        <v>2.2999999999999998</v>
      </c>
      <c r="G89" s="160">
        <f>Reliability_updated!V89</f>
        <v>133.5</v>
      </c>
      <c r="H89" s="160">
        <f>'Data Reliability'!C89</f>
        <v>0</v>
      </c>
      <c r="I89" t="str">
        <f>IF(Reliability!B89="x","x",(IF(ROUNDUP(Reliability!B89,0)=1,"Very High",IF(ROUNDUP(Reliability!B89,0)=2,"High",IF(ROUNDUP(Reliability!B89,0)=3,"Medium",IF(ROUNDUP(Reliability!B89,0)=4,"Low","Very Low"))))))</f>
        <v>High</v>
      </c>
    </row>
    <row r="90" spans="1:9" x14ac:dyDescent="0.35">
      <c r="A90" s="159" t="str">
        <f>Lists!C:C</f>
        <v>REG001</v>
      </c>
      <c r="B90" s="245">
        <f t="shared" si="8"/>
        <v>1.5</v>
      </c>
      <c r="C90" s="245">
        <f t="shared" si="9"/>
        <v>2</v>
      </c>
      <c r="D90" s="245">
        <f t="shared" si="10"/>
        <v>2.4</v>
      </c>
      <c r="E90" s="245">
        <f t="shared" si="11"/>
        <v>0</v>
      </c>
      <c r="F90" s="245">
        <f>'Data Reliability'!B90</f>
        <v>1.8</v>
      </c>
      <c r="G90" s="160">
        <f>Reliability_updated!V90</f>
        <v>177.5</v>
      </c>
      <c r="H90" s="160">
        <f>'Data Reliability'!C90</f>
        <v>0</v>
      </c>
      <c r="I90" t="str">
        <f>IF(Reliability!B90="x","x",(IF(ROUNDUP(Reliability!B90,0)=1,"Very High",IF(ROUNDUP(Reliability!B90,0)=2,"High",IF(ROUNDUP(Reliability!B90,0)=3,"Medium",IF(ROUNDUP(Reliability!B90,0)=4,"Low","Very Low"))))))</f>
        <v>High</v>
      </c>
    </row>
    <row r="91" spans="1:9" x14ac:dyDescent="0.35">
      <c r="A91" s="159" t="str">
        <f>Lists!C:C</f>
        <v>REG002</v>
      </c>
      <c r="B91" s="245">
        <f t="shared" si="8"/>
        <v>3.6</v>
      </c>
      <c r="C91" s="245">
        <f t="shared" si="9"/>
        <v>3.3</v>
      </c>
      <c r="D91" s="245">
        <f t="shared" si="10"/>
        <v>4.2</v>
      </c>
      <c r="E91" s="245">
        <f t="shared" si="11"/>
        <v>3.3</v>
      </c>
      <c r="F91" s="245">
        <f>'Data Reliability'!B91</f>
        <v>2.2999999999999998</v>
      </c>
      <c r="G91" s="160">
        <f>Reliability_updated!V91</f>
        <v>304.89999999999998</v>
      </c>
      <c r="H91" s="160">
        <f>'Data Reliability'!C91</f>
        <v>2</v>
      </c>
      <c r="I91" t="str">
        <f>IF(Reliability!B91="x","x",(IF(ROUNDUP(Reliability!B91,0)=1,"Very High",IF(ROUNDUP(Reliability!B91,0)=2,"High",IF(ROUNDUP(Reliability!B91,0)=3,"Medium",IF(ROUNDUP(Reliability!B91,0)=4,"Low","Very Low"))))))</f>
        <v>Low</v>
      </c>
    </row>
    <row r="92" spans="1:9" x14ac:dyDescent="0.35">
      <c r="A92" s="159" t="str">
        <f>Lists!C:C</f>
        <v>REG003</v>
      </c>
      <c r="B92" s="245">
        <f t="shared" si="8"/>
        <v>4.2</v>
      </c>
      <c r="C92" s="245" t="str">
        <f t="shared" si="9"/>
        <v>x</v>
      </c>
      <c r="D92" s="245">
        <f t="shared" si="10"/>
        <v>5</v>
      </c>
      <c r="E92" s="245">
        <f t="shared" si="11"/>
        <v>3.3</v>
      </c>
      <c r="F92" s="245" t="str">
        <f>'Data Reliability'!B92</f>
        <v>x</v>
      </c>
      <c r="G92" s="160">
        <f>Reliability_updated!V92</f>
        <v>574.29999999999995</v>
      </c>
      <c r="H92" s="160">
        <f>'Data Reliability'!C92</f>
        <v>2</v>
      </c>
      <c r="I92" t="str">
        <f>IF(Reliability!B92="x","x",(IF(ROUNDUP(Reliability!B92,0)=1,"Very High",IF(ROUNDUP(Reliability!B92,0)=2,"High",IF(ROUNDUP(Reliability!B92,0)=3,"Medium",IF(ROUNDUP(Reliability!B92,0)=4,"Low","Very Low"))))))</f>
        <v>Very Low</v>
      </c>
    </row>
    <row r="93" spans="1:9" x14ac:dyDescent="0.35">
      <c r="A93" s="159" t="str">
        <f>Lists!C:C</f>
        <v>REG004</v>
      </c>
      <c r="B93" s="245">
        <f t="shared" si="8"/>
        <v>1.9</v>
      </c>
      <c r="C93" s="245">
        <f t="shared" si="9"/>
        <v>4</v>
      </c>
      <c r="D93" s="245">
        <f t="shared" si="10"/>
        <v>1.6</v>
      </c>
      <c r="E93" s="245">
        <f t="shared" si="11"/>
        <v>0</v>
      </c>
      <c r="F93" s="245">
        <f>'Data Reliability'!B93</f>
        <v>2.6</v>
      </c>
      <c r="G93" s="160">
        <f>Reliability_updated!V93</f>
        <v>119.8</v>
      </c>
      <c r="H93" s="160">
        <f>'Data Reliability'!C93</f>
        <v>0</v>
      </c>
      <c r="I93" t="str">
        <f>IF(Reliability!B93="x","x",(IF(ROUNDUP(Reliability!B93,0)=1,"Very High",IF(ROUNDUP(Reliability!B93,0)=2,"High",IF(ROUNDUP(Reliability!B93,0)=3,"Medium",IF(ROUNDUP(Reliability!B93,0)=4,"Low","Very Low"))))))</f>
        <v>High</v>
      </c>
    </row>
    <row r="94" spans="1:9" x14ac:dyDescent="0.35">
      <c r="A94" s="159" t="str">
        <f>Lists!C:C</f>
        <v>REG006</v>
      </c>
      <c r="B94" s="245">
        <f t="shared" si="8"/>
        <v>5</v>
      </c>
      <c r="C94" s="245" t="str">
        <f t="shared" si="9"/>
        <v>x</v>
      </c>
      <c r="D94" s="245">
        <f t="shared" si="10"/>
        <v>5</v>
      </c>
      <c r="E94" s="245">
        <f t="shared" si="11"/>
        <v>5</v>
      </c>
      <c r="F94" s="245" t="str">
        <f>'Data Reliability'!B94</f>
        <v>x</v>
      </c>
      <c r="G94" s="160">
        <f>Reliability_updated!V94</f>
        <v>640.4</v>
      </c>
      <c r="H94" s="160">
        <f>'Data Reliability'!C94</f>
        <v>6</v>
      </c>
      <c r="I94" t="str">
        <f>IF(Reliability!B94="x","x",(IF(ROUNDUP(Reliability!B94,0)=1,"Very High",IF(ROUNDUP(Reliability!B94,0)=2,"High",IF(ROUNDUP(Reliability!B94,0)=3,"Medium",IF(ROUNDUP(Reliability!B94,0)=4,"Low","Very Low"))))))</f>
        <v>Very Low</v>
      </c>
    </row>
    <row r="95" spans="1:9" x14ac:dyDescent="0.35">
      <c r="A95" s="159" t="str">
        <f>Lists!C:C</f>
        <v>REG007</v>
      </c>
      <c r="B95" s="245">
        <f t="shared" si="8"/>
        <v>5</v>
      </c>
      <c r="C95" s="245" t="str">
        <f t="shared" si="9"/>
        <v>x</v>
      </c>
      <c r="D95" s="245">
        <f t="shared" si="10"/>
        <v>5</v>
      </c>
      <c r="E95" s="245">
        <f t="shared" si="11"/>
        <v>5</v>
      </c>
      <c r="F95" s="245" t="str">
        <f>'Data Reliability'!B95</f>
        <v>x</v>
      </c>
      <c r="G95" s="160">
        <f>Reliability_updated!V95</f>
        <v>667.1</v>
      </c>
      <c r="H95" s="160">
        <f>'Data Reliability'!C95</f>
        <v>5</v>
      </c>
      <c r="I95" t="str">
        <f>IF(Reliability!B95="x","x",(IF(ROUNDUP(Reliability!B95,0)=1,"Very High",IF(ROUNDUP(Reliability!B95,0)=2,"High",IF(ROUNDUP(Reliability!B95,0)=3,"Medium",IF(ROUNDUP(Reliability!B95,0)=4,"Low","Very Low"))))))</f>
        <v>Very Low</v>
      </c>
    </row>
    <row r="96" spans="1:9" x14ac:dyDescent="0.35">
      <c r="A96" s="159" t="str">
        <f>Lists!C:C</f>
        <v>REG008</v>
      </c>
      <c r="B96" s="245">
        <f t="shared" si="8"/>
        <v>5</v>
      </c>
      <c r="C96" s="245" t="str">
        <f t="shared" si="9"/>
        <v>x</v>
      </c>
      <c r="D96" s="245">
        <f t="shared" si="10"/>
        <v>5</v>
      </c>
      <c r="E96" s="245">
        <f t="shared" si="11"/>
        <v>5</v>
      </c>
      <c r="F96" s="245" t="str">
        <f>'Data Reliability'!B96</f>
        <v>x</v>
      </c>
      <c r="G96" s="160">
        <f>Reliability_updated!V96</f>
        <v>667.1</v>
      </c>
      <c r="H96" s="160">
        <f>'Data Reliability'!C96</f>
        <v>5</v>
      </c>
      <c r="I96" t="str">
        <f>IF(Reliability!B96="x","x",(IF(ROUNDUP(Reliability!B96,0)=1,"Very High",IF(ROUNDUP(Reliability!B96,0)=2,"High",IF(ROUNDUP(Reliability!B96,0)=3,"Medium",IF(ROUNDUP(Reliability!B96,0)=4,"Low","Very Low"))))))</f>
        <v>Very Low</v>
      </c>
    </row>
    <row r="97" spans="1:9" x14ac:dyDescent="0.35">
      <c r="A97" s="159" t="str">
        <f>Lists!C:C</f>
        <v>REG011</v>
      </c>
      <c r="B97" s="245">
        <f t="shared" si="8"/>
        <v>1.3</v>
      </c>
      <c r="C97" s="245">
        <f t="shared" si="9"/>
        <v>2.2999999999999998</v>
      </c>
      <c r="D97" s="245">
        <f t="shared" si="10"/>
        <v>1.6</v>
      </c>
      <c r="E97" s="245">
        <f t="shared" si="11"/>
        <v>0</v>
      </c>
      <c r="F97" s="245">
        <f>'Data Reliability'!B97</f>
        <v>1.9</v>
      </c>
      <c r="G97" s="160">
        <f>Reliability_updated!V97</f>
        <v>116.7</v>
      </c>
      <c r="H97" s="160">
        <f>'Data Reliability'!C97</f>
        <v>0</v>
      </c>
      <c r="I97" t="str">
        <f>IF(Reliability!B97="x","x",(IF(ROUNDUP(Reliability!B97,0)=1,"Very High",IF(ROUNDUP(Reliability!B97,0)=2,"High",IF(ROUNDUP(Reliability!B97,0)=3,"Medium",IF(ROUNDUP(Reliability!B97,0)=4,"Low","Very Low"))))))</f>
        <v>High</v>
      </c>
    </row>
    <row r="98" spans="1:9" x14ac:dyDescent="0.35">
      <c r="A98" s="159" t="str">
        <f>Lists!C:C</f>
        <v>REG012</v>
      </c>
      <c r="B98" s="245">
        <f t="shared" si="8"/>
        <v>1.3</v>
      </c>
      <c r="C98" s="245">
        <f t="shared" si="9"/>
        <v>2</v>
      </c>
      <c r="D98" s="245">
        <f t="shared" si="10"/>
        <v>2</v>
      </c>
      <c r="E98" s="245">
        <f t="shared" si="11"/>
        <v>0</v>
      </c>
      <c r="F98" s="245">
        <f>'Data Reliability'!B98</f>
        <v>1.8</v>
      </c>
      <c r="G98" s="160">
        <f>Reliability_updated!V98</f>
        <v>148.69999999999999</v>
      </c>
      <c r="H98" s="160">
        <f>'Data Reliability'!C98</f>
        <v>0</v>
      </c>
      <c r="I98" t="str">
        <f>IF(Reliability!B98="x","x",(IF(ROUNDUP(Reliability!B98,0)=1,"Very High",IF(ROUNDUP(Reliability!B98,0)=2,"High",IF(ROUNDUP(Reliability!B98,0)=3,"Medium",IF(ROUNDUP(Reliability!B98,0)=4,"Low","Very Low"))))))</f>
        <v>High</v>
      </c>
    </row>
    <row r="99" spans="1:9" x14ac:dyDescent="0.35">
      <c r="A99" s="159" t="str">
        <f>Lists!C:C</f>
        <v>REG013</v>
      </c>
      <c r="B99" s="245">
        <f t="shared" ref="B99:B130" si="12">ROUND(AVERAGE(C99:E99),1)</f>
        <v>3.2</v>
      </c>
      <c r="C99" s="245" t="str">
        <f t="shared" ref="C99:C130" si="13">IF(F99="x","x",ROUND((5-(3-F99)/2*5),1))</f>
        <v>x</v>
      </c>
      <c r="D99" s="245">
        <f t="shared" ref="D99:D130" si="14">IF(G99&gt;365,5,ROUND((5-(365-G99)/364*5),1))</f>
        <v>3</v>
      </c>
      <c r="E99" s="245">
        <f t="shared" ref="E99:E130" si="15">IF(H99&gt;3,5,ROUND((5-(3-H99)/3*5),1))</f>
        <v>3.3</v>
      </c>
      <c r="F99" s="245" t="str">
        <f>'Data Reliability'!B99</f>
        <v>x</v>
      </c>
      <c r="G99" s="160">
        <f>Reliability_updated!V99</f>
        <v>219.1</v>
      </c>
      <c r="H99" s="160">
        <f>'Data Reliability'!C99</f>
        <v>2</v>
      </c>
      <c r="I99" t="str">
        <f>IF(Reliability!B99="x","x",(IF(ROUNDUP(Reliability!B99,0)=1,"Very High",IF(ROUNDUP(Reliability!B99,0)=2,"High",IF(ROUNDUP(Reliability!B99,0)=3,"Medium",IF(ROUNDUP(Reliability!B99,0)=4,"Low","Very Low"))))))</f>
        <v>Low</v>
      </c>
    </row>
    <row r="100" spans="1:9" x14ac:dyDescent="0.35">
      <c r="A100" s="159" t="str">
        <f>Lists!C:C</f>
        <v>RWA002</v>
      </c>
      <c r="B100" s="245">
        <f t="shared" si="12"/>
        <v>2.9</v>
      </c>
      <c r="C100" s="245">
        <f t="shared" si="13"/>
        <v>2</v>
      </c>
      <c r="D100" s="245">
        <f t="shared" si="14"/>
        <v>3.3</v>
      </c>
      <c r="E100" s="245">
        <f t="shared" si="15"/>
        <v>3.3</v>
      </c>
      <c r="F100" s="245">
        <f>'Data Reliability'!B100</f>
        <v>1.8</v>
      </c>
      <c r="G100" s="160">
        <f>Reliability_updated!V100</f>
        <v>238.9</v>
      </c>
      <c r="H100" s="160">
        <f>'Data Reliability'!C100</f>
        <v>2</v>
      </c>
      <c r="I100" t="str">
        <f>IF(Reliability!B100="x","x",(IF(ROUNDUP(Reliability!B100,0)=1,"Very High",IF(ROUNDUP(Reliability!B100,0)=2,"High",IF(ROUNDUP(Reliability!B100,0)=3,"Medium",IF(ROUNDUP(Reliability!B100,0)=4,"Low","Very Low"))))))</f>
        <v>Medium</v>
      </c>
    </row>
    <row r="101" spans="1:9" x14ac:dyDescent="0.35">
      <c r="A101" s="159" t="str">
        <f>Lists!C:C</f>
        <v>SDN001</v>
      </c>
      <c r="B101" s="245">
        <f t="shared" si="12"/>
        <v>0.4</v>
      </c>
      <c r="C101" s="245">
        <f t="shared" si="13"/>
        <v>0.8</v>
      </c>
      <c r="D101" s="245">
        <f t="shared" si="14"/>
        <v>0.3</v>
      </c>
      <c r="E101" s="245">
        <f t="shared" si="15"/>
        <v>0</v>
      </c>
      <c r="F101" s="245">
        <f>'Data Reliability'!B101</f>
        <v>1.3</v>
      </c>
      <c r="G101" s="160">
        <f>Reliability_updated!V101</f>
        <v>23.1</v>
      </c>
      <c r="H101" s="160">
        <f>'Data Reliability'!C101</f>
        <v>0</v>
      </c>
      <c r="I101" t="str">
        <f>IF(Reliability!B101="x","x",(IF(ROUNDUP(Reliability!B101,0)=1,"Very High",IF(ROUNDUP(Reliability!B101,0)=2,"High",IF(ROUNDUP(Reliability!B101,0)=3,"Medium",IF(ROUNDUP(Reliability!B101,0)=4,"Low","Very Low"))))))</f>
        <v>Very High</v>
      </c>
    </row>
    <row r="102" spans="1:9" x14ac:dyDescent="0.35">
      <c r="A102" s="159" t="str">
        <f>Lists!C:C</f>
        <v>SDN005</v>
      </c>
      <c r="B102" s="245">
        <f t="shared" si="12"/>
        <v>0.7</v>
      </c>
      <c r="C102" s="245">
        <f t="shared" si="13"/>
        <v>1.3</v>
      </c>
      <c r="D102" s="245">
        <f t="shared" si="14"/>
        <v>0.7</v>
      </c>
      <c r="E102" s="245">
        <f t="shared" si="15"/>
        <v>0</v>
      </c>
      <c r="F102" s="245">
        <f>'Data Reliability'!B102</f>
        <v>1.5</v>
      </c>
      <c r="G102" s="160">
        <f>Reliability_updated!V102</f>
        <v>52.7</v>
      </c>
      <c r="H102" s="160">
        <f>'Data Reliability'!C102</f>
        <v>0</v>
      </c>
      <c r="I102" t="str">
        <f>IF(Reliability!B102="x","x",(IF(ROUNDUP(Reliability!B102,0)=1,"Very High",IF(ROUNDUP(Reliability!B102,0)=2,"High",IF(ROUNDUP(Reliability!B102,0)=3,"Medium",IF(ROUNDUP(Reliability!B102,0)=4,"Low","Very Low"))))))</f>
        <v>Very High</v>
      </c>
    </row>
    <row r="103" spans="1:9" x14ac:dyDescent="0.35">
      <c r="A103" s="159" t="str">
        <f>Lists!C:C</f>
        <v>SDN006</v>
      </c>
      <c r="B103" s="245">
        <f t="shared" si="12"/>
        <v>3</v>
      </c>
      <c r="C103" s="245">
        <f t="shared" si="13"/>
        <v>3.8</v>
      </c>
      <c r="D103" s="245">
        <f t="shared" si="14"/>
        <v>3.5</v>
      </c>
      <c r="E103" s="245">
        <f t="shared" si="15"/>
        <v>1.7</v>
      </c>
      <c r="F103" s="245">
        <f>'Data Reliability'!B103</f>
        <v>2.5</v>
      </c>
      <c r="G103" s="160">
        <f>Reliability_updated!V103</f>
        <v>256.8</v>
      </c>
      <c r="H103" s="160">
        <f>'Data Reliability'!C103</f>
        <v>1</v>
      </c>
      <c r="I103" t="str">
        <f>IF(Reliability!B103="x","x",(IF(ROUNDUP(Reliability!B103,0)=1,"Very High",IF(ROUNDUP(Reliability!B103,0)=2,"High",IF(ROUNDUP(Reliability!B103,0)=3,"Medium",IF(ROUNDUP(Reliability!B103,0)=4,"Low","Very Low"))))))</f>
        <v>Medium</v>
      </c>
    </row>
    <row r="104" spans="1:9" x14ac:dyDescent="0.35">
      <c r="A104" s="159" t="str">
        <f>Lists!C:C</f>
        <v>SDN007</v>
      </c>
      <c r="B104" s="245">
        <f t="shared" si="12"/>
        <v>0.9</v>
      </c>
      <c r="C104" s="245">
        <f t="shared" si="13"/>
        <v>2.2999999999999998</v>
      </c>
      <c r="D104" s="245">
        <f t="shared" si="14"/>
        <v>0.3</v>
      </c>
      <c r="E104" s="245">
        <f t="shared" si="15"/>
        <v>0</v>
      </c>
      <c r="F104" s="245">
        <f>'Data Reliability'!B104</f>
        <v>1.9</v>
      </c>
      <c r="G104" s="160">
        <f>Reliability_updated!V104</f>
        <v>20.8</v>
      </c>
      <c r="H104" s="160">
        <f>'Data Reliability'!C104</f>
        <v>0</v>
      </c>
      <c r="I104" t="str">
        <f>IF(Reliability!B104="x","x",(IF(ROUNDUP(Reliability!B104,0)=1,"Very High",IF(ROUNDUP(Reliability!B104,0)=2,"High",IF(ROUNDUP(Reliability!B104,0)=3,"Medium",IF(ROUNDUP(Reliability!B104,0)=4,"Low","Very Low"))))))</f>
        <v>Very High</v>
      </c>
    </row>
    <row r="105" spans="1:9" x14ac:dyDescent="0.35">
      <c r="A105" s="159" t="str">
        <f>Lists!C:C</f>
        <v>SDN008</v>
      </c>
      <c r="B105" s="245">
        <f t="shared" si="12"/>
        <v>1.5</v>
      </c>
      <c r="C105" s="245">
        <f t="shared" si="13"/>
        <v>2</v>
      </c>
      <c r="D105" s="245">
        <f t="shared" si="14"/>
        <v>0.8</v>
      </c>
      <c r="E105" s="245">
        <f t="shared" si="15"/>
        <v>1.7</v>
      </c>
      <c r="F105" s="245">
        <f>'Data Reliability'!B105</f>
        <v>1.8</v>
      </c>
      <c r="G105" s="160">
        <f>Reliability_updated!V105</f>
        <v>61</v>
      </c>
      <c r="H105" s="160">
        <f>'Data Reliability'!C105</f>
        <v>1</v>
      </c>
      <c r="I105" t="str">
        <f>IF(Reliability!B105="x","x",(IF(ROUNDUP(Reliability!B105,0)=1,"Very High",IF(ROUNDUP(Reliability!B105,0)=2,"High",IF(ROUNDUP(Reliability!B105,0)=3,"Medium",IF(ROUNDUP(Reliability!B105,0)=4,"Low","Very Low"))))))</f>
        <v>High</v>
      </c>
    </row>
    <row r="106" spans="1:9" x14ac:dyDescent="0.35">
      <c r="A106" s="159" t="str">
        <f>Lists!C:C</f>
        <v>SEN002</v>
      </c>
      <c r="B106" s="245">
        <f t="shared" si="12"/>
        <v>2.7</v>
      </c>
      <c r="C106" s="245">
        <f t="shared" si="13"/>
        <v>1.8</v>
      </c>
      <c r="D106" s="245">
        <f t="shared" si="14"/>
        <v>4.7</v>
      </c>
      <c r="E106" s="245">
        <f t="shared" si="15"/>
        <v>1.7</v>
      </c>
      <c r="F106" s="245">
        <f>'Data Reliability'!B106</f>
        <v>1.7</v>
      </c>
      <c r="G106" s="160">
        <f>Reliability_updated!V106</f>
        <v>346.6</v>
      </c>
      <c r="H106" s="160">
        <f>'Data Reliability'!C106</f>
        <v>1</v>
      </c>
      <c r="I106" t="str">
        <f>IF(Reliability!B106="x","x",(IF(ROUNDUP(Reliability!B106,0)=1,"Very High",IF(ROUNDUP(Reliability!B106,0)=2,"High",IF(ROUNDUP(Reliability!B106,0)=3,"Medium",IF(ROUNDUP(Reliability!B106,0)=4,"Low","Very Low"))))))</f>
        <v>Medium</v>
      </c>
    </row>
    <row r="107" spans="1:9" x14ac:dyDescent="0.35">
      <c r="A107" s="159" t="str">
        <f>Lists!C:C</f>
        <v>SLV001</v>
      </c>
      <c r="B107" s="245">
        <f t="shared" si="12"/>
        <v>2.1</v>
      </c>
      <c r="C107" s="245">
        <f t="shared" si="13"/>
        <v>2</v>
      </c>
      <c r="D107" s="245">
        <f t="shared" si="14"/>
        <v>4.2</v>
      </c>
      <c r="E107" s="245">
        <f t="shared" si="15"/>
        <v>0</v>
      </c>
      <c r="F107" s="245">
        <f>'Data Reliability'!B107</f>
        <v>1.8</v>
      </c>
      <c r="G107" s="160">
        <f>Reliability_updated!V107</f>
        <v>304.2</v>
      </c>
      <c r="H107" s="160">
        <f>'Data Reliability'!C107</f>
        <v>0</v>
      </c>
      <c r="I107" t="str">
        <f>IF(Reliability!B107="x","x",(IF(ROUNDUP(Reliability!B107,0)=1,"Very High",IF(ROUNDUP(Reliability!B107,0)=2,"High",IF(ROUNDUP(Reliability!B107,0)=3,"Medium",IF(ROUNDUP(Reliability!B107,0)=4,"Low","Very Low"))))))</f>
        <v>Medium</v>
      </c>
    </row>
    <row r="108" spans="1:9" x14ac:dyDescent="0.35">
      <c r="A108" s="159" t="str">
        <f>Lists!C:C</f>
        <v>SOM001</v>
      </c>
      <c r="B108" s="245">
        <f t="shared" si="12"/>
        <v>1.5</v>
      </c>
      <c r="C108" s="245">
        <f t="shared" si="13"/>
        <v>2</v>
      </c>
      <c r="D108" s="245">
        <f t="shared" si="14"/>
        <v>2.6</v>
      </c>
      <c r="E108" s="245">
        <f t="shared" si="15"/>
        <v>0</v>
      </c>
      <c r="F108" s="245">
        <f>'Data Reliability'!B108</f>
        <v>1.8</v>
      </c>
      <c r="G108" s="160">
        <f>Reliability_updated!V108</f>
        <v>187.8</v>
      </c>
      <c r="H108" s="160">
        <f>'Data Reliability'!C108</f>
        <v>0</v>
      </c>
      <c r="I108" t="str">
        <f>IF(Reliability!B108="x","x",(IF(ROUNDUP(Reliability!B108,0)=1,"Very High",IF(ROUNDUP(Reliability!B108,0)=2,"High",IF(ROUNDUP(Reliability!B108,0)=3,"Medium",IF(ROUNDUP(Reliability!B108,0)=4,"Low","Very Low"))))))</f>
        <v>High</v>
      </c>
    </row>
    <row r="109" spans="1:9" x14ac:dyDescent="0.35">
      <c r="A109" s="159" t="str">
        <f>Lists!C:C</f>
        <v>SOM002</v>
      </c>
      <c r="B109" s="245">
        <f t="shared" si="12"/>
        <v>1</v>
      </c>
      <c r="C109" s="245">
        <f t="shared" si="13"/>
        <v>1.8</v>
      </c>
      <c r="D109" s="245">
        <f t="shared" si="14"/>
        <v>1.3</v>
      </c>
      <c r="E109" s="245">
        <f t="shared" si="15"/>
        <v>0</v>
      </c>
      <c r="F109" s="245">
        <f>'Data Reliability'!B109</f>
        <v>1.7</v>
      </c>
      <c r="G109" s="160">
        <f>Reliability_updated!V109</f>
        <v>94.1</v>
      </c>
      <c r="H109" s="160">
        <f>'Data Reliability'!C109</f>
        <v>0</v>
      </c>
      <c r="I109" t="str">
        <f>IF(Reliability!B109="x","x",(IF(ROUNDUP(Reliability!B109,0)=1,"Very High",IF(ROUNDUP(Reliability!B109,0)=2,"High",IF(ROUNDUP(Reliability!B109,0)=3,"Medium",IF(ROUNDUP(Reliability!B109,0)=4,"Low","Very Low"))))))</f>
        <v>Very High</v>
      </c>
    </row>
    <row r="110" spans="1:9" x14ac:dyDescent="0.35">
      <c r="A110" s="159" t="str">
        <f>Lists!C:C</f>
        <v>SOM004</v>
      </c>
      <c r="B110" s="245">
        <f t="shared" si="12"/>
        <v>1.2</v>
      </c>
      <c r="C110" s="245">
        <f t="shared" si="13"/>
        <v>2.8</v>
      </c>
      <c r="D110" s="245">
        <f t="shared" si="14"/>
        <v>0.8</v>
      </c>
      <c r="E110" s="245">
        <f t="shared" si="15"/>
        <v>0</v>
      </c>
      <c r="F110" s="245">
        <f>'Data Reliability'!B110</f>
        <v>2.1</v>
      </c>
      <c r="G110" s="160">
        <f>Reliability_updated!V110</f>
        <v>61.3</v>
      </c>
      <c r="H110" s="160">
        <f>'Data Reliability'!C110</f>
        <v>0</v>
      </c>
      <c r="I110" t="str">
        <f>IF(Reliability!B110="x","x",(IF(ROUNDUP(Reliability!B110,0)=1,"Very High",IF(ROUNDUP(Reliability!B110,0)=2,"High",IF(ROUNDUP(Reliability!B110,0)=3,"Medium",IF(ROUNDUP(Reliability!B110,0)=4,"Low","Very Low"))))))</f>
        <v>High</v>
      </c>
    </row>
    <row r="111" spans="1:9" x14ac:dyDescent="0.35">
      <c r="A111" s="159" t="str">
        <f>Lists!C:C</f>
        <v>SSD001</v>
      </c>
      <c r="B111" s="245">
        <f t="shared" si="12"/>
        <v>1.8</v>
      </c>
      <c r="C111" s="245">
        <f t="shared" si="13"/>
        <v>1.8</v>
      </c>
      <c r="D111" s="245">
        <f t="shared" si="14"/>
        <v>3.6</v>
      </c>
      <c r="E111" s="245">
        <f t="shared" si="15"/>
        <v>0</v>
      </c>
      <c r="F111" s="245">
        <f>'Data Reliability'!B111</f>
        <v>1.7</v>
      </c>
      <c r="G111" s="160">
        <f>Reliability_updated!V111</f>
        <v>262.8</v>
      </c>
      <c r="H111" s="160">
        <f>'Data Reliability'!C111</f>
        <v>0</v>
      </c>
      <c r="I111" t="str">
        <f>IF(Reliability!B111="x","x",(IF(ROUNDUP(Reliability!B111,0)=1,"Very High",IF(ROUNDUP(Reliability!B111,0)=2,"High",IF(ROUNDUP(Reliability!B111,0)=3,"Medium",IF(ROUNDUP(Reliability!B111,0)=4,"Low","Very Low"))))))</f>
        <v>High</v>
      </c>
    </row>
    <row r="112" spans="1:9" x14ac:dyDescent="0.35">
      <c r="A112" s="159" t="str">
        <f>Lists!C:C</f>
        <v>SWZ001</v>
      </c>
      <c r="B112" s="245">
        <f t="shared" si="12"/>
        <v>3.3</v>
      </c>
      <c r="C112" s="245">
        <f t="shared" si="13"/>
        <v>2</v>
      </c>
      <c r="D112" s="245">
        <f t="shared" si="14"/>
        <v>3</v>
      </c>
      <c r="E112" s="245">
        <f t="shared" si="15"/>
        <v>5</v>
      </c>
      <c r="F112" s="245">
        <f>'Data Reliability'!B112</f>
        <v>1.8</v>
      </c>
      <c r="G112" s="160">
        <f>Reliability_updated!V112</f>
        <v>222.1</v>
      </c>
      <c r="H112" s="160">
        <f>'Data Reliability'!C112</f>
        <v>3</v>
      </c>
      <c r="I112" t="str">
        <f>IF(Reliability!B112="x","x",(IF(ROUNDUP(Reliability!B112,0)=1,"Very High",IF(ROUNDUP(Reliability!B112,0)=2,"High",IF(ROUNDUP(Reliability!B112,0)=3,"Medium",IF(ROUNDUP(Reliability!B112,0)=4,"Low","Very Low"))))))</f>
        <v>Low</v>
      </c>
    </row>
    <row r="113" spans="1:9" x14ac:dyDescent="0.35">
      <c r="A113" s="159" t="str">
        <f>Lists!C:C</f>
        <v>SYR001</v>
      </c>
      <c r="B113" s="245">
        <f t="shared" si="12"/>
        <v>0.9</v>
      </c>
      <c r="C113" s="245">
        <f t="shared" si="13"/>
        <v>1</v>
      </c>
      <c r="D113" s="245">
        <f t="shared" si="14"/>
        <v>1.7</v>
      </c>
      <c r="E113" s="245">
        <f t="shared" si="15"/>
        <v>0</v>
      </c>
      <c r="F113" s="245">
        <f>'Data Reliability'!B113</f>
        <v>1.4</v>
      </c>
      <c r="G113" s="160">
        <f>Reliability_updated!V113</f>
        <v>122</v>
      </c>
      <c r="H113" s="160">
        <f>'Data Reliability'!C113</f>
        <v>0</v>
      </c>
      <c r="I113" t="str">
        <f>IF(Reliability!B113="x","x",(IF(ROUNDUP(Reliability!B113,0)=1,"Very High",IF(ROUNDUP(Reliability!B113,0)=2,"High",IF(ROUNDUP(Reliability!B113,0)=3,"Medium",IF(ROUNDUP(Reliability!B113,0)=4,"Low","Very Low"))))))</f>
        <v>Very High</v>
      </c>
    </row>
    <row r="114" spans="1:9" x14ac:dyDescent="0.35">
      <c r="A114" s="159" t="str">
        <f>Lists!C:C</f>
        <v>TCD001</v>
      </c>
      <c r="B114" s="245">
        <f t="shared" si="12"/>
        <v>1.9</v>
      </c>
      <c r="C114" s="245">
        <f t="shared" si="13"/>
        <v>3.5</v>
      </c>
      <c r="D114" s="245">
        <f t="shared" si="14"/>
        <v>2.2999999999999998</v>
      </c>
      <c r="E114" s="245">
        <f t="shared" si="15"/>
        <v>0</v>
      </c>
      <c r="F114" s="245">
        <f>'Data Reliability'!B114</f>
        <v>2.4</v>
      </c>
      <c r="G114" s="160">
        <f>Reliability_updated!V114</f>
        <v>171.2</v>
      </c>
      <c r="H114" s="160">
        <f>'Data Reliability'!C114</f>
        <v>0</v>
      </c>
      <c r="I114" t="str">
        <f>IF(Reliability!B114="x","x",(IF(ROUNDUP(Reliability!B114,0)=1,"Very High",IF(ROUNDUP(Reliability!B114,0)=2,"High",IF(ROUNDUP(Reliability!B114,0)=3,"Medium",IF(ROUNDUP(Reliability!B114,0)=4,"Low","Very Low"))))))</f>
        <v>High</v>
      </c>
    </row>
    <row r="115" spans="1:9" x14ac:dyDescent="0.35">
      <c r="A115" s="159" t="str">
        <f>Lists!C:C</f>
        <v>TCD003</v>
      </c>
      <c r="B115" s="245">
        <f t="shared" si="12"/>
        <v>2.5</v>
      </c>
      <c r="C115" s="245">
        <f t="shared" si="13"/>
        <v>4</v>
      </c>
      <c r="D115" s="245">
        <f t="shared" si="14"/>
        <v>3.6</v>
      </c>
      <c r="E115" s="245">
        <f t="shared" si="15"/>
        <v>0</v>
      </c>
      <c r="F115" s="245">
        <f>'Data Reliability'!B115</f>
        <v>2.6</v>
      </c>
      <c r="G115" s="160">
        <f>Reliability_updated!V115</f>
        <v>266</v>
      </c>
      <c r="H115" s="160">
        <f>'Data Reliability'!C115</f>
        <v>0</v>
      </c>
      <c r="I115" t="str">
        <f>IF(Reliability!B115="x","x",(IF(ROUNDUP(Reliability!B115,0)=1,"Very High",IF(ROUNDUP(Reliability!B115,0)=2,"High",IF(ROUNDUP(Reliability!B115,0)=3,"Medium",IF(ROUNDUP(Reliability!B115,0)=4,"Low","Very Low"))))))</f>
        <v>Medium</v>
      </c>
    </row>
    <row r="116" spans="1:9" x14ac:dyDescent="0.35">
      <c r="A116" s="159" t="str">
        <f>Lists!C:C</f>
        <v>TCD004</v>
      </c>
      <c r="B116" s="245">
        <f t="shared" si="12"/>
        <v>2.4</v>
      </c>
      <c r="C116" s="245">
        <f t="shared" si="13"/>
        <v>2.2999999999999998</v>
      </c>
      <c r="D116" s="245">
        <f t="shared" si="14"/>
        <v>5</v>
      </c>
      <c r="E116" s="245">
        <f t="shared" si="15"/>
        <v>0</v>
      </c>
      <c r="F116" s="245">
        <f>'Data Reliability'!B116</f>
        <v>1.9</v>
      </c>
      <c r="G116" s="160">
        <f>Reliability_updated!V116</f>
        <v>482.2</v>
      </c>
      <c r="H116" s="160">
        <f>'Data Reliability'!C116</f>
        <v>0</v>
      </c>
      <c r="I116" t="str">
        <f>IF(Reliability!B116="x","x",(IF(ROUNDUP(Reliability!B116,0)=1,"Very High",IF(ROUNDUP(Reliability!B116,0)=2,"High",IF(ROUNDUP(Reliability!B116,0)=3,"Medium",IF(ROUNDUP(Reliability!B116,0)=4,"Low","Very Low"))))))</f>
        <v>Medium</v>
      </c>
    </row>
    <row r="117" spans="1:9" x14ac:dyDescent="0.35">
      <c r="A117" s="159" t="str">
        <f>Lists!C:C</f>
        <v>TCD005</v>
      </c>
      <c r="B117" s="245">
        <f t="shared" si="12"/>
        <v>2.5</v>
      </c>
      <c r="C117" s="245">
        <f t="shared" si="13"/>
        <v>2.5</v>
      </c>
      <c r="D117" s="245">
        <f t="shared" si="14"/>
        <v>5</v>
      </c>
      <c r="E117" s="245">
        <f t="shared" si="15"/>
        <v>0</v>
      </c>
      <c r="F117" s="245">
        <f>'Data Reliability'!B117</f>
        <v>2</v>
      </c>
      <c r="G117" s="160">
        <f>Reliability_updated!V117</f>
        <v>405.2</v>
      </c>
      <c r="H117" s="160">
        <f>'Data Reliability'!C117</f>
        <v>0</v>
      </c>
      <c r="I117" t="str">
        <f>IF(Reliability!B117="x","x",(IF(ROUNDUP(Reliability!B117,0)=1,"Very High",IF(ROUNDUP(Reliability!B117,0)=2,"High",IF(ROUNDUP(Reliability!B117,0)=3,"Medium",IF(ROUNDUP(Reliability!B117,0)=4,"Low","Very Low"))))))</f>
        <v>Medium</v>
      </c>
    </row>
    <row r="118" spans="1:9" x14ac:dyDescent="0.35">
      <c r="A118" s="159" t="str">
        <f>Lists!C:C</f>
        <v>TCD006</v>
      </c>
      <c r="B118" s="245">
        <f t="shared" si="12"/>
        <v>2.9</v>
      </c>
      <c r="C118" s="245">
        <f t="shared" si="13"/>
        <v>3.8</v>
      </c>
      <c r="D118" s="245">
        <f t="shared" si="14"/>
        <v>5</v>
      </c>
      <c r="E118" s="245">
        <f t="shared" si="15"/>
        <v>0</v>
      </c>
      <c r="F118" s="245">
        <f>'Data Reliability'!B118</f>
        <v>2.5</v>
      </c>
      <c r="G118" s="160">
        <f>Reliability_updated!V118</f>
        <v>392.9</v>
      </c>
      <c r="H118" s="160">
        <f>'Data Reliability'!C118</f>
        <v>0</v>
      </c>
      <c r="I118" t="str">
        <f>IF(Reliability!B118="x","x",(IF(ROUNDUP(Reliability!B118,0)=1,"Very High",IF(ROUNDUP(Reliability!B118,0)=2,"High",IF(ROUNDUP(Reliability!B118,0)=3,"Medium",IF(ROUNDUP(Reliability!B118,0)=4,"Low","Very Low"))))))</f>
        <v>Medium</v>
      </c>
    </row>
    <row r="119" spans="1:9" x14ac:dyDescent="0.35">
      <c r="A119" s="159" t="str">
        <f>Lists!C:C</f>
        <v>THA001</v>
      </c>
      <c r="B119" s="245">
        <f t="shared" si="12"/>
        <v>1.6</v>
      </c>
      <c r="C119" s="245">
        <f t="shared" si="13"/>
        <v>2.2999999999999998</v>
      </c>
      <c r="D119" s="245">
        <f t="shared" si="14"/>
        <v>2.5</v>
      </c>
      <c r="E119" s="245">
        <f t="shared" si="15"/>
        <v>0</v>
      </c>
      <c r="F119" s="245">
        <f>'Data Reliability'!B119</f>
        <v>1.9</v>
      </c>
      <c r="G119" s="160">
        <f>Reliability_updated!V119</f>
        <v>186.4</v>
      </c>
      <c r="H119" s="160">
        <f>'Data Reliability'!C119</f>
        <v>0</v>
      </c>
      <c r="I119" t="str">
        <f>IF(Reliability!B119="x","x",(IF(ROUNDUP(Reliability!B119,0)=1,"Very High",IF(ROUNDUP(Reliability!B119,0)=2,"High",IF(ROUNDUP(Reliability!B119,0)=3,"Medium",IF(ROUNDUP(Reliability!B119,0)=4,"Low","Very Low"))))))</f>
        <v>High</v>
      </c>
    </row>
    <row r="120" spans="1:9" x14ac:dyDescent="0.35">
      <c r="A120" s="159" t="str">
        <f>Lists!C:C</f>
        <v>THA002</v>
      </c>
      <c r="B120" s="245">
        <f t="shared" si="12"/>
        <v>4.2</v>
      </c>
      <c r="C120" s="245" t="str">
        <f t="shared" si="13"/>
        <v>x</v>
      </c>
      <c r="D120" s="245">
        <f t="shared" si="14"/>
        <v>5</v>
      </c>
      <c r="E120" s="245">
        <f t="shared" si="15"/>
        <v>3.3</v>
      </c>
      <c r="F120" s="245" t="str">
        <f>'Data Reliability'!B120</f>
        <v>x</v>
      </c>
      <c r="G120" s="160">
        <f>Reliability_updated!V120</f>
        <v>489.4</v>
      </c>
      <c r="H120" s="160">
        <f>'Data Reliability'!C120</f>
        <v>2</v>
      </c>
      <c r="I120" t="str">
        <f>IF(Reliability!B120="x","x",(IF(ROUNDUP(Reliability!B120,0)=1,"Very High",IF(ROUNDUP(Reliability!B120,0)=2,"High",IF(ROUNDUP(Reliability!B120,0)=3,"Medium",IF(ROUNDUP(Reliability!B120,0)=4,"Low","Very Low"))))))</f>
        <v>Very Low</v>
      </c>
    </row>
    <row r="121" spans="1:9" x14ac:dyDescent="0.35">
      <c r="A121" s="159" t="str">
        <f>Lists!C:C</f>
        <v>THA003</v>
      </c>
      <c r="B121" s="245">
        <f t="shared" si="12"/>
        <v>2.2000000000000002</v>
      </c>
      <c r="C121" s="245">
        <f t="shared" si="13"/>
        <v>2.2999999999999998</v>
      </c>
      <c r="D121" s="245">
        <f t="shared" si="14"/>
        <v>2.6</v>
      </c>
      <c r="E121" s="245">
        <f t="shared" si="15"/>
        <v>1.7</v>
      </c>
      <c r="F121" s="245">
        <f>'Data Reliability'!B121</f>
        <v>1.9</v>
      </c>
      <c r="G121" s="160">
        <f>Reliability_updated!V121</f>
        <v>189</v>
      </c>
      <c r="H121" s="160">
        <f>'Data Reliability'!C121</f>
        <v>1</v>
      </c>
      <c r="I121" t="str">
        <f>IF(Reliability!B121="x","x",(IF(ROUNDUP(Reliability!B121,0)=1,"Very High",IF(ROUNDUP(Reliability!B121,0)=2,"High",IF(ROUNDUP(Reliability!B121,0)=3,"Medium",IF(ROUNDUP(Reliability!B121,0)=4,"Low","Very Low"))))))</f>
        <v>Medium</v>
      </c>
    </row>
    <row r="122" spans="1:9" x14ac:dyDescent="0.35">
      <c r="A122" s="159" t="str">
        <f>Lists!C:C</f>
        <v>TLS002</v>
      </c>
      <c r="B122" s="245">
        <f t="shared" si="12"/>
        <v>0.8</v>
      </c>
      <c r="C122" s="245">
        <f t="shared" si="13"/>
        <v>1.5</v>
      </c>
      <c r="D122" s="245">
        <f t="shared" si="14"/>
        <v>0.8</v>
      </c>
      <c r="E122" s="245">
        <f t="shared" si="15"/>
        <v>0</v>
      </c>
      <c r="F122" s="245">
        <f>'Data Reliability'!B122</f>
        <v>1.6</v>
      </c>
      <c r="G122" s="160">
        <f>Reliability_updated!V122</f>
        <v>57.9</v>
      </c>
      <c r="H122" s="160">
        <f>'Data Reliability'!C122</f>
        <v>0</v>
      </c>
      <c r="I122" t="str">
        <f>IF(Reliability!B122="x","x",(IF(ROUNDUP(Reliability!B122,0)=1,"Very High",IF(ROUNDUP(Reliability!B122,0)=2,"High",IF(ROUNDUP(Reliability!B122,0)=3,"Medium",IF(ROUNDUP(Reliability!B122,0)=4,"Low","Very Low"))))))</f>
        <v>Very High</v>
      </c>
    </row>
    <row r="123" spans="1:9" x14ac:dyDescent="0.35">
      <c r="A123" s="159" t="str">
        <f>Lists!C:C</f>
        <v>TTO002</v>
      </c>
      <c r="B123" s="245">
        <f t="shared" si="12"/>
        <v>2.8</v>
      </c>
      <c r="C123" s="245">
        <f t="shared" si="13"/>
        <v>3.3</v>
      </c>
      <c r="D123" s="245">
        <f t="shared" si="14"/>
        <v>5</v>
      </c>
      <c r="E123" s="245">
        <f t="shared" si="15"/>
        <v>0</v>
      </c>
      <c r="F123" s="245">
        <f>'Data Reliability'!B123</f>
        <v>2.2999999999999998</v>
      </c>
      <c r="G123" s="160">
        <f>Reliability_updated!V123</f>
        <v>496</v>
      </c>
      <c r="H123" s="160">
        <f>'Data Reliability'!C123</f>
        <v>0</v>
      </c>
      <c r="I123" t="str">
        <f>IF(Reliability!B123="x","x",(IF(ROUNDUP(Reliability!B123,0)=1,"Very High",IF(ROUNDUP(Reliability!B123,0)=2,"High",IF(ROUNDUP(Reliability!B123,0)=3,"Medium",IF(ROUNDUP(Reliability!B123,0)=4,"Low","Very Low"))))))</f>
        <v>Medium</v>
      </c>
    </row>
    <row r="124" spans="1:9" x14ac:dyDescent="0.35">
      <c r="A124" s="159" t="str">
        <f>Lists!C:C</f>
        <v>TUN002</v>
      </c>
      <c r="B124" s="245">
        <f t="shared" si="12"/>
        <v>3.7</v>
      </c>
      <c r="C124" s="245">
        <f t="shared" si="13"/>
        <v>2.8</v>
      </c>
      <c r="D124" s="245">
        <f t="shared" si="14"/>
        <v>5</v>
      </c>
      <c r="E124" s="245">
        <f t="shared" si="15"/>
        <v>3.3</v>
      </c>
      <c r="F124" s="245">
        <f>'Data Reliability'!B124</f>
        <v>2.1</v>
      </c>
      <c r="G124" s="160">
        <f>Reliability_updated!V124</f>
        <v>618.29999999999995</v>
      </c>
      <c r="H124" s="160">
        <f>'Data Reliability'!C124</f>
        <v>2</v>
      </c>
      <c r="I124" t="str">
        <f>IF(Reliability!B124="x","x",(IF(ROUNDUP(Reliability!B124,0)=1,"Very High",IF(ROUNDUP(Reliability!B124,0)=2,"High",IF(ROUNDUP(Reliability!B124,0)=3,"Medium",IF(ROUNDUP(Reliability!B124,0)=4,"Low","Very Low"))))))</f>
        <v>Low</v>
      </c>
    </row>
    <row r="125" spans="1:9" x14ac:dyDescent="0.35">
      <c r="A125" s="159" t="str">
        <f>Lists!C:C</f>
        <v>TUR001</v>
      </c>
      <c r="B125" s="245">
        <f t="shared" si="12"/>
        <v>1.3</v>
      </c>
      <c r="C125" s="245">
        <f t="shared" si="13"/>
        <v>2.5</v>
      </c>
      <c r="D125" s="245">
        <f t="shared" si="14"/>
        <v>1.5</v>
      </c>
      <c r="E125" s="245">
        <f t="shared" si="15"/>
        <v>0</v>
      </c>
      <c r="F125" s="245">
        <f>'Data Reliability'!B125</f>
        <v>2</v>
      </c>
      <c r="G125" s="160">
        <f>Reliability_updated!V125</f>
        <v>108.2</v>
      </c>
      <c r="H125" s="160">
        <f>'Data Reliability'!C125</f>
        <v>0</v>
      </c>
      <c r="I125" t="str">
        <f>IF(Reliability!B125="x","x",(IF(ROUNDUP(Reliability!B125,0)=1,"Very High",IF(ROUNDUP(Reliability!B125,0)=2,"High",IF(ROUNDUP(Reliability!B125,0)=3,"Medium",IF(ROUNDUP(Reliability!B125,0)=4,"Low","Very Low"))))))</f>
        <v>High</v>
      </c>
    </row>
    <row r="126" spans="1:9" x14ac:dyDescent="0.35">
      <c r="A126" s="159" t="str">
        <f>Lists!C:C</f>
        <v>TUR002</v>
      </c>
      <c r="B126" s="245">
        <f t="shared" si="12"/>
        <v>1.7</v>
      </c>
      <c r="C126" s="245">
        <f t="shared" si="13"/>
        <v>2.2999999999999998</v>
      </c>
      <c r="D126" s="245">
        <f t="shared" si="14"/>
        <v>2.7</v>
      </c>
      <c r="E126" s="245">
        <f t="shared" si="15"/>
        <v>0</v>
      </c>
      <c r="F126" s="245">
        <f>'Data Reliability'!B126</f>
        <v>1.9</v>
      </c>
      <c r="G126" s="160">
        <f>Reliability_updated!V126</f>
        <v>194.8</v>
      </c>
      <c r="H126" s="160">
        <f>'Data Reliability'!C126</f>
        <v>0</v>
      </c>
      <c r="I126" t="str">
        <f>IF(Reliability!B126="x","x",(IF(ROUNDUP(Reliability!B126,0)=1,"Very High",IF(ROUNDUP(Reliability!B126,0)=2,"High",IF(ROUNDUP(Reliability!B126,0)=3,"Medium",IF(ROUNDUP(Reliability!B126,0)=4,"Low","Very Low"))))))</f>
        <v>High</v>
      </c>
    </row>
    <row r="127" spans="1:9" x14ac:dyDescent="0.35">
      <c r="A127" s="159" t="str">
        <f>Lists!C:C</f>
        <v>TUR003</v>
      </c>
      <c r="B127" s="245">
        <f t="shared" si="12"/>
        <v>1.3</v>
      </c>
      <c r="C127" s="245">
        <f t="shared" si="13"/>
        <v>2.5</v>
      </c>
      <c r="D127" s="245">
        <f t="shared" si="14"/>
        <v>1.5</v>
      </c>
      <c r="E127" s="245">
        <f t="shared" si="15"/>
        <v>0</v>
      </c>
      <c r="F127" s="245">
        <f>'Data Reliability'!B127</f>
        <v>2</v>
      </c>
      <c r="G127" s="160">
        <f>Reliability_updated!V127</f>
        <v>108.2</v>
      </c>
      <c r="H127" s="160">
        <f>'Data Reliability'!C127</f>
        <v>0</v>
      </c>
      <c r="I127" t="str">
        <f>IF(Reliability!B127="x","x",(IF(ROUNDUP(Reliability!B127,0)=1,"Very High",IF(ROUNDUP(Reliability!B127,0)=2,"High",IF(ROUNDUP(Reliability!B127,0)=3,"Medium",IF(ROUNDUP(Reliability!B127,0)=4,"Low","Very Low"))))))</f>
        <v>High</v>
      </c>
    </row>
    <row r="128" spans="1:9" x14ac:dyDescent="0.35">
      <c r="A128" s="159" t="str">
        <f>Lists!C:C</f>
        <v>TUR004</v>
      </c>
      <c r="B128" s="245">
        <f t="shared" si="12"/>
        <v>2.5</v>
      </c>
      <c r="C128" s="245">
        <f t="shared" si="13"/>
        <v>2.5</v>
      </c>
      <c r="D128" s="245">
        <f t="shared" si="14"/>
        <v>5</v>
      </c>
      <c r="E128" s="245">
        <f t="shared" si="15"/>
        <v>0</v>
      </c>
      <c r="F128" s="245">
        <f>'Data Reliability'!B128</f>
        <v>2</v>
      </c>
      <c r="G128" s="160">
        <f>Reliability_updated!V128</f>
        <v>714.4</v>
      </c>
      <c r="H128" s="160">
        <f>'Data Reliability'!C128</f>
        <v>0</v>
      </c>
      <c r="I128" t="str">
        <f>IF(Reliability!B128="x","x",(IF(ROUNDUP(Reliability!B128,0)=1,"Very High",IF(ROUNDUP(Reliability!B128,0)=2,"High",IF(ROUNDUP(Reliability!B128,0)=3,"Medium",IF(ROUNDUP(Reliability!B128,0)=4,"Low","Very Low"))))))</f>
        <v>Medium</v>
      </c>
    </row>
    <row r="129" spans="1:9" x14ac:dyDescent="0.35">
      <c r="A129" s="159" t="str">
        <f>Lists!C:C</f>
        <v>TZA002</v>
      </c>
      <c r="B129" s="245">
        <f t="shared" si="12"/>
        <v>2</v>
      </c>
      <c r="C129" s="245">
        <f t="shared" si="13"/>
        <v>2</v>
      </c>
      <c r="D129" s="245">
        <f t="shared" si="14"/>
        <v>3.9</v>
      </c>
      <c r="E129" s="245">
        <f t="shared" si="15"/>
        <v>0</v>
      </c>
      <c r="F129" s="245">
        <f>'Data Reliability'!B129</f>
        <v>1.8</v>
      </c>
      <c r="G129" s="160">
        <f>Reliability_updated!V129</f>
        <v>286.89999999999998</v>
      </c>
      <c r="H129" s="160">
        <f>'Data Reliability'!C129</f>
        <v>0</v>
      </c>
      <c r="I129" t="str">
        <f>IF(Reliability!B129="x","x",(IF(ROUNDUP(Reliability!B129,0)=1,"Very High",IF(ROUNDUP(Reliability!B129,0)=2,"High",IF(ROUNDUP(Reliability!B129,0)=3,"Medium",IF(ROUNDUP(Reliability!B129,0)=4,"Low","Very Low"))))))</f>
        <v>High</v>
      </c>
    </row>
    <row r="130" spans="1:9" x14ac:dyDescent="0.35">
      <c r="A130" s="159" t="str">
        <f>Lists!C:C</f>
        <v>UGA005</v>
      </c>
      <c r="B130" s="245">
        <f t="shared" si="12"/>
        <v>2.8</v>
      </c>
      <c r="C130" s="245">
        <f t="shared" si="13"/>
        <v>2.2999999999999998</v>
      </c>
      <c r="D130" s="245">
        <f t="shared" si="14"/>
        <v>4.5</v>
      </c>
      <c r="E130" s="245">
        <f t="shared" si="15"/>
        <v>1.7</v>
      </c>
      <c r="F130" s="245">
        <f>'Data Reliability'!B130</f>
        <v>1.9</v>
      </c>
      <c r="G130" s="160">
        <f>Reliability_updated!V130</f>
        <v>329.8</v>
      </c>
      <c r="H130" s="160">
        <f>'Data Reliability'!C130</f>
        <v>1</v>
      </c>
      <c r="I130" t="str">
        <f>IF(Reliability!B130="x","x",(IF(ROUNDUP(Reliability!B130,0)=1,"Very High",IF(ROUNDUP(Reliability!B130,0)=2,"High",IF(ROUNDUP(Reliability!B130,0)=3,"Medium",IF(ROUNDUP(Reliability!B130,0)=4,"Low","Very Low"))))))</f>
        <v>Medium</v>
      </c>
    </row>
    <row r="131" spans="1:9" x14ac:dyDescent="0.35">
      <c r="A131" s="159" t="str">
        <f>Lists!C:C</f>
        <v>UKR002</v>
      </c>
      <c r="B131" s="245">
        <f t="shared" ref="B131:B137" si="16">ROUND(AVERAGE(C131:E131),1)</f>
        <v>1.4</v>
      </c>
      <c r="C131" s="245">
        <f t="shared" ref="C131:C137" si="17">IF(F131="x","x",ROUND((5-(3-F131)/2*5),1))</f>
        <v>1.8</v>
      </c>
      <c r="D131" s="245">
        <f t="shared" ref="D131:D137" si="18">IF(G131&gt;365,5,ROUND((5-(365-G131)/364*5),1))</f>
        <v>2.5</v>
      </c>
      <c r="E131" s="245">
        <f t="shared" ref="E131:E137" si="19">IF(H131&gt;3,5,ROUND((5-(3-H131)/3*5),1))</f>
        <v>0</v>
      </c>
      <c r="F131" s="245">
        <f>'Data Reliability'!B131</f>
        <v>1.7</v>
      </c>
      <c r="G131" s="160">
        <f>Reliability_updated!V131</f>
        <v>185.9</v>
      </c>
      <c r="H131" s="160">
        <f>'Data Reliability'!C131</f>
        <v>0</v>
      </c>
      <c r="I131" t="str">
        <f>IF(Reliability!B131="x","x",(IF(ROUNDUP(Reliability!B131,0)=1,"Very High",IF(ROUNDUP(Reliability!B131,0)=2,"High",IF(ROUNDUP(Reliability!B131,0)=3,"Medium",IF(ROUNDUP(Reliability!B131,0)=4,"Low","Very Low"))))))</f>
        <v>High</v>
      </c>
    </row>
    <row r="132" spans="1:9" x14ac:dyDescent="0.35">
      <c r="A132" s="159" t="str">
        <f>Lists!C:C</f>
        <v>VCT002</v>
      </c>
      <c r="B132" s="245">
        <f t="shared" si="16"/>
        <v>0.9</v>
      </c>
      <c r="C132" s="245">
        <f t="shared" si="17"/>
        <v>1.8</v>
      </c>
      <c r="D132" s="245">
        <f t="shared" si="18"/>
        <v>0.9</v>
      </c>
      <c r="E132" s="245">
        <f t="shared" si="19"/>
        <v>0</v>
      </c>
      <c r="F132" s="245">
        <f>'Data Reliability'!B132</f>
        <v>1.7</v>
      </c>
      <c r="G132" s="160">
        <f>Reliability_updated!V132</f>
        <v>63.9</v>
      </c>
      <c r="H132" s="160">
        <f>'Data Reliability'!C132</f>
        <v>0</v>
      </c>
      <c r="I132" t="str">
        <f>IF(Reliability!B132="x","x",(IF(ROUNDUP(Reliability!B132,0)=1,"Very High",IF(ROUNDUP(Reliability!B132,0)=2,"High",IF(ROUNDUP(Reliability!B132,0)=3,"Medium",IF(ROUNDUP(Reliability!B132,0)=4,"Low","Very Low"))))))</f>
        <v>Very High</v>
      </c>
    </row>
    <row r="133" spans="1:9" x14ac:dyDescent="0.35">
      <c r="A133" s="159" t="str">
        <f>Lists!C:C</f>
        <v>VEN001</v>
      </c>
      <c r="B133" s="245">
        <f t="shared" si="16"/>
        <v>2.5</v>
      </c>
      <c r="C133" s="245">
        <f t="shared" si="17"/>
        <v>3.3</v>
      </c>
      <c r="D133" s="245">
        <f t="shared" si="18"/>
        <v>4.2</v>
      </c>
      <c r="E133" s="245">
        <f t="shared" si="19"/>
        <v>0</v>
      </c>
      <c r="F133" s="245">
        <f>'Data Reliability'!B133</f>
        <v>2.2999999999999998</v>
      </c>
      <c r="G133" s="160">
        <f>Reliability_updated!V133</f>
        <v>308.89999999999998</v>
      </c>
      <c r="H133" s="160">
        <f>'Data Reliability'!C133</f>
        <v>0</v>
      </c>
      <c r="I133" t="str">
        <f>IF(Reliability!B133="x","x",(IF(ROUNDUP(Reliability!B133,0)=1,"Very High",IF(ROUNDUP(Reliability!B133,0)=2,"High",IF(ROUNDUP(Reliability!B133,0)=3,"Medium",IF(ROUNDUP(Reliability!B133,0)=4,"Low","Very Low"))))))</f>
        <v>Medium</v>
      </c>
    </row>
    <row r="134" spans="1:9" x14ac:dyDescent="0.35">
      <c r="A134" s="159" t="str">
        <f>Lists!C:C</f>
        <v>YEM001</v>
      </c>
      <c r="B134" s="245">
        <f t="shared" si="16"/>
        <v>1.6</v>
      </c>
      <c r="C134" s="245">
        <f t="shared" si="17"/>
        <v>2</v>
      </c>
      <c r="D134" s="245">
        <f t="shared" si="18"/>
        <v>2.8</v>
      </c>
      <c r="E134" s="245">
        <f t="shared" si="19"/>
        <v>0</v>
      </c>
      <c r="F134" s="245">
        <f>'Data Reliability'!B134</f>
        <v>1.8</v>
      </c>
      <c r="G134" s="160">
        <f>Reliability_updated!V134</f>
        <v>202.5</v>
      </c>
      <c r="H134" s="160">
        <f>'Data Reliability'!C134</f>
        <v>0</v>
      </c>
      <c r="I134" t="str">
        <f>IF(Reliability!B134="x","x",(IF(ROUNDUP(Reliability!B134,0)=1,"Very High",IF(ROUNDUP(Reliability!B134,0)=2,"High",IF(ROUNDUP(Reliability!B134,0)=3,"Medium",IF(ROUNDUP(Reliability!B134,0)=4,"Low","Very Low"))))))</f>
        <v>High</v>
      </c>
    </row>
    <row r="135" spans="1:9" x14ac:dyDescent="0.35">
      <c r="A135" s="159" t="str">
        <f>Lists!C:C</f>
        <v>YEM002</v>
      </c>
      <c r="B135" s="245">
        <f t="shared" si="16"/>
        <v>1.8</v>
      </c>
      <c r="C135" s="245">
        <f t="shared" si="17"/>
        <v>2.2999999999999998</v>
      </c>
      <c r="D135" s="245">
        <f t="shared" si="18"/>
        <v>3</v>
      </c>
      <c r="E135" s="245">
        <f t="shared" si="19"/>
        <v>0</v>
      </c>
      <c r="F135" s="245">
        <f>'Data Reliability'!B135</f>
        <v>1.9</v>
      </c>
      <c r="G135" s="160">
        <f>Reliability_updated!V135</f>
        <v>216.5</v>
      </c>
      <c r="H135" s="160">
        <f>'Data Reliability'!C135</f>
        <v>0</v>
      </c>
      <c r="I135" t="str">
        <f>IF(Reliability!B135="x","x",(IF(ROUNDUP(Reliability!B135,0)=1,"Very High",IF(ROUNDUP(Reliability!B135,0)=2,"High",IF(ROUNDUP(Reliability!B135,0)=3,"Medium",IF(ROUNDUP(Reliability!B135,0)=4,"Low","Very Low"))))))</f>
        <v>High</v>
      </c>
    </row>
    <row r="136" spans="1:9" x14ac:dyDescent="0.35">
      <c r="A136" s="159" t="str">
        <f>Lists!C:C</f>
        <v>ZMB002</v>
      </c>
      <c r="B136" s="245">
        <f t="shared" si="16"/>
        <v>3.3</v>
      </c>
      <c r="C136" s="245">
        <f t="shared" si="17"/>
        <v>2.2999999999999998</v>
      </c>
      <c r="D136" s="245">
        <f t="shared" si="18"/>
        <v>4.3</v>
      </c>
      <c r="E136" s="245">
        <f t="shared" si="19"/>
        <v>3.3</v>
      </c>
      <c r="F136" s="245">
        <f>'Data Reliability'!B136</f>
        <v>1.9</v>
      </c>
      <c r="G136" s="160">
        <f>Reliability_updated!V136</f>
        <v>316.7</v>
      </c>
      <c r="H136" s="160">
        <f>'Data Reliability'!C136</f>
        <v>2</v>
      </c>
      <c r="I136" t="str">
        <f>IF(Reliability!B136="x","x",(IF(ROUNDUP(Reliability!B136,0)=1,"Very High",IF(ROUNDUP(Reliability!B136,0)=2,"High",IF(ROUNDUP(Reliability!B136,0)=3,"Medium",IF(ROUNDUP(Reliability!B136,0)=4,"Low","Very Low"))))))</f>
        <v>Low</v>
      </c>
    </row>
    <row r="137" spans="1:9" x14ac:dyDescent="0.35">
      <c r="A137" s="159" t="str">
        <f>Lists!C:C</f>
        <v>ZWE001</v>
      </c>
      <c r="B137" s="245">
        <f t="shared" si="16"/>
        <v>1.6</v>
      </c>
      <c r="C137" s="245">
        <f t="shared" si="17"/>
        <v>2</v>
      </c>
      <c r="D137" s="245">
        <f t="shared" si="18"/>
        <v>2.7</v>
      </c>
      <c r="E137" s="245">
        <f t="shared" si="19"/>
        <v>0</v>
      </c>
      <c r="F137" s="245">
        <f>'Data Reliability'!B137</f>
        <v>1.8</v>
      </c>
      <c r="G137" s="160">
        <f>Reliability_updated!V137</f>
        <v>195.8</v>
      </c>
      <c r="H137" s="160">
        <f>'Data Reliability'!C137</f>
        <v>0</v>
      </c>
      <c r="I137" t="str">
        <f>IF(Reliability!B137="x","x",(IF(ROUNDUP(Reliability!B137,0)=1,"Very High",IF(ROUNDUP(Reliability!B137,0)=2,"High",IF(ROUNDUP(Reliability!B137,0)=3,"Medium",IF(ROUNDUP(Reliability!B137,0)=4,"Low","Very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4"/>
  <sheetViews>
    <sheetView workbookViewId="0"/>
  </sheetViews>
  <sheetFormatPr defaultRowHeight="14.5" x14ac:dyDescent="0.35"/>
  <cols>
    <col min="1" max="1" width="48" style="210" customWidth="1"/>
    <col min="2" max="2" width="6.453125" style="210" customWidth="1"/>
    <col min="3" max="9" width="6" style="210" customWidth="1"/>
    <col min="10" max="10" width="9" style="210" customWidth="1"/>
    <col min="11" max="14" width="6" style="210" customWidth="1"/>
    <col min="15" max="16" width="9" style="210" customWidth="1"/>
  </cols>
  <sheetData>
    <row r="1" spans="1:116" ht="125.15" customHeight="1" x14ac:dyDescent="0.35">
      <c r="A1" s="246" t="s">
        <v>2</v>
      </c>
      <c r="B1" s="247" t="s">
        <v>7201</v>
      </c>
      <c r="C1" s="248" t="s">
        <v>7346</v>
      </c>
      <c r="D1" s="248" t="s">
        <v>7347</v>
      </c>
      <c r="E1" s="248" t="s">
        <v>7260</v>
      </c>
      <c r="F1" s="248" t="s">
        <v>7257</v>
      </c>
      <c r="G1" s="248" t="s">
        <v>7348</v>
      </c>
      <c r="H1" s="248" t="s">
        <v>7263</v>
      </c>
      <c r="I1" s="248" t="s">
        <v>7349</v>
      </c>
      <c r="J1" s="248" t="s">
        <v>7350</v>
      </c>
      <c r="K1" s="248" t="s">
        <v>7270</v>
      </c>
      <c r="L1" s="248" t="s">
        <v>7271</v>
      </c>
      <c r="M1" s="248" t="s">
        <v>7351</v>
      </c>
      <c r="N1" s="248" t="s">
        <v>7352</v>
      </c>
      <c r="O1" s="248" t="s">
        <v>7353</v>
      </c>
      <c r="P1" s="248" t="s">
        <v>7354</v>
      </c>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c r="DA1" s="249"/>
      <c r="DB1" s="249"/>
      <c r="DC1" s="249"/>
      <c r="DD1" s="249"/>
      <c r="DE1" s="249"/>
      <c r="DF1" s="249"/>
      <c r="DG1" s="249"/>
      <c r="DH1" s="249"/>
      <c r="DI1" s="249"/>
      <c r="DJ1" s="249"/>
      <c r="DK1" s="249"/>
      <c r="DL1" s="249"/>
    </row>
    <row r="2" spans="1:116" ht="30" customHeight="1" x14ac:dyDescent="0.35">
      <c r="A2" s="250" t="s">
        <v>7355</v>
      </c>
      <c r="B2" s="251"/>
      <c r="C2" s="252" t="s">
        <v>7356</v>
      </c>
      <c r="D2" s="252" t="s">
        <v>7357</v>
      </c>
      <c r="E2" s="252" t="s">
        <v>7358</v>
      </c>
      <c r="F2" s="252" t="s">
        <v>7359</v>
      </c>
      <c r="G2" s="252" t="s">
        <v>7360</v>
      </c>
      <c r="H2" s="252" t="s">
        <v>7361</v>
      </c>
      <c r="I2" s="252" t="s">
        <v>7362</v>
      </c>
      <c r="J2" s="252" t="s">
        <v>7359</v>
      </c>
      <c r="K2" s="252" t="s">
        <v>7362</v>
      </c>
      <c r="L2" s="252" t="s">
        <v>7359</v>
      </c>
      <c r="M2" s="252" t="s">
        <v>7359</v>
      </c>
      <c r="N2" s="252" t="s">
        <v>7362</v>
      </c>
      <c r="O2" s="252" t="s">
        <v>7359</v>
      </c>
      <c r="P2" s="252"/>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49"/>
      <c r="BG2" s="249"/>
      <c r="BH2" s="249"/>
      <c r="BI2" s="249"/>
      <c r="BJ2" s="249"/>
      <c r="BK2" s="249"/>
      <c r="BL2" s="249"/>
      <c r="BM2" s="249"/>
      <c r="BN2" s="249"/>
      <c r="BO2" s="249"/>
      <c r="BP2" s="249"/>
      <c r="BQ2" s="249"/>
      <c r="BR2" s="249"/>
      <c r="BS2" s="249"/>
      <c r="BT2" s="249"/>
      <c r="BU2" s="249"/>
      <c r="BV2" s="249"/>
      <c r="BW2" s="249"/>
      <c r="BX2" s="249"/>
      <c r="BY2" s="249"/>
      <c r="BZ2" s="249"/>
      <c r="CA2" s="249"/>
      <c r="CB2" s="249"/>
      <c r="CC2" s="249"/>
      <c r="CD2" s="249"/>
      <c r="CE2" s="249"/>
      <c r="CF2" s="249"/>
      <c r="CG2" s="249"/>
      <c r="CH2" s="249"/>
      <c r="CI2" s="249"/>
      <c r="CJ2" s="249"/>
      <c r="CK2" s="249"/>
      <c r="CL2" s="249"/>
      <c r="CM2" s="249"/>
      <c r="CN2" s="249"/>
      <c r="CO2" s="249"/>
      <c r="CP2" s="249"/>
      <c r="CQ2" s="249"/>
      <c r="CR2" s="249"/>
      <c r="CS2" s="249"/>
      <c r="CT2" s="249"/>
      <c r="CU2" s="249"/>
      <c r="CV2" s="249"/>
      <c r="CW2" s="249"/>
      <c r="CX2" s="249"/>
      <c r="CY2" s="249"/>
      <c r="CZ2" s="249"/>
      <c r="DA2" s="249"/>
      <c r="DB2" s="249"/>
      <c r="DC2" s="249"/>
      <c r="DD2" s="249"/>
      <c r="DE2" s="249"/>
      <c r="DF2" s="249"/>
      <c r="DG2" s="249"/>
      <c r="DH2" s="249"/>
      <c r="DI2" s="249"/>
      <c r="DJ2" s="249"/>
      <c r="DK2" s="249"/>
      <c r="DL2" s="249"/>
    </row>
    <row r="3" spans="1:116" x14ac:dyDescent="0.35">
      <c r="A3" s="250" t="s">
        <v>7363</v>
      </c>
      <c r="B3" s="251"/>
      <c r="C3" s="253" t="s">
        <v>7364</v>
      </c>
      <c r="D3" s="253" t="s">
        <v>7364</v>
      </c>
      <c r="E3" s="253" t="s">
        <v>7365</v>
      </c>
      <c r="F3" s="253" t="s">
        <v>7364</v>
      </c>
      <c r="G3" s="253" t="s">
        <v>7364</v>
      </c>
      <c r="H3" s="253" t="s">
        <v>7364</v>
      </c>
      <c r="I3" s="253" t="s">
        <v>7364</v>
      </c>
      <c r="J3" s="253" t="s">
        <v>7338</v>
      </c>
      <c r="K3" s="253" t="s">
        <v>7364</v>
      </c>
      <c r="L3" s="253" t="s">
        <v>7364</v>
      </c>
      <c r="M3" s="253" t="s">
        <v>7364</v>
      </c>
      <c r="N3" s="253" t="s">
        <v>7364</v>
      </c>
      <c r="O3" s="253" t="s">
        <v>7338</v>
      </c>
      <c r="P3" s="253" t="s">
        <v>7337</v>
      </c>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row>
    <row r="4" spans="1:116" x14ac:dyDescent="0.35">
      <c r="A4" s="250" t="s">
        <v>123</v>
      </c>
      <c r="B4" s="251" t="s">
        <v>7366</v>
      </c>
      <c r="C4" s="254">
        <v>0.74978600340000001</v>
      </c>
      <c r="D4" s="255">
        <v>4</v>
      </c>
      <c r="E4" s="254">
        <v>0</v>
      </c>
      <c r="F4" s="254">
        <v>3.2833333332999999</v>
      </c>
      <c r="G4" s="254">
        <v>0.57474170609999997</v>
      </c>
      <c r="H4" s="254" t="s">
        <v>14</v>
      </c>
      <c r="I4" s="255">
        <v>5</v>
      </c>
      <c r="J4" s="255">
        <f>IFERROR(VLOOKUP($B4,'Core Indicators'!$E$3:$EU$906,147,FALSE),"x")</f>
        <v>12598</v>
      </c>
      <c r="K4" s="256">
        <v>-1.7135269641999999</v>
      </c>
      <c r="L4" s="254">
        <v>3</v>
      </c>
      <c r="M4" s="255">
        <v>27</v>
      </c>
      <c r="N4" s="255">
        <v>16</v>
      </c>
      <c r="O4" s="255">
        <f>IFERROR(VLOOKUP(B4,'Core Indicators'!$E$3:$G$9906,3,FALSE),"x")</f>
        <v>38042000</v>
      </c>
      <c r="P4" s="255">
        <v>652860</v>
      </c>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row>
    <row r="5" spans="1:116" x14ac:dyDescent="0.35">
      <c r="A5" s="250" t="s">
        <v>7367</v>
      </c>
      <c r="B5" s="251" t="s">
        <v>7368</v>
      </c>
      <c r="C5" s="254">
        <v>0.32080001200000002</v>
      </c>
      <c r="D5" s="255">
        <v>9</v>
      </c>
      <c r="E5" s="254">
        <v>0.04</v>
      </c>
      <c r="F5" s="254">
        <v>7.15</v>
      </c>
      <c r="G5" s="254">
        <v>0.2340778537</v>
      </c>
      <c r="H5" s="254">
        <v>33.200000762899997</v>
      </c>
      <c r="I5" s="255">
        <v>3</v>
      </c>
      <c r="J5" s="255" t="str">
        <f>IFERROR(VLOOKUP($B5,'Core Indicators'!$E$3:$EU$906,147,FALSE),"x")</f>
        <v>x</v>
      </c>
      <c r="K5" s="256">
        <v>-0.41117939349999999</v>
      </c>
      <c r="L5" s="254">
        <v>5.5</v>
      </c>
      <c r="M5" s="255">
        <v>67</v>
      </c>
      <c r="N5" s="255">
        <v>35</v>
      </c>
      <c r="O5" s="255" t="str">
        <f>IFERROR(VLOOKUP(B5,'Core Indicators'!$E$3:$G$9906,3,FALSE),"x")</f>
        <v>x</v>
      </c>
      <c r="P5" s="255">
        <v>27400</v>
      </c>
      <c r="Q5" s="249"/>
      <c r="R5" s="249"/>
      <c r="S5" s="249"/>
      <c r="T5" s="249"/>
      <c r="U5" s="249"/>
      <c r="V5" s="249"/>
      <c r="W5" s="249"/>
      <c r="X5" s="249"/>
      <c r="Y5" s="249"/>
      <c r="Z5" s="249"/>
      <c r="AA5" s="249"/>
      <c r="AB5" s="249"/>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row>
    <row r="6" spans="1:116" x14ac:dyDescent="0.35">
      <c r="A6" s="250" t="s">
        <v>607</v>
      </c>
      <c r="B6" s="251" t="s">
        <v>7369</v>
      </c>
      <c r="C6" s="254">
        <v>0.40319995809999998</v>
      </c>
      <c r="D6" s="255">
        <v>3</v>
      </c>
      <c r="E6" s="254">
        <v>0.27</v>
      </c>
      <c r="F6" s="254">
        <v>4.7</v>
      </c>
      <c r="G6" s="254">
        <v>0.44306804239999997</v>
      </c>
      <c r="H6" s="254">
        <v>27.600000381499999</v>
      </c>
      <c r="I6" s="255">
        <v>3</v>
      </c>
      <c r="J6" s="255">
        <f>IFERROR(VLOOKUP($B6,'Core Indicators'!$E$3:$EU$906,147,FALSE),"x")</f>
        <v>842</v>
      </c>
      <c r="K6" s="256">
        <v>-0.81546378139999998</v>
      </c>
      <c r="L6" s="254">
        <v>4.25</v>
      </c>
      <c r="M6" s="255">
        <v>34</v>
      </c>
      <c r="N6" s="255">
        <v>35</v>
      </c>
      <c r="O6" s="255">
        <f>IFERROR(VLOOKUP(B6,'Core Indicators'!$E$3:$G$9906,3,FALSE),"x")</f>
        <v>43100000</v>
      </c>
      <c r="P6" s="255">
        <v>2381741</v>
      </c>
      <c r="Q6" s="249"/>
      <c r="R6" s="249"/>
      <c r="S6" s="249"/>
      <c r="T6" s="249"/>
      <c r="U6" s="249"/>
      <c r="V6" s="249"/>
      <c r="W6" s="249"/>
      <c r="X6" s="249"/>
      <c r="Y6" s="249"/>
      <c r="Z6" s="249"/>
      <c r="AA6" s="249"/>
      <c r="AB6" s="249"/>
      <c r="AC6" s="249"/>
      <c r="AD6" s="249"/>
      <c r="AE6" s="249"/>
      <c r="AF6" s="249"/>
      <c r="AG6" s="249"/>
      <c r="AH6" s="249"/>
      <c r="AI6" s="249"/>
      <c r="AJ6" s="249"/>
      <c r="AK6" s="249"/>
      <c r="AL6" s="249"/>
      <c r="AM6" s="249"/>
      <c r="AN6" s="249"/>
      <c r="AO6" s="249"/>
      <c r="AP6" s="249"/>
      <c r="AQ6" s="249"/>
      <c r="AR6" s="249"/>
      <c r="AS6" s="249"/>
      <c r="AT6" s="249"/>
      <c r="AU6" s="249"/>
      <c r="AV6" s="249"/>
      <c r="AW6" s="249"/>
      <c r="AX6" s="249"/>
      <c r="AY6" s="249"/>
      <c r="AZ6" s="249"/>
      <c r="BA6" s="249"/>
      <c r="BB6" s="249"/>
      <c r="BC6" s="249"/>
      <c r="BD6" s="249"/>
      <c r="BE6" s="249"/>
      <c r="BF6" s="249"/>
      <c r="BG6" s="249"/>
      <c r="BH6" s="249"/>
      <c r="BI6" s="249"/>
      <c r="BJ6" s="249"/>
      <c r="BK6" s="249"/>
      <c r="BL6" s="249"/>
      <c r="BM6" s="249"/>
      <c r="BN6" s="249"/>
      <c r="BO6" s="249"/>
      <c r="BP6" s="249"/>
      <c r="BQ6" s="249"/>
      <c r="BR6" s="249"/>
      <c r="BS6" s="249"/>
      <c r="BT6" s="249"/>
      <c r="BU6" s="249"/>
      <c r="BV6" s="249"/>
      <c r="BW6" s="249"/>
      <c r="BX6" s="249"/>
      <c r="BY6" s="249"/>
      <c r="BZ6" s="249"/>
      <c r="CA6" s="249"/>
      <c r="CB6" s="249"/>
      <c r="CC6" s="249"/>
      <c r="CD6" s="249"/>
      <c r="CE6" s="249"/>
      <c r="CF6" s="249"/>
      <c r="CG6" s="249"/>
      <c r="CH6" s="249"/>
      <c r="CI6" s="249"/>
      <c r="CJ6" s="249"/>
      <c r="CK6" s="249"/>
      <c r="CL6" s="249"/>
      <c r="CM6" s="249"/>
      <c r="CN6" s="249"/>
      <c r="CO6" s="249"/>
      <c r="CP6" s="249"/>
      <c r="CQ6" s="249"/>
      <c r="CR6" s="249"/>
      <c r="CS6" s="249"/>
      <c r="CT6" s="249"/>
      <c r="CU6" s="249"/>
      <c r="CV6" s="249"/>
      <c r="CW6" s="249"/>
      <c r="CX6" s="249"/>
      <c r="CY6" s="249"/>
      <c r="CZ6" s="249"/>
      <c r="DA6" s="249"/>
      <c r="DB6" s="249"/>
      <c r="DC6" s="249"/>
      <c r="DD6" s="249"/>
      <c r="DE6" s="249"/>
      <c r="DF6" s="249"/>
      <c r="DG6" s="249"/>
      <c r="DH6" s="249"/>
      <c r="DI6" s="249"/>
      <c r="DJ6" s="249"/>
      <c r="DK6" s="249"/>
      <c r="DL6" s="249"/>
    </row>
    <row r="7" spans="1:116" x14ac:dyDescent="0.35">
      <c r="A7" s="250" t="s">
        <v>7370</v>
      </c>
      <c r="B7" s="251" t="s">
        <v>7371</v>
      </c>
      <c r="C7" s="254">
        <v>0.76260000920000004</v>
      </c>
      <c r="D7" s="255">
        <v>4</v>
      </c>
      <c r="E7" s="254">
        <v>0.62</v>
      </c>
      <c r="F7" s="254">
        <v>4.6500000000000004</v>
      </c>
      <c r="G7" s="254">
        <v>0.57799890379999996</v>
      </c>
      <c r="H7" s="254">
        <v>51.299999237100003</v>
      </c>
      <c r="I7" s="255">
        <v>3</v>
      </c>
      <c r="J7" s="255" t="str">
        <f>IFERROR(VLOOKUP($B7,'Core Indicators'!$E$3:$EU$906,147,FALSE),"x")</f>
        <v>x</v>
      </c>
      <c r="K7" s="256">
        <v>-1.0543431044</v>
      </c>
      <c r="L7" s="254">
        <v>3.75</v>
      </c>
      <c r="M7" s="255">
        <v>32</v>
      </c>
      <c r="N7" s="255">
        <v>26</v>
      </c>
      <c r="O7" s="255" t="str">
        <f>IFERROR(VLOOKUP(B7,'Core Indicators'!$E$3:$G$9906,3,FALSE),"x")</f>
        <v>x</v>
      </c>
      <c r="P7" s="255">
        <v>1246700</v>
      </c>
      <c r="Q7" s="249"/>
      <c r="R7" s="249"/>
      <c r="S7" s="249"/>
      <c r="T7" s="249"/>
      <c r="U7" s="249"/>
      <c r="V7" s="249"/>
      <c r="W7" s="249"/>
      <c r="X7" s="249"/>
      <c r="Y7" s="249"/>
      <c r="Z7" s="249"/>
      <c r="AA7" s="249"/>
      <c r="AB7" s="249"/>
      <c r="AC7" s="249"/>
      <c r="AD7" s="249"/>
      <c r="AE7" s="249"/>
      <c r="AF7" s="249"/>
      <c r="AG7" s="249"/>
      <c r="AH7" s="249"/>
      <c r="AI7" s="249"/>
      <c r="AJ7" s="249"/>
      <c r="AK7" s="249"/>
      <c r="AL7" s="249"/>
      <c r="AM7" s="249"/>
      <c r="AN7" s="249"/>
      <c r="AO7" s="249"/>
      <c r="AP7" s="249"/>
      <c r="AQ7" s="249"/>
      <c r="AR7" s="249"/>
      <c r="AS7" s="249"/>
      <c r="AT7" s="249"/>
      <c r="AU7" s="249"/>
      <c r="AV7" s="249"/>
      <c r="AW7" s="249"/>
      <c r="AX7" s="249"/>
      <c r="AY7" s="249"/>
      <c r="AZ7" s="249"/>
      <c r="BA7" s="249"/>
      <c r="BB7" s="249"/>
      <c r="BC7" s="249"/>
      <c r="BD7" s="249"/>
      <c r="BE7" s="249"/>
      <c r="BF7" s="249"/>
      <c r="BG7" s="249"/>
      <c r="BH7" s="249"/>
      <c r="BI7" s="249"/>
      <c r="BJ7" s="249"/>
      <c r="BK7" s="249"/>
      <c r="BL7" s="249"/>
      <c r="BM7" s="249"/>
      <c r="BN7" s="249"/>
      <c r="BO7" s="249"/>
      <c r="BP7" s="249"/>
      <c r="BQ7" s="249"/>
      <c r="BR7" s="249"/>
      <c r="BS7" s="249"/>
      <c r="BT7" s="249"/>
      <c r="BU7" s="249"/>
      <c r="BV7" s="249"/>
      <c r="BW7" s="249"/>
      <c r="BX7" s="249"/>
      <c r="BY7" s="249"/>
      <c r="BZ7" s="249"/>
      <c r="CA7" s="249"/>
      <c r="CB7" s="249"/>
      <c r="CC7" s="249"/>
      <c r="CD7" s="249"/>
      <c r="CE7" s="249"/>
      <c r="CF7" s="249"/>
      <c r="CG7" s="249"/>
      <c r="CH7" s="249"/>
      <c r="CI7" s="249"/>
      <c r="CJ7" s="249"/>
      <c r="CK7" s="249"/>
      <c r="CL7" s="249"/>
      <c r="CM7" s="249"/>
      <c r="CN7" s="249"/>
      <c r="CO7" s="249"/>
      <c r="CP7" s="249"/>
      <c r="CQ7" s="249"/>
      <c r="CR7" s="249"/>
      <c r="CS7" s="249"/>
      <c r="CT7" s="249"/>
      <c r="CU7" s="249"/>
      <c r="CV7" s="249"/>
      <c r="CW7" s="249"/>
      <c r="CX7" s="249"/>
      <c r="CY7" s="249"/>
      <c r="CZ7" s="249"/>
      <c r="DA7" s="249"/>
      <c r="DB7" s="249"/>
      <c r="DC7" s="249"/>
      <c r="DD7" s="249"/>
      <c r="DE7" s="249"/>
      <c r="DF7" s="249"/>
      <c r="DG7" s="249"/>
      <c r="DH7" s="249"/>
      <c r="DI7" s="249"/>
      <c r="DJ7" s="249"/>
      <c r="DK7" s="249"/>
      <c r="DL7" s="249"/>
    </row>
    <row r="8" spans="1:116" x14ac:dyDescent="0.35">
      <c r="A8" s="250" t="s">
        <v>7372</v>
      </c>
      <c r="B8" s="251" t="s">
        <v>7373</v>
      </c>
      <c r="C8" s="254">
        <v>0</v>
      </c>
      <c r="D8" s="255">
        <v>13</v>
      </c>
      <c r="E8" s="254">
        <v>0</v>
      </c>
      <c r="F8" s="254" t="s">
        <v>14</v>
      </c>
      <c r="G8" s="254" t="s">
        <v>14</v>
      </c>
      <c r="H8" s="254" t="s">
        <v>14</v>
      </c>
      <c r="I8" s="255">
        <v>0</v>
      </c>
      <c r="J8" s="255" t="str">
        <f>IFERROR(VLOOKUP($B8,'Core Indicators'!$E$3:$EU$906,147,FALSE),"x")</f>
        <v>x</v>
      </c>
      <c r="K8" s="256">
        <v>0.40520465369999997</v>
      </c>
      <c r="L8" s="254" t="s">
        <v>14</v>
      </c>
      <c r="M8" s="255">
        <v>85</v>
      </c>
      <c r="N8" s="255" t="s">
        <v>14</v>
      </c>
      <c r="O8" s="255" t="str">
        <f>IFERROR(VLOOKUP(B8,'Core Indicators'!$E$3:$G$9906,3,FALSE),"x")</f>
        <v>x</v>
      </c>
      <c r="P8" s="255">
        <v>440</v>
      </c>
      <c r="Q8" s="249"/>
      <c r="R8" s="249"/>
      <c r="S8" s="249"/>
      <c r="T8" s="249"/>
      <c r="U8" s="249"/>
      <c r="V8" s="249"/>
      <c r="W8" s="249"/>
      <c r="X8" s="249"/>
      <c r="Y8" s="249"/>
      <c r="Z8" s="249"/>
      <c r="AA8" s="249"/>
      <c r="AB8" s="249"/>
      <c r="AC8" s="249"/>
      <c r="AD8" s="249"/>
      <c r="AE8" s="249"/>
      <c r="AF8" s="249"/>
      <c r="AG8" s="249"/>
      <c r="AH8" s="249"/>
      <c r="AI8" s="249"/>
      <c r="AJ8" s="249"/>
      <c r="AK8" s="249"/>
      <c r="AL8" s="249"/>
      <c r="AM8" s="249"/>
      <c r="AN8" s="249"/>
      <c r="AO8" s="249"/>
      <c r="AP8" s="249"/>
      <c r="AQ8" s="249"/>
      <c r="AR8" s="249"/>
      <c r="AS8" s="249"/>
      <c r="AT8" s="249"/>
      <c r="AU8" s="249"/>
      <c r="AV8" s="249"/>
      <c r="AW8" s="249"/>
      <c r="AX8" s="249"/>
      <c r="AY8" s="249"/>
      <c r="AZ8" s="249"/>
      <c r="BA8" s="249"/>
      <c r="BB8" s="249"/>
      <c r="BC8" s="249"/>
      <c r="BD8" s="249"/>
      <c r="BE8" s="249"/>
      <c r="BF8" s="249"/>
      <c r="BG8" s="249"/>
      <c r="BH8" s="249"/>
      <c r="BI8" s="249"/>
      <c r="BJ8" s="249"/>
      <c r="BK8" s="249"/>
      <c r="BL8" s="249"/>
      <c r="BM8" s="249"/>
      <c r="BN8" s="249"/>
      <c r="BO8" s="249"/>
      <c r="BP8" s="249"/>
      <c r="BQ8" s="249"/>
      <c r="BR8" s="249"/>
      <c r="BS8" s="249"/>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row>
    <row r="9" spans="1:116" x14ac:dyDescent="0.35">
      <c r="A9" s="250" t="s">
        <v>7374</v>
      </c>
      <c r="B9" s="251" t="s">
        <v>7375</v>
      </c>
      <c r="C9" s="254">
        <v>5.8874944500000012E-2</v>
      </c>
      <c r="D9" s="255">
        <v>12</v>
      </c>
      <c r="E9" s="254">
        <v>0.01</v>
      </c>
      <c r="F9" s="254">
        <v>8.15</v>
      </c>
      <c r="G9" s="254">
        <v>0.35376096779999999</v>
      </c>
      <c r="H9" s="254">
        <v>41.400001525900002</v>
      </c>
      <c r="I9" s="255">
        <v>1</v>
      </c>
      <c r="J9" s="255" t="str">
        <f>IFERROR(VLOOKUP($B9,'Core Indicators'!$E$3:$EU$906,147,FALSE),"x")</f>
        <v>x</v>
      </c>
      <c r="K9" s="256">
        <v>-0.43072563409999998</v>
      </c>
      <c r="L9" s="254">
        <v>7.5</v>
      </c>
      <c r="M9" s="255">
        <v>85</v>
      </c>
      <c r="N9" s="255">
        <v>45</v>
      </c>
      <c r="O9" s="255" t="str">
        <f>IFERROR(VLOOKUP(B9,'Core Indicators'!$E$3:$G$9906,3,FALSE),"x")</f>
        <v>x</v>
      </c>
      <c r="P9" s="255">
        <v>2736690</v>
      </c>
      <c r="Q9" s="249"/>
      <c r="R9" s="249"/>
      <c r="S9" s="249"/>
      <c r="T9" s="249"/>
      <c r="U9" s="249"/>
      <c r="V9" s="249"/>
      <c r="W9" s="249"/>
      <c r="X9" s="249"/>
      <c r="Y9" s="249"/>
      <c r="Z9" s="249"/>
      <c r="AA9" s="249"/>
      <c r="AB9" s="249"/>
      <c r="AC9" s="249"/>
      <c r="AD9" s="249"/>
      <c r="AE9" s="249"/>
      <c r="AF9" s="249"/>
      <c r="AG9" s="249"/>
      <c r="AH9" s="249"/>
      <c r="AI9" s="249"/>
      <c r="AJ9" s="249"/>
      <c r="AK9" s="249"/>
      <c r="AL9" s="249"/>
      <c r="AM9" s="249"/>
      <c r="AN9" s="249"/>
      <c r="AO9" s="249"/>
      <c r="AP9" s="249"/>
      <c r="AQ9" s="249"/>
      <c r="AR9" s="249"/>
      <c r="AS9" s="249"/>
      <c r="AT9" s="249"/>
      <c r="AU9" s="249"/>
      <c r="AV9" s="249"/>
      <c r="AW9" s="249"/>
      <c r="AX9" s="249"/>
      <c r="AY9" s="249"/>
      <c r="AZ9" s="249"/>
      <c r="BA9" s="249"/>
      <c r="BB9" s="249"/>
      <c r="BC9" s="249"/>
      <c r="BD9" s="249"/>
      <c r="BE9" s="249"/>
      <c r="BF9" s="249"/>
      <c r="BG9" s="249"/>
      <c r="BH9" s="249"/>
      <c r="BI9" s="249"/>
      <c r="BJ9" s="249"/>
      <c r="BK9" s="249"/>
      <c r="BL9" s="249"/>
      <c r="BM9" s="249"/>
      <c r="BN9" s="249"/>
      <c r="BO9" s="249"/>
      <c r="BP9" s="249"/>
      <c r="BQ9" s="249"/>
      <c r="BR9" s="249"/>
      <c r="BS9" s="249"/>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row>
    <row r="10" spans="1:116" x14ac:dyDescent="0.35">
      <c r="A10" s="250" t="s">
        <v>3084</v>
      </c>
      <c r="B10" s="251" t="s">
        <v>7376</v>
      </c>
      <c r="C10" s="254">
        <v>4.13892441E-2</v>
      </c>
      <c r="D10" s="255">
        <v>6</v>
      </c>
      <c r="E10" s="254">
        <v>1.7999999999999999E-2</v>
      </c>
      <c r="F10" s="254">
        <v>7.1</v>
      </c>
      <c r="G10" s="254">
        <v>0.25869431790000003</v>
      </c>
      <c r="H10" s="254">
        <v>34.400001525900002</v>
      </c>
      <c r="I10" s="255">
        <v>3</v>
      </c>
      <c r="J10" s="255">
        <f>IFERROR(VLOOKUP($B10,'Core Indicators'!$E$3:$EU$906,147,FALSE),"x")</f>
        <v>16</v>
      </c>
      <c r="K10" s="256">
        <v>-0.1312757581</v>
      </c>
      <c r="L10" s="254">
        <v>6</v>
      </c>
      <c r="M10" s="255">
        <v>53</v>
      </c>
      <c r="N10" s="255">
        <v>42</v>
      </c>
      <c r="O10" s="255">
        <f>IFERROR(VLOOKUP(B10,'Core Indicators'!$E$3:$G$9906,3,FALSE),"x")</f>
        <v>3024000</v>
      </c>
      <c r="P10" s="255">
        <v>28470</v>
      </c>
      <c r="Q10" s="249"/>
      <c r="R10" s="249"/>
      <c r="S10" s="249"/>
      <c r="T10" s="249"/>
      <c r="U10" s="249"/>
      <c r="V10" s="249"/>
      <c r="W10" s="249"/>
      <c r="X10" s="249"/>
      <c r="Y10" s="249"/>
      <c r="Z10" s="249"/>
      <c r="AA10" s="249"/>
      <c r="AB10" s="249"/>
      <c r="AC10" s="249"/>
      <c r="AD10" s="249"/>
      <c r="AE10" s="249"/>
      <c r="AF10" s="249"/>
      <c r="AG10" s="249"/>
      <c r="AH10" s="249"/>
      <c r="AI10" s="249"/>
      <c r="AJ10" s="249"/>
      <c r="AK10" s="249"/>
      <c r="AL10" s="249"/>
      <c r="AM10" s="249"/>
      <c r="AN10" s="249"/>
      <c r="AO10" s="249"/>
      <c r="AP10" s="249"/>
      <c r="AQ10" s="249"/>
      <c r="AR10" s="249"/>
      <c r="AS10" s="249"/>
      <c r="AT10" s="249"/>
      <c r="AU10" s="249"/>
      <c r="AV10" s="249"/>
      <c r="AW10" s="249"/>
      <c r="AX10" s="249"/>
      <c r="AY10" s="249"/>
      <c r="AZ10" s="249"/>
      <c r="BA10" s="249"/>
      <c r="BB10" s="249"/>
      <c r="BC10" s="249"/>
      <c r="BD10" s="249"/>
      <c r="BE10" s="249"/>
      <c r="BF10" s="249"/>
      <c r="BG10" s="249"/>
      <c r="BH10" s="249"/>
      <c r="BI10" s="249"/>
      <c r="BJ10" s="249"/>
      <c r="BK10" s="249"/>
      <c r="BL10" s="249"/>
      <c r="BM10" s="249"/>
      <c r="BN10" s="249"/>
      <c r="BO10" s="249"/>
      <c r="BP10" s="249"/>
      <c r="BQ10" s="249"/>
      <c r="BR10" s="249"/>
      <c r="BS10" s="249"/>
      <c r="BT10" s="249"/>
      <c r="BU10" s="249"/>
      <c r="BV10" s="249"/>
      <c r="BW10" s="249"/>
      <c r="BX10" s="249"/>
      <c r="BY10" s="249"/>
      <c r="BZ10" s="249"/>
      <c r="CA10" s="249"/>
      <c r="CB10" s="249"/>
      <c r="CC10" s="249"/>
      <c r="CD10" s="249"/>
      <c r="CE10" s="249"/>
      <c r="CF10" s="249"/>
      <c r="CG10" s="249"/>
      <c r="CH10" s="249"/>
      <c r="CI10" s="249"/>
      <c r="CJ10" s="249"/>
      <c r="CK10" s="249"/>
      <c r="CL10" s="249"/>
      <c r="CM10" s="249"/>
      <c r="CN10" s="249"/>
      <c r="CO10" s="249"/>
      <c r="CP10" s="249"/>
      <c r="CQ10" s="249"/>
      <c r="CR10" s="249"/>
      <c r="CS10" s="249"/>
      <c r="CT10" s="249"/>
      <c r="CU10" s="249"/>
      <c r="CV10" s="249"/>
      <c r="CW10" s="249"/>
      <c r="CX10" s="249"/>
      <c r="CY10" s="249"/>
      <c r="CZ10" s="249"/>
      <c r="DA10" s="249"/>
      <c r="DB10" s="249"/>
      <c r="DC10" s="249"/>
      <c r="DD10" s="249"/>
      <c r="DE10" s="249"/>
      <c r="DF10" s="249"/>
      <c r="DG10" s="249"/>
      <c r="DH10" s="249"/>
      <c r="DI10" s="249"/>
      <c r="DJ10" s="249"/>
      <c r="DK10" s="249"/>
      <c r="DL10" s="249"/>
    </row>
    <row r="11" spans="1:116" x14ac:dyDescent="0.35">
      <c r="A11" s="250" t="s">
        <v>7377</v>
      </c>
      <c r="B11" s="251" t="s">
        <v>7378</v>
      </c>
      <c r="C11" s="254">
        <v>0.29240004409999998</v>
      </c>
      <c r="D11" s="255">
        <v>14</v>
      </c>
      <c r="E11" s="254">
        <v>0.02</v>
      </c>
      <c r="F11" s="254" t="s">
        <v>14</v>
      </c>
      <c r="G11" s="254">
        <v>0.1028773082</v>
      </c>
      <c r="H11" s="254">
        <v>34.400001525900002</v>
      </c>
      <c r="I11" s="255">
        <v>0</v>
      </c>
      <c r="J11" s="255" t="str">
        <f>IFERROR(VLOOKUP($B11,'Core Indicators'!$E$3:$EU$906,147,FALSE),"x")</f>
        <v>x</v>
      </c>
      <c r="K11" s="256">
        <v>1.7341445684000001</v>
      </c>
      <c r="L11" s="254" t="s">
        <v>14</v>
      </c>
      <c r="M11" s="255">
        <v>97</v>
      </c>
      <c r="N11" s="255">
        <v>77</v>
      </c>
      <c r="O11" s="255" t="str">
        <f>IFERROR(VLOOKUP(B11,'Core Indicators'!$E$3:$G$9906,3,FALSE),"x")</f>
        <v>x</v>
      </c>
      <c r="P11" s="255">
        <v>7682300</v>
      </c>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49"/>
      <c r="CB11" s="249"/>
      <c r="CC11" s="249"/>
      <c r="CD11" s="249"/>
      <c r="CE11" s="249"/>
      <c r="CF11" s="249"/>
      <c r="CG11" s="249"/>
      <c r="CH11" s="249"/>
      <c r="CI11" s="249"/>
      <c r="CJ11" s="249"/>
      <c r="CK11" s="249"/>
      <c r="CL11" s="249"/>
      <c r="CM11" s="249"/>
      <c r="CN11" s="249"/>
      <c r="CO11" s="249"/>
      <c r="CP11" s="249"/>
      <c r="CQ11" s="249"/>
      <c r="CR11" s="249"/>
      <c r="CS11" s="249"/>
      <c r="CT11" s="249"/>
      <c r="CU11" s="249"/>
      <c r="CV11" s="249"/>
      <c r="CW11" s="249"/>
      <c r="CX11" s="249"/>
      <c r="CY11" s="249"/>
      <c r="CZ11" s="249"/>
      <c r="DA11" s="249"/>
      <c r="DB11" s="249"/>
      <c r="DC11" s="249"/>
      <c r="DD11" s="249"/>
      <c r="DE11" s="249"/>
      <c r="DF11" s="249"/>
      <c r="DG11" s="249"/>
      <c r="DH11" s="249"/>
      <c r="DI11" s="249"/>
      <c r="DJ11" s="249"/>
      <c r="DK11" s="249"/>
      <c r="DL11" s="249"/>
    </row>
    <row r="12" spans="1:116" x14ac:dyDescent="0.35">
      <c r="A12" s="250" t="s">
        <v>7379</v>
      </c>
      <c r="B12" s="251" t="s">
        <v>7380</v>
      </c>
      <c r="C12" s="254">
        <v>0.1350639867</v>
      </c>
      <c r="D12" s="255">
        <v>12</v>
      </c>
      <c r="E12" s="254">
        <v>7.7999999999999996E-3</v>
      </c>
      <c r="F12" s="254" t="s">
        <v>14</v>
      </c>
      <c r="G12" s="254">
        <v>7.3148202199999998E-2</v>
      </c>
      <c r="H12" s="254">
        <v>29.7000007629</v>
      </c>
      <c r="I12" s="255">
        <v>0</v>
      </c>
      <c r="J12" s="255" t="str">
        <f>IFERROR(VLOOKUP($B12,'Core Indicators'!$E$3:$EU$906,147,FALSE),"x")</f>
        <v>x</v>
      </c>
      <c r="K12" s="256">
        <v>1.8830512762</v>
      </c>
      <c r="L12" s="254" t="s">
        <v>14</v>
      </c>
      <c r="M12" s="255">
        <v>93</v>
      </c>
      <c r="N12" s="255">
        <v>77</v>
      </c>
      <c r="O12" s="255" t="str">
        <f>IFERROR(VLOOKUP(B12,'Core Indicators'!$E$3:$G$9906,3,FALSE),"x")</f>
        <v>x</v>
      </c>
      <c r="P12" s="255">
        <v>82523</v>
      </c>
      <c r="Q12" s="249"/>
      <c r="R12" s="249"/>
      <c r="S12" s="249"/>
      <c r="T12" s="249"/>
      <c r="U12" s="249"/>
      <c r="V12" s="249"/>
      <c r="W12" s="249"/>
      <c r="X12" s="249"/>
      <c r="Y12" s="249"/>
      <c r="Z12" s="249"/>
      <c r="AA12" s="249"/>
      <c r="AB12" s="249"/>
      <c r="AC12" s="249"/>
      <c r="AD12" s="249"/>
      <c r="AE12" s="249"/>
      <c r="AF12" s="249"/>
      <c r="AG12" s="249"/>
      <c r="AH12" s="249"/>
      <c r="AI12" s="249"/>
      <c r="AJ12" s="249"/>
      <c r="AK12" s="249"/>
      <c r="AL12" s="249"/>
      <c r="AM12" s="249"/>
      <c r="AN12" s="249"/>
      <c r="AO12" s="249"/>
      <c r="AP12" s="249"/>
      <c r="AQ12" s="249"/>
      <c r="AR12" s="249"/>
      <c r="AS12" s="249"/>
      <c r="AT12" s="249"/>
      <c r="AU12" s="249"/>
      <c r="AV12" s="249"/>
      <c r="AW12" s="249"/>
      <c r="AX12" s="249"/>
      <c r="AY12" s="249"/>
      <c r="AZ12" s="249"/>
      <c r="BA12" s="249"/>
      <c r="BB12" s="249"/>
      <c r="BC12" s="249"/>
      <c r="BD12" s="249"/>
      <c r="BE12" s="249"/>
      <c r="BF12" s="249"/>
      <c r="BG12" s="249"/>
      <c r="BH12" s="249"/>
      <c r="BI12" s="249"/>
      <c r="BJ12" s="249"/>
      <c r="BK12" s="249"/>
      <c r="BL12" s="249"/>
      <c r="BM12" s="249"/>
      <c r="BN12" s="249"/>
      <c r="BO12" s="249"/>
      <c r="BP12" s="249"/>
      <c r="BQ12" s="249"/>
      <c r="BR12" s="249"/>
      <c r="BS12" s="249"/>
      <c r="BT12" s="249"/>
      <c r="BU12" s="249"/>
      <c r="BV12" s="249"/>
      <c r="BW12" s="249"/>
      <c r="BX12" s="249"/>
      <c r="BY12" s="249"/>
      <c r="BZ12" s="249"/>
      <c r="CA12" s="249"/>
      <c r="CB12" s="249"/>
      <c r="CC12" s="249"/>
      <c r="CD12" s="249"/>
      <c r="CE12" s="249"/>
      <c r="CF12" s="249"/>
      <c r="CG12" s="249"/>
      <c r="CH12" s="249"/>
      <c r="CI12" s="249"/>
      <c r="CJ12" s="249"/>
      <c r="CK12" s="249"/>
      <c r="CL12" s="249"/>
      <c r="CM12" s="249"/>
      <c r="CN12" s="249"/>
      <c r="CO12" s="249"/>
      <c r="CP12" s="249"/>
      <c r="CQ12" s="249"/>
      <c r="CR12" s="249"/>
      <c r="CS12" s="249"/>
      <c r="CT12" s="249"/>
      <c r="CU12" s="249"/>
      <c r="CV12" s="249"/>
      <c r="CW12" s="249"/>
      <c r="CX12" s="249"/>
      <c r="CY12" s="249"/>
      <c r="CZ12" s="249"/>
      <c r="DA12" s="249"/>
      <c r="DB12" s="249"/>
      <c r="DC12" s="249"/>
      <c r="DD12" s="249"/>
      <c r="DE12" s="249"/>
      <c r="DF12" s="249"/>
      <c r="DG12" s="249"/>
      <c r="DH12" s="249"/>
      <c r="DI12" s="249"/>
      <c r="DJ12" s="249"/>
      <c r="DK12" s="249"/>
      <c r="DL12" s="249"/>
    </row>
    <row r="13" spans="1:116" x14ac:dyDescent="0.35">
      <c r="A13" s="250" t="s">
        <v>3095</v>
      </c>
      <c r="B13" s="251" t="s">
        <v>7381</v>
      </c>
      <c r="C13" s="254">
        <v>0.15286196930000001</v>
      </c>
      <c r="D13" s="255">
        <v>4</v>
      </c>
      <c r="E13" s="254">
        <v>5.5E-2</v>
      </c>
      <c r="F13" s="254">
        <v>3.4333333332999998</v>
      </c>
      <c r="G13" s="254">
        <v>0.32076538339999999</v>
      </c>
      <c r="H13" s="254" t="s">
        <v>14</v>
      </c>
      <c r="I13" s="255">
        <v>3</v>
      </c>
      <c r="J13" s="255">
        <f>IFERROR(VLOOKUP($B13,'Core Indicators'!$E$3:$EU$906,147,FALSE),"x")</f>
        <v>91</v>
      </c>
      <c r="K13" s="256">
        <v>-0.57727032899999997</v>
      </c>
      <c r="L13" s="254">
        <v>3</v>
      </c>
      <c r="M13" s="255">
        <v>10</v>
      </c>
      <c r="N13" s="255">
        <v>30</v>
      </c>
      <c r="O13" s="255">
        <f>IFERROR(VLOOKUP(B13,'Core Indicators'!$E$3:$G$9906,3,FALSE),"x")</f>
        <v>9999000</v>
      </c>
      <c r="P13" s="255">
        <v>82663</v>
      </c>
      <c r="Q13" s="249"/>
      <c r="R13" s="249"/>
      <c r="S13" s="249"/>
      <c r="T13" s="249"/>
      <c r="U13" s="249"/>
      <c r="V13" s="249"/>
      <c r="W13" s="249"/>
      <c r="X13" s="249"/>
      <c r="Y13" s="249"/>
      <c r="Z13" s="249"/>
      <c r="AA13" s="249"/>
      <c r="AB13" s="249"/>
      <c r="AC13" s="249"/>
      <c r="AD13" s="249"/>
      <c r="AE13" s="249"/>
      <c r="AF13" s="249"/>
      <c r="AG13" s="249"/>
      <c r="AH13" s="249"/>
      <c r="AI13" s="249"/>
      <c r="AJ13" s="249"/>
      <c r="AK13" s="249"/>
      <c r="AL13" s="249"/>
      <c r="AM13" s="249"/>
      <c r="AN13" s="249"/>
      <c r="AO13" s="249"/>
      <c r="AP13" s="249"/>
      <c r="AQ13" s="249"/>
      <c r="AR13" s="249"/>
      <c r="AS13" s="249"/>
      <c r="AT13" s="249"/>
      <c r="AU13" s="249"/>
      <c r="AV13" s="249"/>
      <c r="AW13" s="249"/>
      <c r="AX13" s="249"/>
      <c r="AY13" s="249"/>
      <c r="AZ13" s="249"/>
      <c r="BA13" s="249"/>
      <c r="BB13" s="249"/>
      <c r="BC13" s="249"/>
      <c r="BD13" s="249"/>
      <c r="BE13" s="249"/>
      <c r="BF13" s="249"/>
      <c r="BG13" s="249"/>
      <c r="BH13" s="249"/>
      <c r="BI13" s="249"/>
      <c r="BJ13" s="249"/>
      <c r="BK13" s="249"/>
      <c r="BL13" s="249"/>
      <c r="BM13" s="249"/>
      <c r="BN13" s="249"/>
      <c r="BO13" s="249"/>
      <c r="BP13" s="249"/>
      <c r="BQ13" s="249"/>
      <c r="BR13" s="249"/>
      <c r="BS13" s="249"/>
      <c r="BT13" s="249"/>
      <c r="BU13" s="249"/>
      <c r="BV13" s="249"/>
      <c r="BW13" s="249"/>
      <c r="BX13" s="249"/>
      <c r="BY13" s="249"/>
      <c r="BZ13" s="249"/>
      <c r="CA13" s="249"/>
      <c r="CB13" s="249"/>
      <c r="CC13" s="249"/>
      <c r="CD13" s="249"/>
      <c r="CE13" s="249"/>
      <c r="CF13" s="249"/>
      <c r="CG13" s="249"/>
      <c r="CH13" s="249"/>
      <c r="CI13" s="249"/>
      <c r="CJ13" s="249"/>
      <c r="CK13" s="249"/>
      <c r="CL13" s="249"/>
      <c r="CM13" s="249"/>
      <c r="CN13" s="249"/>
      <c r="CO13" s="249"/>
      <c r="CP13" s="249"/>
      <c r="CQ13" s="249"/>
      <c r="CR13" s="249"/>
      <c r="CS13" s="249"/>
      <c r="CT13" s="249"/>
      <c r="CU13" s="249"/>
      <c r="CV13" s="249"/>
      <c r="CW13" s="249"/>
      <c r="CX13" s="249"/>
      <c r="CY13" s="249"/>
      <c r="CZ13" s="249"/>
      <c r="DA13" s="249"/>
      <c r="DB13" s="249"/>
      <c r="DC13" s="249"/>
      <c r="DD13" s="249"/>
      <c r="DE13" s="249"/>
      <c r="DF13" s="249"/>
      <c r="DG13" s="249"/>
      <c r="DH13" s="249"/>
      <c r="DI13" s="249"/>
      <c r="DJ13" s="249"/>
      <c r="DK13" s="249"/>
      <c r="DL13" s="249"/>
    </row>
    <row r="14" spans="1:116" x14ac:dyDescent="0.35">
      <c r="A14" s="250" t="s">
        <v>7382</v>
      </c>
      <c r="B14" s="251" t="s">
        <v>7383</v>
      </c>
      <c r="C14" s="254">
        <v>0.2752909596</v>
      </c>
      <c r="D14" s="255">
        <v>12</v>
      </c>
      <c r="E14" s="254">
        <v>0</v>
      </c>
      <c r="F14" s="254" t="s">
        <v>14</v>
      </c>
      <c r="G14" s="254">
        <v>0.35254190839999999</v>
      </c>
      <c r="H14" s="254" t="s">
        <v>14</v>
      </c>
      <c r="I14" s="255">
        <v>0</v>
      </c>
      <c r="J14" s="255" t="str">
        <f>IFERROR(VLOOKUP($B14,'Core Indicators'!$E$3:$EU$906,147,FALSE),"x")</f>
        <v>x</v>
      </c>
      <c r="K14" s="256">
        <v>7.6531879600000005E-2</v>
      </c>
      <c r="L14" s="254" t="s">
        <v>14</v>
      </c>
      <c r="M14" s="255">
        <v>91</v>
      </c>
      <c r="N14" s="255">
        <v>64</v>
      </c>
      <c r="O14" s="255" t="str">
        <f>IFERROR(VLOOKUP(B14,'Core Indicators'!$E$3:$G$9906,3,FALSE),"x")</f>
        <v>x</v>
      </c>
      <c r="P14" s="255">
        <v>10010</v>
      </c>
      <c r="Q14" s="249"/>
      <c r="R14" s="249"/>
      <c r="S14" s="249"/>
      <c r="T14" s="249"/>
      <c r="U14" s="249"/>
      <c r="V14" s="249"/>
      <c r="W14" s="249"/>
      <c r="X14" s="249"/>
      <c r="Y14" s="249"/>
      <c r="Z14" s="249"/>
      <c r="AA14" s="249"/>
      <c r="AB14" s="249"/>
      <c r="AC14" s="249"/>
      <c r="AD14" s="249"/>
      <c r="AE14" s="249"/>
      <c r="AF14" s="249"/>
      <c r="AG14" s="249"/>
      <c r="AH14" s="249"/>
      <c r="AI14" s="249"/>
      <c r="AJ14" s="249"/>
      <c r="AK14" s="249"/>
      <c r="AL14" s="249"/>
      <c r="AM14" s="249"/>
      <c r="AN14" s="249"/>
      <c r="AO14" s="249"/>
      <c r="AP14" s="249"/>
      <c r="AQ14" s="249"/>
      <c r="AR14" s="249"/>
      <c r="AS14" s="249"/>
      <c r="AT14" s="249"/>
      <c r="AU14" s="249"/>
      <c r="AV14" s="249"/>
      <c r="AW14" s="249"/>
      <c r="AX14" s="249"/>
      <c r="AY14" s="249"/>
      <c r="AZ14" s="249"/>
      <c r="BA14" s="249"/>
      <c r="BB14" s="249"/>
      <c r="BC14" s="249"/>
      <c r="BD14" s="249"/>
      <c r="BE14" s="249"/>
      <c r="BF14" s="249"/>
      <c r="BG14" s="249"/>
      <c r="BH14" s="249"/>
      <c r="BI14" s="249"/>
      <c r="BJ14" s="249"/>
      <c r="BK14" s="249"/>
      <c r="BL14" s="249"/>
      <c r="BM14" s="249"/>
      <c r="BN14" s="249"/>
      <c r="BO14" s="249"/>
      <c r="BP14" s="249"/>
      <c r="BQ14" s="249"/>
      <c r="BR14" s="249"/>
      <c r="BS14" s="249"/>
      <c r="BT14" s="249"/>
      <c r="BU14" s="249"/>
      <c r="BV14" s="249"/>
      <c r="BW14" s="249"/>
      <c r="BX14" s="249"/>
      <c r="BY14" s="249"/>
      <c r="BZ14" s="249"/>
      <c r="CA14" s="249"/>
      <c r="CB14" s="249"/>
      <c r="CC14" s="249"/>
      <c r="CD14" s="249"/>
      <c r="CE14" s="249"/>
      <c r="CF14" s="249"/>
      <c r="CG14" s="249"/>
      <c r="CH14" s="249"/>
      <c r="CI14" s="249"/>
      <c r="CJ14" s="249"/>
      <c r="CK14" s="249"/>
      <c r="CL14" s="249"/>
      <c r="CM14" s="249"/>
      <c r="CN14" s="249"/>
      <c r="CO14" s="249"/>
      <c r="CP14" s="249"/>
      <c r="CQ14" s="249"/>
      <c r="CR14" s="249"/>
      <c r="CS14" s="249"/>
      <c r="CT14" s="249"/>
      <c r="CU14" s="249"/>
      <c r="CV14" s="249"/>
      <c r="CW14" s="249"/>
      <c r="CX14" s="249"/>
      <c r="CY14" s="249"/>
      <c r="CZ14" s="249"/>
      <c r="DA14" s="249"/>
      <c r="DB14" s="249"/>
      <c r="DC14" s="249"/>
      <c r="DD14" s="249"/>
      <c r="DE14" s="249"/>
      <c r="DF14" s="249"/>
      <c r="DG14" s="249"/>
      <c r="DH14" s="249"/>
      <c r="DI14" s="249"/>
      <c r="DJ14" s="249"/>
      <c r="DK14" s="249"/>
      <c r="DL14" s="249"/>
    </row>
    <row r="15" spans="1:116" x14ac:dyDescent="0.35">
      <c r="A15" s="250" t="s">
        <v>7384</v>
      </c>
      <c r="B15" s="251" t="s">
        <v>7385</v>
      </c>
      <c r="C15" s="254">
        <v>0.85500000239999996</v>
      </c>
      <c r="D15" s="255">
        <v>3</v>
      </c>
      <c r="E15" s="254">
        <v>0</v>
      </c>
      <c r="F15" s="254">
        <v>3</v>
      </c>
      <c r="G15" s="254">
        <v>0.20729597050000001</v>
      </c>
      <c r="H15" s="254" t="s">
        <v>14</v>
      </c>
      <c r="I15" s="255">
        <v>3</v>
      </c>
      <c r="J15" s="255" t="str">
        <f>IFERROR(VLOOKUP($B15,'Core Indicators'!$E$3:$EU$906,147,FALSE),"x")</f>
        <v>x</v>
      </c>
      <c r="K15" s="256">
        <v>0.49437779189999997</v>
      </c>
      <c r="L15" s="254">
        <v>2.75</v>
      </c>
      <c r="M15" s="255">
        <v>11</v>
      </c>
      <c r="N15" s="255">
        <v>42</v>
      </c>
      <c r="O15" s="255" t="str">
        <f>IFERROR(VLOOKUP(B15,'Core Indicators'!$E$3:$G$9906,3,FALSE),"x")</f>
        <v>x</v>
      </c>
      <c r="P15" s="255">
        <v>771</v>
      </c>
      <c r="Q15" s="249"/>
      <c r="R15" s="249"/>
      <c r="S15" s="249"/>
      <c r="T15" s="249"/>
      <c r="U15" s="249"/>
      <c r="V15" s="249"/>
      <c r="W15" s="249"/>
      <c r="X15" s="249"/>
      <c r="Y15" s="249"/>
      <c r="Z15" s="249"/>
      <c r="AA15" s="249"/>
      <c r="AB15" s="249"/>
      <c r="AC15" s="249"/>
      <c r="AD15" s="249"/>
      <c r="AE15" s="249"/>
      <c r="AF15" s="249"/>
      <c r="AG15" s="249"/>
      <c r="AH15" s="249"/>
      <c r="AI15" s="249"/>
      <c r="AJ15" s="249"/>
      <c r="AK15" s="249"/>
      <c r="AL15" s="249"/>
      <c r="AM15" s="249"/>
      <c r="AN15" s="249"/>
      <c r="AO15" s="249"/>
      <c r="AP15" s="249"/>
      <c r="AQ15" s="249"/>
      <c r="AR15" s="249"/>
      <c r="AS15" s="249"/>
      <c r="AT15" s="249"/>
      <c r="AU15" s="249"/>
      <c r="AV15" s="249"/>
      <c r="AW15" s="249"/>
      <c r="AX15" s="249"/>
      <c r="AY15" s="249"/>
      <c r="AZ15" s="249"/>
      <c r="BA15" s="249"/>
      <c r="BB15" s="249"/>
      <c r="BC15" s="249"/>
      <c r="BD15" s="249"/>
      <c r="BE15" s="249"/>
      <c r="BF15" s="249"/>
      <c r="BG15" s="249"/>
      <c r="BH15" s="249"/>
      <c r="BI15" s="249"/>
      <c r="BJ15" s="249"/>
      <c r="BK15" s="249"/>
      <c r="BL15" s="249"/>
      <c r="BM15" s="249"/>
      <c r="BN15" s="249"/>
      <c r="BO15" s="249"/>
      <c r="BP15" s="249"/>
      <c r="BQ15" s="249"/>
      <c r="BR15" s="249"/>
      <c r="BS15" s="249"/>
      <c r="BT15" s="249"/>
      <c r="BU15" s="249"/>
      <c r="BV15" s="249"/>
      <c r="BW15" s="249"/>
      <c r="BX15" s="249"/>
      <c r="BY15" s="249"/>
      <c r="BZ15" s="249"/>
      <c r="CA15" s="249"/>
      <c r="CB15" s="249"/>
      <c r="CC15" s="249"/>
      <c r="CD15" s="249"/>
      <c r="CE15" s="249"/>
      <c r="CF15" s="249"/>
      <c r="CG15" s="249"/>
      <c r="CH15" s="249"/>
      <c r="CI15" s="249"/>
      <c r="CJ15" s="249"/>
      <c r="CK15" s="249"/>
      <c r="CL15" s="249"/>
      <c r="CM15" s="249"/>
      <c r="CN15" s="249"/>
      <c r="CO15" s="249"/>
      <c r="CP15" s="249"/>
      <c r="CQ15" s="249"/>
      <c r="CR15" s="249"/>
      <c r="CS15" s="249"/>
      <c r="CT15" s="249"/>
      <c r="CU15" s="249"/>
      <c r="CV15" s="249"/>
      <c r="CW15" s="249"/>
      <c r="CX15" s="249"/>
      <c r="CY15" s="249"/>
      <c r="CZ15" s="249"/>
      <c r="DA15" s="249"/>
      <c r="DB15" s="249"/>
      <c r="DC15" s="249"/>
      <c r="DD15" s="249"/>
      <c r="DE15" s="249"/>
      <c r="DF15" s="249"/>
      <c r="DG15" s="249"/>
      <c r="DH15" s="249"/>
      <c r="DI15" s="249"/>
      <c r="DJ15" s="249"/>
      <c r="DK15" s="249"/>
      <c r="DL15" s="249"/>
    </row>
    <row r="16" spans="1:116" x14ac:dyDescent="0.35">
      <c r="A16" s="250" t="s">
        <v>209</v>
      </c>
      <c r="B16" s="251" t="s">
        <v>7386</v>
      </c>
      <c r="C16" s="254">
        <v>0.1888710338</v>
      </c>
      <c r="D16" s="255">
        <v>7</v>
      </c>
      <c r="E16" s="254">
        <v>0.122</v>
      </c>
      <c r="F16" s="254">
        <v>4.4166666667000003</v>
      </c>
      <c r="G16" s="254">
        <v>0.53584621349999995</v>
      </c>
      <c r="H16" s="254">
        <v>32.400001525900002</v>
      </c>
      <c r="I16" s="255">
        <v>3</v>
      </c>
      <c r="J16" s="255">
        <f>IFERROR(VLOOKUP($B16,'Core Indicators'!$E$3:$EU$906,147,FALSE),"x")</f>
        <v>455</v>
      </c>
      <c r="K16" s="256">
        <v>-0.63630837200000001</v>
      </c>
      <c r="L16" s="254">
        <v>3.5</v>
      </c>
      <c r="M16" s="255">
        <v>39</v>
      </c>
      <c r="N16" s="255">
        <v>26</v>
      </c>
      <c r="O16" s="255">
        <f>IFERROR(VLOOKUP(B16,'Core Indicators'!$E$3:$G$9906,3,FALSE),"x")</f>
        <v>143197000</v>
      </c>
      <c r="P16" s="255">
        <v>130170</v>
      </c>
      <c r="Q16" s="249"/>
      <c r="R16" s="249"/>
      <c r="S16" s="249"/>
      <c r="T16" s="249"/>
      <c r="U16" s="249"/>
      <c r="V16" s="249"/>
      <c r="W16" s="249"/>
      <c r="X16" s="249"/>
      <c r="Y16" s="249"/>
      <c r="Z16" s="249"/>
      <c r="AA16" s="249"/>
      <c r="AB16" s="249"/>
      <c r="AC16" s="249"/>
      <c r="AD16" s="249"/>
      <c r="AE16" s="249"/>
      <c r="AF16" s="249"/>
      <c r="AG16" s="249"/>
      <c r="AH16" s="249"/>
      <c r="AI16" s="249"/>
      <c r="AJ16" s="249"/>
      <c r="AK16" s="249"/>
      <c r="AL16" s="249"/>
      <c r="AM16" s="249"/>
      <c r="AN16" s="249"/>
      <c r="AO16" s="249"/>
      <c r="AP16" s="249"/>
      <c r="AQ16" s="249"/>
      <c r="AR16" s="249"/>
      <c r="AS16" s="249"/>
      <c r="AT16" s="249"/>
      <c r="AU16" s="249"/>
      <c r="AV16" s="249"/>
      <c r="AW16" s="249"/>
      <c r="AX16" s="249"/>
      <c r="AY16" s="249"/>
      <c r="AZ16" s="249"/>
      <c r="BA16" s="249"/>
      <c r="BB16" s="249"/>
      <c r="BC16" s="249"/>
      <c r="BD16" s="249"/>
      <c r="BE16" s="249"/>
      <c r="BF16" s="249"/>
      <c r="BG16" s="249"/>
      <c r="BH16" s="249"/>
      <c r="BI16" s="249"/>
      <c r="BJ16" s="249"/>
      <c r="BK16" s="249"/>
      <c r="BL16" s="249"/>
      <c r="BM16" s="249"/>
      <c r="BN16" s="249"/>
      <c r="BO16" s="249"/>
      <c r="BP16" s="249"/>
      <c r="BQ16" s="249"/>
      <c r="BR16" s="249"/>
      <c r="BS16" s="249"/>
      <c r="BT16" s="249"/>
      <c r="BU16" s="249"/>
      <c r="BV16" s="249"/>
      <c r="BW16" s="249"/>
      <c r="BX16" s="249"/>
      <c r="BY16" s="249"/>
      <c r="BZ16" s="249"/>
      <c r="CA16" s="249"/>
      <c r="CB16" s="249"/>
      <c r="CC16" s="249"/>
      <c r="CD16" s="249"/>
      <c r="CE16" s="249"/>
      <c r="CF16" s="249"/>
      <c r="CG16" s="249"/>
      <c r="CH16" s="249"/>
      <c r="CI16" s="249"/>
      <c r="CJ16" s="249"/>
      <c r="CK16" s="249"/>
      <c r="CL16" s="249"/>
      <c r="CM16" s="249"/>
      <c r="CN16" s="249"/>
      <c r="CO16" s="249"/>
      <c r="CP16" s="249"/>
      <c r="CQ16" s="249"/>
      <c r="CR16" s="249"/>
      <c r="CS16" s="249"/>
      <c r="CT16" s="249"/>
      <c r="CU16" s="249"/>
      <c r="CV16" s="249"/>
      <c r="CW16" s="249"/>
      <c r="CX16" s="249"/>
      <c r="CY16" s="249"/>
      <c r="CZ16" s="249"/>
      <c r="DA16" s="249"/>
      <c r="DB16" s="249"/>
      <c r="DC16" s="249"/>
      <c r="DD16" s="249"/>
      <c r="DE16" s="249"/>
      <c r="DF16" s="249"/>
      <c r="DG16" s="249"/>
      <c r="DH16" s="249"/>
      <c r="DI16" s="249"/>
      <c r="DJ16" s="249"/>
      <c r="DK16" s="249"/>
      <c r="DL16" s="249"/>
    </row>
    <row r="17" spans="1:116" x14ac:dyDescent="0.35">
      <c r="A17" s="250" t="s">
        <v>7387</v>
      </c>
      <c r="B17" s="251" t="s">
        <v>7388</v>
      </c>
      <c r="C17" s="254">
        <v>0</v>
      </c>
      <c r="D17" s="255">
        <v>12</v>
      </c>
      <c r="E17" s="254">
        <v>0</v>
      </c>
      <c r="F17" s="254" t="s">
        <v>14</v>
      </c>
      <c r="G17" s="254">
        <v>0.25602427439999997</v>
      </c>
      <c r="H17" s="254" t="s">
        <v>14</v>
      </c>
      <c r="I17" s="255">
        <v>0</v>
      </c>
      <c r="J17" s="255" t="str">
        <f>IFERROR(VLOOKUP($B17,'Core Indicators'!$E$3:$EU$906,147,FALSE),"x")</f>
        <v>x</v>
      </c>
      <c r="K17" s="256">
        <v>0.35702922939999998</v>
      </c>
      <c r="L17" s="254" t="s">
        <v>14</v>
      </c>
      <c r="M17" s="255">
        <v>95</v>
      </c>
      <c r="N17" s="255">
        <v>62</v>
      </c>
      <c r="O17" s="255" t="str">
        <f>IFERROR(VLOOKUP(B17,'Core Indicators'!$E$3:$G$9906,3,FALSE),"x")</f>
        <v>x</v>
      </c>
      <c r="P17" s="255">
        <v>430</v>
      </c>
      <c r="Q17" s="249"/>
      <c r="R17" s="249"/>
      <c r="S17" s="249"/>
      <c r="T17" s="249"/>
      <c r="U17" s="249"/>
      <c r="V17" s="249"/>
      <c r="W17" s="249"/>
      <c r="X17" s="249"/>
      <c r="Y17" s="249"/>
      <c r="Z17" s="249"/>
      <c r="AA17" s="249"/>
      <c r="AB17" s="249"/>
      <c r="AC17" s="249"/>
      <c r="AD17" s="249"/>
      <c r="AE17" s="249"/>
      <c r="AF17" s="249"/>
      <c r="AG17" s="249"/>
      <c r="AH17" s="249"/>
      <c r="AI17" s="249"/>
      <c r="AJ17" s="249"/>
      <c r="AK17" s="249"/>
      <c r="AL17" s="249"/>
      <c r="AM17" s="249"/>
      <c r="AN17" s="249"/>
      <c r="AO17" s="249"/>
      <c r="AP17" s="249"/>
      <c r="AQ17" s="249"/>
      <c r="AR17" s="249"/>
      <c r="AS17" s="249"/>
      <c r="AT17" s="249"/>
      <c r="AU17" s="249"/>
      <c r="AV17" s="249"/>
      <c r="AW17" s="249"/>
      <c r="AX17" s="249"/>
      <c r="AY17" s="249"/>
      <c r="AZ17" s="249"/>
      <c r="BA17" s="249"/>
      <c r="BB17" s="249"/>
      <c r="BC17" s="249"/>
      <c r="BD17" s="249"/>
      <c r="BE17" s="249"/>
      <c r="BF17" s="249"/>
      <c r="BG17" s="249"/>
      <c r="BH17" s="249"/>
      <c r="BI17" s="249"/>
      <c r="BJ17" s="249"/>
      <c r="BK17" s="249"/>
      <c r="BL17" s="249"/>
      <c r="BM17" s="249"/>
      <c r="BN17" s="249"/>
      <c r="BO17" s="249"/>
      <c r="BP17" s="249"/>
      <c r="BQ17" s="249"/>
      <c r="BR17" s="249"/>
      <c r="BS17" s="249"/>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row>
    <row r="18" spans="1:116" x14ac:dyDescent="0.35">
      <c r="A18" s="250" t="s">
        <v>7389</v>
      </c>
      <c r="B18" s="251" t="s">
        <v>7390</v>
      </c>
      <c r="C18" s="254">
        <v>0.3724950447</v>
      </c>
      <c r="D18" s="255">
        <v>2</v>
      </c>
      <c r="E18" s="254">
        <v>4.1000000000000002E-2</v>
      </c>
      <c r="F18" s="254">
        <v>4.3833333333000004</v>
      </c>
      <c r="G18" s="254">
        <v>0.11907633970000001</v>
      </c>
      <c r="H18" s="254">
        <v>25.2000007629</v>
      </c>
      <c r="I18" s="255">
        <v>2</v>
      </c>
      <c r="J18" s="255" t="str">
        <f>IFERROR(VLOOKUP($B18,'Core Indicators'!$E$3:$EU$906,147,FALSE),"x")</f>
        <v>x</v>
      </c>
      <c r="K18" s="256">
        <v>-0.79445779319999987</v>
      </c>
      <c r="L18" s="254">
        <v>4</v>
      </c>
      <c r="M18" s="255">
        <v>19</v>
      </c>
      <c r="N18" s="255">
        <v>45</v>
      </c>
      <c r="O18" s="255" t="str">
        <f>IFERROR(VLOOKUP(B18,'Core Indicators'!$E$3:$G$9906,3,FALSE),"x")</f>
        <v>x</v>
      </c>
      <c r="P18" s="255">
        <v>202910</v>
      </c>
      <c r="Q18" s="249"/>
      <c r="R18" s="249"/>
      <c r="S18" s="249"/>
      <c r="T18" s="249"/>
      <c r="U18" s="249"/>
      <c r="V18" s="249"/>
      <c r="W18" s="249"/>
      <c r="X18" s="249"/>
      <c r="Y18" s="249"/>
      <c r="Z18" s="249"/>
      <c r="AA18" s="249"/>
      <c r="AB18" s="249"/>
      <c r="AC18" s="249"/>
      <c r="AD18" s="249"/>
      <c r="AE18" s="249"/>
      <c r="AF18" s="249"/>
      <c r="AG18" s="249"/>
      <c r="AH18" s="249"/>
      <c r="AI18" s="249"/>
      <c r="AJ18" s="249"/>
      <c r="AK18" s="249"/>
      <c r="AL18" s="249"/>
      <c r="AM18" s="249"/>
      <c r="AN18" s="249"/>
      <c r="AO18" s="249"/>
      <c r="AP18" s="249"/>
      <c r="AQ18" s="249"/>
      <c r="AR18" s="249"/>
      <c r="AS18" s="249"/>
      <c r="AT18" s="249"/>
      <c r="AU18" s="249"/>
      <c r="AV18" s="249"/>
      <c r="AW18" s="249"/>
      <c r="AX18" s="249"/>
      <c r="AY18" s="249"/>
      <c r="AZ18" s="249"/>
      <c r="BA18" s="249"/>
      <c r="BB18" s="249"/>
      <c r="BC18" s="249"/>
      <c r="BD18" s="249"/>
      <c r="BE18" s="249"/>
      <c r="BF18" s="249"/>
      <c r="BG18" s="249"/>
      <c r="BH18" s="249"/>
      <c r="BI18" s="249"/>
      <c r="BJ18" s="249"/>
      <c r="BK18" s="249"/>
      <c r="BL18" s="249"/>
      <c r="BM18" s="249"/>
      <c r="BN18" s="249"/>
      <c r="BO18" s="249"/>
      <c r="BP18" s="249"/>
      <c r="BQ18" s="249"/>
      <c r="BR18" s="249"/>
      <c r="BS18" s="249"/>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row>
    <row r="19" spans="1:116" x14ac:dyDescent="0.35">
      <c r="A19" s="250" t="s">
        <v>7391</v>
      </c>
      <c r="B19" s="251" t="s">
        <v>7392</v>
      </c>
      <c r="C19" s="254">
        <v>0.49180002620000002</v>
      </c>
      <c r="D19" s="255">
        <v>12</v>
      </c>
      <c r="E19" s="254">
        <v>0.01</v>
      </c>
      <c r="F19" s="254" t="s">
        <v>14</v>
      </c>
      <c r="G19" s="254">
        <v>4.5443996700000003E-2</v>
      </c>
      <c r="H19" s="254">
        <v>27.399999618500001</v>
      </c>
      <c r="I19" s="255">
        <v>0</v>
      </c>
      <c r="J19" s="255" t="str">
        <f>IFERROR(VLOOKUP($B19,'Core Indicators'!$E$3:$EU$906,147,FALSE),"x")</f>
        <v>x</v>
      </c>
      <c r="K19" s="256">
        <v>1.3637149334000001</v>
      </c>
      <c r="L19" s="254" t="s">
        <v>14</v>
      </c>
      <c r="M19" s="255">
        <v>96</v>
      </c>
      <c r="N19" s="255">
        <v>75</v>
      </c>
      <c r="O19" s="255" t="str">
        <f>IFERROR(VLOOKUP(B19,'Core Indicators'!$E$3:$G$9906,3,FALSE),"x")</f>
        <v>x</v>
      </c>
      <c r="P19" s="255">
        <v>30280</v>
      </c>
      <c r="Q19" s="249"/>
      <c r="R19" s="249"/>
      <c r="S19" s="249"/>
      <c r="T19" s="249"/>
      <c r="U19" s="249"/>
      <c r="V19" s="249"/>
      <c r="W19" s="249"/>
      <c r="X19" s="249"/>
      <c r="Y19" s="249"/>
      <c r="Z19" s="249"/>
      <c r="AA19" s="249"/>
      <c r="AB19" s="249"/>
      <c r="AC19" s="249"/>
      <c r="AD19" s="249"/>
      <c r="AE19" s="249"/>
      <c r="AF19" s="249"/>
      <c r="AG19" s="249"/>
      <c r="AH19" s="249"/>
      <c r="AI19" s="249"/>
      <c r="AJ19" s="249"/>
      <c r="AK19" s="249"/>
      <c r="AL19" s="249"/>
      <c r="AM19" s="249"/>
      <c r="AN19" s="249"/>
      <c r="AO19" s="249"/>
      <c r="AP19" s="249"/>
      <c r="AQ19" s="249"/>
      <c r="AR19" s="249"/>
      <c r="AS19" s="249"/>
      <c r="AT19" s="249"/>
      <c r="AU19" s="249"/>
      <c r="AV19" s="249"/>
      <c r="AW19" s="249"/>
      <c r="AX19" s="249"/>
      <c r="AY19" s="249"/>
      <c r="AZ19" s="249"/>
      <c r="BA19" s="249"/>
      <c r="BB19" s="249"/>
      <c r="BC19" s="249"/>
      <c r="BD19" s="249"/>
      <c r="BE19" s="249"/>
      <c r="BF19" s="249"/>
      <c r="BG19" s="249"/>
      <c r="BH19" s="249"/>
      <c r="BI19" s="249"/>
      <c r="BJ19" s="249"/>
      <c r="BK19" s="249"/>
      <c r="BL19" s="249"/>
      <c r="BM19" s="249"/>
      <c r="BN19" s="249"/>
      <c r="BO19" s="249"/>
      <c r="BP19" s="249"/>
      <c r="BQ19" s="249"/>
      <c r="BR19" s="249"/>
      <c r="BS19" s="249"/>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row>
    <row r="20" spans="1:116" x14ac:dyDescent="0.35">
      <c r="A20" s="250" t="s">
        <v>7393</v>
      </c>
      <c r="B20" s="251" t="s">
        <v>7394</v>
      </c>
      <c r="C20" s="254">
        <v>0.63658801529999998</v>
      </c>
      <c r="D20" s="255">
        <v>14</v>
      </c>
      <c r="E20" s="254">
        <v>0</v>
      </c>
      <c r="F20" s="254" t="s">
        <v>14</v>
      </c>
      <c r="G20" s="254">
        <v>0.39140979419999999</v>
      </c>
      <c r="H20" s="254" t="s">
        <v>14</v>
      </c>
      <c r="I20" s="255">
        <v>2</v>
      </c>
      <c r="J20" s="255" t="str">
        <f>IFERROR(VLOOKUP($B20,'Core Indicators'!$E$3:$EU$906,147,FALSE),"x")</f>
        <v>x</v>
      </c>
      <c r="K20" s="256">
        <v>-0.77551245689999992</v>
      </c>
      <c r="L20" s="254" t="s">
        <v>14</v>
      </c>
      <c r="M20" s="255">
        <v>86</v>
      </c>
      <c r="N20" s="255" t="s">
        <v>14</v>
      </c>
      <c r="O20" s="255" t="str">
        <f>IFERROR(VLOOKUP(B20,'Core Indicators'!$E$3:$G$9906,3,FALSE),"x")</f>
        <v>x</v>
      </c>
      <c r="P20" s="255">
        <v>22810</v>
      </c>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49"/>
      <c r="BO20" s="249"/>
      <c r="BP20" s="249"/>
      <c r="BQ20" s="249"/>
      <c r="BR20" s="249"/>
      <c r="BS20" s="249"/>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row>
    <row r="21" spans="1:116" x14ac:dyDescent="0.35">
      <c r="A21" s="250" t="s">
        <v>7395</v>
      </c>
      <c r="B21" s="251" t="s">
        <v>7396</v>
      </c>
      <c r="C21" s="254">
        <v>0.81187498689999993</v>
      </c>
      <c r="D21" s="255">
        <v>9</v>
      </c>
      <c r="E21" s="254">
        <v>0.33</v>
      </c>
      <c r="F21" s="254">
        <v>7.75</v>
      </c>
      <c r="G21" s="254">
        <v>0.61251466889999995</v>
      </c>
      <c r="H21" s="254">
        <v>47.799999237100003</v>
      </c>
      <c r="I21" s="255">
        <v>0</v>
      </c>
      <c r="J21" s="255" t="str">
        <f>IFERROR(VLOOKUP($B21,'Core Indicators'!$E$3:$EU$906,147,FALSE),"x")</f>
        <v>x</v>
      </c>
      <c r="K21" s="256">
        <v>-0.66412585970000004</v>
      </c>
      <c r="L21" s="254">
        <v>6.5</v>
      </c>
      <c r="M21" s="255">
        <v>66</v>
      </c>
      <c r="N21" s="255">
        <v>41</v>
      </c>
      <c r="O21" s="255" t="str">
        <f>IFERROR(VLOOKUP(B21,'Core Indicators'!$E$3:$G$9906,3,FALSE),"x")</f>
        <v>x</v>
      </c>
      <c r="P21" s="255">
        <v>112760</v>
      </c>
      <c r="Q21" s="249"/>
      <c r="R21" s="249"/>
      <c r="S21" s="249"/>
      <c r="T21" s="249"/>
      <c r="U21" s="249"/>
      <c r="V21" s="249"/>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49"/>
      <c r="BO21" s="249"/>
      <c r="BP21" s="249"/>
      <c r="BQ21" s="249"/>
      <c r="BR21" s="249"/>
      <c r="BS21" s="249"/>
      <c r="BT21" s="249"/>
      <c r="BU21" s="249"/>
      <c r="BV21" s="249"/>
      <c r="BW21" s="249"/>
      <c r="BX21" s="249"/>
      <c r="BY21" s="249"/>
      <c r="BZ21" s="249"/>
      <c r="CA21" s="249"/>
      <c r="CB21" s="249"/>
      <c r="CC21" s="249"/>
      <c r="CD21" s="249"/>
      <c r="CE21" s="249"/>
      <c r="CF21" s="249"/>
      <c r="CG21" s="249"/>
      <c r="CH21" s="249"/>
      <c r="CI21" s="249"/>
      <c r="CJ21" s="249"/>
      <c r="CK21" s="249"/>
      <c r="CL21" s="249"/>
      <c r="CM21" s="249"/>
      <c r="CN21" s="249"/>
      <c r="CO21" s="249"/>
      <c r="CP21" s="249"/>
      <c r="CQ21" s="249"/>
      <c r="CR21" s="249"/>
      <c r="CS21" s="249"/>
      <c r="CT21" s="249"/>
      <c r="CU21" s="249"/>
      <c r="CV21" s="249"/>
      <c r="CW21" s="249"/>
      <c r="CX21" s="249"/>
      <c r="CY21" s="249"/>
      <c r="CZ21" s="249"/>
      <c r="DA21" s="249"/>
      <c r="DB21" s="249"/>
      <c r="DC21" s="249"/>
      <c r="DD21" s="249"/>
      <c r="DE21" s="249"/>
      <c r="DF21" s="249"/>
      <c r="DG21" s="249"/>
      <c r="DH21" s="249"/>
      <c r="DI21" s="249"/>
      <c r="DJ21" s="249"/>
      <c r="DK21" s="249"/>
      <c r="DL21" s="249"/>
    </row>
    <row r="22" spans="1:116" x14ac:dyDescent="0.35">
      <c r="A22" s="250" t="s">
        <v>7397</v>
      </c>
      <c r="B22" s="251" t="s">
        <v>7398</v>
      </c>
      <c r="C22" s="254">
        <v>0.75999999279999997</v>
      </c>
      <c r="D22" s="255">
        <v>6</v>
      </c>
      <c r="E22" s="254">
        <v>0</v>
      </c>
      <c r="F22" s="254">
        <v>6.85</v>
      </c>
      <c r="G22" s="254">
        <v>0.43637777080000001</v>
      </c>
      <c r="H22" s="254">
        <v>37.400001525900002</v>
      </c>
      <c r="I22" s="255">
        <v>0</v>
      </c>
      <c r="J22" s="255" t="str">
        <f>IFERROR(VLOOKUP($B22,'Core Indicators'!$E$3:$EU$906,147,FALSE),"x")</f>
        <v>x</v>
      </c>
      <c r="K22" s="256">
        <v>0.58970773219999995</v>
      </c>
      <c r="L22" s="254">
        <v>7.25</v>
      </c>
      <c r="M22" s="255">
        <v>58</v>
      </c>
      <c r="N22" s="255">
        <v>68</v>
      </c>
      <c r="O22" s="255" t="str">
        <f>IFERROR(VLOOKUP(B22,'Core Indicators'!$E$3:$G$9906,3,FALSE),"x")</f>
        <v>x</v>
      </c>
      <c r="P22" s="255">
        <v>38117</v>
      </c>
      <c r="Q22" s="249"/>
      <c r="R22" s="249"/>
      <c r="S22" s="249"/>
      <c r="T22" s="249"/>
      <c r="U22" s="249"/>
      <c r="V22" s="249"/>
      <c r="W22" s="249"/>
      <c r="X22" s="249"/>
      <c r="Y22" s="249"/>
      <c r="Z22" s="249"/>
      <c r="AA22" s="249"/>
      <c r="AB22" s="249"/>
      <c r="AC22" s="249"/>
      <c r="AD22" s="249"/>
      <c r="AE22" s="249"/>
      <c r="AF22" s="249"/>
      <c r="AG22" s="249"/>
      <c r="AH22" s="249"/>
      <c r="AI22" s="249"/>
      <c r="AJ22" s="249"/>
      <c r="AK22" s="249"/>
      <c r="AL22" s="249"/>
      <c r="AM22" s="249"/>
      <c r="AN22" s="249"/>
      <c r="AO22" s="249"/>
      <c r="AP22" s="249"/>
      <c r="AQ22" s="249"/>
      <c r="AR22" s="249"/>
      <c r="AS22" s="249"/>
      <c r="AT22" s="249"/>
      <c r="AU22" s="249"/>
      <c r="AV22" s="249"/>
      <c r="AW22" s="249"/>
      <c r="AX22" s="249"/>
      <c r="AY22" s="249"/>
      <c r="AZ22" s="249"/>
      <c r="BA22" s="249"/>
      <c r="BB22" s="249"/>
      <c r="BC22" s="249"/>
      <c r="BD22" s="249"/>
      <c r="BE22" s="249"/>
      <c r="BF22" s="249"/>
      <c r="BG22" s="249"/>
      <c r="BH22" s="249"/>
      <c r="BI22" s="249"/>
      <c r="BJ22" s="249"/>
      <c r="BK22" s="249"/>
      <c r="BL22" s="249"/>
      <c r="BM22" s="249"/>
      <c r="BN22" s="249"/>
      <c r="BO22" s="249"/>
      <c r="BP22" s="249"/>
      <c r="BQ22" s="249"/>
      <c r="BR22" s="249"/>
      <c r="BS22" s="249"/>
      <c r="BT22" s="249"/>
      <c r="BU22" s="249"/>
      <c r="BV22" s="249"/>
      <c r="BW22" s="249"/>
      <c r="BX22" s="249"/>
      <c r="BY22" s="249"/>
      <c r="BZ22" s="249"/>
      <c r="CA22" s="249"/>
      <c r="CB22" s="249"/>
      <c r="CC22" s="249"/>
      <c r="CD22" s="249"/>
      <c r="CE22" s="249"/>
      <c r="CF22" s="249"/>
      <c r="CG22" s="249"/>
      <c r="CH22" s="249"/>
      <c r="CI22" s="249"/>
      <c r="CJ22" s="249"/>
      <c r="CK22" s="249"/>
      <c r="CL22" s="249"/>
      <c r="CM22" s="249"/>
      <c r="CN22" s="249"/>
      <c r="CO22" s="249"/>
      <c r="CP22" s="249"/>
      <c r="CQ22" s="249"/>
      <c r="CR22" s="249"/>
      <c r="CS22" s="249"/>
      <c r="CT22" s="249"/>
      <c r="CU22" s="249"/>
      <c r="CV22" s="249"/>
      <c r="CW22" s="249"/>
      <c r="CX22" s="249"/>
      <c r="CY22" s="249"/>
      <c r="CZ22" s="249"/>
      <c r="DA22" s="249"/>
      <c r="DB22" s="249"/>
      <c r="DC22" s="249"/>
      <c r="DD22" s="249"/>
      <c r="DE22" s="249"/>
      <c r="DF22" s="249"/>
      <c r="DG22" s="249"/>
      <c r="DH22" s="249"/>
      <c r="DI22" s="249"/>
      <c r="DJ22" s="249"/>
      <c r="DK22" s="249"/>
      <c r="DL22" s="249"/>
    </row>
    <row r="23" spans="1:116" x14ac:dyDescent="0.35">
      <c r="A23" s="250" t="s">
        <v>7399</v>
      </c>
      <c r="B23" s="251" t="s">
        <v>7400</v>
      </c>
      <c r="C23" s="254">
        <v>0.67240000150000001</v>
      </c>
      <c r="D23" s="255">
        <v>11</v>
      </c>
      <c r="E23" s="254">
        <v>3.5000000000000003E-2</v>
      </c>
      <c r="F23" s="254">
        <v>6.8</v>
      </c>
      <c r="G23" s="254">
        <v>0.44613712929999999</v>
      </c>
      <c r="H23" s="254">
        <v>42.200000762899997</v>
      </c>
      <c r="I23" s="255">
        <v>3</v>
      </c>
      <c r="J23" s="255" t="str">
        <f>IFERROR(VLOOKUP($B23,'Core Indicators'!$E$3:$EU$906,147,FALSE),"x")</f>
        <v>x</v>
      </c>
      <c r="K23" s="256">
        <v>-1.1213886738000001</v>
      </c>
      <c r="L23" s="254">
        <v>5.25</v>
      </c>
      <c r="M23" s="255">
        <v>63</v>
      </c>
      <c r="N23" s="255">
        <v>31</v>
      </c>
      <c r="O23" s="255" t="str">
        <f>IFERROR(VLOOKUP(B23,'Core Indicators'!$E$3:$G$9906,3,FALSE),"x")</f>
        <v>x</v>
      </c>
      <c r="P23" s="255">
        <v>1083300</v>
      </c>
      <c r="Q23" s="249"/>
      <c r="R23" s="249"/>
      <c r="S23" s="249"/>
      <c r="T23" s="249"/>
      <c r="U23" s="249"/>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9"/>
      <c r="BS23" s="249"/>
      <c r="BT23" s="249"/>
      <c r="BU23" s="249"/>
      <c r="BV23" s="249"/>
      <c r="BW23" s="249"/>
      <c r="BX23" s="249"/>
      <c r="BY23" s="249"/>
      <c r="BZ23" s="249"/>
      <c r="CA23" s="249"/>
      <c r="CB23" s="249"/>
      <c r="CC23" s="249"/>
      <c r="CD23" s="249"/>
      <c r="CE23" s="249"/>
      <c r="CF23" s="249"/>
      <c r="CG23" s="249"/>
      <c r="CH23" s="249"/>
      <c r="CI23" s="249"/>
      <c r="CJ23" s="249"/>
      <c r="CK23" s="249"/>
      <c r="CL23" s="249"/>
      <c r="CM23" s="249"/>
      <c r="CN23" s="249"/>
      <c r="CO23" s="249"/>
      <c r="CP23" s="249"/>
      <c r="CQ23" s="249"/>
      <c r="CR23" s="249"/>
      <c r="CS23" s="249"/>
      <c r="CT23" s="249"/>
      <c r="CU23" s="249"/>
      <c r="CV23" s="249"/>
      <c r="CW23" s="249"/>
      <c r="CX23" s="249"/>
      <c r="CY23" s="249"/>
      <c r="CZ23" s="249"/>
      <c r="DA23" s="249"/>
      <c r="DB23" s="249"/>
      <c r="DC23" s="249"/>
      <c r="DD23" s="249"/>
      <c r="DE23" s="249"/>
      <c r="DF23" s="249"/>
      <c r="DG23" s="249"/>
      <c r="DH23" s="249"/>
      <c r="DI23" s="249"/>
      <c r="DJ23" s="249"/>
      <c r="DK23" s="249"/>
      <c r="DL23" s="249"/>
    </row>
    <row r="24" spans="1:116" x14ac:dyDescent="0.35">
      <c r="A24" s="250" t="s">
        <v>7401</v>
      </c>
      <c r="B24" s="251" t="s">
        <v>7402</v>
      </c>
      <c r="C24" s="254">
        <v>0.63031901420000003</v>
      </c>
      <c r="D24" s="255">
        <v>6</v>
      </c>
      <c r="E24" s="254">
        <v>0.01</v>
      </c>
      <c r="F24" s="254">
        <v>5.75</v>
      </c>
      <c r="G24" s="254">
        <v>0.1620850103</v>
      </c>
      <c r="H24" s="254">
        <v>33</v>
      </c>
      <c r="I24" s="255">
        <v>2</v>
      </c>
      <c r="J24" s="255" t="str">
        <f>IFERROR(VLOOKUP($B24,'Core Indicators'!$E$3:$EU$906,147,FALSE),"x")</f>
        <v>x</v>
      </c>
      <c r="K24" s="256">
        <v>-0.23354159299999999</v>
      </c>
      <c r="L24" s="254">
        <v>6</v>
      </c>
      <c r="M24" s="255">
        <v>53</v>
      </c>
      <c r="N24" s="255">
        <v>36</v>
      </c>
      <c r="O24" s="255" t="str">
        <f>IFERROR(VLOOKUP(B24,'Core Indicators'!$E$3:$G$9906,3,FALSE),"x")</f>
        <v>x</v>
      </c>
      <c r="P24" s="255">
        <v>51200</v>
      </c>
      <c r="Q24" s="249"/>
      <c r="R24" s="249"/>
      <c r="S24" s="249"/>
      <c r="T24" s="249"/>
      <c r="U24" s="249"/>
      <c r="V24" s="249"/>
      <c r="W24" s="249"/>
      <c r="X24" s="249"/>
      <c r="Y24" s="249"/>
      <c r="Z24" s="249"/>
      <c r="AA24" s="249"/>
      <c r="AB24" s="249"/>
      <c r="AC24" s="249"/>
      <c r="AD24" s="249"/>
      <c r="AE24" s="249"/>
      <c r="AF24" s="249"/>
      <c r="AG24" s="249"/>
      <c r="AH24" s="249"/>
      <c r="AI24" s="249"/>
      <c r="AJ24" s="249"/>
      <c r="AK24" s="249"/>
      <c r="AL24" s="249"/>
      <c r="AM24" s="249"/>
      <c r="AN24" s="249"/>
      <c r="AO24" s="249"/>
      <c r="AP24" s="249"/>
      <c r="AQ24" s="249"/>
      <c r="AR24" s="249"/>
      <c r="AS24" s="249"/>
      <c r="AT24" s="249"/>
      <c r="AU24" s="249"/>
      <c r="AV24" s="249"/>
      <c r="AW24" s="249"/>
      <c r="AX24" s="249"/>
      <c r="AY24" s="249"/>
      <c r="AZ24" s="249"/>
      <c r="BA24" s="249"/>
      <c r="BB24" s="249"/>
      <c r="BC24" s="249"/>
      <c r="BD24" s="249"/>
      <c r="BE24" s="249"/>
      <c r="BF24" s="249"/>
      <c r="BG24" s="249"/>
      <c r="BH24" s="249"/>
      <c r="BI24" s="249"/>
      <c r="BJ24" s="249"/>
      <c r="BK24" s="249"/>
      <c r="BL24" s="249"/>
      <c r="BM24" s="249"/>
      <c r="BN24" s="249"/>
      <c r="BO24" s="249"/>
      <c r="BP24" s="249"/>
      <c r="BQ24" s="249"/>
      <c r="BR24" s="249"/>
      <c r="BS24" s="249"/>
      <c r="BT24" s="249"/>
      <c r="BU24" s="249"/>
      <c r="BV24" s="249"/>
      <c r="BW24" s="249"/>
      <c r="BX24" s="249"/>
      <c r="BY24" s="249"/>
      <c r="BZ24" s="249"/>
      <c r="CA24" s="249"/>
      <c r="CB24" s="249"/>
      <c r="CC24" s="249"/>
      <c r="CD24" s="249"/>
      <c r="CE24" s="249"/>
      <c r="CF24" s="249"/>
      <c r="CG24" s="249"/>
      <c r="CH24" s="249"/>
      <c r="CI24" s="249"/>
      <c r="CJ24" s="249"/>
      <c r="CK24" s="249"/>
      <c r="CL24" s="249"/>
      <c r="CM24" s="249"/>
      <c r="CN24" s="249"/>
      <c r="CO24" s="249"/>
      <c r="CP24" s="249"/>
      <c r="CQ24" s="249"/>
      <c r="CR24" s="249"/>
      <c r="CS24" s="249"/>
      <c r="CT24" s="249"/>
      <c r="CU24" s="249"/>
      <c r="CV24" s="249"/>
      <c r="CW24" s="249"/>
      <c r="CX24" s="249"/>
      <c r="CY24" s="249"/>
      <c r="CZ24" s="249"/>
      <c r="DA24" s="249"/>
      <c r="DB24" s="249"/>
      <c r="DC24" s="249"/>
      <c r="DD24" s="249"/>
      <c r="DE24" s="249"/>
      <c r="DF24" s="249"/>
      <c r="DG24" s="249"/>
      <c r="DH24" s="249"/>
      <c r="DI24" s="249"/>
      <c r="DJ24" s="249"/>
      <c r="DK24" s="249"/>
      <c r="DL24" s="249"/>
    </row>
    <row r="25" spans="1:116" x14ac:dyDescent="0.35">
      <c r="A25" s="250" t="s">
        <v>7403</v>
      </c>
      <c r="B25" s="251" t="s">
        <v>7404</v>
      </c>
      <c r="C25" s="254">
        <v>0.66707900850000001</v>
      </c>
      <c r="D25" s="255">
        <v>10</v>
      </c>
      <c r="E25" s="254">
        <v>0.02</v>
      </c>
      <c r="F25" s="254">
        <v>8.35</v>
      </c>
      <c r="G25" s="254">
        <v>0.46426597219999999</v>
      </c>
      <c r="H25" s="254">
        <v>53.299999237100003</v>
      </c>
      <c r="I25" s="255">
        <v>0</v>
      </c>
      <c r="J25" s="255" t="str">
        <f>IFERROR(VLOOKUP($B25,'Core Indicators'!$E$3:$EU$906,147,FALSE),"x")</f>
        <v>x</v>
      </c>
      <c r="K25" s="256">
        <v>0.49843922260000001</v>
      </c>
      <c r="L25" s="254">
        <v>8</v>
      </c>
      <c r="M25" s="255">
        <v>72</v>
      </c>
      <c r="N25" s="255">
        <v>61</v>
      </c>
      <c r="O25" s="255" t="str">
        <f>IFERROR(VLOOKUP(B25,'Core Indicators'!$E$3:$G$9906,3,FALSE),"x")</f>
        <v>x</v>
      </c>
      <c r="P25" s="255">
        <v>566730</v>
      </c>
      <c r="Q25" s="249"/>
      <c r="R25" s="249"/>
      <c r="S25" s="249"/>
      <c r="T25" s="249"/>
      <c r="U25" s="249"/>
      <c r="V25" s="249"/>
      <c r="W25" s="249"/>
      <c r="X25" s="249"/>
      <c r="Y25" s="249"/>
      <c r="Z25" s="249"/>
      <c r="AA25" s="249"/>
      <c r="AB25" s="249"/>
      <c r="AC25" s="249"/>
      <c r="AD25" s="249"/>
      <c r="AE25" s="249"/>
      <c r="AF25" s="249"/>
      <c r="AG25" s="249"/>
      <c r="AH25" s="249"/>
      <c r="AI25" s="249"/>
      <c r="AJ25" s="249"/>
      <c r="AK25" s="249"/>
      <c r="AL25" s="249"/>
      <c r="AM25" s="249"/>
      <c r="AN25" s="249"/>
      <c r="AO25" s="249"/>
      <c r="AP25" s="249"/>
      <c r="AQ25" s="249"/>
      <c r="AR25" s="249"/>
      <c r="AS25" s="249"/>
      <c r="AT25" s="249"/>
      <c r="AU25" s="249"/>
      <c r="AV25" s="249"/>
      <c r="AW25" s="249"/>
      <c r="AX25" s="249"/>
      <c r="AY25" s="249"/>
      <c r="AZ25" s="249"/>
      <c r="BA25" s="249"/>
      <c r="BB25" s="249"/>
      <c r="BC25" s="249"/>
      <c r="BD25" s="249"/>
      <c r="BE25" s="249"/>
      <c r="BF25" s="249"/>
      <c r="BG25" s="249"/>
      <c r="BH25" s="249"/>
      <c r="BI25" s="249"/>
      <c r="BJ25" s="249"/>
      <c r="BK25" s="249"/>
      <c r="BL25" s="249"/>
      <c r="BM25" s="249"/>
      <c r="BN25" s="249"/>
      <c r="BO25" s="249"/>
      <c r="BP25" s="249"/>
      <c r="BQ25" s="249"/>
      <c r="BR25" s="249"/>
      <c r="BS25" s="249"/>
      <c r="BT25" s="249"/>
      <c r="BU25" s="249"/>
      <c r="BV25" s="249"/>
      <c r="BW25" s="249"/>
      <c r="BX25" s="249"/>
      <c r="BY25" s="249"/>
      <c r="BZ25" s="249"/>
      <c r="CA25" s="249"/>
      <c r="CB25" s="249"/>
      <c r="CC25" s="249"/>
      <c r="CD25" s="249"/>
      <c r="CE25" s="249"/>
      <c r="CF25" s="249"/>
      <c r="CG25" s="249"/>
      <c r="CH25" s="249"/>
      <c r="CI25" s="249"/>
      <c r="CJ25" s="249"/>
      <c r="CK25" s="249"/>
      <c r="CL25" s="249"/>
      <c r="CM25" s="249"/>
      <c r="CN25" s="249"/>
      <c r="CO25" s="249"/>
      <c r="CP25" s="249"/>
      <c r="CQ25" s="249"/>
      <c r="CR25" s="249"/>
      <c r="CS25" s="249"/>
      <c r="CT25" s="249"/>
      <c r="CU25" s="249"/>
      <c r="CV25" s="249"/>
      <c r="CW25" s="249"/>
      <c r="CX25" s="249"/>
      <c r="CY25" s="249"/>
      <c r="CZ25" s="249"/>
      <c r="DA25" s="249"/>
      <c r="DB25" s="249"/>
      <c r="DC25" s="249"/>
      <c r="DD25" s="249"/>
      <c r="DE25" s="249"/>
      <c r="DF25" s="249"/>
      <c r="DG25" s="249"/>
      <c r="DH25" s="249"/>
      <c r="DI25" s="249"/>
      <c r="DJ25" s="249"/>
      <c r="DK25" s="249"/>
      <c r="DL25" s="249"/>
    </row>
    <row r="26" spans="1:116" x14ac:dyDescent="0.35">
      <c r="A26" s="250" t="s">
        <v>597</v>
      </c>
      <c r="B26" s="251" t="s">
        <v>7405</v>
      </c>
      <c r="C26" s="254">
        <v>0.51540597229999996</v>
      </c>
      <c r="D26" s="255">
        <v>12</v>
      </c>
      <c r="E26" s="254">
        <v>6.6299999999999998E-2</v>
      </c>
      <c r="F26" s="254">
        <v>7.4</v>
      </c>
      <c r="G26" s="254">
        <v>0.38554076850000002</v>
      </c>
      <c r="H26" s="254">
        <v>53.900001525900002</v>
      </c>
      <c r="I26" s="255">
        <v>5</v>
      </c>
      <c r="J26" s="255">
        <f>IFERROR(VLOOKUP($B26,'Core Indicators'!$E$3:$EU$906,147,FALSE),"x")</f>
        <v>0</v>
      </c>
      <c r="K26" s="256">
        <v>-0.18090397120000001</v>
      </c>
      <c r="L26" s="254">
        <v>7.5</v>
      </c>
      <c r="M26" s="255">
        <v>75</v>
      </c>
      <c r="N26" s="255">
        <v>35</v>
      </c>
      <c r="O26" s="255">
        <f>IFERROR(VLOOKUP(B26,'Core Indicators'!$E$3:$G$9906,3,FALSE),"x")</f>
        <v>210147000</v>
      </c>
      <c r="P26" s="255">
        <v>8358140</v>
      </c>
      <c r="Q26" s="249"/>
      <c r="R26" s="249"/>
      <c r="S26" s="249"/>
      <c r="T26" s="249"/>
      <c r="U26" s="249"/>
      <c r="V26" s="249"/>
      <c r="W26" s="249"/>
      <c r="X26" s="249"/>
      <c r="Y26" s="249"/>
      <c r="Z26" s="249"/>
      <c r="AA26" s="249"/>
      <c r="AB26" s="249"/>
      <c r="AC26" s="249"/>
      <c r="AD26" s="249"/>
      <c r="AE26" s="249"/>
      <c r="AF26" s="249"/>
      <c r="AG26" s="249"/>
      <c r="AH26" s="249"/>
      <c r="AI26" s="249"/>
      <c r="AJ26" s="249"/>
      <c r="AK26" s="249"/>
      <c r="AL26" s="249"/>
      <c r="AM26" s="249"/>
      <c r="AN26" s="249"/>
      <c r="AO26" s="249"/>
      <c r="AP26" s="249"/>
      <c r="AQ26" s="249"/>
      <c r="AR26" s="249"/>
      <c r="AS26" s="249"/>
      <c r="AT26" s="249"/>
      <c r="AU26" s="249"/>
      <c r="AV26" s="249"/>
      <c r="AW26" s="249"/>
      <c r="AX26" s="249"/>
      <c r="AY26" s="249"/>
      <c r="AZ26" s="249"/>
      <c r="BA26" s="249"/>
      <c r="BB26" s="249"/>
      <c r="BC26" s="249"/>
      <c r="BD26" s="249"/>
      <c r="BE26" s="249"/>
      <c r="BF26" s="249"/>
      <c r="BG26" s="249"/>
      <c r="BH26" s="249"/>
      <c r="BI26" s="249"/>
      <c r="BJ26" s="249"/>
      <c r="BK26" s="249"/>
      <c r="BL26" s="249"/>
      <c r="BM26" s="249"/>
      <c r="BN26" s="249"/>
      <c r="BO26" s="249"/>
      <c r="BP26" s="249"/>
      <c r="BQ26" s="249"/>
      <c r="BR26" s="249"/>
      <c r="BS26" s="249"/>
      <c r="BT26" s="249"/>
      <c r="BU26" s="249"/>
      <c r="BV26" s="249"/>
      <c r="BW26" s="249"/>
      <c r="BX26" s="249"/>
      <c r="BY26" s="249"/>
      <c r="BZ26" s="249"/>
      <c r="CA26" s="249"/>
      <c r="CB26" s="249"/>
      <c r="CC26" s="249"/>
      <c r="CD26" s="249"/>
      <c r="CE26" s="249"/>
      <c r="CF26" s="249"/>
      <c r="CG26" s="249"/>
      <c r="CH26" s="249"/>
      <c r="CI26" s="249"/>
      <c r="CJ26" s="249"/>
      <c r="CK26" s="249"/>
      <c r="CL26" s="249"/>
      <c r="CM26" s="249"/>
      <c r="CN26" s="249"/>
      <c r="CO26" s="249"/>
      <c r="CP26" s="249"/>
      <c r="CQ26" s="249"/>
      <c r="CR26" s="249"/>
      <c r="CS26" s="249"/>
      <c r="CT26" s="249"/>
      <c r="CU26" s="249"/>
      <c r="CV26" s="249"/>
      <c r="CW26" s="249"/>
      <c r="CX26" s="249"/>
      <c r="CY26" s="249"/>
      <c r="CZ26" s="249"/>
      <c r="DA26" s="249"/>
      <c r="DB26" s="249"/>
      <c r="DC26" s="249"/>
      <c r="DD26" s="249"/>
      <c r="DE26" s="249"/>
      <c r="DF26" s="249"/>
      <c r="DG26" s="249"/>
      <c r="DH26" s="249"/>
      <c r="DI26" s="249"/>
      <c r="DJ26" s="249"/>
      <c r="DK26" s="249"/>
      <c r="DL26" s="249"/>
    </row>
    <row r="27" spans="1:116" x14ac:dyDescent="0.35">
      <c r="A27" s="250" t="s">
        <v>7406</v>
      </c>
      <c r="B27" s="251" t="s">
        <v>7407</v>
      </c>
      <c r="C27" s="254">
        <v>0.6545000071</v>
      </c>
      <c r="D27" s="255">
        <v>3</v>
      </c>
      <c r="E27" s="254">
        <v>0</v>
      </c>
      <c r="F27" s="254" t="s">
        <v>14</v>
      </c>
      <c r="G27" s="254">
        <v>0.23351593270000001</v>
      </c>
      <c r="H27" s="254" t="s">
        <v>14</v>
      </c>
      <c r="I27" s="255">
        <v>0</v>
      </c>
      <c r="J27" s="255" t="str">
        <f>IFERROR(VLOOKUP($B27,'Core Indicators'!$E$3:$EU$906,147,FALSE),"x")</f>
        <v>x</v>
      </c>
      <c r="K27" s="256">
        <v>0.61426669359999997</v>
      </c>
      <c r="L27" s="254" t="s">
        <v>14</v>
      </c>
      <c r="M27" s="255">
        <v>28</v>
      </c>
      <c r="N27" s="255">
        <v>60</v>
      </c>
      <c r="O27" s="255" t="str">
        <f>IFERROR(VLOOKUP(B27,'Core Indicators'!$E$3:$G$9906,3,FALSE),"x")</f>
        <v>x</v>
      </c>
      <c r="P27" s="255">
        <v>5270</v>
      </c>
      <c r="Q27" s="249"/>
      <c r="R27" s="249"/>
      <c r="S27" s="249"/>
      <c r="T27" s="249"/>
      <c r="U27" s="249"/>
      <c r="V27" s="249"/>
      <c r="W27" s="249"/>
      <c r="X27" s="249"/>
      <c r="Y27" s="249"/>
      <c r="Z27" s="249"/>
      <c r="AA27" s="249"/>
      <c r="AB27" s="249"/>
      <c r="AC27" s="249"/>
      <c r="AD27" s="249"/>
      <c r="AE27" s="249"/>
      <c r="AF27" s="249"/>
      <c r="AG27" s="249"/>
      <c r="AH27" s="249"/>
      <c r="AI27" s="249"/>
      <c r="AJ27" s="249"/>
      <c r="AK27" s="249"/>
      <c r="AL27" s="249"/>
      <c r="AM27" s="249"/>
      <c r="AN27" s="249"/>
      <c r="AO27" s="249"/>
      <c r="AP27" s="249"/>
      <c r="AQ27" s="249"/>
      <c r="AR27" s="249"/>
      <c r="AS27" s="249"/>
      <c r="AT27" s="249"/>
      <c r="AU27" s="249"/>
      <c r="AV27" s="249"/>
      <c r="AW27" s="249"/>
      <c r="AX27" s="249"/>
      <c r="AY27" s="249"/>
      <c r="AZ27" s="249"/>
      <c r="BA27" s="249"/>
      <c r="BB27" s="249"/>
      <c r="BC27" s="249"/>
      <c r="BD27" s="249"/>
      <c r="BE27" s="249"/>
      <c r="BF27" s="249"/>
      <c r="BG27" s="249"/>
      <c r="BH27" s="249"/>
      <c r="BI27" s="249"/>
      <c r="BJ27" s="249"/>
      <c r="BK27" s="249"/>
      <c r="BL27" s="249"/>
      <c r="BM27" s="249"/>
      <c r="BN27" s="249"/>
      <c r="BO27" s="249"/>
      <c r="BP27" s="249"/>
      <c r="BQ27" s="249"/>
      <c r="BR27" s="249"/>
      <c r="BS27" s="249"/>
      <c r="BT27" s="249"/>
      <c r="BU27" s="249"/>
      <c r="BV27" s="249"/>
      <c r="BW27" s="249"/>
      <c r="BX27" s="249"/>
      <c r="BY27" s="249"/>
      <c r="BZ27" s="249"/>
      <c r="CA27" s="249"/>
      <c r="CB27" s="249"/>
      <c r="CC27" s="249"/>
      <c r="CD27" s="249"/>
      <c r="CE27" s="249"/>
      <c r="CF27" s="249"/>
      <c r="CG27" s="249"/>
      <c r="CH27" s="249"/>
      <c r="CI27" s="249"/>
      <c r="CJ27" s="249"/>
      <c r="CK27" s="249"/>
      <c r="CL27" s="249"/>
      <c r="CM27" s="249"/>
      <c r="CN27" s="249"/>
      <c r="CO27" s="249"/>
      <c r="CP27" s="249"/>
      <c r="CQ27" s="249"/>
      <c r="CR27" s="249"/>
      <c r="CS27" s="249"/>
      <c r="CT27" s="249"/>
      <c r="CU27" s="249"/>
      <c r="CV27" s="249"/>
      <c r="CW27" s="249"/>
      <c r="CX27" s="249"/>
      <c r="CY27" s="249"/>
      <c r="CZ27" s="249"/>
      <c r="DA27" s="249"/>
      <c r="DB27" s="249"/>
      <c r="DC27" s="249"/>
      <c r="DD27" s="249"/>
      <c r="DE27" s="249"/>
      <c r="DF27" s="249"/>
      <c r="DG27" s="249"/>
      <c r="DH27" s="249"/>
      <c r="DI27" s="249"/>
      <c r="DJ27" s="249"/>
      <c r="DK27" s="249"/>
      <c r="DL27" s="249"/>
    </row>
    <row r="28" spans="1:116" x14ac:dyDescent="0.35">
      <c r="A28" s="250" t="s">
        <v>7408</v>
      </c>
      <c r="B28" s="251" t="s">
        <v>7409</v>
      </c>
      <c r="C28" s="254">
        <v>0.29830702730000003</v>
      </c>
      <c r="D28" s="255">
        <v>9</v>
      </c>
      <c r="E28" s="254">
        <v>0.05</v>
      </c>
      <c r="F28" s="254">
        <v>7.95</v>
      </c>
      <c r="G28" s="254">
        <v>0.21775610300000001</v>
      </c>
      <c r="H28" s="254">
        <v>40.400001525900002</v>
      </c>
      <c r="I28" s="255">
        <v>0</v>
      </c>
      <c r="J28" s="255" t="str">
        <f>IFERROR(VLOOKUP($B28,'Core Indicators'!$E$3:$EU$906,147,FALSE),"x")</f>
        <v>x</v>
      </c>
      <c r="K28" s="256">
        <v>3.5896573199999997E-2</v>
      </c>
      <c r="L28" s="254">
        <v>7.5</v>
      </c>
      <c r="M28" s="255">
        <v>80</v>
      </c>
      <c r="N28" s="255">
        <v>43</v>
      </c>
      <c r="O28" s="255" t="str">
        <f>IFERROR(VLOOKUP(B28,'Core Indicators'!$E$3:$G$9906,3,FALSE),"x")</f>
        <v>x</v>
      </c>
      <c r="P28" s="255">
        <v>108560</v>
      </c>
      <c r="Q28" s="249"/>
      <c r="R28" s="249"/>
      <c r="S28" s="249"/>
      <c r="T28" s="249"/>
      <c r="U28" s="249"/>
      <c r="V28" s="249"/>
      <c r="W28" s="249"/>
      <c r="X28" s="249"/>
      <c r="Y28" s="249"/>
      <c r="Z28" s="249"/>
      <c r="AA28" s="249"/>
      <c r="AB28" s="249"/>
      <c r="AC28" s="249"/>
      <c r="AD28" s="249"/>
      <c r="AE28" s="249"/>
      <c r="AF28" s="249"/>
      <c r="AG28" s="249"/>
      <c r="AH28" s="249"/>
      <c r="AI28" s="249"/>
      <c r="AJ28" s="249"/>
      <c r="AK28" s="249"/>
      <c r="AL28" s="249"/>
      <c r="AM28" s="249"/>
      <c r="AN28" s="249"/>
      <c r="AO28" s="249"/>
      <c r="AP28" s="249"/>
      <c r="AQ28" s="249"/>
      <c r="AR28" s="249"/>
      <c r="AS28" s="249"/>
      <c r="AT28" s="249"/>
      <c r="AU28" s="249"/>
      <c r="AV28" s="249"/>
      <c r="AW28" s="249"/>
      <c r="AX28" s="249"/>
      <c r="AY28" s="249"/>
      <c r="AZ28" s="249"/>
      <c r="BA28" s="249"/>
      <c r="BB28" s="249"/>
      <c r="BC28" s="249"/>
      <c r="BD28" s="249"/>
      <c r="BE28" s="249"/>
      <c r="BF28" s="249"/>
      <c r="BG28" s="249"/>
      <c r="BH28" s="249"/>
      <c r="BI28" s="249"/>
      <c r="BJ28" s="249"/>
      <c r="BK28" s="249"/>
      <c r="BL28" s="249"/>
      <c r="BM28" s="249"/>
      <c r="BN28" s="249"/>
      <c r="BO28" s="249"/>
      <c r="BP28" s="249"/>
      <c r="BQ28" s="249"/>
      <c r="BR28" s="249"/>
      <c r="BS28" s="249"/>
      <c r="BT28" s="249"/>
      <c r="BU28" s="249"/>
      <c r="BV28" s="249"/>
      <c r="BW28" s="249"/>
      <c r="BX28" s="249"/>
      <c r="BY28" s="249"/>
      <c r="BZ28" s="249"/>
      <c r="CA28" s="249"/>
      <c r="CB28" s="249"/>
      <c r="CC28" s="249"/>
      <c r="CD28" s="249"/>
      <c r="CE28" s="249"/>
      <c r="CF28" s="249"/>
      <c r="CG28" s="249"/>
      <c r="CH28" s="249"/>
      <c r="CI28" s="249"/>
      <c r="CJ28" s="249"/>
      <c r="CK28" s="249"/>
      <c r="CL28" s="249"/>
      <c r="CM28" s="249"/>
      <c r="CN28" s="249"/>
      <c r="CO28" s="249"/>
      <c r="CP28" s="249"/>
      <c r="CQ28" s="249"/>
      <c r="CR28" s="249"/>
      <c r="CS28" s="249"/>
      <c r="CT28" s="249"/>
      <c r="CU28" s="249"/>
      <c r="CV28" s="249"/>
      <c r="CW28" s="249"/>
      <c r="CX28" s="249"/>
      <c r="CY28" s="249"/>
      <c r="CZ28" s="249"/>
      <c r="DA28" s="249"/>
      <c r="DB28" s="249"/>
      <c r="DC28" s="249"/>
      <c r="DD28" s="249"/>
      <c r="DE28" s="249"/>
      <c r="DF28" s="249"/>
      <c r="DG28" s="249"/>
      <c r="DH28" s="249"/>
      <c r="DI28" s="249"/>
      <c r="DJ28" s="249"/>
      <c r="DK28" s="249"/>
      <c r="DL28" s="249"/>
    </row>
    <row r="29" spans="1:116" x14ac:dyDescent="0.35">
      <c r="A29" s="250" t="s">
        <v>586</v>
      </c>
      <c r="B29" s="251" t="s">
        <v>7410</v>
      </c>
      <c r="C29" s="254">
        <v>0.55109997759999996</v>
      </c>
      <c r="D29" s="255">
        <v>11</v>
      </c>
      <c r="E29" s="254">
        <v>0</v>
      </c>
      <c r="F29" s="254">
        <v>6.2</v>
      </c>
      <c r="G29" s="254">
        <v>0.61156915869999995</v>
      </c>
      <c r="H29" s="254">
        <v>35.299999237100003</v>
      </c>
      <c r="I29" s="255">
        <v>3</v>
      </c>
      <c r="J29" s="255">
        <f>IFERROR(VLOOKUP($B29,'Core Indicators'!$E$3:$EU$906,147,FALSE),"x")</f>
        <v>566</v>
      </c>
      <c r="K29" s="256">
        <v>-0.42625910039999998</v>
      </c>
      <c r="L29" s="254">
        <v>4.25</v>
      </c>
      <c r="M29" s="255">
        <v>56</v>
      </c>
      <c r="N29" s="255">
        <v>40</v>
      </c>
      <c r="O29" s="255">
        <f>IFERROR(VLOOKUP(B29,'Core Indicators'!$E$3:$G$9906,3,FALSE),"x")</f>
        <v>21135000</v>
      </c>
      <c r="P29" s="255">
        <v>273600</v>
      </c>
      <c r="Q29" s="249"/>
      <c r="R29" s="249"/>
      <c r="S29" s="249"/>
      <c r="T29" s="249"/>
      <c r="U29" s="249"/>
      <c r="V29" s="249"/>
      <c r="W29" s="249"/>
      <c r="X29" s="249"/>
      <c r="Y29" s="249"/>
      <c r="Z29" s="249"/>
      <c r="AA29" s="249"/>
      <c r="AB29" s="249"/>
      <c r="AC29" s="249"/>
      <c r="AD29" s="249"/>
      <c r="AE29" s="249"/>
      <c r="AF29" s="249"/>
      <c r="AG29" s="249"/>
      <c r="AH29" s="249"/>
      <c r="AI29" s="249"/>
      <c r="AJ29" s="249"/>
      <c r="AK29" s="249"/>
      <c r="AL29" s="249"/>
      <c r="AM29" s="249"/>
      <c r="AN29" s="249"/>
      <c r="AO29" s="249"/>
      <c r="AP29" s="249"/>
      <c r="AQ29" s="249"/>
      <c r="AR29" s="249"/>
      <c r="AS29" s="249"/>
      <c r="AT29" s="249"/>
      <c r="AU29" s="249"/>
      <c r="AV29" s="249"/>
      <c r="AW29" s="249"/>
      <c r="AX29" s="249"/>
      <c r="AY29" s="249"/>
      <c r="AZ29" s="249"/>
      <c r="BA29" s="249"/>
      <c r="BB29" s="249"/>
      <c r="BC29" s="249"/>
      <c r="BD29" s="249"/>
      <c r="BE29" s="249"/>
      <c r="BF29" s="249"/>
      <c r="BG29" s="249"/>
      <c r="BH29" s="249"/>
      <c r="BI29" s="249"/>
      <c r="BJ29" s="249"/>
      <c r="BK29" s="249"/>
      <c r="BL29" s="249"/>
      <c r="BM29" s="249"/>
      <c r="BN29" s="249"/>
      <c r="BO29" s="249"/>
      <c r="BP29" s="249"/>
      <c r="BQ29" s="249"/>
      <c r="BR29" s="249"/>
      <c r="BS29" s="249"/>
      <c r="BT29" s="249"/>
      <c r="BU29" s="249"/>
      <c r="BV29" s="249"/>
      <c r="BW29" s="249"/>
      <c r="BX29" s="249"/>
      <c r="BY29" s="249"/>
      <c r="BZ29" s="249"/>
      <c r="CA29" s="249"/>
      <c r="CB29" s="249"/>
      <c r="CC29" s="249"/>
      <c r="CD29" s="249"/>
      <c r="CE29" s="249"/>
      <c r="CF29" s="249"/>
      <c r="CG29" s="249"/>
      <c r="CH29" s="249"/>
      <c r="CI29" s="249"/>
      <c r="CJ29" s="249"/>
      <c r="CK29" s="249"/>
      <c r="CL29" s="249"/>
      <c r="CM29" s="249"/>
      <c r="CN29" s="249"/>
      <c r="CO29" s="249"/>
      <c r="CP29" s="249"/>
      <c r="CQ29" s="249"/>
      <c r="CR29" s="249"/>
      <c r="CS29" s="249"/>
      <c r="CT29" s="249"/>
      <c r="CU29" s="249"/>
      <c r="CV29" s="249"/>
      <c r="CW29" s="249"/>
      <c r="CX29" s="249"/>
      <c r="CY29" s="249"/>
      <c r="CZ29" s="249"/>
      <c r="DA29" s="249"/>
      <c r="DB29" s="249"/>
      <c r="DC29" s="249"/>
      <c r="DD29" s="249"/>
      <c r="DE29" s="249"/>
      <c r="DF29" s="249"/>
      <c r="DG29" s="249"/>
      <c r="DH29" s="249"/>
      <c r="DI29" s="249"/>
      <c r="DJ29" s="249"/>
      <c r="DK29" s="249"/>
      <c r="DL29" s="249"/>
    </row>
    <row r="30" spans="1:116" x14ac:dyDescent="0.35">
      <c r="A30" s="250" t="s">
        <v>941</v>
      </c>
      <c r="B30" s="251" t="s">
        <v>7411</v>
      </c>
      <c r="C30" s="254">
        <v>0.25789995929999998</v>
      </c>
      <c r="D30" s="255">
        <v>8</v>
      </c>
      <c r="E30" s="254">
        <v>0</v>
      </c>
      <c r="F30" s="254">
        <v>3.7</v>
      </c>
      <c r="G30" s="254">
        <v>0.51957781189999996</v>
      </c>
      <c r="H30" s="254">
        <v>38.599998474099998</v>
      </c>
      <c r="I30" s="255">
        <v>3</v>
      </c>
      <c r="J30" s="255">
        <f>IFERROR(VLOOKUP($B30,'Core Indicators'!$E$3:$EU$906,147,FALSE),"x")</f>
        <v>227</v>
      </c>
      <c r="K30" s="256">
        <v>-1.4319046736000001</v>
      </c>
      <c r="L30" s="254">
        <v>2.5</v>
      </c>
      <c r="M30" s="255">
        <v>13</v>
      </c>
      <c r="N30" s="255">
        <v>19</v>
      </c>
      <c r="O30" s="255">
        <f>IFERROR(VLOOKUP(B30,'Core Indicators'!$E$3:$G$9906,3,FALSE),"x")</f>
        <v>12600000</v>
      </c>
      <c r="P30" s="255">
        <v>25680</v>
      </c>
      <c r="Q30" s="249"/>
      <c r="R30" s="249"/>
      <c r="S30" s="249"/>
      <c r="T30" s="249"/>
      <c r="U30" s="249"/>
      <c r="V30" s="249"/>
      <c r="W30" s="249"/>
      <c r="X30" s="249"/>
      <c r="Y30" s="249"/>
      <c r="Z30" s="249"/>
      <c r="AA30" s="249"/>
      <c r="AB30" s="249"/>
      <c r="AC30" s="249"/>
      <c r="AD30" s="249"/>
      <c r="AE30" s="249"/>
      <c r="AF30" s="249"/>
      <c r="AG30" s="249"/>
      <c r="AH30" s="249"/>
      <c r="AI30" s="249"/>
      <c r="AJ30" s="249"/>
      <c r="AK30" s="249"/>
      <c r="AL30" s="249"/>
      <c r="AM30" s="249"/>
      <c r="AN30" s="249"/>
      <c r="AO30" s="249"/>
      <c r="AP30" s="249"/>
      <c r="AQ30" s="249"/>
      <c r="AR30" s="249"/>
      <c r="AS30" s="249"/>
      <c r="AT30" s="249"/>
      <c r="AU30" s="249"/>
      <c r="AV30" s="249"/>
      <c r="AW30" s="249"/>
      <c r="AX30" s="249"/>
      <c r="AY30" s="249"/>
      <c r="AZ30" s="249"/>
      <c r="BA30" s="249"/>
      <c r="BB30" s="249"/>
      <c r="BC30" s="249"/>
      <c r="BD30" s="249"/>
      <c r="BE30" s="249"/>
      <c r="BF30" s="249"/>
      <c r="BG30" s="249"/>
      <c r="BH30" s="249"/>
      <c r="BI30" s="249"/>
      <c r="BJ30" s="249"/>
      <c r="BK30" s="249"/>
      <c r="BL30" s="249"/>
      <c r="BM30" s="249"/>
      <c r="BN30" s="249"/>
      <c r="BO30" s="249"/>
      <c r="BP30" s="249"/>
      <c r="BQ30" s="249"/>
      <c r="BR30" s="249"/>
      <c r="BS30" s="249"/>
      <c r="BT30" s="249"/>
      <c r="BU30" s="249"/>
      <c r="BV30" s="249"/>
      <c r="BW30" s="249"/>
      <c r="BX30" s="249"/>
      <c r="BY30" s="249"/>
      <c r="BZ30" s="249"/>
      <c r="CA30" s="249"/>
      <c r="CB30" s="249"/>
      <c r="CC30" s="249"/>
      <c r="CD30" s="249"/>
      <c r="CE30" s="249"/>
      <c r="CF30" s="249"/>
      <c r="CG30" s="249"/>
      <c r="CH30" s="249"/>
      <c r="CI30" s="249"/>
      <c r="CJ30" s="249"/>
      <c r="CK30" s="249"/>
      <c r="CL30" s="249"/>
      <c r="CM30" s="249"/>
      <c r="CN30" s="249"/>
      <c r="CO30" s="249"/>
      <c r="CP30" s="249"/>
      <c r="CQ30" s="249"/>
      <c r="CR30" s="249"/>
      <c r="CS30" s="249"/>
      <c r="CT30" s="249"/>
      <c r="CU30" s="249"/>
      <c r="CV30" s="249"/>
      <c r="CW30" s="249"/>
      <c r="CX30" s="249"/>
      <c r="CY30" s="249"/>
      <c r="CZ30" s="249"/>
      <c r="DA30" s="249"/>
      <c r="DB30" s="249"/>
      <c r="DC30" s="249"/>
      <c r="DD30" s="249"/>
      <c r="DE30" s="249"/>
      <c r="DF30" s="249"/>
      <c r="DG30" s="249"/>
      <c r="DH30" s="249"/>
      <c r="DI30" s="249"/>
      <c r="DJ30" s="249"/>
      <c r="DK30" s="249"/>
      <c r="DL30" s="249"/>
    </row>
    <row r="31" spans="1:116" x14ac:dyDescent="0.35">
      <c r="A31" s="250" t="s">
        <v>273</v>
      </c>
      <c r="B31" s="251" t="s">
        <v>7412</v>
      </c>
      <c r="C31" s="254">
        <v>0.87789099120000003</v>
      </c>
      <c r="D31" s="255">
        <v>4</v>
      </c>
      <c r="E31" s="254">
        <v>0.183</v>
      </c>
      <c r="F31" s="254">
        <v>3.55</v>
      </c>
      <c r="G31" s="254">
        <v>0.68207866260000005</v>
      </c>
      <c r="H31" s="254">
        <v>56.200000762899997</v>
      </c>
      <c r="I31" s="255">
        <v>4</v>
      </c>
      <c r="J31" s="255">
        <f>IFERROR(VLOOKUP($B31,'Core Indicators'!$E$3:$EU$906,147,FALSE),"x")</f>
        <v>310</v>
      </c>
      <c r="K31" s="256">
        <v>-1.7283856869000001</v>
      </c>
      <c r="L31" s="254">
        <v>3.25</v>
      </c>
      <c r="M31" s="255">
        <v>10</v>
      </c>
      <c r="N31" s="255">
        <v>25</v>
      </c>
      <c r="O31" s="255">
        <f>IFERROR(VLOOKUP(B31,'Core Indicators'!$E$3:$G$9906,3,FALSE),"x")</f>
        <v>4900000</v>
      </c>
      <c r="P31" s="255">
        <v>622980</v>
      </c>
      <c r="Q31" s="249"/>
      <c r="R31" s="249"/>
      <c r="S31" s="249"/>
      <c r="T31" s="249"/>
      <c r="U31" s="249"/>
      <c r="V31" s="249"/>
      <c r="W31" s="249"/>
      <c r="X31" s="249"/>
      <c r="Y31" s="249"/>
      <c r="Z31" s="249"/>
      <c r="AA31" s="249"/>
      <c r="AB31" s="249"/>
      <c r="AC31" s="249"/>
      <c r="AD31" s="249"/>
      <c r="AE31" s="249"/>
      <c r="AF31" s="249"/>
      <c r="AG31" s="249"/>
      <c r="AH31" s="249"/>
      <c r="AI31" s="249"/>
      <c r="AJ31" s="249"/>
      <c r="AK31" s="249"/>
      <c r="AL31" s="249"/>
      <c r="AM31" s="249"/>
      <c r="AN31" s="249"/>
      <c r="AO31" s="249"/>
      <c r="AP31" s="249"/>
      <c r="AQ31" s="249"/>
      <c r="AR31" s="249"/>
      <c r="AS31" s="249"/>
      <c r="AT31" s="249"/>
      <c r="AU31" s="249"/>
      <c r="AV31" s="249"/>
      <c r="AW31" s="249"/>
      <c r="AX31" s="249"/>
      <c r="AY31" s="249"/>
      <c r="AZ31" s="249"/>
      <c r="BA31" s="249"/>
      <c r="BB31" s="249"/>
      <c r="BC31" s="249"/>
      <c r="BD31" s="249"/>
      <c r="BE31" s="249"/>
      <c r="BF31" s="249"/>
      <c r="BG31" s="249"/>
      <c r="BH31" s="249"/>
      <c r="BI31" s="249"/>
      <c r="BJ31" s="249"/>
      <c r="BK31" s="249"/>
      <c r="BL31" s="249"/>
      <c r="BM31" s="249"/>
      <c r="BN31" s="249"/>
      <c r="BO31" s="249"/>
      <c r="BP31" s="249"/>
      <c r="BQ31" s="249"/>
      <c r="BR31" s="249"/>
      <c r="BS31" s="249"/>
      <c r="BT31" s="249"/>
      <c r="BU31" s="249"/>
      <c r="BV31" s="249"/>
      <c r="BW31" s="249"/>
      <c r="BX31" s="249"/>
      <c r="BY31" s="249"/>
      <c r="BZ31" s="249"/>
      <c r="CA31" s="249"/>
      <c r="CB31" s="249"/>
      <c r="CC31" s="249"/>
      <c r="CD31" s="249"/>
      <c r="CE31" s="249"/>
      <c r="CF31" s="249"/>
      <c r="CG31" s="249"/>
      <c r="CH31" s="249"/>
      <c r="CI31" s="249"/>
      <c r="CJ31" s="249"/>
      <c r="CK31" s="249"/>
      <c r="CL31" s="249"/>
      <c r="CM31" s="249"/>
      <c r="CN31" s="249"/>
      <c r="CO31" s="249"/>
      <c r="CP31" s="249"/>
      <c r="CQ31" s="249"/>
      <c r="CR31" s="249"/>
      <c r="CS31" s="249"/>
      <c r="CT31" s="249"/>
      <c r="CU31" s="249"/>
      <c r="CV31" s="249"/>
      <c r="CW31" s="249"/>
      <c r="CX31" s="249"/>
      <c r="CY31" s="249"/>
      <c r="CZ31" s="249"/>
      <c r="DA31" s="249"/>
      <c r="DB31" s="249"/>
      <c r="DC31" s="249"/>
      <c r="DD31" s="249"/>
      <c r="DE31" s="249"/>
      <c r="DF31" s="249"/>
      <c r="DG31" s="249"/>
      <c r="DH31" s="249"/>
      <c r="DI31" s="249"/>
      <c r="DJ31" s="249"/>
      <c r="DK31" s="249"/>
      <c r="DL31" s="249"/>
    </row>
    <row r="32" spans="1:116" x14ac:dyDescent="0.35">
      <c r="A32" s="250" t="s">
        <v>7413</v>
      </c>
      <c r="B32" s="251" t="s">
        <v>7414</v>
      </c>
      <c r="C32" s="254">
        <v>9.6800022599999994E-2</v>
      </c>
      <c r="D32" s="255">
        <v>9</v>
      </c>
      <c r="E32" s="254">
        <v>3.5000000000000003E-2</v>
      </c>
      <c r="F32" s="254">
        <v>3.2833333332999999</v>
      </c>
      <c r="G32" s="254">
        <v>0.47416294609999998</v>
      </c>
      <c r="H32" s="254" t="s">
        <v>14</v>
      </c>
      <c r="I32" s="255">
        <v>2</v>
      </c>
      <c r="J32" s="255" t="str">
        <f>IFERROR(VLOOKUP($B32,'Core Indicators'!$E$3:$EU$906,147,FALSE),"x")</f>
        <v>x</v>
      </c>
      <c r="K32" s="256">
        <v>-0.93566834930000009</v>
      </c>
      <c r="L32" s="254">
        <v>2</v>
      </c>
      <c r="M32" s="255">
        <v>25</v>
      </c>
      <c r="N32" s="255">
        <v>20</v>
      </c>
      <c r="O32" s="255" t="str">
        <f>IFERROR(VLOOKUP(B32,'Core Indicators'!$E$3:$G$9906,3,FALSE),"x")</f>
        <v>x</v>
      </c>
      <c r="P32" s="255">
        <v>176520</v>
      </c>
      <c r="Q32" s="249"/>
      <c r="R32" s="249"/>
      <c r="S32" s="249"/>
      <c r="T32" s="249"/>
      <c r="U32" s="249"/>
      <c r="V32" s="249"/>
      <c r="W32" s="249"/>
      <c r="X32" s="249"/>
      <c r="Y32" s="249"/>
      <c r="Z32" s="249"/>
      <c r="AA32" s="249"/>
      <c r="AB32" s="249"/>
      <c r="AC32" s="249"/>
      <c r="AD32" s="249"/>
      <c r="AE32" s="249"/>
      <c r="AF32" s="249"/>
      <c r="AG32" s="249"/>
      <c r="AH32" s="249"/>
      <c r="AI32" s="249"/>
      <c r="AJ32" s="249"/>
      <c r="AK32" s="249"/>
      <c r="AL32" s="249"/>
      <c r="AM32" s="249"/>
      <c r="AN32" s="249"/>
      <c r="AO32" s="249"/>
      <c r="AP32" s="249"/>
      <c r="AQ32" s="249"/>
      <c r="AR32" s="249"/>
      <c r="AS32" s="249"/>
      <c r="AT32" s="249"/>
      <c r="AU32" s="249"/>
      <c r="AV32" s="249"/>
      <c r="AW32" s="249"/>
      <c r="AX32" s="249"/>
      <c r="AY32" s="249"/>
      <c r="AZ32" s="249"/>
      <c r="BA32" s="249"/>
      <c r="BB32" s="249"/>
      <c r="BC32" s="249"/>
      <c r="BD32" s="249"/>
      <c r="BE32" s="249"/>
      <c r="BF32" s="249"/>
      <c r="BG32" s="249"/>
      <c r="BH32" s="249"/>
      <c r="BI32" s="249"/>
      <c r="BJ32" s="249"/>
      <c r="BK32" s="249"/>
      <c r="BL32" s="249"/>
      <c r="BM32" s="249"/>
      <c r="BN32" s="249"/>
      <c r="BO32" s="249"/>
      <c r="BP32" s="249"/>
      <c r="BQ32" s="249"/>
      <c r="BR32" s="249"/>
      <c r="BS32" s="249"/>
      <c r="BT32" s="249"/>
      <c r="BU32" s="249"/>
      <c r="BV32" s="249"/>
      <c r="BW32" s="249"/>
      <c r="BX32" s="249"/>
      <c r="BY32" s="249"/>
      <c r="BZ32" s="249"/>
      <c r="CA32" s="249"/>
      <c r="CB32" s="249"/>
      <c r="CC32" s="249"/>
      <c r="CD32" s="249"/>
      <c r="CE32" s="249"/>
      <c r="CF32" s="249"/>
      <c r="CG32" s="249"/>
      <c r="CH32" s="249"/>
      <c r="CI32" s="249"/>
      <c r="CJ32" s="249"/>
      <c r="CK32" s="249"/>
      <c r="CL32" s="249"/>
      <c r="CM32" s="249"/>
      <c r="CN32" s="249"/>
      <c r="CO32" s="249"/>
      <c r="CP32" s="249"/>
      <c r="CQ32" s="249"/>
      <c r="CR32" s="249"/>
      <c r="CS32" s="249"/>
      <c r="CT32" s="249"/>
      <c r="CU32" s="249"/>
      <c r="CV32" s="249"/>
      <c r="CW32" s="249"/>
      <c r="CX32" s="249"/>
      <c r="CY32" s="249"/>
      <c r="CZ32" s="249"/>
      <c r="DA32" s="249"/>
      <c r="DB32" s="249"/>
      <c r="DC32" s="249"/>
      <c r="DD32" s="249"/>
      <c r="DE32" s="249"/>
      <c r="DF32" s="249"/>
      <c r="DG32" s="249"/>
      <c r="DH32" s="249"/>
      <c r="DI32" s="249"/>
      <c r="DJ32" s="249"/>
      <c r="DK32" s="249"/>
      <c r="DL32" s="249"/>
    </row>
    <row r="33" spans="1:116" x14ac:dyDescent="0.35">
      <c r="A33" s="250" t="s">
        <v>329</v>
      </c>
      <c r="B33" s="251" t="s">
        <v>7415</v>
      </c>
      <c r="C33" s="254">
        <v>0.85829999849999994</v>
      </c>
      <c r="D33" s="255">
        <v>5</v>
      </c>
      <c r="E33" s="254">
        <v>0</v>
      </c>
      <c r="F33" s="254">
        <v>3.55</v>
      </c>
      <c r="G33" s="254">
        <v>0.56645724549999998</v>
      </c>
      <c r="H33" s="254">
        <v>46.599998474099998</v>
      </c>
      <c r="I33" s="255">
        <v>4</v>
      </c>
      <c r="J33" s="255">
        <f>IFERROR(VLOOKUP($B33,'Core Indicators'!$E$3:$EU$906,147,FALSE),"x")</f>
        <v>530</v>
      </c>
      <c r="K33" s="256">
        <v>-1.1189085244999999</v>
      </c>
      <c r="L33" s="254">
        <v>3.25</v>
      </c>
      <c r="M33" s="255">
        <v>18</v>
      </c>
      <c r="N33" s="255">
        <v>25</v>
      </c>
      <c r="O33" s="255">
        <f>IFERROR(VLOOKUP(B33,'Core Indicators'!$E$3:$G$9906,3,FALSE),"x")</f>
        <v>25876000</v>
      </c>
      <c r="P33" s="255">
        <v>472710</v>
      </c>
      <c r="Q33" s="249"/>
      <c r="R33" s="249"/>
      <c r="S33" s="249"/>
      <c r="T33" s="249"/>
      <c r="U33" s="24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row>
    <row r="34" spans="1:116" x14ac:dyDescent="0.35">
      <c r="A34" s="250" t="s">
        <v>7416</v>
      </c>
      <c r="B34" s="251" t="s">
        <v>7417</v>
      </c>
      <c r="C34" s="254">
        <v>0.59715102890000005</v>
      </c>
      <c r="D34" s="255">
        <v>12</v>
      </c>
      <c r="E34" s="254">
        <v>2.8000000000000001E-2</v>
      </c>
      <c r="F34" s="254" t="s">
        <v>14</v>
      </c>
      <c r="G34" s="254">
        <v>8.2716424699999999E-2</v>
      </c>
      <c r="H34" s="254">
        <v>33.799999237100003</v>
      </c>
      <c r="I34" s="255">
        <v>0</v>
      </c>
      <c r="J34" s="255" t="str">
        <f>IFERROR(VLOOKUP($B34,'Core Indicators'!$E$3:$EU$906,147,FALSE),"x")</f>
        <v>x</v>
      </c>
      <c r="K34" s="256">
        <v>1.7599397898</v>
      </c>
      <c r="L34" s="254" t="s">
        <v>14</v>
      </c>
      <c r="M34" s="255">
        <v>98</v>
      </c>
      <c r="N34" s="255">
        <v>77</v>
      </c>
      <c r="O34" s="255" t="str">
        <f>IFERROR(VLOOKUP(B34,'Core Indicators'!$E$3:$G$9906,3,FALSE),"x")</f>
        <v>x</v>
      </c>
      <c r="P34" s="255">
        <v>9093510</v>
      </c>
      <c r="Q34" s="249"/>
      <c r="R34" s="249"/>
      <c r="S34" s="249"/>
      <c r="T34" s="249"/>
      <c r="U34" s="249"/>
      <c r="V34" s="249"/>
      <c r="W34" s="249"/>
      <c r="X34" s="249"/>
      <c r="Y34" s="249"/>
      <c r="Z34" s="249"/>
      <c r="AA34" s="249"/>
      <c r="AB34" s="249"/>
      <c r="AC34" s="249"/>
      <c r="AD34" s="249"/>
      <c r="AE34" s="249"/>
      <c r="AF34" s="249"/>
      <c r="AG34" s="249"/>
      <c r="AH34" s="249"/>
      <c r="AI34" s="249"/>
      <c r="AJ34" s="249"/>
      <c r="AK34" s="249"/>
      <c r="AL34" s="249"/>
      <c r="AM34" s="249"/>
      <c r="AN34" s="249"/>
      <c r="AO34" s="249"/>
      <c r="AP34" s="249"/>
      <c r="AQ34" s="249"/>
      <c r="AR34" s="249"/>
      <c r="AS34" s="249"/>
      <c r="AT34" s="249"/>
      <c r="AU34" s="249"/>
      <c r="AV34" s="249"/>
      <c r="AW34" s="249"/>
      <c r="AX34" s="249"/>
      <c r="AY34" s="249"/>
      <c r="AZ34" s="249"/>
      <c r="BA34" s="249"/>
      <c r="BB34" s="249"/>
      <c r="BC34" s="249"/>
      <c r="BD34" s="249"/>
      <c r="BE34" s="249"/>
      <c r="BF34" s="249"/>
      <c r="BG34" s="249"/>
      <c r="BH34" s="249"/>
      <c r="BI34" s="249"/>
      <c r="BJ34" s="249"/>
      <c r="BK34" s="249"/>
      <c r="BL34" s="249"/>
      <c r="BM34" s="249"/>
      <c r="BN34" s="249"/>
      <c r="BO34" s="249"/>
      <c r="BP34" s="249"/>
      <c r="BQ34" s="249"/>
      <c r="BR34" s="249"/>
      <c r="BS34" s="249"/>
      <c r="BT34" s="249"/>
      <c r="BU34" s="249"/>
      <c r="BV34" s="249"/>
      <c r="BW34" s="249"/>
      <c r="BX34" s="249"/>
      <c r="BY34" s="249"/>
      <c r="BZ34" s="249"/>
      <c r="CA34" s="249"/>
      <c r="CB34" s="249"/>
      <c r="CC34" s="249"/>
      <c r="CD34" s="249"/>
      <c r="CE34" s="249"/>
      <c r="CF34" s="249"/>
      <c r="CG34" s="249"/>
      <c r="CH34" s="249"/>
      <c r="CI34" s="249"/>
      <c r="CJ34" s="249"/>
      <c r="CK34" s="249"/>
      <c r="CL34" s="249"/>
      <c r="CM34" s="249"/>
      <c r="CN34" s="249"/>
      <c r="CO34" s="249"/>
      <c r="CP34" s="249"/>
      <c r="CQ34" s="249"/>
      <c r="CR34" s="249"/>
      <c r="CS34" s="249"/>
      <c r="CT34" s="249"/>
      <c r="CU34" s="249"/>
      <c r="CV34" s="249"/>
      <c r="CW34" s="249"/>
      <c r="CX34" s="249"/>
      <c r="CY34" s="249"/>
      <c r="CZ34" s="249"/>
      <c r="DA34" s="249"/>
      <c r="DB34" s="249"/>
      <c r="DC34" s="249"/>
      <c r="DD34" s="249"/>
      <c r="DE34" s="249"/>
      <c r="DF34" s="249"/>
      <c r="DG34" s="249"/>
      <c r="DH34" s="249"/>
      <c r="DI34" s="249"/>
      <c r="DJ34" s="249"/>
      <c r="DK34" s="249"/>
      <c r="DL34" s="249"/>
    </row>
    <row r="35" spans="1:116" x14ac:dyDescent="0.35">
      <c r="A35" s="250" t="s">
        <v>7418</v>
      </c>
      <c r="B35" s="251" t="s">
        <v>7419</v>
      </c>
      <c r="C35" s="254">
        <v>0</v>
      </c>
      <c r="D35" s="255">
        <v>13</v>
      </c>
      <c r="E35" s="254">
        <v>0</v>
      </c>
      <c r="F35" s="254" t="s">
        <v>14</v>
      </c>
      <c r="G35" s="254">
        <v>0.37196926270000003</v>
      </c>
      <c r="H35" s="254">
        <v>42.400001525900002</v>
      </c>
      <c r="I35" s="255">
        <v>0</v>
      </c>
      <c r="J35" s="255" t="str">
        <f>IFERROR(VLOOKUP($B35,'Core Indicators'!$E$3:$EU$906,147,FALSE),"x")</f>
        <v>x</v>
      </c>
      <c r="K35" s="256">
        <v>0.51534461980000001</v>
      </c>
      <c r="L35" s="254" t="s">
        <v>14</v>
      </c>
      <c r="M35" s="255">
        <v>92</v>
      </c>
      <c r="N35" s="255">
        <v>58</v>
      </c>
      <c r="O35" s="255" t="str">
        <f>IFERROR(VLOOKUP(B35,'Core Indicators'!$E$3:$G$9906,3,FALSE),"x")</f>
        <v>x</v>
      </c>
      <c r="P35" s="255">
        <v>4030</v>
      </c>
      <c r="Q35" s="249"/>
      <c r="R35" s="249"/>
      <c r="S35" s="249"/>
      <c r="T35" s="249"/>
      <c r="U35" s="249"/>
      <c r="V35" s="249"/>
      <c r="W35" s="249"/>
      <c r="X35" s="249"/>
      <c r="Y35" s="249"/>
      <c r="Z35" s="249"/>
      <c r="AA35" s="249"/>
      <c r="AB35" s="249"/>
      <c r="AC35" s="249"/>
      <c r="AD35" s="249"/>
      <c r="AE35" s="249"/>
      <c r="AF35" s="249"/>
      <c r="AG35" s="249"/>
      <c r="AH35" s="249"/>
      <c r="AI35" s="249"/>
      <c r="AJ35" s="249"/>
      <c r="AK35" s="249"/>
      <c r="AL35" s="249"/>
      <c r="AM35" s="249"/>
      <c r="AN35" s="249"/>
      <c r="AO35" s="249"/>
      <c r="AP35" s="249"/>
      <c r="AQ35" s="249"/>
      <c r="AR35" s="249"/>
      <c r="AS35" s="249"/>
      <c r="AT35" s="249"/>
      <c r="AU35" s="249"/>
      <c r="AV35" s="249"/>
      <c r="AW35" s="249"/>
      <c r="AX35" s="249"/>
      <c r="AY35" s="249"/>
      <c r="AZ35" s="249"/>
      <c r="BA35" s="249"/>
      <c r="BB35" s="249"/>
      <c r="BC35" s="249"/>
      <c r="BD35" s="249"/>
      <c r="BE35" s="249"/>
      <c r="BF35" s="249"/>
      <c r="BG35" s="249"/>
      <c r="BH35" s="249"/>
      <c r="BI35" s="249"/>
      <c r="BJ35" s="249"/>
      <c r="BK35" s="249"/>
      <c r="BL35" s="249"/>
      <c r="BM35" s="249"/>
      <c r="BN35" s="249"/>
      <c r="BO35" s="249"/>
      <c r="BP35" s="249"/>
      <c r="BQ35" s="249"/>
      <c r="BR35" s="249"/>
      <c r="BS35" s="249"/>
      <c r="BT35" s="249"/>
      <c r="BU35" s="249"/>
      <c r="BV35" s="249"/>
      <c r="BW35" s="249"/>
      <c r="BX35" s="249"/>
      <c r="BY35" s="249"/>
      <c r="BZ35" s="249"/>
      <c r="CA35" s="249"/>
      <c r="CB35" s="249"/>
      <c r="CC35" s="249"/>
      <c r="CD35" s="249"/>
      <c r="CE35" s="249"/>
      <c r="CF35" s="249"/>
      <c r="CG35" s="249"/>
      <c r="CH35" s="249"/>
      <c r="CI35" s="249"/>
      <c r="CJ35" s="249"/>
      <c r="CK35" s="249"/>
      <c r="CL35" s="249"/>
      <c r="CM35" s="249"/>
      <c r="CN35" s="249"/>
      <c r="CO35" s="249"/>
      <c r="CP35" s="249"/>
      <c r="CQ35" s="249"/>
      <c r="CR35" s="249"/>
      <c r="CS35" s="249"/>
      <c r="CT35" s="249"/>
      <c r="CU35" s="249"/>
      <c r="CV35" s="249"/>
      <c r="CW35" s="249"/>
      <c r="CX35" s="249"/>
      <c r="CY35" s="249"/>
      <c r="CZ35" s="249"/>
      <c r="DA35" s="249"/>
      <c r="DB35" s="249"/>
      <c r="DC35" s="249"/>
      <c r="DD35" s="249"/>
      <c r="DE35" s="249"/>
      <c r="DF35" s="249"/>
      <c r="DG35" s="249"/>
      <c r="DH35" s="249"/>
      <c r="DI35" s="249"/>
      <c r="DJ35" s="249"/>
      <c r="DK35" s="249"/>
      <c r="DL35" s="249"/>
    </row>
    <row r="36" spans="1:116" x14ac:dyDescent="0.35">
      <c r="A36" s="250" t="s">
        <v>750</v>
      </c>
      <c r="B36" s="251" t="s">
        <v>7420</v>
      </c>
      <c r="C36" s="254">
        <v>0.92045000249999998</v>
      </c>
      <c r="D36" s="255">
        <v>9</v>
      </c>
      <c r="E36" s="254">
        <v>0.185</v>
      </c>
      <c r="F36" s="254">
        <v>2.9333333332999998</v>
      </c>
      <c r="G36" s="254">
        <v>0.7006806672</v>
      </c>
      <c r="H36" s="254">
        <v>43.299999237100003</v>
      </c>
      <c r="I36" s="255">
        <v>3</v>
      </c>
      <c r="J36" s="255">
        <f>IFERROR(VLOOKUP($B36,'Core Indicators'!$E$3:$EU$906,147,FALSE),"x")</f>
        <v>221</v>
      </c>
      <c r="K36" s="256">
        <v>-1.2833583355</v>
      </c>
      <c r="L36" s="254">
        <v>1.75</v>
      </c>
      <c r="M36" s="255">
        <v>17</v>
      </c>
      <c r="N36" s="255">
        <v>20</v>
      </c>
      <c r="O36" s="255">
        <f>IFERROR(VLOOKUP(B36,'Core Indicators'!$E$3:$G$9906,3,FALSE),"x")</f>
        <v>16797000</v>
      </c>
      <c r="P36" s="255">
        <v>1259200</v>
      </c>
      <c r="Q36" s="249"/>
      <c r="R36" s="249"/>
      <c r="S36" s="249"/>
      <c r="T36" s="249"/>
      <c r="U36" s="249"/>
      <c r="V36" s="249"/>
      <c r="W36" s="249"/>
      <c r="X36" s="249"/>
      <c r="Y36" s="249"/>
      <c r="Z36" s="249"/>
      <c r="AA36" s="249"/>
      <c r="AB36" s="249"/>
      <c r="AC36" s="249"/>
      <c r="AD36" s="249"/>
      <c r="AE36" s="249"/>
      <c r="AF36" s="249"/>
      <c r="AG36" s="249"/>
      <c r="AH36" s="249"/>
      <c r="AI36" s="249"/>
      <c r="AJ36" s="249"/>
      <c r="AK36" s="249"/>
      <c r="AL36" s="249"/>
      <c r="AM36" s="249"/>
      <c r="AN36" s="249"/>
      <c r="AO36" s="249"/>
      <c r="AP36" s="249"/>
      <c r="AQ36" s="249"/>
      <c r="AR36" s="249"/>
      <c r="AS36" s="249"/>
      <c r="AT36" s="249"/>
      <c r="AU36" s="249"/>
      <c r="AV36" s="249"/>
      <c r="AW36" s="249"/>
      <c r="AX36" s="249"/>
      <c r="AY36" s="249"/>
      <c r="AZ36" s="249"/>
      <c r="BA36" s="249"/>
      <c r="BB36" s="249"/>
      <c r="BC36" s="249"/>
      <c r="BD36" s="249"/>
      <c r="BE36" s="249"/>
      <c r="BF36" s="249"/>
      <c r="BG36" s="249"/>
      <c r="BH36" s="249"/>
      <c r="BI36" s="249"/>
      <c r="BJ36" s="249"/>
      <c r="BK36" s="249"/>
      <c r="BL36" s="249"/>
      <c r="BM36" s="249"/>
      <c r="BN36" s="249"/>
      <c r="BO36" s="249"/>
      <c r="BP36" s="249"/>
      <c r="BQ36" s="249"/>
      <c r="BR36" s="249"/>
      <c r="BS36" s="249"/>
      <c r="BT36" s="249"/>
      <c r="BU36" s="249"/>
      <c r="BV36" s="249"/>
      <c r="BW36" s="249"/>
      <c r="BX36" s="249"/>
      <c r="BY36" s="249"/>
      <c r="BZ36" s="249"/>
      <c r="CA36" s="249"/>
      <c r="CB36" s="249"/>
      <c r="CC36" s="249"/>
      <c r="CD36" s="249"/>
      <c r="CE36" s="249"/>
      <c r="CF36" s="249"/>
      <c r="CG36" s="249"/>
      <c r="CH36" s="249"/>
      <c r="CI36" s="249"/>
      <c r="CJ36" s="249"/>
      <c r="CK36" s="249"/>
      <c r="CL36" s="249"/>
      <c r="CM36" s="249"/>
      <c r="CN36" s="249"/>
      <c r="CO36" s="249"/>
      <c r="CP36" s="249"/>
      <c r="CQ36" s="249"/>
      <c r="CR36" s="249"/>
      <c r="CS36" s="249"/>
      <c r="CT36" s="249"/>
      <c r="CU36" s="249"/>
      <c r="CV36" s="249"/>
      <c r="CW36" s="249"/>
      <c r="CX36" s="249"/>
      <c r="CY36" s="249"/>
      <c r="CZ36" s="249"/>
      <c r="DA36" s="249"/>
      <c r="DB36" s="249"/>
      <c r="DC36" s="249"/>
      <c r="DD36" s="249"/>
      <c r="DE36" s="249"/>
      <c r="DF36" s="249"/>
      <c r="DG36" s="249"/>
      <c r="DH36" s="249"/>
      <c r="DI36" s="249"/>
      <c r="DJ36" s="249"/>
      <c r="DK36" s="249"/>
      <c r="DL36" s="249"/>
    </row>
    <row r="37" spans="1:116" x14ac:dyDescent="0.35">
      <c r="A37" s="250" t="s">
        <v>7421</v>
      </c>
      <c r="B37" s="251" t="s">
        <v>7422</v>
      </c>
      <c r="C37" s="254">
        <v>0.16604995180000001</v>
      </c>
      <c r="D37" s="255">
        <v>12</v>
      </c>
      <c r="E37" s="254">
        <v>0.04</v>
      </c>
      <c r="F37" s="254">
        <v>9.3000000000000007</v>
      </c>
      <c r="G37" s="254">
        <v>0.28785367480000001</v>
      </c>
      <c r="H37" s="254">
        <v>44.400001525900002</v>
      </c>
      <c r="I37" s="255">
        <v>3</v>
      </c>
      <c r="J37" s="255" t="str">
        <f>IFERROR(VLOOKUP($B37,'Core Indicators'!$E$3:$EU$906,147,FALSE),"x")</f>
        <v>x</v>
      </c>
      <c r="K37" s="256">
        <v>1.0736131668</v>
      </c>
      <c r="L37" s="254">
        <v>9.5</v>
      </c>
      <c r="M37" s="255">
        <v>90</v>
      </c>
      <c r="N37" s="255">
        <v>67</v>
      </c>
      <c r="O37" s="255" t="str">
        <f>IFERROR(VLOOKUP(B37,'Core Indicators'!$E$3:$G$9906,3,FALSE),"x")</f>
        <v>x</v>
      </c>
      <c r="P37" s="255">
        <v>743532</v>
      </c>
      <c r="Q37" s="249"/>
      <c r="R37" s="249"/>
      <c r="S37" s="249"/>
      <c r="T37" s="249"/>
      <c r="U37" s="249"/>
      <c r="V37" s="249"/>
      <c r="W37" s="249"/>
      <c r="X37" s="249"/>
      <c r="Y37" s="249"/>
      <c r="Z37" s="249"/>
      <c r="AA37" s="249"/>
      <c r="AB37" s="249"/>
      <c r="AC37" s="249"/>
      <c r="AD37" s="249"/>
      <c r="AE37" s="249"/>
      <c r="AF37" s="249"/>
      <c r="AG37" s="249"/>
      <c r="AH37" s="249"/>
      <c r="AI37" s="249"/>
      <c r="AJ37" s="249"/>
      <c r="AK37" s="249"/>
      <c r="AL37" s="249"/>
      <c r="AM37" s="249"/>
      <c r="AN37" s="249"/>
      <c r="AO37" s="249"/>
      <c r="AP37" s="249"/>
      <c r="AQ37" s="249"/>
      <c r="AR37" s="249"/>
      <c r="AS37" s="249"/>
      <c r="AT37" s="249"/>
      <c r="AU37" s="249"/>
      <c r="AV37" s="249"/>
      <c r="AW37" s="249"/>
      <c r="AX37" s="249"/>
      <c r="AY37" s="249"/>
      <c r="AZ37" s="249"/>
      <c r="BA37" s="249"/>
      <c r="BB37" s="249"/>
      <c r="BC37" s="249"/>
      <c r="BD37" s="249"/>
      <c r="BE37" s="249"/>
      <c r="BF37" s="249"/>
      <c r="BG37" s="249"/>
      <c r="BH37" s="249"/>
      <c r="BI37" s="249"/>
      <c r="BJ37" s="249"/>
      <c r="BK37" s="249"/>
      <c r="BL37" s="249"/>
      <c r="BM37" s="249"/>
      <c r="BN37" s="249"/>
      <c r="BO37" s="249"/>
      <c r="BP37" s="249"/>
      <c r="BQ37" s="249"/>
      <c r="BR37" s="249"/>
      <c r="BS37" s="249"/>
      <c r="BT37" s="249"/>
      <c r="BU37" s="249"/>
      <c r="BV37" s="249"/>
      <c r="BW37" s="249"/>
      <c r="BX37" s="249"/>
      <c r="BY37" s="249"/>
      <c r="BZ37" s="249"/>
      <c r="CA37" s="249"/>
      <c r="CB37" s="249"/>
      <c r="CC37" s="249"/>
      <c r="CD37" s="249"/>
      <c r="CE37" s="249"/>
      <c r="CF37" s="249"/>
      <c r="CG37" s="249"/>
      <c r="CH37" s="249"/>
      <c r="CI37" s="249"/>
      <c r="CJ37" s="249"/>
      <c r="CK37" s="249"/>
      <c r="CL37" s="249"/>
      <c r="CM37" s="249"/>
      <c r="CN37" s="249"/>
      <c r="CO37" s="249"/>
      <c r="CP37" s="249"/>
      <c r="CQ37" s="249"/>
      <c r="CR37" s="249"/>
      <c r="CS37" s="249"/>
      <c r="CT37" s="249"/>
      <c r="CU37" s="249"/>
      <c r="CV37" s="249"/>
      <c r="CW37" s="249"/>
      <c r="CX37" s="249"/>
      <c r="CY37" s="249"/>
      <c r="CZ37" s="249"/>
      <c r="DA37" s="249"/>
      <c r="DB37" s="249"/>
      <c r="DC37" s="249"/>
      <c r="DD37" s="249"/>
      <c r="DE37" s="249"/>
      <c r="DF37" s="249"/>
      <c r="DG37" s="249"/>
      <c r="DH37" s="249"/>
      <c r="DI37" s="249"/>
      <c r="DJ37" s="249"/>
      <c r="DK37" s="249"/>
      <c r="DL37" s="249"/>
    </row>
    <row r="38" spans="1:116" x14ac:dyDescent="0.35">
      <c r="A38" s="250" t="s">
        <v>7423</v>
      </c>
      <c r="B38" s="251" t="s">
        <v>7424</v>
      </c>
      <c r="C38" s="254">
        <v>0.16040162429999999</v>
      </c>
      <c r="D38" s="255">
        <v>0</v>
      </c>
      <c r="E38" s="254">
        <v>0.43430000000000002</v>
      </c>
      <c r="F38" s="254">
        <v>3.3333333333000001</v>
      </c>
      <c r="G38" s="254">
        <v>0.16264248040000001</v>
      </c>
      <c r="H38" s="254">
        <v>38.5</v>
      </c>
      <c r="I38" s="255">
        <v>3</v>
      </c>
      <c r="J38" s="255" t="str">
        <f>IFERROR(VLOOKUP($B38,'Core Indicators'!$E$3:$EU$906,147,FALSE),"x")</f>
        <v>x</v>
      </c>
      <c r="K38" s="256">
        <v>-0.27471861240000001</v>
      </c>
      <c r="L38" s="254">
        <v>2.5</v>
      </c>
      <c r="M38" s="255">
        <v>10</v>
      </c>
      <c r="N38" s="255">
        <v>41</v>
      </c>
      <c r="O38" s="255" t="str">
        <f>IFERROR(VLOOKUP(B38,'Core Indicators'!$E$3:$G$9906,3,FALSE),"x")</f>
        <v>x</v>
      </c>
      <c r="P38" s="255">
        <v>9388211</v>
      </c>
      <c r="Q38" s="249"/>
      <c r="R38" s="249"/>
      <c r="S38" s="249"/>
      <c r="T38" s="249"/>
      <c r="U38" s="249"/>
      <c r="V38" s="249"/>
      <c r="W38" s="249"/>
      <c r="X38" s="249"/>
      <c r="Y38" s="249"/>
      <c r="Z38" s="249"/>
      <c r="AA38" s="249"/>
      <c r="AB38" s="249"/>
      <c r="AC38" s="249"/>
      <c r="AD38" s="249"/>
      <c r="AE38" s="249"/>
      <c r="AF38" s="249"/>
      <c r="AG38" s="249"/>
      <c r="AH38" s="249"/>
      <c r="AI38" s="249"/>
      <c r="AJ38" s="249"/>
      <c r="AK38" s="249"/>
      <c r="AL38" s="249"/>
      <c r="AM38" s="249"/>
      <c r="AN38" s="249"/>
      <c r="AO38" s="249"/>
      <c r="AP38" s="249"/>
      <c r="AQ38" s="249"/>
      <c r="AR38" s="249"/>
      <c r="AS38" s="249"/>
      <c r="AT38" s="249"/>
      <c r="AU38" s="249"/>
      <c r="AV38" s="249"/>
      <c r="AW38" s="249"/>
      <c r="AX38" s="249"/>
      <c r="AY38" s="249"/>
      <c r="AZ38" s="249"/>
      <c r="BA38" s="249"/>
      <c r="BB38" s="249"/>
      <c r="BC38" s="249"/>
      <c r="BD38" s="249"/>
      <c r="BE38" s="249"/>
      <c r="BF38" s="249"/>
      <c r="BG38" s="249"/>
      <c r="BH38" s="249"/>
      <c r="BI38" s="249"/>
      <c r="BJ38" s="249"/>
      <c r="BK38" s="249"/>
      <c r="BL38" s="249"/>
      <c r="BM38" s="249"/>
      <c r="BN38" s="249"/>
      <c r="BO38" s="249"/>
      <c r="BP38" s="249"/>
      <c r="BQ38" s="249"/>
      <c r="BR38" s="249"/>
      <c r="BS38" s="249"/>
      <c r="BT38" s="249"/>
      <c r="BU38" s="249"/>
      <c r="BV38" s="249"/>
      <c r="BW38" s="249"/>
      <c r="BX38" s="249"/>
      <c r="BY38" s="249"/>
      <c r="BZ38" s="249"/>
      <c r="CA38" s="249"/>
      <c r="CB38" s="249"/>
      <c r="CC38" s="249"/>
      <c r="CD38" s="249"/>
      <c r="CE38" s="249"/>
      <c r="CF38" s="249"/>
      <c r="CG38" s="249"/>
      <c r="CH38" s="249"/>
      <c r="CI38" s="249"/>
      <c r="CJ38" s="249"/>
      <c r="CK38" s="249"/>
      <c r="CL38" s="249"/>
      <c r="CM38" s="249"/>
      <c r="CN38" s="249"/>
      <c r="CO38" s="249"/>
      <c r="CP38" s="249"/>
      <c r="CQ38" s="249"/>
      <c r="CR38" s="249"/>
      <c r="CS38" s="249"/>
      <c r="CT38" s="249"/>
      <c r="CU38" s="249"/>
      <c r="CV38" s="249"/>
      <c r="CW38" s="249"/>
      <c r="CX38" s="249"/>
      <c r="CY38" s="249"/>
      <c r="CZ38" s="249"/>
      <c r="DA38" s="249"/>
      <c r="DB38" s="249"/>
      <c r="DC38" s="249"/>
      <c r="DD38" s="249"/>
      <c r="DE38" s="249"/>
      <c r="DF38" s="249"/>
      <c r="DG38" s="249"/>
      <c r="DH38" s="249"/>
      <c r="DI38" s="249"/>
      <c r="DJ38" s="249"/>
      <c r="DK38" s="249"/>
      <c r="DL38" s="249"/>
    </row>
    <row r="39" spans="1:116" x14ac:dyDescent="0.35">
      <c r="A39" s="250" t="s">
        <v>455</v>
      </c>
      <c r="B39" s="251" t="s">
        <v>7425</v>
      </c>
      <c r="C39" s="254">
        <v>0.41304397009999999</v>
      </c>
      <c r="D39" s="255">
        <v>10</v>
      </c>
      <c r="E39" s="254">
        <v>0.247</v>
      </c>
      <c r="F39" s="254">
        <v>6.7</v>
      </c>
      <c r="G39" s="254">
        <v>0.41050226350000002</v>
      </c>
      <c r="H39" s="254">
        <v>50.400001525900002</v>
      </c>
      <c r="I39" s="255">
        <v>4</v>
      </c>
      <c r="J39" s="255">
        <f>IFERROR(VLOOKUP($B39,'Core Indicators'!$E$3:$EU$906,147,FALSE),"x")</f>
        <v>471</v>
      </c>
      <c r="K39" s="256">
        <v>-0.41692885759999998</v>
      </c>
      <c r="L39" s="254">
        <v>6.25</v>
      </c>
      <c r="M39" s="255">
        <v>66</v>
      </c>
      <c r="N39" s="255">
        <v>37</v>
      </c>
      <c r="O39" s="255">
        <f>IFERROR(VLOOKUP(B39,'Core Indicators'!$E$3:$G$9906,3,FALSE),"x")</f>
        <v>50300000</v>
      </c>
      <c r="P39" s="255">
        <v>1109500</v>
      </c>
      <c r="Q39" s="249"/>
      <c r="R39" s="249"/>
      <c r="S39" s="249"/>
      <c r="T39" s="249"/>
      <c r="U39" s="249"/>
      <c r="V39" s="249"/>
      <c r="W39" s="249"/>
      <c r="X39" s="249"/>
      <c r="Y39" s="249"/>
      <c r="Z39" s="249"/>
      <c r="AA39" s="249"/>
      <c r="AB39" s="249"/>
      <c r="AC39" s="249"/>
      <c r="AD39" s="249"/>
      <c r="AE39" s="249"/>
      <c r="AF39" s="249"/>
      <c r="AG39" s="249"/>
      <c r="AH39" s="249"/>
      <c r="AI39" s="249"/>
      <c r="AJ39" s="249"/>
      <c r="AK39" s="249"/>
      <c r="AL39" s="249"/>
      <c r="AM39" s="249"/>
      <c r="AN39" s="249"/>
      <c r="AO39" s="249"/>
      <c r="AP39" s="249"/>
      <c r="AQ39" s="249"/>
      <c r="AR39" s="249"/>
      <c r="AS39" s="249"/>
      <c r="AT39" s="249"/>
      <c r="AU39" s="249"/>
      <c r="AV39" s="249"/>
      <c r="AW39" s="249"/>
      <c r="AX39" s="249"/>
      <c r="AY39" s="249"/>
      <c r="AZ39" s="249"/>
      <c r="BA39" s="249"/>
      <c r="BB39" s="249"/>
      <c r="BC39" s="249"/>
      <c r="BD39" s="249"/>
      <c r="BE39" s="249"/>
      <c r="BF39" s="249"/>
      <c r="BG39" s="249"/>
      <c r="BH39" s="249"/>
      <c r="BI39" s="249"/>
      <c r="BJ39" s="249"/>
      <c r="BK39" s="249"/>
      <c r="BL39" s="249"/>
      <c r="BM39" s="249"/>
      <c r="BN39" s="249"/>
      <c r="BO39" s="249"/>
      <c r="BP39" s="249"/>
      <c r="BQ39" s="249"/>
      <c r="BR39" s="249"/>
      <c r="BS39" s="249"/>
      <c r="BT39" s="249"/>
      <c r="BU39" s="249"/>
      <c r="BV39" s="249"/>
      <c r="BW39" s="249"/>
      <c r="BX39" s="249"/>
      <c r="BY39" s="249"/>
      <c r="BZ39" s="249"/>
      <c r="CA39" s="249"/>
      <c r="CB39" s="249"/>
      <c r="CC39" s="249"/>
      <c r="CD39" s="249"/>
      <c r="CE39" s="249"/>
      <c r="CF39" s="249"/>
      <c r="CG39" s="249"/>
      <c r="CH39" s="249"/>
      <c r="CI39" s="249"/>
      <c r="CJ39" s="249"/>
      <c r="CK39" s="249"/>
      <c r="CL39" s="249"/>
      <c r="CM39" s="249"/>
      <c r="CN39" s="249"/>
      <c r="CO39" s="249"/>
      <c r="CP39" s="249"/>
      <c r="CQ39" s="249"/>
      <c r="CR39" s="249"/>
      <c r="CS39" s="249"/>
      <c r="CT39" s="249"/>
      <c r="CU39" s="249"/>
      <c r="CV39" s="249"/>
      <c r="CW39" s="249"/>
      <c r="CX39" s="249"/>
      <c r="CY39" s="249"/>
      <c r="CZ39" s="249"/>
      <c r="DA39" s="249"/>
      <c r="DB39" s="249"/>
      <c r="DC39" s="249"/>
      <c r="DD39" s="249"/>
      <c r="DE39" s="249"/>
      <c r="DF39" s="249"/>
      <c r="DG39" s="249"/>
      <c r="DH39" s="249"/>
      <c r="DI39" s="249"/>
      <c r="DJ39" s="249"/>
      <c r="DK39" s="249"/>
      <c r="DL39" s="249"/>
    </row>
    <row r="40" spans="1:116" x14ac:dyDescent="0.35">
      <c r="A40" s="250" t="s">
        <v>7426</v>
      </c>
      <c r="B40" s="251" t="s">
        <v>7427</v>
      </c>
      <c r="C40" s="254">
        <v>0.54602201459999999</v>
      </c>
      <c r="D40" s="255">
        <v>10</v>
      </c>
      <c r="E40" s="254">
        <v>0</v>
      </c>
      <c r="F40" s="254" t="s">
        <v>14</v>
      </c>
      <c r="G40" s="254" t="s">
        <v>14</v>
      </c>
      <c r="H40" s="254">
        <v>45.299999237100003</v>
      </c>
      <c r="I40" s="255">
        <v>0</v>
      </c>
      <c r="J40" s="255" t="str">
        <f>IFERROR(VLOOKUP($B40,'Core Indicators'!$E$3:$EU$906,147,FALSE),"x")</f>
        <v>x</v>
      </c>
      <c r="K40" s="256">
        <v>-1.0875025988</v>
      </c>
      <c r="L40" s="254" t="s">
        <v>14</v>
      </c>
      <c r="M40" s="255">
        <v>44</v>
      </c>
      <c r="N40" s="255">
        <v>25</v>
      </c>
      <c r="O40" s="255" t="str">
        <f>IFERROR(VLOOKUP(B40,'Core Indicators'!$E$3:$G$9906,3,FALSE),"x")</f>
        <v>x</v>
      </c>
      <c r="P40" s="255">
        <v>1861</v>
      </c>
      <c r="Q40" s="249"/>
      <c r="R40" s="249"/>
      <c r="S40" s="249"/>
      <c r="T40" s="249"/>
      <c r="U40" s="249"/>
      <c r="V40" s="249"/>
      <c r="W40" s="249"/>
      <c r="X40" s="249"/>
      <c r="Y40" s="249"/>
      <c r="Z40" s="249"/>
      <c r="AA40" s="249"/>
      <c r="AB40" s="249"/>
      <c r="AC40" s="249"/>
      <c r="AD40" s="249"/>
      <c r="AE40" s="249"/>
      <c r="AF40" s="249"/>
      <c r="AG40" s="249"/>
      <c r="AH40" s="249"/>
      <c r="AI40" s="249"/>
      <c r="AJ40" s="249"/>
      <c r="AK40" s="249"/>
      <c r="AL40" s="249"/>
      <c r="AM40" s="249"/>
      <c r="AN40" s="249"/>
      <c r="AO40" s="249"/>
      <c r="AP40" s="249"/>
      <c r="AQ40" s="249"/>
      <c r="AR40" s="249"/>
      <c r="AS40" s="249"/>
      <c r="AT40" s="249"/>
      <c r="AU40" s="249"/>
      <c r="AV40" s="249"/>
      <c r="AW40" s="249"/>
      <c r="AX40" s="249"/>
      <c r="AY40" s="249"/>
      <c r="AZ40" s="249"/>
      <c r="BA40" s="249"/>
      <c r="BB40" s="249"/>
      <c r="BC40" s="249"/>
      <c r="BD40" s="249"/>
      <c r="BE40" s="249"/>
      <c r="BF40" s="249"/>
      <c r="BG40" s="249"/>
      <c r="BH40" s="249"/>
      <c r="BI40" s="249"/>
      <c r="BJ40" s="249"/>
      <c r="BK40" s="249"/>
      <c r="BL40" s="249"/>
      <c r="BM40" s="249"/>
      <c r="BN40" s="249"/>
      <c r="BO40" s="249"/>
      <c r="BP40" s="249"/>
      <c r="BQ40" s="249"/>
      <c r="BR40" s="249"/>
      <c r="BS40" s="249"/>
      <c r="BT40" s="249"/>
      <c r="BU40" s="249"/>
      <c r="BV40" s="249"/>
      <c r="BW40" s="249"/>
      <c r="BX40" s="249"/>
      <c r="BY40" s="249"/>
      <c r="BZ40" s="249"/>
      <c r="CA40" s="249"/>
      <c r="CB40" s="249"/>
      <c r="CC40" s="249"/>
      <c r="CD40" s="249"/>
      <c r="CE40" s="249"/>
      <c r="CF40" s="249"/>
      <c r="CG40" s="249"/>
      <c r="CH40" s="249"/>
      <c r="CI40" s="249"/>
      <c r="CJ40" s="249"/>
      <c r="CK40" s="249"/>
      <c r="CL40" s="249"/>
      <c r="CM40" s="249"/>
      <c r="CN40" s="249"/>
      <c r="CO40" s="249"/>
      <c r="CP40" s="249"/>
      <c r="CQ40" s="249"/>
      <c r="CR40" s="249"/>
      <c r="CS40" s="249"/>
      <c r="CT40" s="249"/>
      <c r="CU40" s="249"/>
      <c r="CV40" s="249"/>
      <c r="CW40" s="249"/>
      <c r="CX40" s="249"/>
      <c r="CY40" s="249"/>
      <c r="CZ40" s="249"/>
      <c r="DA40" s="249"/>
      <c r="DB40" s="249"/>
      <c r="DC40" s="249"/>
      <c r="DD40" s="249"/>
      <c r="DE40" s="249"/>
      <c r="DF40" s="249"/>
      <c r="DG40" s="249"/>
      <c r="DH40" s="249"/>
      <c r="DI40" s="249"/>
      <c r="DJ40" s="249"/>
      <c r="DK40" s="249"/>
      <c r="DL40" s="249"/>
    </row>
    <row r="41" spans="1:116" x14ac:dyDescent="0.35">
      <c r="A41" s="250" t="s">
        <v>4346</v>
      </c>
      <c r="B41" s="251" t="s">
        <v>7428</v>
      </c>
      <c r="C41" s="254">
        <v>0.8790999934</v>
      </c>
      <c r="D41" s="255">
        <v>10</v>
      </c>
      <c r="E41" s="254">
        <v>0.72</v>
      </c>
      <c r="F41" s="254">
        <v>3.3</v>
      </c>
      <c r="G41" s="254">
        <v>0.57901026190000005</v>
      </c>
      <c r="H41" s="254">
        <v>48.900001525900002</v>
      </c>
      <c r="I41" s="255">
        <v>1</v>
      </c>
      <c r="J41" s="255" t="str">
        <f>IFERROR(VLOOKUP($B41,'Core Indicators'!$E$3:$EU$906,147,FALSE),"x")</f>
        <v>x</v>
      </c>
      <c r="K41" s="256">
        <v>-1.1497093438999999</v>
      </c>
      <c r="L41" s="254">
        <v>2.5</v>
      </c>
      <c r="M41" s="255">
        <v>20</v>
      </c>
      <c r="N41" s="255">
        <v>19</v>
      </c>
      <c r="O41" s="255">
        <f>IFERROR(VLOOKUP(B41,'Core Indicators'!$E$3:$G$9906,3,FALSE),"x")</f>
        <v>5599000</v>
      </c>
      <c r="P41" s="255">
        <v>341500</v>
      </c>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49"/>
      <c r="BG41" s="249"/>
      <c r="BH41" s="249"/>
      <c r="BI41" s="249"/>
      <c r="BJ41" s="249"/>
      <c r="BK41" s="249"/>
      <c r="BL41" s="249"/>
      <c r="BM41" s="249"/>
      <c r="BN41" s="249"/>
      <c r="BO41" s="249"/>
      <c r="BP41" s="249"/>
      <c r="BQ41" s="249"/>
      <c r="BR41" s="249"/>
      <c r="BS41" s="249"/>
      <c r="BT41" s="249"/>
      <c r="BU41" s="249"/>
      <c r="BV41" s="249"/>
      <c r="BW41" s="249"/>
      <c r="BX41" s="249"/>
      <c r="BY41" s="249"/>
      <c r="BZ41" s="249"/>
      <c r="CA41" s="249"/>
      <c r="CB41" s="249"/>
      <c r="CC41" s="249"/>
      <c r="CD41" s="249"/>
      <c r="CE41" s="249"/>
      <c r="CF41" s="249"/>
      <c r="CG41" s="249"/>
      <c r="CH41" s="249"/>
      <c r="CI41" s="249"/>
      <c r="CJ41" s="249"/>
      <c r="CK41" s="249"/>
      <c r="CL41" s="249"/>
      <c r="CM41" s="249"/>
      <c r="CN41" s="249"/>
      <c r="CO41" s="249"/>
      <c r="CP41" s="249"/>
      <c r="CQ41" s="249"/>
      <c r="CR41" s="249"/>
      <c r="CS41" s="249"/>
      <c r="CT41" s="249"/>
      <c r="CU41" s="249"/>
      <c r="CV41" s="249"/>
      <c r="CW41" s="249"/>
      <c r="CX41" s="249"/>
      <c r="CY41" s="249"/>
      <c r="CZ41" s="249"/>
      <c r="DA41" s="249"/>
      <c r="DB41" s="249"/>
      <c r="DC41" s="249"/>
      <c r="DD41" s="249"/>
      <c r="DE41" s="249"/>
      <c r="DF41" s="249"/>
      <c r="DG41" s="249"/>
      <c r="DH41" s="249"/>
      <c r="DI41" s="249"/>
      <c r="DJ41" s="249"/>
      <c r="DK41" s="249"/>
      <c r="DL41" s="249"/>
    </row>
    <row r="42" spans="1:116" x14ac:dyDescent="0.35">
      <c r="A42" s="250" t="s">
        <v>1069</v>
      </c>
      <c r="B42" s="251" t="s">
        <v>7429</v>
      </c>
      <c r="C42" s="254">
        <v>0.29277097899999999</v>
      </c>
      <c r="D42" s="255">
        <v>11</v>
      </c>
      <c r="E42" s="254">
        <v>0.02</v>
      </c>
      <c r="F42" s="254">
        <v>9.0500000000000007</v>
      </c>
      <c r="G42" s="254">
        <v>0.28514079650000002</v>
      </c>
      <c r="H42" s="254">
        <v>48</v>
      </c>
      <c r="I42" s="255">
        <v>0</v>
      </c>
      <c r="J42" s="255">
        <f>IFERROR(VLOOKUP($B42,'Core Indicators'!$E$3:$EU$906,147,FALSE),"x")</f>
        <v>0</v>
      </c>
      <c r="K42" s="256">
        <v>0.54409223789999994</v>
      </c>
      <c r="L42" s="254">
        <v>9.5</v>
      </c>
      <c r="M42" s="255">
        <v>91</v>
      </c>
      <c r="N42" s="255">
        <v>56</v>
      </c>
      <c r="O42" s="255">
        <f>IFERROR(VLOOKUP(B42,'Core Indicators'!$E$3:$G$9906,3,FALSE),"x")</f>
        <v>5197000</v>
      </c>
      <c r="P42" s="255">
        <v>51060</v>
      </c>
      <c r="Q42" s="249"/>
      <c r="R42" s="249"/>
      <c r="S42" s="249"/>
      <c r="T42" s="249"/>
      <c r="U42" s="249"/>
      <c r="V42" s="249"/>
      <c r="W42" s="249"/>
      <c r="X42" s="249"/>
      <c r="Y42" s="249"/>
      <c r="Z42" s="249"/>
      <c r="AA42" s="249"/>
      <c r="AB42" s="249"/>
      <c r="AC42" s="249"/>
      <c r="AD42" s="249"/>
      <c r="AE42" s="249"/>
      <c r="AF42" s="249"/>
      <c r="AG42" s="249"/>
      <c r="AH42" s="249"/>
      <c r="AI42" s="249"/>
      <c r="AJ42" s="249"/>
      <c r="AK42" s="249"/>
      <c r="AL42" s="249"/>
      <c r="AM42" s="249"/>
      <c r="AN42" s="249"/>
      <c r="AO42" s="249"/>
      <c r="AP42" s="249"/>
      <c r="AQ42" s="249"/>
      <c r="AR42" s="249"/>
      <c r="AS42" s="249"/>
      <c r="AT42" s="249"/>
      <c r="AU42" s="249"/>
      <c r="AV42" s="249"/>
      <c r="AW42" s="249"/>
      <c r="AX42" s="249"/>
      <c r="AY42" s="249"/>
      <c r="AZ42" s="249"/>
      <c r="BA42" s="249"/>
      <c r="BB42" s="249"/>
      <c r="BC42" s="249"/>
      <c r="BD42" s="249"/>
      <c r="BE42" s="249"/>
      <c r="BF42" s="249"/>
      <c r="BG42" s="249"/>
      <c r="BH42" s="249"/>
      <c r="BI42" s="249"/>
      <c r="BJ42" s="249"/>
      <c r="BK42" s="249"/>
      <c r="BL42" s="249"/>
      <c r="BM42" s="249"/>
      <c r="BN42" s="249"/>
      <c r="BO42" s="249"/>
      <c r="BP42" s="249"/>
      <c r="BQ42" s="249"/>
      <c r="BR42" s="249"/>
      <c r="BS42" s="249"/>
      <c r="BT42" s="249"/>
      <c r="BU42" s="249"/>
      <c r="BV42" s="249"/>
      <c r="BW42" s="249"/>
      <c r="BX42" s="249"/>
      <c r="BY42" s="249"/>
      <c r="BZ42" s="249"/>
      <c r="CA42" s="249"/>
      <c r="CB42" s="249"/>
      <c r="CC42" s="249"/>
      <c r="CD42" s="249"/>
      <c r="CE42" s="249"/>
      <c r="CF42" s="249"/>
      <c r="CG42" s="249"/>
      <c r="CH42" s="249"/>
      <c r="CI42" s="249"/>
      <c r="CJ42" s="249"/>
      <c r="CK42" s="249"/>
      <c r="CL42" s="249"/>
      <c r="CM42" s="249"/>
      <c r="CN42" s="249"/>
      <c r="CO42" s="249"/>
      <c r="CP42" s="249"/>
      <c r="CQ42" s="249"/>
      <c r="CR42" s="249"/>
      <c r="CS42" s="249"/>
      <c r="CT42" s="249"/>
      <c r="CU42" s="249"/>
      <c r="CV42" s="249"/>
      <c r="CW42" s="249"/>
      <c r="CX42" s="249"/>
      <c r="CY42" s="249"/>
      <c r="CZ42" s="249"/>
      <c r="DA42" s="249"/>
      <c r="DB42" s="249"/>
      <c r="DC42" s="249"/>
      <c r="DD42" s="249"/>
      <c r="DE42" s="249"/>
      <c r="DF42" s="249"/>
      <c r="DG42" s="249"/>
      <c r="DH42" s="249"/>
      <c r="DI42" s="249"/>
      <c r="DJ42" s="249"/>
      <c r="DK42" s="249"/>
      <c r="DL42" s="249"/>
    </row>
    <row r="43" spans="1:116" x14ac:dyDescent="0.35">
      <c r="A43" s="250" t="s">
        <v>7430</v>
      </c>
      <c r="B43" s="251" t="s">
        <v>7431</v>
      </c>
      <c r="C43" s="254">
        <v>0.1808372083</v>
      </c>
      <c r="D43" s="255">
        <v>11</v>
      </c>
      <c r="E43" s="254">
        <v>1.6799999999999999E-2</v>
      </c>
      <c r="F43" s="254">
        <v>8.15</v>
      </c>
      <c r="G43" s="254">
        <v>0.1224165438</v>
      </c>
      <c r="H43" s="254">
        <v>30.399999618500001</v>
      </c>
      <c r="I43" s="255">
        <v>3</v>
      </c>
      <c r="J43" s="255" t="str">
        <f>IFERROR(VLOOKUP($B43,'Core Indicators'!$E$3:$EU$906,147,FALSE),"x")</f>
        <v>x</v>
      </c>
      <c r="K43" s="256">
        <v>0.36613461380000001</v>
      </c>
      <c r="L43" s="254">
        <v>7.25</v>
      </c>
      <c r="M43" s="255">
        <v>85</v>
      </c>
      <c r="N43" s="255">
        <v>47</v>
      </c>
      <c r="O43" s="255" t="str">
        <f>IFERROR(VLOOKUP(B43,'Core Indicators'!$E$3:$G$9906,3,FALSE),"x")</f>
        <v>x</v>
      </c>
      <c r="P43" s="255">
        <v>55960</v>
      </c>
      <c r="Q43" s="249"/>
      <c r="R43" s="249"/>
      <c r="S43" s="249"/>
      <c r="T43" s="249"/>
      <c r="U43" s="249"/>
      <c r="V43" s="249"/>
      <c r="W43" s="249"/>
      <c r="X43" s="249"/>
      <c r="Y43" s="249"/>
      <c r="Z43" s="249"/>
      <c r="AA43" s="249"/>
      <c r="AB43" s="249"/>
      <c r="AC43" s="249"/>
      <c r="AD43" s="249"/>
      <c r="AE43" s="249"/>
      <c r="AF43" s="249"/>
      <c r="AG43" s="249"/>
      <c r="AH43" s="249"/>
      <c r="AI43" s="249"/>
      <c r="AJ43" s="249"/>
      <c r="AK43" s="249"/>
      <c r="AL43" s="249"/>
      <c r="AM43" s="249"/>
      <c r="AN43" s="249"/>
      <c r="AO43" s="249"/>
      <c r="AP43" s="249"/>
      <c r="AQ43" s="249"/>
      <c r="AR43" s="249"/>
      <c r="AS43" s="249"/>
      <c r="AT43" s="249"/>
      <c r="AU43" s="249"/>
      <c r="AV43" s="249"/>
      <c r="AW43" s="249"/>
      <c r="AX43" s="249"/>
      <c r="AY43" s="249"/>
      <c r="AZ43" s="249"/>
      <c r="BA43" s="249"/>
      <c r="BB43" s="249"/>
      <c r="BC43" s="249"/>
      <c r="BD43" s="249"/>
      <c r="BE43" s="249"/>
      <c r="BF43" s="249"/>
      <c r="BG43" s="249"/>
      <c r="BH43" s="249"/>
      <c r="BI43" s="249"/>
      <c r="BJ43" s="249"/>
      <c r="BK43" s="249"/>
      <c r="BL43" s="249"/>
      <c r="BM43" s="249"/>
      <c r="BN43" s="249"/>
      <c r="BO43" s="249"/>
      <c r="BP43" s="249"/>
      <c r="BQ43" s="249"/>
      <c r="BR43" s="249"/>
      <c r="BS43" s="249"/>
      <c r="BT43" s="249"/>
      <c r="BU43" s="249"/>
      <c r="BV43" s="249"/>
      <c r="BW43" s="249"/>
      <c r="BX43" s="249"/>
      <c r="BY43" s="249"/>
      <c r="BZ43" s="249"/>
      <c r="CA43" s="249"/>
      <c r="CB43" s="249"/>
      <c r="CC43" s="249"/>
      <c r="CD43" s="249"/>
      <c r="CE43" s="249"/>
      <c r="CF43" s="249"/>
      <c r="CG43" s="249"/>
      <c r="CH43" s="249"/>
      <c r="CI43" s="249"/>
      <c r="CJ43" s="249"/>
      <c r="CK43" s="249"/>
      <c r="CL43" s="249"/>
      <c r="CM43" s="249"/>
      <c r="CN43" s="249"/>
      <c r="CO43" s="249"/>
      <c r="CP43" s="249"/>
      <c r="CQ43" s="249"/>
      <c r="CR43" s="249"/>
      <c r="CS43" s="249"/>
      <c r="CT43" s="249"/>
      <c r="CU43" s="249"/>
      <c r="CV43" s="249"/>
      <c r="CW43" s="249"/>
      <c r="CX43" s="249"/>
      <c r="CY43" s="249"/>
      <c r="CZ43" s="249"/>
      <c r="DA43" s="249"/>
      <c r="DB43" s="249"/>
      <c r="DC43" s="249"/>
      <c r="DD43" s="249"/>
      <c r="DE43" s="249"/>
      <c r="DF43" s="249"/>
      <c r="DG43" s="249"/>
      <c r="DH43" s="249"/>
      <c r="DI43" s="249"/>
      <c r="DJ43" s="249"/>
      <c r="DK43" s="249"/>
      <c r="DL43" s="249"/>
    </row>
    <row r="44" spans="1:116" x14ac:dyDescent="0.35">
      <c r="A44" s="250" t="s">
        <v>7432</v>
      </c>
      <c r="B44" s="251" t="s">
        <v>7433</v>
      </c>
      <c r="C44" s="254">
        <v>0.46023803670000002</v>
      </c>
      <c r="D44" s="255">
        <v>0</v>
      </c>
      <c r="E44" s="254">
        <v>0</v>
      </c>
      <c r="F44" s="254">
        <v>3.5333333332999999</v>
      </c>
      <c r="G44" s="254">
        <v>0.31249158030000002</v>
      </c>
      <c r="H44" s="254" t="s">
        <v>14</v>
      </c>
      <c r="I44" s="255">
        <v>2</v>
      </c>
      <c r="J44" s="255" t="str">
        <f>IFERROR(VLOOKUP($B44,'Core Indicators'!$E$3:$EU$906,147,FALSE),"x")</f>
        <v>x</v>
      </c>
      <c r="K44" s="256">
        <v>-0.32248908279999999</v>
      </c>
      <c r="L44" s="254">
        <v>3.25</v>
      </c>
      <c r="M44" s="255">
        <v>14</v>
      </c>
      <c r="N44" s="255">
        <v>48</v>
      </c>
      <c r="O44" s="255" t="str">
        <f>IFERROR(VLOOKUP(B44,'Core Indicators'!$E$3:$G$9906,3,FALSE),"x")</f>
        <v>x</v>
      </c>
      <c r="P44" s="255">
        <v>104020</v>
      </c>
      <c r="Q44" s="249"/>
      <c r="R44" s="249"/>
      <c r="S44" s="249"/>
      <c r="T44" s="249"/>
      <c r="U44" s="249"/>
      <c r="V44" s="249"/>
      <c r="W44" s="249"/>
      <c r="X44" s="249"/>
      <c r="Y44" s="249"/>
      <c r="Z44" s="249"/>
      <c r="AA44" s="249"/>
      <c r="AB44" s="249"/>
      <c r="AC44" s="249"/>
      <c r="AD44" s="249"/>
      <c r="AE44" s="249"/>
      <c r="AF44" s="249"/>
      <c r="AG44" s="249"/>
      <c r="AH44" s="249"/>
      <c r="AI44" s="249"/>
      <c r="AJ44" s="249"/>
      <c r="AK44" s="249"/>
      <c r="AL44" s="249"/>
      <c r="AM44" s="249"/>
      <c r="AN44" s="249"/>
      <c r="AO44" s="249"/>
      <c r="AP44" s="249"/>
      <c r="AQ44" s="249"/>
      <c r="AR44" s="249"/>
      <c r="AS44" s="249"/>
      <c r="AT44" s="249"/>
      <c r="AU44" s="249"/>
      <c r="AV44" s="249"/>
      <c r="AW44" s="249"/>
      <c r="AX44" s="249"/>
      <c r="AY44" s="249"/>
      <c r="AZ44" s="249"/>
      <c r="BA44" s="249"/>
      <c r="BB44" s="249"/>
      <c r="BC44" s="249"/>
      <c r="BD44" s="249"/>
      <c r="BE44" s="249"/>
      <c r="BF44" s="249"/>
      <c r="BG44" s="249"/>
      <c r="BH44" s="249"/>
      <c r="BI44" s="249"/>
      <c r="BJ44" s="249"/>
      <c r="BK44" s="249"/>
      <c r="BL44" s="249"/>
      <c r="BM44" s="249"/>
      <c r="BN44" s="249"/>
      <c r="BO44" s="249"/>
      <c r="BP44" s="249"/>
      <c r="BQ44" s="249"/>
      <c r="BR44" s="249"/>
      <c r="BS44" s="249"/>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row>
    <row r="45" spans="1:116" x14ac:dyDescent="0.35">
      <c r="A45" s="250" t="s">
        <v>7434</v>
      </c>
      <c r="B45" s="251" t="s">
        <v>7435</v>
      </c>
      <c r="C45" s="254">
        <v>0.32759997839999999</v>
      </c>
      <c r="D45" s="255">
        <v>11</v>
      </c>
      <c r="E45" s="254">
        <v>0</v>
      </c>
      <c r="F45" s="254" t="s">
        <v>14</v>
      </c>
      <c r="G45" s="254">
        <v>8.6124699200000002E-2</v>
      </c>
      <c r="H45" s="254">
        <v>31.399999618500001</v>
      </c>
      <c r="I45" s="255">
        <v>2</v>
      </c>
      <c r="J45" s="255" t="str">
        <f>IFERROR(VLOOKUP($B45,'Core Indicators'!$E$3:$EU$906,147,FALSE),"x")</f>
        <v>x</v>
      </c>
      <c r="K45" s="256">
        <v>0.75989937780000005</v>
      </c>
      <c r="L45" s="254" t="s">
        <v>14</v>
      </c>
      <c r="M45" s="255">
        <v>94</v>
      </c>
      <c r="N45" s="255">
        <v>58</v>
      </c>
      <c r="O45" s="255" t="str">
        <f>IFERROR(VLOOKUP(B45,'Core Indicators'!$E$3:$G$9906,3,FALSE),"x")</f>
        <v>x</v>
      </c>
      <c r="P45" s="255">
        <v>9240</v>
      </c>
      <c r="Q45" s="249"/>
      <c r="R45" s="249"/>
      <c r="S45" s="249"/>
      <c r="T45" s="249"/>
      <c r="U45" s="249"/>
      <c r="V45" s="249"/>
      <c r="W45" s="249"/>
      <c r="X45" s="249"/>
      <c r="Y45" s="249"/>
      <c r="Z45" s="249"/>
      <c r="AA45" s="249"/>
      <c r="AB45" s="249"/>
      <c r="AC45" s="249"/>
      <c r="AD45" s="249"/>
      <c r="AE45" s="249"/>
      <c r="AF45" s="249"/>
      <c r="AG45" s="249"/>
      <c r="AH45" s="249"/>
      <c r="AI45" s="249"/>
      <c r="AJ45" s="249"/>
      <c r="AK45" s="249"/>
      <c r="AL45" s="249"/>
      <c r="AM45" s="249"/>
      <c r="AN45" s="249"/>
      <c r="AO45" s="249"/>
      <c r="AP45" s="249"/>
      <c r="AQ45" s="249"/>
      <c r="AR45" s="249"/>
      <c r="AS45" s="249"/>
      <c r="AT45" s="249"/>
      <c r="AU45" s="249"/>
      <c r="AV45" s="249"/>
      <c r="AW45" s="249"/>
      <c r="AX45" s="249"/>
      <c r="AY45" s="249"/>
      <c r="AZ45" s="249"/>
      <c r="BA45" s="249"/>
      <c r="BB45" s="249"/>
      <c r="BC45" s="249"/>
      <c r="BD45" s="249"/>
      <c r="BE45" s="249"/>
      <c r="BF45" s="249"/>
      <c r="BG45" s="249"/>
      <c r="BH45" s="249"/>
      <c r="BI45" s="249"/>
      <c r="BJ45" s="249"/>
      <c r="BK45" s="249"/>
      <c r="BL45" s="249"/>
      <c r="BM45" s="249"/>
      <c r="BN45" s="249"/>
      <c r="BO45" s="249"/>
      <c r="BP45" s="249"/>
      <c r="BQ45" s="249"/>
      <c r="BR45" s="249"/>
      <c r="BS45" s="249"/>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row>
    <row r="46" spans="1:116" x14ac:dyDescent="0.35">
      <c r="A46" s="250" t="s">
        <v>7436</v>
      </c>
      <c r="B46" s="251" t="s">
        <v>7437</v>
      </c>
      <c r="C46" s="254">
        <v>5.5215994400000003E-2</v>
      </c>
      <c r="D46" s="255">
        <v>11</v>
      </c>
      <c r="E46" s="254">
        <v>5.7000000000000002E-2</v>
      </c>
      <c r="F46" s="254">
        <v>9.35</v>
      </c>
      <c r="G46" s="254">
        <v>0.1374148355</v>
      </c>
      <c r="H46" s="254">
        <v>24.899999618500001</v>
      </c>
      <c r="I46" s="255">
        <v>0</v>
      </c>
      <c r="J46" s="255" t="str">
        <f>IFERROR(VLOOKUP($B46,'Core Indicators'!$E$3:$EU$906,147,FALSE),"x")</f>
        <v>x</v>
      </c>
      <c r="K46" s="256">
        <v>1.0465040207</v>
      </c>
      <c r="L46" s="254">
        <v>9</v>
      </c>
      <c r="M46" s="255">
        <v>91</v>
      </c>
      <c r="N46" s="255">
        <v>56</v>
      </c>
      <c r="O46" s="255" t="str">
        <f>IFERROR(VLOOKUP(B46,'Core Indicators'!$E$3:$G$9906,3,FALSE),"x")</f>
        <v>x</v>
      </c>
      <c r="P46" s="255">
        <v>77210</v>
      </c>
      <c r="Q46" s="249"/>
      <c r="R46" s="249"/>
      <c r="S46" s="249"/>
      <c r="T46" s="249"/>
      <c r="U46" s="249"/>
      <c r="V46" s="249"/>
      <c r="W46" s="249"/>
      <c r="X46" s="249"/>
      <c r="Y46" s="249"/>
      <c r="Z46" s="249"/>
      <c r="AA46" s="249"/>
      <c r="AB46" s="249"/>
      <c r="AC46" s="249"/>
      <c r="AD46" s="249"/>
      <c r="AE46" s="249"/>
      <c r="AF46" s="249"/>
      <c r="AG46" s="249"/>
      <c r="AH46" s="249"/>
      <c r="AI46" s="249"/>
      <c r="AJ46" s="249"/>
      <c r="AK46" s="249"/>
      <c r="AL46" s="249"/>
      <c r="AM46" s="249"/>
      <c r="AN46" s="249"/>
      <c r="AO46" s="249"/>
      <c r="AP46" s="249"/>
      <c r="AQ46" s="249"/>
      <c r="AR46" s="249"/>
      <c r="AS46" s="249"/>
      <c r="AT46" s="249"/>
      <c r="AU46" s="249"/>
      <c r="AV46" s="249"/>
      <c r="AW46" s="249"/>
      <c r="AX46" s="249"/>
      <c r="AY46" s="249"/>
      <c r="AZ46" s="249"/>
      <c r="BA46" s="249"/>
      <c r="BB46" s="249"/>
      <c r="BC46" s="249"/>
      <c r="BD46" s="249"/>
      <c r="BE46" s="249"/>
      <c r="BF46" s="249"/>
      <c r="BG46" s="249"/>
      <c r="BH46" s="249"/>
      <c r="BI46" s="249"/>
      <c r="BJ46" s="249"/>
      <c r="BK46" s="249"/>
      <c r="BL46" s="249"/>
      <c r="BM46" s="249"/>
      <c r="BN46" s="249"/>
      <c r="BO46" s="249"/>
      <c r="BP46" s="249"/>
      <c r="BQ46" s="249"/>
      <c r="BR46" s="249"/>
      <c r="BS46" s="249"/>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c r="CZ46" s="249"/>
      <c r="DA46" s="249"/>
      <c r="DB46" s="249"/>
      <c r="DC46" s="249"/>
      <c r="DD46" s="249"/>
      <c r="DE46" s="249"/>
      <c r="DF46" s="249"/>
      <c r="DG46" s="249"/>
      <c r="DH46" s="249"/>
      <c r="DI46" s="249"/>
      <c r="DJ46" s="249"/>
      <c r="DK46" s="249"/>
      <c r="DL46" s="249"/>
    </row>
    <row r="47" spans="1:116" x14ac:dyDescent="0.35">
      <c r="A47" s="250" t="s">
        <v>7438</v>
      </c>
      <c r="B47" s="251" t="s">
        <v>7439</v>
      </c>
      <c r="C47" s="254">
        <v>0.77389999669999998</v>
      </c>
      <c r="D47" s="255">
        <v>4</v>
      </c>
      <c r="E47" s="254">
        <v>0.34</v>
      </c>
      <c r="F47" s="254">
        <v>5.8</v>
      </c>
      <c r="G47" s="254">
        <v>0.65704813979999999</v>
      </c>
      <c r="H47" s="254">
        <v>41.5</v>
      </c>
      <c r="I47" s="255">
        <v>3</v>
      </c>
      <c r="J47" s="255" t="str">
        <f>IFERROR(VLOOKUP($B47,'Core Indicators'!$E$3:$EU$906,147,FALSE),"x")</f>
        <v>x</v>
      </c>
      <c r="K47" s="256">
        <v>-0.5669065714</v>
      </c>
      <c r="L47" s="254">
        <v>3.75</v>
      </c>
      <c r="M47" s="255">
        <v>51</v>
      </c>
      <c r="N47" s="255">
        <v>35</v>
      </c>
      <c r="O47" s="255" t="str">
        <f>IFERROR(VLOOKUP(B47,'Core Indicators'!$E$3:$G$9906,3,FALSE),"x")</f>
        <v>x</v>
      </c>
      <c r="P47" s="255">
        <v>318000</v>
      </c>
      <c r="Q47" s="249"/>
      <c r="R47" s="249"/>
      <c r="S47" s="249"/>
      <c r="T47" s="249"/>
      <c r="U47" s="249"/>
      <c r="V47" s="249"/>
      <c r="W47" s="249"/>
      <c r="X47" s="249"/>
      <c r="Y47" s="249"/>
      <c r="Z47" s="249"/>
      <c r="AA47" s="249"/>
      <c r="AB47" s="249"/>
      <c r="AC47" s="249"/>
      <c r="AD47" s="249"/>
      <c r="AE47" s="249"/>
      <c r="AF47" s="249"/>
      <c r="AG47" s="249"/>
      <c r="AH47" s="249"/>
      <c r="AI47" s="249"/>
      <c r="AJ47" s="249"/>
      <c r="AK47" s="249"/>
      <c r="AL47" s="249"/>
      <c r="AM47" s="249"/>
      <c r="AN47" s="249"/>
      <c r="AO47" s="249"/>
      <c r="AP47" s="249"/>
      <c r="AQ47" s="249"/>
      <c r="AR47" s="249"/>
      <c r="AS47" s="249"/>
      <c r="AT47" s="249"/>
      <c r="AU47" s="249"/>
      <c r="AV47" s="249"/>
      <c r="AW47" s="249"/>
      <c r="AX47" s="249"/>
      <c r="AY47" s="249"/>
      <c r="AZ47" s="249"/>
      <c r="BA47" s="249"/>
      <c r="BB47" s="249"/>
      <c r="BC47" s="249"/>
      <c r="BD47" s="249"/>
      <c r="BE47" s="249"/>
      <c r="BF47" s="249"/>
      <c r="BG47" s="249"/>
      <c r="BH47" s="249"/>
      <c r="BI47" s="249"/>
      <c r="BJ47" s="249"/>
      <c r="BK47" s="249"/>
      <c r="BL47" s="249"/>
      <c r="BM47" s="249"/>
      <c r="BN47" s="249"/>
      <c r="BO47" s="249"/>
      <c r="BP47" s="249"/>
      <c r="BQ47" s="249"/>
      <c r="BR47" s="249"/>
      <c r="BS47" s="249"/>
      <c r="BT47" s="249"/>
      <c r="BU47" s="249"/>
      <c r="BV47" s="249"/>
      <c r="BW47" s="249"/>
      <c r="BX47" s="249"/>
      <c r="BY47" s="249"/>
      <c r="BZ47" s="249"/>
      <c r="CA47" s="249"/>
      <c r="CB47" s="249"/>
      <c r="CC47" s="249"/>
      <c r="CD47" s="249"/>
      <c r="CE47" s="249"/>
      <c r="CF47" s="249"/>
      <c r="CG47" s="249"/>
      <c r="CH47" s="249"/>
      <c r="CI47" s="249"/>
      <c r="CJ47" s="249"/>
      <c r="CK47" s="249"/>
      <c r="CL47" s="249"/>
      <c r="CM47" s="249"/>
      <c r="CN47" s="249"/>
      <c r="CO47" s="249"/>
      <c r="CP47" s="249"/>
      <c r="CQ47" s="249"/>
      <c r="CR47" s="249"/>
      <c r="CS47" s="249"/>
      <c r="CT47" s="249"/>
      <c r="CU47" s="249"/>
      <c r="CV47" s="249"/>
      <c r="CW47" s="249"/>
      <c r="CX47" s="249"/>
      <c r="CY47" s="249"/>
      <c r="CZ47" s="249"/>
      <c r="DA47" s="249"/>
      <c r="DB47" s="249"/>
      <c r="DC47" s="249"/>
      <c r="DD47" s="249"/>
      <c r="DE47" s="249"/>
      <c r="DF47" s="249"/>
      <c r="DG47" s="249"/>
      <c r="DH47" s="249"/>
      <c r="DI47" s="249"/>
      <c r="DJ47" s="249"/>
      <c r="DK47" s="249"/>
      <c r="DL47" s="249"/>
    </row>
    <row r="48" spans="1:116" x14ac:dyDescent="0.35">
      <c r="A48" s="250" t="s">
        <v>87</v>
      </c>
      <c r="B48" s="251" t="s">
        <v>7440</v>
      </c>
      <c r="C48" s="254">
        <v>0</v>
      </c>
      <c r="D48" s="255">
        <v>0</v>
      </c>
      <c r="E48" s="254">
        <v>0</v>
      </c>
      <c r="F48" s="254">
        <v>2.65</v>
      </c>
      <c r="G48" s="254" t="s">
        <v>14</v>
      </c>
      <c r="H48" s="254" t="s">
        <v>14</v>
      </c>
      <c r="I48" s="255">
        <v>3</v>
      </c>
      <c r="J48" s="255">
        <f>IFERROR(VLOOKUP($B48,'Core Indicators'!$E$3:$EU$906,147,FALSE),"x")</f>
        <v>11</v>
      </c>
      <c r="K48" s="256">
        <v>-1.6514610052000001</v>
      </c>
      <c r="L48" s="254">
        <v>1.25</v>
      </c>
      <c r="M48" s="255">
        <v>3</v>
      </c>
      <c r="N48" s="255">
        <v>17</v>
      </c>
      <c r="O48" s="255">
        <f>IFERROR(VLOOKUP(B48,'Core Indicators'!$E$3:$G$9906,3,FALSE),"x")</f>
        <v>25666000</v>
      </c>
      <c r="P48" s="255">
        <v>120410</v>
      </c>
      <c r="Q48" s="249"/>
      <c r="R48" s="249"/>
      <c r="S48" s="249"/>
      <c r="T48" s="249"/>
      <c r="U48" s="249"/>
      <c r="V48" s="249"/>
      <c r="W48" s="249"/>
      <c r="X48" s="249"/>
      <c r="Y48" s="249"/>
      <c r="Z48" s="249"/>
      <c r="AA48" s="249"/>
      <c r="AB48" s="249"/>
      <c r="AC48" s="249"/>
      <c r="AD48" s="249"/>
      <c r="AE48" s="249"/>
      <c r="AF48" s="249"/>
      <c r="AG48" s="249"/>
      <c r="AH48" s="249"/>
      <c r="AI48" s="249"/>
      <c r="AJ48" s="249"/>
      <c r="AK48" s="249"/>
      <c r="AL48" s="249"/>
      <c r="AM48" s="249"/>
      <c r="AN48" s="249"/>
      <c r="AO48" s="249"/>
      <c r="AP48" s="249"/>
      <c r="AQ48" s="249"/>
      <c r="AR48" s="249"/>
      <c r="AS48" s="249"/>
      <c r="AT48" s="249"/>
      <c r="AU48" s="249"/>
      <c r="AV48" s="249"/>
      <c r="AW48" s="249"/>
      <c r="AX48" s="249"/>
      <c r="AY48" s="249"/>
      <c r="AZ48" s="249"/>
      <c r="BA48" s="249"/>
      <c r="BB48" s="249"/>
      <c r="BC48" s="249"/>
      <c r="BD48" s="249"/>
      <c r="BE48" s="249"/>
      <c r="BF48" s="249"/>
      <c r="BG48" s="249"/>
      <c r="BH48" s="249"/>
      <c r="BI48" s="249"/>
      <c r="BJ48" s="249"/>
      <c r="BK48" s="249"/>
      <c r="BL48" s="249"/>
      <c r="BM48" s="249"/>
      <c r="BN48" s="249"/>
      <c r="BO48" s="249"/>
      <c r="BP48" s="249"/>
      <c r="BQ48" s="249"/>
      <c r="BR48" s="249"/>
      <c r="BS48" s="249"/>
      <c r="BT48" s="249"/>
      <c r="BU48" s="249"/>
      <c r="BV48" s="249"/>
      <c r="BW48" s="249"/>
      <c r="BX48" s="249"/>
      <c r="BY48" s="249"/>
      <c r="BZ48" s="249"/>
      <c r="CA48" s="249"/>
      <c r="CB48" s="249"/>
      <c r="CC48" s="249"/>
      <c r="CD48" s="249"/>
      <c r="CE48" s="249"/>
      <c r="CF48" s="249"/>
      <c r="CG48" s="249"/>
      <c r="CH48" s="249"/>
      <c r="CI48" s="249"/>
      <c r="CJ48" s="249"/>
      <c r="CK48" s="249"/>
      <c r="CL48" s="249"/>
      <c r="CM48" s="249"/>
      <c r="CN48" s="249"/>
      <c r="CO48" s="249"/>
      <c r="CP48" s="249"/>
      <c r="CQ48" s="249"/>
      <c r="CR48" s="249"/>
      <c r="CS48" s="249"/>
      <c r="CT48" s="249"/>
      <c r="CU48" s="249"/>
      <c r="CV48" s="249"/>
      <c r="CW48" s="249"/>
      <c r="CX48" s="249"/>
      <c r="CY48" s="249"/>
      <c r="CZ48" s="249"/>
      <c r="DA48" s="249"/>
      <c r="DB48" s="249"/>
      <c r="DC48" s="249"/>
      <c r="DD48" s="249"/>
      <c r="DE48" s="249"/>
      <c r="DF48" s="249"/>
      <c r="DG48" s="249"/>
      <c r="DH48" s="249"/>
      <c r="DI48" s="249"/>
      <c r="DJ48" s="249"/>
      <c r="DK48" s="249"/>
      <c r="DL48" s="249"/>
    </row>
    <row r="49" spans="1:116" x14ac:dyDescent="0.35">
      <c r="A49" s="250" t="s">
        <v>368</v>
      </c>
      <c r="B49" s="251" t="s">
        <v>7441</v>
      </c>
      <c r="C49" s="254">
        <v>0.93415500099999993</v>
      </c>
      <c r="D49" s="255">
        <v>3</v>
      </c>
      <c r="E49" s="254">
        <v>0.61299999999999999</v>
      </c>
      <c r="F49" s="254">
        <v>3.5166666666999999</v>
      </c>
      <c r="G49" s="254">
        <v>0.65473159420000004</v>
      </c>
      <c r="H49" s="254">
        <v>42.099998474099998</v>
      </c>
      <c r="I49" s="255">
        <v>5</v>
      </c>
      <c r="J49" s="255">
        <f>IFERROR(VLOOKUP($B49,'Core Indicators'!$E$3:$EU$906,147,FALSE),"x")</f>
        <v>2440</v>
      </c>
      <c r="K49" s="256">
        <v>-1.786087513</v>
      </c>
      <c r="L49" s="254">
        <v>2.75</v>
      </c>
      <c r="M49" s="255">
        <v>18</v>
      </c>
      <c r="N49" s="255">
        <v>18</v>
      </c>
      <c r="O49" s="255">
        <f>IFERROR(VLOOKUP(B49,'Core Indicators'!$E$3:$G$9906,3,FALSE),"x")</f>
        <v>102743000</v>
      </c>
      <c r="P49" s="255">
        <v>2267050</v>
      </c>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c r="AO49" s="249"/>
      <c r="AP49" s="249"/>
      <c r="AQ49" s="249"/>
      <c r="AR49" s="249"/>
      <c r="AS49" s="249"/>
      <c r="AT49" s="249"/>
      <c r="AU49" s="249"/>
      <c r="AV49" s="249"/>
      <c r="AW49" s="249"/>
      <c r="AX49" s="249"/>
      <c r="AY49" s="249"/>
      <c r="AZ49" s="249"/>
      <c r="BA49" s="249"/>
      <c r="BB49" s="249"/>
      <c r="BC49" s="249"/>
      <c r="BD49" s="249"/>
      <c r="BE49" s="249"/>
      <c r="BF49" s="249"/>
      <c r="BG49" s="249"/>
      <c r="BH49" s="249"/>
      <c r="BI49" s="249"/>
      <c r="BJ49" s="249"/>
      <c r="BK49" s="249"/>
      <c r="BL49" s="249"/>
      <c r="BM49" s="249"/>
      <c r="BN49" s="249"/>
      <c r="BO49" s="249"/>
      <c r="BP49" s="249"/>
      <c r="BQ49" s="249"/>
      <c r="BR49" s="249"/>
      <c r="BS49" s="249"/>
      <c r="BT49" s="249"/>
      <c r="BU49" s="249"/>
      <c r="BV49" s="249"/>
      <c r="BW49" s="249"/>
      <c r="BX49" s="249"/>
      <c r="BY49" s="249"/>
      <c r="BZ49" s="249"/>
      <c r="CA49" s="249"/>
      <c r="CB49" s="249"/>
      <c r="CC49" s="249"/>
      <c r="CD49" s="249"/>
      <c r="CE49" s="249"/>
      <c r="CF49" s="249"/>
      <c r="CG49" s="249"/>
      <c r="CH49" s="249"/>
      <c r="CI49" s="249"/>
      <c r="CJ49" s="249"/>
      <c r="CK49" s="249"/>
      <c r="CL49" s="249"/>
      <c r="CM49" s="249"/>
      <c r="CN49" s="249"/>
      <c r="CO49" s="249"/>
      <c r="CP49" s="249"/>
      <c r="CQ49" s="249"/>
      <c r="CR49" s="249"/>
      <c r="CS49" s="249"/>
      <c r="CT49" s="249"/>
      <c r="CU49" s="249"/>
      <c r="CV49" s="249"/>
      <c r="CW49" s="249"/>
      <c r="CX49" s="249"/>
      <c r="CY49" s="249"/>
      <c r="CZ49" s="249"/>
      <c r="DA49" s="249"/>
      <c r="DB49" s="249"/>
      <c r="DC49" s="249"/>
      <c r="DD49" s="249"/>
      <c r="DE49" s="249"/>
      <c r="DF49" s="249"/>
      <c r="DG49" s="249"/>
      <c r="DH49" s="249"/>
      <c r="DI49" s="249"/>
      <c r="DJ49" s="249"/>
      <c r="DK49" s="249"/>
      <c r="DL49" s="249"/>
    </row>
    <row r="50" spans="1:116" x14ac:dyDescent="0.35">
      <c r="A50" s="250" t="s">
        <v>7442</v>
      </c>
      <c r="B50" s="251" t="s">
        <v>7443</v>
      </c>
      <c r="C50" s="254">
        <v>0</v>
      </c>
      <c r="D50" s="255">
        <v>12</v>
      </c>
      <c r="E50" s="254">
        <v>0</v>
      </c>
      <c r="F50" s="254" t="s">
        <v>14</v>
      </c>
      <c r="G50" s="254">
        <v>3.95971736E-2</v>
      </c>
      <c r="H50" s="254">
        <v>28.7000007629</v>
      </c>
      <c r="I50" s="255">
        <v>0</v>
      </c>
      <c r="J50" s="255" t="str">
        <f>IFERROR(VLOOKUP($B50,'Core Indicators'!$E$3:$EU$906,147,FALSE),"x")</f>
        <v>x</v>
      </c>
      <c r="K50" s="256">
        <v>1.8984570503</v>
      </c>
      <c r="L50" s="254" t="s">
        <v>14</v>
      </c>
      <c r="M50" s="255">
        <v>97</v>
      </c>
      <c r="N50" s="255">
        <v>87</v>
      </c>
      <c r="O50" s="255" t="str">
        <f>IFERROR(VLOOKUP(B50,'Core Indicators'!$E$3:$G$9906,3,FALSE),"x")</f>
        <v>x</v>
      </c>
      <c r="P50" s="255">
        <v>42262</v>
      </c>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c r="AO50" s="249"/>
      <c r="AP50" s="249"/>
      <c r="AQ50" s="249"/>
      <c r="AR50" s="249"/>
      <c r="AS50" s="249"/>
      <c r="AT50" s="249"/>
      <c r="AU50" s="249"/>
      <c r="AV50" s="249"/>
      <c r="AW50" s="249"/>
      <c r="AX50" s="249"/>
      <c r="AY50" s="249"/>
      <c r="AZ50" s="249"/>
      <c r="BA50" s="249"/>
      <c r="BB50" s="249"/>
      <c r="BC50" s="249"/>
      <c r="BD50" s="249"/>
      <c r="BE50" s="249"/>
      <c r="BF50" s="249"/>
      <c r="BG50" s="249"/>
      <c r="BH50" s="249"/>
      <c r="BI50" s="249"/>
      <c r="BJ50" s="249"/>
      <c r="BK50" s="249"/>
      <c r="BL50" s="249"/>
      <c r="BM50" s="249"/>
      <c r="BN50" s="249"/>
      <c r="BO50" s="249"/>
      <c r="BP50" s="249"/>
      <c r="BQ50" s="249"/>
      <c r="BR50" s="249"/>
      <c r="BS50" s="249"/>
      <c r="BT50" s="249"/>
      <c r="BU50" s="249"/>
      <c r="BV50" s="249"/>
      <c r="BW50" s="249"/>
      <c r="BX50" s="249"/>
      <c r="BY50" s="249"/>
      <c r="BZ50" s="249"/>
      <c r="CA50" s="249"/>
      <c r="CB50" s="249"/>
      <c r="CC50" s="249"/>
      <c r="CD50" s="249"/>
      <c r="CE50" s="249"/>
      <c r="CF50" s="249"/>
      <c r="CG50" s="249"/>
      <c r="CH50" s="249"/>
      <c r="CI50" s="249"/>
      <c r="CJ50" s="249"/>
      <c r="CK50" s="249"/>
      <c r="CL50" s="249"/>
      <c r="CM50" s="249"/>
      <c r="CN50" s="249"/>
      <c r="CO50" s="249"/>
      <c r="CP50" s="249"/>
      <c r="CQ50" s="249"/>
      <c r="CR50" s="249"/>
      <c r="CS50" s="249"/>
      <c r="CT50" s="249"/>
      <c r="CU50" s="249"/>
      <c r="CV50" s="249"/>
      <c r="CW50" s="249"/>
      <c r="CX50" s="249"/>
      <c r="CY50" s="249"/>
      <c r="CZ50" s="249"/>
      <c r="DA50" s="249"/>
      <c r="DB50" s="249"/>
      <c r="DC50" s="249"/>
      <c r="DD50" s="249"/>
      <c r="DE50" s="249"/>
      <c r="DF50" s="249"/>
      <c r="DG50" s="249"/>
      <c r="DH50" s="249"/>
      <c r="DI50" s="249"/>
      <c r="DJ50" s="249"/>
      <c r="DK50" s="249"/>
      <c r="DL50" s="249"/>
    </row>
    <row r="51" spans="1:116" x14ac:dyDescent="0.35">
      <c r="A51" s="250" t="s">
        <v>478</v>
      </c>
      <c r="B51" s="251" t="s">
        <v>7444</v>
      </c>
      <c r="C51" s="254">
        <v>0.56789997659999991</v>
      </c>
      <c r="D51" s="255">
        <v>6</v>
      </c>
      <c r="E51" s="254">
        <v>0</v>
      </c>
      <c r="F51" s="254">
        <v>3.7833333332999999</v>
      </c>
      <c r="G51" s="254" t="s">
        <v>14</v>
      </c>
      <c r="H51" s="254">
        <v>41.599998474099998</v>
      </c>
      <c r="I51" s="255">
        <v>3</v>
      </c>
      <c r="J51" s="255">
        <f>IFERROR(VLOOKUP($B51,'Core Indicators'!$E$3:$EU$906,147,FALSE),"x")</f>
        <v>29</v>
      </c>
      <c r="K51" s="256">
        <v>-0.91440337900000002</v>
      </c>
      <c r="L51" s="254">
        <v>3</v>
      </c>
      <c r="M51" s="255">
        <v>24</v>
      </c>
      <c r="N51" s="255">
        <v>30</v>
      </c>
      <c r="O51" s="255">
        <f>IFERROR(VLOOKUP(B51,'Core Indicators'!$E$3:$G$9906,3,FALSE),"x")</f>
        <v>1011000</v>
      </c>
      <c r="P51" s="255">
        <v>23180</v>
      </c>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c r="AO51" s="249"/>
      <c r="AP51" s="249"/>
      <c r="AQ51" s="249"/>
      <c r="AR51" s="249"/>
      <c r="AS51" s="249"/>
      <c r="AT51" s="249"/>
      <c r="AU51" s="249"/>
      <c r="AV51" s="249"/>
      <c r="AW51" s="249"/>
      <c r="AX51" s="249"/>
      <c r="AY51" s="249"/>
      <c r="AZ51" s="249"/>
      <c r="BA51" s="249"/>
      <c r="BB51" s="249"/>
      <c r="BC51" s="249"/>
      <c r="BD51" s="249"/>
      <c r="BE51" s="249"/>
      <c r="BF51" s="249"/>
      <c r="BG51" s="249"/>
      <c r="BH51" s="249"/>
      <c r="BI51" s="249"/>
      <c r="BJ51" s="249"/>
      <c r="BK51" s="249"/>
      <c r="BL51" s="249"/>
      <c r="BM51" s="249"/>
      <c r="BN51" s="249"/>
      <c r="BO51" s="249"/>
      <c r="BP51" s="249"/>
      <c r="BQ51" s="249"/>
      <c r="BR51" s="249"/>
      <c r="BS51" s="249"/>
      <c r="BT51" s="249"/>
      <c r="BU51" s="249"/>
      <c r="BV51" s="249"/>
      <c r="BW51" s="249"/>
      <c r="BX51" s="249"/>
      <c r="BY51" s="249"/>
      <c r="BZ51" s="249"/>
      <c r="CA51" s="249"/>
      <c r="CB51" s="249"/>
      <c r="CC51" s="249"/>
      <c r="CD51" s="249"/>
      <c r="CE51" s="249"/>
      <c r="CF51" s="249"/>
      <c r="CG51" s="249"/>
      <c r="CH51" s="249"/>
      <c r="CI51" s="249"/>
      <c r="CJ51" s="249"/>
      <c r="CK51" s="249"/>
      <c r="CL51" s="249"/>
      <c r="CM51" s="249"/>
      <c r="CN51" s="249"/>
      <c r="CO51" s="249"/>
      <c r="CP51" s="249"/>
      <c r="CQ51" s="249"/>
      <c r="CR51" s="249"/>
      <c r="CS51" s="249"/>
      <c r="CT51" s="249"/>
      <c r="CU51" s="249"/>
      <c r="CV51" s="249"/>
      <c r="CW51" s="249"/>
      <c r="CX51" s="249"/>
      <c r="CY51" s="249"/>
      <c r="CZ51" s="249"/>
      <c r="DA51" s="249"/>
      <c r="DB51" s="249"/>
      <c r="DC51" s="249"/>
      <c r="DD51" s="249"/>
      <c r="DE51" s="249"/>
      <c r="DF51" s="249"/>
      <c r="DG51" s="249"/>
      <c r="DH51" s="249"/>
      <c r="DI51" s="249"/>
      <c r="DJ51" s="249"/>
      <c r="DK51" s="249"/>
      <c r="DL51" s="249"/>
    </row>
    <row r="52" spans="1:116" x14ac:dyDescent="0.35">
      <c r="A52" s="250" t="s">
        <v>7445</v>
      </c>
      <c r="B52" s="251" t="s">
        <v>7446</v>
      </c>
      <c r="C52" s="254">
        <v>0</v>
      </c>
      <c r="D52" s="255">
        <v>13</v>
      </c>
      <c r="E52" s="254">
        <v>0</v>
      </c>
      <c r="F52" s="254" t="s">
        <v>14</v>
      </c>
      <c r="G52" s="254" t="s">
        <v>14</v>
      </c>
      <c r="H52" s="254" t="s">
        <v>14</v>
      </c>
      <c r="I52" s="255">
        <v>0</v>
      </c>
      <c r="J52" s="255" t="str">
        <f>IFERROR(VLOOKUP($B52,'Core Indicators'!$E$3:$EU$906,147,FALSE),"x")</f>
        <v>x</v>
      </c>
      <c r="K52" s="256">
        <v>0.68633824590000003</v>
      </c>
      <c r="L52" s="254" t="s">
        <v>14</v>
      </c>
      <c r="M52" s="255">
        <v>93</v>
      </c>
      <c r="N52" s="255">
        <v>55</v>
      </c>
      <c r="O52" s="255" t="str">
        <f>IFERROR(VLOOKUP(B52,'Core Indicators'!$E$3:$G$9906,3,FALSE),"x")</f>
        <v>x</v>
      </c>
      <c r="P52" s="255">
        <v>750</v>
      </c>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c r="AO52" s="249"/>
      <c r="AP52" s="249"/>
      <c r="AQ52" s="249"/>
      <c r="AR52" s="249"/>
      <c r="AS52" s="249"/>
      <c r="AT52" s="249"/>
      <c r="AU52" s="249"/>
      <c r="AV52" s="249"/>
      <c r="AW52" s="249"/>
      <c r="AX52" s="249"/>
      <c r="AY52" s="249"/>
      <c r="AZ52" s="249"/>
      <c r="BA52" s="249"/>
      <c r="BB52" s="249"/>
      <c r="BC52" s="249"/>
      <c r="BD52" s="249"/>
      <c r="BE52" s="249"/>
      <c r="BF52" s="249"/>
      <c r="BG52" s="249"/>
      <c r="BH52" s="249"/>
      <c r="BI52" s="249"/>
      <c r="BJ52" s="249"/>
      <c r="BK52" s="249"/>
      <c r="BL52" s="249"/>
      <c r="BM52" s="249"/>
      <c r="BN52" s="249"/>
      <c r="BO52" s="249"/>
      <c r="BP52" s="249"/>
      <c r="BQ52" s="249"/>
      <c r="BR52" s="249"/>
      <c r="BS52" s="249"/>
      <c r="BT52" s="249"/>
      <c r="BU52" s="249"/>
      <c r="BV52" s="249"/>
      <c r="BW52" s="249"/>
      <c r="BX52" s="249"/>
      <c r="BY52" s="249"/>
      <c r="BZ52" s="249"/>
      <c r="CA52" s="249"/>
      <c r="CB52" s="249"/>
      <c r="CC52" s="249"/>
      <c r="CD52" s="249"/>
      <c r="CE52" s="249"/>
      <c r="CF52" s="249"/>
      <c r="CG52" s="249"/>
      <c r="CH52" s="249"/>
      <c r="CI52" s="249"/>
      <c r="CJ52" s="249"/>
      <c r="CK52" s="249"/>
      <c r="CL52" s="249"/>
      <c r="CM52" s="249"/>
      <c r="CN52" s="249"/>
      <c r="CO52" s="249"/>
      <c r="CP52" s="249"/>
      <c r="CQ52" s="249"/>
      <c r="CR52" s="249"/>
      <c r="CS52" s="249"/>
      <c r="CT52" s="249"/>
      <c r="CU52" s="249"/>
      <c r="CV52" s="249"/>
      <c r="CW52" s="249"/>
      <c r="CX52" s="249"/>
      <c r="CY52" s="249"/>
      <c r="CZ52" s="249"/>
      <c r="DA52" s="249"/>
      <c r="DB52" s="249"/>
      <c r="DC52" s="249"/>
      <c r="DD52" s="249"/>
      <c r="DE52" s="249"/>
      <c r="DF52" s="249"/>
      <c r="DG52" s="249"/>
      <c r="DH52" s="249"/>
      <c r="DI52" s="249"/>
      <c r="DJ52" s="249"/>
      <c r="DK52" s="249"/>
      <c r="DL52" s="249"/>
    </row>
    <row r="53" spans="1:116" x14ac:dyDescent="0.35">
      <c r="A53" s="250" t="s">
        <v>7447</v>
      </c>
      <c r="B53" s="251" t="s">
        <v>7448</v>
      </c>
      <c r="C53" s="254">
        <v>0</v>
      </c>
      <c r="D53" s="255">
        <v>7</v>
      </c>
      <c r="E53" s="254">
        <v>7.0000000000000007E-2</v>
      </c>
      <c r="F53" s="254">
        <v>6.8</v>
      </c>
      <c r="G53" s="254">
        <v>0.4532722515</v>
      </c>
      <c r="H53" s="254">
        <v>43.700000762899997</v>
      </c>
      <c r="I53" s="255">
        <v>3</v>
      </c>
      <c r="J53" s="255" t="str">
        <f>IFERROR(VLOOKUP($B53,'Core Indicators'!$E$3:$EU$906,147,FALSE),"x")</f>
        <v>x</v>
      </c>
      <c r="K53" s="256">
        <v>-0.34769749639999997</v>
      </c>
      <c r="L53" s="254">
        <v>5.25</v>
      </c>
      <c r="M53" s="255">
        <v>67</v>
      </c>
      <c r="N53" s="255">
        <v>28</v>
      </c>
      <c r="O53" s="255" t="str">
        <f>IFERROR(VLOOKUP(B53,'Core Indicators'!$E$3:$G$9906,3,FALSE),"x")</f>
        <v>x</v>
      </c>
      <c r="P53" s="255">
        <v>48310</v>
      </c>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c r="AO53" s="249"/>
      <c r="AP53" s="249"/>
      <c r="AQ53" s="249"/>
      <c r="AR53" s="249"/>
      <c r="AS53" s="249"/>
      <c r="AT53" s="249"/>
      <c r="AU53" s="249"/>
      <c r="AV53" s="249"/>
      <c r="AW53" s="249"/>
      <c r="AX53" s="249"/>
      <c r="AY53" s="249"/>
      <c r="AZ53" s="249"/>
      <c r="BA53" s="249"/>
      <c r="BB53" s="249"/>
      <c r="BC53" s="249"/>
      <c r="BD53" s="249"/>
      <c r="BE53" s="249"/>
      <c r="BF53" s="249"/>
      <c r="BG53" s="249"/>
      <c r="BH53" s="249"/>
      <c r="BI53" s="249"/>
      <c r="BJ53" s="249"/>
      <c r="BK53" s="249"/>
      <c r="BL53" s="249"/>
      <c r="BM53" s="249"/>
      <c r="BN53" s="249"/>
      <c r="BO53" s="249"/>
      <c r="BP53" s="249"/>
      <c r="BQ53" s="249"/>
      <c r="BR53" s="249"/>
      <c r="BS53" s="249"/>
      <c r="BT53" s="249"/>
      <c r="BU53" s="249"/>
      <c r="BV53" s="249"/>
      <c r="BW53" s="249"/>
      <c r="BX53" s="249"/>
      <c r="BY53" s="249"/>
      <c r="BZ53" s="249"/>
      <c r="CA53" s="249"/>
      <c r="CB53" s="249"/>
      <c r="CC53" s="249"/>
      <c r="CD53" s="249"/>
      <c r="CE53" s="249"/>
      <c r="CF53" s="249"/>
      <c r="CG53" s="249"/>
      <c r="CH53" s="249"/>
      <c r="CI53" s="249"/>
      <c r="CJ53" s="249"/>
      <c r="CK53" s="249"/>
      <c r="CL53" s="249"/>
      <c r="CM53" s="249"/>
      <c r="CN53" s="249"/>
      <c r="CO53" s="249"/>
      <c r="CP53" s="249"/>
      <c r="CQ53" s="249"/>
      <c r="CR53" s="249"/>
      <c r="CS53" s="249"/>
      <c r="CT53" s="249"/>
      <c r="CU53" s="249"/>
      <c r="CV53" s="249"/>
      <c r="CW53" s="249"/>
      <c r="CX53" s="249"/>
      <c r="CY53" s="249"/>
      <c r="CZ53" s="249"/>
      <c r="DA53" s="249"/>
      <c r="DB53" s="249"/>
      <c r="DC53" s="249"/>
      <c r="DD53" s="249"/>
      <c r="DE53" s="249"/>
      <c r="DF53" s="249"/>
      <c r="DG53" s="249"/>
      <c r="DH53" s="249"/>
      <c r="DI53" s="249"/>
      <c r="DJ53" s="249"/>
      <c r="DK53" s="249"/>
      <c r="DL53" s="249"/>
    </row>
    <row r="54" spans="1:116" x14ac:dyDescent="0.35">
      <c r="A54" s="250" t="s">
        <v>497</v>
      </c>
      <c r="B54" s="251" t="s">
        <v>7449</v>
      </c>
      <c r="C54" s="254">
        <v>0.32659999670000001</v>
      </c>
      <c r="D54" s="255">
        <v>9</v>
      </c>
      <c r="E54" s="254">
        <v>0.31</v>
      </c>
      <c r="F54" s="254">
        <v>7.2</v>
      </c>
      <c r="G54" s="254">
        <v>0.38886860010000002</v>
      </c>
      <c r="H54" s="254">
        <v>45.400001525900002</v>
      </c>
      <c r="I54" s="255">
        <v>3</v>
      </c>
      <c r="J54" s="255">
        <f>IFERROR(VLOOKUP($B54,'Core Indicators'!$E$3:$EU$906,147,FALSE),"x")</f>
        <v>1</v>
      </c>
      <c r="K54" s="256">
        <v>-0.57735705380000002</v>
      </c>
      <c r="L54" s="254">
        <v>6.5</v>
      </c>
      <c r="M54" s="255">
        <v>65</v>
      </c>
      <c r="N54" s="255">
        <v>38</v>
      </c>
      <c r="O54" s="255">
        <f>IFERROR(VLOOKUP(B54,'Core Indicators'!$E$3:$G$9906,3,FALSE),"x")</f>
        <v>14846000</v>
      </c>
      <c r="P54" s="255">
        <v>248360</v>
      </c>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c r="AO54" s="249"/>
      <c r="AP54" s="249"/>
      <c r="AQ54" s="249"/>
      <c r="AR54" s="249"/>
      <c r="AS54" s="249"/>
      <c r="AT54" s="249"/>
      <c r="AU54" s="249"/>
      <c r="AV54" s="249"/>
      <c r="AW54" s="249"/>
      <c r="AX54" s="249"/>
      <c r="AY54" s="249"/>
      <c r="AZ54" s="249"/>
      <c r="BA54" s="249"/>
      <c r="BB54" s="249"/>
      <c r="BC54" s="249"/>
      <c r="BD54" s="249"/>
      <c r="BE54" s="249"/>
      <c r="BF54" s="249"/>
      <c r="BG54" s="249"/>
      <c r="BH54" s="249"/>
      <c r="BI54" s="249"/>
      <c r="BJ54" s="249"/>
      <c r="BK54" s="249"/>
      <c r="BL54" s="249"/>
      <c r="BM54" s="249"/>
      <c r="BN54" s="249"/>
      <c r="BO54" s="249"/>
      <c r="BP54" s="249"/>
      <c r="BQ54" s="249"/>
      <c r="BR54" s="249"/>
      <c r="BS54" s="249"/>
      <c r="BT54" s="249"/>
      <c r="BU54" s="249"/>
      <c r="BV54" s="249"/>
      <c r="BW54" s="249"/>
      <c r="BX54" s="249"/>
      <c r="BY54" s="249"/>
      <c r="BZ54" s="249"/>
      <c r="CA54" s="249"/>
      <c r="CB54" s="249"/>
      <c r="CC54" s="249"/>
      <c r="CD54" s="249"/>
      <c r="CE54" s="249"/>
      <c r="CF54" s="249"/>
      <c r="CG54" s="249"/>
      <c r="CH54" s="249"/>
      <c r="CI54" s="249"/>
      <c r="CJ54" s="249"/>
      <c r="CK54" s="249"/>
      <c r="CL54" s="249"/>
      <c r="CM54" s="249"/>
      <c r="CN54" s="249"/>
      <c r="CO54" s="249"/>
      <c r="CP54" s="249"/>
      <c r="CQ54" s="249"/>
      <c r="CR54" s="249"/>
      <c r="CS54" s="249"/>
      <c r="CT54" s="249"/>
      <c r="CU54" s="249"/>
      <c r="CV54" s="249"/>
      <c r="CW54" s="249"/>
      <c r="CX54" s="249"/>
      <c r="CY54" s="249"/>
      <c r="CZ54" s="249"/>
      <c r="DA54" s="249"/>
      <c r="DB54" s="249"/>
      <c r="DC54" s="249"/>
      <c r="DD54" s="249"/>
      <c r="DE54" s="249"/>
      <c r="DF54" s="249"/>
      <c r="DG54" s="249"/>
      <c r="DH54" s="249"/>
      <c r="DI54" s="249"/>
      <c r="DJ54" s="249"/>
      <c r="DK54" s="249"/>
      <c r="DL54" s="249"/>
    </row>
    <row r="55" spans="1:116" x14ac:dyDescent="0.35">
      <c r="A55" s="250" t="s">
        <v>265</v>
      </c>
      <c r="B55" s="251" t="s">
        <v>7450</v>
      </c>
      <c r="C55" s="254">
        <v>0.16379995159999999</v>
      </c>
      <c r="D55" s="255">
        <v>3</v>
      </c>
      <c r="E55" s="254">
        <v>0.09</v>
      </c>
      <c r="F55" s="254">
        <v>3.5</v>
      </c>
      <c r="G55" s="254">
        <v>0.44973590689999998</v>
      </c>
      <c r="H55" s="254">
        <v>31.5</v>
      </c>
      <c r="I55" s="255">
        <v>5</v>
      </c>
      <c r="J55" s="255">
        <f>IFERROR(VLOOKUP($B55,'Core Indicators'!$E$3:$EU$906,147,FALSE),"x")</f>
        <v>171</v>
      </c>
      <c r="K55" s="256">
        <v>-0.42084598540000001</v>
      </c>
      <c r="L55" s="254">
        <v>3</v>
      </c>
      <c r="M55" s="255">
        <v>21</v>
      </c>
      <c r="N55" s="255">
        <v>35</v>
      </c>
      <c r="O55" s="255">
        <f>IFERROR(VLOOKUP(B55,'Core Indicators'!$E$3:$G$9906,3,FALSE),"x")</f>
        <v>100388000</v>
      </c>
      <c r="P55" s="255">
        <v>995450</v>
      </c>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c r="AO55" s="249"/>
      <c r="AP55" s="249"/>
      <c r="AQ55" s="249"/>
      <c r="AR55" s="249"/>
      <c r="AS55" s="249"/>
      <c r="AT55" s="249"/>
      <c r="AU55" s="249"/>
      <c r="AV55" s="249"/>
      <c r="AW55" s="249"/>
      <c r="AX55" s="249"/>
      <c r="AY55" s="249"/>
      <c r="AZ55" s="249"/>
      <c r="BA55" s="249"/>
      <c r="BB55" s="249"/>
      <c r="BC55" s="249"/>
      <c r="BD55" s="249"/>
      <c r="BE55" s="249"/>
      <c r="BF55" s="249"/>
      <c r="BG55" s="249"/>
      <c r="BH55" s="249"/>
      <c r="BI55" s="249"/>
      <c r="BJ55" s="249"/>
      <c r="BK55" s="249"/>
      <c r="BL55" s="249"/>
      <c r="BM55" s="249"/>
      <c r="BN55" s="249"/>
      <c r="BO55" s="249"/>
      <c r="BP55" s="249"/>
      <c r="BQ55" s="249"/>
      <c r="BR55" s="249"/>
      <c r="BS55" s="249"/>
      <c r="BT55" s="249"/>
      <c r="BU55" s="249"/>
      <c r="BV55" s="249"/>
      <c r="BW55" s="249"/>
      <c r="BX55" s="249"/>
      <c r="BY55" s="249"/>
      <c r="BZ55" s="249"/>
      <c r="CA55" s="249"/>
      <c r="CB55" s="249"/>
      <c r="CC55" s="249"/>
      <c r="CD55" s="249"/>
      <c r="CE55" s="249"/>
      <c r="CF55" s="249"/>
      <c r="CG55" s="249"/>
      <c r="CH55" s="249"/>
      <c r="CI55" s="249"/>
      <c r="CJ55" s="249"/>
      <c r="CK55" s="249"/>
      <c r="CL55" s="249"/>
      <c r="CM55" s="249"/>
      <c r="CN55" s="249"/>
      <c r="CO55" s="249"/>
      <c r="CP55" s="249"/>
      <c r="CQ55" s="249"/>
      <c r="CR55" s="249"/>
      <c r="CS55" s="249"/>
      <c r="CT55" s="249"/>
      <c r="CU55" s="249"/>
      <c r="CV55" s="249"/>
      <c r="CW55" s="249"/>
      <c r="CX55" s="249"/>
      <c r="CY55" s="249"/>
      <c r="CZ55" s="249"/>
      <c r="DA55" s="249"/>
      <c r="DB55" s="249"/>
      <c r="DC55" s="249"/>
      <c r="DD55" s="249"/>
      <c r="DE55" s="249"/>
      <c r="DF55" s="249"/>
      <c r="DG55" s="249"/>
      <c r="DH55" s="249"/>
      <c r="DI55" s="249"/>
      <c r="DJ55" s="249"/>
      <c r="DK55" s="249"/>
      <c r="DL55" s="249"/>
    </row>
    <row r="56" spans="1:116" x14ac:dyDescent="0.35">
      <c r="A56" s="250" t="s">
        <v>403</v>
      </c>
      <c r="B56" s="251" t="s">
        <v>7451</v>
      </c>
      <c r="C56" s="254">
        <v>0.18000004259999999</v>
      </c>
      <c r="D56" s="255">
        <v>12</v>
      </c>
      <c r="E56" s="254">
        <v>0</v>
      </c>
      <c r="F56" s="254">
        <v>7.2</v>
      </c>
      <c r="G56" s="254">
        <v>0.3970940348</v>
      </c>
      <c r="H56" s="254">
        <v>38.599998474099998</v>
      </c>
      <c r="I56" s="255">
        <v>3</v>
      </c>
      <c r="J56" s="255">
        <f>IFERROR(VLOOKUP($B56,'Core Indicators'!$E$3:$EU$906,147,FALSE),"x")</f>
        <v>399</v>
      </c>
      <c r="K56" s="256">
        <v>-0.76245963569999997</v>
      </c>
      <c r="L56" s="254">
        <v>6</v>
      </c>
      <c r="M56" s="255">
        <v>66</v>
      </c>
      <c r="N56" s="255">
        <v>34</v>
      </c>
      <c r="O56" s="255">
        <f>IFERROR(VLOOKUP(B56,'Core Indicators'!$E$3:$G$9906,3,FALSE),"x")</f>
        <v>6700000</v>
      </c>
      <c r="P56" s="255">
        <v>20720</v>
      </c>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9"/>
      <c r="AN56" s="249"/>
      <c r="AO56" s="249"/>
      <c r="AP56" s="249"/>
      <c r="AQ56" s="249"/>
      <c r="AR56" s="249"/>
      <c r="AS56" s="249"/>
      <c r="AT56" s="249"/>
      <c r="AU56" s="249"/>
      <c r="AV56" s="249"/>
      <c r="AW56" s="249"/>
      <c r="AX56" s="249"/>
      <c r="AY56" s="249"/>
      <c r="AZ56" s="249"/>
      <c r="BA56" s="249"/>
      <c r="BB56" s="249"/>
      <c r="BC56" s="249"/>
      <c r="BD56" s="249"/>
      <c r="BE56" s="249"/>
      <c r="BF56" s="249"/>
      <c r="BG56" s="249"/>
      <c r="BH56" s="249"/>
      <c r="BI56" s="249"/>
      <c r="BJ56" s="249"/>
      <c r="BK56" s="249"/>
      <c r="BL56" s="249"/>
      <c r="BM56" s="249"/>
      <c r="BN56" s="249"/>
      <c r="BO56" s="249"/>
      <c r="BP56" s="249"/>
      <c r="BQ56" s="249"/>
      <c r="BR56" s="249"/>
      <c r="BS56" s="249"/>
      <c r="BT56" s="249"/>
      <c r="BU56" s="249"/>
      <c r="BV56" s="249"/>
      <c r="BW56" s="249"/>
      <c r="BX56" s="249"/>
      <c r="BY56" s="249"/>
      <c r="BZ56" s="249"/>
      <c r="CA56" s="249"/>
      <c r="CB56" s="249"/>
      <c r="CC56" s="249"/>
      <c r="CD56" s="249"/>
      <c r="CE56" s="249"/>
      <c r="CF56" s="249"/>
      <c r="CG56" s="249"/>
      <c r="CH56" s="249"/>
      <c r="CI56" s="249"/>
      <c r="CJ56" s="249"/>
      <c r="CK56" s="249"/>
      <c r="CL56" s="249"/>
      <c r="CM56" s="249"/>
      <c r="CN56" s="249"/>
      <c r="CO56" s="249"/>
      <c r="CP56" s="249"/>
      <c r="CQ56" s="249"/>
      <c r="CR56" s="249"/>
      <c r="CS56" s="249"/>
      <c r="CT56" s="249"/>
      <c r="CU56" s="249"/>
      <c r="CV56" s="249"/>
      <c r="CW56" s="249"/>
      <c r="CX56" s="249"/>
      <c r="CY56" s="249"/>
      <c r="CZ56" s="249"/>
      <c r="DA56" s="249"/>
      <c r="DB56" s="249"/>
      <c r="DC56" s="249"/>
      <c r="DD56" s="249"/>
      <c r="DE56" s="249"/>
      <c r="DF56" s="249"/>
      <c r="DG56" s="249"/>
      <c r="DH56" s="249"/>
      <c r="DI56" s="249"/>
      <c r="DJ56" s="249"/>
      <c r="DK56" s="249"/>
      <c r="DL56" s="249"/>
    </row>
    <row r="57" spans="1:116" x14ac:dyDescent="0.35">
      <c r="A57" s="250" t="s">
        <v>7452</v>
      </c>
      <c r="B57" s="251" t="s">
        <v>7453</v>
      </c>
      <c r="C57" s="254">
        <v>0.25992401189999997</v>
      </c>
      <c r="D57" s="255">
        <v>4</v>
      </c>
      <c r="E57" s="254">
        <v>0</v>
      </c>
      <c r="F57" s="254">
        <v>2.8166666667000002</v>
      </c>
      <c r="G57" s="254" t="s">
        <v>14</v>
      </c>
      <c r="H57" s="254" t="s">
        <v>14</v>
      </c>
      <c r="I57" s="255">
        <v>0</v>
      </c>
      <c r="J57" s="255" t="str">
        <f>IFERROR(VLOOKUP($B57,'Core Indicators'!$E$3:$EU$906,147,FALSE),"x")</f>
        <v>x</v>
      </c>
      <c r="K57" s="256">
        <v>-1.4223147630999999</v>
      </c>
      <c r="L57" s="254">
        <v>1.75</v>
      </c>
      <c r="M57" s="255">
        <v>6</v>
      </c>
      <c r="N57" s="255">
        <v>16</v>
      </c>
      <c r="O57" s="255" t="str">
        <f>IFERROR(VLOOKUP(B57,'Core Indicators'!$E$3:$G$9906,3,FALSE),"x")</f>
        <v>x</v>
      </c>
      <c r="P57" s="255">
        <v>28050</v>
      </c>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9"/>
      <c r="AN57" s="249"/>
      <c r="AO57" s="249"/>
      <c r="AP57" s="249"/>
      <c r="AQ57" s="249"/>
      <c r="AR57" s="249"/>
      <c r="AS57" s="249"/>
      <c r="AT57" s="249"/>
      <c r="AU57" s="249"/>
      <c r="AV57" s="249"/>
      <c r="AW57" s="249"/>
      <c r="AX57" s="249"/>
      <c r="AY57" s="249"/>
      <c r="AZ57" s="249"/>
      <c r="BA57" s="249"/>
      <c r="BB57" s="249"/>
      <c r="BC57" s="249"/>
      <c r="BD57" s="249"/>
      <c r="BE57" s="249"/>
      <c r="BF57" s="249"/>
      <c r="BG57" s="249"/>
      <c r="BH57" s="249"/>
      <c r="BI57" s="249"/>
      <c r="BJ57" s="249"/>
      <c r="BK57" s="249"/>
      <c r="BL57" s="249"/>
      <c r="BM57" s="249"/>
      <c r="BN57" s="249"/>
      <c r="BO57" s="249"/>
      <c r="BP57" s="249"/>
      <c r="BQ57" s="249"/>
      <c r="BR57" s="249"/>
      <c r="BS57" s="249"/>
      <c r="BT57" s="249"/>
      <c r="BU57" s="249"/>
      <c r="BV57" s="249"/>
      <c r="BW57" s="249"/>
      <c r="BX57" s="249"/>
      <c r="BY57" s="249"/>
      <c r="BZ57" s="249"/>
      <c r="CA57" s="249"/>
      <c r="CB57" s="249"/>
      <c r="CC57" s="249"/>
      <c r="CD57" s="249"/>
      <c r="CE57" s="249"/>
      <c r="CF57" s="249"/>
      <c r="CG57" s="249"/>
      <c r="CH57" s="249"/>
      <c r="CI57" s="249"/>
      <c r="CJ57" s="249"/>
      <c r="CK57" s="249"/>
      <c r="CL57" s="249"/>
      <c r="CM57" s="249"/>
      <c r="CN57" s="249"/>
      <c r="CO57" s="249"/>
      <c r="CP57" s="249"/>
      <c r="CQ57" s="249"/>
      <c r="CR57" s="249"/>
      <c r="CS57" s="249"/>
      <c r="CT57" s="249"/>
      <c r="CU57" s="249"/>
      <c r="CV57" s="249"/>
      <c r="CW57" s="249"/>
      <c r="CX57" s="249"/>
      <c r="CY57" s="249"/>
      <c r="CZ57" s="249"/>
      <c r="DA57" s="249"/>
      <c r="DB57" s="249"/>
      <c r="DC57" s="249"/>
      <c r="DD57" s="249"/>
      <c r="DE57" s="249"/>
      <c r="DF57" s="249"/>
      <c r="DG57" s="249"/>
      <c r="DH57" s="249"/>
      <c r="DI57" s="249"/>
      <c r="DJ57" s="249"/>
      <c r="DK57" s="249"/>
      <c r="DL57" s="249"/>
    </row>
    <row r="58" spans="1:116" x14ac:dyDescent="0.35">
      <c r="A58" s="250" t="s">
        <v>378</v>
      </c>
      <c r="B58" s="251" t="s">
        <v>7454</v>
      </c>
      <c r="C58" s="254">
        <v>0.61300002149999999</v>
      </c>
      <c r="D58" s="255">
        <v>0</v>
      </c>
      <c r="E58" s="254">
        <v>0</v>
      </c>
      <c r="F58" s="254">
        <v>2.1166666667</v>
      </c>
      <c r="G58" s="254" t="s">
        <v>14</v>
      </c>
      <c r="H58" s="254" t="s">
        <v>14</v>
      </c>
      <c r="I58" s="255">
        <v>1</v>
      </c>
      <c r="J58" s="255">
        <f>IFERROR(VLOOKUP($B58,'Core Indicators'!$E$3:$EU$906,147,FALSE),"x")</f>
        <v>0</v>
      </c>
      <c r="K58" s="256">
        <v>-1.5954957007999999</v>
      </c>
      <c r="L58" s="254">
        <v>1.25</v>
      </c>
      <c r="M58" s="255">
        <v>2</v>
      </c>
      <c r="N58" s="255">
        <v>23</v>
      </c>
      <c r="O58" s="255">
        <f>IFERROR(VLOOKUP(B58,'Core Indicators'!$E$3:$G$9906,3,FALSE),"x")</f>
        <v>3227000</v>
      </c>
      <c r="P58" s="255">
        <v>101000</v>
      </c>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249"/>
      <c r="AT58" s="249"/>
      <c r="AU58" s="249"/>
      <c r="AV58" s="249"/>
      <c r="AW58" s="249"/>
      <c r="AX58" s="249"/>
      <c r="AY58" s="249"/>
      <c r="AZ58" s="249"/>
      <c r="BA58" s="249"/>
      <c r="BB58" s="249"/>
      <c r="BC58" s="249"/>
      <c r="BD58" s="249"/>
      <c r="BE58" s="249"/>
      <c r="BF58" s="249"/>
      <c r="BG58" s="249"/>
      <c r="BH58" s="249"/>
      <c r="BI58" s="249"/>
      <c r="BJ58" s="249"/>
      <c r="BK58" s="249"/>
      <c r="BL58" s="249"/>
      <c r="BM58" s="249"/>
      <c r="BN58" s="249"/>
      <c r="BO58" s="249"/>
      <c r="BP58" s="249"/>
      <c r="BQ58" s="249"/>
      <c r="BR58" s="249"/>
      <c r="BS58" s="249"/>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c r="CZ58" s="249"/>
      <c r="DA58" s="249"/>
      <c r="DB58" s="249"/>
      <c r="DC58" s="249"/>
      <c r="DD58" s="249"/>
      <c r="DE58" s="249"/>
      <c r="DF58" s="249"/>
      <c r="DG58" s="249"/>
      <c r="DH58" s="249"/>
      <c r="DI58" s="249"/>
      <c r="DJ58" s="249"/>
      <c r="DK58" s="249"/>
      <c r="DL58" s="249"/>
    </row>
    <row r="59" spans="1:116" x14ac:dyDescent="0.35">
      <c r="A59" s="250" t="s">
        <v>7455</v>
      </c>
      <c r="B59" s="251" t="s">
        <v>7456</v>
      </c>
      <c r="C59" s="254">
        <v>0.47281296659999988</v>
      </c>
      <c r="D59" s="255">
        <v>13</v>
      </c>
      <c r="E59" s="254">
        <v>0.28999999999999998</v>
      </c>
      <c r="F59" s="254">
        <v>9.8000000000000007</v>
      </c>
      <c r="G59" s="254">
        <v>9.12578624E-2</v>
      </c>
      <c r="H59" s="254">
        <v>30.399999618500001</v>
      </c>
      <c r="I59" s="255">
        <v>1</v>
      </c>
      <c r="J59" s="255" t="str">
        <f>IFERROR(VLOOKUP($B59,'Core Indicators'!$E$3:$EU$906,147,FALSE),"x")</f>
        <v>x</v>
      </c>
      <c r="K59" s="256">
        <v>1.2812571526000001</v>
      </c>
      <c r="L59" s="254">
        <v>10</v>
      </c>
      <c r="M59" s="255">
        <v>94</v>
      </c>
      <c r="N59" s="255">
        <v>74</v>
      </c>
      <c r="O59" s="255" t="str">
        <f>IFERROR(VLOOKUP(B59,'Core Indicators'!$E$3:$G$9906,3,FALSE),"x")</f>
        <v>x</v>
      </c>
      <c r="P59" s="255">
        <v>42390</v>
      </c>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9"/>
      <c r="AN59" s="249"/>
      <c r="AO59" s="249"/>
      <c r="AP59" s="249"/>
      <c r="AQ59" s="249"/>
      <c r="AR59" s="249"/>
      <c r="AS59" s="249"/>
      <c r="AT59" s="249"/>
      <c r="AU59" s="249"/>
      <c r="AV59" s="249"/>
      <c r="AW59" s="249"/>
      <c r="AX59" s="249"/>
      <c r="AY59" s="249"/>
      <c r="AZ59" s="249"/>
      <c r="BA59" s="249"/>
      <c r="BB59" s="249"/>
      <c r="BC59" s="249"/>
      <c r="BD59" s="249"/>
      <c r="BE59" s="249"/>
      <c r="BF59" s="249"/>
      <c r="BG59" s="249"/>
      <c r="BH59" s="249"/>
      <c r="BI59" s="249"/>
      <c r="BJ59" s="249"/>
      <c r="BK59" s="249"/>
      <c r="BL59" s="249"/>
      <c r="BM59" s="249"/>
      <c r="BN59" s="249"/>
      <c r="BO59" s="249"/>
      <c r="BP59" s="249"/>
      <c r="BQ59" s="249"/>
      <c r="BR59" s="249"/>
      <c r="BS59" s="249"/>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row>
    <row r="60" spans="1:116" x14ac:dyDescent="0.35">
      <c r="A60" s="250" t="s">
        <v>2304</v>
      </c>
      <c r="B60" s="251" t="s">
        <v>7457</v>
      </c>
      <c r="C60" s="254">
        <v>0</v>
      </c>
      <c r="D60" s="255">
        <v>5</v>
      </c>
      <c r="E60" s="254">
        <v>0</v>
      </c>
      <c r="F60" s="254">
        <v>3.5833333333000001</v>
      </c>
      <c r="G60" s="254">
        <v>0.57860936750000003</v>
      </c>
      <c r="H60" s="254">
        <v>54.599998474099998</v>
      </c>
      <c r="I60" s="255">
        <v>3</v>
      </c>
      <c r="J60" s="255" t="str">
        <f>IFERROR(VLOOKUP($B60,'Core Indicators'!$E$3:$EU$906,147,FALSE),"x")</f>
        <v>x</v>
      </c>
      <c r="K60" s="256">
        <v>-0.50188273189999999</v>
      </c>
      <c r="L60" s="254">
        <v>2.5</v>
      </c>
      <c r="M60" s="255">
        <v>19</v>
      </c>
      <c r="N60" s="255">
        <v>34</v>
      </c>
      <c r="O60" s="255">
        <f>IFERROR(VLOOKUP(B60,'Core Indicators'!$E$3:$G$9906,3,FALSE),"x")</f>
        <v>1160000</v>
      </c>
      <c r="P60" s="255">
        <v>17200</v>
      </c>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9"/>
      <c r="AN60" s="249"/>
      <c r="AO60" s="249"/>
      <c r="AP60" s="249"/>
      <c r="AQ60" s="249"/>
      <c r="AR60" s="249"/>
      <c r="AS60" s="249"/>
      <c r="AT60" s="249"/>
      <c r="AU60" s="249"/>
      <c r="AV60" s="249"/>
      <c r="AW60" s="249"/>
      <c r="AX60" s="249"/>
      <c r="AY60" s="249"/>
      <c r="AZ60" s="249"/>
      <c r="BA60" s="249"/>
      <c r="BB60" s="249"/>
      <c r="BC60" s="249"/>
      <c r="BD60" s="249"/>
      <c r="BE60" s="249"/>
      <c r="BF60" s="249"/>
      <c r="BG60" s="249"/>
      <c r="BH60" s="249"/>
      <c r="BI60" s="249"/>
      <c r="BJ60" s="249"/>
      <c r="BK60" s="249"/>
      <c r="BL60" s="249"/>
      <c r="BM60" s="249"/>
      <c r="BN60" s="249"/>
      <c r="BO60" s="249"/>
      <c r="BP60" s="249"/>
      <c r="BQ60" s="249"/>
      <c r="BR60" s="249"/>
      <c r="BS60" s="249"/>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c r="CZ60" s="249"/>
      <c r="DA60" s="249"/>
      <c r="DB60" s="249"/>
      <c r="DC60" s="249"/>
      <c r="DD60" s="249"/>
      <c r="DE60" s="249"/>
      <c r="DF60" s="249"/>
      <c r="DG60" s="249"/>
      <c r="DH60" s="249"/>
      <c r="DI60" s="249"/>
      <c r="DJ60" s="249"/>
      <c r="DK60" s="249"/>
      <c r="DL60" s="249"/>
    </row>
    <row r="61" spans="1:116" x14ac:dyDescent="0.35">
      <c r="A61" s="250" t="s">
        <v>629</v>
      </c>
      <c r="B61" s="251" t="s">
        <v>7458</v>
      </c>
      <c r="C61" s="254">
        <v>0.76015806069999992</v>
      </c>
      <c r="D61" s="255">
        <v>3</v>
      </c>
      <c r="E61" s="254">
        <v>0.27339999999999998</v>
      </c>
      <c r="F61" s="254">
        <v>4</v>
      </c>
      <c r="G61" s="254">
        <v>0.50796334649999997</v>
      </c>
      <c r="H61" s="254">
        <v>35</v>
      </c>
      <c r="I61" s="255">
        <v>3</v>
      </c>
      <c r="J61" s="255">
        <f>IFERROR(VLOOKUP($B61,'Core Indicators'!$E$3:$EU$906,147,FALSE),"x")</f>
        <v>4966</v>
      </c>
      <c r="K61" s="256">
        <v>-0.47347819810000003</v>
      </c>
      <c r="L61" s="254">
        <v>3.25</v>
      </c>
      <c r="M61" s="255">
        <v>24</v>
      </c>
      <c r="N61" s="255">
        <v>37</v>
      </c>
      <c r="O61" s="255">
        <f>IFERROR(VLOOKUP(B61,'Core Indicators'!$E$3:$G$9906,3,FALSE),"x")</f>
        <v>103700000</v>
      </c>
      <c r="P61" s="255">
        <v>1000000</v>
      </c>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9"/>
      <c r="AN61" s="249"/>
      <c r="AO61" s="249"/>
      <c r="AP61" s="249"/>
      <c r="AQ61" s="249"/>
      <c r="AR61" s="249"/>
      <c r="AS61" s="249"/>
      <c r="AT61" s="249"/>
      <c r="AU61" s="249"/>
      <c r="AV61" s="249"/>
      <c r="AW61" s="249"/>
      <c r="AX61" s="249"/>
      <c r="AY61" s="249"/>
      <c r="AZ61" s="249"/>
      <c r="BA61" s="249"/>
      <c r="BB61" s="249"/>
      <c r="BC61" s="249"/>
      <c r="BD61" s="249"/>
      <c r="BE61" s="249"/>
      <c r="BF61" s="249"/>
      <c r="BG61" s="249"/>
      <c r="BH61" s="249"/>
      <c r="BI61" s="249"/>
      <c r="BJ61" s="249"/>
      <c r="BK61" s="249"/>
      <c r="BL61" s="249"/>
      <c r="BM61" s="249"/>
      <c r="BN61" s="249"/>
      <c r="BO61" s="249"/>
      <c r="BP61" s="249"/>
      <c r="BQ61" s="249"/>
      <c r="BR61" s="249"/>
      <c r="BS61" s="249"/>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c r="CZ61" s="249"/>
      <c r="DA61" s="249"/>
      <c r="DB61" s="249"/>
      <c r="DC61" s="249"/>
      <c r="DD61" s="249"/>
      <c r="DE61" s="249"/>
      <c r="DF61" s="249"/>
      <c r="DG61" s="249"/>
      <c r="DH61" s="249"/>
      <c r="DI61" s="249"/>
      <c r="DJ61" s="249"/>
      <c r="DK61" s="249"/>
      <c r="DL61" s="249"/>
    </row>
    <row r="62" spans="1:116" x14ac:dyDescent="0.35">
      <c r="A62" s="250" t="s">
        <v>7459</v>
      </c>
      <c r="B62" s="251" t="s">
        <v>7460</v>
      </c>
      <c r="C62" s="254">
        <v>0.53238296770000004</v>
      </c>
      <c r="D62" s="255">
        <v>3</v>
      </c>
      <c r="E62" s="254">
        <v>0</v>
      </c>
      <c r="F62" s="254" t="s">
        <v>14</v>
      </c>
      <c r="G62" s="254">
        <v>0.35655918990000002</v>
      </c>
      <c r="H62" s="254">
        <v>36.700000762899997</v>
      </c>
      <c r="I62" s="255">
        <v>1</v>
      </c>
      <c r="J62" s="255" t="str">
        <f>IFERROR(VLOOKUP($B62,'Core Indicators'!$E$3:$EU$906,147,FALSE),"x")</f>
        <v>x</v>
      </c>
      <c r="K62" s="256">
        <v>-2.57588495E-2</v>
      </c>
      <c r="L62" s="254" t="s">
        <v>14</v>
      </c>
      <c r="M62" s="255">
        <v>60</v>
      </c>
      <c r="N62" s="255" t="s">
        <v>14</v>
      </c>
      <c r="O62" s="255" t="str">
        <f>IFERROR(VLOOKUP(B62,'Core Indicators'!$E$3:$G$9906,3,FALSE),"x")</f>
        <v>x</v>
      </c>
      <c r="P62" s="255">
        <v>18270</v>
      </c>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9"/>
      <c r="AN62" s="249"/>
      <c r="AO62" s="249"/>
      <c r="AP62" s="249"/>
      <c r="AQ62" s="249"/>
      <c r="AR62" s="249"/>
      <c r="AS62" s="249"/>
      <c r="AT62" s="249"/>
      <c r="AU62" s="249"/>
      <c r="AV62" s="249"/>
      <c r="AW62" s="249"/>
      <c r="AX62" s="249"/>
      <c r="AY62" s="249"/>
      <c r="AZ62" s="249"/>
      <c r="BA62" s="249"/>
      <c r="BB62" s="249"/>
      <c r="BC62" s="249"/>
      <c r="BD62" s="249"/>
      <c r="BE62" s="249"/>
      <c r="BF62" s="249"/>
      <c r="BG62" s="249"/>
      <c r="BH62" s="249"/>
      <c r="BI62" s="249"/>
      <c r="BJ62" s="249"/>
      <c r="BK62" s="249"/>
      <c r="BL62" s="249"/>
      <c r="BM62" s="249"/>
      <c r="BN62" s="249"/>
      <c r="BO62" s="249"/>
      <c r="BP62" s="249"/>
      <c r="BQ62" s="249"/>
      <c r="BR62" s="249"/>
      <c r="BS62" s="249"/>
      <c r="BT62" s="249"/>
      <c r="BU62" s="249"/>
      <c r="BV62" s="249"/>
      <c r="BW62" s="249"/>
      <c r="BX62" s="249"/>
      <c r="BY62" s="249"/>
      <c r="BZ62" s="249"/>
      <c r="CA62" s="249"/>
      <c r="CB62" s="249"/>
      <c r="CC62" s="249"/>
      <c r="CD62" s="249"/>
      <c r="CE62" s="249"/>
      <c r="CF62" s="249"/>
      <c r="CG62" s="249"/>
      <c r="CH62" s="249"/>
      <c r="CI62" s="249"/>
      <c r="CJ62" s="249"/>
      <c r="CK62" s="249"/>
      <c r="CL62" s="249"/>
      <c r="CM62" s="249"/>
      <c r="CN62" s="249"/>
      <c r="CO62" s="249"/>
      <c r="CP62" s="249"/>
      <c r="CQ62" s="249"/>
      <c r="CR62" s="249"/>
      <c r="CS62" s="249"/>
      <c r="CT62" s="249"/>
      <c r="CU62" s="249"/>
      <c r="CV62" s="249"/>
      <c r="CW62" s="249"/>
      <c r="CX62" s="249"/>
      <c r="CY62" s="249"/>
      <c r="CZ62" s="249"/>
      <c r="DA62" s="249"/>
      <c r="DB62" s="249"/>
      <c r="DC62" s="249"/>
      <c r="DD62" s="249"/>
      <c r="DE62" s="249"/>
      <c r="DF62" s="249"/>
      <c r="DG62" s="249"/>
      <c r="DH62" s="249"/>
      <c r="DI62" s="249"/>
      <c r="DJ62" s="249"/>
      <c r="DK62" s="249"/>
      <c r="DL62" s="249"/>
    </row>
    <row r="63" spans="1:116" x14ac:dyDescent="0.35">
      <c r="A63" s="250" t="s">
        <v>7461</v>
      </c>
      <c r="B63" s="251" t="s">
        <v>7462</v>
      </c>
      <c r="C63" s="254">
        <v>0.1314999869</v>
      </c>
      <c r="D63" s="255">
        <v>11</v>
      </c>
      <c r="E63" s="254">
        <v>0</v>
      </c>
      <c r="F63" s="254" t="s">
        <v>14</v>
      </c>
      <c r="G63" s="254">
        <v>5.03954369E-2</v>
      </c>
      <c r="H63" s="254">
        <v>27.399999618500001</v>
      </c>
      <c r="I63" s="255">
        <v>0</v>
      </c>
      <c r="J63" s="255" t="str">
        <f>IFERROR(VLOOKUP($B63,'Core Indicators'!$E$3:$EU$906,147,FALSE),"x")</f>
        <v>x</v>
      </c>
      <c r="K63" s="256">
        <v>2.0221455097000001</v>
      </c>
      <c r="L63" s="254" t="s">
        <v>14</v>
      </c>
      <c r="M63" s="255">
        <v>100</v>
      </c>
      <c r="N63" s="255">
        <v>86</v>
      </c>
      <c r="O63" s="255" t="str">
        <f>IFERROR(VLOOKUP(B63,'Core Indicators'!$E$3:$G$9906,3,FALSE),"x")</f>
        <v>x</v>
      </c>
      <c r="P63" s="255">
        <v>303890</v>
      </c>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9"/>
      <c r="AN63" s="249"/>
      <c r="AO63" s="249"/>
      <c r="AP63" s="249"/>
      <c r="AQ63" s="249"/>
      <c r="AR63" s="249"/>
      <c r="AS63" s="249"/>
      <c r="AT63" s="249"/>
      <c r="AU63" s="249"/>
      <c r="AV63" s="249"/>
      <c r="AW63" s="249"/>
      <c r="AX63" s="249"/>
      <c r="AY63" s="249"/>
      <c r="AZ63" s="249"/>
      <c r="BA63" s="249"/>
      <c r="BB63" s="249"/>
      <c r="BC63" s="249"/>
      <c r="BD63" s="249"/>
      <c r="BE63" s="249"/>
      <c r="BF63" s="249"/>
      <c r="BG63" s="249"/>
      <c r="BH63" s="249"/>
      <c r="BI63" s="249"/>
      <c r="BJ63" s="249"/>
      <c r="BK63" s="249"/>
      <c r="BL63" s="249"/>
      <c r="BM63" s="249"/>
      <c r="BN63" s="249"/>
      <c r="BO63" s="249"/>
      <c r="BP63" s="249"/>
      <c r="BQ63" s="249"/>
      <c r="BR63" s="249"/>
      <c r="BS63" s="249"/>
      <c r="BT63" s="249"/>
      <c r="BU63" s="249"/>
      <c r="BV63" s="249"/>
      <c r="BW63" s="249"/>
      <c r="BX63" s="249"/>
      <c r="BY63" s="249"/>
      <c r="BZ63" s="249"/>
      <c r="CA63" s="249"/>
      <c r="CB63" s="249"/>
      <c r="CC63" s="249"/>
      <c r="CD63" s="249"/>
      <c r="CE63" s="249"/>
      <c r="CF63" s="249"/>
      <c r="CG63" s="249"/>
      <c r="CH63" s="249"/>
      <c r="CI63" s="249"/>
      <c r="CJ63" s="249"/>
      <c r="CK63" s="249"/>
      <c r="CL63" s="249"/>
      <c r="CM63" s="249"/>
      <c r="CN63" s="249"/>
      <c r="CO63" s="249"/>
      <c r="CP63" s="249"/>
      <c r="CQ63" s="249"/>
      <c r="CR63" s="249"/>
      <c r="CS63" s="249"/>
      <c r="CT63" s="249"/>
      <c r="CU63" s="249"/>
      <c r="CV63" s="249"/>
      <c r="CW63" s="249"/>
      <c r="CX63" s="249"/>
      <c r="CY63" s="249"/>
      <c r="CZ63" s="249"/>
      <c r="DA63" s="249"/>
      <c r="DB63" s="249"/>
      <c r="DC63" s="249"/>
      <c r="DD63" s="249"/>
      <c r="DE63" s="249"/>
      <c r="DF63" s="249"/>
      <c r="DG63" s="249"/>
      <c r="DH63" s="249"/>
      <c r="DI63" s="249"/>
      <c r="DJ63" s="249"/>
      <c r="DK63" s="249"/>
      <c r="DL63" s="249"/>
    </row>
    <row r="64" spans="1:116" x14ac:dyDescent="0.35">
      <c r="A64" s="250" t="s">
        <v>7463</v>
      </c>
      <c r="B64" s="251" t="s">
        <v>7464</v>
      </c>
      <c r="C64" s="254">
        <v>4.7355978600000001E-2</v>
      </c>
      <c r="D64" s="255">
        <v>10</v>
      </c>
      <c r="E64" s="254">
        <v>2.3E-2</v>
      </c>
      <c r="F64" s="254" t="s">
        <v>14</v>
      </c>
      <c r="G64" s="254">
        <v>5.1375861000000002E-2</v>
      </c>
      <c r="H64" s="254">
        <v>31.600000381499999</v>
      </c>
      <c r="I64" s="255">
        <v>2</v>
      </c>
      <c r="J64" s="255" t="str">
        <f>IFERROR(VLOOKUP($B64,'Core Indicators'!$E$3:$EU$906,147,FALSE),"x")</f>
        <v>x</v>
      </c>
      <c r="K64" s="256">
        <v>1.4120583534</v>
      </c>
      <c r="L64" s="254" t="s">
        <v>14</v>
      </c>
      <c r="M64" s="255">
        <v>90</v>
      </c>
      <c r="N64" s="255">
        <v>69</v>
      </c>
      <c r="O64" s="255" t="str">
        <f>IFERROR(VLOOKUP(B64,'Core Indicators'!$E$3:$G$9906,3,FALSE),"x")</f>
        <v>x</v>
      </c>
      <c r="P64" s="255">
        <v>547557</v>
      </c>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9"/>
      <c r="AN64" s="249"/>
      <c r="AO64" s="249"/>
      <c r="AP64" s="249"/>
      <c r="AQ64" s="249"/>
      <c r="AR64" s="249"/>
      <c r="AS64" s="249"/>
      <c r="AT64" s="249"/>
      <c r="AU64" s="249"/>
      <c r="AV64" s="249"/>
      <c r="AW64" s="249"/>
      <c r="AX64" s="249"/>
      <c r="AY64" s="249"/>
      <c r="AZ64" s="249"/>
      <c r="BA64" s="249"/>
      <c r="BB64" s="249"/>
      <c r="BC64" s="249"/>
      <c r="BD64" s="249"/>
      <c r="BE64" s="249"/>
      <c r="BF64" s="249"/>
      <c r="BG64" s="249"/>
      <c r="BH64" s="249"/>
      <c r="BI64" s="249"/>
      <c r="BJ64" s="249"/>
      <c r="BK64" s="249"/>
      <c r="BL64" s="249"/>
      <c r="BM64" s="249"/>
      <c r="BN64" s="249"/>
      <c r="BO64" s="249"/>
      <c r="BP64" s="249"/>
      <c r="BQ64" s="249"/>
      <c r="BR64" s="249"/>
      <c r="BS64" s="249"/>
      <c r="BT64" s="249"/>
      <c r="BU64" s="249"/>
      <c r="BV64" s="249"/>
      <c r="BW64" s="249"/>
      <c r="BX64" s="249"/>
      <c r="BY64" s="249"/>
      <c r="BZ64" s="249"/>
      <c r="CA64" s="249"/>
      <c r="CB64" s="249"/>
      <c r="CC64" s="249"/>
      <c r="CD64" s="249"/>
      <c r="CE64" s="249"/>
      <c r="CF64" s="249"/>
      <c r="CG64" s="249"/>
      <c r="CH64" s="249"/>
      <c r="CI64" s="249"/>
      <c r="CJ64" s="249"/>
      <c r="CK64" s="249"/>
      <c r="CL64" s="249"/>
      <c r="CM64" s="249"/>
      <c r="CN64" s="249"/>
      <c r="CO64" s="249"/>
      <c r="CP64" s="249"/>
      <c r="CQ64" s="249"/>
      <c r="CR64" s="249"/>
      <c r="CS64" s="249"/>
      <c r="CT64" s="249"/>
      <c r="CU64" s="249"/>
      <c r="CV64" s="249"/>
      <c r="CW64" s="249"/>
      <c r="CX64" s="249"/>
      <c r="CY64" s="249"/>
      <c r="CZ64" s="249"/>
      <c r="DA64" s="249"/>
      <c r="DB64" s="249"/>
      <c r="DC64" s="249"/>
      <c r="DD64" s="249"/>
      <c r="DE64" s="249"/>
      <c r="DF64" s="249"/>
      <c r="DG64" s="249"/>
      <c r="DH64" s="249"/>
      <c r="DI64" s="249"/>
      <c r="DJ64" s="249"/>
      <c r="DK64" s="249"/>
      <c r="DL64" s="249"/>
    </row>
    <row r="65" spans="1:116" x14ac:dyDescent="0.35">
      <c r="A65" s="250" t="s">
        <v>7465</v>
      </c>
      <c r="B65" s="251" t="s">
        <v>7466</v>
      </c>
      <c r="C65" s="254">
        <v>0.77740000549999999</v>
      </c>
      <c r="D65" s="255">
        <v>9</v>
      </c>
      <c r="E65" s="254">
        <v>0.01</v>
      </c>
      <c r="F65" s="254">
        <v>4.7</v>
      </c>
      <c r="G65" s="254">
        <v>0.53430152109999995</v>
      </c>
      <c r="H65" s="254">
        <v>38</v>
      </c>
      <c r="I65" s="255">
        <v>3</v>
      </c>
      <c r="J65" s="255" t="str">
        <f>IFERROR(VLOOKUP($B65,'Core Indicators'!$E$3:$EU$906,147,FALSE),"x")</f>
        <v>x</v>
      </c>
      <c r="K65" s="256">
        <v>-0.7328509688</v>
      </c>
      <c r="L65" s="254">
        <v>3.75</v>
      </c>
      <c r="M65" s="255">
        <v>22</v>
      </c>
      <c r="N65" s="255">
        <v>31</v>
      </c>
      <c r="O65" s="255" t="str">
        <f>IFERROR(VLOOKUP(B65,'Core Indicators'!$E$3:$G$9906,3,FALSE),"x")</f>
        <v>x</v>
      </c>
      <c r="P65" s="255">
        <v>257670</v>
      </c>
      <c r="Q65" s="249"/>
      <c r="R65" s="249"/>
      <c r="S65" s="249"/>
      <c r="T65" s="249"/>
      <c r="U65" s="249"/>
      <c r="V65" s="249"/>
      <c r="W65" s="249"/>
      <c r="X65" s="249"/>
      <c r="Y65" s="249"/>
      <c r="Z65" s="249"/>
      <c r="AA65" s="249"/>
      <c r="AB65" s="249"/>
      <c r="AC65" s="249"/>
      <c r="AD65" s="249"/>
      <c r="AE65" s="249"/>
      <c r="AF65" s="249"/>
      <c r="AG65" s="249"/>
      <c r="AH65" s="249"/>
      <c r="AI65" s="249"/>
      <c r="AJ65" s="249"/>
      <c r="AK65" s="249"/>
      <c r="AL65" s="249"/>
      <c r="AM65" s="249"/>
      <c r="AN65" s="249"/>
      <c r="AO65" s="249"/>
      <c r="AP65" s="249"/>
      <c r="AQ65" s="249"/>
      <c r="AR65" s="249"/>
      <c r="AS65" s="249"/>
      <c r="AT65" s="249"/>
      <c r="AU65" s="249"/>
      <c r="AV65" s="249"/>
      <c r="AW65" s="249"/>
      <c r="AX65" s="249"/>
      <c r="AY65" s="249"/>
      <c r="AZ65" s="249"/>
      <c r="BA65" s="249"/>
      <c r="BB65" s="249"/>
      <c r="BC65" s="249"/>
      <c r="BD65" s="249"/>
      <c r="BE65" s="249"/>
      <c r="BF65" s="249"/>
      <c r="BG65" s="249"/>
      <c r="BH65" s="249"/>
      <c r="BI65" s="249"/>
      <c r="BJ65" s="249"/>
      <c r="BK65" s="249"/>
      <c r="BL65" s="249"/>
      <c r="BM65" s="249"/>
      <c r="BN65" s="249"/>
      <c r="BO65" s="249"/>
      <c r="BP65" s="249"/>
      <c r="BQ65" s="249"/>
      <c r="BR65" s="249"/>
      <c r="BS65" s="249"/>
      <c r="BT65" s="249"/>
      <c r="BU65" s="249"/>
      <c r="BV65" s="249"/>
      <c r="BW65" s="249"/>
      <c r="BX65" s="249"/>
      <c r="BY65" s="249"/>
      <c r="BZ65" s="249"/>
      <c r="CA65" s="249"/>
      <c r="CB65" s="249"/>
      <c r="CC65" s="249"/>
      <c r="CD65" s="249"/>
      <c r="CE65" s="249"/>
      <c r="CF65" s="249"/>
      <c r="CG65" s="249"/>
      <c r="CH65" s="249"/>
      <c r="CI65" s="249"/>
      <c r="CJ65" s="249"/>
      <c r="CK65" s="249"/>
      <c r="CL65" s="249"/>
      <c r="CM65" s="249"/>
      <c r="CN65" s="249"/>
      <c r="CO65" s="249"/>
      <c r="CP65" s="249"/>
      <c r="CQ65" s="249"/>
      <c r="CR65" s="249"/>
      <c r="CS65" s="249"/>
      <c r="CT65" s="249"/>
      <c r="CU65" s="249"/>
      <c r="CV65" s="249"/>
      <c r="CW65" s="249"/>
      <c r="CX65" s="249"/>
      <c r="CY65" s="249"/>
      <c r="CZ65" s="249"/>
      <c r="DA65" s="249"/>
      <c r="DB65" s="249"/>
      <c r="DC65" s="249"/>
      <c r="DD65" s="249"/>
      <c r="DE65" s="249"/>
      <c r="DF65" s="249"/>
      <c r="DG65" s="249"/>
      <c r="DH65" s="249"/>
      <c r="DI65" s="249"/>
      <c r="DJ65" s="249"/>
      <c r="DK65" s="249"/>
      <c r="DL65" s="249"/>
    </row>
    <row r="66" spans="1:116" x14ac:dyDescent="0.35">
      <c r="A66" s="250" t="s">
        <v>7467</v>
      </c>
      <c r="B66" s="251" t="s">
        <v>7468</v>
      </c>
      <c r="C66" s="254">
        <v>0.77542499430000011</v>
      </c>
      <c r="D66" s="255">
        <v>8</v>
      </c>
      <c r="E66" s="254">
        <v>0</v>
      </c>
      <c r="F66" s="254">
        <v>6.9</v>
      </c>
      <c r="G66" s="254">
        <v>0.62044554029999999</v>
      </c>
      <c r="H66" s="254">
        <v>35.900001525900002</v>
      </c>
      <c r="I66" s="255">
        <v>3</v>
      </c>
      <c r="J66" s="255" t="str">
        <f>IFERROR(VLOOKUP($B66,'Core Indicators'!$E$3:$EU$906,147,FALSE),"x")</f>
        <v>x</v>
      </c>
      <c r="K66" s="256">
        <v>-0.37157607079999999</v>
      </c>
      <c r="L66" s="254">
        <v>5.5</v>
      </c>
      <c r="M66" s="255">
        <v>46</v>
      </c>
      <c r="N66" s="255">
        <v>37</v>
      </c>
      <c r="O66" s="255" t="str">
        <f>IFERROR(VLOOKUP(B66,'Core Indicators'!$E$3:$G$9906,3,FALSE),"x")</f>
        <v>x</v>
      </c>
      <c r="P66" s="255">
        <v>10120</v>
      </c>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9"/>
      <c r="AN66" s="249"/>
      <c r="AO66" s="249"/>
      <c r="AP66" s="249"/>
      <c r="AQ66" s="249"/>
      <c r="AR66" s="249"/>
      <c r="AS66" s="249"/>
      <c r="AT66" s="249"/>
      <c r="AU66" s="249"/>
      <c r="AV66" s="249"/>
      <c r="AW66" s="249"/>
      <c r="AX66" s="249"/>
      <c r="AY66" s="249"/>
      <c r="AZ66" s="249"/>
      <c r="BA66" s="249"/>
      <c r="BB66" s="249"/>
      <c r="BC66" s="249"/>
      <c r="BD66" s="249"/>
      <c r="BE66" s="249"/>
      <c r="BF66" s="249"/>
      <c r="BG66" s="249"/>
      <c r="BH66" s="249"/>
      <c r="BI66" s="249"/>
      <c r="BJ66" s="249"/>
      <c r="BK66" s="249"/>
      <c r="BL66" s="249"/>
      <c r="BM66" s="249"/>
      <c r="BN66" s="249"/>
      <c r="BO66" s="249"/>
      <c r="BP66" s="249"/>
      <c r="BQ66" s="249"/>
      <c r="BR66" s="249"/>
      <c r="BS66" s="249"/>
      <c r="BT66" s="249"/>
      <c r="BU66" s="249"/>
      <c r="BV66" s="249"/>
      <c r="BW66" s="249"/>
      <c r="BX66" s="249"/>
      <c r="BY66" s="249"/>
      <c r="BZ66" s="249"/>
      <c r="CA66" s="249"/>
      <c r="CB66" s="249"/>
      <c r="CC66" s="249"/>
      <c r="CD66" s="249"/>
      <c r="CE66" s="249"/>
      <c r="CF66" s="249"/>
      <c r="CG66" s="249"/>
      <c r="CH66" s="249"/>
      <c r="CI66" s="249"/>
      <c r="CJ66" s="249"/>
      <c r="CK66" s="249"/>
      <c r="CL66" s="249"/>
      <c r="CM66" s="249"/>
      <c r="CN66" s="249"/>
      <c r="CO66" s="249"/>
      <c r="CP66" s="249"/>
      <c r="CQ66" s="249"/>
      <c r="CR66" s="249"/>
      <c r="CS66" s="249"/>
      <c r="CT66" s="249"/>
      <c r="CU66" s="249"/>
      <c r="CV66" s="249"/>
      <c r="CW66" s="249"/>
      <c r="CX66" s="249"/>
      <c r="CY66" s="249"/>
      <c r="CZ66" s="249"/>
      <c r="DA66" s="249"/>
      <c r="DB66" s="249"/>
      <c r="DC66" s="249"/>
      <c r="DD66" s="249"/>
      <c r="DE66" s="249"/>
      <c r="DF66" s="249"/>
      <c r="DG66" s="249"/>
      <c r="DH66" s="249"/>
      <c r="DI66" s="249"/>
      <c r="DJ66" s="249"/>
      <c r="DK66" s="249"/>
      <c r="DL66" s="249"/>
    </row>
    <row r="67" spans="1:116" x14ac:dyDescent="0.35">
      <c r="A67" s="250" t="s">
        <v>7469</v>
      </c>
      <c r="B67" s="251" t="s">
        <v>7470</v>
      </c>
      <c r="C67" s="254">
        <v>0.32528704609999998</v>
      </c>
      <c r="D67" s="255">
        <v>5</v>
      </c>
      <c r="E67" s="254">
        <v>0.30399999999999999</v>
      </c>
      <c r="F67" s="254">
        <v>6.6</v>
      </c>
      <c r="G67" s="254">
        <v>0.35077464800000002</v>
      </c>
      <c r="H67" s="254">
        <v>36.400001525900002</v>
      </c>
      <c r="I67" s="255">
        <v>3</v>
      </c>
      <c r="J67" s="255" t="str">
        <f>IFERROR(VLOOKUP($B67,'Core Indicators'!$E$3:$EU$906,147,FALSE),"x")</f>
        <v>x</v>
      </c>
      <c r="K67" s="256">
        <v>0.30997923020000001</v>
      </c>
      <c r="L67" s="254">
        <v>6.25</v>
      </c>
      <c r="M67" s="255">
        <v>61</v>
      </c>
      <c r="N67" s="255">
        <v>56</v>
      </c>
      <c r="O67" s="255" t="str">
        <f>IFERROR(VLOOKUP(B67,'Core Indicators'!$E$3:$G$9906,3,FALSE),"x")</f>
        <v>x</v>
      </c>
      <c r="P67" s="255">
        <v>69490</v>
      </c>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9"/>
      <c r="AN67" s="249"/>
      <c r="AO67" s="249"/>
      <c r="AP67" s="249"/>
      <c r="AQ67" s="249"/>
      <c r="AR67" s="249"/>
      <c r="AS67" s="249"/>
      <c r="AT67" s="249"/>
      <c r="AU67" s="249"/>
      <c r="AV67" s="249"/>
      <c r="AW67" s="249"/>
      <c r="AX67" s="249"/>
      <c r="AY67" s="249"/>
      <c r="AZ67" s="249"/>
      <c r="BA67" s="249"/>
      <c r="BB67" s="249"/>
      <c r="BC67" s="249"/>
      <c r="BD67" s="249"/>
      <c r="BE67" s="249"/>
      <c r="BF67" s="249"/>
      <c r="BG67" s="249"/>
      <c r="BH67" s="249"/>
      <c r="BI67" s="249"/>
      <c r="BJ67" s="249"/>
      <c r="BK67" s="249"/>
      <c r="BL67" s="249"/>
      <c r="BM67" s="249"/>
      <c r="BN67" s="249"/>
      <c r="BO67" s="249"/>
      <c r="BP67" s="249"/>
      <c r="BQ67" s="249"/>
      <c r="BR67" s="249"/>
      <c r="BS67" s="249"/>
      <c r="BT67" s="249"/>
      <c r="BU67" s="249"/>
      <c r="BV67" s="249"/>
      <c r="BW67" s="249"/>
      <c r="BX67" s="249"/>
      <c r="BY67" s="249"/>
      <c r="BZ67" s="249"/>
      <c r="CA67" s="249"/>
      <c r="CB67" s="249"/>
      <c r="CC67" s="249"/>
      <c r="CD67" s="249"/>
      <c r="CE67" s="249"/>
      <c r="CF67" s="249"/>
      <c r="CG67" s="249"/>
      <c r="CH67" s="249"/>
      <c r="CI67" s="249"/>
      <c r="CJ67" s="249"/>
      <c r="CK67" s="249"/>
      <c r="CL67" s="249"/>
      <c r="CM67" s="249"/>
      <c r="CN67" s="249"/>
      <c r="CO67" s="249"/>
      <c r="CP67" s="249"/>
      <c r="CQ67" s="249"/>
      <c r="CR67" s="249"/>
      <c r="CS67" s="249"/>
      <c r="CT67" s="249"/>
      <c r="CU67" s="249"/>
      <c r="CV67" s="249"/>
      <c r="CW67" s="249"/>
      <c r="CX67" s="249"/>
      <c r="CY67" s="249"/>
      <c r="CZ67" s="249"/>
      <c r="DA67" s="249"/>
      <c r="DB67" s="249"/>
      <c r="DC67" s="249"/>
      <c r="DD67" s="249"/>
      <c r="DE67" s="249"/>
      <c r="DF67" s="249"/>
      <c r="DG67" s="249"/>
      <c r="DH67" s="249"/>
      <c r="DI67" s="249"/>
      <c r="DJ67" s="249"/>
      <c r="DK67" s="249"/>
      <c r="DL67" s="249"/>
    </row>
    <row r="68" spans="1:116" x14ac:dyDescent="0.35">
      <c r="A68" s="250" t="s">
        <v>7471</v>
      </c>
      <c r="B68" s="251" t="s">
        <v>7472</v>
      </c>
      <c r="C68" s="254">
        <v>0</v>
      </c>
      <c r="D68" s="255">
        <v>11</v>
      </c>
      <c r="E68" s="254">
        <v>0</v>
      </c>
      <c r="F68" s="254" t="s">
        <v>14</v>
      </c>
      <c r="G68" s="254">
        <v>8.3537887399999997E-2</v>
      </c>
      <c r="H68" s="254">
        <v>31.899999618500001</v>
      </c>
      <c r="I68" s="255">
        <v>3</v>
      </c>
      <c r="J68" s="255" t="str">
        <f>IFERROR(VLOOKUP($B68,'Core Indicators'!$E$3:$EU$906,147,FALSE),"x")</f>
        <v>x</v>
      </c>
      <c r="K68" s="256">
        <v>1.618773222</v>
      </c>
      <c r="L68" s="254" t="s">
        <v>14</v>
      </c>
      <c r="M68" s="255">
        <v>94</v>
      </c>
      <c r="N68" s="255">
        <v>80</v>
      </c>
      <c r="O68" s="255" t="str">
        <f>IFERROR(VLOOKUP(B68,'Core Indicators'!$E$3:$G$9906,3,FALSE),"x")</f>
        <v>x</v>
      </c>
      <c r="P68" s="255">
        <v>348900</v>
      </c>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9"/>
      <c r="AN68" s="249"/>
      <c r="AO68" s="249"/>
      <c r="AP68" s="249"/>
      <c r="AQ68" s="249"/>
      <c r="AR68" s="249"/>
      <c r="AS68" s="249"/>
      <c r="AT68" s="249"/>
      <c r="AU68" s="249"/>
      <c r="AV68" s="249"/>
      <c r="AW68" s="249"/>
      <c r="AX68" s="249"/>
      <c r="AY68" s="249"/>
      <c r="AZ68" s="249"/>
      <c r="BA68" s="249"/>
      <c r="BB68" s="249"/>
      <c r="BC68" s="249"/>
      <c r="BD68" s="249"/>
      <c r="BE68" s="249"/>
      <c r="BF68" s="249"/>
      <c r="BG68" s="249"/>
      <c r="BH68" s="249"/>
      <c r="BI68" s="249"/>
      <c r="BJ68" s="249"/>
      <c r="BK68" s="249"/>
      <c r="BL68" s="249"/>
      <c r="BM68" s="249"/>
      <c r="BN68" s="249"/>
      <c r="BO68" s="249"/>
      <c r="BP68" s="249"/>
      <c r="BQ68" s="249"/>
      <c r="BR68" s="249"/>
      <c r="BS68" s="249"/>
      <c r="BT68" s="249"/>
      <c r="BU68" s="249"/>
      <c r="BV68" s="249"/>
      <c r="BW68" s="249"/>
      <c r="BX68" s="249"/>
      <c r="BY68" s="249"/>
      <c r="BZ68" s="249"/>
      <c r="CA68" s="249"/>
      <c r="CB68" s="249"/>
      <c r="CC68" s="249"/>
      <c r="CD68" s="249"/>
      <c r="CE68" s="249"/>
      <c r="CF68" s="249"/>
      <c r="CG68" s="249"/>
      <c r="CH68" s="249"/>
      <c r="CI68" s="249"/>
      <c r="CJ68" s="249"/>
      <c r="CK68" s="249"/>
      <c r="CL68" s="249"/>
      <c r="CM68" s="249"/>
      <c r="CN68" s="249"/>
      <c r="CO68" s="249"/>
      <c r="CP68" s="249"/>
      <c r="CQ68" s="249"/>
      <c r="CR68" s="249"/>
      <c r="CS68" s="249"/>
      <c r="CT68" s="249"/>
      <c r="CU68" s="249"/>
      <c r="CV68" s="249"/>
      <c r="CW68" s="249"/>
      <c r="CX68" s="249"/>
      <c r="CY68" s="249"/>
      <c r="CZ68" s="249"/>
      <c r="DA68" s="249"/>
      <c r="DB68" s="249"/>
      <c r="DC68" s="249"/>
      <c r="DD68" s="249"/>
      <c r="DE68" s="249"/>
      <c r="DF68" s="249"/>
      <c r="DG68" s="249"/>
      <c r="DH68" s="249"/>
      <c r="DI68" s="249"/>
      <c r="DJ68" s="249"/>
      <c r="DK68" s="249"/>
      <c r="DL68" s="249"/>
    </row>
    <row r="69" spans="1:116" x14ac:dyDescent="0.35">
      <c r="A69" s="250" t="s">
        <v>7473</v>
      </c>
      <c r="B69" s="251" t="s">
        <v>7474</v>
      </c>
      <c r="C69" s="254">
        <v>0.77995000079999999</v>
      </c>
      <c r="D69" s="255">
        <v>11</v>
      </c>
      <c r="E69" s="254">
        <v>0</v>
      </c>
      <c r="F69" s="254">
        <v>7.85</v>
      </c>
      <c r="G69" s="254">
        <v>0.54103560419999996</v>
      </c>
      <c r="H69" s="254">
        <v>43.5</v>
      </c>
      <c r="I69" s="255">
        <v>0</v>
      </c>
      <c r="J69" s="255" t="str">
        <f>IFERROR(VLOOKUP($B69,'Core Indicators'!$E$3:$EU$906,147,FALSE),"x")</f>
        <v>x</v>
      </c>
      <c r="K69" s="256">
        <v>4.6889737200000003E-2</v>
      </c>
      <c r="L69" s="254">
        <v>7</v>
      </c>
      <c r="M69" s="255">
        <v>82</v>
      </c>
      <c r="N69" s="255">
        <v>41</v>
      </c>
      <c r="O69" s="255" t="str">
        <f>IFERROR(VLOOKUP(B69,'Core Indicators'!$E$3:$G$9906,3,FALSE),"x")</f>
        <v>x</v>
      </c>
      <c r="P69" s="255">
        <v>227540</v>
      </c>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9"/>
      <c r="AN69" s="249"/>
      <c r="AO69" s="249"/>
      <c r="AP69" s="249"/>
      <c r="AQ69" s="249"/>
      <c r="AR69" s="249"/>
      <c r="AS69" s="249"/>
      <c r="AT69" s="249"/>
      <c r="AU69" s="249"/>
      <c r="AV69" s="249"/>
      <c r="AW69" s="249"/>
      <c r="AX69" s="249"/>
      <c r="AY69" s="249"/>
      <c r="AZ69" s="249"/>
      <c r="BA69" s="249"/>
      <c r="BB69" s="249"/>
      <c r="BC69" s="249"/>
      <c r="BD69" s="249"/>
      <c r="BE69" s="249"/>
      <c r="BF69" s="249"/>
      <c r="BG69" s="249"/>
      <c r="BH69" s="249"/>
      <c r="BI69" s="249"/>
      <c r="BJ69" s="249"/>
      <c r="BK69" s="249"/>
      <c r="BL69" s="249"/>
      <c r="BM69" s="249"/>
      <c r="BN69" s="249"/>
      <c r="BO69" s="249"/>
      <c r="BP69" s="249"/>
      <c r="BQ69" s="249"/>
      <c r="BR69" s="249"/>
      <c r="BS69" s="249"/>
      <c r="BT69" s="249"/>
      <c r="BU69" s="249"/>
      <c r="BV69" s="249"/>
      <c r="BW69" s="249"/>
      <c r="BX69" s="249"/>
      <c r="BY69" s="249"/>
      <c r="BZ69" s="249"/>
      <c r="CA69" s="249"/>
      <c r="CB69" s="249"/>
      <c r="CC69" s="249"/>
      <c r="CD69" s="249"/>
      <c r="CE69" s="249"/>
      <c r="CF69" s="249"/>
      <c r="CG69" s="249"/>
      <c r="CH69" s="249"/>
      <c r="CI69" s="249"/>
      <c r="CJ69" s="249"/>
      <c r="CK69" s="249"/>
      <c r="CL69" s="249"/>
      <c r="CM69" s="249"/>
      <c r="CN69" s="249"/>
      <c r="CO69" s="249"/>
      <c r="CP69" s="249"/>
      <c r="CQ69" s="249"/>
      <c r="CR69" s="249"/>
      <c r="CS69" s="249"/>
      <c r="CT69" s="249"/>
      <c r="CU69" s="249"/>
      <c r="CV69" s="249"/>
      <c r="CW69" s="249"/>
      <c r="CX69" s="249"/>
      <c r="CY69" s="249"/>
      <c r="CZ69" s="249"/>
      <c r="DA69" s="249"/>
      <c r="DB69" s="249"/>
      <c r="DC69" s="249"/>
      <c r="DD69" s="249"/>
      <c r="DE69" s="249"/>
      <c r="DF69" s="249"/>
      <c r="DG69" s="249"/>
      <c r="DH69" s="249"/>
      <c r="DI69" s="249"/>
      <c r="DJ69" s="249"/>
      <c r="DK69" s="249"/>
      <c r="DL69" s="249"/>
    </row>
    <row r="70" spans="1:116" x14ac:dyDescent="0.35">
      <c r="A70" s="250" t="s">
        <v>190</v>
      </c>
      <c r="B70" s="251" t="s">
        <v>7475</v>
      </c>
      <c r="C70" s="254">
        <v>7.7842041200000003E-2</v>
      </c>
      <c r="D70" s="255">
        <v>9</v>
      </c>
      <c r="E70" s="254">
        <v>2.7E-2</v>
      </c>
      <c r="F70" s="254" t="s">
        <v>14</v>
      </c>
      <c r="G70" s="254">
        <v>0.1223017302</v>
      </c>
      <c r="H70" s="254">
        <v>34.400001525900002</v>
      </c>
      <c r="I70" s="255">
        <v>3</v>
      </c>
      <c r="J70" s="255">
        <f>IFERROR(VLOOKUP($B70,'Core Indicators'!$E$3:$EU$906,147,FALSE),"x")</f>
        <v>24</v>
      </c>
      <c r="K70" s="256">
        <v>0.1988379508</v>
      </c>
      <c r="L70" s="254" t="s">
        <v>14</v>
      </c>
      <c r="M70" s="255">
        <v>88</v>
      </c>
      <c r="N70" s="255">
        <v>48</v>
      </c>
      <c r="O70" s="255">
        <f>IFERROR(VLOOKUP(B70,'Core Indicators'!$E$3:$G$9906,3,FALSE),"x")</f>
        <v>10836000</v>
      </c>
      <c r="P70" s="255">
        <v>128900</v>
      </c>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9"/>
      <c r="AN70" s="249"/>
      <c r="AO70" s="249"/>
      <c r="AP70" s="249"/>
      <c r="AQ70" s="249"/>
      <c r="AR70" s="249"/>
      <c r="AS70" s="249"/>
      <c r="AT70" s="249"/>
      <c r="AU70" s="249"/>
      <c r="AV70" s="249"/>
      <c r="AW70" s="249"/>
      <c r="AX70" s="249"/>
      <c r="AY70" s="249"/>
      <c r="AZ70" s="249"/>
      <c r="BA70" s="249"/>
      <c r="BB70" s="249"/>
      <c r="BC70" s="249"/>
      <c r="BD70" s="249"/>
      <c r="BE70" s="249"/>
      <c r="BF70" s="249"/>
      <c r="BG70" s="249"/>
      <c r="BH70" s="249"/>
      <c r="BI70" s="249"/>
      <c r="BJ70" s="249"/>
      <c r="BK70" s="249"/>
      <c r="BL70" s="249"/>
      <c r="BM70" s="249"/>
      <c r="BN70" s="249"/>
      <c r="BO70" s="249"/>
      <c r="BP70" s="249"/>
      <c r="BQ70" s="249"/>
      <c r="BR70" s="249"/>
      <c r="BS70" s="249"/>
      <c r="BT70" s="249"/>
      <c r="BU70" s="249"/>
      <c r="BV70" s="249"/>
      <c r="BW70" s="249"/>
      <c r="BX70" s="249"/>
      <c r="BY70" s="249"/>
      <c r="BZ70" s="249"/>
      <c r="CA70" s="249"/>
      <c r="CB70" s="249"/>
      <c r="CC70" s="249"/>
      <c r="CD70" s="249"/>
      <c r="CE70" s="249"/>
      <c r="CF70" s="249"/>
      <c r="CG70" s="249"/>
      <c r="CH70" s="249"/>
      <c r="CI70" s="249"/>
      <c r="CJ70" s="249"/>
      <c r="CK70" s="249"/>
      <c r="CL70" s="249"/>
      <c r="CM70" s="249"/>
      <c r="CN70" s="249"/>
      <c r="CO70" s="249"/>
      <c r="CP70" s="249"/>
      <c r="CQ70" s="249"/>
      <c r="CR70" s="249"/>
      <c r="CS70" s="249"/>
      <c r="CT70" s="249"/>
      <c r="CU70" s="249"/>
      <c r="CV70" s="249"/>
      <c r="CW70" s="249"/>
      <c r="CX70" s="249"/>
      <c r="CY70" s="249"/>
      <c r="CZ70" s="249"/>
      <c r="DA70" s="249"/>
      <c r="DB70" s="249"/>
      <c r="DC70" s="249"/>
      <c r="DD70" s="249"/>
      <c r="DE70" s="249"/>
      <c r="DF70" s="249"/>
      <c r="DG70" s="249"/>
      <c r="DH70" s="249"/>
      <c r="DI70" s="249"/>
      <c r="DJ70" s="249"/>
      <c r="DK70" s="249"/>
      <c r="DL70" s="249"/>
    </row>
    <row r="71" spans="1:116" x14ac:dyDescent="0.35">
      <c r="A71" s="250" t="s">
        <v>7476</v>
      </c>
      <c r="B71" s="251" t="s">
        <v>7477</v>
      </c>
      <c r="C71" s="254">
        <v>0</v>
      </c>
      <c r="D71" s="255">
        <v>13</v>
      </c>
      <c r="E71" s="254">
        <v>0</v>
      </c>
      <c r="F71" s="254" t="s">
        <v>14</v>
      </c>
      <c r="G71" s="254" t="s">
        <v>14</v>
      </c>
      <c r="H71" s="254" t="s">
        <v>14</v>
      </c>
      <c r="I71" s="255">
        <v>0</v>
      </c>
      <c r="J71" s="255" t="str">
        <f>IFERROR(VLOOKUP($B71,'Core Indicators'!$E$3:$EU$906,147,FALSE),"x")</f>
        <v>x</v>
      </c>
      <c r="K71" s="256">
        <v>0.17586329580000001</v>
      </c>
      <c r="L71" s="254" t="s">
        <v>14</v>
      </c>
      <c r="M71" s="255">
        <v>89</v>
      </c>
      <c r="N71" s="255">
        <v>53</v>
      </c>
      <c r="O71" s="255" t="str">
        <f>IFERROR(VLOOKUP(B71,'Core Indicators'!$E$3:$G$9906,3,FALSE),"x")</f>
        <v>x</v>
      </c>
      <c r="P71" s="255">
        <v>340</v>
      </c>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9"/>
      <c r="AN71" s="249"/>
      <c r="AO71" s="249"/>
      <c r="AP71" s="249"/>
      <c r="AQ71" s="249"/>
      <c r="AR71" s="249"/>
      <c r="AS71" s="249"/>
      <c r="AT71" s="249"/>
      <c r="AU71" s="249"/>
      <c r="AV71" s="249"/>
      <c r="AW71" s="249"/>
      <c r="AX71" s="249"/>
      <c r="AY71" s="249"/>
      <c r="AZ71" s="249"/>
      <c r="BA71" s="249"/>
      <c r="BB71" s="249"/>
      <c r="BC71" s="249"/>
      <c r="BD71" s="249"/>
      <c r="BE71" s="249"/>
      <c r="BF71" s="249"/>
      <c r="BG71" s="249"/>
      <c r="BH71" s="249"/>
      <c r="BI71" s="249"/>
      <c r="BJ71" s="249"/>
      <c r="BK71" s="249"/>
      <c r="BL71" s="249"/>
      <c r="BM71" s="249"/>
      <c r="BN71" s="249"/>
      <c r="BO71" s="249"/>
      <c r="BP71" s="249"/>
      <c r="BQ71" s="249"/>
      <c r="BR71" s="249"/>
      <c r="BS71" s="249"/>
      <c r="BT71" s="249"/>
      <c r="BU71" s="249"/>
      <c r="BV71" s="249"/>
      <c r="BW71" s="249"/>
      <c r="BX71" s="249"/>
      <c r="BY71" s="249"/>
      <c r="BZ71" s="249"/>
      <c r="CA71" s="249"/>
      <c r="CB71" s="249"/>
      <c r="CC71" s="249"/>
      <c r="CD71" s="249"/>
      <c r="CE71" s="249"/>
      <c r="CF71" s="249"/>
      <c r="CG71" s="249"/>
      <c r="CH71" s="249"/>
      <c r="CI71" s="249"/>
      <c r="CJ71" s="249"/>
      <c r="CK71" s="249"/>
      <c r="CL71" s="249"/>
      <c r="CM71" s="249"/>
      <c r="CN71" s="249"/>
      <c r="CO71" s="249"/>
      <c r="CP71" s="249"/>
      <c r="CQ71" s="249"/>
      <c r="CR71" s="249"/>
      <c r="CS71" s="249"/>
      <c r="CT71" s="249"/>
      <c r="CU71" s="249"/>
      <c r="CV71" s="249"/>
      <c r="CW71" s="249"/>
      <c r="CX71" s="249"/>
      <c r="CY71" s="249"/>
      <c r="CZ71" s="249"/>
      <c r="DA71" s="249"/>
      <c r="DB71" s="249"/>
      <c r="DC71" s="249"/>
      <c r="DD71" s="249"/>
      <c r="DE71" s="249"/>
      <c r="DF71" s="249"/>
      <c r="DG71" s="249"/>
      <c r="DH71" s="249"/>
      <c r="DI71" s="249"/>
      <c r="DJ71" s="249"/>
      <c r="DK71" s="249"/>
      <c r="DL71" s="249"/>
    </row>
    <row r="72" spans="1:116" x14ac:dyDescent="0.35">
      <c r="A72" s="250" t="s">
        <v>535</v>
      </c>
      <c r="B72" s="251" t="s">
        <v>7478</v>
      </c>
      <c r="C72" s="254">
        <v>0.50436202500000005</v>
      </c>
      <c r="D72" s="255">
        <v>11</v>
      </c>
      <c r="E72" s="254">
        <v>0.39200000000000002</v>
      </c>
      <c r="F72" s="254">
        <v>4.05</v>
      </c>
      <c r="G72" s="254">
        <v>0.49214644930000001</v>
      </c>
      <c r="H72" s="254">
        <v>48.299999237100003</v>
      </c>
      <c r="I72" s="255">
        <v>3</v>
      </c>
      <c r="J72" s="255">
        <f>IFERROR(VLOOKUP($B72,'Core Indicators'!$E$3:$EU$906,147,FALSE),"x")</f>
        <v>1937</v>
      </c>
      <c r="K72" s="256">
        <v>-1.0522887706999999</v>
      </c>
      <c r="L72" s="254">
        <v>3.25</v>
      </c>
      <c r="M72" s="255">
        <v>52</v>
      </c>
      <c r="N72" s="255">
        <v>26</v>
      </c>
      <c r="O72" s="255">
        <f>IFERROR(VLOOKUP(B72,'Core Indicators'!$E$3:$G$9906,3,FALSE),"x")</f>
        <v>14900000</v>
      </c>
      <c r="P72" s="255">
        <v>107160</v>
      </c>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9"/>
      <c r="AN72" s="249"/>
      <c r="AO72" s="249"/>
      <c r="AP72" s="249"/>
      <c r="AQ72" s="249"/>
      <c r="AR72" s="249"/>
      <c r="AS72" s="249"/>
      <c r="AT72" s="249"/>
      <c r="AU72" s="249"/>
      <c r="AV72" s="249"/>
      <c r="AW72" s="249"/>
      <c r="AX72" s="249"/>
      <c r="AY72" s="249"/>
      <c r="AZ72" s="249"/>
      <c r="BA72" s="249"/>
      <c r="BB72" s="249"/>
      <c r="BC72" s="249"/>
      <c r="BD72" s="249"/>
      <c r="BE72" s="249"/>
      <c r="BF72" s="249"/>
      <c r="BG72" s="249"/>
      <c r="BH72" s="249"/>
      <c r="BI72" s="249"/>
      <c r="BJ72" s="249"/>
      <c r="BK72" s="249"/>
      <c r="BL72" s="249"/>
      <c r="BM72" s="249"/>
      <c r="BN72" s="249"/>
      <c r="BO72" s="249"/>
      <c r="BP72" s="249"/>
      <c r="BQ72" s="249"/>
      <c r="BR72" s="249"/>
      <c r="BS72" s="249"/>
      <c r="BT72" s="249"/>
      <c r="BU72" s="249"/>
      <c r="BV72" s="249"/>
      <c r="BW72" s="249"/>
      <c r="BX72" s="249"/>
      <c r="BY72" s="249"/>
      <c r="BZ72" s="249"/>
      <c r="CA72" s="249"/>
      <c r="CB72" s="249"/>
      <c r="CC72" s="249"/>
      <c r="CD72" s="249"/>
      <c r="CE72" s="249"/>
      <c r="CF72" s="249"/>
      <c r="CG72" s="249"/>
      <c r="CH72" s="249"/>
      <c r="CI72" s="249"/>
      <c r="CJ72" s="249"/>
      <c r="CK72" s="249"/>
      <c r="CL72" s="249"/>
      <c r="CM72" s="249"/>
      <c r="CN72" s="249"/>
      <c r="CO72" s="249"/>
      <c r="CP72" s="249"/>
      <c r="CQ72" s="249"/>
      <c r="CR72" s="249"/>
      <c r="CS72" s="249"/>
      <c r="CT72" s="249"/>
      <c r="CU72" s="249"/>
      <c r="CV72" s="249"/>
      <c r="CW72" s="249"/>
      <c r="CX72" s="249"/>
      <c r="CY72" s="249"/>
      <c r="CZ72" s="249"/>
      <c r="DA72" s="249"/>
      <c r="DB72" s="249"/>
      <c r="DC72" s="249"/>
      <c r="DD72" s="249"/>
      <c r="DE72" s="249"/>
      <c r="DF72" s="249"/>
      <c r="DG72" s="249"/>
      <c r="DH72" s="249"/>
      <c r="DI72" s="249"/>
      <c r="DJ72" s="249"/>
      <c r="DK72" s="249"/>
      <c r="DL72" s="249"/>
    </row>
    <row r="73" spans="1:116" x14ac:dyDescent="0.35">
      <c r="A73" s="250" t="s">
        <v>7479</v>
      </c>
      <c r="B73" s="251" t="s">
        <v>7480</v>
      </c>
      <c r="C73" s="254">
        <v>0.70999998689999999</v>
      </c>
      <c r="D73" s="255">
        <v>6</v>
      </c>
      <c r="E73" s="254">
        <v>0.6</v>
      </c>
      <c r="F73" s="254">
        <v>5.95</v>
      </c>
      <c r="G73" s="254" t="s">
        <v>14</v>
      </c>
      <c r="H73" s="254">
        <v>33.700000762899997</v>
      </c>
      <c r="I73" s="255">
        <v>3</v>
      </c>
      <c r="J73" s="255" t="str">
        <f>IFERROR(VLOOKUP($B73,'Core Indicators'!$E$3:$EU$906,147,FALSE),"x")</f>
        <v>x</v>
      </c>
      <c r="K73" s="256">
        <v>-1.2090275288000001</v>
      </c>
      <c r="L73" s="254">
        <v>4.75</v>
      </c>
      <c r="M73" s="255">
        <v>40</v>
      </c>
      <c r="N73" s="255">
        <v>29</v>
      </c>
      <c r="O73" s="255" t="str">
        <f>IFERROR(VLOOKUP(B73,'Core Indicators'!$E$3:$G$9906,3,FALSE),"x")</f>
        <v>x</v>
      </c>
      <c r="P73" s="255">
        <v>245720</v>
      </c>
      <c r="Q73" s="249"/>
      <c r="R73" s="249"/>
      <c r="S73" s="249"/>
      <c r="T73" s="249"/>
      <c r="U73" s="249"/>
      <c r="V73" s="249"/>
      <c r="W73" s="249"/>
      <c r="X73" s="249"/>
      <c r="Y73" s="249"/>
      <c r="Z73" s="249"/>
      <c r="AA73" s="249"/>
      <c r="AB73" s="249"/>
      <c r="AC73" s="249"/>
      <c r="AD73" s="249"/>
      <c r="AE73" s="249"/>
      <c r="AF73" s="249"/>
      <c r="AG73" s="249"/>
      <c r="AH73" s="249"/>
      <c r="AI73" s="249"/>
      <c r="AJ73" s="249"/>
      <c r="AK73" s="249"/>
      <c r="AL73" s="249"/>
      <c r="AM73" s="249"/>
      <c r="AN73" s="249"/>
      <c r="AO73" s="249"/>
      <c r="AP73" s="249"/>
      <c r="AQ73" s="249"/>
      <c r="AR73" s="249"/>
      <c r="AS73" s="249"/>
      <c r="AT73" s="249"/>
      <c r="AU73" s="249"/>
      <c r="AV73" s="249"/>
      <c r="AW73" s="249"/>
      <c r="AX73" s="249"/>
      <c r="AY73" s="249"/>
      <c r="AZ73" s="249"/>
      <c r="BA73" s="249"/>
      <c r="BB73" s="249"/>
      <c r="BC73" s="249"/>
      <c r="BD73" s="249"/>
      <c r="BE73" s="249"/>
      <c r="BF73" s="249"/>
      <c r="BG73" s="249"/>
      <c r="BH73" s="249"/>
      <c r="BI73" s="249"/>
      <c r="BJ73" s="249"/>
      <c r="BK73" s="249"/>
      <c r="BL73" s="249"/>
      <c r="BM73" s="249"/>
      <c r="BN73" s="249"/>
      <c r="BO73" s="249"/>
      <c r="BP73" s="249"/>
      <c r="BQ73" s="249"/>
      <c r="BR73" s="249"/>
      <c r="BS73" s="249"/>
      <c r="BT73" s="249"/>
      <c r="BU73" s="249"/>
      <c r="BV73" s="249"/>
      <c r="BW73" s="249"/>
      <c r="BX73" s="249"/>
      <c r="BY73" s="249"/>
      <c r="BZ73" s="249"/>
      <c r="CA73" s="249"/>
      <c r="CB73" s="249"/>
      <c r="CC73" s="249"/>
      <c r="CD73" s="249"/>
      <c r="CE73" s="249"/>
      <c r="CF73" s="249"/>
      <c r="CG73" s="249"/>
      <c r="CH73" s="249"/>
      <c r="CI73" s="249"/>
      <c r="CJ73" s="249"/>
      <c r="CK73" s="249"/>
      <c r="CL73" s="249"/>
      <c r="CM73" s="249"/>
      <c r="CN73" s="249"/>
      <c r="CO73" s="249"/>
      <c r="CP73" s="249"/>
      <c r="CQ73" s="249"/>
      <c r="CR73" s="249"/>
      <c r="CS73" s="249"/>
      <c r="CT73" s="249"/>
      <c r="CU73" s="249"/>
      <c r="CV73" s="249"/>
      <c r="CW73" s="249"/>
      <c r="CX73" s="249"/>
      <c r="CY73" s="249"/>
      <c r="CZ73" s="249"/>
      <c r="DA73" s="249"/>
      <c r="DB73" s="249"/>
      <c r="DC73" s="249"/>
      <c r="DD73" s="249"/>
      <c r="DE73" s="249"/>
      <c r="DF73" s="249"/>
      <c r="DG73" s="249"/>
      <c r="DH73" s="249"/>
      <c r="DI73" s="249"/>
      <c r="DJ73" s="249"/>
      <c r="DK73" s="249"/>
      <c r="DL73" s="249"/>
    </row>
    <row r="74" spans="1:116" x14ac:dyDescent="0.35">
      <c r="A74" s="250" t="s">
        <v>7481</v>
      </c>
      <c r="B74" s="251" t="s">
        <v>7482</v>
      </c>
      <c r="C74" s="254">
        <v>0.84509999150000004</v>
      </c>
      <c r="D74" s="255">
        <v>11</v>
      </c>
      <c r="E74" s="254">
        <v>0.14000000000000001</v>
      </c>
      <c r="F74" s="254">
        <v>6.25</v>
      </c>
      <c r="G74" s="254" t="s">
        <v>14</v>
      </c>
      <c r="H74" s="254">
        <v>50.700000762899997</v>
      </c>
      <c r="I74" s="255">
        <v>3</v>
      </c>
      <c r="J74" s="255" t="str">
        <f>IFERROR(VLOOKUP($B74,'Core Indicators'!$E$3:$EU$906,147,FALSE),"x")</f>
        <v>x</v>
      </c>
      <c r="K74" s="256">
        <v>-1.2640448809</v>
      </c>
      <c r="L74" s="254">
        <v>5</v>
      </c>
      <c r="M74" s="255">
        <v>46</v>
      </c>
      <c r="N74" s="255">
        <v>18</v>
      </c>
      <c r="O74" s="255" t="str">
        <f>IFERROR(VLOOKUP(B74,'Core Indicators'!$E$3:$G$9906,3,FALSE),"x")</f>
        <v>x</v>
      </c>
      <c r="P74" s="255">
        <v>28120</v>
      </c>
      <c r="Q74" s="249"/>
      <c r="R74" s="249"/>
      <c r="S74" s="249"/>
      <c r="T74" s="249"/>
      <c r="U74" s="249"/>
      <c r="V74" s="249"/>
      <c r="W74" s="249"/>
      <c r="X74" s="249"/>
      <c r="Y74" s="249"/>
      <c r="Z74" s="249"/>
      <c r="AA74" s="249"/>
      <c r="AB74" s="249"/>
      <c r="AC74" s="249"/>
      <c r="AD74" s="249"/>
      <c r="AE74" s="249"/>
      <c r="AF74" s="249"/>
      <c r="AG74" s="249"/>
      <c r="AH74" s="249"/>
      <c r="AI74" s="249"/>
      <c r="AJ74" s="249"/>
      <c r="AK74" s="249"/>
      <c r="AL74" s="249"/>
      <c r="AM74" s="249"/>
      <c r="AN74" s="249"/>
      <c r="AO74" s="249"/>
      <c r="AP74" s="249"/>
      <c r="AQ74" s="249"/>
      <c r="AR74" s="249"/>
      <c r="AS74" s="249"/>
      <c r="AT74" s="249"/>
      <c r="AU74" s="249"/>
      <c r="AV74" s="249"/>
      <c r="AW74" s="249"/>
      <c r="AX74" s="249"/>
      <c r="AY74" s="249"/>
      <c r="AZ74" s="249"/>
      <c r="BA74" s="249"/>
      <c r="BB74" s="249"/>
      <c r="BC74" s="249"/>
      <c r="BD74" s="249"/>
      <c r="BE74" s="249"/>
      <c r="BF74" s="249"/>
      <c r="BG74" s="249"/>
      <c r="BH74" s="249"/>
      <c r="BI74" s="249"/>
      <c r="BJ74" s="249"/>
      <c r="BK74" s="249"/>
      <c r="BL74" s="249"/>
      <c r="BM74" s="249"/>
      <c r="BN74" s="249"/>
      <c r="BO74" s="249"/>
      <c r="BP74" s="249"/>
      <c r="BQ74" s="249"/>
      <c r="BR74" s="249"/>
      <c r="BS74" s="249"/>
      <c r="BT74" s="249"/>
      <c r="BU74" s="249"/>
      <c r="BV74" s="249"/>
      <c r="BW74" s="249"/>
      <c r="BX74" s="249"/>
      <c r="BY74" s="249"/>
      <c r="BZ74" s="249"/>
      <c r="CA74" s="249"/>
      <c r="CB74" s="249"/>
      <c r="CC74" s="249"/>
      <c r="CD74" s="249"/>
      <c r="CE74" s="249"/>
      <c r="CF74" s="249"/>
      <c r="CG74" s="249"/>
      <c r="CH74" s="249"/>
      <c r="CI74" s="249"/>
      <c r="CJ74" s="249"/>
      <c r="CK74" s="249"/>
      <c r="CL74" s="249"/>
      <c r="CM74" s="249"/>
      <c r="CN74" s="249"/>
      <c r="CO74" s="249"/>
      <c r="CP74" s="249"/>
      <c r="CQ74" s="249"/>
      <c r="CR74" s="249"/>
      <c r="CS74" s="249"/>
      <c r="CT74" s="249"/>
      <c r="CU74" s="249"/>
      <c r="CV74" s="249"/>
      <c r="CW74" s="249"/>
      <c r="CX74" s="249"/>
      <c r="CY74" s="249"/>
      <c r="CZ74" s="249"/>
      <c r="DA74" s="249"/>
      <c r="DB74" s="249"/>
      <c r="DC74" s="249"/>
      <c r="DD74" s="249"/>
      <c r="DE74" s="249"/>
      <c r="DF74" s="249"/>
      <c r="DG74" s="249"/>
      <c r="DH74" s="249"/>
      <c r="DI74" s="249"/>
      <c r="DJ74" s="249"/>
      <c r="DK74" s="249"/>
      <c r="DL74" s="249"/>
    </row>
    <row r="75" spans="1:116" x14ac:dyDescent="0.35">
      <c r="A75" s="250" t="s">
        <v>7483</v>
      </c>
      <c r="B75" s="251" t="s">
        <v>7484</v>
      </c>
      <c r="C75" s="254">
        <v>0.7111070062</v>
      </c>
      <c r="D75" s="255">
        <v>10</v>
      </c>
      <c r="E75" s="254">
        <v>0</v>
      </c>
      <c r="F75" s="254" t="s">
        <v>14</v>
      </c>
      <c r="G75" s="254">
        <v>0.49233108460000002</v>
      </c>
      <c r="H75" s="254" t="s">
        <v>14</v>
      </c>
      <c r="I75" s="255">
        <v>2</v>
      </c>
      <c r="J75" s="255" t="str">
        <f>IFERROR(VLOOKUP($B75,'Core Indicators'!$E$3:$EU$906,147,FALSE),"x")</f>
        <v>x</v>
      </c>
      <c r="K75" s="256">
        <v>-0.43134814500000002</v>
      </c>
      <c r="L75" s="254" t="s">
        <v>14</v>
      </c>
      <c r="M75" s="255">
        <v>74</v>
      </c>
      <c r="N75" s="255">
        <v>40</v>
      </c>
      <c r="O75" s="255" t="str">
        <f>IFERROR(VLOOKUP(B75,'Core Indicators'!$E$3:$G$9906,3,FALSE),"x")</f>
        <v>x</v>
      </c>
      <c r="P75" s="255">
        <v>196850</v>
      </c>
      <c r="Q75" s="249"/>
      <c r="R75" s="249"/>
      <c r="S75" s="249"/>
      <c r="T75" s="249"/>
      <c r="U75" s="249"/>
      <c r="V75" s="249"/>
      <c r="W75" s="249"/>
      <c r="X75" s="249"/>
      <c r="Y75" s="249"/>
      <c r="Z75" s="249"/>
      <c r="AA75" s="249"/>
      <c r="AB75" s="249"/>
      <c r="AC75" s="249"/>
      <c r="AD75" s="249"/>
      <c r="AE75" s="249"/>
      <c r="AF75" s="249"/>
      <c r="AG75" s="249"/>
      <c r="AH75" s="249"/>
      <c r="AI75" s="249"/>
      <c r="AJ75" s="249"/>
      <c r="AK75" s="249"/>
      <c r="AL75" s="249"/>
      <c r="AM75" s="249"/>
      <c r="AN75" s="249"/>
      <c r="AO75" s="249"/>
      <c r="AP75" s="249"/>
      <c r="AQ75" s="249"/>
      <c r="AR75" s="249"/>
      <c r="AS75" s="249"/>
      <c r="AT75" s="249"/>
      <c r="AU75" s="249"/>
      <c r="AV75" s="249"/>
      <c r="AW75" s="249"/>
      <c r="AX75" s="249"/>
      <c r="AY75" s="249"/>
      <c r="AZ75" s="249"/>
      <c r="BA75" s="249"/>
      <c r="BB75" s="249"/>
      <c r="BC75" s="249"/>
      <c r="BD75" s="249"/>
      <c r="BE75" s="249"/>
      <c r="BF75" s="249"/>
      <c r="BG75" s="249"/>
      <c r="BH75" s="249"/>
      <c r="BI75" s="249"/>
      <c r="BJ75" s="249"/>
      <c r="BK75" s="249"/>
      <c r="BL75" s="249"/>
      <c r="BM75" s="249"/>
      <c r="BN75" s="249"/>
      <c r="BO75" s="249"/>
      <c r="BP75" s="249"/>
      <c r="BQ75" s="249"/>
      <c r="BR75" s="249"/>
      <c r="BS75" s="249"/>
      <c r="BT75" s="249"/>
      <c r="BU75" s="249"/>
      <c r="BV75" s="249"/>
      <c r="BW75" s="249"/>
      <c r="BX75" s="249"/>
      <c r="BY75" s="249"/>
      <c r="BZ75" s="249"/>
      <c r="CA75" s="249"/>
      <c r="CB75" s="249"/>
      <c r="CC75" s="249"/>
      <c r="CD75" s="249"/>
      <c r="CE75" s="249"/>
      <c r="CF75" s="249"/>
      <c r="CG75" s="249"/>
      <c r="CH75" s="249"/>
      <c r="CI75" s="249"/>
      <c r="CJ75" s="249"/>
      <c r="CK75" s="249"/>
      <c r="CL75" s="249"/>
      <c r="CM75" s="249"/>
      <c r="CN75" s="249"/>
      <c r="CO75" s="249"/>
      <c r="CP75" s="249"/>
      <c r="CQ75" s="249"/>
      <c r="CR75" s="249"/>
      <c r="CS75" s="249"/>
      <c r="CT75" s="249"/>
      <c r="CU75" s="249"/>
      <c r="CV75" s="249"/>
      <c r="CW75" s="249"/>
      <c r="CX75" s="249"/>
      <c r="CY75" s="249"/>
      <c r="CZ75" s="249"/>
      <c r="DA75" s="249"/>
      <c r="DB75" s="249"/>
      <c r="DC75" s="249"/>
      <c r="DD75" s="249"/>
      <c r="DE75" s="249"/>
      <c r="DF75" s="249"/>
      <c r="DG75" s="249"/>
      <c r="DH75" s="249"/>
      <c r="DI75" s="249"/>
      <c r="DJ75" s="249"/>
      <c r="DK75" s="249"/>
      <c r="DL75" s="249"/>
    </row>
    <row r="76" spans="1:116" x14ac:dyDescent="0.35">
      <c r="A76" s="250" t="s">
        <v>73</v>
      </c>
      <c r="B76" s="251" t="s">
        <v>7485</v>
      </c>
      <c r="C76" s="254">
        <v>0</v>
      </c>
      <c r="D76" s="255">
        <v>8</v>
      </c>
      <c r="E76" s="254">
        <v>0</v>
      </c>
      <c r="F76" s="254">
        <v>4.2166666667000001</v>
      </c>
      <c r="G76" s="254">
        <v>0.61954366890000001</v>
      </c>
      <c r="H76" s="254">
        <v>41.099998474099998</v>
      </c>
      <c r="I76" s="255">
        <v>3</v>
      </c>
      <c r="J76" s="255">
        <f>IFERROR(VLOOKUP($B76,'Core Indicators'!$E$3:$EU$906,147,FALSE),"x")</f>
        <v>225</v>
      </c>
      <c r="K76" s="256">
        <v>-0.97110140319999994</v>
      </c>
      <c r="L76" s="254">
        <v>3</v>
      </c>
      <c r="M76" s="255">
        <v>38</v>
      </c>
      <c r="N76" s="255">
        <v>18</v>
      </c>
      <c r="O76" s="255">
        <f>IFERROR(VLOOKUP(B76,'Core Indicators'!$E$3:$G$9906,3,FALSE),"x")</f>
        <v>11400000</v>
      </c>
      <c r="P76" s="255">
        <v>27560</v>
      </c>
      <c r="Q76" s="249"/>
      <c r="R76" s="249"/>
      <c r="S76" s="249"/>
      <c r="T76" s="249"/>
      <c r="U76" s="249"/>
      <c r="V76" s="249"/>
      <c r="W76" s="249"/>
      <c r="X76" s="249"/>
      <c r="Y76" s="249"/>
      <c r="Z76" s="249"/>
      <c r="AA76" s="249"/>
      <c r="AB76" s="249"/>
      <c r="AC76" s="249"/>
      <c r="AD76" s="249"/>
      <c r="AE76" s="249"/>
      <c r="AF76" s="249"/>
      <c r="AG76" s="249"/>
      <c r="AH76" s="249"/>
      <c r="AI76" s="249"/>
      <c r="AJ76" s="249"/>
      <c r="AK76" s="249"/>
      <c r="AL76" s="249"/>
      <c r="AM76" s="249"/>
      <c r="AN76" s="249"/>
      <c r="AO76" s="249"/>
      <c r="AP76" s="249"/>
      <c r="AQ76" s="249"/>
      <c r="AR76" s="249"/>
      <c r="AS76" s="249"/>
      <c r="AT76" s="249"/>
      <c r="AU76" s="249"/>
      <c r="AV76" s="249"/>
      <c r="AW76" s="249"/>
      <c r="AX76" s="249"/>
      <c r="AY76" s="249"/>
      <c r="AZ76" s="249"/>
      <c r="BA76" s="249"/>
      <c r="BB76" s="249"/>
      <c r="BC76" s="249"/>
      <c r="BD76" s="249"/>
      <c r="BE76" s="249"/>
      <c r="BF76" s="249"/>
      <c r="BG76" s="249"/>
      <c r="BH76" s="249"/>
      <c r="BI76" s="249"/>
      <c r="BJ76" s="249"/>
      <c r="BK76" s="249"/>
      <c r="BL76" s="249"/>
      <c r="BM76" s="249"/>
      <c r="BN76" s="249"/>
      <c r="BO76" s="249"/>
      <c r="BP76" s="249"/>
      <c r="BQ76" s="249"/>
      <c r="BR76" s="249"/>
      <c r="BS76" s="249"/>
      <c r="BT76" s="249"/>
      <c r="BU76" s="249"/>
      <c r="BV76" s="249"/>
      <c r="BW76" s="249"/>
      <c r="BX76" s="249"/>
      <c r="BY76" s="249"/>
      <c r="BZ76" s="249"/>
      <c r="CA76" s="249"/>
      <c r="CB76" s="249"/>
      <c r="CC76" s="249"/>
      <c r="CD76" s="249"/>
      <c r="CE76" s="249"/>
      <c r="CF76" s="249"/>
      <c r="CG76" s="249"/>
      <c r="CH76" s="249"/>
      <c r="CI76" s="249"/>
      <c r="CJ76" s="249"/>
      <c r="CK76" s="249"/>
      <c r="CL76" s="249"/>
      <c r="CM76" s="249"/>
      <c r="CN76" s="249"/>
      <c r="CO76" s="249"/>
      <c r="CP76" s="249"/>
      <c r="CQ76" s="249"/>
      <c r="CR76" s="249"/>
      <c r="CS76" s="249"/>
      <c r="CT76" s="249"/>
      <c r="CU76" s="249"/>
      <c r="CV76" s="249"/>
      <c r="CW76" s="249"/>
      <c r="CX76" s="249"/>
      <c r="CY76" s="249"/>
      <c r="CZ76" s="249"/>
      <c r="DA76" s="249"/>
      <c r="DB76" s="249"/>
      <c r="DC76" s="249"/>
      <c r="DD76" s="249"/>
      <c r="DE76" s="249"/>
      <c r="DF76" s="249"/>
      <c r="DG76" s="249"/>
      <c r="DH76" s="249"/>
      <c r="DI76" s="249"/>
      <c r="DJ76" s="249"/>
      <c r="DK76" s="249"/>
      <c r="DL76" s="249"/>
    </row>
    <row r="77" spans="1:116" x14ac:dyDescent="0.35">
      <c r="A77" s="250" t="s">
        <v>390</v>
      </c>
      <c r="B77" s="251" t="s">
        <v>7486</v>
      </c>
      <c r="C77" s="254">
        <v>0.16674395219999999</v>
      </c>
      <c r="D77" s="255">
        <v>9</v>
      </c>
      <c r="E77" s="254">
        <v>6.8000000000000005E-2</v>
      </c>
      <c r="F77" s="254">
        <v>4.6666666667000003</v>
      </c>
      <c r="G77" s="254">
        <v>0.47928705150000001</v>
      </c>
      <c r="H77" s="254">
        <v>52.099998474099998</v>
      </c>
      <c r="I77" s="255">
        <v>3</v>
      </c>
      <c r="J77" s="255">
        <f>IFERROR(VLOOKUP($B77,'Core Indicators'!$E$3:$EU$906,147,FALSE),"x")</f>
        <v>1980</v>
      </c>
      <c r="K77" s="256">
        <v>-1.0090796947</v>
      </c>
      <c r="L77" s="254">
        <v>3.25</v>
      </c>
      <c r="M77" s="255">
        <v>45</v>
      </c>
      <c r="N77" s="255">
        <v>26</v>
      </c>
      <c r="O77" s="255">
        <f>IFERROR(VLOOKUP(B77,'Core Indicators'!$E$3:$G$9906,3,FALSE),"x")</f>
        <v>9158000</v>
      </c>
      <c r="P77" s="255">
        <v>111890</v>
      </c>
      <c r="Q77" s="249"/>
      <c r="R77" s="249"/>
      <c r="S77" s="249"/>
      <c r="T77" s="249"/>
      <c r="U77" s="249"/>
      <c r="V77" s="249"/>
      <c r="W77" s="249"/>
      <c r="X77" s="249"/>
      <c r="Y77" s="249"/>
      <c r="Z77" s="249"/>
      <c r="AA77" s="249"/>
      <c r="AB77" s="249"/>
      <c r="AC77" s="249"/>
      <c r="AD77" s="249"/>
      <c r="AE77" s="249"/>
      <c r="AF77" s="249"/>
      <c r="AG77" s="249"/>
      <c r="AH77" s="249"/>
      <c r="AI77" s="249"/>
      <c r="AJ77" s="249"/>
      <c r="AK77" s="249"/>
      <c r="AL77" s="249"/>
      <c r="AM77" s="249"/>
      <c r="AN77" s="249"/>
      <c r="AO77" s="249"/>
      <c r="AP77" s="249"/>
      <c r="AQ77" s="249"/>
      <c r="AR77" s="249"/>
      <c r="AS77" s="249"/>
      <c r="AT77" s="249"/>
      <c r="AU77" s="249"/>
      <c r="AV77" s="249"/>
      <c r="AW77" s="249"/>
      <c r="AX77" s="249"/>
      <c r="AY77" s="249"/>
      <c r="AZ77" s="249"/>
      <c r="BA77" s="249"/>
      <c r="BB77" s="249"/>
      <c r="BC77" s="249"/>
      <c r="BD77" s="249"/>
      <c r="BE77" s="249"/>
      <c r="BF77" s="249"/>
      <c r="BG77" s="249"/>
      <c r="BH77" s="249"/>
      <c r="BI77" s="249"/>
      <c r="BJ77" s="249"/>
      <c r="BK77" s="249"/>
      <c r="BL77" s="249"/>
      <c r="BM77" s="249"/>
      <c r="BN77" s="249"/>
      <c r="BO77" s="249"/>
      <c r="BP77" s="249"/>
      <c r="BQ77" s="249"/>
      <c r="BR77" s="249"/>
      <c r="BS77" s="249"/>
      <c r="BT77" s="249"/>
      <c r="BU77" s="249"/>
      <c r="BV77" s="249"/>
      <c r="BW77" s="249"/>
      <c r="BX77" s="249"/>
      <c r="BY77" s="249"/>
      <c r="BZ77" s="249"/>
      <c r="CA77" s="249"/>
      <c r="CB77" s="249"/>
      <c r="CC77" s="249"/>
      <c r="CD77" s="249"/>
      <c r="CE77" s="249"/>
      <c r="CF77" s="249"/>
      <c r="CG77" s="249"/>
      <c r="CH77" s="249"/>
      <c r="CI77" s="249"/>
      <c r="CJ77" s="249"/>
      <c r="CK77" s="249"/>
      <c r="CL77" s="249"/>
      <c r="CM77" s="249"/>
      <c r="CN77" s="249"/>
      <c r="CO77" s="249"/>
      <c r="CP77" s="249"/>
      <c r="CQ77" s="249"/>
      <c r="CR77" s="249"/>
      <c r="CS77" s="249"/>
      <c r="CT77" s="249"/>
      <c r="CU77" s="249"/>
      <c r="CV77" s="249"/>
      <c r="CW77" s="249"/>
      <c r="CX77" s="249"/>
      <c r="CY77" s="249"/>
      <c r="CZ77" s="249"/>
      <c r="DA77" s="249"/>
      <c r="DB77" s="249"/>
      <c r="DC77" s="249"/>
      <c r="DD77" s="249"/>
      <c r="DE77" s="249"/>
      <c r="DF77" s="249"/>
      <c r="DG77" s="249"/>
      <c r="DH77" s="249"/>
      <c r="DI77" s="249"/>
      <c r="DJ77" s="249"/>
      <c r="DK77" s="249"/>
      <c r="DL77" s="249"/>
    </row>
    <row r="78" spans="1:116" x14ac:dyDescent="0.35">
      <c r="A78" s="250" t="s">
        <v>7487</v>
      </c>
      <c r="B78" s="251" t="s">
        <v>7488</v>
      </c>
      <c r="C78" s="254">
        <v>0.18750004279999999</v>
      </c>
      <c r="D78" s="255">
        <v>11</v>
      </c>
      <c r="E78" s="254">
        <v>0.05</v>
      </c>
      <c r="F78" s="254">
        <v>6.8</v>
      </c>
      <c r="G78" s="254">
        <v>0.25845412979999999</v>
      </c>
      <c r="H78" s="254">
        <v>30.600000381499999</v>
      </c>
      <c r="I78" s="255">
        <v>2</v>
      </c>
      <c r="J78" s="255" t="str">
        <f>IFERROR(VLOOKUP($B78,'Core Indicators'!$E$3:$EU$906,147,FALSE),"x")</f>
        <v>x</v>
      </c>
      <c r="K78" s="256">
        <v>0.49313449860000003</v>
      </c>
      <c r="L78" s="254">
        <v>5.75</v>
      </c>
      <c r="M78" s="255">
        <v>70</v>
      </c>
      <c r="N78" s="255">
        <v>44</v>
      </c>
      <c r="O78" s="255" t="str">
        <f>IFERROR(VLOOKUP(B78,'Core Indicators'!$E$3:$G$9906,3,FALSE),"x")</f>
        <v>x</v>
      </c>
      <c r="P78" s="255">
        <v>90530</v>
      </c>
      <c r="Q78" s="249"/>
      <c r="R78" s="249"/>
      <c r="S78" s="249"/>
      <c r="T78" s="249"/>
      <c r="U78" s="249"/>
      <c r="V78" s="249"/>
      <c r="W78" s="249"/>
      <c r="X78" s="249"/>
      <c r="Y78" s="249"/>
      <c r="Z78" s="249"/>
      <c r="AA78" s="249"/>
      <c r="AB78" s="249"/>
      <c r="AC78" s="249"/>
      <c r="AD78" s="249"/>
      <c r="AE78" s="249"/>
      <c r="AF78" s="249"/>
      <c r="AG78" s="249"/>
      <c r="AH78" s="249"/>
      <c r="AI78" s="249"/>
      <c r="AJ78" s="249"/>
      <c r="AK78" s="249"/>
      <c r="AL78" s="249"/>
      <c r="AM78" s="249"/>
      <c r="AN78" s="249"/>
      <c r="AO78" s="249"/>
      <c r="AP78" s="249"/>
      <c r="AQ78" s="249"/>
      <c r="AR78" s="249"/>
      <c r="AS78" s="249"/>
      <c r="AT78" s="249"/>
      <c r="AU78" s="249"/>
      <c r="AV78" s="249"/>
      <c r="AW78" s="249"/>
      <c r="AX78" s="249"/>
      <c r="AY78" s="249"/>
      <c r="AZ78" s="249"/>
      <c r="BA78" s="249"/>
      <c r="BB78" s="249"/>
      <c r="BC78" s="249"/>
      <c r="BD78" s="249"/>
      <c r="BE78" s="249"/>
      <c r="BF78" s="249"/>
      <c r="BG78" s="249"/>
      <c r="BH78" s="249"/>
      <c r="BI78" s="249"/>
      <c r="BJ78" s="249"/>
      <c r="BK78" s="249"/>
      <c r="BL78" s="249"/>
      <c r="BM78" s="249"/>
      <c r="BN78" s="249"/>
      <c r="BO78" s="249"/>
      <c r="BP78" s="249"/>
      <c r="BQ78" s="249"/>
      <c r="BR78" s="249"/>
      <c r="BS78" s="249"/>
      <c r="BT78" s="249"/>
      <c r="BU78" s="249"/>
      <c r="BV78" s="249"/>
      <c r="BW78" s="249"/>
      <c r="BX78" s="249"/>
      <c r="BY78" s="249"/>
      <c r="BZ78" s="249"/>
      <c r="CA78" s="249"/>
      <c r="CB78" s="249"/>
      <c r="CC78" s="249"/>
      <c r="CD78" s="249"/>
      <c r="CE78" s="249"/>
      <c r="CF78" s="249"/>
      <c r="CG78" s="249"/>
      <c r="CH78" s="249"/>
      <c r="CI78" s="249"/>
      <c r="CJ78" s="249"/>
      <c r="CK78" s="249"/>
      <c r="CL78" s="249"/>
      <c r="CM78" s="249"/>
      <c r="CN78" s="249"/>
      <c r="CO78" s="249"/>
      <c r="CP78" s="249"/>
      <c r="CQ78" s="249"/>
      <c r="CR78" s="249"/>
      <c r="CS78" s="249"/>
      <c r="CT78" s="249"/>
      <c r="CU78" s="249"/>
      <c r="CV78" s="249"/>
      <c r="CW78" s="249"/>
      <c r="CX78" s="249"/>
      <c r="CY78" s="249"/>
      <c r="CZ78" s="249"/>
      <c r="DA78" s="249"/>
      <c r="DB78" s="249"/>
      <c r="DC78" s="249"/>
      <c r="DD78" s="249"/>
      <c r="DE78" s="249"/>
      <c r="DF78" s="249"/>
      <c r="DG78" s="249"/>
      <c r="DH78" s="249"/>
      <c r="DI78" s="249"/>
      <c r="DJ78" s="249"/>
      <c r="DK78" s="249"/>
      <c r="DL78" s="249"/>
    </row>
    <row r="79" spans="1:116" x14ac:dyDescent="0.35">
      <c r="A79" s="250" t="s">
        <v>7489</v>
      </c>
      <c r="B79" s="251" t="s">
        <v>7490</v>
      </c>
      <c r="C79" s="254">
        <v>0</v>
      </c>
      <c r="D79" s="255">
        <v>12</v>
      </c>
      <c r="E79" s="254">
        <v>0</v>
      </c>
      <c r="F79" s="254" t="s">
        <v>14</v>
      </c>
      <c r="G79" s="254">
        <v>5.7485973699999998E-2</v>
      </c>
      <c r="H79" s="254">
        <v>26.7999992371</v>
      </c>
      <c r="I79" s="255">
        <v>0</v>
      </c>
      <c r="J79" s="255" t="str">
        <f>IFERROR(VLOOKUP($B79,'Core Indicators'!$E$3:$EU$906,147,FALSE),"x")</f>
        <v>x</v>
      </c>
      <c r="K79" s="256">
        <v>1.7669236660000001</v>
      </c>
      <c r="L79" s="254" t="s">
        <v>14</v>
      </c>
      <c r="M79" s="255">
        <v>94</v>
      </c>
      <c r="N79" s="255">
        <v>78</v>
      </c>
      <c r="O79" s="255" t="str">
        <f>IFERROR(VLOOKUP(B79,'Core Indicators'!$E$3:$G$9906,3,FALSE),"x")</f>
        <v>x</v>
      </c>
      <c r="P79" s="255">
        <v>100250</v>
      </c>
      <c r="Q79" s="249"/>
      <c r="R79" s="249"/>
      <c r="S79" s="249"/>
      <c r="T79" s="249"/>
      <c r="U79" s="249"/>
      <c r="V79" s="249"/>
      <c r="W79" s="249"/>
      <c r="X79" s="249"/>
      <c r="Y79" s="249"/>
      <c r="Z79" s="249"/>
      <c r="AA79" s="249"/>
      <c r="AB79" s="249"/>
      <c r="AC79" s="249"/>
      <c r="AD79" s="249"/>
      <c r="AE79" s="249"/>
      <c r="AF79" s="249"/>
      <c r="AG79" s="249"/>
      <c r="AH79" s="249"/>
      <c r="AI79" s="249"/>
      <c r="AJ79" s="249"/>
      <c r="AK79" s="249"/>
      <c r="AL79" s="249"/>
      <c r="AM79" s="249"/>
      <c r="AN79" s="249"/>
      <c r="AO79" s="249"/>
      <c r="AP79" s="249"/>
      <c r="AQ79" s="249"/>
      <c r="AR79" s="249"/>
      <c r="AS79" s="249"/>
      <c r="AT79" s="249"/>
      <c r="AU79" s="249"/>
      <c r="AV79" s="249"/>
      <c r="AW79" s="249"/>
      <c r="AX79" s="249"/>
      <c r="AY79" s="249"/>
      <c r="AZ79" s="249"/>
      <c r="BA79" s="249"/>
      <c r="BB79" s="249"/>
      <c r="BC79" s="249"/>
      <c r="BD79" s="249"/>
      <c r="BE79" s="249"/>
      <c r="BF79" s="249"/>
      <c r="BG79" s="249"/>
      <c r="BH79" s="249"/>
      <c r="BI79" s="249"/>
      <c r="BJ79" s="249"/>
      <c r="BK79" s="249"/>
      <c r="BL79" s="249"/>
      <c r="BM79" s="249"/>
      <c r="BN79" s="249"/>
      <c r="BO79" s="249"/>
      <c r="BP79" s="249"/>
      <c r="BQ79" s="249"/>
      <c r="BR79" s="249"/>
      <c r="BS79" s="249"/>
      <c r="BT79" s="249"/>
      <c r="BU79" s="249"/>
      <c r="BV79" s="249"/>
      <c r="BW79" s="249"/>
      <c r="BX79" s="249"/>
      <c r="BY79" s="249"/>
      <c r="BZ79" s="249"/>
      <c r="CA79" s="249"/>
      <c r="CB79" s="249"/>
      <c r="CC79" s="249"/>
      <c r="CD79" s="249"/>
      <c r="CE79" s="249"/>
      <c r="CF79" s="249"/>
      <c r="CG79" s="249"/>
      <c r="CH79" s="249"/>
      <c r="CI79" s="249"/>
      <c r="CJ79" s="249"/>
      <c r="CK79" s="249"/>
      <c r="CL79" s="249"/>
      <c r="CM79" s="249"/>
      <c r="CN79" s="249"/>
      <c r="CO79" s="249"/>
      <c r="CP79" s="249"/>
      <c r="CQ79" s="249"/>
      <c r="CR79" s="249"/>
      <c r="CS79" s="249"/>
      <c r="CT79" s="249"/>
      <c r="CU79" s="249"/>
      <c r="CV79" s="249"/>
      <c r="CW79" s="249"/>
      <c r="CX79" s="249"/>
      <c r="CY79" s="249"/>
      <c r="CZ79" s="249"/>
      <c r="DA79" s="249"/>
      <c r="DB79" s="249"/>
      <c r="DC79" s="249"/>
      <c r="DD79" s="249"/>
      <c r="DE79" s="249"/>
      <c r="DF79" s="249"/>
      <c r="DG79" s="249"/>
      <c r="DH79" s="249"/>
      <c r="DI79" s="249"/>
      <c r="DJ79" s="249"/>
      <c r="DK79" s="249"/>
      <c r="DL79" s="249"/>
    </row>
    <row r="80" spans="1:116" x14ac:dyDescent="0.35">
      <c r="A80" s="250" t="s">
        <v>1051</v>
      </c>
      <c r="B80" s="251" t="s">
        <v>7491</v>
      </c>
      <c r="C80" s="254">
        <v>0.87948376319999988</v>
      </c>
      <c r="D80" s="255">
        <v>7</v>
      </c>
      <c r="E80" s="254">
        <v>7.0000000000000001E-3</v>
      </c>
      <c r="F80" s="254">
        <v>7.25</v>
      </c>
      <c r="G80" s="254">
        <v>0.50102830359999995</v>
      </c>
      <c r="H80" s="254">
        <v>37.799999237100003</v>
      </c>
      <c r="I80" s="255">
        <v>4</v>
      </c>
      <c r="J80" s="255">
        <f>IFERROR(VLOOKUP($B80,'Core Indicators'!$E$3:$EU$906,147,FALSE),"x")</f>
        <v>109</v>
      </c>
      <c r="K80" s="256">
        <v>-3.0758399499999999E-2</v>
      </c>
      <c r="L80" s="254">
        <v>7</v>
      </c>
      <c r="M80" s="255">
        <v>71</v>
      </c>
      <c r="N80" s="255">
        <v>41</v>
      </c>
      <c r="O80" s="255">
        <f>IFERROR(VLOOKUP(B80,'Core Indicators'!$E$3:$G$9906,3,FALSE),"x")</f>
        <v>1353520000</v>
      </c>
      <c r="P80" s="255">
        <v>2973190</v>
      </c>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49"/>
      <c r="CB80" s="249"/>
      <c r="CC80" s="249"/>
      <c r="CD80" s="249"/>
      <c r="CE80" s="249"/>
      <c r="CF80" s="249"/>
      <c r="CG80" s="249"/>
      <c r="CH80" s="249"/>
      <c r="CI80" s="249"/>
      <c r="CJ80" s="249"/>
      <c r="CK80" s="249"/>
      <c r="CL80" s="249"/>
      <c r="CM80" s="249"/>
      <c r="CN80" s="249"/>
      <c r="CO80" s="249"/>
      <c r="CP80" s="249"/>
      <c r="CQ80" s="249"/>
      <c r="CR80" s="249"/>
      <c r="CS80" s="249"/>
      <c r="CT80" s="249"/>
      <c r="CU80" s="249"/>
      <c r="CV80" s="249"/>
      <c r="CW80" s="249"/>
      <c r="CX80" s="249"/>
      <c r="CY80" s="249"/>
      <c r="CZ80" s="249"/>
      <c r="DA80" s="249"/>
      <c r="DB80" s="249"/>
      <c r="DC80" s="249"/>
      <c r="DD80" s="249"/>
      <c r="DE80" s="249"/>
      <c r="DF80" s="249"/>
      <c r="DG80" s="249"/>
      <c r="DH80" s="249"/>
      <c r="DI80" s="249"/>
      <c r="DJ80" s="249"/>
      <c r="DK80" s="249"/>
      <c r="DL80" s="249"/>
    </row>
    <row r="81" spans="1:116" x14ac:dyDescent="0.35">
      <c r="A81" s="250" t="s">
        <v>1441</v>
      </c>
      <c r="B81" s="251" t="s">
        <v>7492</v>
      </c>
      <c r="C81" s="254">
        <v>0.774848922</v>
      </c>
      <c r="D81" s="255">
        <v>5</v>
      </c>
      <c r="E81" s="254">
        <v>0.10680000000000001</v>
      </c>
      <c r="F81" s="254">
        <v>6.45</v>
      </c>
      <c r="G81" s="254">
        <v>0.45129165370000002</v>
      </c>
      <c r="H81" s="254">
        <v>39</v>
      </c>
      <c r="I81" s="255">
        <v>4</v>
      </c>
      <c r="J81" s="255">
        <f>IFERROR(VLOOKUP($B81,'Core Indicators'!$E$3:$EU$906,147,FALSE),"x")</f>
        <v>131</v>
      </c>
      <c r="K81" s="256">
        <v>-0.3425302207</v>
      </c>
      <c r="L81" s="254">
        <v>6</v>
      </c>
      <c r="M81" s="255">
        <v>61</v>
      </c>
      <c r="N81" s="255">
        <v>40</v>
      </c>
      <c r="O81" s="255">
        <f>IFERROR(VLOOKUP(B81,'Core Indicators'!$E$3:$G$9906,3,FALSE),"x")</f>
        <v>237655000</v>
      </c>
      <c r="P81" s="255">
        <v>1811570</v>
      </c>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49"/>
      <c r="CB81" s="249"/>
      <c r="CC81" s="249"/>
      <c r="CD81" s="249"/>
      <c r="CE81" s="249"/>
      <c r="CF81" s="249"/>
      <c r="CG81" s="249"/>
      <c r="CH81" s="249"/>
      <c r="CI81" s="249"/>
      <c r="CJ81" s="249"/>
      <c r="CK81" s="249"/>
      <c r="CL81" s="249"/>
      <c r="CM81" s="249"/>
      <c r="CN81" s="249"/>
      <c r="CO81" s="249"/>
      <c r="CP81" s="249"/>
      <c r="CQ81" s="249"/>
      <c r="CR81" s="249"/>
      <c r="CS81" s="249"/>
      <c r="CT81" s="249"/>
      <c r="CU81" s="249"/>
      <c r="CV81" s="249"/>
      <c r="CW81" s="249"/>
      <c r="CX81" s="249"/>
      <c r="CY81" s="249"/>
      <c r="CZ81" s="249"/>
      <c r="DA81" s="249"/>
      <c r="DB81" s="249"/>
      <c r="DC81" s="249"/>
      <c r="DD81" s="249"/>
      <c r="DE81" s="249"/>
      <c r="DF81" s="249"/>
      <c r="DG81" s="249"/>
      <c r="DH81" s="249"/>
      <c r="DI81" s="249"/>
      <c r="DJ81" s="249"/>
      <c r="DK81" s="249"/>
      <c r="DL81" s="249"/>
    </row>
    <row r="82" spans="1:116" x14ac:dyDescent="0.35">
      <c r="A82" s="250" t="s">
        <v>2380</v>
      </c>
      <c r="B82" s="251" t="s">
        <v>7493</v>
      </c>
      <c r="C82" s="254">
        <v>0.67411710269999991</v>
      </c>
      <c r="D82" s="255">
        <v>0</v>
      </c>
      <c r="E82" s="254">
        <v>0.1595</v>
      </c>
      <c r="F82" s="254">
        <v>2.8833333333</v>
      </c>
      <c r="G82" s="254">
        <v>0.49178700730000002</v>
      </c>
      <c r="H82" s="254">
        <v>40.799999237100003</v>
      </c>
      <c r="I82" s="255">
        <v>3</v>
      </c>
      <c r="J82" s="255">
        <f>IFERROR(VLOOKUP($B82,'Core Indicators'!$E$3:$EU$906,147,FALSE),"x")</f>
        <v>0</v>
      </c>
      <c r="K82" s="256">
        <v>-0.74937212470000003</v>
      </c>
      <c r="L82" s="254">
        <v>2.25</v>
      </c>
      <c r="M82" s="255">
        <v>17</v>
      </c>
      <c r="N82" s="255">
        <v>26</v>
      </c>
      <c r="O82" s="255">
        <f>IFERROR(VLOOKUP(B82,'Core Indicators'!$E$3:$G$9906,3,FALSE),"x")</f>
        <v>82926000</v>
      </c>
      <c r="P82" s="255">
        <v>1628760</v>
      </c>
      <c r="Q82" s="249"/>
      <c r="R82" s="249"/>
      <c r="S82" s="249"/>
      <c r="T82" s="249"/>
      <c r="U82" s="249"/>
      <c r="V82" s="249"/>
      <c r="W82" s="249"/>
      <c r="X82" s="249"/>
      <c r="Y82" s="249"/>
      <c r="Z82" s="249"/>
      <c r="AA82" s="249"/>
      <c r="AB82" s="249"/>
      <c r="AC82" s="249"/>
      <c r="AD82" s="249"/>
      <c r="AE82" s="249"/>
      <c r="AF82" s="249"/>
      <c r="AG82" s="249"/>
      <c r="AH82" s="249"/>
      <c r="AI82" s="249"/>
      <c r="AJ82" s="249"/>
      <c r="AK82" s="249"/>
      <c r="AL82" s="249"/>
      <c r="AM82" s="249"/>
      <c r="AN82" s="249"/>
      <c r="AO82" s="249"/>
      <c r="AP82" s="249"/>
      <c r="AQ82" s="249"/>
      <c r="AR82" s="249"/>
      <c r="AS82" s="249"/>
      <c r="AT82" s="249"/>
      <c r="AU82" s="249"/>
      <c r="AV82" s="249"/>
      <c r="AW82" s="249"/>
      <c r="AX82" s="249"/>
      <c r="AY82" s="249"/>
      <c r="AZ82" s="249"/>
      <c r="BA82" s="249"/>
      <c r="BB82" s="249"/>
      <c r="BC82" s="249"/>
      <c r="BD82" s="249"/>
      <c r="BE82" s="249"/>
      <c r="BF82" s="249"/>
      <c r="BG82" s="249"/>
      <c r="BH82" s="249"/>
      <c r="BI82" s="249"/>
      <c r="BJ82" s="249"/>
      <c r="BK82" s="249"/>
      <c r="BL82" s="249"/>
      <c r="BM82" s="249"/>
      <c r="BN82" s="249"/>
      <c r="BO82" s="249"/>
      <c r="BP82" s="249"/>
      <c r="BQ82" s="249"/>
      <c r="BR82" s="249"/>
      <c r="BS82" s="249"/>
      <c r="BT82" s="249"/>
      <c r="BU82" s="249"/>
      <c r="BV82" s="249"/>
      <c r="BW82" s="249"/>
      <c r="BX82" s="249"/>
      <c r="BY82" s="249"/>
      <c r="BZ82" s="249"/>
      <c r="CA82" s="249"/>
      <c r="CB82" s="249"/>
      <c r="CC82" s="249"/>
      <c r="CD82" s="249"/>
      <c r="CE82" s="249"/>
      <c r="CF82" s="249"/>
      <c r="CG82" s="249"/>
      <c r="CH82" s="249"/>
      <c r="CI82" s="249"/>
      <c r="CJ82" s="249"/>
      <c r="CK82" s="249"/>
      <c r="CL82" s="249"/>
      <c r="CM82" s="249"/>
      <c r="CN82" s="249"/>
      <c r="CO82" s="249"/>
      <c r="CP82" s="249"/>
      <c r="CQ82" s="249"/>
      <c r="CR82" s="249"/>
      <c r="CS82" s="249"/>
      <c r="CT82" s="249"/>
      <c r="CU82" s="249"/>
      <c r="CV82" s="249"/>
      <c r="CW82" s="249"/>
      <c r="CX82" s="249"/>
      <c r="CY82" s="249"/>
      <c r="CZ82" s="249"/>
      <c r="DA82" s="249"/>
      <c r="DB82" s="249"/>
      <c r="DC82" s="249"/>
      <c r="DD82" s="249"/>
      <c r="DE82" s="249"/>
      <c r="DF82" s="249"/>
      <c r="DG82" s="249"/>
      <c r="DH82" s="249"/>
      <c r="DI82" s="249"/>
      <c r="DJ82" s="249"/>
      <c r="DK82" s="249"/>
      <c r="DL82" s="249"/>
    </row>
    <row r="83" spans="1:116" x14ac:dyDescent="0.35">
      <c r="A83" s="250" t="s">
        <v>639</v>
      </c>
      <c r="B83" s="251" t="s">
        <v>7494</v>
      </c>
      <c r="C83" s="254">
        <v>0.54614899849999998</v>
      </c>
      <c r="D83" s="255">
        <v>2</v>
      </c>
      <c r="E83" s="254">
        <v>0</v>
      </c>
      <c r="F83" s="254">
        <v>3.9666666667000001</v>
      </c>
      <c r="G83" s="254">
        <v>0.5402728229</v>
      </c>
      <c r="H83" s="254">
        <v>29.5</v>
      </c>
      <c r="I83" s="255">
        <v>4</v>
      </c>
      <c r="J83" s="255">
        <f>IFERROR(VLOOKUP($B83,'Core Indicators'!$E$3:$EU$906,147,FALSE),"x")</f>
        <v>1419</v>
      </c>
      <c r="K83" s="256">
        <v>-1.7224633694</v>
      </c>
      <c r="L83" s="254">
        <v>3.75</v>
      </c>
      <c r="M83" s="255">
        <v>31</v>
      </c>
      <c r="N83" s="255">
        <v>20</v>
      </c>
      <c r="O83" s="255">
        <f>IFERROR(VLOOKUP(B83,'Core Indicators'!$E$3:$G$9906,3,FALSE),"x")</f>
        <v>39310000</v>
      </c>
      <c r="P83" s="255">
        <v>434320</v>
      </c>
      <c r="Q83" s="249"/>
      <c r="R83" s="249"/>
      <c r="S83" s="249"/>
      <c r="T83" s="249"/>
      <c r="U83" s="249"/>
      <c r="V83" s="249"/>
      <c r="W83" s="249"/>
      <c r="X83" s="249"/>
      <c r="Y83" s="249"/>
      <c r="Z83" s="249"/>
      <c r="AA83" s="249"/>
      <c r="AB83" s="249"/>
      <c r="AC83" s="249"/>
      <c r="AD83" s="249"/>
      <c r="AE83" s="249"/>
      <c r="AF83" s="249"/>
      <c r="AG83" s="249"/>
      <c r="AH83" s="249"/>
      <c r="AI83" s="249"/>
      <c r="AJ83" s="249"/>
      <c r="AK83" s="249"/>
      <c r="AL83" s="249"/>
      <c r="AM83" s="249"/>
      <c r="AN83" s="249"/>
      <c r="AO83" s="249"/>
      <c r="AP83" s="249"/>
      <c r="AQ83" s="249"/>
      <c r="AR83" s="249"/>
      <c r="AS83" s="249"/>
      <c r="AT83" s="249"/>
      <c r="AU83" s="249"/>
      <c r="AV83" s="249"/>
      <c r="AW83" s="249"/>
      <c r="AX83" s="249"/>
      <c r="AY83" s="249"/>
      <c r="AZ83" s="249"/>
      <c r="BA83" s="249"/>
      <c r="BB83" s="249"/>
      <c r="BC83" s="249"/>
      <c r="BD83" s="249"/>
      <c r="BE83" s="249"/>
      <c r="BF83" s="249"/>
      <c r="BG83" s="249"/>
      <c r="BH83" s="249"/>
      <c r="BI83" s="249"/>
      <c r="BJ83" s="249"/>
      <c r="BK83" s="249"/>
      <c r="BL83" s="249"/>
      <c r="BM83" s="249"/>
      <c r="BN83" s="249"/>
      <c r="BO83" s="249"/>
      <c r="BP83" s="249"/>
      <c r="BQ83" s="249"/>
      <c r="BR83" s="249"/>
      <c r="BS83" s="249"/>
      <c r="BT83" s="249"/>
      <c r="BU83" s="249"/>
      <c r="BV83" s="249"/>
      <c r="BW83" s="249"/>
      <c r="BX83" s="249"/>
      <c r="BY83" s="249"/>
      <c r="BZ83" s="249"/>
      <c r="CA83" s="249"/>
      <c r="CB83" s="249"/>
      <c r="CC83" s="249"/>
      <c r="CD83" s="249"/>
      <c r="CE83" s="249"/>
      <c r="CF83" s="249"/>
      <c r="CG83" s="249"/>
      <c r="CH83" s="249"/>
      <c r="CI83" s="249"/>
      <c r="CJ83" s="249"/>
      <c r="CK83" s="249"/>
      <c r="CL83" s="249"/>
      <c r="CM83" s="249"/>
      <c r="CN83" s="249"/>
      <c r="CO83" s="249"/>
      <c r="CP83" s="249"/>
      <c r="CQ83" s="249"/>
      <c r="CR83" s="249"/>
      <c r="CS83" s="249"/>
      <c r="CT83" s="249"/>
      <c r="CU83" s="249"/>
      <c r="CV83" s="249"/>
      <c r="CW83" s="249"/>
      <c r="CX83" s="249"/>
      <c r="CY83" s="249"/>
      <c r="CZ83" s="249"/>
      <c r="DA83" s="249"/>
      <c r="DB83" s="249"/>
      <c r="DC83" s="249"/>
      <c r="DD83" s="249"/>
      <c r="DE83" s="249"/>
      <c r="DF83" s="249"/>
      <c r="DG83" s="249"/>
      <c r="DH83" s="249"/>
      <c r="DI83" s="249"/>
      <c r="DJ83" s="249"/>
      <c r="DK83" s="249"/>
      <c r="DL83" s="249"/>
    </row>
    <row r="84" spans="1:116" x14ac:dyDescent="0.35">
      <c r="A84" s="250" t="s">
        <v>7495</v>
      </c>
      <c r="B84" s="251" t="s">
        <v>7496</v>
      </c>
      <c r="C84" s="254">
        <v>0</v>
      </c>
      <c r="D84" s="255">
        <v>12</v>
      </c>
      <c r="E84" s="254">
        <v>0</v>
      </c>
      <c r="F84" s="254" t="s">
        <v>14</v>
      </c>
      <c r="G84" s="254">
        <v>9.2902528700000001E-2</v>
      </c>
      <c r="H84" s="254">
        <v>32.799999237100003</v>
      </c>
      <c r="I84" s="255">
        <v>0</v>
      </c>
      <c r="J84" s="255" t="str">
        <f>IFERROR(VLOOKUP($B84,'Core Indicators'!$E$3:$EU$906,147,FALSE),"x")</f>
        <v>x</v>
      </c>
      <c r="K84" s="256">
        <v>1.3942295312999999</v>
      </c>
      <c r="L84" s="254" t="s">
        <v>14</v>
      </c>
      <c r="M84" s="255">
        <v>97</v>
      </c>
      <c r="N84" s="255">
        <v>74</v>
      </c>
      <c r="O84" s="255" t="str">
        <f>IFERROR(VLOOKUP(B84,'Core Indicators'!$E$3:$G$9906,3,FALSE),"x")</f>
        <v>x</v>
      </c>
      <c r="P84" s="255">
        <v>68890</v>
      </c>
      <c r="Q84" s="249"/>
      <c r="R84" s="249"/>
      <c r="S84" s="249"/>
      <c r="T84" s="249"/>
      <c r="U84" s="249"/>
      <c r="V84" s="249"/>
      <c r="W84" s="249"/>
      <c r="X84" s="249"/>
      <c r="Y84" s="249"/>
      <c r="Z84" s="249"/>
      <c r="AA84" s="249"/>
      <c r="AB84" s="249"/>
      <c r="AC84" s="249"/>
      <c r="AD84" s="249"/>
      <c r="AE84" s="249"/>
      <c r="AF84" s="249"/>
      <c r="AG84" s="249"/>
      <c r="AH84" s="249"/>
      <c r="AI84" s="249"/>
      <c r="AJ84" s="249"/>
      <c r="AK84" s="249"/>
      <c r="AL84" s="249"/>
      <c r="AM84" s="249"/>
      <c r="AN84" s="249"/>
      <c r="AO84" s="249"/>
      <c r="AP84" s="249"/>
      <c r="AQ84" s="249"/>
      <c r="AR84" s="249"/>
      <c r="AS84" s="249"/>
      <c r="AT84" s="249"/>
      <c r="AU84" s="249"/>
      <c r="AV84" s="249"/>
      <c r="AW84" s="249"/>
      <c r="AX84" s="249"/>
      <c r="AY84" s="249"/>
      <c r="AZ84" s="249"/>
      <c r="BA84" s="249"/>
      <c r="BB84" s="249"/>
      <c r="BC84" s="249"/>
      <c r="BD84" s="249"/>
      <c r="BE84" s="249"/>
      <c r="BF84" s="249"/>
      <c r="BG84" s="249"/>
      <c r="BH84" s="249"/>
      <c r="BI84" s="249"/>
      <c r="BJ84" s="249"/>
      <c r="BK84" s="249"/>
      <c r="BL84" s="249"/>
      <c r="BM84" s="249"/>
      <c r="BN84" s="249"/>
      <c r="BO84" s="249"/>
      <c r="BP84" s="249"/>
      <c r="BQ84" s="249"/>
      <c r="BR84" s="249"/>
      <c r="BS84" s="249"/>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row>
    <row r="85" spans="1:116" x14ac:dyDescent="0.35">
      <c r="A85" s="250" t="s">
        <v>7497</v>
      </c>
      <c r="B85" s="251" t="s">
        <v>7498</v>
      </c>
      <c r="C85" s="254">
        <v>0.77369999499999997</v>
      </c>
      <c r="D85" s="255">
        <v>4</v>
      </c>
      <c r="E85" s="254">
        <v>0.44</v>
      </c>
      <c r="F85" s="254" t="s">
        <v>14</v>
      </c>
      <c r="G85" s="254">
        <v>0.1002841248</v>
      </c>
      <c r="H85" s="254">
        <v>39</v>
      </c>
      <c r="I85" s="255">
        <v>4</v>
      </c>
      <c r="J85" s="255" t="str">
        <f>IFERROR(VLOOKUP($B85,'Core Indicators'!$E$3:$EU$906,147,FALSE),"x")</f>
        <v>x</v>
      </c>
      <c r="K85" s="256">
        <v>1.0475901365</v>
      </c>
      <c r="L85" s="254" t="s">
        <v>14</v>
      </c>
      <c r="M85" s="255">
        <v>76</v>
      </c>
      <c r="N85" s="255">
        <v>60</v>
      </c>
      <c r="O85" s="255" t="str">
        <f>IFERROR(VLOOKUP(B85,'Core Indicators'!$E$3:$G$9906,3,FALSE),"x")</f>
        <v>x</v>
      </c>
      <c r="P85" s="255">
        <v>21640</v>
      </c>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c r="AZ85" s="249"/>
      <c r="BA85" s="249"/>
      <c r="BB85" s="249"/>
      <c r="BC85" s="249"/>
      <c r="BD85" s="249"/>
      <c r="BE85" s="249"/>
      <c r="BF85" s="249"/>
      <c r="BG85" s="249"/>
      <c r="BH85" s="249"/>
      <c r="BI85" s="249"/>
      <c r="BJ85" s="249"/>
      <c r="BK85" s="249"/>
      <c r="BL85" s="249"/>
      <c r="BM85" s="249"/>
      <c r="BN85" s="249"/>
      <c r="BO85" s="249"/>
      <c r="BP85" s="249"/>
      <c r="BQ85" s="249"/>
      <c r="BR85" s="249"/>
      <c r="BS85" s="249"/>
      <c r="BT85" s="249"/>
      <c r="BU85" s="249"/>
      <c r="BV85" s="249"/>
      <c r="BW85" s="249"/>
      <c r="BX85" s="249"/>
      <c r="BY85" s="249"/>
      <c r="BZ85" s="249"/>
      <c r="CA85" s="249"/>
      <c r="CB85" s="249"/>
      <c r="CC85" s="249"/>
      <c r="CD85" s="249"/>
      <c r="CE85" s="249"/>
      <c r="CF85" s="249"/>
      <c r="CG85" s="249"/>
      <c r="CH85" s="249"/>
      <c r="CI85" s="249"/>
      <c r="CJ85" s="249"/>
      <c r="CK85" s="249"/>
      <c r="CL85" s="249"/>
      <c r="CM85" s="249"/>
      <c r="CN85" s="249"/>
      <c r="CO85" s="249"/>
      <c r="CP85" s="249"/>
      <c r="CQ85" s="249"/>
      <c r="CR85" s="249"/>
      <c r="CS85" s="249"/>
      <c r="CT85" s="249"/>
      <c r="CU85" s="249"/>
      <c r="CV85" s="249"/>
      <c r="CW85" s="249"/>
      <c r="CX85" s="249"/>
      <c r="CY85" s="249"/>
      <c r="CZ85" s="249"/>
      <c r="DA85" s="249"/>
      <c r="DB85" s="249"/>
      <c r="DC85" s="249"/>
      <c r="DD85" s="249"/>
      <c r="DE85" s="249"/>
      <c r="DF85" s="249"/>
      <c r="DG85" s="249"/>
      <c r="DH85" s="249"/>
      <c r="DI85" s="249"/>
      <c r="DJ85" s="249"/>
      <c r="DK85" s="249"/>
      <c r="DL85" s="249"/>
    </row>
    <row r="86" spans="1:116" x14ac:dyDescent="0.35">
      <c r="A86" s="250" t="s">
        <v>657</v>
      </c>
      <c r="B86" s="251" t="s">
        <v>7499</v>
      </c>
      <c r="C86" s="254">
        <v>0.12520399560000001</v>
      </c>
      <c r="D86" s="255">
        <v>12</v>
      </c>
      <c r="E86" s="254">
        <v>5.4999999999999997E-3</v>
      </c>
      <c r="F86" s="254" t="s">
        <v>14</v>
      </c>
      <c r="G86" s="254">
        <v>6.9101684999999996E-2</v>
      </c>
      <c r="H86" s="254">
        <v>35.900001525900002</v>
      </c>
      <c r="I86" s="255">
        <v>0</v>
      </c>
      <c r="J86" s="255">
        <f>IFERROR(VLOOKUP($B86,'Core Indicators'!$E$3:$EU$906,147,FALSE),"x")</f>
        <v>697</v>
      </c>
      <c r="K86" s="256">
        <v>0.28019103410000001</v>
      </c>
      <c r="L86" s="254" t="s">
        <v>14</v>
      </c>
      <c r="M86" s="255">
        <v>89</v>
      </c>
      <c r="N86" s="255">
        <v>53</v>
      </c>
      <c r="O86" s="255">
        <f>IFERROR(VLOOKUP(B86,'Core Indicators'!$E$3:$G$9906,3,FALSE),"x")</f>
        <v>64293000</v>
      </c>
      <c r="P86" s="255">
        <v>294140</v>
      </c>
      <c r="Q86" s="249"/>
      <c r="R86" s="249"/>
      <c r="S86" s="249"/>
      <c r="T86" s="249"/>
      <c r="U86" s="249"/>
      <c r="V86" s="249"/>
      <c r="W86" s="249"/>
      <c r="X86" s="249"/>
      <c r="Y86" s="249"/>
      <c r="Z86" s="249"/>
      <c r="AA86" s="249"/>
      <c r="AB86" s="249"/>
      <c r="AC86" s="249"/>
      <c r="AD86" s="249"/>
      <c r="AE86" s="249"/>
      <c r="AF86" s="249"/>
      <c r="AG86" s="249"/>
      <c r="AH86" s="249"/>
      <c r="AI86" s="249"/>
      <c r="AJ86" s="249"/>
      <c r="AK86" s="249"/>
      <c r="AL86" s="249"/>
      <c r="AM86" s="249"/>
      <c r="AN86" s="249"/>
      <c r="AO86" s="249"/>
      <c r="AP86" s="249"/>
      <c r="AQ86" s="249"/>
      <c r="AR86" s="249"/>
      <c r="AS86" s="249"/>
      <c r="AT86" s="249"/>
      <c r="AU86" s="249"/>
      <c r="AV86" s="249"/>
      <c r="AW86" s="249"/>
      <c r="AX86" s="249"/>
      <c r="AY86" s="249"/>
      <c r="AZ86" s="249"/>
      <c r="BA86" s="249"/>
      <c r="BB86" s="249"/>
      <c r="BC86" s="249"/>
      <c r="BD86" s="249"/>
      <c r="BE86" s="249"/>
      <c r="BF86" s="249"/>
      <c r="BG86" s="249"/>
      <c r="BH86" s="249"/>
      <c r="BI86" s="249"/>
      <c r="BJ86" s="249"/>
      <c r="BK86" s="249"/>
      <c r="BL86" s="249"/>
      <c r="BM86" s="249"/>
      <c r="BN86" s="249"/>
      <c r="BO86" s="249"/>
      <c r="BP86" s="249"/>
      <c r="BQ86" s="249"/>
      <c r="BR86" s="249"/>
      <c r="BS86" s="249"/>
      <c r="BT86" s="249"/>
      <c r="BU86" s="249"/>
      <c r="BV86" s="249"/>
      <c r="BW86" s="249"/>
      <c r="BX86" s="249"/>
      <c r="BY86" s="249"/>
      <c r="BZ86" s="249"/>
      <c r="CA86" s="249"/>
      <c r="CB86" s="249"/>
      <c r="CC86" s="249"/>
      <c r="CD86" s="249"/>
      <c r="CE86" s="249"/>
      <c r="CF86" s="249"/>
      <c r="CG86" s="249"/>
      <c r="CH86" s="249"/>
      <c r="CI86" s="249"/>
      <c r="CJ86" s="249"/>
      <c r="CK86" s="249"/>
      <c r="CL86" s="249"/>
      <c r="CM86" s="249"/>
      <c r="CN86" s="249"/>
      <c r="CO86" s="249"/>
      <c r="CP86" s="249"/>
      <c r="CQ86" s="249"/>
      <c r="CR86" s="249"/>
      <c r="CS86" s="249"/>
      <c r="CT86" s="249"/>
      <c r="CU86" s="249"/>
      <c r="CV86" s="249"/>
      <c r="CW86" s="249"/>
      <c r="CX86" s="249"/>
      <c r="CY86" s="249"/>
      <c r="CZ86" s="249"/>
      <c r="DA86" s="249"/>
      <c r="DB86" s="249"/>
      <c r="DC86" s="249"/>
      <c r="DD86" s="249"/>
      <c r="DE86" s="249"/>
      <c r="DF86" s="249"/>
      <c r="DG86" s="249"/>
      <c r="DH86" s="249"/>
      <c r="DI86" s="249"/>
      <c r="DJ86" s="249"/>
      <c r="DK86" s="249"/>
      <c r="DL86" s="249"/>
    </row>
    <row r="87" spans="1:116" x14ac:dyDescent="0.35">
      <c r="A87" s="250" t="s">
        <v>7500</v>
      </c>
      <c r="B87" s="251" t="s">
        <v>7501</v>
      </c>
      <c r="C87" s="254">
        <v>0</v>
      </c>
      <c r="D87" s="255">
        <v>13</v>
      </c>
      <c r="E87" s="254">
        <v>0</v>
      </c>
      <c r="F87" s="254">
        <v>8.25</v>
      </c>
      <c r="G87" s="254">
        <v>0.40466299929999999</v>
      </c>
      <c r="H87" s="254" t="s">
        <v>14</v>
      </c>
      <c r="I87" s="255">
        <v>3</v>
      </c>
      <c r="J87" s="255" t="str">
        <f>IFERROR(VLOOKUP($B87,'Core Indicators'!$E$3:$EU$906,147,FALSE),"x")</f>
        <v>x</v>
      </c>
      <c r="K87" s="256">
        <v>-0.3125736415</v>
      </c>
      <c r="L87" s="254">
        <v>7.25</v>
      </c>
      <c r="M87" s="255">
        <v>78</v>
      </c>
      <c r="N87" s="255">
        <v>43</v>
      </c>
      <c r="O87" s="255" t="str">
        <f>IFERROR(VLOOKUP(B87,'Core Indicators'!$E$3:$G$9906,3,FALSE),"x")</f>
        <v>x</v>
      </c>
      <c r="P87" s="255">
        <v>10830</v>
      </c>
      <c r="Q87" s="249"/>
      <c r="R87" s="249"/>
      <c r="S87" s="249"/>
      <c r="T87" s="249"/>
      <c r="U87" s="249"/>
      <c r="V87" s="249"/>
      <c r="W87" s="249"/>
      <c r="X87" s="249"/>
      <c r="Y87" s="249"/>
      <c r="Z87" s="249"/>
      <c r="AA87" s="249"/>
      <c r="AB87" s="249"/>
      <c r="AC87" s="249"/>
      <c r="AD87" s="249"/>
      <c r="AE87" s="249"/>
      <c r="AF87" s="249"/>
      <c r="AG87" s="249"/>
      <c r="AH87" s="249"/>
      <c r="AI87" s="249"/>
      <c r="AJ87" s="249"/>
      <c r="AK87" s="249"/>
      <c r="AL87" s="249"/>
      <c r="AM87" s="249"/>
      <c r="AN87" s="249"/>
      <c r="AO87" s="249"/>
      <c r="AP87" s="249"/>
      <c r="AQ87" s="249"/>
      <c r="AR87" s="249"/>
      <c r="AS87" s="249"/>
      <c r="AT87" s="249"/>
      <c r="AU87" s="249"/>
      <c r="AV87" s="249"/>
      <c r="AW87" s="249"/>
      <c r="AX87" s="249"/>
      <c r="AY87" s="249"/>
      <c r="AZ87" s="249"/>
      <c r="BA87" s="249"/>
      <c r="BB87" s="249"/>
      <c r="BC87" s="249"/>
      <c r="BD87" s="249"/>
      <c r="BE87" s="249"/>
      <c r="BF87" s="249"/>
      <c r="BG87" s="249"/>
      <c r="BH87" s="249"/>
      <c r="BI87" s="249"/>
      <c r="BJ87" s="249"/>
      <c r="BK87" s="249"/>
      <c r="BL87" s="249"/>
      <c r="BM87" s="249"/>
      <c r="BN87" s="249"/>
      <c r="BO87" s="249"/>
      <c r="BP87" s="249"/>
      <c r="BQ87" s="249"/>
      <c r="BR87" s="249"/>
      <c r="BS87" s="249"/>
      <c r="BT87" s="249"/>
      <c r="BU87" s="249"/>
      <c r="BV87" s="249"/>
      <c r="BW87" s="249"/>
      <c r="BX87" s="249"/>
      <c r="BY87" s="249"/>
      <c r="BZ87" s="249"/>
      <c r="CA87" s="249"/>
      <c r="CB87" s="249"/>
      <c r="CC87" s="249"/>
      <c r="CD87" s="249"/>
      <c r="CE87" s="249"/>
      <c r="CF87" s="249"/>
      <c r="CG87" s="249"/>
      <c r="CH87" s="249"/>
      <c r="CI87" s="249"/>
      <c r="CJ87" s="249"/>
      <c r="CK87" s="249"/>
      <c r="CL87" s="249"/>
      <c r="CM87" s="249"/>
      <c r="CN87" s="249"/>
      <c r="CO87" s="249"/>
      <c r="CP87" s="249"/>
      <c r="CQ87" s="249"/>
      <c r="CR87" s="249"/>
      <c r="CS87" s="249"/>
      <c r="CT87" s="249"/>
      <c r="CU87" s="249"/>
      <c r="CV87" s="249"/>
      <c r="CW87" s="249"/>
      <c r="CX87" s="249"/>
      <c r="CY87" s="249"/>
      <c r="CZ87" s="249"/>
      <c r="DA87" s="249"/>
      <c r="DB87" s="249"/>
      <c r="DC87" s="249"/>
      <c r="DD87" s="249"/>
      <c r="DE87" s="249"/>
      <c r="DF87" s="249"/>
      <c r="DG87" s="249"/>
      <c r="DH87" s="249"/>
      <c r="DI87" s="249"/>
      <c r="DJ87" s="249"/>
      <c r="DK87" s="249"/>
      <c r="DL87" s="249"/>
    </row>
    <row r="88" spans="1:116" x14ac:dyDescent="0.35">
      <c r="A88" s="250" t="s">
        <v>7502</v>
      </c>
      <c r="B88" s="251" t="s">
        <v>7503</v>
      </c>
      <c r="C88" s="254">
        <v>4.1406014200000001E-2</v>
      </c>
      <c r="D88" s="255">
        <v>12</v>
      </c>
      <c r="E88" s="254">
        <v>2.2020000000000001E-2</v>
      </c>
      <c r="F88" s="254" t="s">
        <v>14</v>
      </c>
      <c r="G88" s="254">
        <v>9.8649094399999998E-2</v>
      </c>
      <c r="H88" s="254">
        <v>32.900001525900002</v>
      </c>
      <c r="I88" s="255">
        <v>2</v>
      </c>
      <c r="J88" s="255" t="str">
        <f>IFERROR(VLOOKUP($B88,'Core Indicators'!$E$3:$EU$906,147,FALSE),"x")</f>
        <v>x</v>
      </c>
      <c r="K88" s="256">
        <v>1.5379649401</v>
      </c>
      <c r="L88" s="254" t="s">
        <v>14</v>
      </c>
      <c r="M88" s="255">
        <v>96</v>
      </c>
      <c r="N88" s="255">
        <v>73</v>
      </c>
      <c r="O88" s="255" t="str">
        <f>IFERROR(VLOOKUP(B88,'Core Indicators'!$E$3:$G$9906,3,FALSE),"x")</f>
        <v>x</v>
      </c>
      <c r="P88" s="255">
        <v>364560</v>
      </c>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49"/>
      <c r="CB88" s="249"/>
      <c r="CC88" s="249"/>
      <c r="CD88" s="249"/>
      <c r="CE88" s="249"/>
      <c r="CF88" s="249"/>
      <c r="CG88" s="249"/>
      <c r="CH88" s="249"/>
      <c r="CI88" s="249"/>
      <c r="CJ88" s="249"/>
      <c r="CK88" s="249"/>
      <c r="CL88" s="249"/>
      <c r="CM88" s="249"/>
      <c r="CN88" s="249"/>
      <c r="CO88" s="249"/>
      <c r="CP88" s="249"/>
      <c r="CQ88" s="249"/>
      <c r="CR88" s="249"/>
      <c r="CS88" s="249"/>
      <c r="CT88" s="249"/>
      <c r="CU88" s="249"/>
      <c r="CV88" s="249"/>
      <c r="CW88" s="249"/>
      <c r="CX88" s="249"/>
      <c r="CY88" s="249"/>
      <c r="CZ88" s="249"/>
      <c r="DA88" s="249"/>
      <c r="DB88" s="249"/>
      <c r="DC88" s="249"/>
      <c r="DD88" s="249"/>
      <c r="DE88" s="249"/>
      <c r="DF88" s="249"/>
      <c r="DG88" s="249"/>
      <c r="DH88" s="249"/>
      <c r="DI88" s="249"/>
      <c r="DJ88" s="249"/>
      <c r="DK88" s="249"/>
      <c r="DL88" s="249"/>
    </row>
    <row r="89" spans="1:116" x14ac:dyDescent="0.35">
      <c r="A89" s="250" t="s">
        <v>217</v>
      </c>
      <c r="B89" s="251" t="s">
        <v>7504</v>
      </c>
      <c r="C89" s="254">
        <v>0.58639999539999998</v>
      </c>
      <c r="D89" s="255">
        <v>2</v>
      </c>
      <c r="E89" s="254">
        <v>0.57999999999999996</v>
      </c>
      <c r="F89" s="254">
        <v>4.3166666666999998</v>
      </c>
      <c r="G89" s="254">
        <v>0.46862760440000001</v>
      </c>
      <c r="H89" s="254">
        <v>33.700000762899997</v>
      </c>
      <c r="I89" s="255">
        <v>3</v>
      </c>
      <c r="J89" s="255">
        <f>IFERROR(VLOOKUP($B89,'Core Indicators'!$E$3:$EU$906,147,FALSE),"x")</f>
        <v>0</v>
      </c>
      <c r="K89" s="256">
        <v>0.14395745099999999</v>
      </c>
      <c r="L89" s="254">
        <v>4.25</v>
      </c>
      <c r="M89" s="255">
        <v>37</v>
      </c>
      <c r="N89" s="255">
        <v>48</v>
      </c>
      <c r="O89" s="255">
        <f>IFERROR(VLOOKUP(B89,'Core Indicators'!$E$3:$G$9906,3,FALSE),"x")</f>
        <v>10806000</v>
      </c>
      <c r="P89" s="255">
        <v>88780</v>
      </c>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49"/>
      <c r="CB89" s="249"/>
      <c r="CC89" s="249"/>
      <c r="CD89" s="249"/>
      <c r="CE89" s="249"/>
      <c r="CF89" s="249"/>
      <c r="CG89" s="249"/>
      <c r="CH89" s="249"/>
      <c r="CI89" s="249"/>
      <c r="CJ89" s="249"/>
      <c r="CK89" s="249"/>
      <c r="CL89" s="249"/>
      <c r="CM89" s="249"/>
      <c r="CN89" s="249"/>
      <c r="CO89" s="249"/>
      <c r="CP89" s="249"/>
      <c r="CQ89" s="249"/>
      <c r="CR89" s="249"/>
      <c r="CS89" s="249"/>
      <c r="CT89" s="249"/>
      <c r="CU89" s="249"/>
      <c r="CV89" s="249"/>
      <c r="CW89" s="249"/>
      <c r="CX89" s="249"/>
      <c r="CY89" s="249"/>
      <c r="CZ89" s="249"/>
      <c r="DA89" s="249"/>
      <c r="DB89" s="249"/>
      <c r="DC89" s="249"/>
      <c r="DD89" s="249"/>
      <c r="DE89" s="249"/>
      <c r="DF89" s="249"/>
      <c r="DG89" s="249"/>
      <c r="DH89" s="249"/>
      <c r="DI89" s="249"/>
      <c r="DJ89" s="249"/>
      <c r="DK89" s="249"/>
      <c r="DL89" s="249"/>
    </row>
    <row r="90" spans="1:116" x14ac:dyDescent="0.35">
      <c r="A90" s="250" t="s">
        <v>7505</v>
      </c>
      <c r="B90" s="251" t="s">
        <v>7506</v>
      </c>
      <c r="C90" s="254">
        <v>0.53400502920000004</v>
      </c>
      <c r="D90" s="255">
        <v>4</v>
      </c>
      <c r="E90" s="254">
        <v>0.41699999999999998</v>
      </c>
      <c r="F90" s="254">
        <v>3.7833333332999999</v>
      </c>
      <c r="G90" s="254">
        <v>0.20262584820000001</v>
      </c>
      <c r="H90" s="254">
        <v>27.5</v>
      </c>
      <c r="I90" s="255">
        <v>2</v>
      </c>
      <c r="J90" s="255" t="str">
        <f>IFERROR(VLOOKUP($B90,'Core Indicators'!$E$3:$EU$906,147,FALSE),"x")</f>
        <v>x</v>
      </c>
      <c r="K90" s="256">
        <v>-0.43241328000000001</v>
      </c>
      <c r="L90" s="254">
        <v>3.5</v>
      </c>
      <c r="M90" s="255">
        <v>23</v>
      </c>
      <c r="N90" s="255">
        <v>34</v>
      </c>
      <c r="O90" s="255" t="str">
        <f>IFERROR(VLOOKUP(B90,'Core Indicators'!$E$3:$G$9906,3,FALSE),"x")</f>
        <v>x</v>
      </c>
      <c r="P90" s="255">
        <v>2699700</v>
      </c>
      <c r="Q90" s="249"/>
      <c r="R90" s="249"/>
      <c r="S90" s="249"/>
      <c r="T90" s="249"/>
      <c r="U90" s="249"/>
      <c r="V90" s="249"/>
      <c r="W90" s="249"/>
      <c r="X90" s="249"/>
      <c r="Y90" s="249"/>
      <c r="Z90" s="249"/>
      <c r="AA90" s="249"/>
      <c r="AB90" s="249"/>
      <c r="AC90" s="249"/>
      <c r="AD90" s="249"/>
      <c r="AE90" s="249"/>
      <c r="AF90" s="249"/>
      <c r="AG90" s="249"/>
      <c r="AH90" s="249"/>
      <c r="AI90" s="249"/>
      <c r="AJ90" s="249"/>
      <c r="AK90" s="249"/>
      <c r="AL90" s="249"/>
      <c r="AM90" s="249"/>
      <c r="AN90" s="249"/>
      <c r="AO90" s="249"/>
      <c r="AP90" s="249"/>
      <c r="AQ90" s="249"/>
      <c r="AR90" s="249"/>
      <c r="AS90" s="249"/>
      <c r="AT90" s="249"/>
      <c r="AU90" s="249"/>
      <c r="AV90" s="249"/>
      <c r="AW90" s="249"/>
      <c r="AX90" s="249"/>
      <c r="AY90" s="249"/>
      <c r="AZ90" s="249"/>
      <c r="BA90" s="249"/>
      <c r="BB90" s="249"/>
      <c r="BC90" s="249"/>
      <c r="BD90" s="249"/>
      <c r="BE90" s="249"/>
      <c r="BF90" s="249"/>
      <c r="BG90" s="249"/>
      <c r="BH90" s="249"/>
      <c r="BI90" s="249"/>
      <c r="BJ90" s="249"/>
      <c r="BK90" s="249"/>
      <c r="BL90" s="249"/>
      <c r="BM90" s="249"/>
      <c r="BN90" s="249"/>
      <c r="BO90" s="249"/>
      <c r="BP90" s="249"/>
      <c r="BQ90" s="249"/>
      <c r="BR90" s="249"/>
      <c r="BS90" s="249"/>
      <c r="BT90" s="249"/>
      <c r="BU90" s="249"/>
      <c r="BV90" s="249"/>
      <c r="BW90" s="249"/>
      <c r="BX90" s="249"/>
      <c r="BY90" s="249"/>
      <c r="BZ90" s="249"/>
      <c r="CA90" s="249"/>
      <c r="CB90" s="249"/>
      <c r="CC90" s="249"/>
      <c r="CD90" s="249"/>
      <c r="CE90" s="249"/>
      <c r="CF90" s="249"/>
      <c r="CG90" s="249"/>
      <c r="CH90" s="249"/>
      <c r="CI90" s="249"/>
      <c r="CJ90" s="249"/>
      <c r="CK90" s="249"/>
      <c r="CL90" s="249"/>
      <c r="CM90" s="249"/>
      <c r="CN90" s="249"/>
      <c r="CO90" s="249"/>
      <c r="CP90" s="249"/>
      <c r="CQ90" s="249"/>
      <c r="CR90" s="249"/>
      <c r="CS90" s="249"/>
      <c r="CT90" s="249"/>
      <c r="CU90" s="249"/>
      <c r="CV90" s="249"/>
      <c r="CW90" s="249"/>
      <c r="CX90" s="249"/>
      <c r="CY90" s="249"/>
      <c r="CZ90" s="249"/>
      <c r="DA90" s="249"/>
      <c r="DB90" s="249"/>
      <c r="DC90" s="249"/>
      <c r="DD90" s="249"/>
      <c r="DE90" s="249"/>
      <c r="DF90" s="249"/>
      <c r="DG90" s="249"/>
      <c r="DH90" s="249"/>
      <c r="DI90" s="249"/>
      <c r="DJ90" s="249"/>
      <c r="DK90" s="249"/>
      <c r="DL90" s="249"/>
    </row>
    <row r="91" spans="1:116" x14ac:dyDescent="0.35">
      <c r="A91" s="250" t="s">
        <v>673</v>
      </c>
      <c r="B91" s="251" t="s">
        <v>7507</v>
      </c>
      <c r="C91" s="254">
        <v>0.85199999310000007</v>
      </c>
      <c r="D91" s="255">
        <v>4</v>
      </c>
      <c r="E91" s="254">
        <v>0.08</v>
      </c>
      <c r="F91" s="254">
        <v>4.8499999999999996</v>
      </c>
      <c r="G91" s="254">
        <v>0.54450861260000005</v>
      </c>
      <c r="H91" s="254">
        <v>40.799999237100003</v>
      </c>
      <c r="I91" s="255">
        <v>3</v>
      </c>
      <c r="J91" s="255">
        <f>IFERROR(VLOOKUP($B91,'Core Indicators'!$E$3:$EU$906,147,FALSE),"x")</f>
        <v>100</v>
      </c>
      <c r="K91" s="256">
        <v>-0.45431771869999998</v>
      </c>
      <c r="L91" s="254">
        <v>5.5</v>
      </c>
      <c r="M91" s="255">
        <v>48</v>
      </c>
      <c r="N91" s="255">
        <v>28</v>
      </c>
      <c r="O91" s="255">
        <f>IFERROR(VLOOKUP(B91,'Core Indicators'!$E$3:$G$9906,3,FALSE),"x")</f>
        <v>51393000</v>
      </c>
      <c r="P91" s="255">
        <v>569140</v>
      </c>
      <c r="Q91" s="249"/>
      <c r="R91" s="249"/>
      <c r="S91" s="249"/>
      <c r="T91" s="249"/>
      <c r="U91" s="249"/>
      <c r="V91" s="249"/>
      <c r="W91" s="249"/>
      <c r="X91" s="249"/>
      <c r="Y91" s="249"/>
      <c r="Z91" s="249"/>
      <c r="AA91" s="249"/>
      <c r="AB91" s="249"/>
      <c r="AC91" s="249"/>
      <c r="AD91" s="249"/>
      <c r="AE91" s="249"/>
      <c r="AF91" s="249"/>
      <c r="AG91" s="249"/>
      <c r="AH91" s="249"/>
      <c r="AI91" s="249"/>
      <c r="AJ91" s="249"/>
      <c r="AK91" s="249"/>
      <c r="AL91" s="249"/>
      <c r="AM91" s="249"/>
      <c r="AN91" s="249"/>
      <c r="AO91" s="249"/>
      <c r="AP91" s="249"/>
      <c r="AQ91" s="249"/>
      <c r="AR91" s="249"/>
      <c r="AS91" s="249"/>
      <c r="AT91" s="249"/>
      <c r="AU91" s="249"/>
      <c r="AV91" s="249"/>
      <c r="AW91" s="249"/>
      <c r="AX91" s="249"/>
      <c r="AY91" s="249"/>
      <c r="AZ91" s="249"/>
      <c r="BA91" s="249"/>
      <c r="BB91" s="249"/>
      <c r="BC91" s="249"/>
      <c r="BD91" s="249"/>
      <c r="BE91" s="249"/>
      <c r="BF91" s="249"/>
      <c r="BG91" s="249"/>
      <c r="BH91" s="249"/>
      <c r="BI91" s="249"/>
      <c r="BJ91" s="249"/>
      <c r="BK91" s="249"/>
      <c r="BL91" s="249"/>
      <c r="BM91" s="249"/>
      <c r="BN91" s="249"/>
      <c r="BO91" s="249"/>
      <c r="BP91" s="249"/>
      <c r="BQ91" s="249"/>
      <c r="BR91" s="249"/>
      <c r="BS91" s="249"/>
      <c r="BT91" s="249"/>
      <c r="BU91" s="249"/>
      <c r="BV91" s="249"/>
      <c r="BW91" s="249"/>
      <c r="BX91" s="249"/>
      <c r="BY91" s="249"/>
      <c r="BZ91" s="249"/>
      <c r="CA91" s="249"/>
      <c r="CB91" s="249"/>
      <c r="CC91" s="249"/>
      <c r="CD91" s="249"/>
      <c r="CE91" s="249"/>
      <c r="CF91" s="249"/>
      <c r="CG91" s="249"/>
      <c r="CH91" s="249"/>
      <c r="CI91" s="249"/>
      <c r="CJ91" s="249"/>
      <c r="CK91" s="249"/>
      <c r="CL91" s="249"/>
      <c r="CM91" s="249"/>
      <c r="CN91" s="249"/>
      <c r="CO91" s="249"/>
      <c r="CP91" s="249"/>
      <c r="CQ91" s="249"/>
      <c r="CR91" s="249"/>
      <c r="CS91" s="249"/>
      <c r="CT91" s="249"/>
      <c r="CU91" s="249"/>
      <c r="CV91" s="249"/>
      <c r="CW91" s="249"/>
      <c r="CX91" s="249"/>
      <c r="CY91" s="249"/>
      <c r="CZ91" s="249"/>
      <c r="DA91" s="249"/>
      <c r="DB91" s="249"/>
      <c r="DC91" s="249"/>
      <c r="DD91" s="249"/>
      <c r="DE91" s="249"/>
      <c r="DF91" s="249"/>
      <c r="DG91" s="249"/>
      <c r="DH91" s="249"/>
      <c r="DI91" s="249"/>
      <c r="DJ91" s="249"/>
      <c r="DK91" s="249"/>
      <c r="DL91" s="249"/>
    </row>
    <row r="92" spans="1:116" x14ac:dyDescent="0.35">
      <c r="A92" s="250" t="s">
        <v>7508</v>
      </c>
      <c r="B92" s="251" t="s">
        <v>7509</v>
      </c>
      <c r="C92" s="254">
        <v>0</v>
      </c>
      <c r="D92" s="255">
        <v>13</v>
      </c>
      <c r="E92" s="254">
        <v>0</v>
      </c>
      <c r="F92" s="254" t="s">
        <v>14</v>
      </c>
      <c r="G92" s="254" t="s">
        <v>14</v>
      </c>
      <c r="H92" s="254">
        <v>37</v>
      </c>
      <c r="I92" s="255">
        <v>0</v>
      </c>
      <c r="J92" s="255" t="str">
        <f>IFERROR(VLOOKUP($B92,'Core Indicators'!$E$3:$EU$906,147,FALSE),"x")</f>
        <v>x</v>
      </c>
      <c r="K92" s="256">
        <v>0.73770260809999999</v>
      </c>
      <c r="L92" s="254" t="s">
        <v>14</v>
      </c>
      <c r="M92" s="255">
        <v>93</v>
      </c>
      <c r="N92" s="255" t="s">
        <v>14</v>
      </c>
      <c r="O92" s="255" t="str">
        <f>IFERROR(VLOOKUP(B92,'Core Indicators'!$E$3:$G$9906,3,FALSE),"x")</f>
        <v>x</v>
      </c>
      <c r="P92" s="255">
        <v>810</v>
      </c>
      <c r="Q92" s="249"/>
      <c r="R92" s="249"/>
      <c r="S92" s="249"/>
      <c r="T92" s="249"/>
      <c r="U92" s="249"/>
      <c r="V92" s="249"/>
      <c r="W92" s="249"/>
      <c r="X92" s="249"/>
      <c r="Y92" s="249"/>
      <c r="Z92" s="249"/>
      <c r="AA92" s="249"/>
      <c r="AB92" s="249"/>
      <c r="AC92" s="249"/>
      <c r="AD92" s="249"/>
      <c r="AE92" s="249"/>
      <c r="AF92" s="249"/>
      <c r="AG92" s="249"/>
      <c r="AH92" s="249"/>
      <c r="AI92" s="249"/>
      <c r="AJ92" s="249"/>
      <c r="AK92" s="249"/>
      <c r="AL92" s="249"/>
      <c r="AM92" s="249"/>
      <c r="AN92" s="249"/>
      <c r="AO92" s="249"/>
      <c r="AP92" s="249"/>
      <c r="AQ92" s="249"/>
      <c r="AR92" s="249"/>
      <c r="AS92" s="249"/>
      <c r="AT92" s="249"/>
      <c r="AU92" s="249"/>
      <c r="AV92" s="249"/>
      <c r="AW92" s="249"/>
      <c r="AX92" s="249"/>
      <c r="AY92" s="249"/>
      <c r="AZ92" s="249"/>
      <c r="BA92" s="249"/>
      <c r="BB92" s="249"/>
      <c r="BC92" s="249"/>
      <c r="BD92" s="249"/>
      <c r="BE92" s="249"/>
      <c r="BF92" s="249"/>
      <c r="BG92" s="249"/>
      <c r="BH92" s="249"/>
      <c r="BI92" s="249"/>
      <c r="BJ92" s="249"/>
      <c r="BK92" s="249"/>
      <c r="BL92" s="249"/>
      <c r="BM92" s="249"/>
      <c r="BN92" s="249"/>
      <c r="BO92" s="249"/>
      <c r="BP92" s="249"/>
      <c r="BQ92" s="249"/>
      <c r="BR92" s="249"/>
      <c r="BS92" s="249"/>
      <c r="BT92" s="249"/>
      <c r="BU92" s="249"/>
      <c r="BV92" s="249"/>
      <c r="BW92" s="249"/>
      <c r="BX92" s="249"/>
      <c r="BY92" s="249"/>
      <c r="BZ92" s="249"/>
      <c r="CA92" s="249"/>
      <c r="CB92" s="249"/>
      <c r="CC92" s="249"/>
      <c r="CD92" s="249"/>
      <c r="CE92" s="249"/>
      <c r="CF92" s="249"/>
      <c r="CG92" s="249"/>
      <c r="CH92" s="249"/>
      <c r="CI92" s="249"/>
      <c r="CJ92" s="249"/>
      <c r="CK92" s="249"/>
      <c r="CL92" s="249"/>
      <c r="CM92" s="249"/>
      <c r="CN92" s="249"/>
      <c r="CO92" s="249"/>
      <c r="CP92" s="249"/>
      <c r="CQ92" s="249"/>
      <c r="CR92" s="249"/>
      <c r="CS92" s="249"/>
      <c r="CT92" s="249"/>
      <c r="CU92" s="249"/>
      <c r="CV92" s="249"/>
      <c r="CW92" s="249"/>
      <c r="CX92" s="249"/>
      <c r="CY92" s="249"/>
      <c r="CZ92" s="249"/>
      <c r="DA92" s="249"/>
      <c r="DB92" s="249"/>
      <c r="DC92" s="249"/>
      <c r="DD92" s="249"/>
      <c r="DE92" s="249"/>
      <c r="DF92" s="249"/>
      <c r="DG92" s="249"/>
      <c r="DH92" s="249"/>
      <c r="DI92" s="249"/>
      <c r="DJ92" s="249"/>
      <c r="DK92" s="249"/>
      <c r="DL92" s="249"/>
    </row>
    <row r="93" spans="1:116" x14ac:dyDescent="0.35">
      <c r="A93" s="250" t="s">
        <v>7510</v>
      </c>
      <c r="B93" s="251" t="s">
        <v>7511</v>
      </c>
      <c r="C93" s="254">
        <v>0</v>
      </c>
      <c r="D93" s="255">
        <v>10</v>
      </c>
      <c r="E93" s="254">
        <v>0</v>
      </c>
      <c r="F93" s="254">
        <v>8.6</v>
      </c>
      <c r="G93" s="254">
        <v>5.75736331E-2</v>
      </c>
      <c r="H93" s="254">
        <v>31.600000381499999</v>
      </c>
      <c r="I93" s="255">
        <v>0</v>
      </c>
      <c r="J93" s="255" t="str">
        <f>IFERROR(VLOOKUP($B93,'Core Indicators'!$E$3:$EU$906,147,FALSE),"x")</f>
        <v>x</v>
      </c>
      <c r="K93" s="256">
        <v>1.194070816</v>
      </c>
      <c r="L93" s="254">
        <v>8.5</v>
      </c>
      <c r="M93" s="255">
        <v>83</v>
      </c>
      <c r="N93" s="255">
        <v>59</v>
      </c>
      <c r="O93" s="255" t="str">
        <f>IFERROR(VLOOKUP(B93,'Core Indicators'!$E$3:$G$9906,3,FALSE),"x")</f>
        <v>x</v>
      </c>
      <c r="P93" s="255">
        <v>97480</v>
      </c>
      <c r="Q93" s="249"/>
      <c r="R93" s="249"/>
      <c r="S93" s="249"/>
      <c r="T93" s="249"/>
      <c r="U93" s="249"/>
      <c r="V93" s="249"/>
      <c r="W93" s="249"/>
      <c r="X93" s="249"/>
      <c r="Y93" s="249"/>
      <c r="Z93" s="249"/>
      <c r="AA93" s="249"/>
      <c r="AB93" s="249"/>
      <c r="AC93" s="249"/>
      <c r="AD93" s="249"/>
      <c r="AE93" s="249"/>
      <c r="AF93" s="249"/>
      <c r="AG93" s="249"/>
      <c r="AH93" s="249"/>
      <c r="AI93" s="249"/>
      <c r="AJ93" s="249"/>
      <c r="AK93" s="249"/>
      <c r="AL93" s="249"/>
      <c r="AM93" s="249"/>
      <c r="AN93" s="249"/>
      <c r="AO93" s="249"/>
      <c r="AP93" s="249"/>
      <c r="AQ93" s="249"/>
      <c r="AR93" s="249"/>
      <c r="AS93" s="249"/>
      <c r="AT93" s="249"/>
      <c r="AU93" s="249"/>
      <c r="AV93" s="249"/>
      <c r="AW93" s="249"/>
      <c r="AX93" s="249"/>
      <c r="AY93" s="249"/>
      <c r="AZ93" s="249"/>
      <c r="BA93" s="249"/>
      <c r="BB93" s="249"/>
      <c r="BC93" s="249"/>
      <c r="BD93" s="249"/>
      <c r="BE93" s="249"/>
      <c r="BF93" s="249"/>
      <c r="BG93" s="249"/>
      <c r="BH93" s="249"/>
      <c r="BI93" s="249"/>
      <c r="BJ93" s="249"/>
      <c r="BK93" s="249"/>
      <c r="BL93" s="249"/>
      <c r="BM93" s="249"/>
      <c r="BN93" s="249"/>
      <c r="BO93" s="249"/>
      <c r="BP93" s="249"/>
      <c r="BQ93" s="249"/>
      <c r="BR93" s="249"/>
      <c r="BS93" s="249"/>
      <c r="BT93" s="249"/>
      <c r="BU93" s="249"/>
      <c r="BV93" s="249"/>
      <c r="BW93" s="249"/>
      <c r="BX93" s="249"/>
      <c r="BY93" s="249"/>
      <c r="BZ93" s="249"/>
      <c r="CA93" s="249"/>
      <c r="CB93" s="249"/>
      <c r="CC93" s="249"/>
      <c r="CD93" s="249"/>
      <c r="CE93" s="249"/>
      <c r="CF93" s="249"/>
      <c r="CG93" s="249"/>
      <c r="CH93" s="249"/>
      <c r="CI93" s="249"/>
      <c r="CJ93" s="249"/>
      <c r="CK93" s="249"/>
      <c r="CL93" s="249"/>
      <c r="CM93" s="249"/>
      <c r="CN93" s="249"/>
      <c r="CO93" s="249"/>
      <c r="CP93" s="249"/>
      <c r="CQ93" s="249"/>
      <c r="CR93" s="249"/>
      <c r="CS93" s="249"/>
      <c r="CT93" s="249"/>
      <c r="CU93" s="249"/>
      <c r="CV93" s="249"/>
      <c r="CW93" s="249"/>
      <c r="CX93" s="249"/>
      <c r="CY93" s="249"/>
      <c r="CZ93" s="249"/>
      <c r="DA93" s="249"/>
      <c r="DB93" s="249"/>
      <c r="DC93" s="249"/>
      <c r="DD93" s="249"/>
      <c r="DE93" s="249"/>
      <c r="DF93" s="249"/>
      <c r="DG93" s="249"/>
      <c r="DH93" s="249"/>
      <c r="DI93" s="249"/>
      <c r="DJ93" s="249"/>
      <c r="DK93" s="249"/>
      <c r="DL93" s="249"/>
    </row>
    <row r="94" spans="1:116" x14ac:dyDescent="0.35">
      <c r="A94" s="250" t="s">
        <v>7512</v>
      </c>
      <c r="B94" s="251" t="s">
        <v>7513</v>
      </c>
      <c r="C94" s="254">
        <v>0.93409999830000001</v>
      </c>
      <c r="D94" s="255">
        <v>5</v>
      </c>
      <c r="E94" s="254">
        <v>0.15</v>
      </c>
      <c r="F94" s="254">
        <v>4.7</v>
      </c>
      <c r="G94" s="254">
        <v>0.24530015899999999</v>
      </c>
      <c r="H94" s="254" t="s">
        <v>14</v>
      </c>
      <c r="I94" s="255">
        <v>1</v>
      </c>
      <c r="J94" s="255" t="str">
        <f>IFERROR(VLOOKUP($B94,'Core Indicators'!$E$3:$EU$906,147,FALSE),"x")</f>
        <v>x</v>
      </c>
      <c r="K94" s="256">
        <v>0.2156739533</v>
      </c>
      <c r="L94" s="254">
        <v>5</v>
      </c>
      <c r="M94" s="255">
        <v>36</v>
      </c>
      <c r="N94" s="255">
        <v>40</v>
      </c>
      <c r="O94" s="255" t="str">
        <f>IFERROR(VLOOKUP(B94,'Core Indicators'!$E$3:$G$9906,3,FALSE),"x")</f>
        <v>x</v>
      </c>
      <c r="P94" s="255">
        <v>17820</v>
      </c>
      <c r="Q94" s="249"/>
      <c r="R94" s="249"/>
      <c r="S94" s="249"/>
      <c r="T94" s="249"/>
      <c r="U94" s="249"/>
      <c r="V94" s="249"/>
      <c r="W94" s="249"/>
      <c r="X94" s="249"/>
      <c r="Y94" s="249"/>
      <c r="Z94" s="249"/>
      <c r="AA94" s="249"/>
      <c r="AB94" s="249"/>
      <c r="AC94" s="249"/>
      <c r="AD94" s="249"/>
      <c r="AE94" s="249"/>
      <c r="AF94" s="249"/>
      <c r="AG94" s="249"/>
      <c r="AH94" s="249"/>
      <c r="AI94" s="249"/>
      <c r="AJ94" s="249"/>
      <c r="AK94" s="249"/>
      <c r="AL94" s="249"/>
      <c r="AM94" s="249"/>
      <c r="AN94" s="249"/>
      <c r="AO94" s="249"/>
      <c r="AP94" s="249"/>
      <c r="AQ94" s="249"/>
      <c r="AR94" s="249"/>
      <c r="AS94" s="249"/>
      <c r="AT94" s="249"/>
      <c r="AU94" s="249"/>
      <c r="AV94" s="249"/>
      <c r="AW94" s="249"/>
      <c r="AX94" s="249"/>
      <c r="AY94" s="249"/>
      <c r="AZ94" s="249"/>
      <c r="BA94" s="249"/>
      <c r="BB94" s="249"/>
      <c r="BC94" s="249"/>
      <c r="BD94" s="249"/>
      <c r="BE94" s="249"/>
      <c r="BF94" s="249"/>
      <c r="BG94" s="249"/>
      <c r="BH94" s="249"/>
      <c r="BI94" s="249"/>
      <c r="BJ94" s="249"/>
      <c r="BK94" s="249"/>
      <c r="BL94" s="249"/>
      <c r="BM94" s="249"/>
      <c r="BN94" s="249"/>
      <c r="BO94" s="249"/>
      <c r="BP94" s="249"/>
      <c r="BQ94" s="249"/>
      <c r="BR94" s="249"/>
      <c r="BS94" s="249"/>
      <c r="BT94" s="249"/>
      <c r="BU94" s="249"/>
      <c r="BV94" s="249"/>
      <c r="BW94" s="249"/>
      <c r="BX94" s="249"/>
      <c r="BY94" s="249"/>
      <c r="BZ94" s="249"/>
      <c r="CA94" s="249"/>
      <c r="CB94" s="249"/>
      <c r="CC94" s="249"/>
      <c r="CD94" s="249"/>
      <c r="CE94" s="249"/>
      <c r="CF94" s="249"/>
      <c r="CG94" s="249"/>
      <c r="CH94" s="249"/>
      <c r="CI94" s="249"/>
      <c r="CJ94" s="249"/>
      <c r="CK94" s="249"/>
      <c r="CL94" s="249"/>
      <c r="CM94" s="249"/>
      <c r="CN94" s="249"/>
      <c r="CO94" s="249"/>
      <c r="CP94" s="249"/>
      <c r="CQ94" s="249"/>
      <c r="CR94" s="249"/>
      <c r="CS94" s="249"/>
      <c r="CT94" s="249"/>
      <c r="CU94" s="249"/>
      <c r="CV94" s="249"/>
      <c r="CW94" s="249"/>
      <c r="CX94" s="249"/>
      <c r="CY94" s="249"/>
      <c r="CZ94" s="249"/>
      <c r="DA94" s="249"/>
      <c r="DB94" s="249"/>
      <c r="DC94" s="249"/>
      <c r="DD94" s="249"/>
      <c r="DE94" s="249"/>
      <c r="DF94" s="249"/>
      <c r="DG94" s="249"/>
      <c r="DH94" s="249"/>
      <c r="DI94" s="249"/>
      <c r="DJ94" s="249"/>
      <c r="DK94" s="249"/>
      <c r="DL94" s="249"/>
    </row>
    <row r="95" spans="1:116" x14ac:dyDescent="0.35">
      <c r="A95" s="250" t="s">
        <v>7514</v>
      </c>
      <c r="B95" s="251" t="s">
        <v>7515</v>
      </c>
      <c r="C95" s="254">
        <v>0.54403001520000005</v>
      </c>
      <c r="D95" s="255">
        <v>6</v>
      </c>
      <c r="E95" s="254">
        <v>0.27300000000000002</v>
      </c>
      <c r="F95" s="254">
        <v>6.1</v>
      </c>
      <c r="G95" s="254">
        <v>0.38123403010000001</v>
      </c>
      <c r="H95" s="254">
        <v>27.7000007629</v>
      </c>
      <c r="I95" s="255">
        <v>3</v>
      </c>
      <c r="J95" s="255" t="str">
        <f>IFERROR(VLOOKUP($B95,'Core Indicators'!$E$3:$EU$906,147,FALSE),"x")</f>
        <v>x</v>
      </c>
      <c r="K95" s="256">
        <v>-0.88630145790000003</v>
      </c>
      <c r="L95" s="254">
        <v>5</v>
      </c>
      <c r="M95" s="255">
        <v>38</v>
      </c>
      <c r="N95" s="255">
        <v>30</v>
      </c>
      <c r="O95" s="255" t="str">
        <f>IFERROR(VLOOKUP(B95,'Core Indicators'!$E$3:$G$9906,3,FALSE),"x")</f>
        <v>x</v>
      </c>
      <c r="P95" s="255">
        <v>191800</v>
      </c>
      <c r="Q95" s="249"/>
      <c r="R95" s="249"/>
      <c r="S95" s="249"/>
      <c r="T95" s="249"/>
      <c r="U95" s="249"/>
      <c r="V95" s="249"/>
      <c r="W95" s="249"/>
      <c r="X95" s="249"/>
      <c r="Y95" s="249"/>
      <c r="Z95" s="249"/>
      <c r="AA95" s="249"/>
      <c r="AB95" s="249"/>
      <c r="AC95" s="249"/>
      <c r="AD95" s="249"/>
      <c r="AE95" s="249"/>
      <c r="AF95" s="249"/>
      <c r="AG95" s="249"/>
      <c r="AH95" s="249"/>
      <c r="AI95" s="249"/>
      <c r="AJ95" s="249"/>
      <c r="AK95" s="249"/>
      <c r="AL95" s="249"/>
      <c r="AM95" s="249"/>
      <c r="AN95" s="249"/>
      <c r="AO95" s="249"/>
      <c r="AP95" s="249"/>
      <c r="AQ95" s="249"/>
      <c r="AR95" s="249"/>
      <c r="AS95" s="249"/>
      <c r="AT95" s="249"/>
      <c r="AU95" s="249"/>
      <c r="AV95" s="249"/>
      <c r="AW95" s="249"/>
      <c r="AX95" s="249"/>
      <c r="AY95" s="249"/>
      <c r="AZ95" s="249"/>
      <c r="BA95" s="249"/>
      <c r="BB95" s="249"/>
      <c r="BC95" s="249"/>
      <c r="BD95" s="249"/>
      <c r="BE95" s="249"/>
      <c r="BF95" s="249"/>
      <c r="BG95" s="249"/>
      <c r="BH95" s="249"/>
      <c r="BI95" s="249"/>
      <c r="BJ95" s="249"/>
      <c r="BK95" s="249"/>
      <c r="BL95" s="249"/>
      <c r="BM95" s="249"/>
      <c r="BN95" s="249"/>
      <c r="BO95" s="249"/>
      <c r="BP95" s="249"/>
      <c r="BQ95" s="249"/>
      <c r="BR95" s="249"/>
      <c r="BS95" s="249"/>
      <c r="BT95" s="249"/>
      <c r="BU95" s="249"/>
      <c r="BV95" s="249"/>
      <c r="BW95" s="249"/>
      <c r="BX95" s="249"/>
      <c r="BY95" s="249"/>
      <c r="BZ95" s="249"/>
      <c r="CA95" s="249"/>
      <c r="CB95" s="249"/>
      <c r="CC95" s="249"/>
      <c r="CD95" s="249"/>
      <c r="CE95" s="249"/>
      <c r="CF95" s="249"/>
      <c r="CG95" s="249"/>
      <c r="CH95" s="249"/>
      <c r="CI95" s="249"/>
      <c r="CJ95" s="249"/>
      <c r="CK95" s="249"/>
      <c r="CL95" s="249"/>
      <c r="CM95" s="249"/>
      <c r="CN95" s="249"/>
      <c r="CO95" s="249"/>
      <c r="CP95" s="249"/>
      <c r="CQ95" s="249"/>
      <c r="CR95" s="249"/>
      <c r="CS95" s="249"/>
      <c r="CT95" s="249"/>
      <c r="CU95" s="249"/>
      <c r="CV95" s="249"/>
      <c r="CW95" s="249"/>
      <c r="CX95" s="249"/>
      <c r="CY95" s="249"/>
      <c r="CZ95" s="249"/>
      <c r="DA95" s="249"/>
      <c r="DB95" s="249"/>
      <c r="DC95" s="249"/>
      <c r="DD95" s="249"/>
      <c r="DE95" s="249"/>
      <c r="DF95" s="249"/>
      <c r="DG95" s="249"/>
      <c r="DH95" s="249"/>
      <c r="DI95" s="249"/>
      <c r="DJ95" s="249"/>
      <c r="DK95" s="249"/>
      <c r="DL95" s="249"/>
    </row>
    <row r="96" spans="1:116" x14ac:dyDescent="0.35">
      <c r="A96" s="250" t="s">
        <v>7516</v>
      </c>
      <c r="B96" s="251" t="s">
        <v>7517</v>
      </c>
      <c r="C96" s="254">
        <v>0.64979998859999999</v>
      </c>
      <c r="D96" s="255">
        <v>2</v>
      </c>
      <c r="E96" s="254">
        <v>0.39700000000000002</v>
      </c>
      <c r="F96" s="254">
        <v>2.9666666667000001</v>
      </c>
      <c r="G96" s="254">
        <v>0.46313362470000002</v>
      </c>
      <c r="H96" s="254">
        <v>36.400001525900002</v>
      </c>
      <c r="I96" s="255">
        <v>2</v>
      </c>
      <c r="J96" s="255" t="str">
        <f>IFERROR(VLOOKUP($B96,'Core Indicators'!$E$3:$EU$906,147,FALSE),"x")</f>
        <v>x</v>
      </c>
      <c r="K96" s="256">
        <v>-0.9411007762000001</v>
      </c>
      <c r="L96" s="254">
        <v>2.25</v>
      </c>
      <c r="M96" s="255">
        <v>14</v>
      </c>
      <c r="N96" s="255">
        <v>29</v>
      </c>
      <c r="O96" s="255" t="str">
        <f>IFERROR(VLOOKUP(B96,'Core Indicators'!$E$3:$G$9906,3,FALSE),"x")</f>
        <v>x</v>
      </c>
      <c r="P96" s="255">
        <v>230800</v>
      </c>
      <c r="Q96" s="249"/>
      <c r="R96" s="249"/>
      <c r="S96" s="249"/>
      <c r="T96" s="249"/>
      <c r="U96" s="249"/>
      <c r="V96" s="249"/>
      <c r="W96" s="249"/>
      <c r="X96" s="249"/>
      <c r="Y96" s="249"/>
      <c r="Z96" s="249"/>
      <c r="AA96" s="249"/>
      <c r="AB96" s="249"/>
      <c r="AC96" s="249"/>
      <c r="AD96" s="249"/>
      <c r="AE96" s="249"/>
      <c r="AF96" s="249"/>
      <c r="AG96" s="249"/>
      <c r="AH96" s="249"/>
      <c r="AI96" s="249"/>
      <c r="AJ96" s="249"/>
      <c r="AK96" s="249"/>
      <c r="AL96" s="249"/>
      <c r="AM96" s="249"/>
      <c r="AN96" s="249"/>
      <c r="AO96" s="249"/>
      <c r="AP96" s="249"/>
      <c r="AQ96" s="249"/>
      <c r="AR96" s="249"/>
      <c r="AS96" s="249"/>
      <c r="AT96" s="249"/>
      <c r="AU96" s="249"/>
      <c r="AV96" s="249"/>
      <c r="AW96" s="249"/>
      <c r="AX96" s="249"/>
      <c r="AY96" s="249"/>
      <c r="AZ96" s="249"/>
      <c r="BA96" s="249"/>
      <c r="BB96" s="249"/>
      <c r="BC96" s="249"/>
      <c r="BD96" s="249"/>
      <c r="BE96" s="249"/>
      <c r="BF96" s="249"/>
      <c r="BG96" s="249"/>
      <c r="BH96" s="249"/>
      <c r="BI96" s="249"/>
      <c r="BJ96" s="249"/>
      <c r="BK96" s="249"/>
      <c r="BL96" s="249"/>
      <c r="BM96" s="249"/>
      <c r="BN96" s="249"/>
      <c r="BO96" s="249"/>
      <c r="BP96" s="249"/>
      <c r="BQ96" s="249"/>
      <c r="BR96" s="249"/>
      <c r="BS96" s="249"/>
      <c r="BT96" s="249"/>
      <c r="BU96" s="249"/>
      <c r="BV96" s="249"/>
      <c r="BW96" s="249"/>
      <c r="BX96" s="249"/>
      <c r="BY96" s="249"/>
      <c r="BZ96" s="249"/>
      <c r="CA96" s="249"/>
      <c r="CB96" s="249"/>
      <c r="CC96" s="249"/>
      <c r="CD96" s="249"/>
      <c r="CE96" s="249"/>
      <c r="CF96" s="249"/>
      <c r="CG96" s="249"/>
      <c r="CH96" s="249"/>
      <c r="CI96" s="249"/>
      <c r="CJ96" s="249"/>
      <c r="CK96" s="249"/>
      <c r="CL96" s="249"/>
      <c r="CM96" s="249"/>
      <c r="CN96" s="249"/>
      <c r="CO96" s="249"/>
      <c r="CP96" s="249"/>
      <c r="CQ96" s="249"/>
      <c r="CR96" s="249"/>
      <c r="CS96" s="249"/>
      <c r="CT96" s="249"/>
      <c r="CU96" s="249"/>
      <c r="CV96" s="249"/>
      <c r="CW96" s="249"/>
      <c r="CX96" s="249"/>
      <c r="CY96" s="249"/>
      <c r="CZ96" s="249"/>
      <c r="DA96" s="249"/>
      <c r="DB96" s="249"/>
      <c r="DC96" s="249"/>
      <c r="DD96" s="249"/>
      <c r="DE96" s="249"/>
      <c r="DF96" s="249"/>
      <c r="DG96" s="249"/>
      <c r="DH96" s="249"/>
      <c r="DI96" s="249"/>
      <c r="DJ96" s="249"/>
      <c r="DK96" s="249"/>
      <c r="DL96" s="249"/>
    </row>
    <row r="97" spans="1:116" x14ac:dyDescent="0.35">
      <c r="A97" s="250" t="s">
        <v>7518</v>
      </c>
      <c r="B97" s="251" t="s">
        <v>7519</v>
      </c>
      <c r="C97" s="254">
        <v>0.57146297740000007</v>
      </c>
      <c r="D97" s="255">
        <v>10</v>
      </c>
      <c r="E97" s="254">
        <v>0.35299999999999998</v>
      </c>
      <c r="F97" s="254">
        <v>8.9</v>
      </c>
      <c r="G97" s="254">
        <v>0.16942693950000001</v>
      </c>
      <c r="H97" s="254">
        <v>35.599998474099998</v>
      </c>
      <c r="I97" s="255">
        <v>2</v>
      </c>
      <c r="J97" s="255" t="str">
        <f>IFERROR(VLOOKUP($B97,'Core Indicators'!$E$3:$EU$906,147,FALSE),"x")</f>
        <v>x</v>
      </c>
      <c r="K97" s="256">
        <v>1.0139242411</v>
      </c>
      <c r="L97" s="254">
        <v>8.25</v>
      </c>
      <c r="M97" s="255">
        <v>89</v>
      </c>
      <c r="N97" s="255">
        <v>56</v>
      </c>
      <c r="O97" s="255" t="str">
        <f>IFERROR(VLOOKUP(B97,'Core Indicators'!$E$3:$G$9906,3,FALSE),"x")</f>
        <v>x</v>
      </c>
      <c r="P97" s="255">
        <v>62180</v>
      </c>
      <c r="Q97" s="249"/>
      <c r="R97" s="249"/>
      <c r="S97" s="249"/>
      <c r="T97" s="249"/>
      <c r="U97" s="249"/>
      <c r="V97" s="249"/>
      <c r="W97" s="249"/>
      <c r="X97" s="249"/>
      <c r="Y97" s="249"/>
      <c r="Z97" s="249"/>
      <c r="AA97" s="249"/>
      <c r="AB97" s="249"/>
      <c r="AC97" s="249"/>
      <c r="AD97" s="249"/>
      <c r="AE97" s="249"/>
      <c r="AF97" s="249"/>
      <c r="AG97" s="249"/>
      <c r="AH97" s="249"/>
      <c r="AI97" s="249"/>
      <c r="AJ97" s="249"/>
      <c r="AK97" s="249"/>
      <c r="AL97" s="249"/>
      <c r="AM97" s="249"/>
      <c r="AN97" s="249"/>
      <c r="AO97" s="249"/>
      <c r="AP97" s="249"/>
      <c r="AQ97" s="249"/>
      <c r="AR97" s="249"/>
      <c r="AS97" s="249"/>
      <c r="AT97" s="249"/>
      <c r="AU97" s="249"/>
      <c r="AV97" s="249"/>
      <c r="AW97" s="249"/>
      <c r="AX97" s="249"/>
      <c r="AY97" s="249"/>
      <c r="AZ97" s="249"/>
      <c r="BA97" s="249"/>
      <c r="BB97" s="249"/>
      <c r="BC97" s="249"/>
      <c r="BD97" s="249"/>
      <c r="BE97" s="249"/>
      <c r="BF97" s="249"/>
      <c r="BG97" s="249"/>
      <c r="BH97" s="249"/>
      <c r="BI97" s="249"/>
      <c r="BJ97" s="249"/>
      <c r="BK97" s="249"/>
      <c r="BL97" s="249"/>
      <c r="BM97" s="249"/>
      <c r="BN97" s="249"/>
      <c r="BO97" s="249"/>
      <c r="BP97" s="249"/>
      <c r="BQ97" s="249"/>
      <c r="BR97" s="249"/>
      <c r="BS97" s="249"/>
      <c r="BT97" s="249"/>
      <c r="BU97" s="249"/>
      <c r="BV97" s="249"/>
      <c r="BW97" s="249"/>
      <c r="BX97" s="249"/>
      <c r="BY97" s="249"/>
      <c r="BZ97" s="249"/>
      <c r="CA97" s="249"/>
      <c r="CB97" s="249"/>
      <c r="CC97" s="249"/>
      <c r="CD97" s="249"/>
      <c r="CE97" s="249"/>
      <c r="CF97" s="249"/>
      <c r="CG97" s="249"/>
      <c r="CH97" s="249"/>
      <c r="CI97" s="249"/>
      <c r="CJ97" s="249"/>
      <c r="CK97" s="249"/>
      <c r="CL97" s="249"/>
      <c r="CM97" s="249"/>
      <c r="CN97" s="249"/>
      <c r="CO97" s="249"/>
      <c r="CP97" s="249"/>
      <c r="CQ97" s="249"/>
      <c r="CR97" s="249"/>
      <c r="CS97" s="249"/>
      <c r="CT97" s="249"/>
      <c r="CU97" s="249"/>
      <c r="CV97" s="249"/>
      <c r="CW97" s="249"/>
      <c r="CX97" s="249"/>
      <c r="CY97" s="249"/>
      <c r="CZ97" s="249"/>
      <c r="DA97" s="249"/>
      <c r="DB97" s="249"/>
      <c r="DC97" s="249"/>
      <c r="DD97" s="249"/>
      <c r="DE97" s="249"/>
      <c r="DF97" s="249"/>
      <c r="DG97" s="249"/>
      <c r="DH97" s="249"/>
      <c r="DI97" s="249"/>
      <c r="DJ97" s="249"/>
      <c r="DK97" s="249"/>
      <c r="DL97" s="249"/>
    </row>
    <row r="98" spans="1:116" x14ac:dyDescent="0.35">
      <c r="A98" s="250" t="s">
        <v>2475</v>
      </c>
      <c r="B98" s="251" t="s">
        <v>7520</v>
      </c>
      <c r="C98" s="254">
        <v>0.81310000439999996</v>
      </c>
      <c r="D98" s="255">
        <v>6</v>
      </c>
      <c r="E98" s="254">
        <v>0.1</v>
      </c>
      <c r="F98" s="254">
        <v>5.3</v>
      </c>
      <c r="G98" s="254">
        <v>0.36244894649999998</v>
      </c>
      <c r="H98" s="254">
        <v>31.7999992371</v>
      </c>
      <c r="I98" s="255">
        <v>3</v>
      </c>
      <c r="J98" s="255">
        <f>IFERROR(VLOOKUP($B98,'Core Indicators'!$E$3:$EU$906,147,FALSE),"x")</f>
        <v>191</v>
      </c>
      <c r="K98" s="256">
        <v>-0.85828012230000006</v>
      </c>
      <c r="L98" s="254">
        <v>4.75</v>
      </c>
      <c r="M98" s="255">
        <v>44</v>
      </c>
      <c r="N98" s="255">
        <v>28</v>
      </c>
      <c r="O98" s="255">
        <f>IFERROR(VLOOKUP(B98,'Core Indicators'!$E$3:$G$9906,3,FALSE),"x")</f>
        <v>6856000</v>
      </c>
      <c r="P98" s="255">
        <v>10230</v>
      </c>
      <c r="Q98" s="249"/>
      <c r="R98" s="249"/>
      <c r="S98" s="249"/>
      <c r="T98" s="249"/>
      <c r="U98" s="249"/>
      <c r="V98" s="249"/>
      <c r="W98" s="249"/>
      <c r="X98" s="249"/>
      <c r="Y98" s="249"/>
      <c r="Z98" s="249"/>
      <c r="AA98" s="249"/>
      <c r="AB98" s="249"/>
      <c r="AC98" s="249"/>
      <c r="AD98" s="249"/>
      <c r="AE98" s="249"/>
      <c r="AF98" s="249"/>
      <c r="AG98" s="249"/>
      <c r="AH98" s="249"/>
      <c r="AI98" s="249"/>
      <c r="AJ98" s="249"/>
      <c r="AK98" s="249"/>
      <c r="AL98" s="249"/>
      <c r="AM98" s="249"/>
      <c r="AN98" s="249"/>
      <c r="AO98" s="249"/>
      <c r="AP98" s="249"/>
      <c r="AQ98" s="249"/>
      <c r="AR98" s="249"/>
      <c r="AS98" s="249"/>
      <c r="AT98" s="249"/>
      <c r="AU98" s="249"/>
      <c r="AV98" s="249"/>
      <c r="AW98" s="249"/>
      <c r="AX98" s="249"/>
      <c r="AY98" s="249"/>
      <c r="AZ98" s="249"/>
      <c r="BA98" s="249"/>
      <c r="BB98" s="249"/>
      <c r="BC98" s="249"/>
      <c r="BD98" s="249"/>
      <c r="BE98" s="249"/>
      <c r="BF98" s="249"/>
      <c r="BG98" s="249"/>
      <c r="BH98" s="249"/>
      <c r="BI98" s="249"/>
      <c r="BJ98" s="249"/>
      <c r="BK98" s="249"/>
      <c r="BL98" s="249"/>
      <c r="BM98" s="249"/>
      <c r="BN98" s="249"/>
      <c r="BO98" s="249"/>
      <c r="BP98" s="249"/>
      <c r="BQ98" s="249"/>
      <c r="BR98" s="249"/>
      <c r="BS98" s="249"/>
      <c r="BT98" s="249"/>
      <c r="BU98" s="249"/>
      <c r="BV98" s="249"/>
      <c r="BW98" s="249"/>
      <c r="BX98" s="249"/>
      <c r="BY98" s="249"/>
      <c r="BZ98" s="249"/>
      <c r="CA98" s="249"/>
      <c r="CB98" s="249"/>
      <c r="CC98" s="249"/>
      <c r="CD98" s="249"/>
      <c r="CE98" s="249"/>
      <c r="CF98" s="249"/>
      <c r="CG98" s="249"/>
      <c r="CH98" s="249"/>
      <c r="CI98" s="249"/>
      <c r="CJ98" s="249"/>
      <c r="CK98" s="249"/>
      <c r="CL98" s="249"/>
      <c r="CM98" s="249"/>
      <c r="CN98" s="249"/>
      <c r="CO98" s="249"/>
      <c r="CP98" s="249"/>
      <c r="CQ98" s="249"/>
      <c r="CR98" s="249"/>
      <c r="CS98" s="249"/>
      <c r="CT98" s="249"/>
      <c r="CU98" s="249"/>
      <c r="CV98" s="249"/>
      <c r="CW98" s="249"/>
      <c r="CX98" s="249"/>
      <c r="CY98" s="249"/>
      <c r="CZ98" s="249"/>
      <c r="DA98" s="249"/>
      <c r="DB98" s="249"/>
      <c r="DC98" s="249"/>
      <c r="DD98" s="249"/>
      <c r="DE98" s="249"/>
      <c r="DF98" s="249"/>
      <c r="DG98" s="249"/>
      <c r="DH98" s="249"/>
      <c r="DI98" s="249"/>
      <c r="DJ98" s="249"/>
      <c r="DK98" s="249"/>
      <c r="DL98" s="249"/>
    </row>
    <row r="99" spans="1:116" x14ac:dyDescent="0.35">
      <c r="A99" s="250" t="s">
        <v>139</v>
      </c>
      <c r="B99" s="251" t="s">
        <v>7521</v>
      </c>
      <c r="C99" s="254">
        <v>0</v>
      </c>
      <c r="D99" s="255">
        <v>11</v>
      </c>
      <c r="E99" s="254">
        <v>0</v>
      </c>
      <c r="F99" s="254">
        <v>5.45</v>
      </c>
      <c r="G99" s="254">
        <v>0.54603114490000004</v>
      </c>
      <c r="H99" s="254">
        <v>44.900001525900002</v>
      </c>
      <c r="I99" s="255">
        <v>0</v>
      </c>
      <c r="J99" s="255">
        <f>IFERROR(VLOOKUP($B99,'Core Indicators'!$E$3:$EU$906,147,FALSE),"x")</f>
        <v>0</v>
      </c>
      <c r="K99" s="256">
        <v>-0.38059708479999999</v>
      </c>
      <c r="L99" s="254">
        <v>5</v>
      </c>
      <c r="M99" s="255">
        <v>63</v>
      </c>
      <c r="N99" s="255">
        <v>40</v>
      </c>
      <c r="O99" s="255">
        <f>IFERROR(VLOOKUP(B99,'Core Indicators'!$E$3:$G$9906,3,FALSE),"x")</f>
        <v>2009000</v>
      </c>
      <c r="P99" s="255">
        <v>30360</v>
      </c>
      <c r="Q99" s="249"/>
      <c r="R99" s="249"/>
      <c r="S99" s="249"/>
      <c r="T99" s="249"/>
      <c r="U99" s="249"/>
      <c r="V99" s="249"/>
      <c r="W99" s="249"/>
      <c r="X99" s="249"/>
      <c r="Y99" s="249"/>
      <c r="Z99" s="249"/>
      <c r="AA99" s="249"/>
      <c r="AB99" s="249"/>
      <c r="AC99" s="249"/>
      <c r="AD99" s="249"/>
      <c r="AE99" s="249"/>
      <c r="AF99" s="249"/>
      <c r="AG99" s="249"/>
      <c r="AH99" s="249"/>
      <c r="AI99" s="249"/>
      <c r="AJ99" s="249"/>
      <c r="AK99" s="249"/>
      <c r="AL99" s="249"/>
      <c r="AM99" s="249"/>
      <c r="AN99" s="249"/>
      <c r="AO99" s="249"/>
      <c r="AP99" s="249"/>
      <c r="AQ99" s="249"/>
      <c r="AR99" s="249"/>
      <c r="AS99" s="249"/>
      <c r="AT99" s="249"/>
      <c r="AU99" s="249"/>
      <c r="AV99" s="249"/>
      <c r="AW99" s="249"/>
      <c r="AX99" s="249"/>
      <c r="AY99" s="249"/>
      <c r="AZ99" s="249"/>
      <c r="BA99" s="249"/>
      <c r="BB99" s="249"/>
      <c r="BC99" s="249"/>
      <c r="BD99" s="249"/>
      <c r="BE99" s="249"/>
      <c r="BF99" s="249"/>
      <c r="BG99" s="249"/>
      <c r="BH99" s="249"/>
      <c r="BI99" s="249"/>
      <c r="BJ99" s="249"/>
      <c r="BK99" s="249"/>
      <c r="BL99" s="249"/>
      <c r="BM99" s="249"/>
      <c r="BN99" s="249"/>
      <c r="BO99" s="249"/>
      <c r="BP99" s="249"/>
      <c r="BQ99" s="249"/>
      <c r="BR99" s="249"/>
      <c r="BS99" s="249"/>
      <c r="BT99" s="249"/>
      <c r="BU99" s="249"/>
      <c r="BV99" s="249"/>
      <c r="BW99" s="249"/>
      <c r="BX99" s="249"/>
      <c r="BY99" s="249"/>
      <c r="BZ99" s="249"/>
      <c r="CA99" s="249"/>
      <c r="CB99" s="249"/>
      <c r="CC99" s="249"/>
      <c r="CD99" s="249"/>
      <c r="CE99" s="249"/>
      <c r="CF99" s="249"/>
      <c r="CG99" s="249"/>
      <c r="CH99" s="249"/>
      <c r="CI99" s="249"/>
      <c r="CJ99" s="249"/>
      <c r="CK99" s="249"/>
      <c r="CL99" s="249"/>
      <c r="CM99" s="249"/>
      <c r="CN99" s="249"/>
      <c r="CO99" s="249"/>
      <c r="CP99" s="249"/>
      <c r="CQ99" s="249"/>
      <c r="CR99" s="249"/>
      <c r="CS99" s="249"/>
      <c r="CT99" s="249"/>
      <c r="CU99" s="249"/>
      <c r="CV99" s="249"/>
      <c r="CW99" s="249"/>
      <c r="CX99" s="249"/>
      <c r="CY99" s="249"/>
      <c r="CZ99" s="249"/>
      <c r="DA99" s="249"/>
      <c r="DB99" s="249"/>
      <c r="DC99" s="249"/>
      <c r="DD99" s="249"/>
      <c r="DE99" s="249"/>
      <c r="DF99" s="249"/>
      <c r="DG99" s="249"/>
      <c r="DH99" s="249"/>
      <c r="DI99" s="249"/>
      <c r="DJ99" s="249"/>
      <c r="DK99" s="249"/>
      <c r="DL99" s="249"/>
    </row>
    <row r="100" spans="1:116" x14ac:dyDescent="0.35">
      <c r="A100" s="250" t="s">
        <v>7522</v>
      </c>
      <c r="B100" s="251" t="s">
        <v>7523</v>
      </c>
      <c r="C100" s="254">
        <v>0.98551100019999993</v>
      </c>
      <c r="D100" s="255">
        <v>11</v>
      </c>
      <c r="E100" s="254">
        <v>0</v>
      </c>
      <c r="F100" s="254">
        <v>6.6</v>
      </c>
      <c r="G100" s="254">
        <v>0.65102151679999998</v>
      </c>
      <c r="H100" s="254">
        <v>35.299999237100003</v>
      </c>
      <c r="I100" s="255">
        <v>0</v>
      </c>
      <c r="J100" s="255" t="str">
        <f>IFERROR(VLOOKUP($B100,'Core Indicators'!$E$3:$EU$906,147,FALSE),"x")</f>
        <v>x</v>
      </c>
      <c r="K100" s="256">
        <v>-0.99521124360000002</v>
      </c>
      <c r="L100" s="254">
        <v>5.5</v>
      </c>
      <c r="M100" s="255">
        <v>60</v>
      </c>
      <c r="N100" s="255">
        <v>28</v>
      </c>
      <c r="O100" s="255" t="str">
        <f>IFERROR(VLOOKUP(B100,'Core Indicators'!$E$3:$G$9906,3,FALSE),"x")</f>
        <v>x</v>
      </c>
      <c r="P100" s="255">
        <v>96320</v>
      </c>
      <c r="Q100" s="249"/>
      <c r="R100" s="249"/>
      <c r="S100" s="249"/>
      <c r="T100" s="249"/>
      <c r="U100" s="249"/>
      <c r="V100" s="249"/>
      <c r="W100" s="249"/>
      <c r="X100" s="249"/>
      <c r="Y100" s="249"/>
      <c r="Z100" s="249"/>
      <c r="AA100" s="249"/>
      <c r="AB100" s="249"/>
      <c r="AC100" s="249"/>
      <c r="AD100" s="249"/>
      <c r="AE100" s="249"/>
      <c r="AF100" s="249"/>
      <c r="AG100" s="249"/>
      <c r="AH100" s="249"/>
      <c r="AI100" s="249"/>
      <c r="AJ100" s="249"/>
      <c r="AK100" s="249"/>
      <c r="AL100" s="249"/>
      <c r="AM100" s="249"/>
      <c r="AN100" s="249"/>
      <c r="AO100" s="249"/>
      <c r="AP100" s="249"/>
      <c r="AQ100" s="249"/>
      <c r="AR100" s="249"/>
      <c r="AS100" s="249"/>
      <c r="AT100" s="249"/>
      <c r="AU100" s="249"/>
      <c r="AV100" s="249"/>
      <c r="AW100" s="249"/>
      <c r="AX100" s="249"/>
      <c r="AY100" s="249"/>
      <c r="AZ100" s="249"/>
      <c r="BA100" s="249"/>
      <c r="BB100" s="249"/>
      <c r="BC100" s="249"/>
      <c r="BD100" s="249"/>
      <c r="BE100" s="249"/>
      <c r="BF100" s="249"/>
      <c r="BG100" s="249"/>
      <c r="BH100" s="249"/>
      <c r="BI100" s="249"/>
      <c r="BJ100" s="249"/>
      <c r="BK100" s="249"/>
      <c r="BL100" s="249"/>
      <c r="BM100" s="249"/>
      <c r="BN100" s="249"/>
      <c r="BO100" s="249"/>
      <c r="BP100" s="249"/>
      <c r="BQ100" s="249"/>
      <c r="BR100" s="249"/>
      <c r="BS100" s="249"/>
      <c r="BT100" s="249"/>
      <c r="BU100" s="249"/>
      <c r="BV100" s="249"/>
      <c r="BW100" s="249"/>
      <c r="BX100" s="249"/>
      <c r="BY100" s="249"/>
      <c r="BZ100" s="249"/>
      <c r="CA100" s="249"/>
      <c r="CB100" s="249"/>
      <c r="CC100" s="249"/>
      <c r="CD100" s="249"/>
      <c r="CE100" s="249"/>
      <c r="CF100" s="249"/>
      <c r="CG100" s="249"/>
      <c r="CH100" s="249"/>
      <c r="CI100" s="249"/>
      <c r="CJ100" s="249"/>
      <c r="CK100" s="249"/>
      <c r="CL100" s="249"/>
      <c r="CM100" s="249"/>
      <c r="CN100" s="249"/>
      <c r="CO100" s="249"/>
      <c r="CP100" s="249"/>
      <c r="CQ100" s="249"/>
      <c r="CR100" s="249"/>
      <c r="CS100" s="249"/>
      <c r="CT100" s="249"/>
      <c r="CU100" s="249"/>
      <c r="CV100" s="249"/>
      <c r="CW100" s="249"/>
      <c r="CX100" s="249"/>
      <c r="CY100" s="249"/>
      <c r="CZ100" s="249"/>
      <c r="DA100" s="249"/>
      <c r="DB100" s="249"/>
      <c r="DC100" s="249"/>
      <c r="DD100" s="249"/>
      <c r="DE100" s="249"/>
      <c r="DF100" s="249"/>
      <c r="DG100" s="249"/>
      <c r="DH100" s="249"/>
      <c r="DI100" s="249"/>
      <c r="DJ100" s="249"/>
      <c r="DK100" s="249"/>
      <c r="DL100" s="249"/>
    </row>
    <row r="101" spans="1:116" x14ac:dyDescent="0.35">
      <c r="A101" s="250" t="s">
        <v>223</v>
      </c>
      <c r="B101" s="251" t="s">
        <v>7524</v>
      </c>
      <c r="C101" s="254">
        <v>0.27512803019999998</v>
      </c>
      <c r="D101" s="255">
        <v>1</v>
      </c>
      <c r="E101" s="254">
        <v>0</v>
      </c>
      <c r="F101" s="254">
        <v>2.4500000000000002</v>
      </c>
      <c r="G101" s="254">
        <v>0.1717677189</v>
      </c>
      <c r="H101" s="254" t="s">
        <v>14</v>
      </c>
      <c r="I101" s="255">
        <v>5</v>
      </c>
      <c r="J101" s="255">
        <f>IFERROR(VLOOKUP($B101,'Core Indicators'!$E$3:$EU$906,147,FALSE),"x")</f>
        <v>630</v>
      </c>
      <c r="K101" s="256">
        <v>-1.8480540513999999</v>
      </c>
      <c r="L101" s="254">
        <v>2.75</v>
      </c>
      <c r="M101" s="255">
        <v>9</v>
      </c>
      <c r="N101" s="255">
        <v>18</v>
      </c>
      <c r="O101" s="255">
        <f>IFERROR(VLOOKUP(B101,'Core Indicators'!$E$3:$G$9906,3,FALSE),"x")</f>
        <v>7400000</v>
      </c>
      <c r="P101" s="255">
        <v>1759540</v>
      </c>
      <c r="Q101" s="249"/>
      <c r="R101" s="249"/>
      <c r="S101" s="249"/>
      <c r="T101" s="249"/>
      <c r="U101" s="249"/>
      <c r="V101" s="249"/>
      <c r="W101" s="249"/>
      <c r="X101" s="249"/>
      <c r="Y101" s="249"/>
      <c r="Z101" s="249"/>
      <c r="AA101" s="249"/>
      <c r="AB101" s="249"/>
      <c r="AC101" s="249"/>
      <c r="AD101" s="249"/>
      <c r="AE101" s="249"/>
      <c r="AF101" s="249"/>
      <c r="AG101" s="249"/>
      <c r="AH101" s="249"/>
      <c r="AI101" s="249"/>
      <c r="AJ101" s="249"/>
      <c r="AK101" s="249"/>
      <c r="AL101" s="249"/>
      <c r="AM101" s="249"/>
      <c r="AN101" s="249"/>
      <c r="AO101" s="249"/>
      <c r="AP101" s="249"/>
      <c r="AQ101" s="249"/>
      <c r="AR101" s="249"/>
      <c r="AS101" s="249"/>
      <c r="AT101" s="249"/>
      <c r="AU101" s="249"/>
      <c r="AV101" s="249"/>
      <c r="AW101" s="249"/>
      <c r="AX101" s="249"/>
      <c r="AY101" s="249"/>
      <c r="AZ101" s="249"/>
      <c r="BA101" s="249"/>
      <c r="BB101" s="249"/>
      <c r="BC101" s="249"/>
      <c r="BD101" s="249"/>
      <c r="BE101" s="249"/>
      <c r="BF101" s="249"/>
      <c r="BG101" s="249"/>
      <c r="BH101" s="249"/>
      <c r="BI101" s="249"/>
      <c r="BJ101" s="249"/>
      <c r="BK101" s="249"/>
      <c r="BL101" s="249"/>
      <c r="BM101" s="249"/>
      <c r="BN101" s="249"/>
      <c r="BO101" s="249"/>
      <c r="BP101" s="249"/>
      <c r="BQ101" s="249"/>
      <c r="BR101" s="249"/>
      <c r="BS101" s="249"/>
      <c r="BT101" s="249"/>
      <c r="BU101" s="249"/>
      <c r="BV101" s="249"/>
      <c r="BW101" s="249"/>
      <c r="BX101" s="249"/>
      <c r="BY101" s="249"/>
      <c r="BZ101" s="249"/>
      <c r="CA101" s="249"/>
      <c r="CB101" s="249"/>
      <c r="CC101" s="249"/>
      <c r="CD101" s="249"/>
      <c r="CE101" s="249"/>
      <c r="CF101" s="249"/>
      <c r="CG101" s="249"/>
      <c r="CH101" s="249"/>
      <c r="CI101" s="249"/>
      <c r="CJ101" s="249"/>
      <c r="CK101" s="249"/>
      <c r="CL101" s="249"/>
      <c r="CM101" s="249"/>
      <c r="CN101" s="249"/>
      <c r="CO101" s="249"/>
      <c r="CP101" s="249"/>
      <c r="CQ101" s="249"/>
      <c r="CR101" s="249"/>
      <c r="CS101" s="249"/>
      <c r="CT101" s="249"/>
      <c r="CU101" s="249"/>
      <c r="CV101" s="249"/>
      <c r="CW101" s="249"/>
      <c r="CX101" s="249"/>
      <c r="CY101" s="249"/>
      <c r="CZ101" s="249"/>
      <c r="DA101" s="249"/>
      <c r="DB101" s="249"/>
      <c r="DC101" s="249"/>
      <c r="DD101" s="249"/>
      <c r="DE101" s="249"/>
      <c r="DF101" s="249"/>
      <c r="DG101" s="249"/>
      <c r="DH101" s="249"/>
      <c r="DI101" s="249"/>
      <c r="DJ101" s="249"/>
      <c r="DK101" s="249"/>
      <c r="DL101" s="249"/>
    </row>
    <row r="102" spans="1:116" x14ac:dyDescent="0.35">
      <c r="A102" s="250" t="s">
        <v>7525</v>
      </c>
      <c r="B102" s="251" t="s">
        <v>7526</v>
      </c>
      <c r="C102" s="254">
        <v>0</v>
      </c>
      <c r="D102" s="255">
        <v>12</v>
      </c>
      <c r="E102" s="254">
        <v>0</v>
      </c>
      <c r="F102" s="254" t="s">
        <v>14</v>
      </c>
      <c r="G102" s="254" t="s">
        <v>14</v>
      </c>
      <c r="H102" s="254" t="s">
        <v>14</v>
      </c>
      <c r="I102" s="255">
        <v>0</v>
      </c>
      <c r="J102" s="255" t="str">
        <f>IFERROR(VLOOKUP($B102,'Core Indicators'!$E$3:$EU$906,147,FALSE),"x")</f>
        <v>x</v>
      </c>
      <c r="K102" s="256">
        <v>1.6793329716000001</v>
      </c>
      <c r="L102" s="254" t="s">
        <v>14</v>
      </c>
      <c r="M102" s="255">
        <v>90</v>
      </c>
      <c r="N102" s="255" t="s">
        <v>14</v>
      </c>
      <c r="O102" s="255" t="str">
        <f>IFERROR(VLOOKUP(B102,'Core Indicators'!$E$3:$G$9906,3,FALSE),"x")</f>
        <v>x</v>
      </c>
      <c r="P102" s="255">
        <v>160</v>
      </c>
      <c r="Q102" s="249"/>
      <c r="R102" s="249"/>
      <c r="S102" s="249"/>
      <c r="T102" s="249"/>
      <c r="U102" s="249"/>
      <c r="V102" s="249"/>
      <c r="W102" s="249"/>
      <c r="X102" s="249"/>
      <c r="Y102" s="249"/>
      <c r="Z102" s="249"/>
      <c r="AA102" s="249"/>
      <c r="AB102" s="249"/>
      <c r="AC102" s="249"/>
      <c r="AD102" s="249"/>
      <c r="AE102" s="249"/>
      <c r="AF102" s="249"/>
      <c r="AG102" s="249"/>
      <c r="AH102" s="249"/>
      <c r="AI102" s="249"/>
      <c r="AJ102" s="249"/>
      <c r="AK102" s="249"/>
      <c r="AL102" s="249"/>
      <c r="AM102" s="249"/>
      <c r="AN102" s="249"/>
      <c r="AO102" s="249"/>
      <c r="AP102" s="249"/>
      <c r="AQ102" s="249"/>
      <c r="AR102" s="249"/>
      <c r="AS102" s="249"/>
      <c r="AT102" s="249"/>
      <c r="AU102" s="249"/>
      <c r="AV102" s="249"/>
      <c r="AW102" s="249"/>
      <c r="AX102" s="249"/>
      <c r="AY102" s="249"/>
      <c r="AZ102" s="249"/>
      <c r="BA102" s="249"/>
      <c r="BB102" s="249"/>
      <c r="BC102" s="249"/>
      <c r="BD102" s="249"/>
      <c r="BE102" s="249"/>
      <c r="BF102" s="249"/>
      <c r="BG102" s="249"/>
      <c r="BH102" s="249"/>
      <c r="BI102" s="249"/>
      <c r="BJ102" s="249"/>
      <c r="BK102" s="249"/>
      <c r="BL102" s="249"/>
      <c r="BM102" s="249"/>
      <c r="BN102" s="249"/>
      <c r="BO102" s="249"/>
      <c r="BP102" s="249"/>
      <c r="BQ102" s="249"/>
      <c r="BR102" s="249"/>
      <c r="BS102" s="249"/>
      <c r="BT102" s="249"/>
      <c r="BU102" s="249"/>
      <c r="BV102" s="249"/>
      <c r="BW102" s="249"/>
      <c r="BX102" s="249"/>
      <c r="BY102" s="249"/>
      <c r="BZ102" s="249"/>
      <c r="CA102" s="249"/>
      <c r="CB102" s="249"/>
      <c r="CC102" s="249"/>
      <c r="CD102" s="249"/>
      <c r="CE102" s="249"/>
      <c r="CF102" s="249"/>
      <c r="CG102" s="249"/>
      <c r="CH102" s="249"/>
      <c r="CI102" s="249"/>
      <c r="CJ102" s="249"/>
      <c r="CK102" s="249"/>
      <c r="CL102" s="249"/>
      <c r="CM102" s="249"/>
      <c r="CN102" s="249"/>
      <c r="CO102" s="249"/>
      <c r="CP102" s="249"/>
      <c r="CQ102" s="249"/>
      <c r="CR102" s="249"/>
      <c r="CS102" s="249"/>
      <c r="CT102" s="249"/>
      <c r="CU102" s="249"/>
      <c r="CV102" s="249"/>
      <c r="CW102" s="249"/>
      <c r="CX102" s="249"/>
      <c r="CY102" s="249"/>
      <c r="CZ102" s="249"/>
      <c r="DA102" s="249"/>
      <c r="DB102" s="249"/>
      <c r="DC102" s="249"/>
      <c r="DD102" s="249"/>
      <c r="DE102" s="249"/>
      <c r="DF102" s="249"/>
      <c r="DG102" s="249"/>
      <c r="DH102" s="249"/>
      <c r="DI102" s="249"/>
      <c r="DJ102" s="249"/>
      <c r="DK102" s="249"/>
      <c r="DL102" s="249"/>
    </row>
    <row r="103" spans="1:116" x14ac:dyDescent="0.35">
      <c r="A103" s="250" t="s">
        <v>7527</v>
      </c>
      <c r="B103" s="251" t="s">
        <v>7528</v>
      </c>
      <c r="C103" s="254">
        <v>0.28331598740000002</v>
      </c>
      <c r="D103" s="255">
        <v>9</v>
      </c>
      <c r="E103" s="254">
        <v>0.13</v>
      </c>
      <c r="F103" s="254">
        <v>9.5</v>
      </c>
      <c r="G103" s="254">
        <v>0.12419569599999999</v>
      </c>
      <c r="H103" s="254">
        <v>37.299999237100003</v>
      </c>
      <c r="I103" s="255">
        <v>0</v>
      </c>
      <c r="J103" s="255" t="str">
        <f>IFERROR(VLOOKUP($B103,'Core Indicators'!$E$3:$EU$906,147,FALSE),"x")</f>
        <v>x</v>
      </c>
      <c r="K103" s="256">
        <v>1.022870779</v>
      </c>
      <c r="L103" s="254">
        <v>9.75</v>
      </c>
      <c r="M103" s="255">
        <v>91</v>
      </c>
      <c r="N103" s="255">
        <v>60</v>
      </c>
      <c r="O103" s="255" t="str">
        <f>IFERROR(VLOOKUP(B103,'Core Indicators'!$E$3:$G$9906,3,FALSE),"x")</f>
        <v>x</v>
      </c>
      <c r="P103" s="255">
        <v>62650</v>
      </c>
      <c r="Q103" s="249"/>
      <c r="R103" s="249"/>
      <c r="S103" s="249"/>
      <c r="T103" s="249"/>
      <c r="U103" s="249"/>
      <c r="V103" s="249"/>
      <c r="W103" s="249"/>
      <c r="X103" s="249"/>
      <c r="Y103" s="249"/>
      <c r="Z103" s="249"/>
      <c r="AA103" s="249"/>
      <c r="AB103" s="249"/>
      <c r="AC103" s="249"/>
      <c r="AD103" s="249"/>
      <c r="AE103" s="249"/>
      <c r="AF103" s="249"/>
      <c r="AG103" s="249"/>
      <c r="AH103" s="249"/>
      <c r="AI103" s="249"/>
      <c r="AJ103" s="249"/>
      <c r="AK103" s="249"/>
      <c r="AL103" s="249"/>
      <c r="AM103" s="249"/>
      <c r="AN103" s="249"/>
      <c r="AO103" s="249"/>
      <c r="AP103" s="249"/>
      <c r="AQ103" s="249"/>
      <c r="AR103" s="249"/>
      <c r="AS103" s="249"/>
      <c r="AT103" s="249"/>
      <c r="AU103" s="249"/>
      <c r="AV103" s="249"/>
      <c r="AW103" s="249"/>
      <c r="AX103" s="249"/>
      <c r="AY103" s="249"/>
      <c r="AZ103" s="249"/>
      <c r="BA103" s="249"/>
      <c r="BB103" s="249"/>
      <c r="BC103" s="249"/>
      <c r="BD103" s="249"/>
      <c r="BE103" s="249"/>
      <c r="BF103" s="249"/>
      <c r="BG103" s="249"/>
      <c r="BH103" s="249"/>
      <c r="BI103" s="249"/>
      <c r="BJ103" s="249"/>
      <c r="BK103" s="249"/>
      <c r="BL103" s="249"/>
      <c r="BM103" s="249"/>
      <c r="BN103" s="249"/>
      <c r="BO103" s="249"/>
      <c r="BP103" s="249"/>
      <c r="BQ103" s="249"/>
      <c r="BR103" s="249"/>
      <c r="BS103" s="249"/>
      <c r="BT103" s="249"/>
      <c r="BU103" s="249"/>
      <c r="BV103" s="249"/>
      <c r="BW103" s="249"/>
      <c r="BX103" s="249"/>
      <c r="BY103" s="249"/>
      <c r="BZ103" s="249"/>
      <c r="CA103" s="249"/>
      <c r="CB103" s="249"/>
      <c r="CC103" s="249"/>
      <c r="CD103" s="249"/>
      <c r="CE103" s="249"/>
      <c r="CF103" s="249"/>
      <c r="CG103" s="249"/>
      <c r="CH103" s="249"/>
      <c r="CI103" s="249"/>
      <c r="CJ103" s="249"/>
      <c r="CK103" s="249"/>
      <c r="CL103" s="249"/>
      <c r="CM103" s="249"/>
      <c r="CN103" s="249"/>
      <c r="CO103" s="249"/>
      <c r="CP103" s="249"/>
      <c r="CQ103" s="249"/>
      <c r="CR103" s="249"/>
      <c r="CS103" s="249"/>
      <c r="CT103" s="249"/>
      <c r="CU103" s="249"/>
      <c r="CV103" s="249"/>
      <c r="CW103" s="249"/>
      <c r="CX103" s="249"/>
      <c r="CY103" s="249"/>
      <c r="CZ103" s="249"/>
      <c r="DA103" s="249"/>
      <c r="DB103" s="249"/>
      <c r="DC103" s="249"/>
      <c r="DD103" s="249"/>
      <c r="DE103" s="249"/>
      <c r="DF103" s="249"/>
      <c r="DG103" s="249"/>
      <c r="DH103" s="249"/>
      <c r="DI103" s="249"/>
      <c r="DJ103" s="249"/>
      <c r="DK103" s="249"/>
      <c r="DL103" s="249"/>
    </row>
    <row r="104" spans="1:116" x14ac:dyDescent="0.35">
      <c r="A104" s="250" t="s">
        <v>7529</v>
      </c>
      <c r="B104" s="251" t="s">
        <v>7530</v>
      </c>
      <c r="C104" s="254">
        <v>0</v>
      </c>
      <c r="D104" s="255">
        <v>14</v>
      </c>
      <c r="E104" s="254">
        <v>0</v>
      </c>
      <c r="F104" s="254" t="s">
        <v>14</v>
      </c>
      <c r="G104" s="254">
        <v>7.8352409200000001E-2</v>
      </c>
      <c r="H104" s="254">
        <v>34.900001525900002</v>
      </c>
      <c r="I104" s="255">
        <v>0</v>
      </c>
      <c r="J104" s="255" t="str">
        <f>IFERROR(VLOOKUP($B104,'Core Indicators'!$E$3:$EU$906,147,FALSE),"x")</f>
        <v>x</v>
      </c>
      <c r="K104" s="256">
        <v>1.7934256792000001</v>
      </c>
      <c r="L104" s="254" t="s">
        <v>14</v>
      </c>
      <c r="M104" s="255">
        <v>98</v>
      </c>
      <c r="N104" s="255">
        <v>80</v>
      </c>
      <c r="O104" s="255" t="str">
        <f>IFERROR(VLOOKUP(B104,'Core Indicators'!$E$3:$G$9906,3,FALSE),"x")</f>
        <v>x</v>
      </c>
      <c r="P104" s="255">
        <v>2590</v>
      </c>
      <c r="Q104" s="249"/>
      <c r="R104" s="249"/>
      <c r="S104" s="249"/>
      <c r="T104" s="249"/>
      <c r="U104" s="249"/>
      <c r="V104" s="249"/>
      <c r="W104" s="249"/>
      <c r="X104" s="249"/>
      <c r="Y104" s="249"/>
      <c r="Z104" s="249"/>
      <c r="AA104" s="249"/>
      <c r="AB104" s="249"/>
      <c r="AC104" s="249"/>
      <c r="AD104" s="249"/>
      <c r="AE104" s="249"/>
      <c r="AF104" s="249"/>
      <c r="AG104" s="249"/>
      <c r="AH104" s="249"/>
      <c r="AI104" s="249"/>
      <c r="AJ104" s="249"/>
      <c r="AK104" s="249"/>
      <c r="AL104" s="249"/>
      <c r="AM104" s="249"/>
      <c r="AN104" s="249"/>
      <c r="AO104" s="249"/>
      <c r="AP104" s="249"/>
      <c r="AQ104" s="249"/>
      <c r="AR104" s="249"/>
      <c r="AS104" s="249"/>
      <c r="AT104" s="249"/>
      <c r="AU104" s="249"/>
      <c r="AV104" s="249"/>
      <c r="AW104" s="249"/>
      <c r="AX104" s="249"/>
      <c r="AY104" s="249"/>
      <c r="AZ104" s="249"/>
      <c r="BA104" s="249"/>
      <c r="BB104" s="249"/>
      <c r="BC104" s="249"/>
      <c r="BD104" s="249"/>
      <c r="BE104" s="249"/>
      <c r="BF104" s="249"/>
      <c r="BG104" s="249"/>
      <c r="BH104" s="249"/>
      <c r="BI104" s="249"/>
      <c r="BJ104" s="249"/>
      <c r="BK104" s="249"/>
      <c r="BL104" s="249"/>
      <c r="BM104" s="249"/>
      <c r="BN104" s="249"/>
      <c r="BO104" s="249"/>
      <c r="BP104" s="249"/>
      <c r="BQ104" s="249"/>
      <c r="BR104" s="249"/>
      <c r="BS104" s="249"/>
      <c r="BT104" s="249"/>
      <c r="BU104" s="249"/>
      <c r="BV104" s="249"/>
      <c r="BW104" s="249"/>
      <c r="BX104" s="249"/>
      <c r="BY104" s="249"/>
      <c r="BZ104" s="249"/>
      <c r="CA104" s="249"/>
      <c r="CB104" s="249"/>
      <c r="CC104" s="249"/>
      <c r="CD104" s="249"/>
      <c r="CE104" s="249"/>
      <c r="CF104" s="249"/>
      <c r="CG104" s="249"/>
      <c r="CH104" s="249"/>
      <c r="CI104" s="249"/>
      <c r="CJ104" s="249"/>
      <c r="CK104" s="249"/>
      <c r="CL104" s="249"/>
      <c r="CM104" s="249"/>
      <c r="CN104" s="249"/>
      <c r="CO104" s="249"/>
      <c r="CP104" s="249"/>
      <c r="CQ104" s="249"/>
      <c r="CR104" s="249"/>
      <c r="CS104" s="249"/>
      <c r="CT104" s="249"/>
      <c r="CU104" s="249"/>
      <c r="CV104" s="249"/>
      <c r="CW104" s="249"/>
      <c r="CX104" s="249"/>
      <c r="CY104" s="249"/>
      <c r="CZ104" s="249"/>
      <c r="DA104" s="249"/>
      <c r="DB104" s="249"/>
      <c r="DC104" s="249"/>
      <c r="DD104" s="249"/>
      <c r="DE104" s="249"/>
      <c r="DF104" s="249"/>
      <c r="DG104" s="249"/>
      <c r="DH104" s="249"/>
      <c r="DI104" s="249"/>
      <c r="DJ104" s="249"/>
      <c r="DK104" s="249"/>
      <c r="DL104" s="249"/>
    </row>
    <row r="105" spans="1:116" x14ac:dyDescent="0.35">
      <c r="A105" s="250" t="s">
        <v>7531</v>
      </c>
      <c r="B105" s="251" t="s">
        <v>7532</v>
      </c>
      <c r="C105" s="254">
        <v>0.52166897280000002</v>
      </c>
      <c r="D105" s="255">
        <v>10</v>
      </c>
      <c r="E105" s="254">
        <v>0.06</v>
      </c>
      <c r="F105" s="254">
        <v>7.2</v>
      </c>
      <c r="G105" s="254">
        <v>0.1450303838</v>
      </c>
      <c r="H105" s="254">
        <v>34.200000762899997</v>
      </c>
      <c r="I105" s="255">
        <v>2</v>
      </c>
      <c r="J105" s="255" t="str">
        <f>IFERROR(VLOOKUP($B105,'Core Indicators'!$E$3:$EU$906,147,FALSE),"x")</f>
        <v>x</v>
      </c>
      <c r="K105" s="256">
        <v>-0.24343633649999999</v>
      </c>
      <c r="L105" s="254">
        <v>6.5</v>
      </c>
      <c r="M105" s="255">
        <v>63</v>
      </c>
      <c r="N105" s="255">
        <v>35</v>
      </c>
      <c r="O105" s="255" t="str">
        <f>IFERROR(VLOOKUP(B105,'Core Indicators'!$E$3:$G$9906,3,FALSE),"x")</f>
        <v>x</v>
      </c>
      <c r="P105" s="255">
        <v>25220</v>
      </c>
      <c r="Q105" s="249"/>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249"/>
      <c r="CX105" s="249"/>
      <c r="CY105" s="249"/>
      <c r="CZ105" s="249"/>
      <c r="DA105" s="249"/>
      <c r="DB105" s="249"/>
      <c r="DC105" s="249"/>
      <c r="DD105" s="249"/>
      <c r="DE105" s="249"/>
      <c r="DF105" s="249"/>
      <c r="DG105" s="249"/>
      <c r="DH105" s="249"/>
      <c r="DI105" s="249"/>
      <c r="DJ105" s="249"/>
      <c r="DK105" s="249"/>
      <c r="DL105" s="249"/>
    </row>
    <row r="106" spans="1:116" x14ac:dyDescent="0.35">
      <c r="A106" s="250" t="s">
        <v>1405</v>
      </c>
      <c r="B106" s="251" t="s">
        <v>7533</v>
      </c>
      <c r="C106" s="254">
        <v>0.61453398950000004</v>
      </c>
      <c r="D106" s="255">
        <v>6</v>
      </c>
      <c r="E106" s="254">
        <v>0</v>
      </c>
      <c r="F106" s="254">
        <v>5.4</v>
      </c>
      <c r="G106" s="254" t="s">
        <v>14</v>
      </c>
      <c r="H106" s="254">
        <v>42.599998474099998</v>
      </c>
      <c r="I106" s="255">
        <v>0</v>
      </c>
      <c r="J106" s="255">
        <f>IFERROR(VLOOKUP($B106,'Core Indicators'!$E$3:$EU$906,147,FALSE),"x")</f>
        <v>183</v>
      </c>
      <c r="K106" s="256">
        <v>-1.0088132620000001</v>
      </c>
      <c r="L106" s="254">
        <v>4.25</v>
      </c>
      <c r="M106" s="255">
        <v>61</v>
      </c>
      <c r="N106" s="255">
        <v>24</v>
      </c>
      <c r="O106" s="255">
        <f>IFERROR(VLOOKUP(B106,'Core Indicators'!$E$3:$G$9906,3,FALSE),"x")</f>
        <v>25680000</v>
      </c>
      <c r="P106" s="255">
        <v>581800</v>
      </c>
      <c r="Q106" s="249"/>
      <c r="R106" s="249"/>
      <c r="S106" s="249"/>
      <c r="T106" s="249"/>
      <c r="U106" s="249"/>
      <c r="V106" s="249"/>
      <c r="W106" s="249"/>
      <c r="X106" s="249"/>
      <c r="Y106" s="249"/>
      <c r="Z106" s="249"/>
      <c r="AA106" s="249"/>
      <c r="AB106" s="249"/>
      <c r="AC106" s="249"/>
      <c r="AD106" s="249"/>
      <c r="AE106" s="249"/>
      <c r="AF106" s="249"/>
      <c r="AG106" s="249"/>
      <c r="AH106" s="249"/>
      <c r="AI106" s="249"/>
      <c r="AJ106" s="249"/>
      <c r="AK106" s="249"/>
      <c r="AL106" s="249"/>
      <c r="AM106" s="249"/>
      <c r="AN106" s="249"/>
      <c r="AO106" s="249"/>
      <c r="AP106" s="249"/>
      <c r="AQ106" s="249"/>
      <c r="AR106" s="249"/>
      <c r="AS106" s="249"/>
      <c r="AT106" s="249"/>
      <c r="AU106" s="249"/>
      <c r="AV106" s="249"/>
      <c r="AW106" s="249"/>
      <c r="AX106" s="249"/>
      <c r="AY106" s="249"/>
      <c r="AZ106" s="249"/>
      <c r="BA106" s="249"/>
      <c r="BB106" s="249"/>
      <c r="BC106" s="249"/>
      <c r="BD106" s="249"/>
      <c r="BE106" s="249"/>
      <c r="BF106" s="249"/>
      <c r="BG106" s="249"/>
      <c r="BH106" s="249"/>
      <c r="BI106" s="249"/>
      <c r="BJ106" s="249"/>
      <c r="BK106" s="249"/>
      <c r="BL106" s="249"/>
      <c r="BM106" s="249"/>
      <c r="BN106" s="249"/>
      <c r="BO106" s="249"/>
      <c r="BP106" s="249"/>
      <c r="BQ106" s="249"/>
      <c r="BR106" s="249"/>
      <c r="BS106" s="249"/>
      <c r="BT106" s="249"/>
      <c r="BU106" s="249"/>
      <c r="BV106" s="249"/>
      <c r="BW106" s="249"/>
      <c r="BX106" s="249"/>
      <c r="BY106" s="249"/>
      <c r="BZ106" s="249"/>
      <c r="CA106" s="249"/>
      <c r="CB106" s="249"/>
      <c r="CC106" s="249"/>
      <c r="CD106" s="249"/>
      <c r="CE106" s="249"/>
      <c r="CF106" s="249"/>
      <c r="CG106" s="249"/>
      <c r="CH106" s="249"/>
      <c r="CI106" s="249"/>
      <c r="CJ106" s="249"/>
      <c r="CK106" s="249"/>
      <c r="CL106" s="249"/>
      <c r="CM106" s="249"/>
      <c r="CN106" s="249"/>
      <c r="CO106" s="249"/>
      <c r="CP106" s="249"/>
      <c r="CQ106" s="249"/>
      <c r="CR106" s="249"/>
      <c r="CS106" s="249"/>
      <c r="CT106" s="249"/>
      <c r="CU106" s="249"/>
      <c r="CV106" s="249"/>
      <c r="CW106" s="249"/>
      <c r="CX106" s="249"/>
      <c r="CY106" s="249"/>
      <c r="CZ106" s="249"/>
      <c r="DA106" s="249"/>
      <c r="DB106" s="249"/>
      <c r="DC106" s="249"/>
      <c r="DD106" s="249"/>
      <c r="DE106" s="249"/>
      <c r="DF106" s="249"/>
      <c r="DG106" s="249"/>
      <c r="DH106" s="249"/>
      <c r="DI106" s="249"/>
      <c r="DJ106" s="249"/>
      <c r="DK106" s="249"/>
      <c r="DL106" s="249"/>
    </row>
    <row r="107" spans="1:116" x14ac:dyDescent="0.35">
      <c r="A107" s="250" t="s">
        <v>697</v>
      </c>
      <c r="B107" s="251" t="s">
        <v>7534</v>
      </c>
      <c r="C107" s="254">
        <v>0.60879998740000008</v>
      </c>
      <c r="D107" s="255">
        <v>10</v>
      </c>
      <c r="E107" s="254">
        <v>0</v>
      </c>
      <c r="F107" s="254">
        <v>6.35</v>
      </c>
      <c r="G107" s="254">
        <v>0.61495508840000002</v>
      </c>
      <c r="H107" s="254">
        <v>44.700000762899997</v>
      </c>
      <c r="I107" s="255">
        <v>0</v>
      </c>
      <c r="J107" s="255">
        <f>IFERROR(VLOOKUP($B107,'Core Indicators'!$E$3:$EU$906,147,FALSE),"x")</f>
        <v>41</v>
      </c>
      <c r="K107" s="256">
        <v>-0.33112335209999999</v>
      </c>
      <c r="L107" s="254">
        <v>5.5</v>
      </c>
      <c r="M107" s="255">
        <v>62</v>
      </c>
      <c r="N107" s="255">
        <v>31</v>
      </c>
      <c r="O107" s="255">
        <f>IFERROR(VLOOKUP(B107,'Core Indicators'!$E$3:$G$9906,3,FALSE),"x")</f>
        <v>19718000</v>
      </c>
      <c r="P107" s="255">
        <v>94280</v>
      </c>
      <c r="Q107" s="249"/>
      <c r="R107" s="249"/>
      <c r="S107" s="249"/>
      <c r="T107" s="249"/>
      <c r="U107" s="249"/>
      <c r="V107" s="249"/>
      <c r="W107" s="249"/>
      <c r="X107" s="249"/>
      <c r="Y107" s="249"/>
      <c r="Z107" s="249"/>
      <c r="AA107" s="249"/>
      <c r="AB107" s="249"/>
      <c r="AC107" s="249"/>
      <c r="AD107" s="249"/>
      <c r="AE107" s="249"/>
      <c r="AF107" s="249"/>
      <c r="AG107" s="249"/>
      <c r="AH107" s="249"/>
      <c r="AI107" s="249"/>
      <c r="AJ107" s="249"/>
      <c r="AK107" s="249"/>
      <c r="AL107" s="249"/>
      <c r="AM107" s="249"/>
      <c r="AN107" s="249"/>
      <c r="AO107" s="249"/>
      <c r="AP107" s="249"/>
      <c r="AQ107" s="249"/>
      <c r="AR107" s="249"/>
      <c r="AS107" s="249"/>
      <c r="AT107" s="249"/>
      <c r="AU107" s="249"/>
      <c r="AV107" s="249"/>
      <c r="AW107" s="249"/>
      <c r="AX107" s="249"/>
      <c r="AY107" s="249"/>
      <c r="AZ107" s="249"/>
      <c r="BA107" s="249"/>
      <c r="BB107" s="249"/>
      <c r="BC107" s="249"/>
      <c r="BD107" s="249"/>
      <c r="BE107" s="249"/>
      <c r="BF107" s="249"/>
      <c r="BG107" s="249"/>
      <c r="BH107" s="249"/>
      <c r="BI107" s="249"/>
      <c r="BJ107" s="249"/>
      <c r="BK107" s="249"/>
      <c r="BL107" s="249"/>
      <c r="BM107" s="249"/>
      <c r="BN107" s="249"/>
      <c r="BO107" s="249"/>
      <c r="BP107" s="249"/>
      <c r="BQ107" s="249"/>
      <c r="BR107" s="249"/>
      <c r="BS107" s="249"/>
      <c r="BT107" s="249"/>
      <c r="BU107" s="249"/>
      <c r="BV107" s="249"/>
      <c r="BW107" s="249"/>
      <c r="BX107" s="249"/>
      <c r="BY107" s="249"/>
      <c r="BZ107" s="249"/>
      <c r="CA107" s="249"/>
      <c r="CB107" s="249"/>
      <c r="CC107" s="249"/>
      <c r="CD107" s="249"/>
      <c r="CE107" s="249"/>
      <c r="CF107" s="249"/>
      <c r="CG107" s="249"/>
      <c r="CH107" s="249"/>
      <c r="CI107" s="249"/>
      <c r="CJ107" s="249"/>
      <c r="CK107" s="249"/>
      <c r="CL107" s="249"/>
      <c r="CM107" s="249"/>
      <c r="CN107" s="249"/>
      <c r="CO107" s="249"/>
      <c r="CP107" s="249"/>
      <c r="CQ107" s="249"/>
      <c r="CR107" s="249"/>
      <c r="CS107" s="249"/>
      <c r="CT107" s="249"/>
      <c r="CU107" s="249"/>
      <c r="CV107" s="249"/>
      <c r="CW107" s="249"/>
      <c r="CX107" s="249"/>
      <c r="CY107" s="249"/>
      <c r="CZ107" s="249"/>
      <c r="DA107" s="249"/>
      <c r="DB107" s="249"/>
      <c r="DC107" s="249"/>
      <c r="DD107" s="249"/>
      <c r="DE107" s="249"/>
      <c r="DF107" s="249"/>
      <c r="DG107" s="249"/>
      <c r="DH107" s="249"/>
      <c r="DI107" s="249"/>
      <c r="DJ107" s="249"/>
      <c r="DK107" s="249"/>
      <c r="DL107" s="249"/>
    </row>
    <row r="108" spans="1:116" x14ac:dyDescent="0.35">
      <c r="A108" s="250" t="s">
        <v>5827</v>
      </c>
      <c r="B108" s="251" t="s">
        <v>7535</v>
      </c>
      <c r="C108" s="254">
        <v>0.59559397110000001</v>
      </c>
      <c r="D108" s="255">
        <v>3</v>
      </c>
      <c r="E108" s="254">
        <v>5.8999999999999997E-2</v>
      </c>
      <c r="F108" s="254">
        <v>5.85</v>
      </c>
      <c r="G108" s="254">
        <v>0.27437398190000001</v>
      </c>
      <c r="H108" s="254">
        <v>41</v>
      </c>
      <c r="I108" s="255">
        <v>1</v>
      </c>
      <c r="J108" s="255">
        <f>IFERROR(VLOOKUP($B108,'Core Indicators'!$E$3:$EU$906,147,FALSE),"x")</f>
        <v>9</v>
      </c>
      <c r="K108" s="256">
        <v>0.59094518419999997</v>
      </c>
      <c r="L108" s="254">
        <v>5.5</v>
      </c>
      <c r="M108" s="255">
        <v>52</v>
      </c>
      <c r="N108" s="255">
        <v>53</v>
      </c>
      <c r="O108" s="255">
        <f>IFERROR(VLOOKUP(B108,'Core Indicators'!$E$3:$G$9906,3,FALSE),"x")</f>
        <v>30485000</v>
      </c>
      <c r="P108" s="255">
        <v>328550</v>
      </c>
      <c r="Q108" s="249"/>
      <c r="R108" s="249"/>
      <c r="S108" s="249"/>
      <c r="T108" s="249"/>
      <c r="U108" s="249"/>
      <c r="V108" s="249"/>
      <c r="W108" s="249"/>
      <c r="X108" s="249"/>
      <c r="Y108" s="249"/>
      <c r="Z108" s="249"/>
      <c r="AA108" s="249"/>
      <c r="AB108" s="249"/>
      <c r="AC108" s="249"/>
      <c r="AD108" s="249"/>
      <c r="AE108" s="249"/>
      <c r="AF108" s="249"/>
      <c r="AG108" s="249"/>
      <c r="AH108" s="249"/>
      <c r="AI108" s="249"/>
      <c r="AJ108" s="249"/>
      <c r="AK108" s="249"/>
      <c r="AL108" s="249"/>
      <c r="AM108" s="249"/>
      <c r="AN108" s="249"/>
      <c r="AO108" s="249"/>
      <c r="AP108" s="249"/>
      <c r="AQ108" s="249"/>
      <c r="AR108" s="249"/>
      <c r="AS108" s="249"/>
      <c r="AT108" s="249"/>
      <c r="AU108" s="249"/>
      <c r="AV108" s="249"/>
      <c r="AW108" s="249"/>
      <c r="AX108" s="249"/>
      <c r="AY108" s="249"/>
      <c r="AZ108" s="249"/>
      <c r="BA108" s="249"/>
      <c r="BB108" s="249"/>
      <c r="BC108" s="249"/>
      <c r="BD108" s="249"/>
      <c r="BE108" s="249"/>
      <c r="BF108" s="249"/>
      <c r="BG108" s="249"/>
      <c r="BH108" s="249"/>
      <c r="BI108" s="249"/>
      <c r="BJ108" s="249"/>
      <c r="BK108" s="249"/>
      <c r="BL108" s="249"/>
      <c r="BM108" s="249"/>
      <c r="BN108" s="249"/>
      <c r="BO108" s="249"/>
      <c r="BP108" s="249"/>
      <c r="BQ108" s="249"/>
      <c r="BR108" s="249"/>
      <c r="BS108" s="249"/>
      <c r="BT108" s="249"/>
      <c r="BU108" s="249"/>
      <c r="BV108" s="249"/>
      <c r="BW108" s="249"/>
      <c r="BX108" s="249"/>
      <c r="BY108" s="249"/>
      <c r="BZ108" s="249"/>
      <c r="CA108" s="249"/>
      <c r="CB108" s="249"/>
      <c r="CC108" s="249"/>
      <c r="CD108" s="249"/>
      <c r="CE108" s="249"/>
      <c r="CF108" s="249"/>
      <c r="CG108" s="249"/>
      <c r="CH108" s="249"/>
      <c r="CI108" s="249"/>
      <c r="CJ108" s="249"/>
      <c r="CK108" s="249"/>
      <c r="CL108" s="249"/>
      <c r="CM108" s="249"/>
      <c r="CN108" s="249"/>
      <c r="CO108" s="249"/>
      <c r="CP108" s="249"/>
      <c r="CQ108" s="249"/>
      <c r="CR108" s="249"/>
      <c r="CS108" s="249"/>
      <c r="CT108" s="249"/>
      <c r="CU108" s="249"/>
      <c r="CV108" s="249"/>
      <c r="CW108" s="249"/>
      <c r="CX108" s="249"/>
      <c r="CY108" s="249"/>
      <c r="CZ108" s="249"/>
      <c r="DA108" s="249"/>
      <c r="DB108" s="249"/>
      <c r="DC108" s="249"/>
      <c r="DD108" s="249"/>
      <c r="DE108" s="249"/>
      <c r="DF108" s="249"/>
      <c r="DG108" s="249"/>
      <c r="DH108" s="249"/>
      <c r="DI108" s="249"/>
      <c r="DJ108" s="249"/>
      <c r="DK108" s="249"/>
      <c r="DL108" s="249"/>
    </row>
    <row r="109" spans="1:116" x14ac:dyDescent="0.35">
      <c r="A109" s="250" t="s">
        <v>7536</v>
      </c>
      <c r="B109" s="251" t="s">
        <v>7537</v>
      </c>
      <c r="C109" s="254">
        <v>1.9899981099999998E-2</v>
      </c>
      <c r="D109" s="255">
        <v>8</v>
      </c>
      <c r="E109" s="254">
        <v>0</v>
      </c>
      <c r="F109" s="254" t="s">
        <v>14</v>
      </c>
      <c r="G109" s="254">
        <v>0.36658249790000003</v>
      </c>
      <c r="H109" s="254">
        <v>31.2999992371</v>
      </c>
      <c r="I109" s="255">
        <v>2</v>
      </c>
      <c r="J109" s="255" t="str">
        <f>IFERROR(VLOOKUP($B109,'Core Indicators'!$E$3:$EU$906,147,FALSE),"x")</f>
        <v>x</v>
      </c>
      <c r="K109" s="256">
        <v>-0.41108790039999998</v>
      </c>
      <c r="L109" s="254" t="s">
        <v>14</v>
      </c>
      <c r="M109" s="255">
        <v>40</v>
      </c>
      <c r="N109" s="255">
        <v>29</v>
      </c>
      <c r="O109" s="255" t="str">
        <f>IFERROR(VLOOKUP(B109,'Core Indicators'!$E$3:$G$9906,3,FALSE),"x")</f>
        <v>x</v>
      </c>
      <c r="P109" s="255">
        <v>300</v>
      </c>
      <c r="Q109" s="249"/>
      <c r="R109" s="249"/>
      <c r="S109" s="249"/>
      <c r="T109" s="249"/>
      <c r="U109" s="249"/>
      <c r="V109" s="249"/>
      <c r="W109" s="249"/>
      <c r="X109" s="249"/>
      <c r="Y109" s="249"/>
      <c r="Z109" s="249"/>
      <c r="AA109" s="249"/>
      <c r="AB109" s="249"/>
      <c r="AC109" s="249"/>
      <c r="AD109" s="249"/>
      <c r="AE109" s="249"/>
      <c r="AF109" s="249"/>
      <c r="AG109" s="249"/>
      <c r="AH109" s="249"/>
      <c r="AI109" s="249"/>
      <c r="AJ109" s="249"/>
      <c r="AK109" s="249"/>
      <c r="AL109" s="249"/>
      <c r="AM109" s="249"/>
      <c r="AN109" s="249"/>
      <c r="AO109" s="249"/>
      <c r="AP109" s="249"/>
      <c r="AQ109" s="249"/>
      <c r="AR109" s="249"/>
      <c r="AS109" s="249"/>
      <c r="AT109" s="249"/>
      <c r="AU109" s="249"/>
      <c r="AV109" s="249"/>
      <c r="AW109" s="249"/>
      <c r="AX109" s="249"/>
      <c r="AY109" s="249"/>
      <c r="AZ109" s="249"/>
      <c r="BA109" s="249"/>
      <c r="BB109" s="249"/>
      <c r="BC109" s="249"/>
      <c r="BD109" s="249"/>
      <c r="BE109" s="249"/>
      <c r="BF109" s="249"/>
      <c r="BG109" s="249"/>
      <c r="BH109" s="249"/>
      <c r="BI109" s="249"/>
      <c r="BJ109" s="249"/>
      <c r="BK109" s="249"/>
      <c r="BL109" s="249"/>
      <c r="BM109" s="249"/>
      <c r="BN109" s="249"/>
      <c r="BO109" s="249"/>
      <c r="BP109" s="249"/>
      <c r="BQ109" s="249"/>
      <c r="BR109" s="249"/>
      <c r="BS109" s="249"/>
      <c r="BT109" s="249"/>
      <c r="BU109" s="249"/>
      <c r="BV109" s="249"/>
      <c r="BW109" s="249"/>
      <c r="BX109" s="249"/>
      <c r="BY109" s="249"/>
      <c r="BZ109" s="249"/>
      <c r="CA109" s="249"/>
      <c r="CB109" s="249"/>
      <c r="CC109" s="249"/>
      <c r="CD109" s="249"/>
      <c r="CE109" s="249"/>
      <c r="CF109" s="249"/>
      <c r="CG109" s="249"/>
      <c r="CH109" s="249"/>
      <c r="CI109" s="249"/>
      <c r="CJ109" s="249"/>
      <c r="CK109" s="249"/>
      <c r="CL109" s="249"/>
      <c r="CM109" s="249"/>
      <c r="CN109" s="249"/>
      <c r="CO109" s="249"/>
      <c r="CP109" s="249"/>
      <c r="CQ109" s="249"/>
      <c r="CR109" s="249"/>
      <c r="CS109" s="249"/>
      <c r="CT109" s="249"/>
      <c r="CU109" s="249"/>
      <c r="CV109" s="249"/>
      <c r="CW109" s="249"/>
      <c r="CX109" s="249"/>
      <c r="CY109" s="249"/>
      <c r="CZ109" s="249"/>
      <c r="DA109" s="249"/>
      <c r="DB109" s="249"/>
      <c r="DC109" s="249"/>
      <c r="DD109" s="249"/>
      <c r="DE109" s="249"/>
      <c r="DF109" s="249"/>
      <c r="DG109" s="249"/>
      <c r="DH109" s="249"/>
      <c r="DI109" s="249"/>
      <c r="DJ109" s="249"/>
      <c r="DK109" s="249"/>
      <c r="DL109" s="249"/>
    </row>
    <row r="110" spans="1:116" x14ac:dyDescent="0.35">
      <c r="A110" s="250" t="s">
        <v>12</v>
      </c>
      <c r="B110" s="251" t="s">
        <v>7538</v>
      </c>
      <c r="C110" s="254">
        <v>0.1842000429</v>
      </c>
      <c r="D110" s="255">
        <v>12</v>
      </c>
      <c r="E110" s="254">
        <v>0</v>
      </c>
      <c r="F110" s="254">
        <v>5.8</v>
      </c>
      <c r="G110" s="254">
        <v>0.67610385110000004</v>
      </c>
      <c r="H110" s="254">
        <v>33</v>
      </c>
      <c r="I110" s="255">
        <v>5</v>
      </c>
      <c r="J110" s="255">
        <f>IFERROR(VLOOKUP($B110,'Core Indicators'!$E$3:$EU$906,147,FALSE),"x")</f>
        <v>974</v>
      </c>
      <c r="K110" s="256">
        <v>-0.83423358200000008</v>
      </c>
      <c r="L110" s="254">
        <v>4.5</v>
      </c>
      <c r="M110" s="255">
        <v>41</v>
      </c>
      <c r="N110" s="255">
        <v>29</v>
      </c>
      <c r="O110" s="255">
        <f>IFERROR(VLOOKUP(B110,'Core Indicators'!$E$3:$G$9906,3,FALSE),"x")</f>
        <v>20402000</v>
      </c>
      <c r="P110" s="255">
        <v>1220190</v>
      </c>
      <c r="Q110" s="249"/>
      <c r="R110" s="249"/>
      <c r="S110" s="249"/>
      <c r="T110" s="249"/>
      <c r="U110" s="249"/>
      <c r="V110" s="249"/>
      <c r="W110" s="249"/>
      <c r="X110" s="249"/>
      <c r="Y110" s="249"/>
      <c r="Z110" s="249"/>
      <c r="AA110" s="249"/>
      <c r="AB110" s="249"/>
      <c r="AC110" s="249"/>
      <c r="AD110" s="249"/>
      <c r="AE110" s="249"/>
      <c r="AF110" s="249"/>
      <c r="AG110" s="249"/>
      <c r="AH110" s="249"/>
      <c r="AI110" s="249"/>
      <c r="AJ110" s="249"/>
      <c r="AK110" s="249"/>
      <c r="AL110" s="249"/>
      <c r="AM110" s="249"/>
      <c r="AN110" s="249"/>
      <c r="AO110" s="249"/>
      <c r="AP110" s="249"/>
      <c r="AQ110" s="249"/>
      <c r="AR110" s="249"/>
      <c r="AS110" s="249"/>
      <c r="AT110" s="249"/>
      <c r="AU110" s="249"/>
      <c r="AV110" s="249"/>
      <c r="AW110" s="249"/>
      <c r="AX110" s="249"/>
      <c r="AY110" s="249"/>
      <c r="AZ110" s="249"/>
      <c r="BA110" s="249"/>
      <c r="BB110" s="249"/>
      <c r="BC110" s="249"/>
      <c r="BD110" s="249"/>
      <c r="BE110" s="249"/>
      <c r="BF110" s="249"/>
      <c r="BG110" s="249"/>
      <c r="BH110" s="249"/>
      <c r="BI110" s="249"/>
      <c r="BJ110" s="249"/>
      <c r="BK110" s="249"/>
      <c r="BL110" s="249"/>
      <c r="BM110" s="249"/>
      <c r="BN110" s="249"/>
      <c r="BO110" s="249"/>
      <c r="BP110" s="249"/>
      <c r="BQ110" s="249"/>
      <c r="BR110" s="249"/>
      <c r="BS110" s="249"/>
      <c r="BT110" s="249"/>
      <c r="BU110" s="249"/>
      <c r="BV110" s="249"/>
      <c r="BW110" s="249"/>
      <c r="BX110" s="249"/>
      <c r="BY110" s="249"/>
      <c r="BZ110" s="249"/>
      <c r="CA110" s="249"/>
      <c r="CB110" s="249"/>
      <c r="CC110" s="249"/>
      <c r="CD110" s="249"/>
      <c r="CE110" s="249"/>
      <c r="CF110" s="249"/>
      <c r="CG110" s="249"/>
      <c r="CH110" s="249"/>
      <c r="CI110" s="249"/>
      <c r="CJ110" s="249"/>
      <c r="CK110" s="249"/>
      <c r="CL110" s="249"/>
      <c r="CM110" s="249"/>
      <c r="CN110" s="249"/>
      <c r="CO110" s="249"/>
      <c r="CP110" s="249"/>
      <c r="CQ110" s="249"/>
      <c r="CR110" s="249"/>
      <c r="CS110" s="249"/>
      <c r="CT110" s="249"/>
      <c r="CU110" s="249"/>
      <c r="CV110" s="249"/>
      <c r="CW110" s="249"/>
      <c r="CX110" s="249"/>
      <c r="CY110" s="249"/>
      <c r="CZ110" s="249"/>
      <c r="DA110" s="249"/>
      <c r="DB110" s="249"/>
      <c r="DC110" s="249"/>
      <c r="DD110" s="249"/>
      <c r="DE110" s="249"/>
      <c r="DF110" s="249"/>
      <c r="DG110" s="249"/>
      <c r="DH110" s="249"/>
      <c r="DI110" s="249"/>
      <c r="DJ110" s="249"/>
      <c r="DK110" s="249"/>
      <c r="DL110" s="249"/>
    </row>
    <row r="111" spans="1:116" x14ac:dyDescent="0.35">
      <c r="A111" s="250" t="s">
        <v>7539</v>
      </c>
      <c r="B111" s="251" t="s">
        <v>7540</v>
      </c>
      <c r="C111" s="254">
        <v>0</v>
      </c>
      <c r="D111" s="255">
        <v>12</v>
      </c>
      <c r="E111" s="254">
        <v>0</v>
      </c>
      <c r="F111" s="254" t="s">
        <v>14</v>
      </c>
      <c r="G111" s="254">
        <v>0.19499821959999999</v>
      </c>
      <c r="H111" s="254">
        <v>29.2000007629</v>
      </c>
      <c r="I111" s="255">
        <v>0</v>
      </c>
      <c r="J111" s="255" t="str">
        <f>IFERROR(VLOOKUP($B111,'Core Indicators'!$E$3:$EU$906,147,FALSE),"x")</f>
        <v>x</v>
      </c>
      <c r="K111" s="256">
        <v>0.95223230120000002</v>
      </c>
      <c r="L111" s="254" t="s">
        <v>14</v>
      </c>
      <c r="M111" s="255">
        <v>90</v>
      </c>
      <c r="N111" s="255">
        <v>54</v>
      </c>
      <c r="O111" s="255" t="str">
        <f>IFERROR(VLOOKUP(B111,'Core Indicators'!$E$3:$G$9906,3,FALSE),"x")</f>
        <v>x</v>
      </c>
      <c r="P111" s="255">
        <v>320</v>
      </c>
      <c r="Q111" s="249"/>
      <c r="R111" s="249"/>
      <c r="S111" s="249"/>
      <c r="T111" s="249"/>
      <c r="U111" s="249"/>
      <c r="V111" s="249"/>
      <c r="W111" s="249"/>
      <c r="X111" s="249"/>
      <c r="Y111" s="249"/>
      <c r="Z111" s="249"/>
      <c r="AA111" s="249"/>
      <c r="AB111" s="249"/>
      <c r="AC111" s="249"/>
      <c r="AD111" s="249"/>
      <c r="AE111" s="249"/>
      <c r="AF111" s="249"/>
      <c r="AG111" s="249"/>
      <c r="AH111" s="249"/>
      <c r="AI111" s="249"/>
      <c r="AJ111" s="249"/>
      <c r="AK111" s="249"/>
      <c r="AL111" s="249"/>
      <c r="AM111" s="249"/>
      <c r="AN111" s="249"/>
      <c r="AO111" s="249"/>
      <c r="AP111" s="249"/>
      <c r="AQ111" s="249"/>
      <c r="AR111" s="249"/>
      <c r="AS111" s="249"/>
      <c r="AT111" s="249"/>
      <c r="AU111" s="249"/>
      <c r="AV111" s="249"/>
      <c r="AW111" s="249"/>
      <c r="AX111" s="249"/>
      <c r="AY111" s="249"/>
      <c r="AZ111" s="249"/>
      <c r="BA111" s="249"/>
      <c r="BB111" s="249"/>
      <c r="BC111" s="249"/>
      <c r="BD111" s="249"/>
      <c r="BE111" s="249"/>
      <c r="BF111" s="249"/>
      <c r="BG111" s="249"/>
      <c r="BH111" s="249"/>
      <c r="BI111" s="249"/>
      <c r="BJ111" s="249"/>
      <c r="BK111" s="249"/>
      <c r="BL111" s="249"/>
      <c r="BM111" s="249"/>
      <c r="BN111" s="249"/>
      <c r="BO111" s="249"/>
      <c r="BP111" s="249"/>
      <c r="BQ111" s="249"/>
      <c r="BR111" s="249"/>
      <c r="BS111" s="249"/>
      <c r="BT111" s="249"/>
      <c r="BU111" s="249"/>
      <c r="BV111" s="249"/>
      <c r="BW111" s="249"/>
      <c r="BX111" s="249"/>
      <c r="BY111" s="249"/>
      <c r="BZ111" s="249"/>
      <c r="CA111" s="249"/>
      <c r="CB111" s="249"/>
      <c r="CC111" s="249"/>
      <c r="CD111" s="249"/>
      <c r="CE111" s="249"/>
      <c r="CF111" s="249"/>
      <c r="CG111" s="249"/>
      <c r="CH111" s="249"/>
      <c r="CI111" s="249"/>
      <c r="CJ111" s="249"/>
      <c r="CK111" s="249"/>
      <c r="CL111" s="249"/>
      <c r="CM111" s="249"/>
      <c r="CN111" s="249"/>
      <c r="CO111" s="249"/>
      <c r="CP111" s="249"/>
      <c r="CQ111" s="249"/>
      <c r="CR111" s="249"/>
      <c r="CS111" s="249"/>
      <c r="CT111" s="249"/>
      <c r="CU111" s="249"/>
      <c r="CV111" s="249"/>
      <c r="CW111" s="249"/>
      <c r="CX111" s="249"/>
      <c r="CY111" s="249"/>
      <c r="CZ111" s="249"/>
      <c r="DA111" s="249"/>
      <c r="DB111" s="249"/>
      <c r="DC111" s="249"/>
      <c r="DD111" s="249"/>
      <c r="DE111" s="249"/>
      <c r="DF111" s="249"/>
      <c r="DG111" s="249"/>
      <c r="DH111" s="249"/>
      <c r="DI111" s="249"/>
      <c r="DJ111" s="249"/>
      <c r="DK111" s="249"/>
      <c r="DL111" s="249"/>
    </row>
    <row r="112" spans="1:116" x14ac:dyDescent="0.35">
      <c r="A112" s="250" t="s">
        <v>7541</v>
      </c>
      <c r="B112" s="251" t="s">
        <v>7542</v>
      </c>
      <c r="C112" s="254">
        <v>0</v>
      </c>
      <c r="D112" s="255">
        <v>12</v>
      </c>
      <c r="E112" s="254">
        <v>0</v>
      </c>
      <c r="F112" s="254" t="s">
        <v>14</v>
      </c>
      <c r="G112" s="254" t="s">
        <v>14</v>
      </c>
      <c r="H112" s="254" t="s">
        <v>14</v>
      </c>
      <c r="I112" s="255">
        <v>0</v>
      </c>
      <c r="J112" s="255" t="str">
        <f>IFERROR(VLOOKUP($B112,'Core Indicators'!$E$3:$EU$906,147,FALSE),"x")</f>
        <v>x</v>
      </c>
      <c r="K112" s="256">
        <v>-3.3094067099999999E-2</v>
      </c>
      <c r="L112" s="254" t="s">
        <v>14</v>
      </c>
      <c r="M112" s="255">
        <v>93</v>
      </c>
      <c r="N112" s="255" t="s">
        <v>14</v>
      </c>
      <c r="O112" s="255" t="str">
        <f>IFERROR(VLOOKUP(B112,'Core Indicators'!$E$3:$G$9906,3,FALSE),"x")</f>
        <v>x</v>
      </c>
      <c r="P112" s="255">
        <v>180</v>
      </c>
      <c r="Q112" s="249"/>
      <c r="R112" s="249"/>
      <c r="S112" s="249"/>
      <c r="T112" s="249"/>
      <c r="U112" s="249"/>
      <c r="V112" s="249"/>
      <c r="W112" s="249"/>
      <c r="X112" s="249"/>
      <c r="Y112" s="249"/>
      <c r="Z112" s="249"/>
      <c r="AA112" s="249"/>
      <c r="AB112" s="249"/>
      <c r="AC112" s="249"/>
      <c r="AD112" s="249"/>
      <c r="AE112" s="249"/>
      <c r="AF112" s="249"/>
      <c r="AG112" s="249"/>
      <c r="AH112" s="249"/>
      <c r="AI112" s="249"/>
      <c r="AJ112" s="249"/>
      <c r="AK112" s="249"/>
      <c r="AL112" s="249"/>
      <c r="AM112" s="249"/>
      <c r="AN112" s="249"/>
      <c r="AO112" s="249"/>
      <c r="AP112" s="249"/>
      <c r="AQ112" s="249"/>
      <c r="AR112" s="249"/>
      <c r="AS112" s="249"/>
      <c r="AT112" s="249"/>
      <c r="AU112" s="249"/>
      <c r="AV112" s="249"/>
      <c r="AW112" s="249"/>
      <c r="AX112" s="249"/>
      <c r="AY112" s="249"/>
      <c r="AZ112" s="249"/>
      <c r="BA112" s="249"/>
      <c r="BB112" s="249"/>
      <c r="BC112" s="249"/>
      <c r="BD112" s="249"/>
      <c r="BE112" s="249"/>
      <c r="BF112" s="249"/>
      <c r="BG112" s="249"/>
      <c r="BH112" s="249"/>
      <c r="BI112" s="249"/>
      <c r="BJ112" s="249"/>
      <c r="BK112" s="249"/>
      <c r="BL112" s="249"/>
      <c r="BM112" s="249"/>
      <c r="BN112" s="249"/>
      <c r="BO112" s="249"/>
      <c r="BP112" s="249"/>
      <c r="BQ112" s="249"/>
      <c r="BR112" s="249"/>
      <c r="BS112" s="249"/>
      <c r="BT112" s="249"/>
      <c r="BU112" s="249"/>
      <c r="BV112" s="249"/>
      <c r="BW112" s="249"/>
      <c r="BX112" s="249"/>
      <c r="BY112" s="249"/>
      <c r="BZ112" s="249"/>
      <c r="CA112" s="249"/>
      <c r="CB112" s="249"/>
      <c r="CC112" s="249"/>
      <c r="CD112" s="249"/>
      <c r="CE112" s="249"/>
      <c r="CF112" s="249"/>
      <c r="CG112" s="249"/>
      <c r="CH112" s="249"/>
      <c r="CI112" s="249"/>
      <c r="CJ112" s="249"/>
      <c r="CK112" s="249"/>
      <c r="CL112" s="249"/>
      <c r="CM112" s="249"/>
      <c r="CN112" s="249"/>
      <c r="CO112" s="249"/>
      <c r="CP112" s="249"/>
      <c r="CQ112" s="249"/>
      <c r="CR112" s="249"/>
      <c r="CS112" s="249"/>
      <c r="CT112" s="249"/>
      <c r="CU112" s="249"/>
      <c r="CV112" s="249"/>
      <c r="CW112" s="249"/>
      <c r="CX112" s="249"/>
      <c r="CY112" s="249"/>
      <c r="CZ112" s="249"/>
      <c r="DA112" s="249"/>
      <c r="DB112" s="249"/>
      <c r="DC112" s="249"/>
      <c r="DD112" s="249"/>
      <c r="DE112" s="249"/>
      <c r="DF112" s="249"/>
      <c r="DG112" s="249"/>
      <c r="DH112" s="249"/>
      <c r="DI112" s="249"/>
      <c r="DJ112" s="249"/>
      <c r="DK112" s="249"/>
      <c r="DL112" s="249"/>
    </row>
    <row r="113" spans="1:116" x14ac:dyDescent="0.35">
      <c r="A113" s="250" t="s">
        <v>561</v>
      </c>
      <c r="B113" s="251" t="s">
        <v>7543</v>
      </c>
      <c r="C113" s="254">
        <v>0.65999998090000001</v>
      </c>
      <c r="D113" s="255">
        <v>5</v>
      </c>
      <c r="E113" s="254">
        <v>0</v>
      </c>
      <c r="F113" s="254">
        <v>4.2666666666999999</v>
      </c>
      <c r="G113" s="254">
        <v>0.61993629360000002</v>
      </c>
      <c r="H113" s="254">
        <v>32.599998474099998</v>
      </c>
      <c r="I113" s="255">
        <v>2</v>
      </c>
      <c r="J113" s="255" t="str">
        <f>IFERROR(VLOOKUP($B113,'Core Indicators'!$E$3:$EU$906,147,FALSE),"x")</f>
        <v>x</v>
      </c>
      <c r="K113" s="256">
        <v>-0.58271789549999997</v>
      </c>
      <c r="L113" s="254">
        <v>4</v>
      </c>
      <c r="M113" s="255">
        <v>34</v>
      </c>
      <c r="N113" s="255">
        <v>28</v>
      </c>
      <c r="O113" s="255">
        <f>IFERROR(VLOOKUP(B113,'Core Indicators'!$E$3:$G$9906,3,FALSE),"x")</f>
        <v>4147000</v>
      </c>
      <c r="P113" s="255">
        <v>1030700</v>
      </c>
      <c r="Q113" s="249"/>
      <c r="R113" s="249"/>
      <c r="S113" s="249"/>
      <c r="T113" s="249"/>
      <c r="U113" s="249"/>
      <c r="V113" s="249"/>
      <c r="W113" s="249"/>
      <c r="X113" s="249"/>
      <c r="Y113" s="249"/>
      <c r="Z113" s="249"/>
      <c r="AA113" s="249"/>
      <c r="AB113" s="249"/>
      <c r="AC113" s="249"/>
      <c r="AD113" s="249"/>
      <c r="AE113" s="249"/>
      <c r="AF113" s="249"/>
      <c r="AG113" s="249"/>
      <c r="AH113" s="249"/>
      <c r="AI113" s="249"/>
      <c r="AJ113" s="249"/>
      <c r="AK113" s="249"/>
      <c r="AL113" s="249"/>
      <c r="AM113" s="249"/>
      <c r="AN113" s="249"/>
      <c r="AO113" s="249"/>
      <c r="AP113" s="249"/>
      <c r="AQ113" s="249"/>
      <c r="AR113" s="249"/>
      <c r="AS113" s="249"/>
      <c r="AT113" s="249"/>
      <c r="AU113" s="249"/>
      <c r="AV113" s="249"/>
      <c r="AW113" s="249"/>
      <c r="AX113" s="249"/>
      <c r="AY113" s="249"/>
      <c r="AZ113" s="249"/>
      <c r="BA113" s="249"/>
      <c r="BB113" s="249"/>
      <c r="BC113" s="249"/>
      <c r="BD113" s="249"/>
      <c r="BE113" s="249"/>
      <c r="BF113" s="249"/>
      <c r="BG113" s="249"/>
      <c r="BH113" s="249"/>
      <c r="BI113" s="249"/>
      <c r="BJ113" s="249"/>
      <c r="BK113" s="249"/>
      <c r="BL113" s="249"/>
      <c r="BM113" s="249"/>
      <c r="BN113" s="249"/>
      <c r="BO113" s="249"/>
      <c r="BP113" s="249"/>
      <c r="BQ113" s="249"/>
      <c r="BR113" s="249"/>
      <c r="BS113" s="249"/>
      <c r="BT113" s="249"/>
      <c r="BU113" s="249"/>
      <c r="BV113" s="249"/>
      <c r="BW113" s="249"/>
      <c r="BX113" s="249"/>
      <c r="BY113" s="249"/>
      <c r="BZ113" s="249"/>
      <c r="CA113" s="249"/>
      <c r="CB113" s="249"/>
      <c r="CC113" s="249"/>
      <c r="CD113" s="249"/>
      <c r="CE113" s="249"/>
      <c r="CF113" s="249"/>
      <c r="CG113" s="249"/>
      <c r="CH113" s="249"/>
      <c r="CI113" s="249"/>
      <c r="CJ113" s="249"/>
      <c r="CK113" s="249"/>
      <c r="CL113" s="249"/>
      <c r="CM113" s="249"/>
      <c r="CN113" s="249"/>
      <c r="CO113" s="249"/>
      <c r="CP113" s="249"/>
      <c r="CQ113" s="249"/>
      <c r="CR113" s="249"/>
      <c r="CS113" s="249"/>
      <c r="CT113" s="249"/>
      <c r="CU113" s="249"/>
      <c r="CV113" s="249"/>
      <c r="CW113" s="249"/>
      <c r="CX113" s="249"/>
      <c r="CY113" s="249"/>
      <c r="CZ113" s="249"/>
      <c r="DA113" s="249"/>
      <c r="DB113" s="249"/>
      <c r="DC113" s="249"/>
      <c r="DD113" s="249"/>
      <c r="DE113" s="249"/>
      <c r="DF113" s="249"/>
      <c r="DG113" s="249"/>
      <c r="DH113" s="249"/>
      <c r="DI113" s="249"/>
      <c r="DJ113" s="249"/>
      <c r="DK113" s="249"/>
      <c r="DL113" s="249"/>
    </row>
    <row r="114" spans="1:116" x14ac:dyDescent="0.35">
      <c r="A114" s="250" t="s">
        <v>7544</v>
      </c>
      <c r="B114" s="251" t="s">
        <v>7545</v>
      </c>
      <c r="C114" s="254">
        <v>0.73069999029999999</v>
      </c>
      <c r="D114" s="255">
        <v>11</v>
      </c>
      <c r="E114" s="254">
        <v>0</v>
      </c>
      <c r="F114" s="254">
        <v>8.6</v>
      </c>
      <c r="G114" s="254">
        <v>0.36946207279999999</v>
      </c>
      <c r="H114" s="254">
        <v>36.799999237100003</v>
      </c>
      <c r="I114" s="255">
        <v>0</v>
      </c>
      <c r="J114" s="255" t="str">
        <f>IFERROR(VLOOKUP($B114,'Core Indicators'!$E$3:$EU$906,147,FALSE),"x")</f>
        <v>x</v>
      </c>
      <c r="K114" s="256">
        <v>0.76357662680000005</v>
      </c>
      <c r="L114" s="254">
        <v>8.25</v>
      </c>
      <c r="M114" s="255">
        <v>89</v>
      </c>
      <c r="N114" s="255">
        <v>52</v>
      </c>
      <c r="O114" s="255" t="str">
        <f>IFERROR(VLOOKUP(B114,'Core Indicators'!$E$3:$G$9906,3,FALSE),"x")</f>
        <v>x</v>
      </c>
      <c r="P114" s="255">
        <v>2030</v>
      </c>
      <c r="Q114" s="249"/>
      <c r="R114" s="249"/>
      <c r="S114" s="249"/>
      <c r="T114" s="249"/>
      <c r="U114" s="249"/>
      <c r="V114" s="249"/>
      <c r="W114" s="249"/>
      <c r="X114" s="249"/>
      <c r="Y114" s="249"/>
      <c r="Z114" s="249"/>
      <c r="AA114" s="249"/>
      <c r="AB114" s="249"/>
      <c r="AC114" s="249"/>
      <c r="AD114" s="249"/>
      <c r="AE114" s="249"/>
      <c r="AF114" s="249"/>
      <c r="AG114" s="249"/>
      <c r="AH114" s="249"/>
      <c r="AI114" s="249"/>
      <c r="AJ114" s="249"/>
      <c r="AK114" s="249"/>
      <c r="AL114" s="249"/>
      <c r="AM114" s="249"/>
      <c r="AN114" s="249"/>
      <c r="AO114" s="249"/>
      <c r="AP114" s="249"/>
      <c r="AQ114" s="249"/>
      <c r="AR114" s="249"/>
      <c r="AS114" s="249"/>
      <c r="AT114" s="249"/>
      <c r="AU114" s="249"/>
      <c r="AV114" s="249"/>
      <c r="AW114" s="249"/>
      <c r="AX114" s="249"/>
      <c r="AY114" s="249"/>
      <c r="AZ114" s="249"/>
      <c r="BA114" s="249"/>
      <c r="BB114" s="249"/>
      <c r="BC114" s="249"/>
      <c r="BD114" s="249"/>
      <c r="BE114" s="249"/>
      <c r="BF114" s="249"/>
      <c r="BG114" s="249"/>
      <c r="BH114" s="249"/>
      <c r="BI114" s="249"/>
      <c r="BJ114" s="249"/>
      <c r="BK114" s="249"/>
      <c r="BL114" s="249"/>
      <c r="BM114" s="249"/>
      <c r="BN114" s="249"/>
      <c r="BO114" s="249"/>
      <c r="BP114" s="249"/>
      <c r="BQ114" s="249"/>
      <c r="BR114" s="249"/>
      <c r="BS114" s="249"/>
      <c r="BT114" s="249"/>
      <c r="BU114" s="249"/>
      <c r="BV114" s="249"/>
      <c r="BW114" s="249"/>
      <c r="BX114" s="249"/>
      <c r="BY114" s="249"/>
      <c r="BZ114" s="249"/>
      <c r="CA114" s="249"/>
      <c r="CB114" s="249"/>
      <c r="CC114" s="249"/>
      <c r="CD114" s="249"/>
      <c r="CE114" s="249"/>
      <c r="CF114" s="249"/>
      <c r="CG114" s="249"/>
      <c r="CH114" s="249"/>
      <c r="CI114" s="249"/>
      <c r="CJ114" s="249"/>
      <c r="CK114" s="249"/>
      <c r="CL114" s="249"/>
      <c r="CM114" s="249"/>
      <c r="CN114" s="249"/>
      <c r="CO114" s="249"/>
      <c r="CP114" s="249"/>
      <c r="CQ114" s="249"/>
      <c r="CR114" s="249"/>
      <c r="CS114" s="249"/>
      <c r="CT114" s="249"/>
      <c r="CU114" s="249"/>
      <c r="CV114" s="249"/>
      <c r="CW114" s="249"/>
      <c r="CX114" s="249"/>
      <c r="CY114" s="249"/>
      <c r="CZ114" s="249"/>
      <c r="DA114" s="249"/>
      <c r="DB114" s="249"/>
      <c r="DC114" s="249"/>
      <c r="DD114" s="249"/>
      <c r="DE114" s="249"/>
      <c r="DF114" s="249"/>
      <c r="DG114" s="249"/>
      <c r="DH114" s="249"/>
      <c r="DI114" s="249"/>
      <c r="DJ114" s="249"/>
      <c r="DK114" s="249"/>
      <c r="DL114" s="249"/>
    </row>
    <row r="115" spans="1:116" x14ac:dyDescent="0.35">
      <c r="A115" s="250" t="s">
        <v>1854</v>
      </c>
      <c r="B115" s="251" t="s">
        <v>7546</v>
      </c>
      <c r="C115" s="254">
        <v>0.33568600009999999</v>
      </c>
      <c r="D115" s="255">
        <v>10</v>
      </c>
      <c r="E115" s="254">
        <v>0.11</v>
      </c>
      <c r="F115" s="254">
        <v>6.05</v>
      </c>
      <c r="G115" s="254">
        <v>0.334242492</v>
      </c>
      <c r="H115" s="254">
        <v>45.400001525900002</v>
      </c>
      <c r="I115" s="255">
        <v>5</v>
      </c>
      <c r="J115" s="255">
        <f>IFERROR(VLOOKUP($B115,'Core Indicators'!$E$3:$EU$906,147,FALSE),"x")</f>
        <v>3714</v>
      </c>
      <c r="K115" s="256">
        <v>-0.65810358520000001</v>
      </c>
      <c r="L115" s="254">
        <v>5</v>
      </c>
      <c r="M115" s="255">
        <v>62</v>
      </c>
      <c r="N115" s="255">
        <v>29</v>
      </c>
      <c r="O115" s="255">
        <f>IFERROR(VLOOKUP(B115,'Core Indicators'!$E$3:$G$9906,3,FALSE),"x")</f>
        <v>114329000</v>
      </c>
      <c r="P115" s="255">
        <v>1943950</v>
      </c>
      <c r="Q115" s="249"/>
      <c r="R115" s="249"/>
      <c r="S115" s="249"/>
      <c r="T115" s="249"/>
      <c r="U115" s="249"/>
      <c r="V115" s="249"/>
      <c r="W115" s="249"/>
      <c r="X115" s="249"/>
      <c r="Y115" s="249"/>
      <c r="Z115" s="249"/>
      <c r="AA115" s="249"/>
      <c r="AB115" s="249"/>
      <c r="AC115" s="249"/>
      <c r="AD115" s="249"/>
      <c r="AE115" s="249"/>
      <c r="AF115" s="249"/>
      <c r="AG115" s="249"/>
      <c r="AH115" s="249"/>
      <c r="AI115" s="249"/>
      <c r="AJ115" s="249"/>
      <c r="AK115" s="249"/>
      <c r="AL115" s="249"/>
      <c r="AM115" s="249"/>
      <c r="AN115" s="249"/>
      <c r="AO115" s="249"/>
      <c r="AP115" s="249"/>
      <c r="AQ115" s="249"/>
      <c r="AR115" s="249"/>
      <c r="AS115" s="249"/>
      <c r="AT115" s="249"/>
      <c r="AU115" s="249"/>
      <c r="AV115" s="249"/>
      <c r="AW115" s="249"/>
      <c r="AX115" s="249"/>
      <c r="AY115" s="249"/>
      <c r="AZ115" s="249"/>
      <c r="BA115" s="249"/>
      <c r="BB115" s="249"/>
      <c r="BC115" s="249"/>
      <c r="BD115" s="249"/>
      <c r="BE115" s="249"/>
      <c r="BF115" s="249"/>
      <c r="BG115" s="249"/>
      <c r="BH115" s="249"/>
      <c r="BI115" s="249"/>
      <c r="BJ115" s="249"/>
      <c r="BK115" s="249"/>
      <c r="BL115" s="249"/>
      <c r="BM115" s="249"/>
      <c r="BN115" s="249"/>
      <c r="BO115" s="249"/>
      <c r="BP115" s="249"/>
      <c r="BQ115" s="249"/>
      <c r="BR115" s="249"/>
      <c r="BS115" s="249"/>
      <c r="BT115" s="249"/>
      <c r="BU115" s="249"/>
      <c r="BV115" s="249"/>
      <c r="BW115" s="249"/>
      <c r="BX115" s="249"/>
      <c r="BY115" s="249"/>
      <c r="BZ115" s="249"/>
      <c r="CA115" s="249"/>
      <c r="CB115" s="249"/>
      <c r="CC115" s="249"/>
      <c r="CD115" s="249"/>
      <c r="CE115" s="249"/>
      <c r="CF115" s="249"/>
      <c r="CG115" s="249"/>
      <c r="CH115" s="249"/>
      <c r="CI115" s="249"/>
      <c r="CJ115" s="249"/>
      <c r="CK115" s="249"/>
      <c r="CL115" s="249"/>
      <c r="CM115" s="249"/>
      <c r="CN115" s="249"/>
      <c r="CO115" s="249"/>
      <c r="CP115" s="249"/>
      <c r="CQ115" s="249"/>
      <c r="CR115" s="249"/>
      <c r="CS115" s="249"/>
      <c r="CT115" s="249"/>
      <c r="CU115" s="249"/>
      <c r="CV115" s="249"/>
      <c r="CW115" s="249"/>
      <c r="CX115" s="249"/>
      <c r="CY115" s="249"/>
      <c r="CZ115" s="249"/>
      <c r="DA115" s="249"/>
      <c r="DB115" s="249"/>
      <c r="DC115" s="249"/>
      <c r="DD115" s="249"/>
      <c r="DE115" s="249"/>
      <c r="DF115" s="249"/>
      <c r="DG115" s="249"/>
      <c r="DH115" s="249"/>
      <c r="DI115" s="249"/>
      <c r="DJ115" s="249"/>
      <c r="DK115" s="249"/>
      <c r="DL115" s="249"/>
    </row>
    <row r="116" spans="1:116" x14ac:dyDescent="0.35">
      <c r="A116" s="250" t="s">
        <v>7547</v>
      </c>
      <c r="B116" s="251" t="s">
        <v>7548</v>
      </c>
      <c r="C116" s="254">
        <v>0</v>
      </c>
      <c r="D116" s="255">
        <v>11</v>
      </c>
      <c r="E116" s="254">
        <v>0</v>
      </c>
      <c r="F116" s="254" t="s">
        <v>14</v>
      </c>
      <c r="G116" s="254" t="s">
        <v>14</v>
      </c>
      <c r="H116" s="254">
        <v>40.099998474099998</v>
      </c>
      <c r="I116" s="255">
        <v>0</v>
      </c>
      <c r="J116" s="255" t="str">
        <f>IFERROR(VLOOKUP($B116,'Core Indicators'!$E$3:$EU$906,147,FALSE),"x")</f>
        <v>x</v>
      </c>
      <c r="K116" s="256">
        <v>2.41156537E-2</v>
      </c>
      <c r="L116" s="254" t="s">
        <v>14</v>
      </c>
      <c r="M116" s="255">
        <v>92</v>
      </c>
      <c r="N116" s="255" t="s">
        <v>14</v>
      </c>
      <c r="O116" s="255" t="str">
        <f>IFERROR(VLOOKUP(B116,'Core Indicators'!$E$3:$G$9906,3,FALSE),"x")</f>
        <v>x</v>
      </c>
      <c r="P116" s="255">
        <v>700</v>
      </c>
      <c r="Q116" s="249"/>
      <c r="R116" s="249"/>
      <c r="S116" s="249"/>
      <c r="T116" s="249"/>
      <c r="U116" s="249"/>
      <c r="V116" s="249"/>
      <c r="W116" s="249"/>
      <c r="X116" s="249"/>
      <c r="Y116" s="249"/>
      <c r="Z116" s="249"/>
      <c r="AA116" s="249"/>
      <c r="AB116" s="249"/>
      <c r="AC116" s="249"/>
      <c r="AD116" s="249"/>
      <c r="AE116" s="249"/>
      <c r="AF116" s="249"/>
      <c r="AG116" s="249"/>
      <c r="AH116" s="249"/>
      <c r="AI116" s="249"/>
      <c r="AJ116" s="249"/>
      <c r="AK116" s="249"/>
      <c r="AL116" s="249"/>
      <c r="AM116" s="249"/>
      <c r="AN116" s="249"/>
      <c r="AO116" s="249"/>
      <c r="AP116" s="249"/>
      <c r="AQ116" s="249"/>
      <c r="AR116" s="249"/>
      <c r="AS116" s="249"/>
      <c r="AT116" s="249"/>
      <c r="AU116" s="249"/>
      <c r="AV116" s="249"/>
      <c r="AW116" s="249"/>
      <c r="AX116" s="249"/>
      <c r="AY116" s="249"/>
      <c r="AZ116" s="249"/>
      <c r="BA116" s="249"/>
      <c r="BB116" s="249"/>
      <c r="BC116" s="249"/>
      <c r="BD116" s="249"/>
      <c r="BE116" s="249"/>
      <c r="BF116" s="249"/>
      <c r="BG116" s="249"/>
      <c r="BH116" s="249"/>
      <c r="BI116" s="249"/>
      <c r="BJ116" s="249"/>
      <c r="BK116" s="249"/>
      <c r="BL116" s="249"/>
      <c r="BM116" s="249"/>
      <c r="BN116" s="249"/>
      <c r="BO116" s="249"/>
      <c r="BP116" s="249"/>
      <c r="BQ116" s="249"/>
      <c r="BR116" s="249"/>
      <c r="BS116" s="249"/>
      <c r="BT116" s="249"/>
      <c r="BU116" s="249"/>
      <c r="BV116" s="249"/>
      <c r="BW116" s="249"/>
      <c r="BX116" s="249"/>
      <c r="BY116" s="249"/>
      <c r="BZ116" s="249"/>
      <c r="CA116" s="249"/>
      <c r="CB116" s="249"/>
      <c r="CC116" s="249"/>
      <c r="CD116" s="249"/>
      <c r="CE116" s="249"/>
      <c r="CF116" s="249"/>
      <c r="CG116" s="249"/>
      <c r="CH116" s="249"/>
      <c r="CI116" s="249"/>
      <c r="CJ116" s="249"/>
      <c r="CK116" s="249"/>
      <c r="CL116" s="249"/>
      <c r="CM116" s="249"/>
      <c r="CN116" s="249"/>
      <c r="CO116" s="249"/>
      <c r="CP116" s="249"/>
      <c r="CQ116" s="249"/>
      <c r="CR116" s="249"/>
      <c r="CS116" s="249"/>
      <c r="CT116" s="249"/>
      <c r="CU116" s="249"/>
      <c r="CV116" s="249"/>
      <c r="CW116" s="249"/>
      <c r="CX116" s="249"/>
      <c r="CY116" s="249"/>
      <c r="CZ116" s="249"/>
      <c r="DA116" s="249"/>
      <c r="DB116" s="249"/>
      <c r="DC116" s="249"/>
      <c r="DD116" s="249"/>
      <c r="DE116" s="249"/>
      <c r="DF116" s="249"/>
      <c r="DG116" s="249"/>
      <c r="DH116" s="249"/>
      <c r="DI116" s="249"/>
      <c r="DJ116" s="249"/>
      <c r="DK116" s="249"/>
      <c r="DL116" s="249"/>
    </row>
    <row r="117" spans="1:116" x14ac:dyDescent="0.35">
      <c r="A117" s="250" t="s">
        <v>7549</v>
      </c>
      <c r="B117" s="251" t="s">
        <v>7550</v>
      </c>
      <c r="C117" s="254">
        <v>0.42207301920000001</v>
      </c>
      <c r="D117" s="255">
        <v>7</v>
      </c>
      <c r="E117" s="254">
        <v>0.19400000000000001</v>
      </c>
      <c r="F117" s="254">
        <v>5.8</v>
      </c>
      <c r="G117" s="254">
        <v>0.2284775829</v>
      </c>
      <c r="H117" s="254">
        <v>25.7000007629</v>
      </c>
      <c r="I117" s="255">
        <v>3</v>
      </c>
      <c r="J117" s="255" t="str">
        <f>IFERROR(VLOOKUP($B117,'Core Indicators'!$E$3:$EU$906,147,FALSE),"x")</f>
        <v>x</v>
      </c>
      <c r="K117" s="256">
        <v>-0.37302857639999998</v>
      </c>
      <c r="L117" s="254">
        <v>4.5</v>
      </c>
      <c r="M117" s="255">
        <v>60</v>
      </c>
      <c r="N117" s="255">
        <v>32</v>
      </c>
      <c r="O117" s="255" t="str">
        <f>IFERROR(VLOOKUP(B117,'Core Indicators'!$E$3:$G$9906,3,FALSE),"x")</f>
        <v>x</v>
      </c>
      <c r="P117" s="255">
        <v>32870</v>
      </c>
      <c r="Q117" s="249"/>
      <c r="R117" s="249"/>
      <c r="S117" s="249"/>
      <c r="T117" s="249"/>
      <c r="U117" s="249"/>
      <c r="V117" s="249"/>
      <c r="W117" s="249"/>
      <c r="X117" s="249"/>
      <c r="Y117" s="249"/>
      <c r="Z117" s="249"/>
      <c r="AA117" s="249"/>
      <c r="AB117" s="249"/>
      <c r="AC117" s="249"/>
      <c r="AD117" s="249"/>
      <c r="AE117" s="249"/>
      <c r="AF117" s="249"/>
      <c r="AG117" s="249"/>
      <c r="AH117" s="249"/>
      <c r="AI117" s="249"/>
      <c r="AJ117" s="249"/>
      <c r="AK117" s="249"/>
      <c r="AL117" s="249"/>
      <c r="AM117" s="249"/>
      <c r="AN117" s="249"/>
      <c r="AO117" s="249"/>
      <c r="AP117" s="249"/>
      <c r="AQ117" s="249"/>
      <c r="AR117" s="249"/>
      <c r="AS117" s="249"/>
      <c r="AT117" s="249"/>
      <c r="AU117" s="249"/>
      <c r="AV117" s="249"/>
      <c r="AW117" s="249"/>
      <c r="AX117" s="249"/>
      <c r="AY117" s="249"/>
      <c r="AZ117" s="249"/>
      <c r="BA117" s="249"/>
      <c r="BB117" s="249"/>
      <c r="BC117" s="249"/>
      <c r="BD117" s="249"/>
      <c r="BE117" s="249"/>
      <c r="BF117" s="249"/>
      <c r="BG117" s="249"/>
      <c r="BH117" s="249"/>
      <c r="BI117" s="249"/>
      <c r="BJ117" s="249"/>
      <c r="BK117" s="249"/>
      <c r="BL117" s="249"/>
      <c r="BM117" s="249"/>
      <c r="BN117" s="249"/>
      <c r="BO117" s="249"/>
      <c r="BP117" s="249"/>
      <c r="BQ117" s="249"/>
      <c r="BR117" s="249"/>
      <c r="BS117" s="249"/>
      <c r="BT117" s="249"/>
      <c r="BU117" s="249"/>
      <c r="BV117" s="249"/>
      <c r="BW117" s="249"/>
      <c r="BX117" s="249"/>
      <c r="BY117" s="249"/>
      <c r="BZ117" s="249"/>
      <c r="CA117" s="249"/>
      <c r="CB117" s="249"/>
      <c r="CC117" s="249"/>
      <c r="CD117" s="249"/>
      <c r="CE117" s="249"/>
      <c r="CF117" s="249"/>
      <c r="CG117" s="249"/>
      <c r="CH117" s="249"/>
      <c r="CI117" s="249"/>
      <c r="CJ117" s="249"/>
      <c r="CK117" s="249"/>
      <c r="CL117" s="249"/>
      <c r="CM117" s="249"/>
      <c r="CN117" s="249"/>
      <c r="CO117" s="249"/>
      <c r="CP117" s="249"/>
      <c r="CQ117" s="249"/>
      <c r="CR117" s="249"/>
      <c r="CS117" s="249"/>
      <c r="CT117" s="249"/>
      <c r="CU117" s="249"/>
      <c r="CV117" s="249"/>
      <c r="CW117" s="249"/>
      <c r="CX117" s="249"/>
      <c r="CY117" s="249"/>
      <c r="CZ117" s="249"/>
      <c r="DA117" s="249"/>
      <c r="DB117" s="249"/>
      <c r="DC117" s="249"/>
      <c r="DD117" s="249"/>
      <c r="DE117" s="249"/>
      <c r="DF117" s="249"/>
      <c r="DG117" s="249"/>
      <c r="DH117" s="249"/>
      <c r="DI117" s="249"/>
      <c r="DJ117" s="249"/>
      <c r="DK117" s="249"/>
      <c r="DL117" s="249"/>
    </row>
    <row r="118" spans="1:116" x14ac:dyDescent="0.35">
      <c r="A118" s="250" t="s">
        <v>7551</v>
      </c>
      <c r="B118" s="251" t="s">
        <v>7552</v>
      </c>
      <c r="C118" s="254">
        <v>0.18750004279999999</v>
      </c>
      <c r="D118" s="255">
        <v>11</v>
      </c>
      <c r="E118" s="254">
        <v>7.0000000000000007E-2</v>
      </c>
      <c r="F118" s="254">
        <v>7.3</v>
      </c>
      <c r="G118" s="254">
        <v>0.32160517550000001</v>
      </c>
      <c r="H118" s="254">
        <v>32.700000762899997</v>
      </c>
      <c r="I118" s="255">
        <v>0</v>
      </c>
      <c r="J118" s="255" t="str">
        <f>IFERROR(VLOOKUP($B118,'Core Indicators'!$E$3:$EU$906,147,FALSE),"x")</f>
        <v>x</v>
      </c>
      <c r="K118" s="256">
        <v>-0.2662930489</v>
      </c>
      <c r="L118" s="254">
        <v>6.25</v>
      </c>
      <c r="M118" s="255">
        <v>84</v>
      </c>
      <c r="N118" s="255">
        <v>35</v>
      </c>
      <c r="O118" s="255" t="str">
        <f>IFERROR(VLOOKUP(B118,'Core Indicators'!$E$3:$G$9906,3,FALSE),"x")</f>
        <v>x</v>
      </c>
      <c r="P118" s="255">
        <v>1553560</v>
      </c>
      <c r="Q118" s="249"/>
      <c r="R118" s="249"/>
      <c r="S118" s="249"/>
      <c r="T118" s="249"/>
      <c r="U118" s="249"/>
      <c r="V118" s="249"/>
      <c r="W118" s="249"/>
      <c r="X118" s="249"/>
      <c r="Y118" s="249"/>
      <c r="Z118" s="249"/>
      <c r="AA118" s="249"/>
      <c r="AB118" s="249"/>
      <c r="AC118" s="249"/>
      <c r="AD118" s="249"/>
      <c r="AE118" s="249"/>
      <c r="AF118" s="249"/>
      <c r="AG118" s="249"/>
      <c r="AH118" s="249"/>
      <c r="AI118" s="249"/>
      <c r="AJ118" s="249"/>
      <c r="AK118" s="249"/>
      <c r="AL118" s="249"/>
      <c r="AM118" s="249"/>
      <c r="AN118" s="249"/>
      <c r="AO118" s="249"/>
      <c r="AP118" s="249"/>
      <c r="AQ118" s="249"/>
      <c r="AR118" s="249"/>
      <c r="AS118" s="249"/>
      <c r="AT118" s="249"/>
      <c r="AU118" s="249"/>
      <c r="AV118" s="249"/>
      <c r="AW118" s="249"/>
      <c r="AX118" s="249"/>
      <c r="AY118" s="249"/>
      <c r="AZ118" s="249"/>
      <c r="BA118" s="249"/>
      <c r="BB118" s="249"/>
      <c r="BC118" s="249"/>
      <c r="BD118" s="249"/>
      <c r="BE118" s="249"/>
      <c r="BF118" s="249"/>
      <c r="BG118" s="249"/>
      <c r="BH118" s="249"/>
      <c r="BI118" s="249"/>
      <c r="BJ118" s="249"/>
      <c r="BK118" s="249"/>
      <c r="BL118" s="249"/>
      <c r="BM118" s="249"/>
      <c r="BN118" s="249"/>
      <c r="BO118" s="249"/>
      <c r="BP118" s="249"/>
      <c r="BQ118" s="249"/>
      <c r="BR118" s="249"/>
      <c r="BS118" s="249"/>
      <c r="BT118" s="249"/>
      <c r="BU118" s="249"/>
      <c r="BV118" s="249"/>
      <c r="BW118" s="249"/>
      <c r="BX118" s="249"/>
      <c r="BY118" s="249"/>
      <c r="BZ118" s="249"/>
      <c r="CA118" s="249"/>
      <c r="CB118" s="249"/>
      <c r="CC118" s="249"/>
      <c r="CD118" s="249"/>
      <c r="CE118" s="249"/>
      <c r="CF118" s="249"/>
      <c r="CG118" s="249"/>
      <c r="CH118" s="249"/>
      <c r="CI118" s="249"/>
      <c r="CJ118" s="249"/>
      <c r="CK118" s="249"/>
      <c r="CL118" s="249"/>
      <c r="CM118" s="249"/>
      <c r="CN118" s="249"/>
      <c r="CO118" s="249"/>
      <c r="CP118" s="249"/>
      <c r="CQ118" s="249"/>
      <c r="CR118" s="249"/>
      <c r="CS118" s="249"/>
      <c r="CT118" s="249"/>
      <c r="CU118" s="249"/>
      <c r="CV118" s="249"/>
      <c r="CW118" s="249"/>
      <c r="CX118" s="249"/>
      <c r="CY118" s="249"/>
      <c r="CZ118" s="249"/>
      <c r="DA118" s="249"/>
      <c r="DB118" s="249"/>
      <c r="DC118" s="249"/>
      <c r="DD118" s="249"/>
      <c r="DE118" s="249"/>
      <c r="DF118" s="249"/>
      <c r="DG118" s="249"/>
      <c r="DH118" s="249"/>
      <c r="DI118" s="249"/>
      <c r="DJ118" s="249"/>
      <c r="DK118" s="249"/>
      <c r="DL118" s="249"/>
    </row>
    <row r="119" spans="1:116" x14ac:dyDescent="0.35">
      <c r="A119" s="250" t="s">
        <v>7553</v>
      </c>
      <c r="B119" s="251" t="s">
        <v>7554</v>
      </c>
      <c r="C119" s="254">
        <v>0.69836900989999995</v>
      </c>
      <c r="D119" s="255">
        <v>10</v>
      </c>
      <c r="E119" s="254">
        <v>5.4199999999999998E-2</v>
      </c>
      <c r="F119" s="254">
        <v>7.35</v>
      </c>
      <c r="G119" s="254">
        <v>0.1190679714</v>
      </c>
      <c r="H119" s="254">
        <v>39</v>
      </c>
      <c r="I119" s="255">
        <v>0</v>
      </c>
      <c r="J119" s="255" t="str">
        <f>IFERROR(VLOOKUP($B119,'Core Indicators'!$E$3:$EU$906,147,FALSE),"x")</f>
        <v>x</v>
      </c>
      <c r="K119" s="256">
        <v>9.5744796099999988E-2</v>
      </c>
      <c r="L119" s="254">
        <v>6.75</v>
      </c>
      <c r="M119" s="255">
        <v>62</v>
      </c>
      <c r="N119" s="255">
        <v>45</v>
      </c>
      <c r="O119" s="255" t="str">
        <f>IFERROR(VLOOKUP(B119,'Core Indicators'!$E$3:$G$9906,3,FALSE),"x")</f>
        <v>x</v>
      </c>
      <c r="P119" s="255">
        <v>13450</v>
      </c>
      <c r="Q119" s="249"/>
      <c r="R119" s="249"/>
      <c r="S119" s="249"/>
      <c r="T119" s="249"/>
      <c r="U119" s="249"/>
      <c r="V119" s="249"/>
      <c r="W119" s="249"/>
      <c r="X119" s="249"/>
      <c r="Y119" s="249"/>
      <c r="Z119" s="249"/>
      <c r="AA119" s="249"/>
      <c r="AB119" s="249"/>
      <c r="AC119" s="249"/>
      <c r="AD119" s="249"/>
      <c r="AE119" s="249"/>
      <c r="AF119" s="249"/>
      <c r="AG119" s="249"/>
      <c r="AH119" s="249"/>
      <c r="AI119" s="249"/>
      <c r="AJ119" s="249"/>
      <c r="AK119" s="249"/>
      <c r="AL119" s="249"/>
      <c r="AM119" s="249"/>
      <c r="AN119" s="249"/>
      <c r="AO119" s="249"/>
      <c r="AP119" s="249"/>
      <c r="AQ119" s="249"/>
      <c r="AR119" s="249"/>
      <c r="AS119" s="249"/>
      <c r="AT119" s="249"/>
      <c r="AU119" s="249"/>
      <c r="AV119" s="249"/>
      <c r="AW119" s="249"/>
      <c r="AX119" s="249"/>
      <c r="AY119" s="249"/>
      <c r="AZ119" s="249"/>
      <c r="BA119" s="249"/>
      <c r="BB119" s="249"/>
      <c r="BC119" s="249"/>
      <c r="BD119" s="249"/>
      <c r="BE119" s="249"/>
      <c r="BF119" s="249"/>
      <c r="BG119" s="249"/>
      <c r="BH119" s="249"/>
      <c r="BI119" s="249"/>
      <c r="BJ119" s="249"/>
      <c r="BK119" s="249"/>
      <c r="BL119" s="249"/>
      <c r="BM119" s="249"/>
      <c r="BN119" s="249"/>
      <c r="BO119" s="249"/>
      <c r="BP119" s="249"/>
      <c r="BQ119" s="249"/>
      <c r="BR119" s="249"/>
      <c r="BS119" s="249"/>
      <c r="BT119" s="249"/>
      <c r="BU119" s="249"/>
      <c r="BV119" s="249"/>
      <c r="BW119" s="249"/>
      <c r="BX119" s="249"/>
      <c r="BY119" s="249"/>
      <c r="BZ119" s="249"/>
      <c r="CA119" s="249"/>
      <c r="CB119" s="249"/>
      <c r="CC119" s="249"/>
      <c r="CD119" s="249"/>
      <c r="CE119" s="249"/>
      <c r="CF119" s="249"/>
      <c r="CG119" s="249"/>
      <c r="CH119" s="249"/>
      <c r="CI119" s="249"/>
      <c r="CJ119" s="249"/>
      <c r="CK119" s="249"/>
      <c r="CL119" s="249"/>
      <c r="CM119" s="249"/>
      <c r="CN119" s="249"/>
      <c r="CO119" s="249"/>
      <c r="CP119" s="249"/>
      <c r="CQ119" s="249"/>
      <c r="CR119" s="249"/>
      <c r="CS119" s="249"/>
      <c r="CT119" s="249"/>
      <c r="CU119" s="249"/>
      <c r="CV119" s="249"/>
      <c r="CW119" s="249"/>
      <c r="CX119" s="249"/>
      <c r="CY119" s="249"/>
      <c r="CZ119" s="249"/>
      <c r="DA119" s="249"/>
      <c r="DB119" s="249"/>
      <c r="DC119" s="249"/>
      <c r="DD119" s="249"/>
      <c r="DE119" s="249"/>
      <c r="DF119" s="249"/>
      <c r="DG119" s="249"/>
      <c r="DH119" s="249"/>
      <c r="DI119" s="249"/>
      <c r="DJ119" s="249"/>
      <c r="DK119" s="249"/>
      <c r="DL119" s="249"/>
    </row>
    <row r="120" spans="1:116" x14ac:dyDescent="0.35">
      <c r="A120" s="250" t="s">
        <v>685</v>
      </c>
      <c r="B120" s="251" t="s">
        <v>7555</v>
      </c>
      <c r="C120" s="254">
        <v>0.49561599899999997</v>
      </c>
      <c r="D120" s="255">
        <v>5</v>
      </c>
      <c r="E120" s="254">
        <v>0.4</v>
      </c>
      <c r="F120" s="254">
        <v>3.6833333332999998</v>
      </c>
      <c r="G120" s="254">
        <v>0.4923099393</v>
      </c>
      <c r="H120" s="254">
        <v>39.5</v>
      </c>
      <c r="I120" s="255">
        <v>3</v>
      </c>
      <c r="J120" s="255">
        <f>IFERROR(VLOOKUP($B120,'Core Indicators'!$E$3:$EU$906,147,FALSE),"x")</f>
        <v>143</v>
      </c>
      <c r="K120" s="256">
        <v>-0.13564912970000001</v>
      </c>
      <c r="L120" s="254">
        <v>3.25</v>
      </c>
      <c r="M120" s="255">
        <v>37</v>
      </c>
      <c r="N120" s="255">
        <v>41</v>
      </c>
      <c r="O120" s="255">
        <f>IFERROR(VLOOKUP(B120,'Core Indicators'!$E$3:$G$9906,3,FALSE),"x")</f>
        <v>36472000</v>
      </c>
      <c r="P120" s="255">
        <v>446300</v>
      </c>
      <c r="Q120" s="249"/>
      <c r="R120" s="249"/>
      <c r="S120" s="249"/>
      <c r="T120" s="249"/>
      <c r="U120" s="249"/>
      <c r="V120" s="249"/>
      <c r="W120" s="249"/>
      <c r="X120" s="249"/>
      <c r="Y120" s="249"/>
      <c r="Z120" s="249"/>
      <c r="AA120" s="249"/>
      <c r="AB120" s="249"/>
      <c r="AC120" s="249"/>
      <c r="AD120" s="249"/>
      <c r="AE120" s="249"/>
      <c r="AF120" s="249"/>
      <c r="AG120" s="249"/>
      <c r="AH120" s="249"/>
      <c r="AI120" s="249"/>
      <c r="AJ120" s="249"/>
      <c r="AK120" s="249"/>
      <c r="AL120" s="249"/>
      <c r="AM120" s="249"/>
      <c r="AN120" s="249"/>
      <c r="AO120" s="249"/>
      <c r="AP120" s="249"/>
      <c r="AQ120" s="249"/>
      <c r="AR120" s="249"/>
      <c r="AS120" s="249"/>
      <c r="AT120" s="249"/>
      <c r="AU120" s="249"/>
      <c r="AV120" s="249"/>
      <c r="AW120" s="249"/>
      <c r="AX120" s="249"/>
      <c r="AY120" s="249"/>
      <c r="AZ120" s="249"/>
      <c r="BA120" s="249"/>
      <c r="BB120" s="249"/>
      <c r="BC120" s="249"/>
      <c r="BD120" s="249"/>
      <c r="BE120" s="249"/>
      <c r="BF120" s="249"/>
      <c r="BG120" s="249"/>
      <c r="BH120" s="249"/>
      <c r="BI120" s="249"/>
      <c r="BJ120" s="249"/>
      <c r="BK120" s="249"/>
      <c r="BL120" s="249"/>
      <c r="BM120" s="249"/>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c r="CH120" s="249"/>
      <c r="CI120" s="249"/>
      <c r="CJ120" s="249"/>
      <c r="CK120" s="249"/>
      <c r="CL120" s="249"/>
      <c r="CM120" s="249"/>
      <c r="CN120" s="249"/>
      <c r="CO120" s="249"/>
      <c r="CP120" s="249"/>
      <c r="CQ120" s="249"/>
      <c r="CR120" s="249"/>
      <c r="CS120" s="249"/>
      <c r="CT120" s="249"/>
      <c r="CU120" s="249"/>
      <c r="CV120" s="249"/>
      <c r="CW120" s="249"/>
      <c r="CX120" s="249"/>
      <c r="CY120" s="249"/>
      <c r="CZ120" s="249"/>
      <c r="DA120" s="249"/>
      <c r="DB120" s="249"/>
      <c r="DC120" s="249"/>
      <c r="DD120" s="249"/>
      <c r="DE120" s="249"/>
      <c r="DF120" s="249"/>
      <c r="DG120" s="249"/>
      <c r="DH120" s="249"/>
      <c r="DI120" s="249"/>
      <c r="DJ120" s="249"/>
      <c r="DK120" s="249"/>
      <c r="DL120" s="249"/>
    </row>
    <row r="121" spans="1:116" x14ac:dyDescent="0.35">
      <c r="A121" s="250" t="s">
        <v>1031</v>
      </c>
      <c r="B121" s="251" t="s">
        <v>7556</v>
      </c>
      <c r="C121" s="254">
        <v>0.90353799999999995</v>
      </c>
      <c r="D121" s="255">
        <v>7</v>
      </c>
      <c r="E121" s="254">
        <v>0.16500000000000001</v>
      </c>
      <c r="F121" s="254">
        <v>4.4833333333000001</v>
      </c>
      <c r="G121" s="254">
        <v>0.56887839289999997</v>
      </c>
      <c r="H121" s="254">
        <v>54</v>
      </c>
      <c r="I121" s="255">
        <v>4</v>
      </c>
      <c r="J121" s="255">
        <f>IFERROR(VLOOKUP($B121,'Core Indicators'!$E$3:$EU$906,147,FALSE),"x")</f>
        <v>663</v>
      </c>
      <c r="K121" s="256">
        <v>-1.0201843977</v>
      </c>
      <c r="L121" s="254">
        <v>3</v>
      </c>
      <c r="M121" s="255">
        <v>45</v>
      </c>
      <c r="N121" s="255">
        <v>26</v>
      </c>
      <c r="O121" s="255">
        <f>IFERROR(VLOOKUP(B121,'Core Indicators'!$E$3:$G$9906,3,FALSE),"x")</f>
        <v>28862000</v>
      </c>
      <c r="P121" s="255">
        <v>786380</v>
      </c>
      <c r="Q121" s="249"/>
      <c r="R121" s="249"/>
      <c r="S121" s="249"/>
      <c r="T121" s="249"/>
      <c r="U121" s="249"/>
      <c r="V121" s="249"/>
      <c r="W121" s="249"/>
      <c r="X121" s="249"/>
      <c r="Y121" s="249"/>
      <c r="Z121" s="249"/>
      <c r="AA121" s="249"/>
      <c r="AB121" s="249"/>
      <c r="AC121" s="249"/>
      <c r="AD121" s="249"/>
      <c r="AE121" s="249"/>
      <c r="AF121" s="249"/>
      <c r="AG121" s="249"/>
      <c r="AH121" s="249"/>
      <c r="AI121" s="249"/>
      <c r="AJ121" s="249"/>
      <c r="AK121" s="249"/>
      <c r="AL121" s="249"/>
      <c r="AM121" s="249"/>
      <c r="AN121" s="249"/>
      <c r="AO121" s="249"/>
      <c r="AP121" s="249"/>
      <c r="AQ121" s="249"/>
      <c r="AR121" s="249"/>
      <c r="AS121" s="249"/>
      <c r="AT121" s="249"/>
      <c r="AU121" s="249"/>
      <c r="AV121" s="249"/>
      <c r="AW121" s="249"/>
      <c r="AX121" s="249"/>
      <c r="AY121" s="249"/>
      <c r="AZ121" s="249"/>
      <c r="BA121" s="249"/>
      <c r="BB121" s="249"/>
      <c r="BC121" s="249"/>
      <c r="BD121" s="249"/>
      <c r="BE121" s="249"/>
      <c r="BF121" s="249"/>
      <c r="BG121" s="249"/>
      <c r="BH121" s="249"/>
      <c r="BI121" s="249"/>
      <c r="BJ121" s="249"/>
      <c r="BK121" s="249"/>
      <c r="BL121" s="249"/>
      <c r="BM121" s="249"/>
      <c r="BN121" s="249"/>
      <c r="BO121" s="249"/>
      <c r="BP121" s="249"/>
      <c r="BQ121" s="249"/>
      <c r="BR121" s="249"/>
      <c r="BS121" s="249"/>
      <c r="BT121" s="249"/>
      <c r="BU121" s="249"/>
      <c r="BV121" s="249"/>
      <c r="BW121" s="249"/>
      <c r="BX121" s="249"/>
      <c r="BY121" s="249"/>
      <c r="BZ121" s="249"/>
      <c r="CA121" s="249"/>
      <c r="CB121" s="249"/>
      <c r="CC121" s="249"/>
      <c r="CD121" s="249"/>
      <c r="CE121" s="249"/>
      <c r="CF121" s="249"/>
      <c r="CG121" s="249"/>
      <c r="CH121" s="249"/>
      <c r="CI121" s="249"/>
      <c r="CJ121" s="249"/>
      <c r="CK121" s="249"/>
      <c r="CL121" s="249"/>
      <c r="CM121" s="249"/>
      <c r="CN121" s="249"/>
      <c r="CO121" s="249"/>
      <c r="CP121" s="249"/>
      <c r="CQ121" s="249"/>
      <c r="CR121" s="249"/>
      <c r="CS121" s="249"/>
      <c r="CT121" s="249"/>
      <c r="CU121" s="249"/>
      <c r="CV121" s="249"/>
      <c r="CW121" s="249"/>
      <c r="CX121" s="249"/>
      <c r="CY121" s="249"/>
      <c r="CZ121" s="249"/>
      <c r="DA121" s="249"/>
      <c r="DB121" s="249"/>
      <c r="DC121" s="249"/>
      <c r="DD121" s="249"/>
      <c r="DE121" s="249"/>
      <c r="DF121" s="249"/>
      <c r="DG121" s="249"/>
      <c r="DH121" s="249"/>
      <c r="DI121" s="249"/>
      <c r="DJ121" s="249"/>
      <c r="DK121" s="249"/>
      <c r="DL121" s="249"/>
    </row>
    <row r="122" spans="1:116" x14ac:dyDescent="0.35">
      <c r="A122" s="250" t="s">
        <v>544</v>
      </c>
      <c r="B122" s="251" t="s">
        <v>7557</v>
      </c>
      <c r="C122" s="254">
        <v>0.52228899020000008</v>
      </c>
      <c r="D122" s="255">
        <v>0</v>
      </c>
      <c r="E122" s="254">
        <v>0.30299999999999999</v>
      </c>
      <c r="F122" s="254">
        <v>3.3</v>
      </c>
      <c r="G122" s="254">
        <v>0.45849855369999998</v>
      </c>
      <c r="H122" s="254">
        <v>30.7000007629</v>
      </c>
      <c r="I122" s="255">
        <v>4</v>
      </c>
      <c r="J122" s="255">
        <f>IFERROR(VLOOKUP($B122,'Core Indicators'!$E$3:$EU$906,147,FALSE),"x")</f>
        <v>2783</v>
      </c>
      <c r="K122" s="256">
        <v>-1.0627838373</v>
      </c>
      <c r="L122" s="254">
        <v>2.75</v>
      </c>
      <c r="M122" s="255">
        <v>30</v>
      </c>
      <c r="N122" s="255">
        <v>29</v>
      </c>
      <c r="O122" s="255">
        <f>IFERROR(VLOOKUP(B122,'Core Indicators'!$E$3:$G$9906,3,FALSE),"x")</f>
        <v>52240000</v>
      </c>
      <c r="P122" s="255">
        <v>653080</v>
      </c>
      <c r="Q122" s="249"/>
      <c r="R122" s="249"/>
      <c r="S122" s="249"/>
      <c r="T122" s="249"/>
      <c r="U122" s="249"/>
      <c r="V122" s="249"/>
      <c r="W122" s="249"/>
      <c r="X122" s="249"/>
      <c r="Y122" s="249"/>
      <c r="Z122" s="249"/>
      <c r="AA122" s="249"/>
      <c r="AB122" s="249"/>
      <c r="AC122" s="249"/>
      <c r="AD122" s="249"/>
      <c r="AE122" s="249"/>
      <c r="AF122" s="249"/>
      <c r="AG122" s="249"/>
      <c r="AH122" s="249"/>
      <c r="AI122" s="249"/>
      <c r="AJ122" s="249"/>
      <c r="AK122" s="249"/>
      <c r="AL122" s="249"/>
      <c r="AM122" s="249"/>
      <c r="AN122" s="249"/>
      <c r="AO122" s="249"/>
      <c r="AP122" s="249"/>
      <c r="AQ122" s="249"/>
      <c r="AR122" s="249"/>
      <c r="AS122" s="249"/>
      <c r="AT122" s="249"/>
      <c r="AU122" s="249"/>
      <c r="AV122" s="249"/>
      <c r="AW122" s="249"/>
      <c r="AX122" s="249"/>
      <c r="AY122" s="249"/>
      <c r="AZ122" s="249"/>
      <c r="BA122" s="249"/>
      <c r="BB122" s="249"/>
      <c r="BC122" s="249"/>
      <c r="BD122" s="249"/>
      <c r="BE122" s="249"/>
      <c r="BF122" s="249"/>
      <c r="BG122" s="249"/>
      <c r="BH122" s="249"/>
      <c r="BI122" s="249"/>
      <c r="BJ122" s="249"/>
      <c r="BK122" s="249"/>
      <c r="BL122" s="249"/>
      <c r="BM122" s="249"/>
      <c r="BN122" s="249"/>
      <c r="BO122" s="249"/>
      <c r="BP122" s="249"/>
      <c r="BQ122" s="249"/>
      <c r="BR122" s="249"/>
      <c r="BS122" s="249"/>
      <c r="BT122" s="249"/>
      <c r="BU122" s="249"/>
      <c r="BV122" s="249"/>
      <c r="BW122" s="249"/>
      <c r="BX122" s="249"/>
      <c r="BY122" s="249"/>
      <c r="BZ122" s="249"/>
      <c r="CA122" s="249"/>
      <c r="CB122" s="249"/>
      <c r="CC122" s="249"/>
      <c r="CD122" s="249"/>
      <c r="CE122" s="249"/>
      <c r="CF122" s="249"/>
      <c r="CG122" s="249"/>
      <c r="CH122" s="249"/>
      <c r="CI122" s="249"/>
      <c r="CJ122" s="249"/>
      <c r="CK122" s="249"/>
      <c r="CL122" s="249"/>
      <c r="CM122" s="249"/>
      <c r="CN122" s="249"/>
      <c r="CO122" s="249"/>
      <c r="CP122" s="249"/>
      <c r="CQ122" s="249"/>
      <c r="CR122" s="249"/>
      <c r="CS122" s="249"/>
      <c r="CT122" s="249"/>
      <c r="CU122" s="249"/>
      <c r="CV122" s="249"/>
      <c r="CW122" s="249"/>
      <c r="CX122" s="249"/>
      <c r="CY122" s="249"/>
      <c r="CZ122" s="249"/>
      <c r="DA122" s="249"/>
      <c r="DB122" s="249"/>
      <c r="DC122" s="249"/>
      <c r="DD122" s="249"/>
      <c r="DE122" s="249"/>
      <c r="DF122" s="249"/>
      <c r="DG122" s="249"/>
      <c r="DH122" s="249"/>
      <c r="DI122" s="249"/>
      <c r="DJ122" s="249"/>
      <c r="DK122" s="249"/>
      <c r="DL122" s="249"/>
    </row>
    <row r="123" spans="1:116" x14ac:dyDescent="0.35">
      <c r="A123" s="250" t="s">
        <v>2271</v>
      </c>
      <c r="B123" s="251" t="s">
        <v>7558</v>
      </c>
      <c r="C123" s="254">
        <v>0.72633300469999995</v>
      </c>
      <c r="D123" s="255">
        <v>11</v>
      </c>
      <c r="E123" s="254">
        <v>0.161</v>
      </c>
      <c r="F123" s="254">
        <v>7.5</v>
      </c>
      <c r="G123" s="254">
        <v>0.46023062380000002</v>
      </c>
      <c r="H123" s="254">
        <v>59.099998474099998</v>
      </c>
      <c r="I123" s="255">
        <v>0</v>
      </c>
      <c r="J123" s="255" t="str">
        <f>IFERROR(VLOOKUP($B123,'Core Indicators'!$E$3:$EU$906,147,FALSE),"x")</f>
        <v>x</v>
      </c>
      <c r="K123" s="256">
        <v>0.30998012419999998</v>
      </c>
      <c r="L123" s="254">
        <v>6.75</v>
      </c>
      <c r="M123" s="255">
        <v>77</v>
      </c>
      <c r="N123" s="255">
        <v>52</v>
      </c>
      <c r="O123" s="255">
        <f>IFERROR(VLOOKUP(B123,'Core Indicators'!$E$3:$G$9906,3,FALSE),"x")</f>
        <v>2541000</v>
      </c>
      <c r="P123" s="255">
        <v>823290</v>
      </c>
      <c r="Q123" s="249"/>
      <c r="R123" s="249"/>
      <c r="S123" s="249"/>
      <c r="T123" s="249"/>
      <c r="U123" s="249"/>
      <c r="V123" s="249"/>
      <c r="W123" s="249"/>
      <c r="X123" s="249"/>
      <c r="Y123" s="249"/>
      <c r="Z123" s="249"/>
      <c r="AA123" s="249"/>
      <c r="AB123" s="249"/>
      <c r="AC123" s="249"/>
      <c r="AD123" s="249"/>
      <c r="AE123" s="249"/>
      <c r="AF123" s="249"/>
      <c r="AG123" s="249"/>
      <c r="AH123" s="249"/>
      <c r="AI123" s="249"/>
      <c r="AJ123" s="249"/>
      <c r="AK123" s="249"/>
      <c r="AL123" s="249"/>
      <c r="AM123" s="249"/>
      <c r="AN123" s="249"/>
      <c r="AO123" s="249"/>
      <c r="AP123" s="249"/>
      <c r="AQ123" s="249"/>
      <c r="AR123" s="249"/>
      <c r="AS123" s="249"/>
      <c r="AT123" s="249"/>
      <c r="AU123" s="249"/>
      <c r="AV123" s="249"/>
      <c r="AW123" s="249"/>
      <c r="AX123" s="249"/>
      <c r="AY123" s="249"/>
      <c r="AZ123" s="249"/>
      <c r="BA123" s="249"/>
      <c r="BB123" s="249"/>
      <c r="BC123" s="249"/>
      <c r="BD123" s="249"/>
      <c r="BE123" s="249"/>
      <c r="BF123" s="249"/>
      <c r="BG123" s="249"/>
      <c r="BH123" s="249"/>
      <c r="BI123" s="249"/>
      <c r="BJ123" s="249"/>
      <c r="BK123" s="249"/>
      <c r="BL123" s="249"/>
      <c r="BM123" s="249"/>
      <c r="BN123" s="249"/>
      <c r="BO123" s="249"/>
      <c r="BP123" s="249"/>
      <c r="BQ123" s="249"/>
      <c r="BR123" s="249"/>
      <c r="BS123" s="249"/>
      <c r="BT123" s="249"/>
      <c r="BU123" s="249"/>
      <c r="BV123" s="249"/>
      <c r="BW123" s="249"/>
      <c r="BX123" s="249"/>
      <c r="BY123" s="249"/>
      <c r="BZ123" s="249"/>
      <c r="CA123" s="249"/>
      <c r="CB123" s="249"/>
      <c r="CC123" s="249"/>
      <c r="CD123" s="249"/>
      <c r="CE123" s="249"/>
      <c r="CF123" s="249"/>
      <c r="CG123" s="249"/>
      <c r="CH123" s="249"/>
      <c r="CI123" s="249"/>
      <c r="CJ123" s="249"/>
      <c r="CK123" s="249"/>
      <c r="CL123" s="249"/>
      <c r="CM123" s="249"/>
      <c r="CN123" s="249"/>
      <c r="CO123" s="249"/>
      <c r="CP123" s="249"/>
      <c r="CQ123" s="249"/>
      <c r="CR123" s="249"/>
      <c r="CS123" s="249"/>
      <c r="CT123" s="249"/>
      <c r="CU123" s="249"/>
      <c r="CV123" s="249"/>
      <c r="CW123" s="249"/>
      <c r="CX123" s="249"/>
      <c r="CY123" s="249"/>
      <c r="CZ123" s="249"/>
      <c r="DA123" s="249"/>
      <c r="DB123" s="249"/>
      <c r="DC123" s="249"/>
      <c r="DD123" s="249"/>
      <c r="DE123" s="249"/>
      <c r="DF123" s="249"/>
      <c r="DG123" s="249"/>
      <c r="DH123" s="249"/>
      <c r="DI123" s="249"/>
      <c r="DJ123" s="249"/>
      <c r="DK123" s="249"/>
      <c r="DL123" s="249"/>
    </row>
    <row r="124" spans="1:116" x14ac:dyDescent="0.35">
      <c r="A124" s="250" t="s">
        <v>7559</v>
      </c>
      <c r="B124" s="251" t="s">
        <v>7560</v>
      </c>
      <c r="C124" s="254">
        <v>0</v>
      </c>
      <c r="D124" s="255">
        <v>12</v>
      </c>
      <c r="E124" s="254">
        <v>0</v>
      </c>
      <c r="F124" s="254" t="s">
        <v>14</v>
      </c>
      <c r="G124" s="254" t="s">
        <v>14</v>
      </c>
      <c r="H124" s="254" t="s">
        <v>14</v>
      </c>
      <c r="I124" s="255">
        <v>0</v>
      </c>
      <c r="J124" s="255" t="str">
        <f>IFERROR(VLOOKUP($B124,'Core Indicators'!$E$3:$EU$906,147,FALSE),"x")</f>
        <v>x</v>
      </c>
      <c r="K124" s="256">
        <v>-0.76369076969999994</v>
      </c>
      <c r="L124" s="254" t="s">
        <v>14</v>
      </c>
      <c r="M124" s="255">
        <v>77</v>
      </c>
      <c r="N124" s="255" t="s">
        <v>14</v>
      </c>
      <c r="O124" s="255" t="str">
        <f>IFERROR(VLOOKUP(B124,'Core Indicators'!$E$3:$G$9906,3,FALSE),"x")</f>
        <v>x</v>
      </c>
      <c r="P124" s="255">
        <v>20</v>
      </c>
      <c r="Q124" s="249"/>
      <c r="R124" s="249"/>
      <c r="S124" s="249"/>
      <c r="T124" s="249"/>
      <c r="U124" s="249"/>
      <c r="V124" s="249"/>
      <c r="W124" s="249"/>
      <c r="X124" s="249"/>
      <c r="Y124" s="249"/>
      <c r="Z124" s="249"/>
      <c r="AA124" s="249"/>
      <c r="AB124" s="249"/>
      <c r="AC124" s="249"/>
      <c r="AD124" s="249"/>
      <c r="AE124" s="249"/>
      <c r="AF124" s="249"/>
      <c r="AG124" s="249"/>
      <c r="AH124" s="249"/>
      <c r="AI124" s="249"/>
      <c r="AJ124" s="249"/>
      <c r="AK124" s="249"/>
      <c r="AL124" s="249"/>
      <c r="AM124" s="249"/>
      <c r="AN124" s="249"/>
      <c r="AO124" s="249"/>
      <c r="AP124" s="249"/>
      <c r="AQ124" s="249"/>
      <c r="AR124" s="249"/>
      <c r="AS124" s="249"/>
      <c r="AT124" s="249"/>
      <c r="AU124" s="249"/>
      <c r="AV124" s="249"/>
      <c r="AW124" s="249"/>
      <c r="AX124" s="249"/>
      <c r="AY124" s="249"/>
      <c r="AZ124" s="249"/>
      <c r="BA124" s="249"/>
      <c r="BB124" s="249"/>
      <c r="BC124" s="249"/>
      <c r="BD124" s="249"/>
      <c r="BE124" s="249"/>
      <c r="BF124" s="249"/>
      <c r="BG124" s="249"/>
      <c r="BH124" s="249"/>
      <c r="BI124" s="249"/>
      <c r="BJ124" s="249"/>
      <c r="BK124" s="249"/>
      <c r="BL124" s="249"/>
      <c r="BM124" s="249"/>
      <c r="BN124" s="249"/>
      <c r="BO124" s="249"/>
      <c r="BP124" s="249"/>
      <c r="BQ124" s="249"/>
      <c r="BR124" s="249"/>
      <c r="BS124" s="249"/>
      <c r="BT124" s="249"/>
      <c r="BU124" s="249"/>
      <c r="BV124" s="249"/>
      <c r="BW124" s="249"/>
      <c r="BX124" s="249"/>
      <c r="BY124" s="249"/>
      <c r="BZ124" s="249"/>
      <c r="CA124" s="249"/>
      <c r="CB124" s="249"/>
      <c r="CC124" s="249"/>
      <c r="CD124" s="249"/>
      <c r="CE124" s="249"/>
      <c r="CF124" s="249"/>
      <c r="CG124" s="249"/>
      <c r="CH124" s="249"/>
      <c r="CI124" s="249"/>
      <c r="CJ124" s="249"/>
      <c r="CK124" s="249"/>
      <c r="CL124" s="249"/>
      <c r="CM124" s="249"/>
      <c r="CN124" s="249"/>
      <c r="CO124" s="249"/>
      <c r="CP124" s="249"/>
      <c r="CQ124" s="249"/>
      <c r="CR124" s="249"/>
      <c r="CS124" s="249"/>
      <c r="CT124" s="249"/>
      <c r="CU124" s="249"/>
      <c r="CV124" s="249"/>
      <c r="CW124" s="249"/>
      <c r="CX124" s="249"/>
      <c r="CY124" s="249"/>
      <c r="CZ124" s="249"/>
      <c r="DA124" s="249"/>
      <c r="DB124" s="249"/>
      <c r="DC124" s="249"/>
      <c r="DD124" s="249"/>
      <c r="DE124" s="249"/>
      <c r="DF124" s="249"/>
      <c r="DG124" s="249"/>
      <c r="DH124" s="249"/>
      <c r="DI124" s="249"/>
      <c r="DJ124" s="249"/>
      <c r="DK124" s="249"/>
      <c r="DL124" s="249"/>
    </row>
    <row r="125" spans="1:116" x14ac:dyDescent="0.35">
      <c r="A125" s="250" t="s">
        <v>7561</v>
      </c>
      <c r="B125" s="251" t="s">
        <v>7562</v>
      </c>
      <c r="C125" s="254">
        <v>0.76569999609999995</v>
      </c>
      <c r="D125" s="255">
        <v>8</v>
      </c>
      <c r="E125" s="254">
        <v>0.09</v>
      </c>
      <c r="F125" s="254">
        <v>5.85</v>
      </c>
      <c r="G125" s="254">
        <v>0.47573758710000003</v>
      </c>
      <c r="H125" s="254">
        <v>32.799999237100003</v>
      </c>
      <c r="I125" s="255">
        <v>3</v>
      </c>
      <c r="J125" s="255" t="str">
        <f>IFERROR(VLOOKUP($B125,'Core Indicators'!$E$3:$EU$906,147,FALSE),"x")</f>
        <v>x</v>
      </c>
      <c r="K125" s="256">
        <v>-0.53553414340000005</v>
      </c>
      <c r="L125" s="254">
        <v>5</v>
      </c>
      <c r="M125" s="255">
        <v>56</v>
      </c>
      <c r="N125" s="255">
        <v>34</v>
      </c>
      <c r="O125" s="255" t="str">
        <f>IFERROR(VLOOKUP(B125,'Core Indicators'!$E$3:$G$9906,3,FALSE),"x")</f>
        <v>x</v>
      </c>
      <c r="P125" s="255">
        <v>143350</v>
      </c>
      <c r="Q125" s="249"/>
      <c r="R125" s="249"/>
      <c r="S125" s="249"/>
      <c r="T125" s="249"/>
      <c r="U125" s="249"/>
      <c r="V125" s="249"/>
      <c r="W125" s="249"/>
      <c r="X125" s="249"/>
      <c r="Y125" s="249"/>
      <c r="Z125" s="249"/>
      <c r="AA125" s="249"/>
      <c r="AB125" s="249"/>
      <c r="AC125" s="249"/>
      <c r="AD125" s="249"/>
      <c r="AE125" s="249"/>
      <c r="AF125" s="249"/>
      <c r="AG125" s="249"/>
      <c r="AH125" s="249"/>
      <c r="AI125" s="249"/>
      <c r="AJ125" s="249"/>
      <c r="AK125" s="249"/>
      <c r="AL125" s="249"/>
      <c r="AM125" s="249"/>
      <c r="AN125" s="249"/>
      <c r="AO125" s="249"/>
      <c r="AP125" s="249"/>
      <c r="AQ125" s="249"/>
      <c r="AR125" s="249"/>
      <c r="AS125" s="249"/>
      <c r="AT125" s="249"/>
      <c r="AU125" s="249"/>
      <c r="AV125" s="249"/>
      <c r="AW125" s="249"/>
      <c r="AX125" s="249"/>
      <c r="AY125" s="249"/>
      <c r="AZ125" s="249"/>
      <c r="BA125" s="249"/>
      <c r="BB125" s="249"/>
      <c r="BC125" s="249"/>
      <c r="BD125" s="249"/>
      <c r="BE125" s="249"/>
      <c r="BF125" s="249"/>
      <c r="BG125" s="249"/>
      <c r="BH125" s="249"/>
      <c r="BI125" s="249"/>
      <c r="BJ125" s="249"/>
      <c r="BK125" s="249"/>
      <c r="BL125" s="249"/>
      <c r="BM125" s="249"/>
      <c r="BN125" s="249"/>
      <c r="BO125" s="249"/>
      <c r="BP125" s="249"/>
      <c r="BQ125" s="249"/>
      <c r="BR125" s="249"/>
      <c r="BS125" s="249"/>
      <c r="BT125" s="249"/>
      <c r="BU125" s="249"/>
      <c r="BV125" s="249"/>
      <c r="BW125" s="249"/>
      <c r="BX125" s="249"/>
      <c r="BY125" s="249"/>
      <c r="BZ125" s="249"/>
      <c r="CA125" s="249"/>
      <c r="CB125" s="249"/>
      <c r="CC125" s="249"/>
      <c r="CD125" s="249"/>
      <c r="CE125" s="249"/>
      <c r="CF125" s="249"/>
      <c r="CG125" s="249"/>
      <c r="CH125" s="249"/>
      <c r="CI125" s="249"/>
      <c r="CJ125" s="249"/>
      <c r="CK125" s="249"/>
      <c r="CL125" s="249"/>
      <c r="CM125" s="249"/>
      <c r="CN125" s="249"/>
      <c r="CO125" s="249"/>
      <c r="CP125" s="249"/>
      <c r="CQ125" s="249"/>
      <c r="CR125" s="249"/>
      <c r="CS125" s="249"/>
      <c r="CT125" s="249"/>
      <c r="CU125" s="249"/>
      <c r="CV125" s="249"/>
      <c r="CW125" s="249"/>
      <c r="CX125" s="249"/>
      <c r="CY125" s="249"/>
      <c r="CZ125" s="249"/>
      <c r="DA125" s="249"/>
      <c r="DB125" s="249"/>
      <c r="DC125" s="249"/>
      <c r="DD125" s="249"/>
      <c r="DE125" s="249"/>
      <c r="DF125" s="249"/>
      <c r="DG125" s="249"/>
      <c r="DH125" s="249"/>
      <c r="DI125" s="249"/>
      <c r="DJ125" s="249"/>
      <c r="DK125" s="249"/>
      <c r="DL125" s="249"/>
    </row>
    <row r="126" spans="1:116" x14ac:dyDescent="0.35">
      <c r="A126" s="250" t="s">
        <v>7563</v>
      </c>
      <c r="B126" s="251" t="s">
        <v>7564</v>
      </c>
      <c r="C126" s="254">
        <v>0</v>
      </c>
      <c r="D126" s="255">
        <v>13</v>
      </c>
      <c r="E126" s="254">
        <v>0</v>
      </c>
      <c r="F126" s="254" t="s">
        <v>14</v>
      </c>
      <c r="G126" s="254">
        <v>4.1109984400000001E-2</v>
      </c>
      <c r="H126" s="254">
        <v>28.5</v>
      </c>
      <c r="I126" s="255">
        <v>0</v>
      </c>
      <c r="J126" s="255" t="str">
        <f>IFERROR(VLOOKUP($B126,'Core Indicators'!$E$3:$EU$906,147,FALSE),"x")</f>
        <v>x</v>
      </c>
      <c r="K126" s="256">
        <v>1.8084671497</v>
      </c>
      <c r="L126" s="254" t="s">
        <v>14</v>
      </c>
      <c r="M126" s="255">
        <v>99</v>
      </c>
      <c r="N126" s="255">
        <v>82</v>
      </c>
      <c r="O126" s="255" t="str">
        <f>IFERROR(VLOOKUP(B126,'Core Indicators'!$E$3:$G$9906,3,FALSE),"x")</f>
        <v>x</v>
      </c>
      <c r="P126" s="255">
        <v>33690</v>
      </c>
      <c r="Q126" s="249"/>
      <c r="R126" s="249"/>
      <c r="S126" s="249"/>
      <c r="T126" s="249"/>
      <c r="U126" s="249"/>
      <c r="V126" s="249"/>
      <c r="W126" s="249"/>
      <c r="X126" s="249"/>
      <c r="Y126" s="249"/>
      <c r="Z126" s="249"/>
      <c r="AA126" s="249"/>
      <c r="AB126" s="249"/>
      <c r="AC126" s="249"/>
      <c r="AD126" s="249"/>
      <c r="AE126" s="249"/>
      <c r="AF126" s="249"/>
      <c r="AG126" s="249"/>
      <c r="AH126" s="249"/>
      <c r="AI126" s="249"/>
      <c r="AJ126" s="249"/>
      <c r="AK126" s="249"/>
      <c r="AL126" s="249"/>
      <c r="AM126" s="249"/>
      <c r="AN126" s="249"/>
      <c r="AO126" s="249"/>
      <c r="AP126" s="249"/>
      <c r="AQ126" s="249"/>
      <c r="AR126" s="249"/>
      <c r="AS126" s="249"/>
      <c r="AT126" s="249"/>
      <c r="AU126" s="249"/>
      <c r="AV126" s="249"/>
      <c r="AW126" s="249"/>
      <c r="AX126" s="249"/>
      <c r="AY126" s="249"/>
      <c r="AZ126" s="249"/>
      <c r="BA126" s="249"/>
      <c r="BB126" s="249"/>
      <c r="BC126" s="249"/>
      <c r="BD126" s="249"/>
      <c r="BE126" s="249"/>
      <c r="BF126" s="249"/>
      <c r="BG126" s="249"/>
      <c r="BH126" s="249"/>
      <c r="BI126" s="249"/>
      <c r="BJ126" s="249"/>
      <c r="BK126" s="249"/>
      <c r="BL126" s="249"/>
      <c r="BM126" s="249"/>
      <c r="BN126" s="249"/>
      <c r="BO126" s="249"/>
      <c r="BP126" s="249"/>
      <c r="BQ126" s="249"/>
      <c r="BR126" s="249"/>
      <c r="BS126" s="249"/>
      <c r="BT126" s="249"/>
      <c r="BU126" s="249"/>
      <c r="BV126" s="249"/>
      <c r="BW126" s="249"/>
      <c r="BX126" s="249"/>
      <c r="BY126" s="249"/>
      <c r="BZ126" s="249"/>
      <c r="CA126" s="249"/>
      <c r="CB126" s="249"/>
      <c r="CC126" s="249"/>
      <c r="CD126" s="249"/>
      <c r="CE126" s="249"/>
      <c r="CF126" s="249"/>
      <c r="CG126" s="249"/>
      <c r="CH126" s="249"/>
      <c r="CI126" s="249"/>
      <c r="CJ126" s="249"/>
      <c r="CK126" s="249"/>
      <c r="CL126" s="249"/>
      <c r="CM126" s="249"/>
      <c r="CN126" s="249"/>
      <c r="CO126" s="249"/>
      <c r="CP126" s="249"/>
      <c r="CQ126" s="249"/>
      <c r="CR126" s="249"/>
      <c r="CS126" s="249"/>
      <c r="CT126" s="249"/>
      <c r="CU126" s="249"/>
      <c r="CV126" s="249"/>
      <c r="CW126" s="249"/>
      <c r="CX126" s="249"/>
      <c r="CY126" s="249"/>
      <c r="CZ126" s="249"/>
      <c r="DA126" s="249"/>
      <c r="DB126" s="249"/>
      <c r="DC126" s="249"/>
      <c r="DD126" s="249"/>
      <c r="DE126" s="249"/>
      <c r="DF126" s="249"/>
      <c r="DG126" s="249"/>
      <c r="DH126" s="249"/>
      <c r="DI126" s="249"/>
      <c r="DJ126" s="249"/>
      <c r="DK126" s="249"/>
      <c r="DL126" s="249"/>
    </row>
    <row r="127" spans="1:116" x14ac:dyDescent="0.35">
      <c r="A127" s="250" t="s">
        <v>7565</v>
      </c>
      <c r="B127" s="251" t="s">
        <v>7566</v>
      </c>
      <c r="C127" s="254">
        <v>0.50848300209999997</v>
      </c>
      <c r="D127" s="255">
        <v>13</v>
      </c>
      <c r="E127" s="254">
        <v>0</v>
      </c>
      <c r="F127" s="254" t="s">
        <v>14</v>
      </c>
      <c r="G127" s="254">
        <v>0.13293942289999999</v>
      </c>
      <c r="H127" s="254" t="s">
        <v>14</v>
      </c>
      <c r="I127" s="255">
        <v>0</v>
      </c>
      <c r="J127" s="255" t="str">
        <f>IFERROR(VLOOKUP($B127,'Core Indicators'!$E$3:$EU$906,147,FALSE),"x")</f>
        <v>x</v>
      </c>
      <c r="K127" s="256">
        <v>1.8847389220999999</v>
      </c>
      <c r="L127" s="254" t="s">
        <v>14</v>
      </c>
      <c r="M127" s="255">
        <v>97</v>
      </c>
      <c r="N127" s="255">
        <v>87</v>
      </c>
      <c r="O127" s="255" t="str">
        <f>IFERROR(VLOOKUP(B127,'Core Indicators'!$E$3:$G$9906,3,FALSE),"x")</f>
        <v>x</v>
      </c>
      <c r="P127" s="255">
        <v>263310</v>
      </c>
      <c r="Q127" s="249"/>
      <c r="R127" s="249"/>
      <c r="S127" s="249"/>
      <c r="T127" s="249"/>
      <c r="U127" s="249"/>
      <c r="V127" s="249"/>
      <c r="W127" s="249"/>
      <c r="X127" s="249"/>
      <c r="Y127" s="249"/>
      <c r="Z127" s="249"/>
      <c r="AA127" s="249"/>
      <c r="AB127" s="249"/>
      <c r="AC127" s="249"/>
      <c r="AD127" s="249"/>
      <c r="AE127" s="249"/>
      <c r="AF127" s="249"/>
      <c r="AG127" s="249"/>
      <c r="AH127" s="249"/>
      <c r="AI127" s="249"/>
      <c r="AJ127" s="249"/>
      <c r="AK127" s="249"/>
      <c r="AL127" s="249"/>
      <c r="AM127" s="249"/>
      <c r="AN127" s="249"/>
      <c r="AO127" s="249"/>
      <c r="AP127" s="249"/>
      <c r="AQ127" s="249"/>
      <c r="AR127" s="249"/>
      <c r="AS127" s="249"/>
      <c r="AT127" s="249"/>
      <c r="AU127" s="249"/>
      <c r="AV127" s="249"/>
      <c r="AW127" s="249"/>
      <c r="AX127" s="249"/>
      <c r="AY127" s="249"/>
      <c r="AZ127" s="249"/>
      <c r="BA127" s="249"/>
      <c r="BB127" s="249"/>
      <c r="BC127" s="249"/>
      <c r="BD127" s="249"/>
      <c r="BE127" s="249"/>
      <c r="BF127" s="249"/>
      <c r="BG127" s="249"/>
      <c r="BH127" s="249"/>
      <c r="BI127" s="249"/>
      <c r="BJ127" s="249"/>
      <c r="BK127" s="249"/>
      <c r="BL127" s="249"/>
      <c r="BM127" s="249"/>
      <c r="BN127" s="249"/>
      <c r="BO127" s="249"/>
      <c r="BP127" s="249"/>
      <c r="BQ127" s="249"/>
      <c r="BR127" s="249"/>
      <c r="BS127" s="249"/>
      <c r="BT127" s="249"/>
      <c r="BU127" s="249"/>
      <c r="BV127" s="249"/>
      <c r="BW127" s="249"/>
      <c r="BX127" s="249"/>
      <c r="BY127" s="249"/>
      <c r="BZ127" s="249"/>
      <c r="CA127" s="249"/>
      <c r="CB127" s="249"/>
      <c r="CC127" s="249"/>
      <c r="CD127" s="249"/>
      <c r="CE127" s="249"/>
      <c r="CF127" s="249"/>
      <c r="CG127" s="249"/>
      <c r="CH127" s="249"/>
      <c r="CI127" s="249"/>
      <c r="CJ127" s="249"/>
      <c r="CK127" s="249"/>
      <c r="CL127" s="249"/>
      <c r="CM127" s="249"/>
      <c r="CN127" s="249"/>
      <c r="CO127" s="249"/>
      <c r="CP127" s="249"/>
      <c r="CQ127" s="249"/>
      <c r="CR127" s="249"/>
      <c r="CS127" s="249"/>
      <c r="CT127" s="249"/>
      <c r="CU127" s="249"/>
      <c r="CV127" s="249"/>
      <c r="CW127" s="249"/>
      <c r="CX127" s="249"/>
      <c r="CY127" s="249"/>
      <c r="CZ127" s="249"/>
      <c r="DA127" s="249"/>
      <c r="DB127" s="249"/>
      <c r="DC127" s="249"/>
      <c r="DD127" s="249"/>
      <c r="DE127" s="249"/>
      <c r="DF127" s="249"/>
      <c r="DG127" s="249"/>
      <c r="DH127" s="249"/>
      <c r="DI127" s="249"/>
      <c r="DJ127" s="249"/>
      <c r="DK127" s="249"/>
      <c r="DL127" s="249"/>
    </row>
    <row r="128" spans="1:116" x14ac:dyDescent="0.35">
      <c r="A128" s="250" t="s">
        <v>33</v>
      </c>
      <c r="B128" s="251" t="s">
        <v>7567</v>
      </c>
      <c r="C128" s="254">
        <v>0.2510709747</v>
      </c>
      <c r="D128" s="255">
        <v>6</v>
      </c>
      <c r="E128" s="254">
        <v>0.13950000000000001</v>
      </c>
      <c r="F128" s="254">
        <v>4.0333333332999999</v>
      </c>
      <c r="G128" s="254">
        <v>0.45470245500000001</v>
      </c>
      <c r="H128" s="254">
        <v>46.200000762899997</v>
      </c>
      <c r="I128" s="255">
        <v>3</v>
      </c>
      <c r="J128" s="255">
        <f>IFERROR(VLOOKUP($B128,'Core Indicators'!$E$3:$EU$906,147,FALSE),"x")</f>
        <v>26</v>
      </c>
      <c r="K128" s="256">
        <v>-1.1756899356999999</v>
      </c>
      <c r="L128" s="254">
        <v>2.5</v>
      </c>
      <c r="M128" s="255">
        <v>31</v>
      </c>
      <c r="N128" s="255">
        <v>22</v>
      </c>
      <c r="O128" s="255">
        <f>IFERROR(VLOOKUP(B128,'Core Indicators'!$E$3:$G$9906,3,FALSE),"x")</f>
        <v>6444000</v>
      </c>
      <c r="P128" s="255">
        <v>120340</v>
      </c>
      <c r="Q128" s="249"/>
      <c r="R128" s="249"/>
      <c r="S128" s="249"/>
      <c r="T128" s="249"/>
      <c r="U128" s="249"/>
      <c r="V128" s="249"/>
      <c r="W128" s="249"/>
      <c r="X128" s="249"/>
      <c r="Y128" s="249"/>
      <c r="Z128" s="249"/>
      <c r="AA128" s="249"/>
      <c r="AB128" s="249"/>
      <c r="AC128" s="249"/>
      <c r="AD128" s="249"/>
      <c r="AE128" s="249"/>
      <c r="AF128" s="249"/>
      <c r="AG128" s="249"/>
      <c r="AH128" s="249"/>
      <c r="AI128" s="249"/>
      <c r="AJ128" s="249"/>
      <c r="AK128" s="249"/>
      <c r="AL128" s="249"/>
      <c r="AM128" s="249"/>
      <c r="AN128" s="249"/>
      <c r="AO128" s="249"/>
      <c r="AP128" s="249"/>
      <c r="AQ128" s="249"/>
      <c r="AR128" s="249"/>
      <c r="AS128" s="249"/>
      <c r="AT128" s="249"/>
      <c r="AU128" s="249"/>
      <c r="AV128" s="249"/>
      <c r="AW128" s="249"/>
      <c r="AX128" s="249"/>
      <c r="AY128" s="249"/>
      <c r="AZ128" s="249"/>
      <c r="BA128" s="249"/>
      <c r="BB128" s="249"/>
      <c r="BC128" s="249"/>
      <c r="BD128" s="249"/>
      <c r="BE128" s="249"/>
      <c r="BF128" s="249"/>
      <c r="BG128" s="249"/>
      <c r="BH128" s="249"/>
      <c r="BI128" s="249"/>
      <c r="BJ128" s="249"/>
      <c r="BK128" s="249"/>
      <c r="BL128" s="249"/>
      <c r="BM128" s="249"/>
      <c r="BN128" s="249"/>
      <c r="BO128" s="249"/>
      <c r="BP128" s="249"/>
      <c r="BQ128" s="249"/>
      <c r="BR128" s="249"/>
      <c r="BS128" s="249"/>
      <c r="BT128" s="249"/>
      <c r="BU128" s="249"/>
      <c r="BV128" s="249"/>
      <c r="BW128" s="249"/>
      <c r="BX128" s="249"/>
      <c r="BY128" s="249"/>
      <c r="BZ128" s="249"/>
      <c r="CA128" s="249"/>
      <c r="CB128" s="249"/>
      <c r="CC128" s="249"/>
      <c r="CD128" s="249"/>
      <c r="CE128" s="249"/>
      <c r="CF128" s="249"/>
      <c r="CG128" s="249"/>
      <c r="CH128" s="249"/>
      <c r="CI128" s="249"/>
      <c r="CJ128" s="249"/>
      <c r="CK128" s="249"/>
      <c r="CL128" s="249"/>
      <c r="CM128" s="249"/>
      <c r="CN128" s="249"/>
      <c r="CO128" s="249"/>
      <c r="CP128" s="249"/>
      <c r="CQ128" s="249"/>
      <c r="CR128" s="249"/>
      <c r="CS128" s="249"/>
      <c r="CT128" s="249"/>
      <c r="CU128" s="249"/>
      <c r="CV128" s="249"/>
      <c r="CW128" s="249"/>
      <c r="CX128" s="249"/>
      <c r="CY128" s="249"/>
      <c r="CZ128" s="249"/>
      <c r="DA128" s="249"/>
      <c r="DB128" s="249"/>
      <c r="DC128" s="249"/>
      <c r="DD128" s="249"/>
      <c r="DE128" s="249"/>
      <c r="DF128" s="249"/>
      <c r="DG128" s="249"/>
      <c r="DH128" s="249"/>
      <c r="DI128" s="249"/>
      <c r="DJ128" s="249"/>
      <c r="DK128" s="249"/>
      <c r="DL128" s="249"/>
    </row>
    <row r="129" spans="1:116" x14ac:dyDescent="0.35">
      <c r="A129" s="250" t="s">
        <v>288</v>
      </c>
      <c r="B129" s="251" t="s">
        <v>7568</v>
      </c>
      <c r="C129" s="254">
        <v>0.629549998</v>
      </c>
      <c r="D129" s="255">
        <v>8</v>
      </c>
      <c r="E129" s="254">
        <v>8.5000000000000006E-2</v>
      </c>
      <c r="F129" s="254">
        <v>6.1</v>
      </c>
      <c r="G129" s="254">
        <v>0.64744784730000005</v>
      </c>
      <c r="H129" s="254">
        <v>34.299999237100003</v>
      </c>
      <c r="I129" s="255">
        <v>2</v>
      </c>
      <c r="J129" s="255">
        <f>IFERROR(VLOOKUP($B129,'Core Indicators'!$E$3:$EU$906,147,FALSE),"x")</f>
        <v>385</v>
      </c>
      <c r="K129" s="256">
        <v>-0.53293120859999998</v>
      </c>
      <c r="L129" s="254">
        <v>5.5</v>
      </c>
      <c r="M129" s="255">
        <v>48</v>
      </c>
      <c r="N129" s="255">
        <v>32</v>
      </c>
      <c r="O129" s="255">
        <f>IFERROR(VLOOKUP(B129,'Core Indicators'!$E$3:$G$9906,3,FALSE),"x")</f>
        <v>23800000</v>
      </c>
      <c r="P129" s="255">
        <v>1266700</v>
      </c>
      <c r="Q129" s="249"/>
      <c r="R129" s="249"/>
      <c r="S129" s="249"/>
      <c r="T129" s="249"/>
      <c r="U129" s="249"/>
      <c r="V129" s="249"/>
      <c r="W129" s="249"/>
      <c r="X129" s="249"/>
      <c r="Y129" s="249"/>
      <c r="Z129" s="249"/>
      <c r="AA129" s="249"/>
      <c r="AB129" s="249"/>
      <c r="AC129" s="249"/>
      <c r="AD129" s="249"/>
      <c r="AE129" s="249"/>
      <c r="AF129" s="249"/>
      <c r="AG129" s="249"/>
      <c r="AH129" s="249"/>
      <c r="AI129" s="249"/>
      <c r="AJ129" s="249"/>
      <c r="AK129" s="249"/>
      <c r="AL129" s="249"/>
      <c r="AM129" s="249"/>
      <c r="AN129" s="249"/>
      <c r="AO129" s="249"/>
      <c r="AP129" s="249"/>
      <c r="AQ129" s="249"/>
      <c r="AR129" s="249"/>
      <c r="AS129" s="249"/>
      <c r="AT129" s="249"/>
      <c r="AU129" s="249"/>
      <c r="AV129" s="249"/>
      <c r="AW129" s="249"/>
      <c r="AX129" s="249"/>
      <c r="AY129" s="249"/>
      <c r="AZ129" s="249"/>
      <c r="BA129" s="249"/>
      <c r="BB129" s="249"/>
      <c r="BC129" s="249"/>
      <c r="BD129" s="249"/>
      <c r="BE129" s="249"/>
      <c r="BF129" s="249"/>
      <c r="BG129" s="249"/>
      <c r="BH129" s="249"/>
      <c r="BI129" s="249"/>
      <c r="BJ129" s="249"/>
      <c r="BK129" s="249"/>
      <c r="BL129" s="249"/>
      <c r="BM129" s="249"/>
      <c r="BN129" s="249"/>
      <c r="BO129" s="249"/>
      <c r="BP129" s="249"/>
      <c r="BQ129" s="249"/>
      <c r="BR129" s="249"/>
      <c r="BS129" s="249"/>
      <c r="BT129" s="249"/>
      <c r="BU129" s="249"/>
      <c r="BV129" s="249"/>
      <c r="BW129" s="249"/>
      <c r="BX129" s="249"/>
      <c r="BY129" s="249"/>
      <c r="BZ129" s="249"/>
      <c r="CA129" s="249"/>
      <c r="CB129" s="249"/>
      <c r="CC129" s="249"/>
      <c r="CD129" s="249"/>
      <c r="CE129" s="249"/>
      <c r="CF129" s="249"/>
      <c r="CG129" s="249"/>
      <c r="CH129" s="249"/>
      <c r="CI129" s="249"/>
      <c r="CJ129" s="249"/>
      <c r="CK129" s="249"/>
      <c r="CL129" s="249"/>
      <c r="CM129" s="249"/>
      <c r="CN129" s="249"/>
      <c r="CO129" s="249"/>
      <c r="CP129" s="249"/>
      <c r="CQ129" s="249"/>
      <c r="CR129" s="249"/>
      <c r="CS129" s="249"/>
      <c r="CT129" s="249"/>
      <c r="CU129" s="249"/>
      <c r="CV129" s="249"/>
      <c r="CW129" s="249"/>
      <c r="CX129" s="249"/>
      <c r="CY129" s="249"/>
      <c r="CZ129" s="249"/>
      <c r="DA129" s="249"/>
      <c r="DB129" s="249"/>
      <c r="DC129" s="249"/>
      <c r="DD129" s="249"/>
      <c r="DE129" s="249"/>
      <c r="DF129" s="249"/>
      <c r="DG129" s="249"/>
      <c r="DH129" s="249"/>
      <c r="DI129" s="249"/>
      <c r="DJ129" s="249"/>
      <c r="DK129" s="249"/>
      <c r="DL129" s="249"/>
    </row>
    <row r="130" spans="1:116" x14ac:dyDescent="0.35">
      <c r="A130" s="250" t="s">
        <v>1353</v>
      </c>
      <c r="B130" s="251" t="s">
        <v>7569</v>
      </c>
      <c r="C130" s="254">
        <v>0.82875000470000004</v>
      </c>
      <c r="D130" s="255">
        <v>3</v>
      </c>
      <c r="E130" s="254">
        <v>0.03</v>
      </c>
      <c r="F130" s="254">
        <v>5.45</v>
      </c>
      <c r="G130" s="254" t="s">
        <v>14</v>
      </c>
      <c r="H130" s="254">
        <v>43</v>
      </c>
      <c r="I130" s="255">
        <v>5</v>
      </c>
      <c r="J130" s="255">
        <f>IFERROR(VLOOKUP($B130,'Core Indicators'!$E$3:$EU$906,147,FALSE),"x")</f>
        <v>5958</v>
      </c>
      <c r="K130" s="256">
        <v>-0.89798212049999993</v>
      </c>
      <c r="L130" s="254">
        <v>5.25</v>
      </c>
      <c r="M130" s="255">
        <v>47</v>
      </c>
      <c r="N130" s="255">
        <v>26</v>
      </c>
      <c r="O130" s="255">
        <f>IFERROR(VLOOKUP(B130,'Core Indicators'!$E$3:$G$9906,3,FALSE),"x")</f>
        <v>200964000</v>
      </c>
      <c r="P130" s="255">
        <v>910770</v>
      </c>
      <c r="Q130" s="249"/>
      <c r="R130" s="249"/>
      <c r="S130" s="249"/>
      <c r="T130" s="249"/>
      <c r="U130" s="249"/>
      <c r="V130" s="249"/>
      <c r="W130" s="249"/>
      <c r="X130" s="249"/>
      <c r="Y130" s="249"/>
      <c r="Z130" s="249"/>
      <c r="AA130" s="249"/>
      <c r="AB130" s="249"/>
      <c r="AC130" s="249"/>
      <c r="AD130" s="249"/>
      <c r="AE130" s="249"/>
      <c r="AF130" s="249"/>
      <c r="AG130" s="249"/>
      <c r="AH130" s="249"/>
      <c r="AI130" s="249"/>
      <c r="AJ130" s="249"/>
      <c r="AK130" s="249"/>
      <c r="AL130" s="249"/>
      <c r="AM130" s="249"/>
      <c r="AN130" s="249"/>
      <c r="AO130" s="249"/>
      <c r="AP130" s="249"/>
      <c r="AQ130" s="249"/>
      <c r="AR130" s="249"/>
      <c r="AS130" s="249"/>
      <c r="AT130" s="249"/>
      <c r="AU130" s="249"/>
      <c r="AV130" s="249"/>
      <c r="AW130" s="249"/>
      <c r="AX130" s="249"/>
      <c r="AY130" s="249"/>
      <c r="AZ130" s="249"/>
      <c r="BA130" s="249"/>
      <c r="BB130" s="249"/>
      <c r="BC130" s="249"/>
      <c r="BD130" s="249"/>
      <c r="BE130" s="249"/>
      <c r="BF130" s="249"/>
      <c r="BG130" s="249"/>
      <c r="BH130" s="249"/>
      <c r="BI130" s="249"/>
      <c r="BJ130" s="249"/>
      <c r="BK130" s="249"/>
      <c r="BL130" s="249"/>
      <c r="BM130" s="249"/>
      <c r="BN130" s="249"/>
      <c r="BO130" s="249"/>
      <c r="BP130" s="249"/>
      <c r="BQ130" s="249"/>
      <c r="BR130" s="249"/>
      <c r="BS130" s="249"/>
      <c r="BT130" s="249"/>
      <c r="BU130" s="249"/>
      <c r="BV130" s="249"/>
      <c r="BW130" s="249"/>
      <c r="BX130" s="249"/>
      <c r="BY130" s="249"/>
      <c r="BZ130" s="249"/>
      <c r="CA130" s="249"/>
      <c r="CB130" s="249"/>
      <c r="CC130" s="249"/>
      <c r="CD130" s="249"/>
      <c r="CE130" s="249"/>
      <c r="CF130" s="249"/>
      <c r="CG130" s="249"/>
      <c r="CH130" s="249"/>
      <c r="CI130" s="249"/>
      <c r="CJ130" s="249"/>
      <c r="CK130" s="249"/>
      <c r="CL130" s="249"/>
      <c r="CM130" s="249"/>
      <c r="CN130" s="249"/>
      <c r="CO130" s="249"/>
      <c r="CP130" s="249"/>
      <c r="CQ130" s="249"/>
      <c r="CR130" s="249"/>
      <c r="CS130" s="249"/>
      <c r="CT130" s="249"/>
      <c r="CU130" s="249"/>
      <c r="CV130" s="249"/>
      <c r="CW130" s="249"/>
      <c r="CX130" s="249"/>
      <c r="CY130" s="249"/>
      <c r="CZ130" s="249"/>
      <c r="DA130" s="249"/>
      <c r="DB130" s="249"/>
      <c r="DC130" s="249"/>
      <c r="DD130" s="249"/>
      <c r="DE130" s="249"/>
      <c r="DF130" s="249"/>
      <c r="DG130" s="249"/>
      <c r="DH130" s="249"/>
      <c r="DI130" s="249"/>
      <c r="DJ130" s="249"/>
      <c r="DK130" s="249"/>
      <c r="DL130" s="249"/>
    </row>
    <row r="131" spans="1:116" x14ac:dyDescent="0.35">
      <c r="A131" s="250" t="s">
        <v>7570</v>
      </c>
      <c r="B131" s="251" t="s">
        <v>7571</v>
      </c>
      <c r="C131" s="254">
        <v>0</v>
      </c>
      <c r="D131" s="255">
        <v>12</v>
      </c>
      <c r="E131" s="254">
        <v>0</v>
      </c>
      <c r="F131" s="254" t="s">
        <v>14</v>
      </c>
      <c r="G131" s="254">
        <v>4.4116419499999997E-2</v>
      </c>
      <c r="H131" s="254">
        <v>27</v>
      </c>
      <c r="I131" s="255">
        <v>2</v>
      </c>
      <c r="J131" s="255" t="str">
        <f>IFERROR(VLOOKUP($B131,'Core Indicators'!$E$3:$EU$906,147,FALSE),"x")</f>
        <v>x</v>
      </c>
      <c r="K131" s="256">
        <v>1.9849152564999999</v>
      </c>
      <c r="L131" s="254" t="s">
        <v>14</v>
      </c>
      <c r="M131" s="255">
        <v>100</v>
      </c>
      <c r="N131" s="255">
        <v>84</v>
      </c>
      <c r="O131" s="255" t="str">
        <f>IFERROR(VLOOKUP(B131,'Core Indicators'!$E$3:$G$9906,3,FALSE),"x")</f>
        <v>x</v>
      </c>
      <c r="P131" s="255">
        <v>365245</v>
      </c>
      <c r="Q131" s="249"/>
      <c r="R131" s="249"/>
      <c r="S131" s="249"/>
      <c r="T131" s="249"/>
      <c r="U131" s="249"/>
      <c r="V131" s="249"/>
      <c r="W131" s="249"/>
      <c r="X131" s="249"/>
      <c r="Y131" s="249"/>
      <c r="Z131" s="249"/>
      <c r="AA131" s="249"/>
      <c r="AB131" s="249"/>
      <c r="AC131" s="249"/>
      <c r="AD131" s="249"/>
      <c r="AE131" s="249"/>
      <c r="AF131" s="249"/>
      <c r="AG131" s="249"/>
      <c r="AH131" s="249"/>
      <c r="AI131" s="249"/>
      <c r="AJ131" s="249"/>
      <c r="AK131" s="249"/>
      <c r="AL131" s="249"/>
      <c r="AM131" s="249"/>
      <c r="AN131" s="249"/>
      <c r="AO131" s="249"/>
      <c r="AP131" s="249"/>
      <c r="AQ131" s="249"/>
      <c r="AR131" s="249"/>
      <c r="AS131" s="249"/>
      <c r="AT131" s="249"/>
      <c r="AU131" s="249"/>
      <c r="AV131" s="249"/>
      <c r="AW131" s="249"/>
      <c r="AX131" s="249"/>
      <c r="AY131" s="249"/>
      <c r="AZ131" s="249"/>
      <c r="BA131" s="249"/>
      <c r="BB131" s="249"/>
      <c r="BC131" s="249"/>
      <c r="BD131" s="249"/>
      <c r="BE131" s="249"/>
      <c r="BF131" s="249"/>
      <c r="BG131" s="249"/>
      <c r="BH131" s="249"/>
      <c r="BI131" s="249"/>
      <c r="BJ131" s="249"/>
      <c r="BK131" s="249"/>
      <c r="BL131" s="249"/>
      <c r="BM131" s="249"/>
      <c r="BN131" s="249"/>
      <c r="BO131" s="249"/>
      <c r="BP131" s="249"/>
      <c r="BQ131" s="249"/>
      <c r="BR131" s="249"/>
      <c r="BS131" s="249"/>
      <c r="BT131" s="249"/>
      <c r="BU131" s="249"/>
      <c r="BV131" s="249"/>
      <c r="BW131" s="249"/>
      <c r="BX131" s="249"/>
      <c r="BY131" s="249"/>
      <c r="BZ131" s="249"/>
      <c r="CA131" s="249"/>
      <c r="CB131" s="249"/>
      <c r="CC131" s="249"/>
      <c r="CD131" s="249"/>
      <c r="CE131" s="249"/>
      <c r="CF131" s="249"/>
      <c r="CG131" s="249"/>
      <c r="CH131" s="249"/>
      <c r="CI131" s="249"/>
      <c r="CJ131" s="249"/>
      <c r="CK131" s="249"/>
      <c r="CL131" s="249"/>
      <c r="CM131" s="249"/>
      <c r="CN131" s="249"/>
      <c r="CO131" s="249"/>
      <c r="CP131" s="249"/>
      <c r="CQ131" s="249"/>
      <c r="CR131" s="249"/>
      <c r="CS131" s="249"/>
      <c r="CT131" s="249"/>
      <c r="CU131" s="249"/>
      <c r="CV131" s="249"/>
      <c r="CW131" s="249"/>
      <c r="CX131" s="249"/>
      <c r="CY131" s="249"/>
      <c r="CZ131" s="249"/>
      <c r="DA131" s="249"/>
      <c r="DB131" s="249"/>
      <c r="DC131" s="249"/>
      <c r="DD131" s="249"/>
      <c r="DE131" s="249"/>
      <c r="DF131" s="249"/>
      <c r="DG131" s="249"/>
      <c r="DH131" s="249"/>
      <c r="DI131" s="249"/>
      <c r="DJ131" s="249"/>
      <c r="DK131" s="249"/>
      <c r="DL131" s="249"/>
    </row>
    <row r="132" spans="1:116" x14ac:dyDescent="0.35">
      <c r="A132" s="250" t="s">
        <v>7572</v>
      </c>
      <c r="B132" s="251" t="s">
        <v>7573</v>
      </c>
      <c r="C132" s="254">
        <v>0.45239998590000002</v>
      </c>
      <c r="D132" s="255">
        <v>5</v>
      </c>
      <c r="E132" s="254">
        <v>0</v>
      </c>
      <c r="F132" s="254">
        <v>2.9</v>
      </c>
      <c r="G132" s="254">
        <v>0.30388778789999998</v>
      </c>
      <c r="H132" s="254" t="s">
        <v>14</v>
      </c>
      <c r="I132" s="255">
        <v>1</v>
      </c>
      <c r="J132" s="255" t="str">
        <f>IFERROR(VLOOKUP($B132,'Core Indicators'!$E$3:$EU$906,147,FALSE),"x")</f>
        <v>x</v>
      </c>
      <c r="K132" s="256">
        <v>0.55440390110000004</v>
      </c>
      <c r="L132" s="254">
        <v>1.75</v>
      </c>
      <c r="M132" s="255">
        <v>23</v>
      </c>
      <c r="N132" s="255">
        <v>52</v>
      </c>
      <c r="O132" s="255" t="str">
        <f>IFERROR(VLOOKUP(B132,'Core Indicators'!$E$3:$G$9906,3,FALSE),"x")</f>
        <v>x</v>
      </c>
      <c r="P132" s="255">
        <v>309500</v>
      </c>
      <c r="Q132" s="249"/>
      <c r="R132" s="249"/>
      <c r="S132" s="249"/>
      <c r="T132" s="249"/>
      <c r="U132" s="249"/>
      <c r="V132" s="249"/>
      <c r="W132" s="249"/>
      <c r="X132" s="249"/>
      <c r="Y132" s="249"/>
      <c r="Z132" s="249"/>
      <c r="AA132" s="249"/>
      <c r="AB132" s="249"/>
      <c r="AC132" s="249"/>
      <c r="AD132" s="249"/>
      <c r="AE132" s="249"/>
      <c r="AF132" s="249"/>
      <c r="AG132" s="249"/>
      <c r="AH132" s="249"/>
      <c r="AI132" s="249"/>
      <c r="AJ132" s="249"/>
      <c r="AK132" s="249"/>
      <c r="AL132" s="249"/>
      <c r="AM132" s="249"/>
      <c r="AN132" s="249"/>
      <c r="AO132" s="249"/>
      <c r="AP132" s="249"/>
      <c r="AQ132" s="249"/>
      <c r="AR132" s="249"/>
      <c r="AS132" s="249"/>
      <c r="AT132" s="249"/>
      <c r="AU132" s="249"/>
      <c r="AV132" s="249"/>
      <c r="AW132" s="249"/>
      <c r="AX132" s="249"/>
      <c r="AY132" s="249"/>
      <c r="AZ132" s="249"/>
      <c r="BA132" s="249"/>
      <c r="BB132" s="249"/>
      <c r="BC132" s="249"/>
      <c r="BD132" s="249"/>
      <c r="BE132" s="249"/>
      <c r="BF132" s="249"/>
      <c r="BG132" s="249"/>
      <c r="BH132" s="249"/>
      <c r="BI132" s="249"/>
      <c r="BJ132" s="249"/>
      <c r="BK132" s="249"/>
      <c r="BL132" s="249"/>
      <c r="BM132" s="249"/>
      <c r="BN132" s="249"/>
      <c r="BO132" s="249"/>
      <c r="BP132" s="249"/>
      <c r="BQ132" s="249"/>
      <c r="BR132" s="249"/>
      <c r="BS132" s="249"/>
      <c r="BT132" s="249"/>
      <c r="BU132" s="249"/>
      <c r="BV132" s="249"/>
      <c r="BW132" s="249"/>
      <c r="BX132" s="249"/>
      <c r="BY132" s="249"/>
      <c r="BZ132" s="249"/>
      <c r="CA132" s="249"/>
      <c r="CB132" s="249"/>
      <c r="CC132" s="249"/>
      <c r="CD132" s="249"/>
      <c r="CE132" s="249"/>
      <c r="CF132" s="249"/>
      <c r="CG132" s="249"/>
      <c r="CH132" s="249"/>
      <c r="CI132" s="249"/>
      <c r="CJ132" s="249"/>
      <c r="CK132" s="249"/>
      <c r="CL132" s="249"/>
      <c r="CM132" s="249"/>
      <c r="CN132" s="249"/>
      <c r="CO132" s="249"/>
      <c r="CP132" s="249"/>
      <c r="CQ132" s="249"/>
      <c r="CR132" s="249"/>
      <c r="CS132" s="249"/>
      <c r="CT132" s="249"/>
      <c r="CU132" s="249"/>
      <c r="CV132" s="249"/>
      <c r="CW132" s="249"/>
      <c r="CX132" s="249"/>
      <c r="CY132" s="249"/>
      <c r="CZ132" s="249"/>
      <c r="DA132" s="249"/>
      <c r="DB132" s="249"/>
      <c r="DC132" s="249"/>
      <c r="DD132" s="249"/>
      <c r="DE132" s="249"/>
      <c r="DF132" s="249"/>
      <c r="DG132" s="249"/>
      <c r="DH132" s="249"/>
      <c r="DI132" s="249"/>
      <c r="DJ132" s="249"/>
      <c r="DK132" s="249"/>
      <c r="DL132" s="249"/>
    </row>
    <row r="133" spans="1:116" x14ac:dyDescent="0.35">
      <c r="A133" s="250" t="s">
        <v>237</v>
      </c>
      <c r="B133" s="251" t="s">
        <v>7574</v>
      </c>
      <c r="C133" s="254">
        <v>0.63669099569999998</v>
      </c>
      <c r="D133" s="255">
        <v>3</v>
      </c>
      <c r="E133" s="254">
        <v>0.16</v>
      </c>
      <c r="F133" s="254">
        <v>3.75</v>
      </c>
      <c r="G133" s="254">
        <v>0.54718978070000002</v>
      </c>
      <c r="H133" s="254">
        <v>33.5</v>
      </c>
      <c r="I133" s="255">
        <v>3</v>
      </c>
      <c r="J133" s="255">
        <f>IFERROR(VLOOKUP($B133,'Core Indicators'!$E$3:$EU$906,147,FALSE),"x")</f>
        <v>553</v>
      </c>
      <c r="K133" s="256">
        <v>-0.66757869719999996</v>
      </c>
      <c r="L133" s="254">
        <v>3.25</v>
      </c>
      <c r="M133" s="255">
        <v>38</v>
      </c>
      <c r="N133" s="255">
        <v>32</v>
      </c>
      <c r="O133" s="255">
        <f>IFERROR(VLOOKUP(B133,'Core Indicators'!$E$3:$G$9906,3,FALSE),"x")</f>
        <v>225200000</v>
      </c>
      <c r="P133" s="255">
        <v>770880</v>
      </c>
      <c r="Q133" s="249"/>
      <c r="R133" s="249"/>
      <c r="S133" s="249"/>
      <c r="T133" s="249"/>
      <c r="U133" s="249"/>
      <c r="V133" s="249"/>
      <c r="W133" s="249"/>
      <c r="X133" s="249"/>
      <c r="Y133" s="249"/>
      <c r="Z133" s="249"/>
      <c r="AA133" s="249"/>
      <c r="AB133" s="249"/>
      <c r="AC133" s="249"/>
      <c r="AD133" s="249"/>
      <c r="AE133" s="249"/>
      <c r="AF133" s="249"/>
      <c r="AG133" s="249"/>
      <c r="AH133" s="249"/>
      <c r="AI133" s="249"/>
      <c r="AJ133" s="249"/>
      <c r="AK133" s="249"/>
      <c r="AL133" s="249"/>
      <c r="AM133" s="249"/>
      <c r="AN133" s="249"/>
      <c r="AO133" s="249"/>
      <c r="AP133" s="249"/>
      <c r="AQ133" s="249"/>
      <c r="AR133" s="249"/>
      <c r="AS133" s="249"/>
      <c r="AT133" s="249"/>
      <c r="AU133" s="249"/>
      <c r="AV133" s="249"/>
      <c r="AW133" s="249"/>
      <c r="AX133" s="249"/>
      <c r="AY133" s="249"/>
      <c r="AZ133" s="249"/>
      <c r="BA133" s="249"/>
      <c r="BB133" s="249"/>
      <c r="BC133" s="249"/>
      <c r="BD133" s="249"/>
      <c r="BE133" s="249"/>
      <c r="BF133" s="249"/>
      <c r="BG133" s="249"/>
      <c r="BH133" s="249"/>
      <c r="BI133" s="249"/>
      <c r="BJ133" s="249"/>
      <c r="BK133" s="249"/>
      <c r="BL133" s="249"/>
      <c r="BM133" s="249"/>
      <c r="BN133" s="249"/>
      <c r="BO133" s="249"/>
      <c r="BP133" s="249"/>
      <c r="BQ133" s="249"/>
      <c r="BR133" s="249"/>
      <c r="BS133" s="249"/>
      <c r="BT133" s="249"/>
      <c r="BU133" s="249"/>
      <c r="BV133" s="249"/>
      <c r="BW133" s="249"/>
      <c r="BX133" s="249"/>
      <c r="BY133" s="249"/>
      <c r="BZ133" s="249"/>
      <c r="CA133" s="249"/>
      <c r="CB133" s="249"/>
      <c r="CC133" s="249"/>
      <c r="CD133" s="249"/>
      <c r="CE133" s="249"/>
      <c r="CF133" s="249"/>
      <c r="CG133" s="249"/>
      <c r="CH133" s="249"/>
      <c r="CI133" s="249"/>
      <c r="CJ133" s="249"/>
      <c r="CK133" s="249"/>
      <c r="CL133" s="249"/>
      <c r="CM133" s="249"/>
      <c r="CN133" s="249"/>
      <c r="CO133" s="249"/>
      <c r="CP133" s="249"/>
      <c r="CQ133" s="249"/>
      <c r="CR133" s="249"/>
      <c r="CS133" s="249"/>
      <c r="CT133" s="249"/>
      <c r="CU133" s="249"/>
      <c r="CV133" s="249"/>
      <c r="CW133" s="249"/>
      <c r="CX133" s="249"/>
      <c r="CY133" s="249"/>
      <c r="CZ133" s="249"/>
      <c r="DA133" s="249"/>
      <c r="DB133" s="249"/>
      <c r="DC133" s="249"/>
      <c r="DD133" s="249"/>
      <c r="DE133" s="249"/>
      <c r="DF133" s="249"/>
      <c r="DG133" s="249"/>
      <c r="DH133" s="249"/>
      <c r="DI133" s="249"/>
      <c r="DJ133" s="249"/>
      <c r="DK133" s="249"/>
      <c r="DL133" s="249"/>
    </row>
    <row r="134" spans="1:116" x14ac:dyDescent="0.35">
      <c r="A134" s="250" t="s">
        <v>7575</v>
      </c>
      <c r="B134" s="251" t="s">
        <v>7576</v>
      </c>
      <c r="C134" s="254">
        <v>0</v>
      </c>
      <c r="D134" s="255">
        <v>12</v>
      </c>
      <c r="E134" s="254">
        <v>0</v>
      </c>
      <c r="F134" s="254" t="s">
        <v>14</v>
      </c>
      <c r="G134" s="254" t="s">
        <v>14</v>
      </c>
      <c r="H134" s="254" t="s">
        <v>14</v>
      </c>
      <c r="I134" s="255">
        <v>0</v>
      </c>
      <c r="J134" s="255" t="str">
        <f>IFERROR(VLOOKUP($B134,'Core Indicators'!$E$3:$EU$906,147,FALSE),"x")</f>
        <v>x</v>
      </c>
      <c r="K134" s="256">
        <v>0.31445762519999998</v>
      </c>
      <c r="L134" s="254" t="s">
        <v>14</v>
      </c>
      <c r="M134" s="255">
        <v>92</v>
      </c>
      <c r="N134" s="255" t="s">
        <v>14</v>
      </c>
      <c r="O134" s="255" t="str">
        <f>IFERROR(VLOOKUP(B134,'Core Indicators'!$E$3:$G$9906,3,FALSE),"x")</f>
        <v>x</v>
      </c>
      <c r="P134" s="255">
        <v>460</v>
      </c>
      <c r="Q134" s="249"/>
      <c r="R134" s="249"/>
      <c r="S134" s="249"/>
      <c r="T134" s="249"/>
      <c r="U134" s="249"/>
      <c r="V134" s="249"/>
      <c r="W134" s="249"/>
      <c r="X134" s="249"/>
      <c r="Y134" s="249"/>
      <c r="Z134" s="249"/>
      <c r="AA134" s="249"/>
      <c r="AB134" s="249"/>
      <c r="AC134" s="249"/>
      <c r="AD134" s="249"/>
      <c r="AE134" s="249"/>
      <c r="AF134" s="249"/>
      <c r="AG134" s="249"/>
      <c r="AH134" s="249"/>
      <c r="AI134" s="249"/>
      <c r="AJ134" s="249"/>
      <c r="AK134" s="249"/>
      <c r="AL134" s="249"/>
      <c r="AM134" s="249"/>
      <c r="AN134" s="249"/>
      <c r="AO134" s="249"/>
      <c r="AP134" s="249"/>
      <c r="AQ134" s="249"/>
      <c r="AR134" s="249"/>
      <c r="AS134" s="249"/>
      <c r="AT134" s="249"/>
      <c r="AU134" s="249"/>
      <c r="AV134" s="249"/>
      <c r="AW134" s="249"/>
      <c r="AX134" s="249"/>
      <c r="AY134" s="249"/>
      <c r="AZ134" s="249"/>
      <c r="BA134" s="249"/>
      <c r="BB134" s="249"/>
      <c r="BC134" s="249"/>
      <c r="BD134" s="249"/>
      <c r="BE134" s="249"/>
      <c r="BF134" s="249"/>
      <c r="BG134" s="249"/>
      <c r="BH134" s="249"/>
      <c r="BI134" s="249"/>
      <c r="BJ134" s="249"/>
      <c r="BK134" s="249"/>
      <c r="BL134" s="249"/>
      <c r="BM134" s="249"/>
      <c r="BN134" s="249"/>
      <c r="BO134" s="249"/>
      <c r="BP134" s="249"/>
      <c r="BQ134" s="249"/>
      <c r="BR134" s="249"/>
      <c r="BS134" s="249"/>
      <c r="BT134" s="249"/>
      <c r="BU134" s="249"/>
      <c r="BV134" s="249"/>
      <c r="BW134" s="249"/>
      <c r="BX134" s="249"/>
      <c r="BY134" s="249"/>
      <c r="BZ134" s="249"/>
      <c r="CA134" s="249"/>
      <c r="CB134" s="249"/>
      <c r="CC134" s="249"/>
      <c r="CD134" s="249"/>
      <c r="CE134" s="249"/>
      <c r="CF134" s="249"/>
      <c r="CG134" s="249"/>
      <c r="CH134" s="249"/>
      <c r="CI134" s="249"/>
      <c r="CJ134" s="249"/>
      <c r="CK134" s="249"/>
      <c r="CL134" s="249"/>
      <c r="CM134" s="249"/>
      <c r="CN134" s="249"/>
      <c r="CO134" s="249"/>
      <c r="CP134" s="249"/>
      <c r="CQ134" s="249"/>
      <c r="CR134" s="249"/>
      <c r="CS134" s="249"/>
      <c r="CT134" s="249"/>
      <c r="CU134" s="249"/>
      <c r="CV134" s="249"/>
      <c r="CW134" s="249"/>
      <c r="CX134" s="249"/>
      <c r="CY134" s="249"/>
      <c r="CZ134" s="249"/>
      <c r="DA134" s="249"/>
      <c r="DB134" s="249"/>
      <c r="DC134" s="249"/>
      <c r="DD134" s="249"/>
      <c r="DE134" s="249"/>
      <c r="DF134" s="249"/>
      <c r="DG134" s="249"/>
      <c r="DH134" s="249"/>
      <c r="DI134" s="249"/>
      <c r="DJ134" s="249"/>
      <c r="DK134" s="249"/>
      <c r="DL134" s="249"/>
    </row>
    <row r="135" spans="1:116" x14ac:dyDescent="0.35">
      <c r="A135" s="250" t="s">
        <v>250</v>
      </c>
      <c r="B135" s="251" t="s">
        <v>7577</v>
      </c>
      <c r="C135" s="254">
        <v>0</v>
      </c>
      <c r="D135" s="255" t="s">
        <v>14</v>
      </c>
      <c r="E135" s="254">
        <v>0</v>
      </c>
      <c r="F135" s="254" t="s">
        <v>14</v>
      </c>
      <c r="G135" s="254" t="s">
        <v>14</v>
      </c>
      <c r="H135" s="254">
        <v>33.700000762899997</v>
      </c>
      <c r="I135" s="255">
        <v>3</v>
      </c>
      <c r="J135" s="255">
        <f>IFERROR(VLOOKUP($B135,'Core Indicators'!$E$3:$EU$906,147,FALSE),"x")</f>
        <v>299</v>
      </c>
      <c r="K135" s="256">
        <v>-0.48548009990000002</v>
      </c>
      <c r="L135" s="254" t="s">
        <v>14</v>
      </c>
      <c r="M135" s="255">
        <v>11</v>
      </c>
      <c r="N135" s="255" t="s">
        <v>14</v>
      </c>
      <c r="O135" s="255">
        <f>IFERROR(VLOOKUP(B135,'Core Indicators'!$E$3:$G$9906,3,FALSE),"x")</f>
        <v>5200000</v>
      </c>
      <c r="P135" s="255">
        <v>6020</v>
      </c>
      <c r="Q135" s="249"/>
      <c r="R135" s="249"/>
      <c r="S135" s="249"/>
      <c r="T135" s="249"/>
      <c r="U135" s="249"/>
      <c r="V135" s="249"/>
      <c r="W135" s="249"/>
      <c r="X135" s="249"/>
      <c r="Y135" s="249"/>
      <c r="Z135" s="249"/>
      <c r="AA135" s="249"/>
      <c r="AB135" s="249"/>
      <c r="AC135" s="249"/>
      <c r="AD135" s="249"/>
      <c r="AE135" s="249"/>
      <c r="AF135" s="249"/>
      <c r="AG135" s="249"/>
      <c r="AH135" s="249"/>
      <c r="AI135" s="249"/>
      <c r="AJ135" s="249"/>
      <c r="AK135" s="249"/>
      <c r="AL135" s="249"/>
      <c r="AM135" s="249"/>
      <c r="AN135" s="249"/>
      <c r="AO135" s="249"/>
      <c r="AP135" s="249"/>
      <c r="AQ135" s="249"/>
      <c r="AR135" s="249"/>
      <c r="AS135" s="249"/>
      <c r="AT135" s="249"/>
      <c r="AU135" s="249"/>
      <c r="AV135" s="249"/>
      <c r="AW135" s="249"/>
      <c r="AX135" s="249"/>
      <c r="AY135" s="249"/>
      <c r="AZ135" s="249"/>
      <c r="BA135" s="249"/>
      <c r="BB135" s="249"/>
      <c r="BC135" s="249"/>
      <c r="BD135" s="249"/>
      <c r="BE135" s="249"/>
      <c r="BF135" s="249"/>
      <c r="BG135" s="249"/>
      <c r="BH135" s="249"/>
      <c r="BI135" s="249"/>
      <c r="BJ135" s="249"/>
      <c r="BK135" s="249"/>
      <c r="BL135" s="249"/>
      <c r="BM135" s="249"/>
      <c r="BN135" s="249"/>
      <c r="BO135" s="249"/>
      <c r="BP135" s="249"/>
      <c r="BQ135" s="249"/>
      <c r="BR135" s="249"/>
      <c r="BS135" s="249"/>
      <c r="BT135" s="249"/>
      <c r="BU135" s="249"/>
      <c r="BV135" s="249"/>
      <c r="BW135" s="249"/>
      <c r="BX135" s="249"/>
      <c r="BY135" s="249"/>
      <c r="BZ135" s="249"/>
      <c r="CA135" s="249"/>
      <c r="CB135" s="249"/>
      <c r="CC135" s="249"/>
      <c r="CD135" s="249"/>
      <c r="CE135" s="249"/>
      <c r="CF135" s="249"/>
      <c r="CG135" s="249"/>
      <c r="CH135" s="249"/>
      <c r="CI135" s="249"/>
      <c r="CJ135" s="249"/>
      <c r="CK135" s="249"/>
      <c r="CL135" s="249"/>
      <c r="CM135" s="249"/>
      <c r="CN135" s="249"/>
      <c r="CO135" s="249"/>
      <c r="CP135" s="249"/>
      <c r="CQ135" s="249"/>
      <c r="CR135" s="249"/>
      <c r="CS135" s="249"/>
      <c r="CT135" s="249"/>
      <c r="CU135" s="249"/>
      <c r="CV135" s="249"/>
      <c r="CW135" s="249"/>
      <c r="CX135" s="249"/>
      <c r="CY135" s="249"/>
      <c r="CZ135" s="249"/>
      <c r="DA135" s="249"/>
      <c r="DB135" s="249"/>
      <c r="DC135" s="249"/>
      <c r="DD135" s="249"/>
      <c r="DE135" s="249"/>
      <c r="DF135" s="249"/>
      <c r="DG135" s="249"/>
      <c r="DH135" s="249"/>
      <c r="DI135" s="249"/>
      <c r="DJ135" s="249"/>
      <c r="DK135" s="249"/>
      <c r="DL135" s="249"/>
    </row>
    <row r="136" spans="1:116" x14ac:dyDescent="0.35">
      <c r="A136" s="250" t="s">
        <v>7578</v>
      </c>
      <c r="B136" s="251" t="s">
        <v>7579</v>
      </c>
      <c r="C136" s="254">
        <v>0.3385659808</v>
      </c>
      <c r="D136" s="255">
        <v>12</v>
      </c>
      <c r="E136" s="254">
        <v>0.126</v>
      </c>
      <c r="F136" s="254">
        <v>7.05</v>
      </c>
      <c r="G136" s="254">
        <v>0.45966340729999999</v>
      </c>
      <c r="H136" s="254">
        <v>49.200000762899997</v>
      </c>
      <c r="I136" s="255">
        <v>0</v>
      </c>
      <c r="J136" s="255" t="str">
        <f>IFERROR(VLOOKUP($B136,'Core Indicators'!$E$3:$EU$906,147,FALSE),"x")</f>
        <v>x</v>
      </c>
      <c r="K136" s="256">
        <v>-0.1190349832</v>
      </c>
      <c r="L136" s="254">
        <v>6</v>
      </c>
      <c r="M136" s="255">
        <v>84</v>
      </c>
      <c r="N136" s="255">
        <v>36</v>
      </c>
      <c r="O136" s="255" t="str">
        <f>IFERROR(VLOOKUP(B136,'Core Indicators'!$E$3:$G$9906,3,FALSE),"x")</f>
        <v>x</v>
      </c>
      <c r="P136" s="255">
        <v>74340</v>
      </c>
      <c r="Q136" s="249"/>
      <c r="R136" s="249"/>
      <c r="S136" s="249"/>
      <c r="T136" s="249"/>
      <c r="U136" s="249"/>
      <c r="V136" s="249"/>
      <c r="W136" s="249"/>
      <c r="X136" s="249"/>
      <c r="Y136" s="249"/>
      <c r="Z136" s="249"/>
      <c r="AA136" s="249"/>
      <c r="AB136" s="249"/>
      <c r="AC136" s="249"/>
      <c r="AD136" s="249"/>
      <c r="AE136" s="249"/>
      <c r="AF136" s="249"/>
      <c r="AG136" s="249"/>
      <c r="AH136" s="249"/>
      <c r="AI136" s="249"/>
      <c r="AJ136" s="249"/>
      <c r="AK136" s="249"/>
      <c r="AL136" s="249"/>
      <c r="AM136" s="249"/>
      <c r="AN136" s="249"/>
      <c r="AO136" s="249"/>
      <c r="AP136" s="249"/>
      <c r="AQ136" s="249"/>
      <c r="AR136" s="249"/>
      <c r="AS136" s="249"/>
      <c r="AT136" s="249"/>
      <c r="AU136" s="249"/>
      <c r="AV136" s="249"/>
      <c r="AW136" s="249"/>
      <c r="AX136" s="249"/>
      <c r="AY136" s="249"/>
      <c r="AZ136" s="249"/>
      <c r="BA136" s="249"/>
      <c r="BB136" s="249"/>
      <c r="BC136" s="249"/>
      <c r="BD136" s="249"/>
      <c r="BE136" s="249"/>
      <c r="BF136" s="249"/>
      <c r="BG136" s="249"/>
      <c r="BH136" s="249"/>
      <c r="BI136" s="249"/>
      <c r="BJ136" s="249"/>
      <c r="BK136" s="249"/>
      <c r="BL136" s="249"/>
      <c r="BM136" s="249"/>
      <c r="BN136" s="249"/>
      <c r="BO136" s="249"/>
      <c r="BP136" s="249"/>
      <c r="BQ136" s="249"/>
      <c r="BR136" s="249"/>
      <c r="BS136" s="249"/>
      <c r="BT136" s="249"/>
      <c r="BU136" s="249"/>
      <c r="BV136" s="249"/>
      <c r="BW136" s="249"/>
      <c r="BX136" s="249"/>
      <c r="BY136" s="249"/>
      <c r="BZ136" s="249"/>
      <c r="CA136" s="249"/>
      <c r="CB136" s="249"/>
      <c r="CC136" s="249"/>
      <c r="CD136" s="249"/>
      <c r="CE136" s="249"/>
      <c r="CF136" s="249"/>
      <c r="CG136" s="249"/>
      <c r="CH136" s="249"/>
      <c r="CI136" s="249"/>
      <c r="CJ136" s="249"/>
      <c r="CK136" s="249"/>
      <c r="CL136" s="249"/>
      <c r="CM136" s="249"/>
      <c r="CN136" s="249"/>
      <c r="CO136" s="249"/>
      <c r="CP136" s="249"/>
      <c r="CQ136" s="249"/>
      <c r="CR136" s="249"/>
      <c r="CS136" s="249"/>
      <c r="CT136" s="249"/>
      <c r="CU136" s="249"/>
      <c r="CV136" s="249"/>
      <c r="CW136" s="249"/>
      <c r="CX136" s="249"/>
      <c r="CY136" s="249"/>
      <c r="CZ136" s="249"/>
      <c r="DA136" s="249"/>
      <c r="DB136" s="249"/>
      <c r="DC136" s="249"/>
      <c r="DD136" s="249"/>
      <c r="DE136" s="249"/>
      <c r="DF136" s="249"/>
      <c r="DG136" s="249"/>
      <c r="DH136" s="249"/>
      <c r="DI136" s="249"/>
      <c r="DJ136" s="249"/>
      <c r="DK136" s="249"/>
      <c r="DL136" s="249"/>
    </row>
    <row r="137" spans="1:116" x14ac:dyDescent="0.35">
      <c r="A137" s="250" t="s">
        <v>7580</v>
      </c>
      <c r="B137" s="251" t="s">
        <v>7581</v>
      </c>
      <c r="C137" s="254">
        <v>6.5687960300000001E-2</v>
      </c>
      <c r="D137" s="255">
        <v>11</v>
      </c>
      <c r="E137" s="254">
        <v>0</v>
      </c>
      <c r="F137" s="254">
        <v>6</v>
      </c>
      <c r="G137" s="254">
        <v>0.74038999660000004</v>
      </c>
      <c r="H137" s="254">
        <v>41.900001525900002</v>
      </c>
      <c r="I137" s="255">
        <v>3</v>
      </c>
      <c r="J137" s="255" t="str">
        <f>IFERROR(VLOOKUP($B137,'Core Indicators'!$E$3:$EU$906,147,FALSE),"x")</f>
        <v>x</v>
      </c>
      <c r="K137" s="256">
        <v>-0.80097305769999994</v>
      </c>
      <c r="L137" s="254">
        <v>5.75</v>
      </c>
      <c r="M137" s="255">
        <v>62</v>
      </c>
      <c r="N137" s="255">
        <v>28</v>
      </c>
      <c r="O137" s="255" t="str">
        <f>IFERROR(VLOOKUP(B137,'Core Indicators'!$E$3:$G$9906,3,FALSE),"x")</f>
        <v>x</v>
      </c>
      <c r="P137" s="255">
        <v>452860</v>
      </c>
      <c r="Q137" s="249"/>
      <c r="R137" s="249"/>
      <c r="S137" s="249"/>
      <c r="T137" s="249"/>
      <c r="U137" s="249"/>
      <c r="V137" s="249"/>
      <c r="W137" s="249"/>
      <c r="X137" s="249"/>
      <c r="Y137" s="249"/>
      <c r="Z137" s="249"/>
      <c r="AA137" s="249"/>
      <c r="AB137" s="249"/>
      <c r="AC137" s="249"/>
      <c r="AD137" s="249"/>
      <c r="AE137" s="249"/>
      <c r="AF137" s="249"/>
      <c r="AG137" s="249"/>
      <c r="AH137" s="249"/>
      <c r="AI137" s="249"/>
      <c r="AJ137" s="249"/>
      <c r="AK137" s="249"/>
      <c r="AL137" s="249"/>
      <c r="AM137" s="249"/>
      <c r="AN137" s="249"/>
      <c r="AO137" s="249"/>
      <c r="AP137" s="249"/>
      <c r="AQ137" s="249"/>
      <c r="AR137" s="249"/>
      <c r="AS137" s="249"/>
      <c r="AT137" s="249"/>
      <c r="AU137" s="249"/>
      <c r="AV137" s="249"/>
      <c r="AW137" s="249"/>
      <c r="AX137" s="249"/>
      <c r="AY137" s="249"/>
      <c r="AZ137" s="249"/>
      <c r="BA137" s="249"/>
      <c r="BB137" s="249"/>
      <c r="BC137" s="249"/>
      <c r="BD137" s="249"/>
      <c r="BE137" s="249"/>
      <c r="BF137" s="249"/>
      <c r="BG137" s="249"/>
      <c r="BH137" s="249"/>
      <c r="BI137" s="249"/>
      <c r="BJ137" s="249"/>
      <c r="BK137" s="249"/>
      <c r="BL137" s="249"/>
      <c r="BM137" s="249"/>
      <c r="BN137" s="249"/>
      <c r="BO137" s="249"/>
      <c r="BP137" s="249"/>
      <c r="BQ137" s="249"/>
      <c r="BR137" s="249"/>
      <c r="BS137" s="249"/>
      <c r="BT137" s="249"/>
      <c r="BU137" s="249"/>
      <c r="BV137" s="249"/>
      <c r="BW137" s="249"/>
      <c r="BX137" s="249"/>
      <c r="BY137" s="249"/>
      <c r="BZ137" s="249"/>
      <c r="CA137" s="249"/>
      <c r="CB137" s="249"/>
      <c r="CC137" s="249"/>
      <c r="CD137" s="249"/>
      <c r="CE137" s="249"/>
      <c r="CF137" s="249"/>
      <c r="CG137" s="249"/>
      <c r="CH137" s="249"/>
      <c r="CI137" s="249"/>
      <c r="CJ137" s="249"/>
      <c r="CK137" s="249"/>
      <c r="CL137" s="249"/>
      <c r="CM137" s="249"/>
      <c r="CN137" s="249"/>
      <c r="CO137" s="249"/>
      <c r="CP137" s="249"/>
      <c r="CQ137" s="249"/>
      <c r="CR137" s="249"/>
      <c r="CS137" s="249"/>
      <c r="CT137" s="249"/>
      <c r="CU137" s="249"/>
      <c r="CV137" s="249"/>
      <c r="CW137" s="249"/>
      <c r="CX137" s="249"/>
      <c r="CY137" s="249"/>
      <c r="CZ137" s="249"/>
      <c r="DA137" s="249"/>
      <c r="DB137" s="249"/>
      <c r="DC137" s="249"/>
      <c r="DD137" s="249"/>
      <c r="DE137" s="249"/>
      <c r="DF137" s="249"/>
      <c r="DG137" s="249"/>
      <c r="DH137" s="249"/>
      <c r="DI137" s="249"/>
      <c r="DJ137" s="249"/>
      <c r="DK137" s="249"/>
      <c r="DL137" s="249"/>
    </row>
    <row r="138" spans="1:116" x14ac:dyDescent="0.35">
      <c r="A138" s="250" t="s">
        <v>7582</v>
      </c>
      <c r="B138" s="251" t="s">
        <v>7583</v>
      </c>
      <c r="C138" s="254">
        <v>0.1065750135</v>
      </c>
      <c r="D138" s="255">
        <v>12</v>
      </c>
      <c r="E138" s="254">
        <v>1.7999999999999999E-2</v>
      </c>
      <c r="F138" s="254">
        <v>6.6</v>
      </c>
      <c r="G138" s="254">
        <v>0.4823245162</v>
      </c>
      <c r="H138" s="254">
        <v>46.200000762899997</v>
      </c>
      <c r="I138" s="255">
        <v>3</v>
      </c>
      <c r="J138" s="255" t="str">
        <f>IFERROR(VLOOKUP($B138,'Core Indicators'!$E$3:$EU$906,147,FALSE),"x")</f>
        <v>x</v>
      </c>
      <c r="K138" s="256">
        <v>-0.55640339849999998</v>
      </c>
      <c r="L138" s="254">
        <v>5.75</v>
      </c>
      <c r="M138" s="255">
        <v>65</v>
      </c>
      <c r="N138" s="255">
        <v>28</v>
      </c>
      <c r="O138" s="255" t="str">
        <f>IFERROR(VLOOKUP(B138,'Core Indicators'!$E$3:$G$9906,3,FALSE),"x")</f>
        <v>x</v>
      </c>
      <c r="P138" s="255">
        <v>397300</v>
      </c>
      <c r="Q138" s="249"/>
      <c r="R138" s="249"/>
      <c r="S138" s="249"/>
      <c r="T138" s="249"/>
      <c r="U138" s="249"/>
      <c r="V138" s="249"/>
      <c r="W138" s="249"/>
      <c r="X138" s="249"/>
      <c r="Y138" s="249"/>
      <c r="Z138" s="249"/>
      <c r="AA138" s="249"/>
      <c r="AB138" s="249"/>
      <c r="AC138" s="249"/>
      <c r="AD138" s="249"/>
      <c r="AE138" s="249"/>
      <c r="AF138" s="249"/>
      <c r="AG138" s="249"/>
      <c r="AH138" s="249"/>
      <c r="AI138" s="249"/>
      <c r="AJ138" s="249"/>
      <c r="AK138" s="249"/>
      <c r="AL138" s="249"/>
      <c r="AM138" s="249"/>
      <c r="AN138" s="249"/>
      <c r="AO138" s="249"/>
      <c r="AP138" s="249"/>
      <c r="AQ138" s="249"/>
      <c r="AR138" s="249"/>
      <c r="AS138" s="249"/>
      <c r="AT138" s="249"/>
      <c r="AU138" s="249"/>
      <c r="AV138" s="249"/>
      <c r="AW138" s="249"/>
      <c r="AX138" s="249"/>
      <c r="AY138" s="249"/>
      <c r="AZ138" s="249"/>
      <c r="BA138" s="249"/>
      <c r="BB138" s="249"/>
      <c r="BC138" s="249"/>
      <c r="BD138" s="249"/>
      <c r="BE138" s="249"/>
      <c r="BF138" s="249"/>
      <c r="BG138" s="249"/>
      <c r="BH138" s="249"/>
      <c r="BI138" s="249"/>
      <c r="BJ138" s="249"/>
      <c r="BK138" s="249"/>
      <c r="BL138" s="249"/>
      <c r="BM138" s="249"/>
      <c r="BN138" s="249"/>
      <c r="BO138" s="249"/>
      <c r="BP138" s="249"/>
      <c r="BQ138" s="249"/>
      <c r="BR138" s="249"/>
      <c r="BS138" s="249"/>
      <c r="BT138" s="249"/>
      <c r="BU138" s="249"/>
      <c r="BV138" s="249"/>
      <c r="BW138" s="249"/>
      <c r="BX138" s="249"/>
      <c r="BY138" s="249"/>
      <c r="BZ138" s="249"/>
      <c r="CA138" s="249"/>
      <c r="CB138" s="249"/>
      <c r="CC138" s="249"/>
      <c r="CD138" s="249"/>
      <c r="CE138" s="249"/>
      <c r="CF138" s="249"/>
      <c r="CG138" s="249"/>
      <c r="CH138" s="249"/>
      <c r="CI138" s="249"/>
      <c r="CJ138" s="249"/>
      <c r="CK138" s="249"/>
      <c r="CL138" s="249"/>
      <c r="CM138" s="249"/>
      <c r="CN138" s="249"/>
      <c r="CO138" s="249"/>
      <c r="CP138" s="249"/>
      <c r="CQ138" s="249"/>
      <c r="CR138" s="249"/>
      <c r="CS138" s="249"/>
      <c r="CT138" s="249"/>
      <c r="CU138" s="249"/>
      <c r="CV138" s="249"/>
      <c r="CW138" s="249"/>
      <c r="CX138" s="249"/>
      <c r="CY138" s="249"/>
      <c r="CZ138" s="249"/>
      <c r="DA138" s="249"/>
      <c r="DB138" s="249"/>
      <c r="DC138" s="249"/>
      <c r="DD138" s="249"/>
      <c r="DE138" s="249"/>
      <c r="DF138" s="249"/>
      <c r="DG138" s="249"/>
      <c r="DH138" s="249"/>
      <c r="DI138" s="249"/>
      <c r="DJ138" s="249"/>
      <c r="DK138" s="249"/>
      <c r="DL138" s="249"/>
    </row>
    <row r="139" spans="1:116" x14ac:dyDescent="0.35">
      <c r="A139" s="250" t="s">
        <v>702</v>
      </c>
      <c r="B139" s="251" t="s">
        <v>7584</v>
      </c>
      <c r="C139" s="254">
        <v>0.59663501870000002</v>
      </c>
      <c r="D139" s="255">
        <v>9</v>
      </c>
      <c r="E139" s="254">
        <v>0.45</v>
      </c>
      <c r="F139" s="254">
        <v>6.55</v>
      </c>
      <c r="G139" s="254">
        <v>0.38092470439999998</v>
      </c>
      <c r="H139" s="254">
        <v>42.799999237100003</v>
      </c>
      <c r="I139" s="255">
        <v>3</v>
      </c>
      <c r="J139" s="255">
        <f>IFERROR(VLOOKUP($B139,'Core Indicators'!$E$3:$EU$906,147,FALSE),"x")</f>
        <v>3</v>
      </c>
      <c r="K139" s="256">
        <v>-0.48720264429999999</v>
      </c>
      <c r="L139" s="254">
        <v>6.25</v>
      </c>
      <c r="M139" s="255">
        <v>72</v>
      </c>
      <c r="N139" s="255">
        <v>36</v>
      </c>
      <c r="O139" s="255">
        <f>IFERROR(VLOOKUP(B139,'Core Indicators'!$E$3:$G$9906,3,FALSE),"x")</f>
        <v>31989000</v>
      </c>
      <c r="P139" s="255">
        <v>1280000</v>
      </c>
      <c r="Q139" s="249"/>
      <c r="R139" s="249"/>
      <c r="S139" s="249"/>
      <c r="T139" s="249"/>
      <c r="U139" s="249"/>
      <c r="V139" s="249"/>
      <c r="W139" s="249"/>
      <c r="X139" s="249"/>
      <c r="Y139" s="249"/>
      <c r="Z139" s="249"/>
      <c r="AA139" s="249"/>
      <c r="AB139" s="249"/>
      <c r="AC139" s="249"/>
      <c r="AD139" s="249"/>
      <c r="AE139" s="249"/>
      <c r="AF139" s="249"/>
      <c r="AG139" s="249"/>
      <c r="AH139" s="249"/>
      <c r="AI139" s="249"/>
      <c r="AJ139" s="249"/>
      <c r="AK139" s="249"/>
      <c r="AL139" s="249"/>
      <c r="AM139" s="249"/>
      <c r="AN139" s="249"/>
      <c r="AO139" s="249"/>
      <c r="AP139" s="249"/>
      <c r="AQ139" s="249"/>
      <c r="AR139" s="249"/>
      <c r="AS139" s="249"/>
      <c r="AT139" s="249"/>
      <c r="AU139" s="249"/>
      <c r="AV139" s="249"/>
      <c r="AW139" s="249"/>
      <c r="AX139" s="249"/>
      <c r="AY139" s="249"/>
      <c r="AZ139" s="249"/>
      <c r="BA139" s="249"/>
      <c r="BB139" s="249"/>
      <c r="BC139" s="249"/>
      <c r="BD139" s="249"/>
      <c r="BE139" s="249"/>
      <c r="BF139" s="249"/>
      <c r="BG139" s="249"/>
      <c r="BH139" s="249"/>
      <c r="BI139" s="249"/>
      <c r="BJ139" s="249"/>
      <c r="BK139" s="249"/>
      <c r="BL139" s="249"/>
      <c r="BM139" s="249"/>
      <c r="BN139" s="249"/>
      <c r="BO139" s="249"/>
      <c r="BP139" s="249"/>
      <c r="BQ139" s="249"/>
      <c r="BR139" s="249"/>
      <c r="BS139" s="249"/>
      <c r="BT139" s="249"/>
      <c r="BU139" s="249"/>
      <c r="BV139" s="249"/>
      <c r="BW139" s="249"/>
      <c r="BX139" s="249"/>
      <c r="BY139" s="249"/>
      <c r="BZ139" s="249"/>
      <c r="CA139" s="249"/>
      <c r="CB139" s="249"/>
      <c r="CC139" s="249"/>
      <c r="CD139" s="249"/>
      <c r="CE139" s="249"/>
      <c r="CF139" s="249"/>
      <c r="CG139" s="249"/>
      <c r="CH139" s="249"/>
      <c r="CI139" s="249"/>
      <c r="CJ139" s="249"/>
      <c r="CK139" s="249"/>
      <c r="CL139" s="249"/>
      <c r="CM139" s="249"/>
      <c r="CN139" s="249"/>
      <c r="CO139" s="249"/>
      <c r="CP139" s="249"/>
      <c r="CQ139" s="249"/>
      <c r="CR139" s="249"/>
      <c r="CS139" s="249"/>
      <c r="CT139" s="249"/>
      <c r="CU139" s="249"/>
      <c r="CV139" s="249"/>
      <c r="CW139" s="249"/>
      <c r="CX139" s="249"/>
      <c r="CY139" s="249"/>
      <c r="CZ139" s="249"/>
      <c r="DA139" s="249"/>
      <c r="DB139" s="249"/>
      <c r="DC139" s="249"/>
      <c r="DD139" s="249"/>
      <c r="DE139" s="249"/>
      <c r="DF139" s="249"/>
      <c r="DG139" s="249"/>
      <c r="DH139" s="249"/>
      <c r="DI139" s="249"/>
      <c r="DJ139" s="249"/>
      <c r="DK139" s="249"/>
      <c r="DL139" s="249"/>
    </row>
    <row r="140" spans="1:116" x14ac:dyDescent="0.35">
      <c r="A140" s="250" t="s">
        <v>1121</v>
      </c>
      <c r="B140" s="251" t="s">
        <v>7585</v>
      </c>
      <c r="C140" s="254">
        <v>0.253667953</v>
      </c>
      <c r="D140" s="255">
        <v>9</v>
      </c>
      <c r="E140" s="254">
        <v>0.14099999999999999</v>
      </c>
      <c r="F140" s="254">
        <v>5.75</v>
      </c>
      <c r="G140" s="254">
        <v>0.42524208769999999</v>
      </c>
      <c r="H140" s="254">
        <v>44.400001525900002</v>
      </c>
      <c r="I140" s="255">
        <v>4</v>
      </c>
      <c r="J140" s="255">
        <f>IFERROR(VLOOKUP($B140,'Core Indicators'!$E$3:$EU$906,147,FALSE),"x")</f>
        <v>2182</v>
      </c>
      <c r="K140" s="256">
        <v>-0.47730070349999998</v>
      </c>
      <c r="L140" s="254">
        <v>4.75</v>
      </c>
      <c r="M140" s="255">
        <v>59</v>
      </c>
      <c r="N140" s="255">
        <v>34</v>
      </c>
      <c r="O140" s="255">
        <f>IFERROR(VLOOKUP(B140,'Core Indicators'!$E$3:$G$9906,3,FALSE),"x")</f>
        <v>100979000</v>
      </c>
      <c r="P140" s="255">
        <v>298170</v>
      </c>
      <c r="Q140" s="249"/>
      <c r="R140" s="249"/>
      <c r="S140" s="249"/>
      <c r="T140" s="249"/>
      <c r="U140" s="249"/>
      <c r="V140" s="249"/>
      <c r="W140" s="249"/>
      <c r="X140" s="249"/>
      <c r="Y140" s="249"/>
      <c r="Z140" s="249"/>
      <c r="AA140" s="249"/>
      <c r="AB140" s="249"/>
      <c r="AC140" s="249"/>
      <c r="AD140" s="249"/>
      <c r="AE140" s="249"/>
      <c r="AF140" s="249"/>
      <c r="AG140" s="249"/>
      <c r="AH140" s="249"/>
      <c r="AI140" s="249"/>
      <c r="AJ140" s="249"/>
      <c r="AK140" s="249"/>
      <c r="AL140" s="249"/>
      <c r="AM140" s="249"/>
      <c r="AN140" s="249"/>
      <c r="AO140" s="249"/>
      <c r="AP140" s="249"/>
      <c r="AQ140" s="249"/>
      <c r="AR140" s="249"/>
      <c r="AS140" s="249"/>
      <c r="AT140" s="249"/>
      <c r="AU140" s="249"/>
      <c r="AV140" s="249"/>
      <c r="AW140" s="249"/>
      <c r="AX140" s="249"/>
      <c r="AY140" s="249"/>
      <c r="AZ140" s="249"/>
      <c r="BA140" s="249"/>
      <c r="BB140" s="249"/>
      <c r="BC140" s="249"/>
      <c r="BD140" s="249"/>
      <c r="BE140" s="249"/>
      <c r="BF140" s="249"/>
      <c r="BG140" s="249"/>
      <c r="BH140" s="249"/>
      <c r="BI140" s="249"/>
      <c r="BJ140" s="249"/>
      <c r="BK140" s="249"/>
      <c r="BL140" s="249"/>
      <c r="BM140" s="249"/>
      <c r="BN140" s="249"/>
      <c r="BO140" s="249"/>
      <c r="BP140" s="249"/>
      <c r="BQ140" s="249"/>
      <c r="BR140" s="249"/>
      <c r="BS140" s="249"/>
      <c r="BT140" s="249"/>
      <c r="BU140" s="249"/>
      <c r="BV140" s="249"/>
      <c r="BW140" s="249"/>
      <c r="BX140" s="249"/>
      <c r="BY140" s="249"/>
      <c r="BZ140" s="249"/>
      <c r="CA140" s="249"/>
      <c r="CB140" s="249"/>
      <c r="CC140" s="249"/>
      <c r="CD140" s="249"/>
      <c r="CE140" s="249"/>
      <c r="CF140" s="249"/>
      <c r="CG140" s="249"/>
      <c r="CH140" s="249"/>
      <c r="CI140" s="249"/>
      <c r="CJ140" s="249"/>
      <c r="CK140" s="249"/>
      <c r="CL140" s="249"/>
      <c r="CM140" s="249"/>
      <c r="CN140" s="249"/>
      <c r="CO140" s="249"/>
      <c r="CP140" s="249"/>
      <c r="CQ140" s="249"/>
      <c r="CR140" s="249"/>
      <c r="CS140" s="249"/>
      <c r="CT140" s="249"/>
      <c r="CU140" s="249"/>
      <c r="CV140" s="249"/>
      <c r="CW140" s="249"/>
      <c r="CX140" s="249"/>
      <c r="CY140" s="249"/>
      <c r="CZ140" s="249"/>
      <c r="DA140" s="249"/>
      <c r="DB140" s="249"/>
      <c r="DC140" s="249"/>
      <c r="DD140" s="249"/>
      <c r="DE140" s="249"/>
      <c r="DF140" s="249"/>
      <c r="DG140" s="249"/>
      <c r="DH140" s="249"/>
      <c r="DI140" s="249"/>
      <c r="DJ140" s="249"/>
      <c r="DK140" s="249"/>
      <c r="DL140" s="249"/>
    </row>
    <row r="141" spans="1:116" x14ac:dyDescent="0.35">
      <c r="A141" s="250" t="s">
        <v>7586</v>
      </c>
      <c r="B141" s="251" t="s">
        <v>7587</v>
      </c>
      <c r="C141" s="254">
        <v>7.8200951200000007E-2</v>
      </c>
      <c r="D141" s="255">
        <v>12</v>
      </c>
      <c r="E141" s="254">
        <v>1.15E-2</v>
      </c>
      <c r="F141" s="254">
        <v>7.95</v>
      </c>
      <c r="G141" s="254">
        <v>0.12005188899999999</v>
      </c>
      <c r="H141" s="254">
        <v>29.7000007629</v>
      </c>
      <c r="I141" s="255">
        <v>0</v>
      </c>
      <c r="J141" s="255" t="str">
        <f>IFERROR(VLOOKUP($B141,'Core Indicators'!$E$3:$EU$906,147,FALSE),"x")</f>
        <v>x</v>
      </c>
      <c r="K141" s="256">
        <v>0.45209297539999999</v>
      </c>
      <c r="L141" s="254">
        <v>6.75</v>
      </c>
      <c r="M141" s="255">
        <v>84</v>
      </c>
      <c r="N141" s="255">
        <v>58</v>
      </c>
      <c r="O141" s="255" t="str">
        <f>IFERROR(VLOOKUP(B141,'Core Indicators'!$E$3:$G$9906,3,FALSE),"x")</f>
        <v>x</v>
      </c>
      <c r="P141" s="255">
        <v>306190</v>
      </c>
      <c r="Q141" s="249"/>
      <c r="R141" s="249"/>
      <c r="S141" s="249"/>
      <c r="T141" s="249"/>
      <c r="U141" s="249"/>
      <c r="V141" s="249"/>
      <c r="W141" s="249"/>
      <c r="X141" s="249"/>
      <c r="Y141" s="249"/>
      <c r="Z141" s="249"/>
      <c r="AA141" s="249"/>
      <c r="AB141" s="249"/>
      <c r="AC141" s="249"/>
      <c r="AD141" s="249"/>
      <c r="AE141" s="249"/>
      <c r="AF141" s="249"/>
      <c r="AG141" s="249"/>
      <c r="AH141" s="249"/>
      <c r="AI141" s="249"/>
      <c r="AJ141" s="249"/>
      <c r="AK141" s="249"/>
      <c r="AL141" s="249"/>
      <c r="AM141" s="249"/>
      <c r="AN141" s="249"/>
      <c r="AO141" s="249"/>
      <c r="AP141" s="249"/>
      <c r="AQ141" s="249"/>
      <c r="AR141" s="249"/>
      <c r="AS141" s="249"/>
      <c r="AT141" s="249"/>
      <c r="AU141" s="249"/>
      <c r="AV141" s="249"/>
      <c r="AW141" s="249"/>
      <c r="AX141" s="249"/>
      <c r="AY141" s="249"/>
      <c r="AZ141" s="249"/>
      <c r="BA141" s="249"/>
      <c r="BB141" s="249"/>
      <c r="BC141" s="249"/>
      <c r="BD141" s="249"/>
      <c r="BE141" s="249"/>
      <c r="BF141" s="249"/>
      <c r="BG141" s="249"/>
      <c r="BH141" s="249"/>
      <c r="BI141" s="249"/>
      <c r="BJ141" s="249"/>
      <c r="BK141" s="249"/>
      <c r="BL141" s="249"/>
      <c r="BM141" s="249"/>
      <c r="BN141" s="249"/>
      <c r="BO141" s="249"/>
      <c r="BP141" s="249"/>
      <c r="BQ141" s="249"/>
      <c r="BR141" s="249"/>
      <c r="BS141" s="249"/>
      <c r="BT141" s="249"/>
      <c r="BU141" s="249"/>
      <c r="BV141" s="249"/>
      <c r="BW141" s="249"/>
      <c r="BX141" s="249"/>
      <c r="BY141" s="249"/>
      <c r="BZ141" s="249"/>
      <c r="CA141" s="249"/>
      <c r="CB141" s="249"/>
      <c r="CC141" s="249"/>
      <c r="CD141" s="249"/>
      <c r="CE141" s="249"/>
      <c r="CF141" s="249"/>
      <c r="CG141" s="249"/>
      <c r="CH141" s="249"/>
      <c r="CI141" s="249"/>
      <c r="CJ141" s="249"/>
      <c r="CK141" s="249"/>
      <c r="CL141" s="249"/>
      <c r="CM141" s="249"/>
      <c r="CN141" s="249"/>
      <c r="CO141" s="249"/>
      <c r="CP141" s="249"/>
      <c r="CQ141" s="249"/>
      <c r="CR141" s="249"/>
      <c r="CS141" s="249"/>
      <c r="CT141" s="249"/>
      <c r="CU141" s="249"/>
      <c r="CV141" s="249"/>
      <c r="CW141" s="249"/>
      <c r="CX141" s="249"/>
      <c r="CY141" s="249"/>
      <c r="CZ141" s="249"/>
      <c r="DA141" s="249"/>
      <c r="DB141" s="249"/>
      <c r="DC141" s="249"/>
      <c r="DD141" s="249"/>
      <c r="DE141" s="249"/>
      <c r="DF141" s="249"/>
      <c r="DG141" s="249"/>
      <c r="DH141" s="249"/>
      <c r="DI141" s="249"/>
      <c r="DJ141" s="249"/>
      <c r="DK141" s="249"/>
      <c r="DL141" s="249"/>
    </row>
    <row r="142" spans="1:116" x14ac:dyDescent="0.35">
      <c r="A142" s="250" t="s">
        <v>7588</v>
      </c>
      <c r="B142" s="251" t="s">
        <v>7589</v>
      </c>
      <c r="C142" s="254">
        <v>0</v>
      </c>
      <c r="D142" s="255">
        <v>13</v>
      </c>
      <c r="E142" s="254">
        <v>0</v>
      </c>
      <c r="F142" s="254" t="s">
        <v>14</v>
      </c>
      <c r="G142" s="254">
        <v>8.0794128899999998E-2</v>
      </c>
      <c r="H142" s="254">
        <v>33.799999237100003</v>
      </c>
      <c r="I142" s="255">
        <v>0</v>
      </c>
      <c r="J142" s="255" t="str">
        <f>IFERROR(VLOOKUP($B142,'Core Indicators'!$E$3:$EU$906,147,FALSE),"x")</f>
        <v>x</v>
      </c>
      <c r="K142" s="256">
        <v>1.1356768608000001</v>
      </c>
      <c r="L142" s="254" t="s">
        <v>14</v>
      </c>
      <c r="M142" s="255">
        <v>96</v>
      </c>
      <c r="N142" s="255">
        <v>62</v>
      </c>
      <c r="O142" s="255" t="str">
        <f>IFERROR(VLOOKUP(B142,'Core Indicators'!$E$3:$G$9906,3,FALSE),"x")</f>
        <v>x</v>
      </c>
      <c r="P142" s="255">
        <v>91605</v>
      </c>
      <c r="Q142" s="249"/>
      <c r="R142" s="249"/>
      <c r="S142" s="249"/>
      <c r="T142" s="249"/>
      <c r="U142" s="249"/>
      <c r="V142" s="249"/>
      <c r="W142" s="249"/>
      <c r="X142" s="249"/>
      <c r="Y142" s="249"/>
      <c r="Z142" s="249"/>
      <c r="AA142" s="249"/>
      <c r="AB142" s="249"/>
      <c r="AC142" s="249"/>
      <c r="AD142" s="249"/>
      <c r="AE142" s="249"/>
      <c r="AF142" s="249"/>
      <c r="AG142" s="249"/>
      <c r="AH142" s="249"/>
      <c r="AI142" s="249"/>
      <c r="AJ142" s="249"/>
      <c r="AK142" s="249"/>
      <c r="AL142" s="249"/>
      <c r="AM142" s="249"/>
      <c r="AN142" s="249"/>
      <c r="AO142" s="249"/>
      <c r="AP142" s="249"/>
      <c r="AQ142" s="249"/>
      <c r="AR142" s="249"/>
      <c r="AS142" s="249"/>
      <c r="AT142" s="249"/>
      <c r="AU142" s="249"/>
      <c r="AV142" s="249"/>
      <c r="AW142" s="249"/>
      <c r="AX142" s="249"/>
      <c r="AY142" s="249"/>
      <c r="AZ142" s="249"/>
      <c r="BA142" s="249"/>
      <c r="BB142" s="249"/>
      <c r="BC142" s="249"/>
      <c r="BD142" s="249"/>
      <c r="BE142" s="249"/>
      <c r="BF142" s="249"/>
      <c r="BG142" s="249"/>
      <c r="BH142" s="249"/>
      <c r="BI142" s="249"/>
      <c r="BJ142" s="249"/>
      <c r="BK142" s="249"/>
      <c r="BL142" s="249"/>
      <c r="BM142" s="249"/>
      <c r="BN142" s="249"/>
      <c r="BO142" s="249"/>
      <c r="BP142" s="249"/>
      <c r="BQ142" s="249"/>
      <c r="BR142" s="249"/>
      <c r="BS142" s="249"/>
      <c r="BT142" s="249"/>
      <c r="BU142" s="249"/>
      <c r="BV142" s="249"/>
      <c r="BW142" s="249"/>
      <c r="BX142" s="249"/>
      <c r="BY142" s="249"/>
      <c r="BZ142" s="249"/>
      <c r="CA142" s="249"/>
      <c r="CB142" s="249"/>
      <c r="CC142" s="249"/>
      <c r="CD142" s="249"/>
      <c r="CE142" s="249"/>
      <c r="CF142" s="249"/>
      <c r="CG142" s="249"/>
      <c r="CH142" s="249"/>
      <c r="CI142" s="249"/>
      <c r="CJ142" s="249"/>
      <c r="CK142" s="249"/>
      <c r="CL142" s="249"/>
      <c r="CM142" s="249"/>
      <c r="CN142" s="249"/>
      <c r="CO142" s="249"/>
      <c r="CP142" s="249"/>
      <c r="CQ142" s="249"/>
      <c r="CR142" s="249"/>
      <c r="CS142" s="249"/>
      <c r="CT142" s="249"/>
      <c r="CU142" s="249"/>
      <c r="CV142" s="249"/>
      <c r="CW142" s="249"/>
      <c r="CX142" s="249"/>
      <c r="CY142" s="249"/>
      <c r="CZ142" s="249"/>
      <c r="DA142" s="249"/>
      <c r="DB142" s="249"/>
      <c r="DC142" s="249"/>
      <c r="DD142" s="249"/>
      <c r="DE142" s="249"/>
      <c r="DF142" s="249"/>
      <c r="DG142" s="249"/>
      <c r="DH142" s="249"/>
      <c r="DI142" s="249"/>
      <c r="DJ142" s="249"/>
      <c r="DK142" s="249"/>
      <c r="DL142" s="249"/>
    </row>
    <row r="143" spans="1:116" x14ac:dyDescent="0.35">
      <c r="A143" s="250" t="s">
        <v>7590</v>
      </c>
      <c r="B143" s="251" t="s">
        <v>7591</v>
      </c>
      <c r="C143" s="254">
        <v>0.98654400079999993</v>
      </c>
      <c r="D143" s="255">
        <v>2</v>
      </c>
      <c r="E143" s="254">
        <v>0</v>
      </c>
      <c r="F143" s="254">
        <v>3.9</v>
      </c>
      <c r="G143" s="254">
        <v>0.20243781869999999</v>
      </c>
      <c r="H143" s="254" t="s">
        <v>14</v>
      </c>
      <c r="I143" s="255">
        <v>1</v>
      </c>
      <c r="J143" s="255" t="str">
        <f>IFERROR(VLOOKUP($B143,'Core Indicators'!$E$3:$EU$906,147,FALSE),"x")</f>
        <v>x</v>
      </c>
      <c r="K143" s="256">
        <v>0.73431843519999995</v>
      </c>
      <c r="L143" s="254">
        <v>3.75</v>
      </c>
      <c r="M143" s="255">
        <v>25</v>
      </c>
      <c r="N143" s="255">
        <v>62</v>
      </c>
      <c r="O143" s="255" t="str">
        <f>IFERROR(VLOOKUP(B143,'Core Indicators'!$E$3:$G$9906,3,FALSE),"x")</f>
        <v>x</v>
      </c>
      <c r="P143" s="255">
        <v>11610</v>
      </c>
      <c r="Q143" s="249"/>
      <c r="R143" s="249"/>
      <c r="S143" s="249"/>
      <c r="T143" s="249"/>
      <c r="U143" s="249"/>
      <c r="V143" s="249"/>
      <c r="W143" s="249"/>
      <c r="X143" s="249"/>
      <c r="Y143" s="249"/>
      <c r="Z143" s="249"/>
      <c r="AA143" s="249"/>
      <c r="AB143" s="249"/>
      <c r="AC143" s="249"/>
      <c r="AD143" s="249"/>
      <c r="AE143" s="249"/>
      <c r="AF143" s="249"/>
      <c r="AG143" s="249"/>
      <c r="AH143" s="249"/>
      <c r="AI143" s="249"/>
      <c r="AJ143" s="249"/>
      <c r="AK143" s="249"/>
      <c r="AL143" s="249"/>
      <c r="AM143" s="249"/>
      <c r="AN143" s="249"/>
      <c r="AO143" s="249"/>
      <c r="AP143" s="249"/>
      <c r="AQ143" s="249"/>
      <c r="AR143" s="249"/>
      <c r="AS143" s="249"/>
      <c r="AT143" s="249"/>
      <c r="AU143" s="249"/>
      <c r="AV143" s="249"/>
      <c r="AW143" s="249"/>
      <c r="AX143" s="249"/>
      <c r="AY143" s="249"/>
      <c r="AZ143" s="249"/>
      <c r="BA143" s="249"/>
      <c r="BB143" s="249"/>
      <c r="BC143" s="249"/>
      <c r="BD143" s="249"/>
      <c r="BE143" s="249"/>
      <c r="BF143" s="249"/>
      <c r="BG143" s="249"/>
      <c r="BH143" s="249"/>
      <c r="BI143" s="249"/>
      <c r="BJ143" s="249"/>
      <c r="BK143" s="249"/>
      <c r="BL143" s="249"/>
      <c r="BM143" s="249"/>
      <c r="BN143" s="249"/>
      <c r="BO143" s="249"/>
      <c r="BP143" s="249"/>
      <c r="BQ143" s="249"/>
      <c r="BR143" s="249"/>
      <c r="BS143" s="249"/>
      <c r="BT143" s="249"/>
      <c r="BU143" s="249"/>
      <c r="BV143" s="249"/>
      <c r="BW143" s="249"/>
      <c r="BX143" s="249"/>
      <c r="BY143" s="249"/>
      <c r="BZ143" s="249"/>
      <c r="CA143" s="249"/>
      <c r="CB143" s="249"/>
      <c r="CC143" s="249"/>
      <c r="CD143" s="249"/>
      <c r="CE143" s="249"/>
      <c r="CF143" s="249"/>
      <c r="CG143" s="249"/>
      <c r="CH143" s="249"/>
      <c r="CI143" s="249"/>
      <c r="CJ143" s="249"/>
      <c r="CK143" s="249"/>
      <c r="CL143" s="249"/>
      <c r="CM143" s="249"/>
      <c r="CN143" s="249"/>
      <c r="CO143" s="249"/>
      <c r="CP143" s="249"/>
      <c r="CQ143" s="249"/>
      <c r="CR143" s="249"/>
      <c r="CS143" s="249"/>
      <c r="CT143" s="249"/>
      <c r="CU143" s="249"/>
      <c r="CV143" s="249"/>
      <c r="CW143" s="249"/>
      <c r="CX143" s="249"/>
      <c r="CY143" s="249"/>
      <c r="CZ143" s="249"/>
      <c r="DA143" s="249"/>
      <c r="DB143" s="249"/>
      <c r="DC143" s="249"/>
      <c r="DD143" s="249"/>
      <c r="DE143" s="249"/>
      <c r="DF143" s="249"/>
      <c r="DG143" s="249"/>
      <c r="DH143" s="249"/>
      <c r="DI143" s="249"/>
      <c r="DJ143" s="249"/>
      <c r="DK143" s="249"/>
      <c r="DL143" s="249"/>
    </row>
    <row r="144" spans="1:116" x14ac:dyDescent="0.35">
      <c r="A144" s="250" t="s">
        <v>7592</v>
      </c>
      <c r="B144" s="251" t="s">
        <v>7593</v>
      </c>
      <c r="C144" s="254">
        <v>0.29808903580000001</v>
      </c>
      <c r="D144" s="255">
        <v>8</v>
      </c>
      <c r="E144" s="254">
        <v>2.7E-2</v>
      </c>
      <c r="F144" s="254">
        <v>7.65</v>
      </c>
      <c r="G144" s="254">
        <v>0.31603010729999997</v>
      </c>
      <c r="H144" s="254">
        <v>36</v>
      </c>
      <c r="I144" s="255">
        <v>1</v>
      </c>
      <c r="J144" s="255" t="str">
        <f>IFERROR(VLOOKUP($B144,'Core Indicators'!$E$3:$EU$906,147,FALSE),"x")</f>
        <v>x</v>
      </c>
      <c r="K144" s="256">
        <v>0.36400461200000001</v>
      </c>
      <c r="L144" s="254">
        <v>6.75</v>
      </c>
      <c r="M144" s="255">
        <v>83</v>
      </c>
      <c r="N144" s="255">
        <v>44</v>
      </c>
      <c r="O144" s="255" t="str">
        <f>IFERROR(VLOOKUP(B144,'Core Indicators'!$E$3:$G$9906,3,FALSE),"x")</f>
        <v>x</v>
      </c>
      <c r="P144" s="255">
        <v>230080</v>
      </c>
      <c r="Q144" s="249"/>
      <c r="R144" s="249"/>
      <c r="S144" s="249"/>
      <c r="T144" s="249"/>
      <c r="U144" s="249"/>
      <c r="V144" s="249"/>
      <c r="W144" s="249"/>
      <c r="X144" s="249"/>
      <c r="Y144" s="249"/>
      <c r="Z144" s="249"/>
      <c r="AA144" s="249"/>
      <c r="AB144" s="249"/>
      <c r="AC144" s="249"/>
      <c r="AD144" s="249"/>
      <c r="AE144" s="249"/>
      <c r="AF144" s="249"/>
      <c r="AG144" s="249"/>
      <c r="AH144" s="249"/>
      <c r="AI144" s="249"/>
      <c r="AJ144" s="249"/>
      <c r="AK144" s="249"/>
      <c r="AL144" s="249"/>
      <c r="AM144" s="249"/>
      <c r="AN144" s="249"/>
      <c r="AO144" s="249"/>
      <c r="AP144" s="249"/>
      <c r="AQ144" s="249"/>
      <c r="AR144" s="249"/>
      <c r="AS144" s="249"/>
      <c r="AT144" s="249"/>
      <c r="AU144" s="249"/>
      <c r="AV144" s="249"/>
      <c r="AW144" s="249"/>
      <c r="AX144" s="249"/>
      <c r="AY144" s="249"/>
      <c r="AZ144" s="249"/>
      <c r="BA144" s="249"/>
      <c r="BB144" s="249"/>
      <c r="BC144" s="249"/>
      <c r="BD144" s="249"/>
      <c r="BE144" s="249"/>
      <c r="BF144" s="249"/>
      <c r="BG144" s="249"/>
      <c r="BH144" s="249"/>
      <c r="BI144" s="249"/>
      <c r="BJ144" s="249"/>
      <c r="BK144" s="249"/>
      <c r="BL144" s="249"/>
      <c r="BM144" s="249"/>
      <c r="BN144" s="249"/>
      <c r="BO144" s="249"/>
      <c r="BP144" s="249"/>
      <c r="BQ144" s="249"/>
      <c r="BR144" s="249"/>
      <c r="BS144" s="249"/>
      <c r="BT144" s="249"/>
      <c r="BU144" s="249"/>
      <c r="BV144" s="249"/>
      <c r="BW144" s="249"/>
      <c r="BX144" s="249"/>
      <c r="BY144" s="249"/>
      <c r="BZ144" s="249"/>
      <c r="CA144" s="249"/>
      <c r="CB144" s="249"/>
      <c r="CC144" s="249"/>
      <c r="CD144" s="249"/>
      <c r="CE144" s="249"/>
      <c r="CF144" s="249"/>
      <c r="CG144" s="249"/>
      <c r="CH144" s="249"/>
      <c r="CI144" s="249"/>
      <c r="CJ144" s="249"/>
      <c r="CK144" s="249"/>
      <c r="CL144" s="249"/>
      <c r="CM144" s="249"/>
      <c r="CN144" s="249"/>
      <c r="CO144" s="249"/>
      <c r="CP144" s="249"/>
      <c r="CQ144" s="249"/>
      <c r="CR144" s="249"/>
      <c r="CS144" s="249"/>
      <c r="CT144" s="249"/>
      <c r="CU144" s="249"/>
      <c r="CV144" s="249"/>
      <c r="CW144" s="249"/>
      <c r="CX144" s="249"/>
      <c r="CY144" s="249"/>
      <c r="CZ144" s="249"/>
      <c r="DA144" s="249"/>
      <c r="DB144" s="249"/>
      <c r="DC144" s="249"/>
      <c r="DD144" s="249"/>
      <c r="DE144" s="249"/>
      <c r="DF144" s="249"/>
      <c r="DG144" s="249"/>
      <c r="DH144" s="249"/>
      <c r="DI144" s="249"/>
      <c r="DJ144" s="249"/>
      <c r="DK144" s="249"/>
      <c r="DL144" s="249"/>
    </row>
    <row r="145" spans="1:116" x14ac:dyDescent="0.35">
      <c r="A145" s="250" t="s">
        <v>7594</v>
      </c>
      <c r="B145" s="251" t="s">
        <v>7595</v>
      </c>
      <c r="C145" s="254">
        <v>0.34628793000000002</v>
      </c>
      <c r="D145" s="255">
        <v>2</v>
      </c>
      <c r="E145" s="254">
        <v>0.16450000000000001</v>
      </c>
      <c r="F145" s="254">
        <v>4.5</v>
      </c>
      <c r="G145" s="254">
        <v>0.25525934649999998</v>
      </c>
      <c r="H145" s="254">
        <v>37.5</v>
      </c>
      <c r="I145" s="255">
        <v>3</v>
      </c>
      <c r="J145" s="255" t="str">
        <f>IFERROR(VLOOKUP($B145,'Core Indicators'!$E$3:$EU$906,147,FALSE),"x")</f>
        <v>x</v>
      </c>
      <c r="K145" s="256">
        <v>-0.72368854280000006</v>
      </c>
      <c r="L145" s="254">
        <v>4</v>
      </c>
      <c r="M145" s="255">
        <v>20</v>
      </c>
      <c r="N145" s="255">
        <v>28</v>
      </c>
      <c r="O145" s="255" t="str">
        <f>IFERROR(VLOOKUP(B145,'Core Indicators'!$E$3:$G$9906,3,FALSE),"x")</f>
        <v>x</v>
      </c>
      <c r="P145" s="255">
        <v>16376870</v>
      </c>
      <c r="Q145" s="249"/>
      <c r="R145" s="249"/>
      <c r="S145" s="249"/>
      <c r="T145" s="249"/>
      <c r="U145" s="249"/>
      <c r="V145" s="249"/>
      <c r="W145" s="249"/>
      <c r="X145" s="249"/>
      <c r="Y145" s="249"/>
      <c r="Z145" s="249"/>
      <c r="AA145" s="249"/>
      <c r="AB145" s="249"/>
      <c r="AC145" s="249"/>
      <c r="AD145" s="249"/>
      <c r="AE145" s="249"/>
      <c r="AF145" s="249"/>
      <c r="AG145" s="249"/>
      <c r="AH145" s="249"/>
      <c r="AI145" s="249"/>
      <c r="AJ145" s="249"/>
      <c r="AK145" s="249"/>
      <c r="AL145" s="249"/>
      <c r="AM145" s="249"/>
      <c r="AN145" s="249"/>
      <c r="AO145" s="249"/>
      <c r="AP145" s="249"/>
      <c r="AQ145" s="249"/>
      <c r="AR145" s="249"/>
      <c r="AS145" s="249"/>
      <c r="AT145" s="249"/>
      <c r="AU145" s="249"/>
      <c r="AV145" s="249"/>
      <c r="AW145" s="249"/>
      <c r="AX145" s="249"/>
      <c r="AY145" s="249"/>
      <c r="AZ145" s="249"/>
      <c r="BA145" s="249"/>
      <c r="BB145" s="249"/>
      <c r="BC145" s="249"/>
      <c r="BD145" s="249"/>
      <c r="BE145" s="249"/>
      <c r="BF145" s="249"/>
      <c r="BG145" s="249"/>
      <c r="BH145" s="249"/>
      <c r="BI145" s="249"/>
      <c r="BJ145" s="249"/>
      <c r="BK145" s="249"/>
      <c r="BL145" s="249"/>
      <c r="BM145" s="249"/>
      <c r="BN145" s="249"/>
      <c r="BO145" s="249"/>
      <c r="BP145" s="249"/>
      <c r="BQ145" s="249"/>
      <c r="BR145" s="249"/>
      <c r="BS145" s="249"/>
      <c r="BT145" s="249"/>
      <c r="BU145" s="249"/>
      <c r="BV145" s="249"/>
      <c r="BW145" s="249"/>
      <c r="BX145" s="249"/>
      <c r="BY145" s="249"/>
      <c r="BZ145" s="249"/>
      <c r="CA145" s="249"/>
      <c r="CB145" s="249"/>
      <c r="CC145" s="249"/>
      <c r="CD145" s="249"/>
      <c r="CE145" s="249"/>
      <c r="CF145" s="249"/>
      <c r="CG145" s="249"/>
      <c r="CH145" s="249"/>
      <c r="CI145" s="249"/>
      <c r="CJ145" s="249"/>
      <c r="CK145" s="249"/>
      <c r="CL145" s="249"/>
      <c r="CM145" s="249"/>
      <c r="CN145" s="249"/>
      <c r="CO145" s="249"/>
      <c r="CP145" s="249"/>
      <c r="CQ145" s="249"/>
      <c r="CR145" s="249"/>
      <c r="CS145" s="249"/>
      <c r="CT145" s="249"/>
      <c r="CU145" s="249"/>
      <c r="CV145" s="249"/>
      <c r="CW145" s="249"/>
      <c r="CX145" s="249"/>
      <c r="CY145" s="249"/>
      <c r="CZ145" s="249"/>
      <c r="DA145" s="249"/>
      <c r="DB145" s="249"/>
      <c r="DC145" s="249"/>
      <c r="DD145" s="249"/>
      <c r="DE145" s="249"/>
      <c r="DF145" s="249"/>
      <c r="DG145" s="249"/>
      <c r="DH145" s="249"/>
      <c r="DI145" s="249"/>
      <c r="DJ145" s="249"/>
      <c r="DK145" s="249"/>
      <c r="DL145" s="249"/>
    </row>
    <row r="146" spans="1:116" x14ac:dyDescent="0.35">
      <c r="A146" s="250" t="s">
        <v>718</v>
      </c>
      <c r="B146" s="251" t="s">
        <v>7596</v>
      </c>
      <c r="C146" s="254">
        <v>0.27190004229999998</v>
      </c>
      <c r="D146" s="255">
        <v>5</v>
      </c>
      <c r="E146" s="254">
        <v>0.84</v>
      </c>
      <c r="F146" s="254">
        <v>3.9833333333000001</v>
      </c>
      <c r="G146" s="254">
        <v>0.41238544770000002</v>
      </c>
      <c r="H146" s="254">
        <v>43.700000762899997</v>
      </c>
      <c r="I146" s="255">
        <v>2</v>
      </c>
      <c r="J146" s="255" t="str">
        <f>IFERROR(VLOOKUP($B146,'Core Indicators'!$E$3:$EU$906,147,FALSE),"x")</f>
        <v>x</v>
      </c>
      <c r="K146" s="256">
        <v>7.6188184300000003E-2</v>
      </c>
      <c r="L146" s="254">
        <v>3.75</v>
      </c>
      <c r="M146" s="255">
        <v>22</v>
      </c>
      <c r="N146" s="255">
        <v>53</v>
      </c>
      <c r="O146" s="255">
        <f>IFERROR(VLOOKUP(B146,'Core Indicators'!$E$3:$G$9906,3,FALSE),"x")</f>
        <v>9661000</v>
      </c>
      <c r="P146" s="255">
        <v>24670</v>
      </c>
      <c r="Q146" s="249"/>
      <c r="R146" s="249"/>
      <c r="S146" s="249"/>
      <c r="T146" s="249"/>
      <c r="U146" s="249"/>
      <c r="V146" s="249"/>
      <c r="W146" s="249"/>
      <c r="X146" s="249"/>
      <c r="Y146" s="249"/>
      <c r="Z146" s="249"/>
      <c r="AA146" s="249"/>
      <c r="AB146" s="249"/>
      <c r="AC146" s="249"/>
      <c r="AD146" s="249"/>
      <c r="AE146" s="249"/>
      <c r="AF146" s="249"/>
      <c r="AG146" s="249"/>
      <c r="AH146" s="249"/>
      <c r="AI146" s="249"/>
      <c r="AJ146" s="249"/>
      <c r="AK146" s="249"/>
      <c r="AL146" s="249"/>
      <c r="AM146" s="249"/>
      <c r="AN146" s="249"/>
      <c r="AO146" s="249"/>
      <c r="AP146" s="249"/>
      <c r="AQ146" s="249"/>
      <c r="AR146" s="249"/>
      <c r="AS146" s="249"/>
      <c r="AT146" s="249"/>
      <c r="AU146" s="249"/>
      <c r="AV146" s="249"/>
      <c r="AW146" s="249"/>
      <c r="AX146" s="249"/>
      <c r="AY146" s="249"/>
      <c r="AZ146" s="249"/>
      <c r="BA146" s="249"/>
      <c r="BB146" s="249"/>
      <c r="BC146" s="249"/>
      <c r="BD146" s="249"/>
      <c r="BE146" s="249"/>
      <c r="BF146" s="249"/>
      <c r="BG146" s="249"/>
      <c r="BH146" s="249"/>
      <c r="BI146" s="249"/>
      <c r="BJ146" s="249"/>
      <c r="BK146" s="249"/>
      <c r="BL146" s="249"/>
      <c r="BM146" s="249"/>
      <c r="BN146" s="249"/>
      <c r="BO146" s="249"/>
      <c r="BP146" s="249"/>
      <c r="BQ146" s="249"/>
      <c r="BR146" s="249"/>
      <c r="BS146" s="249"/>
      <c r="BT146" s="249"/>
      <c r="BU146" s="249"/>
      <c r="BV146" s="249"/>
      <c r="BW146" s="249"/>
      <c r="BX146" s="249"/>
      <c r="BY146" s="249"/>
      <c r="BZ146" s="249"/>
      <c r="CA146" s="249"/>
      <c r="CB146" s="249"/>
      <c r="CC146" s="249"/>
      <c r="CD146" s="249"/>
      <c r="CE146" s="249"/>
      <c r="CF146" s="249"/>
      <c r="CG146" s="249"/>
      <c r="CH146" s="249"/>
      <c r="CI146" s="249"/>
      <c r="CJ146" s="249"/>
      <c r="CK146" s="249"/>
      <c r="CL146" s="249"/>
      <c r="CM146" s="249"/>
      <c r="CN146" s="249"/>
      <c r="CO146" s="249"/>
      <c r="CP146" s="249"/>
      <c r="CQ146" s="249"/>
      <c r="CR146" s="249"/>
      <c r="CS146" s="249"/>
      <c r="CT146" s="249"/>
      <c r="CU146" s="249"/>
      <c r="CV146" s="249"/>
      <c r="CW146" s="249"/>
      <c r="CX146" s="249"/>
      <c r="CY146" s="249"/>
      <c r="CZ146" s="249"/>
      <c r="DA146" s="249"/>
      <c r="DB146" s="249"/>
      <c r="DC146" s="249"/>
      <c r="DD146" s="249"/>
      <c r="DE146" s="249"/>
      <c r="DF146" s="249"/>
      <c r="DG146" s="249"/>
      <c r="DH146" s="249"/>
      <c r="DI146" s="249"/>
      <c r="DJ146" s="249"/>
      <c r="DK146" s="249"/>
      <c r="DL146" s="249"/>
    </row>
    <row r="147" spans="1:116" x14ac:dyDescent="0.35">
      <c r="A147" s="250" t="s">
        <v>7597</v>
      </c>
      <c r="B147" s="251" t="s">
        <v>7598</v>
      </c>
      <c r="C147" s="254">
        <v>0</v>
      </c>
      <c r="D147" s="255">
        <v>12</v>
      </c>
      <c r="E147" s="254">
        <v>0</v>
      </c>
      <c r="F147" s="254" t="s">
        <v>14</v>
      </c>
      <c r="G147" s="254">
        <v>0.33299378600000001</v>
      </c>
      <c r="H147" s="254">
        <v>51.200000762899997</v>
      </c>
      <c r="I147" s="255">
        <v>0</v>
      </c>
      <c r="J147" s="255" t="str">
        <f>IFERROR(VLOOKUP($B147,'Core Indicators'!$E$3:$EU$906,147,FALSE),"x")</f>
        <v>x</v>
      </c>
      <c r="K147" s="256">
        <v>0.569129467</v>
      </c>
      <c r="L147" s="254" t="s">
        <v>14</v>
      </c>
      <c r="M147" s="255">
        <v>92</v>
      </c>
      <c r="N147" s="255">
        <v>55</v>
      </c>
      <c r="O147" s="255" t="str">
        <f>IFERROR(VLOOKUP(B147,'Core Indicators'!$E$3:$G$9906,3,FALSE),"x")</f>
        <v>x</v>
      </c>
      <c r="P147" s="255">
        <v>610</v>
      </c>
      <c r="Q147" s="249"/>
      <c r="R147" s="249"/>
      <c r="S147" s="249"/>
      <c r="T147" s="249"/>
      <c r="U147" s="249"/>
      <c r="V147" s="249"/>
      <c r="W147" s="249"/>
      <c r="X147" s="249"/>
      <c r="Y147" s="249"/>
      <c r="Z147" s="249"/>
      <c r="AA147" s="249"/>
      <c r="AB147" s="249"/>
      <c r="AC147" s="249"/>
      <c r="AD147" s="249"/>
      <c r="AE147" s="249"/>
      <c r="AF147" s="249"/>
      <c r="AG147" s="249"/>
      <c r="AH147" s="249"/>
      <c r="AI147" s="249"/>
      <c r="AJ147" s="249"/>
      <c r="AK147" s="249"/>
      <c r="AL147" s="249"/>
      <c r="AM147" s="249"/>
      <c r="AN147" s="249"/>
      <c r="AO147" s="249"/>
      <c r="AP147" s="249"/>
      <c r="AQ147" s="249"/>
      <c r="AR147" s="249"/>
      <c r="AS147" s="249"/>
      <c r="AT147" s="249"/>
      <c r="AU147" s="249"/>
      <c r="AV147" s="249"/>
      <c r="AW147" s="249"/>
      <c r="AX147" s="249"/>
      <c r="AY147" s="249"/>
      <c r="AZ147" s="249"/>
      <c r="BA147" s="249"/>
      <c r="BB147" s="249"/>
      <c r="BC147" s="249"/>
      <c r="BD147" s="249"/>
      <c r="BE147" s="249"/>
      <c r="BF147" s="249"/>
      <c r="BG147" s="249"/>
      <c r="BH147" s="249"/>
      <c r="BI147" s="249"/>
      <c r="BJ147" s="249"/>
      <c r="BK147" s="249"/>
      <c r="BL147" s="249"/>
      <c r="BM147" s="249"/>
      <c r="BN147" s="249"/>
      <c r="BO147" s="249"/>
      <c r="BP147" s="249"/>
      <c r="BQ147" s="249"/>
      <c r="BR147" s="249"/>
      <c r="BS147" s="249"/>
      <c r="BT147" s="249"/>
      <c r="BU147" s="249"/>
      <c r="BV147" s="249"/>
      <c r="BW147" s="249"/>
      <c r="BX147" s="249"/>
      <c r="BY147" s="249"/>
      <c r="BZ147" s="249"/>
      <c r="CA147" s="249"/>
      <c r="CB147" s="249"/>
      <c r="CC147" s="249"/>
      <c r="CD147" s="249"/>
      <c r="CE147" s="249"/>
      <c r="CF147" s="249"/>
      <c r="CG147" s="249"/>
      <c r="CH147" s="249"/>
      <c r="CI147" s="249"/>
      <c r="CJ147" s="249"/>
      <c r="CK147" s="249"/>
      <c r="CL147" s="249"/>
      <c r="CM147" s="249"/>
      <c r="CN147" s="249"/>
      <c r="CO147" s="249"/>
      <c r="CP147" s="249"/>
      <c r="CQ147" s="249"/>
      <c r="CR147" s="249"/>
      <c r="CS147" s="249"/>
      <c r="CT147" s="249"/>
      <c r="CU147" s="249"/>
      <c r="CV147" s="249"/>
      <c r="CW147" s="249"/>
      <c r="CX147" s="249"/>
      <c r="CY147" s="249"/>
      <c r="CZ147" s="249"/>
      <c r="DA147" s="249"/>
      <c r="DB147" s="249"/>
      <c r="DC147" s="249"/>
      <c r="DD147" s="249"/>
      <c r="DE147" s="249"/>
      <c r="DF147" s="249"/>
      <c r="DG147" s="249"/>
      <c r="DH147" s="249"/>
      <c r="DI147" s="249"/>
      <c r="DJ147" s="249"/>
      <c r="DK147" s="249"/>
      <c r="DL147" s="249"/>
    </row>
    <row r="148" spans="1:116" x14ac:dyDescent="0.35">
      <c r="A148" s="250" t="s">
        <v>7599</v>
      </c>
      <c r="B148" s="251" t="s">
        <v>7600</v>
      </c>
      <c r="C148" s="254">
        <v>0</v>
      </c>
      <c r="D148" s="255">
        <v>11</v>
      </c>
      <c r="E148" s="254">
        <v>0</v>
      </c>
      <c r="F148" s="254" t="s">
        <v>14</v>
      </c>
      <c r="G148" s="254">
        <v>0.3644043293</v>
      </c>
      <c r="H148" s="254">
        <v>38.700000762899997</v>
      </c>
      <c r="I148" s="255">
        <v>0</v>
      </c>
      <c r="J148" s="255" t="str">
        <f>IFERROR(VLOOKUP($B148,'Core Indicators'!$E$3:$EU$906,147,FALSE),"x")</f>
        <v>x</v>
      </c>
      <c r="K148" s="256">
        <v>1.0770641565000001</v>
      </c>
      <c r="L148" s="254" t="s">
        <v>14</v>
      </c>
      <c r="M148" s="255">
        <v>81</v>
      </c>
      <c r="N148" s="255" t="s">
        <v>14</v>
      </c>
      <c r="O148" s="255" t="str">
        <f>IFERROR(VLOOKUP(B148,'Core Indicators'!$E$3:$G$9906,3,FALSE),"x")</f>
        <v>x</v>
      </c>
      <c r="P148" s="255">
        <v>2830</v>
      </c>
      <c r="Q148" s="249"/>
      <c r="R148" s="249"/>
      <c r="S148" s="249"/>
      <c r="T148" s="249"/>
      <c r="U148" s="249"/>
      <c r="V148" s="249"/>
      <c r="W148" s="249"/>
      <c r="X148" s="249"/>
      <c r="Y148" s="249"/>
      <c r="Z148" s="249"/>
      <c r="AA148" s="249"/>
      <c r="AB148" s="249"/>
      <c r="AC148" s="249"/>
      <c r="AD148" s="249"/>
      <c r="AE148" s="249"/>
      <c r="AF148" s="249"/>
      <c r="AG148" s="249"/>
      <c r="AH148" s="249"/>
      <c r="AI148" s="249"/>
      <c r="AJ148" s="249"/>
      <c r="AK148" s="249"/>
      <c r="AL148" s="249"/>
      <c r="AM148" s="249"/>
      <c r="AN148" s="249"/>
      <c r="AO148" s="249"/>
      <c r="AP148" s="249"/>
      <c r="AQ148" s="249"/>
      <c r="AR148" s="249"/>
      <c r="AS148" s="249"/>
      <c r="AT148" s="249"/>
      <c r="AU148" s="249"/>
      <c r="AV148" s="249"/>
      <c r="AW148" s="249"/>
      <c r="AX148" s="249"/>
      <c r="AY148" s="249"/>
      <c r="AZ148" s="249"/>
      <c r="BA148" s="249"/>
      <c r="BB148" s="249"/>
      <c r="BC148" s="249"/>
      <c r="BD148" s="249"/>
      <c r="BE148" s="249"/>
      <c r="BF148" s="249"/>
      <c r="BG148" s="249"/>
      <c r="BH148" s="249"/>
      <c r="BI148" s="249"/>
      <c r="BJ148" s="249"/>
      <c r="BK148" s="249"/>
      <c r="BL148" s="249"/>
      <c r="BM148" s="249"/>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c r="CH148" s="249"/>
      <c r="CI148" s="249"/>
      <c r="CJ148" s="249"/>
      <c r="CK148" s="249"/>
      <c r="CL148" s="249"/>
      <c r="CM148" s="249"/>
      <c r="CN148" s="249"/>
      <c r="CO148" s="249"/>
      <c r="CP148" s="249"/>
      <c r="CQ148" s="249"/>
      <c r="CR148" s="249"/>
      <c r="CS148" s="249"/>
      <c r="CT148" s="249"/>
      <c r="CU148" s="249"/>
      <c r="CV148" s="249"/>
      <c r="CW148" s="249"/>
      <c r="CX148" s="249"/>
      <c r="CY148" s="249"/>
      <c r="CZ148" s="249"/>
      <c r="DA148" s="249"/>
      <c r="DB148" s="249"/>
      <c r="DC148" s="249"/>
      <c r="DD148" s="249"/>
      <c r="DE148" s="249"/>
      <c r="DF148" s="249"/>
      <c r="DG148" s="249"/>
      <c r="DH148" s="249"/>
      <c r="DI148" s="249"/>
      <c r="DJ148" s="249"/>
      <c r="DK148" s="249"/>
      <c r="DL148" s="249"/>
    </row>
    <row r="149" spans="1:116" x14ac:dyDescent="0.35">
      <c r="A149" s="250" t="s">
        <v>7601</v>
      </c>
      <c r="B149" s="251" t="s">
        <v>7602</v>
      </c>
      <c r="C149" s="254">
        <v>0</v>
      </c>
      <c r="D149" s="255">
        <v>13</v>
      </c>
      <c r="E149" s="254">
        <v>0</v>
      </c>
      <c r="F149" s="254" t="s">
        <v>14</v>
      </c>
      <c r="G149" s="254">
        <v>0.54654479749999996</v>
      </c>
      <c r="H149" s="254">
        <v>56.299999237100003</v>
      </c>
      <c r="I149" s="255">
        <v>0</v>
      </c>
      <c r="J149" s="255" t="str">
        <f>IFERROR(VLOOKUP($B149,'Core Indicators'!$E$3:$EU$906,147,FALSE),"x")</f>
        <v>x</v>
      </c>
      <c r="K149" s="256">
        <v>-0.67970234159999998</v>
      </c>
      <c r="L149" s="254" t="s">
        <v>14</v>
      </c>
      <c r="M149" s="255">
        <v>84</v>
      </c>
      <c r="N149" s="255">
        <v>46</v>
      </c>
      <c r="O149" s="255" t="str">
        <f>IFERROR(VLOOKUP(B149,'Core Indicators'!$E$3:$G$9906,3,FALSE),"x")</f>
        <v>x</v>
      </c>
      <c r="P149" s="255">
        <v>960</v>
      </c>
      <c r="Q149" s="249"/>
      <c r="R149" s="249"/>
      <c r="S149" s="249"/>
      <c r="T149" s="249"/>
      <c r="U149" s="249"/>
      <c r="V149" s="249"/>
      <c r="W149" s="249"/>
      <c r="X149" s="249"/>
      <c r="Y149" s="249"/>
      <c r="Z149" s="249"/>
      <c r="AA149" s="249"/>
      <c r="AB149" s="249"/>
      <c r="AC149" s="249"/>
      <c r="AD149" s="249"/>
      <c r="AE149" s="249"/>
      <c r="AF149" s="249"/>
      <c r="AG149" s="249"/>
      <c r="AH149" s="249"/>
      <c r="AI149" s="249"/>
      <c r="AJ149" s="249"/>
      <c r="AK149" s="249"/>
      <c r="AL149" s="249"/>
      <c r="AM149" s="249"/>
      <c r="AN149" s="249"/>
      <c r="AO149" s="249"/>
      <c r="AP149" s="249"/>
      <c r="AQ149" s="249"/>
      <c r="AR149" s="249"/>
      <c r="AS149" s="249"/>
      <c r="AT149" s="249"/>
      <c r="AU149" s="249"/>
      <c r="AV149" s="249"/>
      <c r="AW149" s="249"/>
      <c r="AX149" s="249"/>
      <c r="AY149" s="249"/>
      <c r="AZ149" s="249"/>
      <c r="BA149" s="249"/>
      <c r="BB149" s="249"/>
      <c r="BC149" s="249"/>
      <c r="BD149" s="249"/>
      <c r="BE149" s="249"/>
      <c r="BF149" s="249"/>
      <c r="BG149" s="249"/>
      <c r="BH149" s="249"/>
      <c r="BI149" s="249"/>
      <c r="BJ149" s="249"/>
      <c r="BK149" s="249"/>
      <c r="BL149" s="249"/>
      <c r="BM149" s="249"/>
      <c r="BN149" s="249"/>
      <c r="BO149" s="249"/>
      <c r="BP149" s="249"/>
      <c r="BQ149" s="249"/>
      <c r="BR149" s="249"/>
      <c r="BS149" s="249"/>
      <c r="BT149" s="249"/>
      <c r="BU149" s="249"/>
      <c r="BV149" s="249"/>
      <c r="BW149" s="249"/>
      <c r="BX149" s="249"/>
      <c r="BY149" s="249"/>
      <c r="BZ149" s="249"/>
      <c r="CA149" s="249"/>
      <c r="CB149" s="249"/>
      <c r="CC149" s="249"/>
      <c r="CD149" s="249"/>
      <c r="CE149" s="249"/>
      <c r="CF149" s="249"/>
      <c r="CG149" s="249"/>
      <c r="CH149" s="249"/>
      <c r="CI149" s="249"/>
      <c r="CJ149" s="249"/>
      <c r="CK149" s="249"/>
      <c r="CL149" s="249"/>
      <c r="CM149" s="249"/>
      <c r="CN149" s="249"/>
      <c r="CO149" s="249"/>
      <c r="CP149" s="249"/>
      <c r="CQ149" s="249"/>
      <c r="CR149" s="249"/>
      <c r="CS149" s="249"/>
      <c r="CT149" s="249"/>
      <c r="CU149" s="249"/>
      <c r="CV149" s="249"/>
      <c r="CW149" s="249"/>
      <c r="CX149" s="249"/>
      <c r="CY149" s="249"/>
      <c r="CZ149" s="249"/>
      <c r="DA149" s="249"/>
      <c r="DB149" s="249"/>
      <c r="DC149" s="249"/>
      <c r="DD149" s="249"/>
      <c r="DE149" s="249"/>
      <c r="DF149" s="249"/>
      <c r="DG149" s="249"/>
      <c r="DH149" s="249"/>
      <c r="DI149" s="249"/>
      <c r="DJ149" s="249"/>
      <c r="DK149" s="249"/>
      <c r="DL149" s="249"/>
    </row>
    <row r="150" spans="1:116" x14ac:dyDescent="0.35">
      <c r="A150" s="250" t="s">
        <v>7603</v>
      </c>
      <c r="B150" s="251" t="s">
        <v>7604</v>
      </c>
      <c r="C150" s="254">
        <v>0.77989999290000012</v>
      </c>
      <c r="D150" s="255">
        <v>0</v>
      </c>
      <c r="E150" s="254">
        <v>0.17</v>
      </c>
      <c r="F150" s="254">
        <v>2.4500000000000002</v>
      </c>
      <c r="G150" s="254">
        <v>0.2235342192</v>
      </c>
      <c r="H150" s="254" t="s">
        <v>14</v>
      </c>
      <c r="I150" s="255">
        <v>3</v>
      </c>
      <c r="J150" s="255" t="str">
        <f>IFERROR(VLOOKUP($B150,'Core Indicators'!$E$3:$EU$906,147,FALSE),"x")</f>
        <v>x</v>
      </c>
      <c r="K150" s="256">
        <v>0.16855593029999999</v>
      </c>
      <c r="L150" s="254">
        <v>2.25</v>
      </c>
      <c r="M150" s="255">
        <v>7</v>
      </c>
      <c r="N150" s="255">
        <v>53</v>
      </c>
      <c r="O150" s="255" t="str">
        <f>IFERROR(VLOOKUP(B150,'Core Indicators'!$E$3:$G$9906,3,FALSE),"x")</f>
        <v>x</v>
      </c>
      <c r="P150" s="255">
        <v>2149690</v>
      </c>
      <c r="Q150" s="249"/>
      <c r="R150" s="249"/>
      <c r="S150" s="249"/>
      <c r="T150" s="249"/>
      <c r="U150" s="249"/>
      <c r="V150" s="249"/>
      <c r="W150" s="249"/>
      <c r="X150" s="249"/>
      <c r="Y150" s="249"/>
      <c r="Z150" s="249"/>
      <c r="AA150" s="249"/>
      <c r="AB150" s="249"/>
      <c r="AC150" s="249"/>
      <c r="AD150" s="249"/>
      <c r="AE150" s="249"/>
      <c r="AF150" s="249"/>
      <c r="AG150" s="249"/>
      <c r="AH150" s="249"/>
      <c r="AI150" s="249"/>
      <c r="AJ150" s="249"/>
      <c r="AK150" s="249"/>
      <c r="AL150" s="249"/>
      <c r="AM150" s="249"/>
      <c r="AN150" s="249"/>
      <c r="AO150" s="249"/>
      <c r="AP150" s="249"/>
      <c r="AQ150" s="249"/>
      <c r="AR150" s="249"/>
      <c r="AS150" s="249"/>
      <c r="AT150" s="249"/>
      <c r="AU150" s="249"/>
      <c r="AV150" s="249"/>
      <c r="AW150" s="249"/>
      <c r="AX150" s="249"/>
      <c r="AY150" s="249"/>
      <c r="AZ150" s="249"/>
      <c r="BA150" s="249"/>
      <c r="BB150" s="249"/>
      <c r="BC150" s="249"/>
      <c r="BD150" s="249"/>
      <c r="BE150" s="249"/>
      <c r="BF150" s="249"/>
      <c r="BG150" s="249"/>
      <c r="BH150" s="249"/>
      <c r="BI150" s="249"/>
      <c r="BJ150" s="249"/>
      <c r="BK150" s="249"/>
      <c r="BL150" s="249"/>
      <c r="BM150" s="249"/>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249"/>
      <c r="CX150" s="249"/>
      <c r="CY150" s="249"/>
      <c r="CZ150" s="249"/>
      <c r="DA150" s="249"/>
      <c r="DB150" s="249"/>
      <c r="DC150" s="249"/>
      <c r="DD150" s="249"/>
      <c r="DE150" s="249"/>
      <c r="DF150" s="249"/>
      <c r="DG150" s="249"/>
      <c r="DH150" s="249"/>
      <c r="DI150" s="249"/>
      <c r="DJ150" s="249"/>
      <c r="DK150" s="249"/>
      <c r="DL150" s="249"/>
    </row>
    <row r="151" spans="1:116" x14ac:dyDescent="0.35">
      <c r="A151" s="250" t="s">
        <v>55</v>
      </c>
      <c r="B151" s="251" t="s">
        <v>7605</v>
      </c>
      <c r="C151" s="254">
        <v>0.72594999450000008</v>
      </c>
      <c r="D151" s="255">
        <v>9</v>
      </c>
      <c r="E151" s="254">
        <v>0</v>
      </c>
      <c r="F151" s="254">
        <v>6.95</v>
      </c>
      <c r="G151" s="254">
        <v>0.52272520759999996</v>
      </c>
      <c r="H151" s="254">
        <v>40.299999237100003</v>
      </c>
      <c r="I151" s="255">
        <v>2</v>
      </c>
      <c r="J151" s="255">
        <f>IFERROR(VLOOKUP($B151,'Core Indicators'!$E$3:$EU$906,147,FALSE),"x")</f>
        <v>0</v>
      </c>
      <c r="K151" s="256">
        <v>-0.1907603145</v>
      </c>
      <c r="L151" s="254">
        <v>6</v>
      </c>
      <c r="M151" s="255">
        <v>71</v>
      </c>
      <c r="N151" s="255">
        <v>45</v>
      </c>
      <c r="O151" s="255">
        <f>IFERROR(VLOOKUP(B151,'Core Indicators'!$E$3:$G$9906,3,FALSE),"x")</f>
        <v>16709000</v>
      </c>
      <c r="P151" s="255">
        <v>192530</v>
      </c>
      <c r="Q151" s="249"/>
      <c r="R151" s="249"/>
      <c r="S151" s="249"/>
      <c r="T151" s="249"/>
      <c r="U151" s="249"/>
      <c r="V151" s="249"/>
      <c r="W151" s="249"/>
      <c r="X151" s="249"/>
      <c r="Y151" s="249"/>
      <c r="Z151" s="249"/>
      <c r="AA151" s="249"/>
      <c r="AB151" s="249"/>
      <c r="AC151" s="249"/>
      <c r="AD151" s="249"/>
      <c r="AE151" s="249"/>
      <c r="AF151" s="249"/>
      <c r="AG151" s="249"/>
      <c r="AH151" s="249"/>
      <c r="AI151" s="249"/>
      <c r="AJ151" s="249"/>
      <c r="AK151" s="249"/>
      <c r="AL151" s="249"/>
      <c r="AM151" s="249"/>
      <c r="AN151" s="249"/>
      <c r="AO151" s="249"/>
      <c r="AP151" s="249"/>
      <c r="AQ151" s="249"/>
      <c r="AR151" s="249"/>
      <c r="AS151" s="249"/>
      <c r="AT151" s="249"/>
      <c r="AU151" s="249"/>
      <c r="AV151" s="249"/>
      <c r="AW151" s="249"/>
      <c r="AX151" s="249"/>
      <c r="AY151" s="249"/>
      <c r="AZ151" s="249"/>
      <c r="BA151" s="249"/>
      <c r="BB151" s="249"/>
      <c r="BC151" s="249"/>
      <c r="BD151" s="249"/>
      <c r="BE151" s="249"/>
      <c r="BF151" s="249"/>
      <c r="BG151" s="249"/>
      <c r="BH151" s="249"/>
      <c r="BI151" s="249"/>
      <c r="BJ151" s="249"/>
      <c r="BK151" s="249"/>
      <c r="BL151" s="249"/>
      <c r="BM151" s="249"/>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c r="CH151" s="249"/>
      <c r="CI151" s="249"/>
      <c r="CJ151" s="249"/>
      <c r="CK151" s="249"/>
      <c r="CL151" s="249"/>
      <c r="CM151" s="249"/>
      <c r="CN151" s="249"/>
      <c r="CO151" s="249"/>
      <c r="CP151" s="249"/>
      <c r="CQ151" s="249"/>
      <c r="CR151" s="249"/>
      <c r="CS151" s="249"/>
      <c r="CT151" s="249"/>
      <c r="CU151" s="249"/>
      <c r="CV151" s="249"/>
      <c r="CW151" s="249"/>
      <c r="CX151" s="249"/>
      <c r="CY151" s="249"/>
      <c r="CZ151" s="249"/>
      <c r="DA151" s="249"/>
      <c r="DB151" s="249"/>
      <c r="DC151" s="249"/>
      <c r="DD151" s="249"/>
      <c r="DE151" s="249"/>
      <c r="DF151" s="249"/>
      <c r="DG151" s="249"/>
      <c r="DH151" s="249"/>
      <c r="DI151" s="249"/>
      <c r="DJ151" s="249"/>
      <c r="DK151" s="249"/>
      <c r="DL151" s="249"/>
    </row>
    <row r="152" spans="1:116" x14ac:dyDescent="0.35">
      <c r="A152" s="250" t="s">
        <v>7606</v>
      </c>
      <c r="B152" s="251" t="s">
        <v>7607</v>
      </c>
      <c r="C152" s="254">
        <v>0.29583300080000002</v>
      </c>
      <c r="D152" s="255">
        <v>8</v>
      </c>
      <c r="E152" s="254">
        <v>0</v>
      </c>
      <c r="F152" s="254">
        <v>6.95</v>
      </c>
      <c r="G152" s="254">
        <v>0.16149411559999999</v>
      </c>
      <c r="H152" s="254">
        <v>36.200000762899997</v>
      </c>
      <c r="I152" s="255">
        <v>0</v>
      </c>
      <c r="J152" s="255" t="str">
        <f>IFERROR(VLOOKUP($B152,'Core Indicators'!$E$3:$EU$906,147,FALSE),"x")</f>
        <v>x</v>
      </c>
      <c r="K152" s="256">
        <v>-0.11906975509999999</v>
      </c>
      <c r="L152" s="254">
        <v>6</v>
      </c>
      <c r="M152" s="255">
        <v>66</v>
      </c>
      <c r="N152" s="255">
        <v>39</v>
      </c>
      <c r="O152" s="255" t="str">
        <f>IFERROR(VLOOKUP(B152,'Core Indicators'!$E$3:$G$9906,3,FALSE),"x")</f>
        <v>x</v>
      </c>
      <c r="P152" s="255">
        <v>87460</v>
      </c>
      <c r="Q152" s="249"/>
      <c r="R152" s="249"/>
      <c r="S152" s="249"/>
      <c r="T152" s="249"/>
      <c r="U152" s="249"/>
      <c r="V152" s="249"/>
      <c r="W152" s="249"/>
      <c r="X152" s="249"/>
      <c r="Y152" s="249"/>
      <c r="Z152" s="249"/>
      <c r="AA152" s="249"/>
      <c r="AB152" s="249"/>
      <c r="AC152" s="249"/>
      <c r="AD152" s="249"/>
      <c r="AE152" s="249"/>
      <c r="AF152" s="249"/>
      <c r="AG152" s="249"/>
      <c r="AH152" s="249"/>
      <c r="AI152" s="249"/>
      <c r="AJ152" s="249"/>
      <c r="AK152" s="249"/>
      <c r="AL152" s="249"/>
      <c r="AM152" s="249"/>
      <c r="AN152" s="249"/>
      <c r="AO152" s="249"/>
      <c r="AP152" s="249"/>
      <c r="AQ152" s="249"/>
      <c r="AR152" s="249"/>
      <c r="AS152" s="249"/>
      <c r="AT152" s="249"/>
      <c r="AU152" s="249"/>
      <c r="AV152" s="249"/>
      <c r="AW152" s="249"/>
      <c r="AX152" s="249"/>
      <c r="AY152" s="249"/>
      <c r="AZ152" s="249"/>
      <c r="BA152" s="249"/>
      <c r="BB152" s="249"/>
      <c r="BC152" s="249"/>
      <c r="BD152" s="249"/>
      <c r="BE152" s="249"/>
      <c r="BF152" s="249"/>
      <c r="BG152" s="249"/>
      <c r="BH152" s="249"/>
      <c r="BI152" s="249"/>
      <c r="BJ152" s="249"/>
      <c r="BK152" s="249"/>
      <c r="BL152" s="249"/>
      <c r="BM152" s="249"/>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c r="CH152" s="249"/>
      <c r="CI152" s="249"/>
      <c r="CJ152" s="249"/>
      <c r="CK152" s="249"/>
      <c r="CL152" s="249"/>
      <c r="CM152" s="249"/>
      <c r="CN152" s="249"/>
      <c r="CO152" s="249"/>
      <c r="CP152" s="249"/>
      <c r="CQ152" s="249"/>
      <c r="CR152" s="249"/>
      <c r="CS152" s="249"/>
      <c r="CT152" s="249"/>
      <c r="CU152" s="249"/>
      <c r="CV152" s="249"/>
      <c r="CW152" s="249"/>
      <c r="CX152" s="249"/>
      <c r="CY152" s="249"/>
      <c r="CZ152" s="249"/>
      <c r="DA152" s="249"/>
      <c r="DB152" s="249"/>
      <c r="DC152" s="249"/>
      <c r="DD152" s="249"/>
      <c r="DE152" s="249"/>
      <c r="DF152" s="249"/>
      <c r="DG152" s="249"/>
      <c r="DH152" s="249"/>
      <c r="DI152" s="249"/>
      <c r="DJ152" s="249"/>
      <c r="DK152" s="249"/>
      <c r="DL152" s="249"/>
    </row>
    <row r="153" spans="1:116" x14ac:dyDescent="0.35">
      <c r="A153" s="250" t="s">
        <v>7608</v>
      </c>
      <c r="B153" s="251" t="s">
        <v>7609</v>
      </c>
      <c r="C153" s="254">
        <v>0</v>
      </c>
      <c r="D153" s="255">
        <v>8</v>
      </c>
      <c r="E153" s="254">
        <v>0</v>
      </c>
      <c r="F153" s="254" t="s">
        <v>14</v>
      </c>
      <c r="G153" s="254" t="s">
        <v>14</v>
      </c>
      <c r="H153" s="254">
        <v>46.799999237100003</v>
      </c>
      <c r="I153" s="255">
        <v>0</v>
      </c>
      <c r="J153" s="255" t="str">
        <f>IFERROR(VLOOKUP($B153,'Core Indicators'!$E$3:$EU$906,147,FALSE),"x")</f>
        <v>x</v>
      </c>
      <c r="K153" s="256">
        <v>0.17143608630000001</v>
      </c>
      <c r="L153" s="254" t="s">
        <v>14</v>
      </c>
      <c r="M153" s="255">
        <v>72</v>
      </c>
      <c r="N153" s="255">
        <v>66</v>
      </c>
      <c r="O153" s="255" t="str">
        <f>IFERROR(VLOOKUP(B153,'Core Indicators'!$E$3:$G$9906,3,FALSE),"x")</f>
        <v>x</v>
      </c>
      <c r="P153" s="255">
        <v>460</v>
      </c>
      <c r="Q153" s="249"/>
      <c r="R153" s="249"/>
      <c r="S153" s="249"/>
      <c r="T153" s="249"/>
      <c r="U153" s="249"/>
      <c r="V153" s="249"/>
      <c r="W153" s="249"/>
      <c r="X153" s="249"/>
      <c r="Y153" s="249"/>
      <c r="Z153" s="249"/>
      <c r="AA153" s="249"/>
      <c r="AB153" s="249"/>
      <c r="AC153" s="249"/>
      <c r="AD153" s="249"/>
      <c r="AE153" s="249"/>
      <c r="AF153" s="249"/>
      <c r="AG153" s="249"/>
      <c r="AH153" s="249"/>
      <c r="AI153" s="249"/>
      <c r="AJ153" s="249"/>
      <c r="AK153" s="249"/>
      <c r="AL153" s="249"/>
      <c r="AM153" s="249"/>
      <c r="AN153" s="249"/>
      <c r="AO153" s="249"/>
      <c r="AP153" s="249"/>
      <c r="AQ153" s="249"/>
      <c r="AR153" s="249"/>
      <c r="AS153" s="249"/>
      <c r="AT153" s="249"/>
      <c r="AU153" s="249"/>
      <c r="AV153" s="249"/>
      <c r="AW153" s="249"/>
      <c r="AX153" s="249"/>
      <c r="AY153" s="249"/>
      <c r="AZ153" s="249"/>
      <c r="BA153" s="249"/>
      <c r="BB153" s="249"/>
      <c r="BC153" s="249"/>
      <c r="BD153" s="249"/>
      <c r="BE153" s="249"/>
      <c r="BF153" s="249"/>
      <c r="BG153" s="249"/>
      <c r="BH153" s="249"/>
      <c r="BI153" s="249"/>
      <c r="BJ153" s="249"/>
      <c r="BK153" s="249"/>
      <c r="BL153" s="249"/>
      <c r="BM153" s="249"/>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c r="CH153" s="249"/>
      <c r="CI153" s="249"/>
      <c r="CJ153" s="249"/>
      <c r="CK153" s="249"/>
      <c r="CL153" s="249"/>
      <c r="CM153" s="249"/>
      <c r="CN153" s="249"/>
      <c r="CO153" s="249"/>
      <c r="CP153" s="249"/>
      <c r="CQ153" s="249"/>
      <c r="CR153" s="249"/>
      <c r="CS153" s="249"/>
      <c r="CT153" s="249"/>
      <c r="CU153" s="249"/>
      <c r="CV153" s="249"/>
      <c r="CW153" s="249"/>
      <c r="CX153" s="249"/>
      <c r="CY153" s="249"/>
      <c r="CZ153" s="249"/>
      <c r="DA153" s="249"/>
      <c r="DB153" s="249"/>
      <c r="DC153" s="249"/>
      <c r="DD153" s="249"/>
      <c r="DE153" s="249"/>
      <c r="DF153" s="249"/>
      <c r="DG153" s="249"/>
      <c r="DH153" s="249"/>
      <c r="DI153" s="249"/>
      <c r="DJ153" s="249"/>
      <c r="DK153" s="249"/>
      <c r="DL153" s="249"/>
    </row>
    <row r="154" spans="1:116" x14ac:dyDescent="0.35">
      <c r="A154" s="250" t="s">
        <v>7610</v>
      </c>
      <c r="B154" s="251" t="s">
        <v>7611</v>
      </c>
      <c r="C154" s="254">
        <v>0.8110999861</v>
      </c>
      <c r="D154" s="255">
        <v>7</v>
      </c>
      <c r="E154" s="254">
        <v>0.37</v>
      </c>
      <c r="F154" s="254">
        <v>6.25</v>
      </c>
      <c r="G154" s="254">
        <v>0.64374360080000004</v>
      </c>
      <c r="H154" s="254">
        <v>35.700000762899997</v>
      </c>
      <c r="I154" s="255">
        <v>3</v>
      </c>
      <c r="J154" s="255" t="str">
        <f>IFERROR(VLOOKUP($B154,'Core Indicators'!$E$3:$EU$906,147,FALSE),"x")</f>
        <v>x</v>
      </c>
      <c r="K154" s="256">
        <v>-0.76636308430000011</v>
      </c>
      <c r="L154" s="254">
        <v>4.75</v>
      </c>
      <c r="M154" s="255">
        <v>65</v>
      </c>
      <c r="N154" s="255">
        <v>33</v>
      </c>
      <c r="O154" s="255" t="str">
        <f>IFERROR(VLOOKUP(B154,'Core Indicators'!$E$3:$G$9906,3,FALSE),"x")</f>
        <v>x</v>
      </c>
      <c r="P154" s="255">
        <v>72180</v>
      </c>
      <c r="Q154" s="249"/>
      <c r="R154" s="249"/>
      <c r="S154" s="249"/>
      <c r="T154" s="249"/>
      <c r="U154" s="249"/>
      <c r="V154" s="249"/>
      <c r="W154" s="249"/>
      <c r="X154" s="249"/>
      <c r="Y154" s="249"/>
      <c r="Z154" s="249"/>
      <c r="AA154" s="249"/>
      <c r="AB154" s="249"/>
      <c r="AC154" s="249"/>
      <c r="AD154" s="249"/>
      <c r="AE154" s="249"/>
      <c r="AF154" s="249"/>
      <c r="AG154" s="249"/>
      <c r="AH154" s="249"/>
      <c r="AI154" s="249"/>
      <c r="AJ154" s="249"/>
      <c r="AK154" s="249"/>
      <c r="AL154" s="249"/>
      <c r="AM154" s="249"/>
      <c r="AN154" s="249"/>
      <c r="AO154" s="249"/>
      <c r="AP154" s="249"/>
      <c r="AQ154" s="249"/>
      <c r="AR154" s="249"/>
      <c r="AS154" s="249"/>
      <c r="AT154" s="249"/>
      <c r="AU154" s="249"/>
      <c r="AV154" s="249"/>
      <c r="AW154" s="249"/>
      <c r="AX154" s="249"/>
      <c r="AY154" s="249"/>
      <c r="AZ154" s="249"/>
      <c r="BA154" s="249"/>
      <c r="BB154" s="249"/>
      <c r="BC154" s="249"/>
      <c r="BD154" s="249"/>
      <c r="BE154" s="249"/>
      <c r="BF154" s="249"/>
      <c r="BG154" s="249"/>
      <c r="BH154" s="249"/>
      <c r="BI154" s="249"/>
      <c r="BJ154" s="249"/>
      <c r="BK154" s="249"/>
      <c r="BL154" s="249"/>
      <c r="BM154" s="249"/>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c r="CH154" s="249"/>
      <c r="CI154" s="249"/>
      <c r="CJ154" s="249"/>
      <c r="CK154" s="249"/>
      <c r="CL154" s="249"/>
      <c r="CM154" s="249"/>
      <c r="CN154" s="249"/>
      <c r="CO154" s="249"/>
      <c r="CP154" s="249"/>
      <c r="CQ154" s="249"/>
      <c r="CR154" s="249"/>
      <c r="CS154" s="249"/>
      <c r="CT154" s="249"/>
      <c r="CU154" s="249"/>
      <c r="CV154" s="249"/>
      <c r="CW154" s="249"/>
      <c r="CX154" s="249"/>
      <c r="CY154" s="249"/>
      <c r="CZ154" s="249"/>
      <c r="DA154" s="249"/>
      <c r="DB154" s="249"/>
      <c r="DC154" s="249"/>
      <c r="DD154" s="249"/>
      <c r="DE154" s="249"/>
      <c r="DF154" s="249"/>
      <c r="DG154" s="249"/>
      <c r="DH154" s="249"/>
      <c r="DI154" s="249"/>
      <c r="DJ154" s="249"/>
      <c r="DK154" s="249"/>
      <c r="DL154" s="249"/>
    </row>
    <row r="155" spans="1:116" x14ac:dyDescent="0.35">
      <c r="A155" s="250" t="s">
        <v>7612</v>
      </c>
      <c r="B155" s="251" t="s">
        <v>7613</v>
      </c>
      <c r="C155" s="254">
        <v>0.42649998649999998</v>
      </c>
      <c r="D155" s="255">
        <v>6</v>
      </c>
      <c r="E155" s="254">
        <v>0</v>
      </c>
      <c r="F155" s="254">
        <v>5.3166666666999998</v>
      </c>
      <c r="G155" s="254">
        <v>6.4907686399999998E-2</v>
      </c>
      <c r="H155" s="254" t="s">
        <v>14</v>
      </c>
      <c r="I155" s="255">
        <v>0</v>
      </c>
      <c r="J155" s="255" t="str">
        <f>IFERROR(VLOOKUP($B155,'Core Indicators'!$E$3:$EU$906,147,FALSE),"x")</f>
        <v>x</v>
      </c>
      <c r="K155" s="256">
        <v>1.8785588741000001</v>
      </c>
      <c r="L155" s="254">
        <v>5.75</v>
      </c>
      <c r="M155" s="255">
        <v>50</v>
      </c>
      <c r="N155" s="255">
        <v>85</v>
      </c>
      <c r="O155" s="255" t="str">
        <f>IFERROR(VLOOKUP(B155,'Core Indicators'!$E$3:$G$9906,3,FALSE),"x")</f>
        <v>x</v>
      </c>
      <c r="P155" s="255">
        <v>709</v>
      </c>
      <c r="Q155" s="249"/>
      <c r="R155" s="249"/>
      <c r="S155" s="249"/>
      <c r="T155" s="249"/>
      <c r="U155" s="249"/>
      <c r="V155" s="249"/>
      <c r="W155" s="249"/>
      <c r="X155" s="249"/>
      <c r="Y155" s="249"/>
      <c r="Z155" s="249"/>
      <c r="AA155" s="249"/>
      <c r="AB155" s="249"/>
      <c r="AC155" s="249"/>
      <c r="AD155" s="249"/>
      <c r="AE155" s="249"/>
      <c r="AF155" s="249"/>
      <c r="AG155" s="249"/>
      <c r="AH155" s="249"/>
      <c r="AI155" s="249"/>
      <c r="AJ155" s="249"/>
      <c r="AK155" s="249"/>
      <c r="AL155" s="249"/>
      <c r="AM155" s="249"/>
      <c r="AN155" s="249"/>
      <c r="AO155" s="249"/>
      <c r="AP155" s="249"/>
      <c r="AQ155" s="249"/>
      <c r="AR155" s="249"/>
      <c r="AS155" s="249"/>
      <c r="AT155" s="249"/>
      <c r="AU155" s="249"/>
      <c r="AV155" s="249"/>
      <c r="AW155" s="249"/>
      <c r="AX155" s="249"/>
      <c r="AY155" s="249"/>
      <c r="AZ155" s="249"/>
      <c r="BA155" s="249"/>
      <c r="BB155" s="249"/>
      <c r="BC155" s="249"/>
      <c r="BD155" s="249"/>
      <c r="BE155" s="249"/>
      <c r="BF155" s="249"/>
      <c r="BG155" s="249"/>
      <c r="BH155" s="249"/>
      <c r="BI155" s="249"/>
      <c r="BJ155" s="249"/>
      <c r="BK155" s="249"/>
      <c r="BL155" s="249"/>
      <c r="BM155" s="249"/>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c r="CH155" s="249"/>
      <c r="CI155" s="249"/>
      <c r="CJ155" s="249"/>
      <c r="CK155" s="249"/>
      <c r="CL155" s="249"/>
      <c r="CM155" s="249"/>
      <c r="CN155" s="249"/>
      <c r="CO155" s="249"/>
      <c r="CP155" s="249"/>
      <c r="CQ155" s="249"/>
      <c r="CR155" s="249"/>
      <c r="CS155" s="249"/>
      <c r="CT155" s="249"/>
      <c r="CU155" s="249"/>
      <c r="CV155" s="249"/>
      <c r="CW155" s="249"/>
      <c r="CX155" s="249"/>
      <c r="CY155" s="249"/>
      <c r="CZ155" s="249"/>
      <c r="DA155" s="249"/>
      <c r="DB155" s="249"/>
      <c r="DC155" s="249"/>
      <c r="DD155" s="249"/>
      <c r="DE155" s="249"/>
      <c r="DF155" s="249"/>
      <c r="DG155" s="249"/>
      <c r="DH155" s="249"/>
      <c r="DI155" s="249"/>
      <c r="DJ155" s="249"/>
      <c r="DK155" s="249"/>
      <c r="DL155" s="249"/>
    </row>
    <row r="156" spans="1:116" x14ac:dyDescent="0.35">
      <c r="A156" s="250" t="s">
        <v>7614</v>
      </c>
      <c r="B156" s="251" t="s">
        <v>7615</v>
      </c>
      <c r="C156" s="254">
        <v>0.34016300849999997</v>
      </c>
      <c r="D156" s="255">
        <v>10</v>
      </c>
      <c r="E156" s="254">
        <v>0.19400000000000001</v>
      </c>
      <c r="F156" s="254">
        <v>8.65</v>
      </c>
      <c r="G156" s="254">
        <v>0.18995812400000001</v>
      </c>
      <c r="H156" s="254">
        <v>25.2000007629</v>
      </c>
      <c r="I156" s="255">
        <v>0</v>
      </c>
      <c r="J156" s="255" t="str">
        <f>IFERROR(VLOOKUP($B156,'Core Indicators'!$E$3:$EU$906,147,FALSE),"x")</f>
        <v>x</v>
      </c>
      <c r="K156" s="256">
        <v>0.55673569439999993</v>
      </c>
      <c r="L156" s="254">
        <v>8</v>
      </c>
      <c r="M156" s="255">
        <v>88</v>
      </c>
      <c r="N156" s="255">
        <v>50</v>
      </c>
      <c r="O156" s="255" t="str">
        <f>IFERROR(VLOOKUP(B156,'Core Indicators'!$E$3:$G$9906,3,FALSE),"x")</f>
        <v>x</v>
      </c>
      <c r="P156" s="255">
        <v>48086</v>
      </c>
      <c r="Q156" s="249"/>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c r="CH156" s="249"/>
      <c r="CI156" s="249"/>
      <c r="CJ156" s="249"/>
      <c r="CK156" s="249"/>
      <c r="CL156" s="249"/>
      <c r="CM156" s="249"/>
      <c r="CN156" s="249"/>
      <c r="CO156" s="249"/>
      <c r="CP156" s="249"/>
      <c r="CQ156" s="249"/>
      <c r="CR156" s="249"/>
      <c r="CS156" s="249"/>
      <c r="CT156" s="249"/>
      <c r="CU156" s="249"/>
      <c r="CV156" s="249"/>
      <c r="CW156" s="249"/>
      <c r="CX156" s="249"/>
      <c r="CY156" s="249"/>
      <c r="CZ156" s="249"/>
      <c r="DA156" s="249"/>
      <c r="DB156" s="249"/>
      <c r="DC156" s="249"/>
      <c r="DD156" s="249"/>
      <c r="DE156" s="249"/>
      <c r="DF156" s="249"/>
      <c r="DG156" s="249"/>
      <c r="DH156" s="249"/>
      <c r="DI156" s="249"/>
      <c r="DJ156" s="249"/>
      <c r="DK156" s="249"/>
      <c r="DL156" s="249"/>
    </row>
    <row r="157" spans="1:116" x14ac:dyDescent="0.35">
      <c r="A157" s="250" t="s">
        <v>7616</v>
      </c>
      <c r="B157" s="251" t="s">
        <v>7617</v>
      </c>
      <c r="C157" s="254">
        <v>0.30942659909999998</v>
      </c>
      <c r="D157" s="255">
        <v>13</v>
      </c>
      <c r="E157" s="254">
        <v>5.33E-2</v>
      </c>
      <c r="F157" s="254">
        <v>9.15</v>
      </c>
      <c r="G157" s="254">
        <v>6.8603414500000001E-2</v>
      </c>
      <c r="H157" s="254">
        <v>24.2000007629</v>
      </c>
      <c r="I157" s="255">
        <v>0</v>
      </c>
      <c r="J157" s="255" t="str">
        <f>IFERROR(VLOOKUP($B157,'Core Indicators'!$E$3:$EU$906,147,FALSE),"x")</f>
        <v>x</v>
      </c>
      <c r="K157" s="256">
        <v>1.1184208392999999</v>
      </c>
      <c r="L157" s="254">
        <v>9</v>
      </c>
      <c r="M157" s="255">
        <v>94</v>
      </c>
      <c r="N157" s="255">
        <v>60</v>
      </c>
      <c r="O157" s="255" t="str">
        <f>IFERROR(VLOOKUP(B157,'Core Indicators'!$E$3:$G$9906,3,FALSE),"x")</f>
        <v>x</v>
      </c>
      <c r="P157" s="255">
        <v>20140</v>
      </c>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49"/>
      <c r="AY157" s="249"/>
      <c r="AZ157" s="249"/>
      <c r="BA157" s="249"/>
      <c r="BB157" s="249"/>
      <c r="BC157" s="249"/>
      <c r="BD157" s="249"/>
      <c r="BE157" s="249"/>
      <c r="BF157" s="249"/>
      <c r="BG157" s="249"/>
      <c r="BH157" s="249"/>
      <c r="BI157" s="249"/>
      <c r="BJ157" s="249"/>
      <c r="BK157" s="249"/>
      <c r="BL157" s="249"/>
      <c r="BM157" s="249"/>
      <c r="BN157" s="249"/>
      <c r="BO157" s="249"/>
      <c r="BP157" s="249"/>
      <c r="BQ157" s="249"/>
      <c r="BR157" s="249"/>
      <c r="BS157" s="249"/>
      <c r="BT157" s="249"/>
      <c r="BU157" s="249"/>
      <c r="BV157" s="249"/>
      <c r="BW157" s="249"/>
      <c r="BX157" s="249"/>
      <c r="BY157" s="249"/>
      <c r="BZ157" s="249"/>
      <c r="CA157" s="249"/>
      <c r="CB157" s="249"/>
      <c r="CC157" s="249"/>
      <c r="CD157" s="249"/>
      <c r="CE157" s="249"/>
      <c r="CF157" s="249"/>
      <c r="CG157" s="249"/>
      <c r="CH157" s="249"/>
      <c r="CI157" s="249"/>
      <c r="CJ157" s="249"/>
      <c r="CK157" s="249"/>
      <c r="CL157" s="249"/>
      <c r="CM157" s="249"/>
      <c r="CN157" s="249"/>
      <c r="CO157" s="249"/>
      <c r="CP157" s="249"/>
      <c r="CQ157" s="249"/>
      <c r="CR157" s="249"/>
      <c r="CS157" s="249"/>
      <c r="CT157" s="249"/>
      <c r="CU157" s="249"/>
      <c r="CV157" s="249"/>
      <c r="CW157" s="249"/>
      <c r="CX157" s="249"/>
      <c r="CY157" s="249"/>
      <c r="CZ157" s="249"/>
      <c r="DA157" s="249"/>
      <c r="DB157" s="249"/>
      <c r="DC157" s="249"/>
      <c r="DD157" s="249"/>
      <c r="DE157" s="249"/>
      <c r="DF157" s="249"/>
      <c r="DG157" s="249"/>
      <c r="DH157" s="249"/>
      <c r="DI157" s="249"/>
      <c r="DJ157" s="249"/>
      <c r="DK157" s="249"/>
      <c r="DL157" s="249"/>
    </row>
    <row r="158" spans="1:116" x14ac:dyDescent="0.35">
      <c r="A158" s="250" t="s">
        <v>7618</v>
      </c>
      <c r="B158" s="251" t="s">
        <v>7619</v>
      </c>
      <c r="C158" s="254">
        <v>0</v>
      </c>
      <c r="D158" s="255">
        <v>12</v>
      </c>
      <c r="E158" s="254">
        <v>0</v>
      </c>
      <c r="F158" s="254" t="s">
        <v>14</v>
      </c>
      <c r="G158" s="254" t="s">
        <v>14</v>
      </c>
      <c r="H158" s="254">
        <v>37.099998474099998</v>
      </c>
      <c r="I158" s="255">
        <v>0</v>
      </c>
      <c r="J158" s="255" t="str">
        <f>IFERROR(VLOOKUP($B158,'Core Indicators'!$E$3:$EU$906,147,FALSE),"x")</f>
        <v>x</v>
      </c>
      <c r="K158" s="256">
        <v>-0.13986755910000001</v>
      </c>
      <c r="L158" s="254" t="s">
        <v>14</v>
      </c>
      <c r="M158" s="255">
        <v>79</v>
      </c>
      <c r="N158" s="255">
        <v>42</v>
      </c>
      <c r="O158" s="255" t="str">
        <f>IFERROR(VLOOKUP(B158,'Core Indicators'!$E$3:$G$9906,3,FALSE),"x")</f>
        <v>x</v>
      </c>
      <c r="P158" s="255">
        <v>27990</v>
      </c>
      <c r="Q158" s="249"/>
      <c r="R158" s="249"/>
      <c r="S158" s="249"/>
      <c r="T158" s="249"/>
      <c r="U158" s="249"/>
      <c r="V158" s="249"/>
      <c r="W158" s="249"/>
      <c r="X158" s="249"/>
      <c r="Y158" s="249"/>
      <c r="Z158" s="249"/>
      <c r="AA158" s="249"/>
      <c r="AB158" s="249"/>
      <c r="AC158" s="249"/>
      <c r="AD158" s="249"/>
      <c r="AE158" s="249"/>
      <c r="AF158" s="249"/>
      <c r="AG158" s="249"/>
      <c r="AH158" s="249"/>
      <c r="AI158" s="249"/>
      <c r="AJ158" s="249"/>
      <c r="AK158" s="249"/>
      <c r="AL158" s="249"/>
      <c r="AM158" s="249"/>
      <c r="AN158" s="249"/>
      <c r="AO158" s="249"/>
      <c r="AP158" s="249"/>
      <c r="AQ158" s="249"/>
      <c r="AR158" s="249"/>
      <c r="AS158" s="249"/>
      <c r="AT158" s="249"/>
      <c r="AU158" s="249"/>
      <c r="AV158" s="249"/>
      <c r="AW158" s="249"/>
      <c r="AX158" s="249"/>
      <c r="AY158" s="249"/>
      <c r="AZ158" s="249"/>
      <c r="BA158" s="249"/>
      <c r="BB158" s="249"/>
      <c r="BC158" s="249"/>
      <c r="BD158" s="249"/>
      <c r="BE158" s="249"/>
      <c r="BF158" s="249"/>
      <c r="BG158" s="249"/>
      <c r="BH158" s="249"/>
      <c r="BI158" s="249"/>
      <c r="BJ158" s="249"/>
      <c r="BK158" s="249"/>
      <c r="BL158" s="249"/>
      <c r="BM158" s="249"/>
      <c r="BN158" s="249"/>
      <c r="BO158" s="249"/>
      <c r="BP158" s="249"/>
      <c r="BQ158" s="249"/>
      <c r="BR158" s="249"/>
      <c r="BS158" s="249"/>
      <c r="BT158" s="249"/>
      <c r="BU158" s="249"/>
      <c r="BV158" s="249"/>
      <c r="BW158" s="249"/>
      <c r="BX158" s="249"/>
      <c r="BY158" s="249"/>
      <c r="BZ158" s="249"/>
      <c r="CA158" s="249"/>
      <c r="CB158" s="249"/>
      <c r="CC158" s="249"/>
      <c r="CD158" s="249"/>
      <c r="CE158" s="249"/>
      <c r="CF158" s="249"/>
      <c r="CG158" s="249"/>
      <c r="CH158" s="249"/>
      <c r="CI158" s="249"/>
      <c r="CJ158" s="249"/>
      <c r="CK158" s="249"/>
      <c r="CL158" s="249"/>
      <c r="CM158" s="249"/>
      <c r="CN158" s="249"/>
      <c r="CO158" s="249"/>
      <c r="CP158" s="249"/>
      <c r="CQ158" s="249"/>
      <c r="CR158" s="249"/>
      <c r="CS158" s="249"/>
      <c r="CT158" s="249"/>
      <c r="CU158" s="249"/>
      <c r="CV158" s="249"/>
      <c r="CW158" s="249"/>
      <c r="CX158" s="249"/>
      <c r="CY158" s="249"/>
      <c r="CZ158" s="249"/>
      <c r="DA158" s="249"/>
      <c r="DB158" s="249"/>
      <c r="DC158" s="249"/>
      <c r="DD158" s="249"/>
      <c r="DE158" s="249"/>
      <c r="DF158" s="249"/>
      <c r="DG158" s="249"/>
      <c r="DH158" s="249"/>
      <c r="DI158" s="249"/>
      <c r="DJ158" s="249"/>
      <c r="DK158" s="249"/>
      <c r="DL158" s="249"/>
    </row>
    <row r="159" spans="1:116" x14ac:dyDescent="0.35">
      <c r="A159" s="250" t="s">
        <v>181</v>
      </c>
      <c r="B159" s="251" t="s">
        <v>7620</v>
      </c>
      <c r="C159" s="254">
        <v>0</v>
      </c>
      <c r="D159" s="255" t="s">
        <v>14</v>
      </c>
      <c r="E159" s="254">
        <v>0</v>
      </c>
      <c r="F159" s="254">
        <v>1.4833333333000001</v>
      </c>
      <c r="G159" s="254" t="s">
        <v>14</v>
      </c>
      <c r="H159" s="254" t="s">
        <v>14</v>
      </c>
      <c r="I159" s="255">
        <v>5</v>
      </c>
      <c r="J159" s="255">
        <f>IFERROR(VLOOKUP($B159,'Core Indicators'!$E$3:$EU$906,147,FALSE),"x")</f>
        <v>1479</v>
      </c>
      <c r="K159" s="256">
        <v>-2.3503582478</v>
      </c>
      <c r="L159" s="254">
        <v>1</v>
      </c>
      <c r="M159" s="255">
        <v>7</v>
      </c>
      <c r="N159" s="255">
        <v>9</v>
      </c>
      <c r="O159" s="255">
        <f>IFERROR(VLOOKUP(B159,'Core Indicators'!$E$3:$G$9906,3,FALSE),"x")</f>
        <v>12300000</v>
      </c>
      <c r="P159" s="255">
        <v>627340</v>
      </c>
      <c r="Q159" s="249"/>
      <c r="R159" s="249"/>
      <c r="S159" s="249"/>
      <c r="T159" s="249"/>
      <c r="U159" s="249"/>
      <c r="V159" s="249"/>
      <c r="W159" s="249"/>
      <c r="X159" s="249"/>
      <c r="Y159" s="249"/>
      <c r="Z159" s="249"/>
      <c r="AA159" s="249"/>
      <c r="AB159" s="249"/>
      <c r="AC159" s="249"/>
      <c r="AD159" s="249"/>
      <c r="AE159" s="249"/>
      <c r="AF159" s="249"/>
      <c r="AG159" s="249"/>
      <c r="AH159" s="249"/>
      <c r="AI159" s="249"/>
      <c r="AJ159" s="249"/>
      <c r="AK159" s="249"/>
      <c r="AL159" s="249"/>
      <c r="AM159" s="249"/>
      <c r="AN159" s="249"/>
      <c r="AO159" s="249"/>
      <c r="AP159" s="249"/>
      <c r="AQ159" s="249"/>
      <c r="AR159" s="249"/>
      <c r="AS159" s="249"/>
      <c r="AT159" s="249"/>
      <c r="AU159" s="249"/>
      <c r="AV159" s="249"/>
      <c r="AW159" s="249"/>
      <c r="AX159" s="249"/>
      <c r="AY159" s="249"/>
      <c r="AZ159" s="249"/>
      <c r="BA159" s="249"/>
      <c r="BB159" s="249"/>
      <c r="BC159" s="249"/>
      <c r="BD159" s="249"/>
      <c r="BE159" s="249"/>
      <c r="BF159" s="249"/>
      <c r="BG159" s="249"/>
      <c r="BH159" s="249"/>
      <c r="BI159" s="249"/>
      <c r="BJ159" s="249"/>
      <c r="BK159" s="249"/>
      <c r="BL159" s="249"/>
      <c r="BM159" s="249"/>
      <c r="BN159" s="249"/>
      <c r="BO159" s="249"/>
      <c r="BP159" s="249"/>
      <c r="BQ159" s="249"/>
      <c r="BR159" s="249"/>
      <c r="BS159" s="249"/>
      <c r="BT159" s="249"/>
      <c r="BU159" s="249"/>
      <c r="BV159" s="249"/>
      <c r="BW159" s="249"/>
      <c r="BX159" s="249"/>
      <c r="BY159" s="249"/>
      <c r="BZ159" s="249"/>
      <c r="CA159" s="249"/>
      <c r="CB159" s="249"/>
      <c r="CC159" s="249"/>
      <c r="CD159" s="249"/>
      <c r="CE159" s="249"/>
      <c r="CF159" s="249"/>
      <c r="CG159" s="249"/>
      <c r="CH159" s="249"/>
      <c r="CI159" s="249"/>
      <c r="CJ159" s="249"/>
      <c r="CK159" s="249"/>
      <c r="CL159" s="249"/>
      <c r="CM159" s="249"/>
      <c r="CN159" s="249"/>
      <c r="CO159" s="249"/>
      <c r="CP159" s="249"/>
      <c r="CQ159" s="249"/>
      <c r="CR159" s="249"/>
      <c r="CS159" s="249"/>
      <c r="CT159" s="249"/>
      <c r="CU159" s="249"/>
      <c r="CV159" s="249"/>
      <c r="CW159" s="249"/>
      <c r="CX159" s="249"/>
      <c r="CY159" s="249"/>
      <c r="CZ159" s="249"/>
      <c r="DA159" s="249"/>
      <c r="DB159" s="249"/>
      <c r="DC159" s="249"/>
      <c r="DD159" s="249"/>
      <c r="DE159" s="249"/>
      <c r="DF159" s="249"/>
      <c r="DG159" s="249"/>
      <c r="DH159" s="249"/>
      <c r="DI159" s="249"/>
      <c r="DJ159" s="249"/>
      <c r="DK159" s="249"/>
      <c r="DL159" s="249"/>
    </row>
    <row r="160" spans="1:116" x14ac:dyDescent="0.35">
      <c r="A160" s="250" t="s">
        <v>7621</v>
      </c>
      <c r="B160" s="251" t="s">
        <v>7622</v>
      </c>
      <c r="C160" s="254">
        <v>0.87572495589999999</v>
      </c>
      <c r="D160" s="255">
        <v>11</v>
      </c>
      <c r="E160" s="254">
        <v>0</v>
      </c>
      <c r="F160" s="254">
        <v>7.45</v>
      </c>
      <c r="G160" s="254">
        <v>0.42154731290000003</v>
      </c>
      <c r="H160" s="254">
        <v>63</v>
      </c>
      <c r="I160" s="255">
        <v>3</v>
      </c>
      <c r="J160" s="255" t="str">
        <f>IFERROR(VLOOKUP($B160,'Core Indicators'!$E$3:$EU$906,147,FALSE),"x")</f>
        <v>x</v>
      </c>
      <c r="K160" s="256">
        <v>-7.6407678399999998E-2</v>
      </c>
      <c r="L160" s="254">
        <v>7.25</v>
      </c>
      <c r="M160" s="255">
        <v>79</v>
      </c>
      <c r="N160" s="255">
        <v>44</v>
      </c>
      <c r="O160" s="255" t="str">
        <f>IFERROR(VLOOKUP(B160,'Core Indicators'!$E$3:$G$9906,3,FALSE),"x")</f>
        <v>x</v>
      </c>
      <c r="P160" s="255">
        <v>1213090</v>
      </c>
      <c r="Q160" s="249"/>
      <c r="R160" s="249"/>
      <c r="S160" s="249"/>
      <c r="T160" s="249"/>
      <c r="U160" s="249"/>
      <c r="V160" s="249"/>
      <c r="W160" s="249"/>
      <c r="X160" s="249"/>
      <c r="Y160" s="249"/>
      <c r="Z160" s="249"/>
      <c r="AA160" s="249"/>
      <c r="AB160" s="249"/>
      <c r="AC160" s="249"/>
      <c r="AD160" s="249"/>
      <c r="AE160" s="249"/>
      <c r="AF160" s="249"/>
      <c r="AG160" s="249"/>
      <c r="AH160" s="249"/>
      <c r="AI160" s="249"/>
      <c r="AJ160" s="249"/>
      <c r="AK160" s="249"/>
      <c r="AL160" s="249"/>
      <c r="AM160" s="249"/>
      <c r="AN160" s="249"/>
      <c r="AO160" s="249"/>
      <c r="AP160" s="249"/>
      <c r="AQ160" s="249"/>
      <c r="AR160" s="249"/>
      <c r="AS160" s="249"/>
      <c r="AT160" s="249"/>
      <c r="AU160" s="249"/>
      <c r="AV160" s="249"/>
      <c r="AW160" s="249"/>
      <c r="AX160" s="249"/>
      <c r="AY160" s="249"/>
      <c r="AZ160" s="249"/>
      <c r="BA160" s="249"/>
      <c r="BB160" s="249"/>
      <c r="BC160" s="249"/>
      <c r="BD160" s="249"/>
      <c r="BE160" s="249"/>
      <c r="BF160" s="249"/>
      <c r="BG160" s="249"/>
      <c r="BH160" s="249"/>
      <c r="BI160" s="249"/>
      <c r="BJ160" s="249"/>
      <c r="BK160" s="249"/>
      <c r="BL160" s="249"/>
      <c r="BM160" s="249"/>
      <c r="BN160" s="249"/>
      <c r="BO160" s="249"/>
      <c r="BP160" s="249"/>
      <c r="BQ160" s="249"/>
      <c r="BR160" s="249"/>
      <c r="BS160" s="249"/>
      <c r="BT160" s="249"/>
      <c r="BU160" s="249"/>
      <c r="BV160" s="249"/>
      <c r="BW160" s="249"/>
      <c r="BX160" s="249"/>
      <c r="BY160" s="249"/>
      <c r="BZ160" s="249"/>
      <c r="CA160" s="249"/>
      <c r="CB160" s="249"/>
      <c r="CC160" s="249"/>
      <c r="CD160" s="249"/>
      <c r="CE160" s="249"/>
      <c r="CF160" s="249"/>
      <c r="CG160" s="249"/>
      <c r="CH160" s="249"/>
      <c r="CI160" s="249"/>
      <c r="CJ160" s="249"/>
      <c r="CK160" s="249"/>
      <c r="CL160" s="249"/>
      <c r="CM160" s="249"/>
      <c r="CN160" s="249"/>
      <c r="CO160" s="249"/>
      <c r="CP160" s="249"/>
      <c r="CQ160" s="249"/>
      <c r="CR160" s="249"/>
      <c r="CS160" s="249"/>
      <c r="CT160" s="249"/>
      <c r="CU160" s="249"/>
      <c r="CV160" s="249"/>
      <c r="CW160" s="249"/>
      <c r="CX160" s="249"/>
      <c r="CY160" s="249"/>
      <c r="CZ160" s="249"/>
      <c r="DA160" s="249"/>
      <c r="DB160" s="249"/>
      <c r="DC160" s="249"/>
      <c r="DD160" s="249"/>
      <c r="DE160" s="249"/>
      <c r="DF160" s="249"/>
      <c r="DG160" s="249"/>
      <c r="DH160" s="249"/>
      <c r="DI160" s="249"/>
      <c r="DJ160" s="249"/>
      <c r="DK160" s="249"/>
      <c r="DL160" s="249"/>
    </row>
    <row r="161" spans="1:116" x14ac:dyDescent="0.35">
      <c r="A161" s="250" t="s">
        <v>572</v>
      </c>
      <c r="B161" s="251" t="s">
        <v>7623</v>
      </c>
      <c r="C161" s="254">
        <v>0.77907274400000004</v>
      </c>
      <c r="D161" s="255">
        <v>10</v>
      </c>
      <c r="E161" s="254">
        <v>0</v>
      </c>
      <c r="F161" s="254">
        <v>2.6666666666999999</v>
      </c>
      <c r="G161" s="254" t="s">
        <v>14</v>
      </c>
      <c r="H161" s="254">
        <v>46.299999237100003</v>
      </c>
      <c r="I161" s="255">
        <v>4</v>
      </c>
      <c r="J161" s="255">
        <f>IFERROR(VLOOKUP($B161,'Core Indicators'!$E$3:$EU$906,147,FALSE),"x")</f>
        <v>1127</v>
      </c>
      <c r="K161" s="256">
        <v>-1.9697244167000001</v>
      </c>
      <c r="L161" s="254">
        <v>2.25</v>
      </c>
      <c r="M161" s="255">
        <v>-2</v>
      </c>
      <c r="N161" s="255">
        <v>12</v>
      </c>
      <c r="O161" s="255">
        <f>IFERROR(VLOOKUP(B161,'Core Indicators'!$E$3:$G$9906,3,FALSE),"x")</f>
        <v>11685000</v>
      </c>
      <c r="P161" s="255">
        <v>644329</v>
      </c>
      <c r="Q161" s="249"/>
      <c r="R161" s="249"/>
      <c r="S161" s="249"/>
      <c r="T161" s="249"/>
      <c r="U161" s="249"/>
      <c r="V161" s="249"/>
      <c r="W161" s="249"/>
      <c r="X161" s="249"/>
      <c r="Y161" s="249"/>
      <c r="Z161" s="249"/>
      <c r="AA161" s="249"/>
      <c r="AB161" s="249"/>
      <c r="AC161" s="249"/>
      <c r="AD161" s="249"/>
      <c r="AE161" s="249"/>
      <c r="AF161" s="249"/>
      <c r="AG161" s="249"/>
      <c r="AH161" s="249"/>
      <c r="AI161" s="249"/>
      <c r="AJ161" s="249"/>
      <c r="AK161" s="249"/>
      <c r="AL161" s="249"/>
      <c r="AM161" s="249"/>
      <c r="AN161" s="249"/>
      <c r="AO161" s="249"/>
      <c r="AP161" s="249"/>
      <c r="AQ161" s="249"/>
      <c r="AR161" s="249"/>
      <c r="AS161" s="249"/>
      <c r="AT161" s="249"/>
      <c r="AU161" s="249"/>
      <c r="AV161" s="249"/>
      <c r="AW161" s="249"/>
      <c r="AX161" s="249"/>
      <c r="AY161" s="249"/>
      <c r="AZ161" s="249"/>
      <c r="BA161" s="249"/>
      <c r="BB161" s="249"/>
      <c r="BC161" s="249"/>
      <c r="BD161" s="249"/>
      <c r="BE161" s="249"/>
      <c r="BF161" s="249"/>
      <c r="BG161" s="249"/>
      <c r="BH161" s="249"/>
      <c r="BI161" s="249"/>
      <c r="BJ161" s="249"/>
      <c r="BK161" s="249"/>
      <c r="BL161" s="249"/>
      <c r="BM161" s="249"/>
      <c r="BN161" s="249"/>
      <c r="BO161" s="249"/>
      <c r="BP161" s="249"/>
      <c r="BQ161" s="249"/>
      <c r="BR161" s="249"/>
      <c r="BS161" s="249"/>
      <c r="BT161" s="249"/>
      <c r="BU161" s="249"/>
      <c r="BV161" s="249"/>
      <c r="BW161" s="249"/>
      <c r="BX161" s="249"/>
      <c r="BY161" s="249"/>
      <c r="BZ161" s="249"/>
      <c r="CA161" s="249"/>
      <c r="CB161" s="249"/>
      <c r="CC161" s="249"/>
      <c r="CD161" s="249"/>
      <c r="CE161" s="249"/>
      <c r="CF161" s="249"/>
      <c r="CG161" s="249"/>
      <c r="CH161" s="249"/>
      <c r="CI161" s="249"/>
      <c r="CJ161" s="249"/>
      <c r="CK161" s="249"/>
      <c r="CL161" s="249"/>
      <c r="CM161" s="249"/>
      <c r="CN161" s="249"/>
      <c r="CO161" s="249"/>
      <c r="CP161" s="249"/>
      <c r="CQ161" s="249"/>
      <c r="CR161" s="249"/>
      <c r="CS161" s="249"/>
      <c r="CT161" s="249"/>
      <c r="CU161" s="249"/>
      <c r="CV161" s="249"/>
      <c r="CW161" s="249"/>
      <c r="CX161" s="249"/>
      <c r="CY161" s="249"/>
      <c r="CZ161" s="249"/>
      <c r="DA161" s="249"/>
      <c r="DB161" s="249"/>
      <c r="DC161" s="249"/>
      <c r="DD161" s="249"/>
      <c r="DE161" s="249"/>
      <c r="DF161" s="249"/>
      <c r="DG161" s="249"/>
      <c r="DH161" s="249"/>
      <c r="DI161" s="249"/>
      <c r="DJ161" s="249"/>
      <c r="DK161" s="249"/>
      <c r="DL161" s="249"/>
    </row>
    <row r="162" spans="1:116" x14ac:dyDescent="0.35">
      <c r="A162" s="250" t="s">
        <v>505</v>
      </c>
      <c r="B162" s="251" t="s">
        <v>7624</v>
      </c>
      <c r="C162" s="254">
        <v>0.50216199039999998</v>
      </c>
      <c r="D162" s="255">
        <v>11</v>
      </c>
      <c r="E162" s="254">
        <v>0.30199999999999999</v>
      </c>
      <c r="F162" s="254" t="s">
        <v>14</v>
      </c>
      <c r="G162" s="254">
        <v>7.4110250799999999E-2</v>
      </c>
      <c r="H162" s="254">
        <v>34.700000762899997</v>
      </c>
      <c r="I162" s="255">
        <v>3</v>
      </c>
      <c r="J162" s="255">
        <f>IFERROR(VLOOKUP($B162,'Core Indicators'!$E$3:$EU$906,147,FALSE),"x")</f>
        <v>131</v>
      </c>
      <c r="K162" s="256">
        <v>0.97905218599999999</v>
      </c>
      <c r="L162" s="254" t="s">
        <v>14</v>
      </c>
      <c r="M162" s="255">
        <v>92</v>
      </c>
      <c r="N162" s="255">
        <v>62</v>
      </c>
      <c r="O162" s="255">
        <f>IFERROR(VLOOKUP(B162,'Core Indicators'!$E$3:$G$9906,3,FALSE),"x")</f>
        <v>47077000</v>
      </c>
      <c r="P162" s="255">
        <v>500210</v>
      </c>
      <c r="Q162" s="249"/>
      <c r="R162" s="249"/>
      <c r="S162" s="249"/>
      <c r="T162" s="249"/>
      <c r="U162" s="249"/>
      <c r="V162" s="249"/>
      <c r="W162" s="249"/>
      <c r="X162" s="249"/>
      <c r="Y162" s="249"/>
      <c r="Z162" s="249"/>
      <c r="AA162" s="249"/>
      <c r="AB162" s="249"/>
      <c r="AC162" s="249"/>
      <c r="AD162" s="249"/>
      <c r="AE162" s="249"/>
      <c r="AF162" s="249"/>
      <c r="AG162" s="249"/>
      <c r="AH162" s="249"/>
      <c r="AI162" s="249"/>
      <c r="AJ162" s="249"/>
      <c r="AK162" s="249"/>
      <c r="AL162" s="249"/>
      <c r="AM162" s="249"/>
      <c r="AN162" s="249"/>
      <c r="AO162" s="249"/>
      <c r="AP162" s="249"/>
      <c r="AQ162" s="249"/>
      <c r="AR162" s="249"/>
      <c r="AS162" s="249"/>
      <c r="AT162" s="249"/>
      <c r="AU162" s="249"/>
      <c r="AV162" s="249"/>
      <c r="AW162" s="249"/>
      <c r="AX162" s="249"/>
      <c r="AY162" s="249"/>
      <c r="AZ162" s="249"/>
      <c r="BA162" s="249"/>
      <c r="BB162" s="249"/>
      <c r="BC162" s="249"/>
      <c r="BD162" s="249"/>
      <c r="BE162" s="249"/>
      <c r="BF162" s="249"/>
      <c r="BG162" s="249"/>
      <c r="BH162" s="249"/>
      <c r="BI162" s="249"/>
      <c r="BJ162" s="249"/>
      <c r="BK162" s="249"/>
      <c r="BL162" s="249"/>
      <c r="BM162" s="249"/>
      <c r="BN162" s="249"/>
      <c r="BO162" s="249"/>
      <c r="BP162" s="249"/>
      <c r="BQ162" s="249"/>
      <c r="BR162" s="249"/>
      <c r="BS162" s="249"/>
      <c r="BT162" s="249"/>
      <c r="BU162" s="249"/>
      <c r="BV162" s="249"/>
      <c r="BW162" s="249"/>
      <c r="BX162" s="249"/>
      <c r="BY162" s="249"/>
      <c r="BZ162" s="249"/>
      <c r="CA162" s="249"/>
      <c r="CB162" s="249"/>
      <c r="CC162" s="249"/>
      <c r="CD162" s="249"/>
      <c r="CE162" s="249"/>
      <c r="CF162" s="249"/>
      <c r="CG162" s="249"/>
      <c r="CH162" s="249"/>
      <c r="CI162" s="249"/>
      <c r="CJ162" s="249"/>
      <c r="CK162" s="249"/>
      <c r="CL162" s="249"/>
      <c r="CM162" s="249"/>
      <c r="CN162" s="249"/>
      <c r="CO162" s="249"/>
      <c r="CP162" s="249"/>
      <c r="CQ162" s="249"/>
      <c r="CR162" s="249"/>
      <c r="CS162" s="249"/>
      <c r="CT162" s="249"/>
      <c r="CU162" s="249"/>
      <c r="CV162" s="249"/>
      <c r="CW162" s="249"/>
      <c r="CX162" s="249"/>
      <c r="CY162" s="249"/>
      <c r="CZ162" s="249"/>
      <c r="DA162" s="249"/>
      <c r="DB162" s="249"/>
      <c r="DC162" s="249"/>
      <c r="DD162" s="249"/>
      <c r="DE162" s="249"/>
      <c r="DF162" s="249"/>
      <c r="DG162" s="249"/>
      <c r="DH162" s="249"/>
      <c r="DI162" s="249"/>
      <c r="DJ162" s="249"/>
      <c r="DK162" s="249"/>
      <c r="DL162" s="249"/>
    </row>
    <row r="163" spans="1:116" x14ac:dyDescent="0.35">
      <c r="A163" s="250" t="s">
        <v>7625</v>
      </c>
      <c r="B163" s="251" t="s">
        <v>7626</v>
      </c>
      <c r="C163" s="254">
        <v>0.41569999959999998</v>
      </c>
      <c r="D163" s="255">
        <v>5</v>
      </c>
      <c r="E163" s="254">
        <v>0.11</v>
      </c>
      <c r="F163" s="254">
        <v>6.65</v>
      </c>
      <c r="G163" s="254">
        <v>0.37970115970000001</v>
      </c>
      <c r="H163" s="254">
        <v>39.799999237100003</v>
      </c>
      <c r="I163" s="255">
        <v>3</v>
      </c>
      <c r="J163" s="255" t="str">
        <f>IFERROR(VLOOKUP($B163,'Core Indicators'!$E$3:$EU$906,147,FALSE),"x")</f>
        <v>x</v>
      </c>
      <c r="K163" s="256">
        <v>-1.1983425400000001E-2</v>
      </c>
      <c r="L163" s="254">
        <v>6.5</v>
      </c>
      <c r="M163" s="255">
        <v>55</v>
      </c>
      <c r="N163" s="255">
        <v>38</v>
      </c>
      <c r="O163" s="255" t="str">
        <f>IFERROR(VLOOKUP(B163,'Core Indicators'!$E$3:$G$9906,3,FALSE),"x")</f>
        <v>x</v>
      </c>
      <c r="P163" s="255">
        <v>62710</v>
      </c>
      <c r="Q163" s="249"/>
      <c r="R163" s="249"/>
      <c r="S163" s="249"/>
      <c r="T163" s="249"/>
      <c r="U163" s="249"/>
      <c r="V163" s="249"/>
      <c r="W163" s="249"/>
      <c r="X163" s="249"/>
      <c r="Y163" s="249"/>
      <c r="Z163" s="249"/>
      <c r="AA163" s="249"/>
      <c r="AB163" s="249"/>
      <c r="AC163" s="249"/>
      <c r="AD163" s="249"/>
      <c r="AE163" s="249"/>
      <c r="AF163" s="249"/>
      <c r="AG163" s="249"/>
      <c r="AH163" s="249"/>
      <c r="AI163" s="249"/>
      <c r="AJ163" s="249"/>
      <c r="AK163" s="249"/>
      <c r="AL163" s="249"/>
      <c r="AM163" s="249"/>
      <c r="AN163" s="249"/>
      <c r="AO163" s="249"/>
      <c r="AP163" s="249"/>
      <c r="AQ163" s="249"/>
      <c r="AR163" s="249"/>
      <c r="AS163" s="249"/>
      <c r="AT163" s="249"/>
      <c r="AU163" s="249"/>
      <c r="AV163" s="249"/>
      <c r="AW163" s="249"/>
      <c r="AX163" s="249"/>
      <c r="AY163" s="249"/>
      <c r="AZ163" s="249"/>
      <c r="BA163" s="249"/>
      <c r="BB163" s="249"/>
      <c r="BC163" s="249"/>
      <c r="BD163" s="249"/>
      <c r="BE163" s="249"/>
      <c r="BF163" s="249"/>
      <c r="BG163" s="249"/>
      <c r="BH163" s="249"/>
      <c r="BI163" s="249"/>
      <c r="BJ163" s="249"/>
      <c r="BK163" s="249"/>
      <c r="BL163" s="249"/>
      <c r="BM163" s="249"/>
      <c r="BN163" s="249"/>
      <c r="BO163" s="249"/>
      <c r="BP163" s="249"/>
      <c r="BQ163" s="249"/>
      <c r="BR163" s="249"/>
      <c r="BS163" s="249"/>
      <c r="BT163" s="249"/>
      <c r="BU163" s="249"/>
      <c r="BV163" s="249"/>
      <c r="BW163" s="249"/>
      <c r="BX163" s="249"/>
      <c r="BY163" s="249"/>
      <c r="BZ163" s="249"/>
      <c r="CA163" s="249"/>
      <c r="CB163" s="249"/>
      <c r="CC163" s="249"/>
      <c r="CD163" s="249"/>
      <c r="CE163" s="249"/>
      <c r="CF163" s="249"/>
      <c r="CG163" s="249"/>
      <c r="CH163" s="249"/>
      <c r="CI163" s="249"/>
      <c r="CJ163" s="249"/>
      <c r="CK163" s="249"/>
      <c r="CL163" s="249"/>
      <c r="CM163" s="249"/>
      <c r="CN163" s="249"/>
      <c r="CO163" s="249"/>
      <c r="CP163" s="249"/>
      <c r="CQ163" s="249"/>
      <c r="CR163" s="249"/>
      <c r="CS163" s="249"/>
      <c r="CT163" s="249"/>
      <c r="CU163" s="249"/>
      <c r="CV163" s="249"/>
      <c r="CW163" s="249"/>
      <c r="CX163" s="249"/>
      <c r="CY163" s="249"/>
      <c r="CZ163" s="249"/>
      <c r="DA163" s="249"/>
      <c r="DB163" s="249"/>
      <c r="DC163" s="249"/>
      <c r="DD163" s="249"/>
      <c r="DE163" s="249"/>
      <c r="DF163" s="249"/>
      <c r="DG163" s="249"/>
      <c r="DH163" s="249"/>
      <c r="DI163" s="249"/>
      <c r="DJ163" s="249"/>
      <c r="DK163" s="249"/>
      <c r="DL163" s="249"/>
    </row>
    <row r="164" spans="1:116" x14ac:dyDescent="0.35">
      <c r="A164" s="250" t="s">
        <v>7627</v>
      </c>
      <c r="B164" s="251" t="s">
        <v>7628</v>
      </c>
      <c r="C164" s="254">
        <v>0</v>
      </c>
      <c r="D164" s="255">
        <v>13</v>
      </c>
      <c r="E164" s="254">
        <v>0</v>
      </c>
      <c r="F164" s="254" t="s">
        <v>14</v>
      </c>
      <c r="G164" s="254" t="s">
        <v>14</v>
      </c>
      <c r="H164" s="254" t="s">
        <v>14</v>
      </c>
      <c r="I164" s="255">
        <v>0</v>
      </c>
      <c r="J164" s="255" t="str">
        <f>IFERROR(VLOOKUP($B164,'Core Indicators'!$E$3:$EU$906,147,FALSE),"x")</f>
        <v>x</v>
      </c>
      <c r="K164" s="256">
        <v>0.4797953069</v>
      </c>
      <c r="L164" s="254" t="s">
        <v>14</v>
      </c>
      <c r="M164" s="255">
        <v>89</v>
      </c>
      <c r="N164" s="255" t="s">
        <v>14</v>
      </c>
      <c r="O164" s="255" t="str">
        <f>IFERROR(VLOOKUP(B164,'Core Indicators'!$E$3:$G$9906,3,FALSE),"x")</f>
        <v>x</v>
      </c>
      <c r="P164" s="255">
        <v>260</v>
      </c>
      <c r="Q164" s="249"/>
      <c r="R164" s="249"/>
      <c r="S164" s="249"/>
      <c r="T164" s="249"/>
      <c r="U164" s="249"/>
      <c r="V164" s="249"/>
      <c r="W164" s="249"/>
      <c r="X164" s="249"/>
      <c r="Y164" s="249"/>
      <c r="Z164" s="249"/>
      <c r="AA164" s="249"/>
      <c r="AB164" s="249"/>
      <c r="AC164" s="249"/>
      <c r="AD164" s="249"/>
      <c r="AE164" s="249"/>
      <c r="AF164" s="249"/>
      <c r="AG164" s="249"/>
      <c r="AH164" s="249"/>
      <c r="AI164" s="249"/>
      <c r="AJ164" s="249"/>
      <c r="AK164" s="249"/>
      <c r="AL164" s="249"/>
      <c r="AM164" s="249"/>
      <c r="AN164" s="249"/>
      <c r="AO164" s="249"/>
      <c r="AP164" s="249"/>
      <c r="AQ164" s="249"/>
      <c r="AR164" s="249"/>
      <c r="AS164" s="249"/>
      <c r="AT164" s="249"/>
      <c r="AU164" s="249"/>
      <c r="AV164" s="249"/>
      <c r="AW164" s="249"/>
      <c r="AX164" s="249"/>
      <c r="AY164" s="249"/>
      <c r="AZ164" s="249"/>
      <c r="BA164" s="249"/>
      <c r="BB164" s="249"/>
      <c r="BC164" s="249"/>
      <c r="BD164" s="249"/>
      <c r="BE164" s="249"/>
      <c r="BF164" s="249"/>
      <c r="BG164" s="249"/>
      <c r="BH164" s="249"/>
      <c r="BI164" s="249"/>
      <c r="BJ164" s="249"/>
      <c r="BK164" s="249"/>
      <c r="BL164" s="249"/>
      <c r="BM164" s="249"/>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c r="CH164" s="249"/>
      <c r="CI164" s="249"/>
      <c r="CJ164" s="249"/>
      <c r="CK164" s="249"/>
      <c r="CL164" s="249"/>
      <c r="CM164" s="249"/>
      <c r="CN164" s="249"/>
      <c r="CO164" s="249"/>
      <c r="CP164" s="249"/>
      <c r="CQ164" s="249"/>
      <c r="CR164" s="249"/>
      <c r="CS164" s="249"/>
      <c r="CT164" s="249"/>
      <c r="CU164" s="249"/>
      <c r="CV164" s="249"/>
      <c r="CW164" s="249"/>
      <c r="CX164" s="249"/>
      <c r="CY164" s="249"/>
      <c r="CZ164" s="249"/>
      <c r="DA164" s="249"/>
      <c r="DB164" s="249"/>
      <c r="DC164" s="249"/>
      <c r="DD164" s="249"/>
      <c r="DE164" s="249"/>
      <c r="DF164" s="249"/>
      <c r="DG164" s="249"/>
      <c r="DH164" s="249"/>
      <c r="DI164" s="249"/>
      <c r="DJ164" s="249"/>
      <c r="DK164" s="249"/>
      <c r="DL164" s="249"/>
    </row>
    <row r="165" spans="1:116" x14ac:dyDescent="0.35">
      <c r="A165" s="250" t="s">
        <v>5984</v>
      </c>
      <c r="B165" s="251" t="s">
        <v>7629</v>
      </c>
      <c r="C165" s="254">
        <v>0</v>
      </c>
      <c r="D165" s="255">
        <v>12</v>
      </c>
      <c r="E165" s="254">
        <v>0</v>
      </c>
      <c r="F165" s="254" t="s">
        <v>14</v>
      </c>
      <c r="G165" s="254" t="s">
        <v>14</v>
      </c>
      <c r="H165" s="254" t="s">
        <v>14</v>
      </c>
      <c r="I165" s="255">
        <v>0</v>
      </c>
      <c r="J165" s="255">
        <f>IFERROR(VLOOKUP($B165,'Core Indicators'!$E$3:$EU$906,147,FALSE),"x")</f>
        <v>0</v>
      </c>
      <c r="K165" s="256">
        <v>0.44635623689999998</v>
      </c>
      <c r="L165" s="254" t="s">
        <v>14</v>
      </c>
      <c r="M165" s="255">
        <v>91</v>
      </c>
      <c r="N165" s="255">
        <v>59</v>
      </c>
      <c r="O165" s="255">
        <f>IFERROR(VLOOKUP(B165,'Core Indicators'!$E$3:$G$9906,3,FALSE),"x")</f>
        <v>111000</v>
      </c>
      <c r="P165" s="255">
        <v>390</v>
      </c>
      <c r="Q165" s="249"/>
      <c r="R165" s="249"/>
      <c r="S165" s="249"/>
      <c r="T165" s="249"/>
      <c r="U165" s="249"/>
      <c r="V165" s="249"/>
      <c r="W165" s="249"/>
      <c r="X165" s="249"/>
      <c r="Y165" s="249"/>
      <c r="Z165" s="249"/>
      <c r="AA165" s="249"/>
      <c r="AB165" s="249"/>
      <c r="AC165" s="249"/>
      <c r="AD165" s="249"/>
      <c r="AE165" s="249"/>
      <c r="AF165" s="249"/>
      <c r="AG165" s="249"/>
      <c r="AH165" s="249"/>
      <c r="AI165" s="249"/>
      <c r="AJ165" s="249"/>
      <c r="AK165" s="249"/>
      <c r="AL165" s="249"/>
      <c r="AM165" s="249"/>
      <c r="AN165" s="249"/>
      <c r="AO165" s="249"/>
      <c r="AP165" s="249"/>
      <c r="AQ165" s="249"/>
      <c r="AR165" s="249"/>
      <c r="AS165" s="249"/>
      <c r="AT165" s="249"/>
      <c r="AU165" s="249"/>
      <c r="AV165" s="249"/>
      <c r="AW165" s="249"/>
      <c r="AX165" s="249"/>
      <c r="AY165" s="249"/>
      <c r="AZ165" s="249"/>
      <c r="BA165" s="249"/>
      <c r="BB165" s="249"/>
      <c r="BC165" s="249"/>
      <c r="BD165" s="249"/>
      <c r="BE165" s="249"/>
      <c r="BF165" s="249"/>
      <c r="BG165" s="249"/>
      <c r="BH165" s="249"/>
      <c r="BI165" s="249"/>
      <c r="BJ165" s="249"/>
      <c r="BK165" s="249"/>
      <c r="BL165" s="249"/>
      <c r="BM165" s="249"/>
      <c r="BN165" s="249"/>
      <c r="BO165" s="249"/>
      <c r="BP165" s="249"/>
      <c r="BQ165" s="249"/>
      <c r="BR165" s="249"/>
      <c r="BS165" s="249"/>
      <c r="BT165" s="249"/>
      <c r="BU165" s="249"/>
      <c r="BV165" s="249"/>
      <c r="BW165" s="249"/>
      <c r="BX165" s="249"/>
      <c r="BY165" s="249"/>
      <c r="BZ165" s="249"/>
      <c r="CA165" s="249"/>
      <c r="CB165" s="249"/>
      <c r="CC165" s="249"/>
      <c r="CD165" s="249"/>
      <c r="CE165" s="249"/>
      <c r="CF165" s="249"/>
      <c r="CG165" s="249"/>
      <c r="CH165" s="249"/>
      <c r="CI165" s="249"/>
      <c r="CJ165" s="249"/>
      <c r="CK165" s="249"/>
      <c r="CL165" s="249"/>
      <c r="CM165" s="249"/>
      <c r="CN165" s="249"/>
      <c r="CO165" s="249"/>
      <c r="CP165" s="249"/>
      <c r="CQ165" s="249"/>
      <c r="CR165" s="249"/>
      <c r="CS165" s="249"/>
      <c r="CT165" s="249"/>
      <c r="CU165" s="249"/>
      <c r="CV165" s="249"/>
      <c r="CW165" s="249"/>
      <c r="CX165" s="249"/>
      <c r="CY165" s="249"/>
      <c r="CZ165" s="249"/>
      <c r="DA165" s="249"/>
      <c r="DB165" s="249"/>
      <c r="DC165" s="249"/>
      <c r="DD165" s="249"/>
      <c r="DE165" s="249"/>
      <c r="DF165" s="249"/>
      <c r="DG165" s="249"/>
      <c r="DH165" s="249"/>
      <c r="DI165" s="249"/>
      <c r="DJ165" s="249"/>
      <c r="DK165" s="249"/>
      <c r="DL165" s="249"/>
    </row>
    <row r="166" spans="1:116" x14ac:dyDescent="0.35">
      <c r="A166" s="250" t="s">
        <v>745</v>
      </c>
      <c r="B166" s="251" t="s">
        <v>7630</v>
      </c>
      <c r="C166" s="254">
        <v>0.79894100540000001</v>
      </c>
      <c r="D166" s="255">
        <v>4</v>
      </c>
      <c r="E166" s="254">
        <v>0.55000000000000004</v>
      </c>
      <c r="F166" s="254">
        <v>2.0166666666999999</v>
      </c>
      <c r="G166" s="254">
        <v>0.56036181190000001</v>
      </c>
      <c r="H166" s="254">
        <v>34.200000762899997</v>
      </c>
      <c r="I166" s="255">
        <v>4</v>
      </c>
      <c r="J166" s="255">
        <f>IFERROR(VLOOKUP($B166,'Core Indicators'!$E$3:$EU$906,147,FALSE),"x")</f>
        <v>1120</v>
      </c>
      <c r="K166" s="256">
        <v>-1.140473485</v>
      </c>
      <c r="L166" s="254">
        <v>1</v>
      </c>
      <c r="M166" s="255">
        <v>12</v>
      </c>
      <c r="N166" s="255">
        <v>16</v>
      </c>
      <c r="O166" s="255">
        <f>IFERROR(VLOOKUP(B166,'Core Indicators'!$E$3:$G$9906,3,FALSE),"x")</f>
        <v>46400000</v>
      </c>
      <c r="P166" s="255">
        <v>2376000</v>
      </c>
      <c r="Q166" s="249"/>
      <c r="R166" s="249"/>
      <c r="S166" s="249"/>
      <c r="T166" s="249"/>
      <c r="U166" s="249"/>
      <c r="V166" s="249"/>
      <c r="W166" s="249"/>
      <c r="X166" s="249"/>
      <c r="Y166" s="249"/>
      <c r="Z166" s="249"/>
      <c r="AA166" s="249"/>
      <c r="AB166" s="249"/>
      <c r="AC166" s="249"/>
      <c r="AD166" s="249"/>
      <c r="AE166" s="249"/>
      <c r="AF166" s="249"/>
      <c r="AG166" s="249"/>
      <c r="AH166" s="249"/>
      <c r="AI166" s="249"/>
      <c r="AJ166" s="249"/>
      <c r="AK166" s="249"/>
      <c r="AL166" s="249"/>
      <c r="AM166" s="249"/>
      <c r="AN166" s="249"/>
      <c r="AO166" s="249"/>
      <c r="AP166" s="249"/>
      <c r="AQ166" s="249"/>
      <c r="AR166" s="249"/>
      <c r="AS166" s="249"/>
      <c r="AT166" s="249"/>
      <c r="AU166" s="249"/>
      <c r="AV166" s="249"/>
      <c r="AW166" s="249"/>
      <c r="AX166" s="249"/>
      <c r="AY166" s="249"/>
      <c r="AZ166" s="249"/>
      <c r="BA166" s="249"/>
      <c r="BB166" s="249"/>
      <c r="BC166" s="249"/>
      <c r="BD166" s="249"/>
      <c r="BE166" s="249"/>
      <c r="BF166" s="249"/>
      <c r="BG166" s="249"/>
      <c r="BH166" s="249"/>
      <c r="BI166" s="249"/>
      <c r="BJ166" s="249"/>
      <c r="BK166" s="249"/>
      <c r="BL166" s="249"/>
      <c r="BM166" s="249"/>
      <c r="BN166" s="249"/>
      <c r="BO166" s="249"/>
      <c r="BP166" s="249"/>
      <c r="BQ166" s="249"/>
      <c r="BR166" s="249"/>
      <c r="BS166" s="249"/>
      <c r="BT166" s="249"/>
      <c r="BU166" s="249"/>
      <c r="BV166" s="249"/>
      <c r="BW166" s="249"/>
      <c r="BX166" s="249"/>
      <c r="BY166" s="249"/>
      <c r="BZ166" s="249"/>
      <c r="CA166" s="249"/>
      <c r="CB166" s="249"/>
      <c r="CC166" s="249"/>
      <c r="CD166" s="249"/>
      <c r="CE166" s="249"/>
      <c r="CF166" s="249"/>
      <c r="CG166" s="249"/>
      <c r="CH166" s="249"/>
      <c r="CI166" s="249"/>
      <c r="CJ166" s="249"/>
      <c r="CK166" s="249"/>
      <c r="CL166" s="249"/>
      <c r="CM166" s="249"/>
      <c r="CN166" s="249"/>
      <c r="CO166" s="249"/>
      <c r="CP166" s="249"/>
      <c r="CQ166" s="249"/>
      <c r="CR166" s="249"/>
      <c r="CS166" s="249"/>
      <c r="CT166" s="249"/>
      <c r="CU166" s="249"/>
      <c r="CV166" s="249"/>
      <c r="CW166" s="249"/>
      <c r="CX166" s="249"/>
      <c r="CY166" s="249"/>
      <c r="CZ166" s="249"/>
      <c r="DA166" s="249"/>
      <c r="DB166" s="249"/>
      <c r="DC166" s="249"/>
      <c r="DD166" s="249"/>
      <c r="DE166" s="249"/>
      <c r="DF166" s="249"/>
      <c r="DG166" s="249"/>
      <c r="DH166" s="249"/>
      <c r="DI166" s="249"/>
      <c r="DJ166" s="249"/>
      <c r="DK166" s="249"/>
      <c r="DL166" s="249"/>
    </row>
    <row r="167" spans="1:116" x14ac:dyDescent="0.35">
      <c r="A167" s="250" t="s">
        <v>7631</v>
      </c>
      <c r="B167" s="251" t="s">
        <v>7632</v>
      </c>
      <c r="C167" s="254">
        <v>0.77306485170000006</v>
      </c>
      <c r="D167" s="255">
        <v>12</v>
      </c>
      <c r="E167" s="254">
        <v>0</v>
      </c>
      <c r="F167" s="254" t="s">
        <v>14</v>
      </c>
      <c r="G167" s="254">
        <v>0.46510644940000001</v>
      </c>
      <c r="H167" s="254" t="s">
        <v>14</v>
      </c>
      <c r="I167" s="255">
        <v>0</v>
      </c>
      <c r="J167" s="255" t="str">
        <f>IFERROR(VLOOKUP($B167,'Core Indicators'!$E$3:$EU$906,147,FALSE),"x")</f>
        <v>x</v>
      </c>
      <c r="K167" s="256">
        <v>-5.9651225799999999E-2</v>
      </c>
      <c r="L167" s="254" t="s">
        <v>14</v>
      </c>
      <c r="M167" s="255">
        <v>75</v>
      </c>
      <c r="N167" s="255">
        <v>44</v>
      </c>
      <c r="O167" s="255" t="str">
        <f>IFERROR(VLOOKUP(B167,'Core Indicators'!$E$3:$G$9906,3,FALSE),"x")</f>
        <v>x</v>
      </c>
      <c r="P167" s="255">
        <v>156000</v>
      </c>
      <c r="Q167" s="249"/>
      <c r="R167" s="249"/>
      <c r="S167" s="249"/>
      <c r="T167" s="249"/>
      <c r="U167" s="249"/>
      <c r="V167" s="249"/>
      <c r="W167" s="249"/>
      <c r="X167" s="249"/>
      <c r="Y167" s="249"/>
      <c r="Z167" s="249"/>
      <c r="AA167" s="249"/>
      <c r="AB167" s="249"/>
      <c r="AC167" s="249"/>
      <c r="AD167" s="249"/>
      <c r="AE167" s="249"/>
      <c r="AF167" s="249"/>
      <c r="AG167" s="249"/>
      <c r="AH167" s="249"/>
      <c r="AI167" s="249"/>
      <c r="AJ167" s="249"/>
      <c r="AK167" s="249"/>
      <c r="AL167" s="249"/>
      <c r="AM167" s="249"/>
      <c r="AN167" s="249"/>
      <c r="AO167" s="249"/>
      <c r="AP167" s="249"/>
      <c r="AQ167" s="249"/>
      <c r="AR167" s="249"/>
      <c r="AS167" s="249"/>
      <c r="AT167" s="249"/>
      <c r="AU167" s="249"/>
      <c r="AV167" s="249"/>
      <c r="AW167" s="249"/>
      <c r="AX167" s="249"/>
      <c r="AY167" s="249"/>
      <c r="AZ167" s="249"/>
      <c r="BA167" s="249"/>
      <c r="BB167" s="249"/>
      <c r="BC167" s="249"/>
      <c r="BD167" s="249"/>
      <c r="BE167" s="249"/>
      <c r="BF167" s="249"/>
      <c r="BG167" s="249"/>
      <c r="BH167" s="249"/>
      <c r="BI167" s="249"/>
      <c r="BJ167" s="249"/>
      <c r="BK167" s="249"/>
      <c r="BL167" s="249"/>
      <c r="BM167" s="249"/>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c r="CH167" s="249"/>
      <c r="CI167" s="249"/>
      <c r="CJ167" s="249"/>
      <c r="CK167" s="249"/>
      <c r="CL167" s="249"/>
      <c r="CM167" s="249"/>
      <c r="CN167" s="249"/>
      <c r="CO167" s="249"/>
      <c r="CP167" s="249"/>
      <c r="CQ167" s="249"/>
      <c r="CR167" s="249"/>
      <c r="CS167" s="249"/>
      <c r="CT167" s="249"/>
      <c r="CU167" s="249"/>
      <c r="CV167" s="249"/>
      <c r="CW167" s="249"/>
      <c r="CX167" s="249"/>
      <c r="CY167" s="249"/>
      <c r="CZ167" s="249"/>
      <c r="DA167" s="249"/>
      <c r="DB167" s="249"/>
      <c r="DC167" s="249"/>
      <c r="DD167" s="249"/>
      <c r="DE167" s="249"/>
      <c r="DF167" s="249"/>
      <c r="DG167" s="249"/>
      <c r="DH167" s="249"/>
      <c r="DI167" s="249"/>
      <c r="DJ167" s="249"/>
      <c r="DK167" s="249"/>
      <c r="DL167" s="249"/>
    </row>
    <row r="168" spans="1:116" x14ac:dyDescent="0.35">
      <c r="A168" s="250" t="s">
        <v>7633</v>
      </c>
      <c r="B168" s="251" t="s">
        <v>7634</v>
      </c>
      <c r="C168" s="254">
        <v>0</v>
      </c>
      <c r="D168" s="255">
        <v>12</v>
      </c>
      <c r="E168" s="254">
        <v>0</v>
      </c>
      <c r="F168" s="254" t="s">
        <v>14</v>
      </c>
      <c r="G168" s="254">
        <v>4.0217716600000002E-2</v>
      </c>
      <c r="H168" s="254">
        <v>28.7999992371</v>
      </c>
      <c r="I168" s="255">
        <v>3</v>
      </c>
      <c r="J168" s="255" t="str">
        <f>IFERROR(VLOOKUP($B168,'Core Indicators'!$E$3:$EU$906,147,FALSE),"x")</f>
        <v>x</v>
      </c>
      <c r="K168" s="256">
        <v>1.9065259695000001</v>
      </c>
      <c r="L168" s="254" t="s">
        <v>14</v>
      </c>
      <c r="M168" s="255">
        <v>100</v>
      </c>
      <c r="N168" s="255">
        <v>85</v>
      </c>
      <c r="O168" s="255" t="str">
        <f>IFERROR(VLOOKUP(B168,'Core Indicators'!$E$3:$G$9906,3,FALSE),"x")</f>
        <v>x</v>
      </c>
      <c r="P168" s="255">
        <v>407310</v>
      </c>
      <c r="Q168" s="249"/>
      <c r="R168" s="249"/>
      <c r="S168" s="249"/>
      <c r="T168" s="249"/>
      <c r="U168" s="249"/>
      <c r="V168" s="249"/>
      <c r="W168" s="249"/>
      <c r="X168" s="249"/>
      <c r="Y168" s="249"/>
      <c r="Z168" s="249"/>
      <c r="AA168" s="249"/>
      <c r="AB168" s="249"/>
      <c r="AC168" s="249"/>
      <c r="AD168" s="249"/>
      <c r="AE168" s="249"/>
      <c r="AF168" s="249"/>
      <c r="AG168" s="249"/>
      <c r="AH168" s="249"/>
      <c r="AI168" s="249"/>
      <c r="AJ168" s="249"/>
      <c r="AK168" s="249"/>
      <c r="AL168" s="249"/>
      <c r="AM168" s="249"/>
      <c r="AN168" s="249"/>
      <c r="AO168" s="249"/>
      <c r="AP168" s="249"/>
      <c r="AQ168" s="249"/>
      <c r="AR168" s="249"/>
      <c r="AS168" s="249"/>
      <c r="AT168" s="249"/>
      <c r="AU168" s="249"/>
      <c r="AV168" s="249"/>
      <c r="AW168" s="249"/>
      <c r="AX168" s="249"/>
      <c r="AY168" s="249"/>
      <c r="AZ168" s="249"/>
      <c r="BA168" s="249"/>
      <c r="BB168" s="249"/>
      <c r="BC168" s="249"/>
      <c r="BD168" s="249"/>
      <c r="BE168" s="249"/>
      <c r="BF168" s="249"/>
      <c r="BG168" s="249"/>
      <c r="BH168" s="249"/>
      <c r="BI168" s="249"/>
      <c r="BJ168" s="249"/>
      <c r="BK168" s="249"/>
      <c r="BL168" s="249"/>
      <c r="BM168" s="249"/>
      <c r="BN168" s="249"/>
      <c r="BO168" s="249"/>
      <c r="BP168" s="249"/>
      <c r="BQ168" s="249"/>
      <c r="BR168" s="249"/>
      <c r="BS168" s="249"/>
      <c r="BT168" s="249"/>
      <c r="BU168" s="249"/>
      <c r="BV168" s="249"/>
      <c r="BW168" s="249"/>
      <c r="BX168" s="249"/>
      <c r="BY168" s="249"/>
      <c r="BZ168" s="249"/>
      <c r="CA168" s="249"/>
      <c r="CB168" s="249"/>
      <c r="CC168" s="249"/>
      <c r="CD168" s="249"/>
      <c r="CE168" s="249"/>
      <c r="CF168" s="249"/>
      <c r="CG168" s="249"/>
      <c r="CH168" s="249"/>
      <c r="CI168" s="249"/>
      <c r="CJ168" s="249"/>
      <c r="CK168" s="249"/>
      <c r="CL168" s="249"/>
      <c r="CM168" s="249"/>
      <c r="CN168" s="249"/>
      <c r="CO168" s="249"/>
      <c r="CP168" s="249"/>
      <c r="CQ168" s="249"/>
      <c r="CR168" s="249"/>
      <c r="CS168" s="249"/>
      <c r="CT168" s="249"/>
      <c r="CU168" s="249"/>
      <c r="CV168" s="249"/>
      <c r="CW168" s="249"/>
      <c r="CX168" s="249"/>
      <c r="CY168" s="249"/>
      <c r="CZ168" s="249"/>
      <c r="DA168" s="249"/>
      <c r="DB168" s="249"/>
      <c r="DC168" s="249"/>
      <c r="DD168" s="249"/>
      <c r="DE168" s="249"/>
      <c r="DF168" s="249"/>
      <c r="DG168" s="249"/>
      <c r="DH168" s="249"/>
      <c r="DI168" s="249"/>
      <c r="DJ168" s="249"/>
      <c r="DK168" s="249"/>
      <c r="DL168" s="249"/>
    </row>
    <row r="169" spans="1:116" x14ac:dyDescent="0.35">
      <c r="A169" s="250" t="s">
        <v>7635</v>
      </c>
      <c r="B169" s="251" t="s">
        <v>7636</v>
      </c>
      <c r="C169" s="254">
        <v>0.5450100068</v>
      </c>
      <c r="D169" s="255">
        <v>11</v>
      </c>
      <c r="E169" s="254">
        <v>0</v>
      </c>
      <c r="F169" s="254" t="s">
        <v>14</v>
      </c>
      <c r="G169" s="254">
        <v>3.6718722199999998E-2</v>
      </c>
      <c r="H169" s="254">
        <v>32.700000762899997</v>
      </c>
      <c r="I169" s="255">
        <v>0</v>
      </c>
      <c r="J169" s="255" t="str">
        <f>IFERROR(VLOOKUP($B169,'Core Indicators'!$E$3:$EU$906,147,FALSE),"x")</f>
        <v>x</v>
      </c>
      <c r="K169" s="256">
        <v>1.9066414833000001</v>
      </c>
      <c r="L169" s="254" t="s">
        <v>14</v>
      </c>
      <c r="M169" s="255">
        <v>96</v>
      </c>
      <c r="N169" s="255">
        <v>85</v>
      </c>
      <c r="O169" s="255" t="str">
        <f>IFERROR(VLOOKUP(B169,'Core Indicators'!$E$3:$G$9906,3,FALSE),"x")</f>
        <v>x</v>
      </c>
      <c r="P169" s="255">
        <v>39516</v>
      </c>
      <c r="Q169" s="249"/>
      <c r="R169" s="249"/>
      <c r="S169" s="249"/>
      <c r="T169" s="249"/>
      <c r="U169" s="249"/>
      <c r="V169" s="249"/>
      <c r="W169" s="249"/>
      <c r="X169" s="249"/>
      <c r="Y169" s="249"/>
      <c r="Z169" s="249"/>
      <c r="AA169" s="249"/>
      <c r="AB169" s="249"/>
      <c r="AC169" s="249"/>
      <c r="AD169" s="249"/>
      <c r="AE169" s="249"/>
      <c r="AF169" s="249"/>
      <c r="AG169" s="249"/>
      <c r="AH169" s="249"/>
      <c r="AI169" s="249"/>
      <c r="AJ169" s="249"/>
      <c r="AK169" s="249"/>
      <c r="AL169" s="249"/>
      <c r="AM169" s="249"/>
      <c r="AN169" s="249"/>
      <c r="AO169" s="249"/>
      <c r="AP169" s="249"/>
      <c r="AQ169" s="249"/>
      <c r="AR169" s="249"/>
      <c r="AS169" s="249"/>
      <c r="AT169" s="249"/>
      <c r="AU169" s="249"/>
      <c r="AV169" s="249"/>
      <c r="AW169" s="249"/>
      <c r="AX169" s="249"/>
      <c r="AY169" s="249"/>
      <c r="AZ169" s="249"/>
      <c r="BA169" s="249"/>
      <c r="BB169" s="249"/>
      <c r="BC169" s="249"/>
      <c r="BD169" s="249"/>
      <c r="BE169" s="249"/>
      <c r="BF169" s="249"/>
      <c r="BG169" s="249"/>
      <c r="BH169" s="249"/>
      <c r="BI169" s="249"/>
      <c r="BJ169" s="249"/>
      <c r="BK169" s="249"/>
      <c r="BL169" s="249"/>
      <c r="BM169" s="249"/>
      <c r="BN169" s="249"/>
      <c r="BO169" s="249"/>
      <c r="BP169" s="249"/>
      <c r="BQ169" s="249"/>
      <c r="BR169" s="249"/>
      <c r="BS169" s="249"/>
      <c r="BT169" s="249"/>
      <c r="BU169" s="249"/>
      <c r="BV169" s="249"/>
      <c r="BW169" s="249"/>
      <c r="BX169" s="249"/>
      <c r="BY169" s="249"/>
      <c r="BZ169" s="249"/>
      <c r="CA169" s="249"/>
      <c r="CB169" s="249"/>
      <c r="CC169" s="249"/>
      <c r="CD169" s="249"/>
      <c r="CE169" s="249"/>
      <c r="CF169" s="249"/>
      <c r="CG169" s="249"/>
      <c r="CH169" s="249"/>
      <c r="CI169" s="249"/>
      <c r="CJ169" s="249"/>
      <c r="CK169" s="249"/>
      <c r="CL169" s="249"/>
      <c r="CM169" s="249"/>
      <c r="CN169" s="249"/>
      <c r="CO169" s="249"/>
      <c r="CP169" s="249"/>
      <c r="CQ169" s="249"/>
      <c r="CR169" s="249"/>
      <c r="CS169" s="249"/>
      <c r="CT169" s="249"/>
      <c r="CU169" s="249"/>
      <c r="CV169" s="249"/>
      <c r="CW169" s="249"/>
      <c r="CX169" s="249"/>
      <c r="CY169" s="249"/>
      <c r="CZ169" s="249"/>
      <c r="DA169" s="249"/>
      <c r="DB169" s="249"/>
      <c r="DC169" s="249"/>
      <c r="DD169" s="249"/>
      <c r="DE169" s="249"/>
      <c r="DF169" s="249"/>
      <c r="DG169" s="249"/>
      <c r="DH169" s="249"/>
      <c r="DI169" s="249"/>
      <c r="DJ169" s="249"/>
      <c r="DK169" s="249"/>
      <c r="DL169" s="249"/>
    </row>
    <row r="170" spans="1:116" x14ac:dyDescent="0.35">
      <c r="A170" s="250" t="s">
        <v>158</v>
      </c>
      <c r="B170" s="251" t="s">
        <v>7637</v>
      </c>
      <c r="C170" s="254">
        <v>0.54330003230000001</v>
      </c>
      <c r="D170" s="255">
        <v>1</v>
      </c>
      <c r="E170" s="254">
        <v>0.85</v>
      </c>
      <c r="F170" s="254">
        <v>1.8</v>
      </c>
      <c r="G170" s="254">
        <v>0.54677704069999999</v>
      </c>
      <c r="H170" s="254" t="s">
        <v>14</v>
      </c>
      <c r="I170" s="255">
        <v>5</v>
      </c>
      <c r="J170" s="255">
        <f>IFERROR(VLOOKUP($B170,'Core Indicators'!$E$3:$EU$906,147,FALSE),"x")</f>
        <v>3201</v>
      </c>
      <c r="K170" s="256">
        <v>-2.0760633945000002</v>
      </c>
      <c r="L170" s="254">
        <v>1.5</v>
      </c>
      <c r="M170" s="255">
        <v>0</v>
      </c>
      <c r="N170" s="255">
        <v>13</v>
      </c>
      <c r="O170" s="255">
        <f>IFERROR(VLOOKUP(B170,'Core Indicators'!$E$3:$G$9906,3,FALSE),"x")</f>
        <v>17500000</v>
      </c>
      <c r="P170" s="255">
        <v>183630</v>
      </c>
      <c r="Q170" s="249"/>
      <c r="R170" s="249"/>
      <c r="S170" s="249"/>
      <c r="T170" s="249"/>
      <c r="U170" s="249"/>
      <c r="V170" s="249"/>
      <c r="W170" s="249"/>
      <c r="X170" s="249"/>
      <c r="Y170" s="249"/>
      <c r="Z170" s="249"/>
      <c r="AA170" s="249"/>
      <c r="AB170" s="249"/>
      <c r="AC170" s="249"/>
      <c r="AD170" s="249"/>
      <c r="AE170" s="249"/>
      <c r="AF170" s="249"/>
      <c r="AG170" s="249"/>
      <c r="AH170" s="249"/>
      <c r="AI170" s="249"/>
      <c r="AJ170" s="249"/>
      <c r="AK170" s="249"/>
      <c r="AL170" s="249"/>
      <c r="AM170" s="249"/>
      <c r="AN170" s="249"/>
      <c r="AO170" s="249"/>
      <c r="AP170" s="249"/>
      <c r="AQ170" s="249"/>
      <c r="AR170" s="249"/>
      <c r="AS170" s="249"/>
      <c r="AT170" s="249"/>
      <c r="AU170" s="249"/>
      <c r="AV170" s="249"/>
      <c r="AW170" s="249"/>
      <c r="AX170" s="249"/>
      <c r="AY170" s="249"/>
      <c r="AZ170" s="249"/>
      <c r="BA170" s="249"/>
      <c r="BB170" s="249"/>
      <c r="BC170" s="249"/>
      <c r="BD170" s="249"/>
      <c r="BE170" s="249"/>
      <c r="BF170" s="249"/>
      <c r="BG170" s="249"/>
      <c r="BH170" s="249"/>
      <c r="BI170" s="249"/>
      <c r="BJ170" s="249"/>
      <c r="BK170" s="249"/>
      <c r="BL170" s="249"/>
      <c r="BM170" s="249"/>
      <c r="BN170" s="249"/>
      <c r="BO170" s="249"/>
      <c r="BP170" s="249"/>
      <c r="BQ170" s="249"/>
      <c r="BR170" s="249"/>
      <c r="BS170" s="249"/>
      <c r="BT170" s="249"/>
      <c r="BU170" s="249"/>
      <c r="BV170" s="249"/>
      <c r="BW170" s="249"/>
      <c r="BX170" s="249"/>
      <c r="BY170" s="249"/>
      <c r="BZ170" s="249"/>
      <c r="CA170" s="249"/>
      <c r="CB170" s="249"/>
      <c r="CC170" s="249"/>
      <c r="CD170" s="249"/>
      <c r="CE170" s="249"/>
      <c r="CF170" s="249"/>
      <c r="CG170" s="249"/>
      <c r="CH170" s="249"/>
      <c r="CI170" s="249"/>
      <c r="CJ170" s="249"/>
      <c r="CK170" s="249"/>
      <c r="CL170" s="249"/>
      <c r="CM170" s="249"/>
      <c r="CN170" s="249"/>
      <c r="CO170" s="249"/>
      <c r="CP170" s="249"/>
      <c r="CQ170" s="249"/>
      <c r="CR170" s="249"/>
      <c r="CS170" s="249"/>
      <c r="CT170" s="249"/>
      <c r="CU170" s="249"/>
      <c r="CV170" s="249"/>
      <c r="CW170" s="249"/>
      <c r="CX170" s="249"/>
      <c r="CY170" s="249"/>
      <c r="CZ170" s="249"/>
      <c r="DA170" s="249"/>
      <c r="DB170" s="249"/>
      <c r="DC170" s="249"/>
      <c r="DD170" s="249"/>
      <c r="DE170" s="249"/>
      <c r="DF170" s="249"/>
      <c r="DG170" s="249"/>
      <c r="DH170" s="249"/>
      <c r="DI170" s="249"/>
      <c r="DJ170" s="249"/>
      <c r="DK170" s="249"/>
      <c r="DL170" s="249"/>
    </row>
    <row r="171" spans="1:116" x14ac:dyDescent="0.35">
      <c r="A171" s="250" t="s">
        <v>7638</v>
      </c>
      <c r="B171" s="251" t="s">
        <v>7639</v>
      </c>
      <c r="C171" s="254">
        <v>0.3105010326</v>
      </c>
      <c r="D171" s="255">
        <v>5</v>
      </c>
      <c r="E171" s="254">
        <v>0.21299999999999999</v>
      </c>
      <c r="F171" s="254">
        <v>2.9166666666999999</v>
      </c>
      <c r="G171" s="254">
        <v>0.37746660949999999</v>
      </c>
      <c r="H171" s="254">
        <v>34</v>
      </c>
      <c r="I171" s="255">
        <v>3</v>
      </c>
      <c r="J171" s="255" t="str">
        <f>IFERROR(VLOOKUP($B171,'Core Indicators'!$E$3:$EU$906,147,FALSE),"x")</f>
        <v>x</v>
      </c>
      <c r="K171" s="256">
        <v>-1.2279412746</v>
      </c>
      <c r="L171" s="254">
        <v>2</v>
      </c>
      <c r="M171" s="255">
        <v>9</v>
      </c>
      <c r="N171" s="255">
        <v>25</v>
      </c>
      <c r="O171" s="255" t="str">
        <f>IFERROR(VLOOKUP(B171,'Core Indicators'!$E$3:$G$9906,3,FALSE),"x")</f>
        <v>x</v>
      </c>
      <c r="P171" s="255">
        <v>138786</v>
      </c>
      <c r="Q171" s="249"/>
      <c r="R171" s="249"/>
      <c r="S171" s="249"/>
      <c r="T171" s="249"/>
      <c r="U171" s="249"/>
      <c r="V171" s="249"/>
      <c r="W171" s="249"/>
      <c r="X171" s="249"/>
      <c r="Y171" s="249"/>
      <c r="Z171" s="249"/>
      <c r="AA171" s="249"/>
      <c r="AB171" s="249"/>
      <c r="AC171" s="249"/>
      <c r="AD171" s="249"/>
      <c r="AE171" s="249"/>
      <c r="AF171" s="249"/>
      <c r="AG171" s="249"/>
      <c r="AH171" s="249"/>
      <c r="AI171" s="249"/>
      <c r="AJ171" s="249"/>
      <c r="AK171" s="249"/>
      <c r="AL171" s="249"/>
      <c r="AM171" s="249"/>
      <c r="AN171" s="249"/>
      <c r="AO171" s="249"/>
      <c r="AP171" s="249"/>
      <c r="AQ171" s="249"/>
      <c r="AR171" s="249"/>
      <c r="AS171" s="249"/>
      <c r="AT171" s="249"/>
      <c r="AU171" s="249"/>
      <c r="AV171" s="249"/>
      <c r="AW171" s="249"/>
      <c r="AX171" s="249"/>
      <c r="AY171" s="249"/>
      <c r="AZ171" s="249"/>
      <c r="BA171" s="249"/>
      <c r="BB171" s="249"/>
      <c r="BC171" s="249"/>
      <c r="BD171" s="249"/>
      <c r="BE171" s="249"/>
      <c r="BF171" s="249"/>
      <c r="BG171" s="249"/>
      <c r="BH171" s="249"/>
      <c r="BI171" s="249"/>
      <c r="BJ171" s="249"/>
      <c r="BK171" s="249"/>
      <c r="BL171" s="249"/>
      <c r="BM171" s="249"/>
      <c r="BN171" s="249"/>
      <c r="BO171" s="249"/>
      <c r="BP171" s="249"/>
      <c r="BQ171" s="249"/>
      <c r="BR171" s="249"/>
      <c r="BS171" s="249"/>
      <c r="BT171" s="249"/>
      <c r="BU171" s="249"/>
      <c r="BV171" s="249"/>
      <c r="BW171" s="249"/>
      <c r="BX171" s="249"/>
      <c r="BY171" s="249"/>
      <c r="BZ171" s="249"/>
      <c r="CA171" s="249"/>
      <c r="CB171" s="249"/>
      <c r="CC171" s="249"/>
      <c r="CD171" s="249"/>
      <c r="CE171" s="249"/>
      <c r="CF171" s="249"/>
      <c r="CG171" s="249"/>
      <c r="CH171" s="249"/>
      <c r="CI171" s="249"/>
      <c r="CJ171" s="249"/>
      <c r="CK171" s="249"/>
      <c r="CL171" s="249"/>
      <c r="CM171" s="249"/>
      <c r="CN171" s="249"/>
      <c r="CO171" s="249"/>
      <c r="CP171" s="249"/>
      <c r="CQ171" s="249"/>
      <c r="CR171" s="249"/>
      <c r="CS171" s="249"/>
      <c r="CT171" s="249"/>
      <c r="CU171" s="249"/>
      <c r="CV171" s="249"/>
      <c r="CW171" s="249"/>
      <c r="CX171" s="249"/>
      <c r="CY171" s="249"/>
      <c r="CZ171" s="249"/>
      <c r="DA171" s="249"/>
      <c r="DB171" s="249"/>
      <c r="DC171" s="249"/>
      <c r="DD171" s="249"/>
      <c r="DE171" s="249"/>
      <c r="DF171" s="249"/>
      <c r="DG171" s="249"/>
      <c r="DH171" s="249"/>
      <c r="DI171" s="249"/>
      <c r="DJ171" s="249"/>
      <c r="DK171" s="249"/>
      <c r="DL171" s="249"/>
    </row>
    <row r="172" spans="1:116" x14ac:dyDescent="0.35">
      <c r="A172" s="250" t="s">
        <v>171</v>
      </c>
      <c r="B172" s="251" t="s">
        <v>7640</v>
      </c>
      <c r="C172" s="254">
        <v>0.50555201679999995</v>
      </c>
      <c r="D172" s="255">
        <v>7</v>
      </c>
      <c r="E172" s="254">
        <v>0</v>
      </c>
      <c r="F172" s="254">
        <v>6.05</v>
      </c>
      <c r="G172" s="254">
        <v>0.53851305940000005</v>
      </c>
      <c r="H172" s="254">
        <v>40.5</v>
      </c>
      <c r="I172" s="255">
        <v>0</v>
      </c>
      <c r="J172" s="255">
        <f>IFERROR(VLOOKUP($B172,'Core Indicators'!$E$3:$EU$906,147,FALSE),"x")</f>
        <v>0</v>
      </c>
      <c r="K172" s="256">
        <v>-0.57793134450000005</v>
      </c>
      <c r="L172" s="254">
        <v>5</v>
      </c>
      <c r="M172" s="255">
        <v>40</v>
      </c>
      <c r="N172" s="255">
        <v>37</v>
      </c>
      <c r="O172" s="255">
        <f>IFERROR(VLOOKUP(B172,'Core Indicators'!$E$3:$G$9906,3,FALSE),"x")</f>
        <v>58005000</v>
      </c>
      <c r="P172" s="255">
        <v>885800</v>
      </c>
      <c r="Q172" s="249"/>
      <c r="R172" s="249"/>
      <c r="S172" s="249"/>
      <c r="T172" s="249"/>
      <c r="U172" s="249"/>
      <c r="V172" s="249"/>
      <c r="W172" s="249"/>
      <c r="X172" s="249"/>
      <c r="Y172" s="249"/>
      <c r="Z172" s="249"/>
      <c r="AA172" s="249"/>
      <c r="AB172" s="249"/>
      <c r="AC172" s="249"/>
      <c r="AD172" s="249"/>
      <c r="AE172" s="249"/>
      <c r="AF172" s="249"/>
      <c r="AG172" s="249"/>
      <c r="AH172" s="249"/>
      <c r="AI172" s="249"/>
      <c r="AJ172" s="249"/>
      <c r="AK172" s="249"/>
      <c r="AL172" s="249"/>
      <c r="AM172" s="249"/>
      <c r="AN172" s="249"/>
      <c r="AO172" s="249"/>
      <c r="AP172" s="249"/>
      <c r="AQ172" s="249"/>
      <c r="AR172" s="249"/>
      <c r="AS172" s="249"/>
      <c r="AT172" s="249"/>
      <c r="AU172" s="249"/>
      <c r="AV172" s="249"/>
      <c r="AW172" s="249"/>
      <c r="AX172" s="249"/>
      <c r="AY172" s="249"/>
      <c r="AZ172" s="249"/>
      <c r="BA172" s="249"/>
      <c r="BB172" s="249"/>
      <c r="BC172" s="249"/>
      <c r="BD172" s="249"/>
      <c r="BE172" s="249"/>
      <c r="BF172" s="249"/>
      <c r="BG172" s="249"/>
      <c r="BH172" s="249"/>
      <c r="BI172" s="249"/>
      <c r="BJ172" s="249"/>
      <c r="BK172" s="249"/>
      <c r="BL172" s="249"/>
      <c r="BM172" s="249"/>
      <c r="BN172" s="249"/>
      <c r="BO172" s="249"/>
      <c r="BP172" s="249"/>
      <c r="BQ172" s="249"/>
      <c r="BR172" s="249"/>
      <c r="BS172" s="249"/>
      <c r="BT172" s="249"/>
      <c r="BU172" s="249"/>
      <c r="BV172" s="249"/>
      <c r="BW172" s="249"/>
      <c r="BX172" s="249"/>
      <c r="BY172" s="249"/>
      <c r="BZ172" s="249"/>
      <c r="CA172" s="249"/>
      <c r="CB172" s="249"/>
      <c r="CC172" s="249"/>
      <c r="CD172" s="249"/>
      <c r="CE172" s="249"/>
      <c r="CF172" s="249"/>
      <c r="CG172" s="249"/>
      <c r="CH172" s="249"/>
      <c r="CI172" s="249"/>
      <c r="CJ172" s="249"/>
      <c r="CK172" s="249"/>
      <c r="CL172" s="249"/>
      <c r="CM172" s="249"/>
      <c r="CN172" s="249"/>
      <c r="CO172" s="249"/>
      <c r="CP172" s="249"/>
      <c r="CQ172" s="249"/>
      <c r="CR172" s="249"/>
      <c r="CS172" s="249"/>
      <c r="CT172" s="249"/>
      <c r="CU172" s="249"/>
      <c r="CV172" s="249"/>
      <c r="CW172" s="249"/>
      <c r="CX172" s="249"/>
      <c r="CY172" s="249"/>
      <c r="CZ172" s="249"/>
      <c r="DA172" s="249"/>
      <c r="DB172" s="249"/>
      <c r="DC172" s="249"/>
      <c r="DD172" s="249"/>
      <c r="DE172" s="249"/>
      <c r="DF172" s="249"/>
      <c r="DG172" s="249"/>
      <c r="DH172" s="249"/>
      <c r="DI172" s="249"/>
      <c r="DJ172" s="249"/>
      <c r="DK172" s="249"/>
      <c r="DL172" s="249"/>
    </row>
    <row r="173" spans="1:116" x14ac:dyDescent="0.35">
      <c r="A173" s="250" t="s">
        <v>412</v>
      </c>
      <c r="B173" s="251" t="s">
        <v>7641</v>
      </c>
      <c r="C173" s="254">
        <v>0.31875000450000002</v>
      </c>
      <c r="D173" s="255">
        <v>8</v>
      </c>
      <c r="E173" s="254">
        <v>0.05</v>
      </c>
      <c r="F173" s="254">
        <v>3.3</v>
      </c>
      <c r="G173" s="254">
        <v>0.37672290009999998</v>
      </c>
      <c r="H173" s="254">
        <v>36.400001525900002</v>
      </c>
      <c r="I173" s="255">
        <v>3</v>
      </c>
      <c r="J173" s="255">
        <f>IFERROR(VLOOKUP($B173,'Core Indicators'!$E$3:$EU$906,147,FALSE),"x")</f>
        <v>137</v>
      </c>
      <c r="K173" s="256">
        <v>0.1028815731</v>
      </c>
      <c r="L173" s="254">
        <v>3.25</v>
      </c>
      <c r="M173" s="255">
        <v>32</v>
      </c>
      <c r="N173" s="255">
        <v>36</v>
      </c>
      <c r="O173" s="255">
        <f>IFERROR(VLOOKUP(B173,'Core Indicators'!$E$3:$G$9906,3,FALSE),"x")</f>
        <v>66141000</v>
      </c>
      <c r="P173" s="255">
        <v>510890</v>
      </c>
      <c r="Q173" s="249"/>
      <c r="R173" s="249"/>
      <c r="S173" s="249"/>
      <c r="T173" s="249"/>
      <c r="U173" s="249"/>
      <c r="V173" s="249"/>
      <c r="W173" s="249"/>
      <c r="X173" s="249"/>
      <c r="Y173" s="249"/>
      <c r="Z173" s="249"/>
      <c r="AA173" s="249"/>
      <c r="AB173" s="249"/>
      <c r="AC173" s="249"/>
      <c r="AD173" s="249"/>
      <c r="AE173" s="249"/>
      <c r="AF173" s="249"/>
      <c r="AG173" s="249"/>
      <c r="AH173" s="249"/>
      <c r="AI173" s="249"/>
      <c r="AJ173" s="249"/>
      <c r="AK173" s="249"/>
      <c r="AL173" s="249"/>
      <c r="AM173" s="249"/>
      <c r="AN173" s="249"/>
      <c r="AO173" s="249"/>
      <c r="AP173" s="249"/>
      <c r="AQ173" s="249"/>
      <c r="AR173" s="249"/>
      <c r="AS173" s="249"/>
      <c r="AT173" s="249"/>
      <c r="AU173" s="249"/>
      <c r="AV173" s="249"/>
      <c r="AW173" s="249"/>
      <c r="AX173" s="249"/>
      <c r="AY173" s="249"/>
      <c r="AZ173" s="249"/>
      <c r="BA173" s="249"/>
      <c r="BB173" s="249"/>
      <c r="BC173" s="249"/>
      <c r="BD173" s="249"/>
      <c r="BE173" s="249"/>
      <c r="BF173" s="249"/>
      <c r="BG173" s="249"/>
      <c r="BH173" s="249"/>
      <c r="BI173" s="249"/>
      <c r="BJ173" s="249"/>
      <c r="BK173" s="249"/>
      <c r="BL173" s="249"/>
      <c r="BM173" s="249"/>
      <c r="BN173" s="249"/>
      <c r="BO173" s="249"/>
      <c r="BP173" s="249"/>
      <c r="BQ173" s="249"/>
      <c r="BR173" s="249"/>
      <c r="BS173" s="249"/>
      <c r="BT173" s="249"/>
      <c r="BU173" s="249"/>
      <c r="BV173" s="249"/>
      <c r="BW173" s="249"/>
      <c r="BX173" s="249"/>
      <c r="BY173" s="249"/>
      <c r="BZ173" s="249"/>
      <c r="CA173" s="249"/>
      <c r="CB173" s="249"/>
      <c r="CC173" s="249"/>
      <c r="CD173" s="249"/>
      <c r="CE173" s="249"/>
      <c r="CF173" s="249"/>
      <c r="CG173" s="249"/>
      <c r="CH173" s="249"/>
      <c r="CI173" s="249"/>
      <c r="CJ173" s="249"/>
      <c r="CK173" s="249"/>
      <c r="CL173" s="249"/>
      <c r="CM173" s="249"/>
      <c r="CN173" s="249"/>
      <c r="CO173" s="249"/>
      <c r="CP173" s="249"/>
      <c r="CQ173" s="249"/>
      <c r="CR173" s="249"/>
      <c r="CS173" s="249"/>
      <c r="CT173" s="249"/>
      <c r="CU173" s="249"/>
      <c r="CV173" s="249"/>
      <c r="CW173" s="249"/>
      <c r="CX173" s="249"/>
      <c r="CY173" s="249"/>
      <c r="CZ173" s="249"/>
      <c r="DA173" s="249"/>
      <c r="DB173" s="249"/>
      <c r="DC173" s="249"/>
      <c r="DD173" s="249"/>
      <c r="DE173" s="249"/>
      <c r="DF173" s="249"/>
      <c r="DG173" s="249"/>
      <c r="DH173" s="249"/>
      <c r="DI173" s="249"/>
      <c r="DJ173" s="249"/>
      <c r="DK173" s="249"/>
      <c r="DL173" s="249"/>
    </row>
    <row r="174" spans="1:116" x14ac:dyDescent="0.35">
      <c r="A174" s="250" t="s">
        <v>6027</v>
      </c>
      <c r="B174" s="251" t="s">
        <v>7642</v>
      </c>
      <c r="C174" s="254">
        <v>0</v>
      </c>
      <c r="D174" s="255">
        <v>13</v>
      </c>
      <c r="E174" s="254">
        <v>0</v>
      </c>
      <c r="F174" s="254">
        <v>7.55</v>
      </c>
      <c r="G174" s="254" t="s">
        <v>14</v>
      </c>
      <c r="H174" s="254">
        <v>28.7000007629</v>
      </c>
      <c r="I174" s="255">
        <v>0</v>
      </c>
      <c r="J174" s="255">
        <f>IFERROR(VLOOKUP($B174,'Core Indicators'!$E$3:$EU$906,147,FALSE),"x")</f>
        <v>45</v>
      </c>
      <c r="K174" s="256">
        <v>-1.111014843</v>
      </c>
      <c r="L174" s="254">
        <v>7</v>
      </c>
      <c r="M174" s="255">
        <v>71</v>
      </c>
      <c r="N174" s="255">
        <v>38</v>
      </c>
      <c r="O174" s="255">
        <f>IFERROR(VLOOKUP(B174,'Core Indicators'!$E$3:$G$9906,3,FALSE),"x")</f>
        <v>1293000</v>
      </c>
      <c r="P174" s="255">
        <v>14870</v>
      </c>
      <c r="Q174" s="249"/>
      <c r="R174" s="249"/>
      <c r="S174" s="249"/>
      <c r="T174" s="249"/>
      <c r="U174" s="249"/>
      <c r="V174" s="249"/>
      <c r="W174" s="249"/>
      <c r="X174" s="249"/>
      <c r="Y174" s="249"/>
      <c r="Z174" s="249"/>
      <c r="AA174" s="249"/>
      <c r="AB174" s="249"/>
      <c r="AC174" s="249"/>
      <c r="AD174" s="249"/>
      <c r="AE174" s="249"/>
      <c r="AF174" s="249"/>
      <c r="AG174" s="249"/>
      <c r="AH174" s="249"/>
      <c r="AI174" s="249"/>
      <c r="AJ174" s="249"/>
      <c r="AK174" s="249"/>
      <c r="AL174" s="249"/>
      <c r="AM174" s="249"/>
      <c r="AN174" s="249"/>
      <c r="AO174" s="249"/>
      <c r="AP174" s="249"/>
      <c r="AQ174" s="249"/>
      <c r="AR174" s="249"/>
      <c r="AS174" s="249"/>
      <c r="AT174" s="249"/>
      <c r="AU174" s="249"/>
      <c r="AV174" s="249"/>
      <c r="AW174" s="249"/>
      <c r="AX174" s="249"/>
      <c r="AY174" s="249"/>
      <c r="AZ174" s="249"/>
      <c r="BA174" s="249"/>
      <c r="BB174" s="249"/>
      <c r="BC174" s="249"/>
      <c r="BD174" s="249"/>
      <c r="BE174" s="249"/>
      <c r="BF174" s="249"/>
      <c r="BG174" s="249"/>
      <c r="BH174" s="249"/>
      <c r="BI174" s="249"/>
      <c r="BJ174" s="249"/>
      <c r="BK174" s="249"/>
      <c r="BL174" s="249"/>
      <c r="BM174" s="249"/>
      <c r="BN174" s="249"/>
      <c r="BO174" s="249"/>
      <c r="BP174" s="249"/>
      <c r="BQ174" s="249"/>
      <c r="BR174" s="249"/>
      <c r="BS174" s="249"/>
      <c r="BT174" s="249"/>
      <c r="BU174" s="249"/>
      <c r="BV174" s="249"/>
      <c r="BW174" s="249"/>
      <c r="BX174" s="249"/>
      <c r="BY174" s="249"/>
      <c r="BZ174" s="249"/>
      <c r="CA174" s="249"/>
      <c r="CB174" s="249"/>
      <c r="CC174" s="249"/>
      <c r="CD174" s="249"/>
      <c r="CE174" s="249"/>
      <c r="CF174" s="249"/>
      <c r="CG174" s="249"/>
      <c r="CH174" s="249"/>
      <c r="CI174" s="249"/>
      <c r="CJ174" s="249"/>
      <c r="CK174" s="249"/>
      <c r="CL174" s="249"/>
      <c r="CM174" s="249"/>
      <c r="CN174" s="249"/>
      <c r="CO174" s="249"/>
      <c r="CP174" s="249"/>
      <c r="CQ174" s="249"/>
      <c r="CR174" s="249"/>
      <c r="CS174" s="249"/>
      <c r="CT174" s="249"/>
      <c r="CU174" s="249"/>
      <c r="CV174" s="249"/>
      <c r="CW174" s="249"/>
      <c r="CX174" s="249"/>
      <c r="CY174" s="249"/>
      <c r="CZ174" s="249"/>
      <c r="DA174" s="249"/>
      <c r="DB174" s="249"/>
      <c r="DC174" s="249"/>
      <c r="DD174" s="249"/>
      <c r="DE174" s="249"/>
      <c r="DF174" s="249"/>
      <c r="DG174" s="249"/>
      <c r="DH174" s="249"/>
      <c r="DI174" s="249"/>
      <c r="DJ174" s="249"/>
      <c r="DK174" s="249"/>
      <c r="DL174" s="249"/>
    </row>
    <row r="175" spans="1:116" x14ac:dyDescent="0.35">
      <c r="A175" s="250" t="s">
        <v>7643</v>
      </c>
      <c r="B175" s="251" t="s">
        <v>7644</v>
      </c>
      <c r="C175" s="254">
        <v>0.73349999629999996</v>
      </c>
      <c r="D175" s="255">
        <v>5</v>
      </c>
      <c r="E175" s="254">
        <v>0</v>
      </c>
      <c r="F175" s="254">
        <v>4.8666666666999996</v>
      </c>
      <c r="G175" s="254">
        <v>0.56568342780000003</v>
      </c>
      <c r="H175" s="254">
        <v>43.099998474099998</v>
      </c>
      <c r="I175" s="255">
        <v>3</v>
      </c>
      <c r="J175" s="255" t="str">
        <f>IFERROR(VLOOKUP($B175,'Core Indicators'!$E$3:$EU$906,147,FALSE),"x")</f>
        <v>x</v>
      </c>
      <c r="K175" s="256">
        <v>-0.58879667520000001</v>
      </c>
      <c r="L175" s="254">
        <v>4</v>
      </c>
      <c r="M175" s="255">
        <v>44</v>
      </c>
      <c r="N175" s="255">
        <v>29</v>
      </c>
      <c r="O175" s="255" t="str">
        <f>IFERROR(VLOOKUP(B175,'Core Indicators'!$E$3:$G$9906,3,FALSE),"x")</f>
        <v>x</v>
      </c>
      <c r="P175" s="255">
        <v>54390</v>
      </c>
      <c r="Q175" s="249"/>
      <c r="R175" s="249"/>
      <c r="S175" s="249"/>
      <c r="T175" s="249"/>
      <c r="U175" s="249"/>
      <c r="V175" s="249"/>
      <c r="W175" s="249"/>
      <c r="X175" s="249"/>
      <c r="Y175" s="249"/>
      <c r="Z175" s="249"/>
      <c r="AA175" s="249"/>
      <c r="AB175" s="249"/>
      <c r="AC175" s="249"/>
      <c r="AD175" s="249"/>
      <c r="AE175" s="249"/>
      <c r="AF175" s="249"/>
      <c r="AG175" s="249"/>
      <c r="AH175" s="249"/>
      <c r="AI175" s="249"/>
      <c r="AJ175" s="249"/>
      <c r="AK175" s="249"/>
      <c r="AL175" s="249"/>
      <c r="AM175" s="249"/>
      <c r="AN175" s="249"/>
      <c r="AO175" s="249"/>
      <c r="AP175" s="249"/>
      <c r="AQ175" s="249"/>
      <c r="AR175" s="249"/>
      <c r="AS175" s="249"/>
      <c r="AT175" s="249"/>
      <c r="AU175" s="249"/>
      <c r="AV175" s="249"/>
      <c r="AW175" s="249"/>
      <c r="AX175" s="249"/>
      <c r="AY175" s="249"/>
      <c r="AZ175" s="249"/>
      <c r="BA175" s="249"/>
      <c r="BB175" s="249"/>
      <c r="BC175" s="249"/>
      <c r="BD175" s="249"/>
      <c r="BE175" s="249"/>
      <c r="BF175" s="249"/>
      <c r="BG175" s="249"/>
      <c r="BH175" s="249"/>
      <c r="BI175" s="249"/>
      <c r="BJ175" s="249"/>
      <c r="BK175" s="249"/>
      <c r="BL175" s="249"/>
      <c r="BM175" s="249"/>
      <c r="BN175" s="249"/>
      <c r="BO175" s="249"/>
      <c r="BP175" s="249"/>
      <c r="BQ175" s="249"/>
      <c r="BR175" s="249"/>
      <c r="BS175" s="249"/>
      <c r="BT175" s="249"/>
      <c r="BU175" s="249"/>
      <c r="BV175" s="249"/>
      <c r="BW175" s="249"/>
      <c r="BX175" s="249"/>
      <c r="BY175" s="249"/>
      <c r="BZ175" s="249"/>
      <c r="CA175" s="249"/>
      <c r="CB175" s="249"/>
      <c r="CC175" s="249"/>
      <c r="CD175" s="249"/>
      <c r="CE175" s="249"/>
      <c r="CF175" s="249"/>
      <c r="CG175" s="249"/>
      <c r="CH175" s="249"/>
      <c r="CI175" s="249"/>
      <c r="CJ175" s="249"/>
      <c r="CK175" s="249"/>
      <c r="CL175" s="249"/>
      <c r="CM175" s="249"/>
      <c r="CN175" s="249"/>
      <c r="CO175" s="249"/>
      <c r="CP175" s="249"/>
      <c r="CQ175" s="249"/>
      <c r="CR175" s="249"/>
      <c r="CS175" s="249"/>
      <c r="CT175" s="249"/>
      <c r="CU175" s="249"/>
      <c r="CV175" s="249"/>
      <c r="CW175" s="249"/>
      <c r="CX175" s="249"/>
      <c r="CY175" s="249"/>
      <c r="CZ175" s="249"/>
      <c r="DA175" s="249"/>
      <c r="DB175" s="249"/>
      <c r="DC175" s="249"/>
      <c r="DD175" s="249"/>
      <c r="DE175" s="249"/>
      <c r="DF175" s="249"/>
      <c r="DG175" s="249"/>
      <c r="DH175" s="249"/>
      <c r="DI175" s="249"/>
      <c r="DJ175" s="249"/>
      <c r="DK175" s="249"/>
      <c r="DL175" s="249"/>
    </row>
    <row r="176" spans="1:116" x14ac:dyDescent="0.35">
      <c r="A176" s="250" t="s">
        <v>7645</v>
      </c>
      <c r="B176" s="251" t="s">
        <v>7646</v>
      </c>
      <c r="C176" s="254">
        <v>0</v>
      </c>
      <c r="D176" s="255">
        <v>11</v>
      </c>
      <c r="E176" s="254">
        <v>0</v>
      </c>
      <c r="F176" s="254" t="s">
        <v>14</v>
      </c>
      <c r="G176" s="254">
        <v>0.41808821130000001</v>
      </c>
      <c r="H176" s="254">
        <v>37.599998474099998</v>
      </c>
      <c r="I176" s="255">
        <v>0</v>
      </c>
      <c r="J176" s="255" t="str">
        <f>IFERROR(VLOOKUP($B176,'Core Indicators'!$E$3:$EU$906,147,FALSE),"x")</f>
        <v>x</v>
      </c>
      <c r="K176" s="256">
        <v>0.45866918559999997</v>
      </c>
      <c r="L176" s="254" t="s">
        <v>14</v>
      </c>
      <c r="M176" s="255">
        <v>79</v>
      </c>
      <c r="N176" s="255" t="s">
        <v>14</v>
      </c>
      <c r="O176" s="255" t="str">
        <f>IFERROR(VLOOKUP(B176,'Core Indicators'!$E$3:$G$9906,3,FALSE),"x")</f>
        <v>x</v>
      </c>
      <c r="P176" s="255">
        <v>720</v>
      </c>
      <c r="Q176" s="249"/>
      <c r="R176" s="249"/>
      <c r="S176" s="249"/>
      <c r="T176" s="249"/>
      <c r="U176" s="249"/>
      <c r="V176" s="249"/>
      <c r="W176" s="249"/>
      <c r="X176" s="249"/>
      <c r="Y176" s="249"/>
      <c r="Z176" s="249"/>
      <c r="AA176" s="249"/>
      <c r="AB176" s="249"/>
      <c r="AC176" s="249"/>
      <c r="AD176" s="249"/>
      <c r="AE176" s="249"/>
      <c r="AF176" s="249"/>
      <c r="AG176" s="249"/>
      <c r="AH176" s="249"/>
      <c r="AI176" s="249"/>
      <c r="AJ176" s="249"/>
      <c r="AK176" s="249"/>
      <c r="AL176" s="249"/>
      <c r="AM176" s="249"/>
      <c r="AN176" s="249"/>
      <c r="AO176" s="249"/>
      <c r="AP176" s="249"/>
      <c r="AQ176" s="249"/>
      <c r="AR176" s="249"/>
      <c r="AS176" s="249"/>
      <c r="AT176" s="249"/>
      <c r="AU176" s="249"/>
      <c r="AV176" s="249"/>
      <c r="AW176" s="249"/>
      <c r="AX176" s="249"/>
      <c r="AY176" s="249"/>
      <c r="AZ176" s="249"/>
      <c r="BA176" s="249"/>
      <c r="BB176" s="249"/>
      <c r="BC176" s="249"/>
      <c r="BD176" s="249"/>
      <c r="BE176" s="249"/>
      <c r="BF176" s="249"/>
      <c r="BG176" s="249"/>
      <c r="BH176" s="249"/>
      <c r="BI176" s="249"/>
      <c r="BJ176" s="249"/>
      <c r="BK176" s="249"/>
      <c r="BL176" s="249"/>
      <c r="BM176" s="249"/>
      <c r="BN176" s="249"/>
      <c r="BO176" s="249"/>
      <c r="BP176" s="249"/>
      <c r="BQ176" s="249"/>
      <c r="BR176" s="249"/>
      <c r="BS176" s="249"/>
      <c r="BT176" s="249"/>
      <c r="BU176" s="249"/>
      <c r="BV176" s="249"/>
      <c r="BW176" s="249"/>
      <c r="BX176" s="249"/>
      <c r="BY176" s="249"/>
      <c r="BZ176" s="249"/>
      <c r="CA176" s="249"/>
      <c r="CB176" s="249"/>
      <c r="CC176" s="249"/>
      <c r="CD176" s="249"/>
      <c r="CE176" s="249"/>
      <c r="CF176" s="249"/>
      <c r="CG176" s="249"/>
      <c r="CH176" s="249"/>
      <c r="CI176" s="249"/>
      <c r="CJ176" s="249"/>
      <c r="CK176" s="249"/>
      <c r="CL176" s="249"/>
      <c r="CM176" s="249"/>
      <c r="CN176" s="249"/>
      <c r="CO176" s="249"/>
      <c r="CP176" s="249"/>
      <c r="CQ176" s="249"/>
      <c r="CR176" s="249"/>
      <c r="CS176" s="249"/>
      <c r="CT176" s="249"/>
      <c r="CU176" s="249"/>
      <c r="CV176" s="249"/>
      <c r="CW176" s="249"/>
      <c r="CX176" s="249"/>
      <c r="CY176" s="249"/>
      <c r="CZ176" s="249"/>
      <c r="DA176" s="249"/>
      <c r="DB176" s="249"/>
      <c r="DC176" s="249"/>
      <c r="DD176" s="249"/>
      <c r="DE176" s="249"/>
      <c r="DF176" s="249"/>
      <c r="DG176" s="249"/>
      <c r="DH176" s="249"/>
      <c r="DI176" s="249"/>
      <c r="DJ176" s="249"/>
      <c r="DK176" s="249"/>
      <c r="DL176" s="249"/>
    </row>
    <row r="177" spans="1:116" x14ac:dyDescent="0.35">
      <c r="A177" s="250" t="s">
        <v>993</v>
      </c>
      <c r="B177" s="251" t="s">
        <v>7647</v>
      </c>
      <c r="C177" s="254">
        <v>0.75771999329999995</v>
      </c>
      <c r="D177" s="255">
        <v>12</v>
      </c>
      <c r="E177" s="254">
        <v>0.40300000000000002</v>
      </c>
      <c r="F177" s="254">
        <v>8.4499999999999993</v>
      </c>
      <c r="G177" s="254">
        <v>0.32349148620000001</v>
      </c>
      <c r="H177" s="254" t="s">
        <v>14</v>
      </c>
      <c r="I177" s="255">
        <v>0</v>
      </c>
      <c r="J177" s="255">
        <f>IFERROR(VLOOKUP($B177,'Core Indicators'!$E$3:$EU$906,147,FALSE),"x")</f>
        <v>60</v>
      </c>
      <c r="K177" s="256">
        <v>-0.1202659085</v>
      </c>
      <c r="L177" s="254">
        <v>7.25</v>
      </c>
      <c r="M177" s="255">
        <v>82</v>
      </c>
      <c r="N177" s="255">
        <v>40</v>
      </c>
      <c r="O177" s="255">
        <f>IFERROR(VLOOKUP(B177,'Core Indicators'!$E$3:$G$9906,3,FALSE),"x")</f>
        <v>1455000</v>
      </c>
      <c r="P177" s="255">
        <v>5130</v>
      </c>
      <c r="Q177" s="249"/>
      <c r="R177" s="249"/>
      <c r="S177" s="249"/>
      <c r="T177" s="249"/>
      <c r="U177" s="249"/>
      <c r="V177" s="249"/>
      <c r="W177" s="249"/>
      <c r="X177" s="249"/>
      <c r="Y177" s="249"/>
      <c r="Z177" s="249"/>
      <c r="AA177" s="249"/>
      <c r="AB177" s="249"/>
      <c r="AC177" s="249"/>
      <c r="AD177" s="249"/>
      <c r="AE177" s="249"/>
      <c r="AF177" s="249"/>
      <c r="AG177" s="249"/>
      <c r="AH177" s="249"/>
      <c r="AI177" s="249"/>
      <c r="AJ177" s="249"/>
      <c r="AK177" s="249"/>
      <c r="AL177" s="249"/>
      <c r="AM177" s="249"/>
      <c r="AN177" s="249"/>
      <c r="AO177" s="249"/>
      <c r="AP177" s="249"/>
      <c r="AQ177" s="249"/>
      <c r="AR177" s="249"/>
      <c r="AS177" s="249"/>
      <c r="AT177" s="249"/>
      <c r="AU177" s="249"/>
      <c r="AV177" s="249"/>
      <c r="AW177" s="249"/>
      <c r="AX177" s="249"/>
      <c r="AY177" s="249"/>
      <c r="AZ177" s="249"/>
      <c r="BA177" s="249"/>
      <c r="BB177" s="249"/>
      <c r="BC177" s="249"/>
      <c r="BD177" s="249"/>
      <c r="BE177" s="249"/>
      <c r="BF177" s="249"/>
      <c r="BG177" s="249"/>
      <c r="BH177" s="249"/>
      <c r="BI177" s="249"/>
      <c r="BJ177" s="249"/>
      <c r="BK177" s="249"/>
      <c r="BL177" s="249"/>
      <c r="BM177" s="249"/>
      <c r="BN177" s="249"/>
      <c r="BO177" s="249"/>
      <c r="BP177" s="249"/>
      <c r="BQ177" s="249"/>
      <c r="BR177" s="249"/>
      <c r="BS177" s="249"/>
      <c r="BT177" s="249"/>
      <c r="BU177" s="249"/>
      <c r="BV177" s="249"/>
      <c r="BW177" s="249"/>
      <c r="BX177" s="249"/>
      <c r="BY177" s="249"/>
      <c r="BZ177" s="249"/>
      <c r="CA177" s="249"/>
      <c r="CB177" s="249"/>
      <c r="CC177" s="249"/>
      <c r="CD177" s="249"/>
      <c r="CE177" s="249"/>
      <c r="CF177" s="249"/>
      <c r="CG177" s="249"/>
      <c r="CH177" s="249"/>
      <c r="CI177" s="249"/>
      <c r="CJ177" s="249"/>
      <c r="CK177" s="249"/>
      <c r="CL177" s="249"/>
      <c r="CM177" s="249"/>
      <c r="CN177" s="249"/>
      <c r="CO177" s="249"/>
      <c r="CP177" s="249"/>
      <c r="CQ177" s="249"/>
      <c r="CR177" s="249"/>
      <c r="CS177" s="249"/>
      <c r="CT177" s="249"/>
      <c r="CU177" s="249"/>
      <c r="CV177" s="249"/>
      <c r="CW177" s="249"/>
      <c r="CX177" s="249"/>
      <c r="CY177" s="249"/>
      <c r="CZ177" s="249"/>
      <c r="DA177" s="249"/>
      <c r="DB177" s="249"/>
      <c r="DC177" s="249"/>
      <c r="DD177" s="249"/>
      <c r="DE177" s="249"/>
      <c r="DF177" s="249"/>
      <c r="DG177" s="249"/>
      <c r="DH177" s="249"/>
      <c r="DI177" s="249"/>
      <c r="DJ177" s="249"/>
      <c r="DK177" s="249"/>
      <c r="DL177" s="249"/>
    </row>
    <row r="178" spans="1:116" x14ac:dyDescent="0.35">
      <c r="A178" s="250" t="s">
        <v>806</v>
      </c>
      <c r="B178" s="251" t="s">
        <v>7648</v>
      </c>
      <c r="C178" s="254">
        <v>3.9599962599999997E-2</v>
      </c>
      <c r="D178" s="255">
        <v>7</v>
      </c>
      <c r="E178" s="254">
        <v>0</v>
      </c>
      <c r="F178" s="254">
        <v>6.55</v>
      </c>
      <c r="G178" s="254">
        <v>0.30031952810000001</v>
      </c>
      <c r="H178" s="254">
        <v>32.799999237100003</v>
      </c>
      <c r="I178" s="255">
        <v>3</v>
      </c>
      <c r="J178" s="255">
        <f>IFERROR(VLOOKUP($B178,'Core Indicators'!$E$3:$EU$906,147,FALSE),"x")</f>
        <v>710</v>
      </c>
      <c r="K178" s="256">
        <v>6.22186884E-2</v>
      </c>
      <c r="L178" s="254">
        <v>5.5</v>
      </c>
      <c r="M178" s="255">
        <v>70</v>
      </c>
      <c r="N178" s="255">
        <v>43</v>
      </c>
      <c r="O178" s="255">
        <f>IFERROR(VLOOKUP(B178,'Core Indicators'!$E$3:$G$9906,3,FALSE),"x")</f>
        <v>11718000</v>
      </c>
      <c r="P178" s="255">
        <v>155360</v>
      </c>
      <c r="Q178" s="249"/>
      <c r="R178" s="249"/>
      <c r="S178" s="249"/>
      <c r="T178" s="249"/>
      <c r="U178" s="249"/>
      <c r="V178" s="249"/>
      <c r="W178" s="249"/>
      <c r="X178" s="249"/>
      <c r="Y178" s="249"/>
      <c r="Z178" s="249"/>
      <c r="AA178" s="249"/>
      <c r="AB178" s="249"/>
      <c r="AC178" s="249"/>
      <c r="AD178" s="249"/>
      <c r="AE178" s="249"/>
      <c r="AF178" s="249"/>
      <c r="AG178" s="249"/>
      <c r="AH178" s="249"/>
      <c r="AI178" s="249"/>
      <c r="AJ178" s="249"/>
      <c r="AK178" s="249"/>
      <c r="AL178" s="249"/>
      <c r="AM178" s="249"/>
      <c r="AN178" s="249"/>
      <c r="AO178" s="249"/>
      <c r="AP178" s="249"/>
      <c r="AQ178" s="249"/>
      <c r="AR178" s="249"/>
      <c r="AS178" s="249"/>
      <c r="AT178" s="249"/>
      <c r="AU178" s="249"/>
      <c r="AV178" s="249"/>
      <c r="AW178" s="249"/>
      <c r="AX178" s="249"/>
      <c r="AY178" s="249"/>
      <c r="AZ178" s="249"/>
      <c r="BA178" s="249"/>
      <c r="BB178" s="249"/>
      <c r="BC178" s="249"/>
      <c r="BD178" s="249"/>
      <c r="BE178" s="249"/>
      <c r="BF178" s="249"/>
      <c r="BG178" s="249"/>
      <c r="BH178" s="249"/>
      <c r="BI178" s="249"/>
      <c r="BJ178" s="249"/>
      <c r="BK178" s="249"/>
      <c r="BL178" s="249"/>
      <c r="BM178" s="249"/>
      <c r="BN178" s="249"/>
      <c r="BO178" s="249"/>
      <c r="BP178" s="249"/>
      <c r="BQ178" s="249"/>
      <c r="BR178" s="249"/>
      <c r="BS178" s="249"/>
      <c r="BT178" s="249"/>
      <c r="BU178" s="249"/>
      <c r="BV178" s="249"/>
      <c r="BW178" s="249"/>
      <c r="BX178" s="249"/>
      <c r="BY178" s="249"/>
      <c r="BZ178" s="249"/>
      <c r="CA178" s="249"/>
      <c r="CB178" s="249"/>
      <c r="CC178" s="249"/>
      <c r="CD178" s="249"/>
      <c r="CE178" s="249"/>
      <c r="CF178" s="249"/>
      <c r="CG178" s="249"/>
      <c r="CH178" s="249"/>
      <c r="CI178" s="249"/>
      <c r="CJ178" s="249"/>
      <c r="CK178" s="249"/>
      <c r="CL178" s="249"/>
      <c r="CM178" s="249"/>
      <c r="CN178" s="249"/>
      <c r="CO178" s="249"/>
      <c r="CP178" s="249"/>
      <c r="CQ178" s="249"/>
      <c r="CR178" s="249"/>
      <c r="CS178" s="249"/>
      <c r="CT178" s="249"/>
      <c r="CU178" s="249"/>
      <c r="CV178" s="249"/>
      <c r="CW178" s="249"/>
      <c r="CX178" s="249"/>
      <c r="CY178" s="249"/>
      <c r="CZ178" s="249"/>
      <c r="DA178" s="249"/>
      <c r="DB178" s="249"/>
      <c r="DC178" s="249"/>
      <c r="DD178" s="249"/>
      <c r="DE178" s="249"/>
      <c r="DF178" s="249"/>
      <c r="DG178" s="249"/>
      <c r="DH178" s="249"/>
      <c r="DI178" s="249"/>
      <c r="DJ178" s="249"/>
      <c r="DK178" s="249"/>
      <c r="DL178" s="249"/>
    </row>
    <row r="179" spans="1:116" x14ac:dyDescent="0.35">
      <c r="A179" s="250" t="s">
        <v>828</v>
      </c>
      <c r="B179" s="251" t="s">
        <v>7649</v>
      </c>
      <c r="C179" s="254">
        <v>0.40505643740000002</v>
      </c>
      <c r="D179" s="255">
        <v>7</v>
      </c>
      <c r="E179" s="254">
        <v>0.34</v>
      </c>
      <c r="F179" s="254">
        <v>4.9166666667000003</v>
      </c>
      <c r="G179" s="254">
        <v>0.3050249216</v>
      </c>
      <c r="H179" s="254">
        <v>41.900001525900002</v>
      </c>
      <c r="I179" s="255">
        <v>5</v>
      </c>
      <c r="J179" s="255">
        <f>IFERROR(VLOOKUP($B179,'Core Indicators'!$E$3:$EU$906,147,FALSE),"x")</f>
        <v>131</v>
      </c>
      <c r="K179" s="256">
        <v>-0.28296324610000001</v>
      </c>
      <c r="L179" s="254">
        <v>3.5</v>
      </c>
      <c r="M179" s="255">
        <v>32</v>
      </c>
      <c r="N179" s="255">
        <v>39</v>
      </c>
      <c r="O179" s="255">
        <f>IFERROR(VLOOKUP(B179,'Core Indicators'!$E$3:$G$9906,3,FALSE),"x")</f>
        <v>83430000</v>
      </c>
      <c r="P179" s="255">
        <v>769630</v>
      </c>
      <c r="Q179" s="249"/>
      <c r="R179" s="249"/>
      <c r="S179" s="249"/>
      <c r="T179" s="249"/>
      <c r="U179" s="249"/>
      <c r="V179" s="249"/>
      <c r="W179" s="249"/>
      <c r="X179" s="249"/>
      <c r="Y179" s="249"/>
      <c r="Z179" s="249"/>
      <c r="AA179" s="249"/>
      <c r="AB179" s="249"/>
      <c r="AC179" s="249"/>
      <c r="AD179" s="249"/>
      <c r="AE179" s="249"/>
      <c r="AF179" s="249"/>
      <c r="AG179" s="249"/>
      <c r="AH179" s="249"/>
      <c r="AI179" s="249"/>
      <c r="AJ179" s="249"/>
      <c r="AK179" s="249"/>
      <c r="AL179" s="249"/>
      <c r="AM179" s="249"/>
      <c r="AN179" s="249"/>
      <c r="AO179" s="249"/>
      <c r="AP179" s="249"/>
      <c r="AQ179" s="249"/>
      <c r="AR179" s="249"/>
      <c r="AS179" s="249"/>
      <c r="AT179" s="249"/>
      <c r="AU179" s="249"/>
      <c r="AV179" s="249"/>
      <c r="AW179" s="249"/>
      <c r="AX179" s="249"/>
      <c r="AY179" s="249"/>
      <c r="AZ179" s="249"/>
      <c r="BA179" s="249"/>
      <c r="BB179" s="249"/>
      <c r="BC179" s="249"/>
      <c r="BD179" s="249"/>
      <c r="BE179" s="249"/>
      <c r="BF179" s="249"/>
      <c r="BG179" s="249"/>
      <c r="BH179" s="249"/>
      <c r="BI179" s="249"/>
      <c r="BJ179" s="249"/>
      <c r="BK179" s="249"/>
      <c r="BL179" s="249"/>
      <c r="BM179" s="249"/>
      <c r="BN179" s="249"/>
      <c r="BO179" s="249"/>
      <c r="BP179" s="249"/>
      <c r="BQ179" s="249"/>
      <c r="BR179" s="249"/>
      <c r="BS179" s="249"/>
      <c r="BT179" s="249"/>
      <c r="BU179" s="249"/>
      <c r="BV179" s="249"/>
      <c r="BW179" s="249"/>
      <c r="BX179" s="249"/>
      <c r="BY179" s="249"/>
      <c r="BZ179" s="249"/>
      <c r="CA179" s="249"/>
      <c r="CB179" s="249"/>
      <c r="CC179" s="249"/>
      <c r="CD179" s="249"/>
      <c r="CE179" s="249"/>
      <c r="CF179" s="249"/>
      <c r="CG179" s="249"/>
      <c r="CH179" s="249"/>
      <c r="CI179" s="249"/>
      <c r="CJ179" s="249"/>
      <c r="CK179" s="249"/>
      <c r="CL179" s="249"/>
      <c r="CM179" s="249"/>
      <c r="CN179" s="249"/>
      <c r="CO179" s="249"/>
      <c r="CP179" s="249"/>
      <c r="CQ179" s="249"/>
      <c r="CR179" s="249"/>
      <c r="CS179" s="249"/>
      <c r="CT179" s="249"/>
      <c r="CU179" s="249"/>
      <c r="CV179" s="249"/>
      <c r="CW179" s="249"/>
      <c r="CX179" s="249"/>
      <c r="CY179" s="249"/>
      <c r="CZ179" s="249"/>
      <c r="DA179" s="249"/>
      <c r="DB179" s="249"/>
      <c r="DC179" s="249"/>
      <c r="DD179" s="249"/>
      <c r="DE179" s="249"/>
      <c r="DF179" s="249"/>
      <c r="DG179" s="249"/>
      <c r="DH179" s="249"/>
      <c r="DI179" s="249"/>
      <c r="DJ179" s="249"/>
      <c r="DK179" s="249"/>
      <c r="DL179" s="249"/>
    </row>
    <row r="180" spans="1:116" x14ac:dyDescent="0.35">
      <c r="A180" s="250" t="s">
        <v>7650</v>
      </c>
      <c r="B180" s="251" t="s">
        <v>7651</v>
      </c>
      <c r="C180" s="254">
        <v>0.27369995949999998</v>
      </c>
      <c r="D180" s="255">
        <v>1</v>
      </c>
      <c r="E180" s="254">
        <v>0.1</v>
      </c>
      <c r="F180" s="254">
        <v>2.75</v>
      </c>
      <c r="G180" s="254" t="s">
        <v>14</v>
      </c>
      <c r="H180" s="254" t="s">
        <v>14</v>
      </c>
      <c r="I180" s="255">
        <v>0</v>
      </c>
      <c r="J180" s="255" t="str">
        <f>IFERROR(VLOOKUP($B180,'Core Indicators'!$E$3:$EU$906,147,FALSE),"x")</f>
        <v>x</v>
      </c>
      <c r="K180" s="256">
        <v>-1.4147845507000001</v>
      </c>
      <c r="L180" s="254">
        <v>1.75</v>
      </c>
      <c r="M180" s="255">
        <v>2</v>
      </c>
      <c r="N180" s="255">
        <v>19</v>
      </c>
      <c r="O180" s="255" t="str">
        <f>IFERROR(VLOOKUP(B180,'Core Indicators'!$E$3:$G$9906,3,FALSE),"x")</f>
        <v>x</v>
      </c>
      <c r="P180" s="255">
        <v>469930</v>
      </c>
      <c r="Q180" s="249"/>
      <c r="R180" s="249"/>
      <c r="S180" s="249"/>
      <c r="T180" s="249"/>
      <c r="U180" s="249"/>
      <c r="V180" s="249"/>
      <c r="W180" s="249"/>
      <c r="X180" s="249"/>
      <c r="Y180" s="249"/>
      <c r="Z180" s="249"/>
      <c r="AA180" s="249"/>
      <c r="AB180" s="249"/>
      <c r="AC180" s="249"/>
      <c r="AD180" s="249"/>
      <c r="AE180" s="249"/>
      <c r="AF180" s="249"/>
      <c r="AG180" s="249"/>
      <c r="AH180" s="249"/>
      <c r="AI180" s="249"/>
      <c r="AJ180" s="249"/>
      <c r="AK180" s="249"/>
      <c r="AL180" s="249"/>
      <c r="AM180" s="249"/>
      <c r="AN180" s="249"/>
      <c r="AO180" s="249"/>
      <c r="AP180" s="249"/>
      <c r="AQ180" s="249"/>
      <c r="AR180" s="249"/>
      <c r="AS180" s="249"/>
      <c r="AT180" s="249"/>
      <c r="AU180" s="249"/>
      <c r="AV180" s="249"/>
      <c r="AW180" s="249"/>
      <c r="AX180" s="249"/>
      <c r="AY180" s="249"/>
      <c r="AZ180" s="249"/>
      <c r="BA180" s="249"/>
      <c r="BB180" s="249"/>
      <c r="BC180" s="249"/>
      <c r="BD180" s="249"/>
      <c r="BE180" s="249"/>
      <c r="BF180" s="249"/>
      <c r="BG180" s="249"/>
      <c r="BH180" s="249"/>
      <c r="BI180" s="249"/>
      <c r="BJ180" s="249"/>
      <c r="BK180" s="249"/>
      <c r="BL180" s="249"/>
      <c r="BM180" s="249"/>
      <c r="BN180" s="249"/>
      <c r="BO180" s="249"/>
      <c r="BP180" s="249"/>
      <c r="BQ180" s="249"/>
      <c r="BR180" s="249"/>
      <c r="BS180" s="249"/>
      <c r="BT180" s="249"/>
      <c r="BU180" s="249"/>
      <c r="BV180" s="249"/>
      <c r="BW180" s="249"/>
      <c r="BX180" s="249"/>
      <c r="BY180" s="249"/>
      <c r="BZ180" s="249"/>
      <c r="CA180" s="249"/>
      <c r="CB180" s="249"/>
      <c r="CC180" s="249"/>
      <c r="CD180" s="249"/>
      <c r="CE180" s="249"/>
      <c r="CF180" s="249"/>
      <c r="CG180" s="249"/>
      <c r="CH180" s="249"/>
      <c r="CI180" s="249"/>
      <c r="CJ180" s="249"/>
      <c r="CK180" s="249"/>
      <c r="CL180" s="249"/>
      <c r="CM180" s="249"/>
      <c r="CN180" s="249"/>
      <c r="CO180" s="249"/>
      <c r="CP180" s="249"/>
      <c r="CQ180" s="249"/>
      <c r="CR180" s="249"/>
      <c r="CS180" s="249"/>
      <c r="CT180" s="249"/>
      <c r="CU180" s="249"/>
      <c r="CV180" s="249"/>
      <c r="CW180" s="249"/>
      <c r="CX180" s="249"/>
      <c r="CY180" s="249"/>
      <c r="CZ180" s="249"/>
      <c r="DA180" s="249"/>
      <c r="DB180" s="249"/>
      <c r="DC180" s="249"/>
      <c r="DD180" s="249"/>
      <c r="DE180" s="249"/>
      <c r="DF180" s="249"/>
      <c r="DG180" s="249"/>
      <c r="DH180" s="249"/>
      <c r="DI180" s="249"/>
      <c r="DJ180" s="249"/>
      <c r="DK180" s="249"/>
      <c r="DL180" s="249"/>
    </row>
    <row r="181" spans="1:116" x14ac:dyDescent="0.35">
      <c r="A181" s="250" t="s">
        <v>7652</v>
      </c>
      <c r="B181" s="251" t="s">
        <v>7653</v>
      </c>
      <c r="C181" s="254">
        <v>0</v>
      </c>
      <c r="D181" s="255">
        <v>11</v>
      </c>
      <c r="E181" s="254">
        <v>0</v>
      </c>
      <c r="F181" s="254" t="s">
        <v>14</v>
      </c>
      <c r="G181" s="254" t="s">
        <v>14</v>
      </c>
      <c r="H181" s="254">
        <v>39.099998474099998</v>
      </c>
      <c r="I181" s="255">
        <v>0</v>
      </c>
      <c r="J181" s="255" t="str">
        <f>IFERROR(VLOOKUP($B181,'Core Indicators'!$E$3:$EU$906,147,FALSE),"x")</f>
        <v>x</v>
      </c>
      <c r="K181" s="256">
        <v>0.4812893271</v>
      </c>
      <c r="L181" s="254" t="s">
        <v>14</v>
      </c>
      <c r="M181" s="255">
        <v>93</v>
      </c>
      <c r="N181" s="255" t="s">
        <v>14</v>
      </c>
      <c r="O181" s="255" t="str">
        <f>IFERROR(VLOOKUP(B181,'Core Indicators'!$E$3:$G$9906,3,FALSE),"x")</f>
        <v>x</v>
      </c>
      <c r="P181" s="255">
        <v>30</v>
      </c>
      <c r="Q181" s="249"/>
      <c r="R181" s="249"/>
      <c r="S181" s="249"/>
      <c r="T181" s="249"/>
      <c r="U181" s="249"/>
      <c r="V181" s="249"/>
      <c r="W181" s="249"/>
      <c r="X181" s="249"/>
      <c r="Y181" s="249"/>
      <c r="Z181" s="249"/>
      <c r="AA181" s="249"/>
      <c r="AB181" s="249"/>
      <c r="AC181" s="249"/>
      <c r="AD181" s="249"/>
      <c r="AE181" s="249"/>
      <c r="AF181" s="249"/>
      <c r="AG181" s="249"/>
      <c r="AH181" s="249"/>
      <c r="AI181" s="249"/>
      <c r="AJ181" s="249"/>
      <c r="AK181" s="249"/>
      <c r="AL181" s="249"/>
      <c r="AM181" s="249"/>
      <c r="AN181" s="249"/>
      <c r="AO181" s="249"/>
      <c r="AP181" s="249"/>
      <c r="AQ181" s="249"/>
      <c r="AR181" s="249"/>
      <c r="AS181" s="249"/>
      <c r="AT181" s="249"/>
      <c r="AU181" s="249"/>
      <c r="AV181" s="249"/>
      <c r="AW181" s="249"/>
      <c r="AX181" s="249"/>
      <c r="AY181" s="249"/>
      <c r="AZ181" s="249"/>
      <c r="BA181" s="249"/>
      <c r="BB181" s="249"/>
      <c r="BC181" s="249"/>
      <c r="BD181" s="249"/>
      <c r="BE181" s="249"/>
      <c r="BF181" s="249"/>
      <c r="BG181" s="249"/>
      <c r="BH181" s="249"/>
      <c r="BI181" s="249"/>
      <c r="BJ181" s="249"/>
      <c r="BK181" s="249"/>
      <c r="BL181" s="249"/>
      <c r="BM181" s="249"/>
      <c r="BN181" s="249"/>
      <c r="BO181" s="249"/>
      <c r="BP181" s="249"/>
      <c r="BQ181" s="249"/>
      <c r="BR181" s="249"/>
      <c r="BS181" s="249"/>
      <c r="BT181" s="249"/>
      <c r="BU181" s="249"/>
      <c r="BV181" s="249"/>
      <c r="BW181" s="249"/>
      <c r="BX181" s="249"/>
      <c r="BY181" s="249"/>
      <c r="BZ181" s="249"/>
      <c r="CA181" s="249"/>
      <c r="CB181" s="249"/>
      <c r="CC181" s="249"/>
      <c r="CD181" s="249"/>
      <c r="CE181" s="249"/>
      <c r="CF181" s="249"/>
      <c r="CG181" s="249"/>
      <c r="CH181" s="249"/>
      <c r="CI181" s="249"/>
      <c r="CJ181" s="249"/>
      <c r="CK181" s="249"/>
      <c r="CL181" s="249"/>
      <c r="CM181" s="249"/>
      <c r="CN181" s="249"/>
      <c r="CO181" s="249"/>
      <c r="CP181" s="249"/>
      <c r="CQ181" s="249"/>
      <c r="CR181" s="249"/>
      <c r="CS181" s="249"/>
      <c r="CT181" s="249"/>
      <c r="CU181" s="249"/>
      <c r="CV181" s="249"/>
      <c r="CW181" s="249"/>
      <c r="CX181" s="249"/>
      <c r="CY181" s="249"/>
      <c r="CZ181" s="249"/>
      <c r="DA181" s="249"/>
      <c r="DB181" s="249"/>
      <c r="DC181" s="249"/>
      <c r="DD181" s="249"/>
      <c r="DE181" s="249"/>
      <c r="DF181" s="249"/>
      <c r="DG181" s="249"/>
      <c r="DH181" s="249"/>
      <c r="DI181" s="249"/>
      <c r="DJ181" s="249"/>
      <c r="DK181" s="249"/>
      <c r="DL181" s="249"/>
    </row>
    <row r="182" spans="1:116" x14ac:dyDescent="0.35">
      <c r="A182" s="250" t="s">
        <v>2008</v>
      </c>
      <c r="B182" s="251" t="s">
        <v>7654</v>
      </c>
      <c r="C182" s="254">
        <v>0.92157200010000007</v>
      </c>
      <c r="D182" s="255">
        <v>7</v>
      </c>
      <c r="E182" s="254">
        <v>0.23899999999999999</v>
      </c>
      <c r="F182" s="254">
        <v>5.1666666667000003</v>
      </c>
      <c r="G182" s="254">
        <v>0.53064898670000005</v>
      </c>
      <c r="H182" s="254">
        <v>42.799999237100003</v>
      </c>
      <c r="I182" s="255">
        <v>3</v>
      </c>
      <c r="J182" s="255">
        <f>IFERROR(VLOOKUP($B182,'Core Indicators'!$E$3:$EU$906,147,FALSE),"x")</f>
        <v>146</v>
      </c>
      <c r="K182" s="256">
        <v>-0.31461122629999999</v>
      </c>
      <c r="L182" s="254">
        <v>5.25</v>
      </c>
      <c r="M182" s="255">
        <v>34</v>
      </c>
      <c r="N182" s="255">
        <v>28</v>
      </c>
      <c r="O182" s="255">
        <f>IFERROR(VLOOKUP(B182,'Core Indicators'!$E$3:$G$9906,3,FALSE),"x")</f>
        <v>40185000</v>
      </c>
      <c r="P182" s="255">
        <v>200520</v>
      </c>
      <c r="Q182" s="249"/>
      <c r="R182" s="249"/>
      <c r="S182" s="249"/>
      <c r="T182" s="249"/>
      <c r="U182" s="249"/>
      <c r="V182" s="249"/>
      <c r="W182" s="249"/>
      <c r="X182" s="249"/>
      <c r="Y182" s="249"/>
      <c r="Z182" s="249"/>
      <c r="AA182" s="249"/>
      <c r="AB182" s="249"/>
      <c r="AC182" s="249"/>
      <c r="AD182" s="249"/>
      <c r="AE182" s="249"/>
      <c r="AF182" s="249"/>
      <c r="AG182" s="249"/>
      <c r="AH182" s="249"/>
      <c r="AI182" s="249"/>
      <c r="AJ182" s="249"/>
      <c r="AK182" s="249"/>
      <c r="AL182" s="249"/>
      <c r="AM182" s="249"/>
      <c r="AN182" s="249"/>
      <c r="AO182" s="249"/>
      <c r="AP182" s="249"/>
      <c r="AQ182" s="249"/>
      <c r="AR182" s="249"/>
      <c r="AS182" s="249"/>
      <c r="AT182" s="249"/>
      <c r="AU182" s="249"/>
      <c r="AV182" s="249"/>
      <c r="AW182" s="249"/>
      <c r="AX182" s="249"/>
      <c r="AY182" s="249"/>
      <c r="AZ182" s="249"/>
      <c r="BA182" s="249"/>
      <c r="BB182" s="249"/>
      <c r="BC182" s="249"/>
      <c r="BD182" s="249"/>
      <c r="BE182" s="249"/>
      <c r="BF182" s="249"/>
      <c r="BG182" s="249"/>
      <c r="BH182" s="249"/>
      <c r="BI182" s="249"/>
      <c r="BJ182" s="249"/>
      <c r="BK182" s="249"/>
      <c r="BL182" s="249"/>
      <c r="BM182" s="249"/>
      <c r="BN182" s="249"/>
      <c r="BO182" s="249"/>
      <c r="BP182" s="249"/>
      <c r="BQ182" s="249"/>
      <c r="BR182" s="249"/>
      <c r="BS182" s="249"/>
      <c r="BT182" s="249"/>
      <c r="BU182" s="249"/>
      <c r="BV182" s="249"/>
      <c r="BW182" s="249"/>
      <c r="BX182" s="249"/>
      <c r="BY182" s="249"/>
      <c r="BZ182" s="249"/>
      <c r="CA182" s="249"/>
      <c r="CB182" s="249"/>
      <c r="CC182" s="249"/>
      <c r="CD182" s="249"/>
      <c r="CE182" s="249"/>
      <c r="CF182" s="249"/>
      <c r="CG182" s="249"/>
      <c r="CH182" s="249"/>
      <c r="CI182" s="249"/>
      <c r="CJ182" s="249"/>
      <c r="CK182" s="249"/>
      <c r="CL182" s="249"/>
      <c r="CM182" s="249"/>
      <c r="CN182" s="249"/>
      <c r="CO182" s="249"/>
      <c r="CP182" s="249"/>
      <c r="CQ182" s="249"/>
      <c r="CR182" s="249"/>
      <c r="CS182" s="249"/>
      <c r="CT182" s="249"/>
      <c r="CU182" s="249"/>
      <c r="CV182" s="249"/>
      <c r="CW182" s="249"/>
      <c r="CX182" s="249"/>
      <c r="CY182" s="249"/>
      <c r="CZ182" s="249"/>
      <c r="DA182" s="249"/>
      <c r="DB182" s="249"/>
      <c r="DC182" s="249"/>
      <c r="DD182" s="249"/>
      <c r="DE182" s="249"/>
      <c r="DF182" s="249"/>
      <c r="DG182" s="249"/>
      <c r="DH182" s="249"/>
      <c r="DI182" s="249"/>
      <c r="DJ182" s="249"/>
      <c r="DK182" s="249"/>
      <c r="DL182" s="249"/>
    </row>
    <row r="183" spans="1:116" x14ac:dyDescent="0.35">
      <c r="A183" s="250" t="s">
        <v>922</v>
      </c>
      <c r="B183" s="251" t="s">
        <v>7655</v>
      </c>
      <c r="C183" s="254">
        <v>0.32836996870000001</v>
      </c>
      <c r="D183" s="255">
        <v>10</v>
      </c>
      <c r="E183" s="254">
        <v>1.6E-2</v>
      </c>
      <c r="F183" s="254">
        <v>6.9</v>
      </c>
      <c r="G183" s="254">
        <v>0.28448561900000002</v>
      </c>
      <c r="H183" s="254">
        <v>26.100000381499999</v>
      </c>
      <c r="I183" s="255">
        <v>4</v>
      </c>
      <c r="J183" s="255">
        <f>IFERROR(VLOOKUP($B183,'Core Indicators'!$E$3:$EU$906,147,FALSE),"x")</f>
        <v>49</v>
      </c>
      <c r="K183" s="256">
        <v>-0.69835144280000006</v>
      </c>
      <c r="L183" s="254">
        <v>6.25</v>
      </c>
      <c r="M183" s="255">
        <v>62</v>
      </c>
      <c r="N183" s="255">
        <v>30</v>
      </c>
      <c r="O183" s="255">
        <f>IFERROR(VLOOKUP(B183,'Core Indicators'!$E$3:$G$9906,3,FALSE),"x")</f>
        <v>42074000</v>
      </c>
      <c r="P183" s="255">
        <v>579290</v>
      </c>
      <c r="Q183" s="249"/>
      <c r="R183" s="249"/>
      <c r="S183" s="249"/>
      <c r="T183" s="249"/>
      <c r="U183" s="249"/>
      <c r="V183" s="249"/>
      <c r="W183" s="249"/>
      <c r="X183" s="249"/>
      <c r="Y183" s="249"/>
      <c r="Z183" s="249"/>
      <c r="AA183" s="249"/>
      <c r="AB183" s="249"/>
      <c r="AC183" s="249"/>
      <c r="AD183" s="249"/>
      <c r="AE183" s="249"/>
      <c r="AF183" s="249"/>
      <c r="AG183" s="249"/>
      <c r="AH183" s="249"/>
      <c r="AI183" s="249"/>
      <c r="AJ183" s="249"/>
      <c r="AK183" s="249"/>
      <c r="AL183" s="249"/>
      <c r="AM183" s="249"/>
      <c r="AN183" s="249"/>
      <c r="AO183" s="249"/>
      <c r="AP183" s="249"/>
      <c r="AQ183" s="249"/>
      <c r="AR183" s="249"/>
      <c r="AS183" s="249"/>
      <c r="AT183" s="249"/>
      <c r="AU183" s="249"/>
      <c r="AV183" s="249"/>
      <c r="AW183" s="249"/>
      <c r="AX183" s="249"/>
      <c r="AY183" s="249"/>
      <c r="AZ183" s="249"/>
      <c r="BA183" s="249"/>
      <c r="BB183" s="249"/>
      <c r="BC183" s="249"/>
      <c r="BD183" s="249"/>
      <c r="BE183" s="249"/>
      <c r="BF183" s="249"/>
      <c r="BG183" s="249"/>
      <c r="BH183" s="249"/>
      <c r="BI183" s="249"/>
      <c r="BJ183" s="249"/>
      <c r="BK183" s="249"/>
      <c r="BL183" s="249"/>
      <c r="BM183" s="249"/>
      <c r="BN183" s="249"/>
      <c r="BO183" s="249"/>
      <c r="BP183" s="249"/>
      <c r="BQ183" s="249"/>
      <c r="BR183" s="249"/>
      <c r="BS183" s="249"/>
      <c r="BT183" s="249"/>
      <c r="BU183" s="249"/>
      <c r="BV183" s="249"/>
      <c r="BW183" s="249"/>
      <c r="BX183" s="249"/>
      <c r="BY183" s="249"/>
      <c r="BZ183" s="249"/>
      <c r="CA183" s="249"/>
      <c r="CB183" s="249"/>
      <c r="CC183" s="249"/>
      <c r="CD183" s="249"/>
      <c r="CE183" s="249"/>
      <c r="CF183" s="249"/>
      <c r="CG183" s="249"/>
      <c r="CH183" s="249"/>
      <c r="CI183" s="249"/>
      <c r="CJ183" s="249"/>
      <c r="CK183" s="249"/>
      <c r="CL183" s="249"/>
      <c r="CM183" s="249"/>
      <c r="CN183" s="249"/>
      <c r="CO183" s="249"/>
      <c r="CP183" s="249"/>
      <c r="CQ183" s="249"/>
      <c r="CR183" s="249"/>
      <c r="CS183" s="249"/>
      <c r="CT183" s="249"/>
      <c r="CU183" s="249"/>
      <c r="CV183" s="249"/>
      <c r="CW183" s="249"/>
      <c r="CX183" s="249"/>
      <c r="CY183" s="249"/>
      <c r="CZ183" s="249"/>
      <c r="DA183" s="249"/>
      <c r="DB183" s="249"/>
      <c r="DC183" s="249"/>
      <c r="DD183" s="249"/>
      <c r="DE183" s="249"/>
      <c r="DF183" s="249"/>
      <c r="DG183" s="249"/>
      <c r="DH183" s="249"/>
      <c r="DI183" s="249"/>
      <c r="DJ183" s="249"/>
      <c r="DK183" s="249"/>
      <c r="DL183" s="249"/>
    </row>
    <row r="184" spans="1:116" x14ac:dyDescent="0.35">
      <c r="A184" s="250" t="s">
        <v>7656</v>
      </c>
      <c r="B184" s="251" t="s">
        <v>7657</v>
      </c>
      <c r="C184" s="254">
        <v>0.98560000059999997</v>
      </c>
      <c r="D184" s="255">
        <v>1</v>
      </c>
      <c r="E184" s="254">
        <v>0</v>
      </c>
      <c r="F184" s="254">
        <v>3.9</v>
      </c>
      <c r="G184" s="254">
        <v>0.1130989843</v>
      </c>
      <c r="H184" s="254">
        <v>32.5</v>
      </c>
      <c r="I184" s="255">
        <v>0</v>
      </c>
      <c r="J184" s="255" t="str">
        <f>IFERROR(VLOOKUP($B184,'Core Indicators'!$E$3:$EU$906,147,FALSE),"x")</f>
        <v>x</v>
      </c>
      <c r="K184" s="256">
        <v>0.84021884200000008</v>
      </c>
      <c r="L184" s="254">
        <v>4.25</v>
      </c>
      <c r="M184" s="255">
        <v>17</v>
      </c>
      <c r="N184" s="255">
        <v>71</v>
      </c>
      <c r="O184" s="255" t="str">
        <f>IFERROR(VLOOKUP(B184,'Core Indicators'!$E$3:$G$9906,3,FALSE),"x")</f>
        <v>x</v>
      </c>
      <c r="P184" s="255">
        <v>83600</v>
      </c>
      <c r="Q184" s="249"/>
      <c r="R184" s="249"/>
      <c r="S184" s="249"/>
      <c r="T184" s="249"/>
      <c r="U184" s="249"/>
      <c r="V184" s="249"/>
      <c r="W184" s="249"/>
      <c r="X184" s="249"/>
      <c r="Y184" s="249"/>
      <c r="Z184" s="249"/>
      <c r="AA184" s="249"/>
      <c r="AB184" s="249"/>
      <c r="AC184" s="249"/>
      <c r="AD184" s="249"/>
      <c r="AE184" s="249"/>
      <c r="AF184" s="249"/>
      <c r="AG184" s="249"/>
      <c r="AH184" s="249"/>
      <c r="AI184" s="249"/>
      <c r="AJ184" s="249"/>
      <c r="AK184" s="249"/>
      <c r="AL184" s="249"/>
      <c r="AM184" s="249"/>
      <c r="AN184" s="249"/>
      <c r="AO184" s="249"/>
      <c r="AP184" s="249"/>
      <c r="AQ184" s="249"/>
      <c r="AR184" s="249"/>
      <c r="AS184" s="249"/>
      <c r="AT184" s="249"/>
      <c r="AU184" s="249"/>
      <c r="AV184" s="249"/>
      <c r="AW184" s="249"/>
      <c r="AX184" s="249"/>
      <c r="AY184" s="249"/>
      <c r="AZ184" s="249"/>
      <c r="BA184" s="249"/>
      <c r="BB184" s="249"/>
      <c r="BC184" s="249"/>
      <c r="BD184" s="249"/>
      <c r="BE184" s="249"/>
      <c r="BF184" s="249"/>
      <c r="BG184" s="249"/>
      <c r="BH184" s="249"/>
      <c r="BI184" s="249"/>
      <c r="BJ184" s="249"/>
      <c r="BK184" s="249"/>
      <c r="BL184" s="249"/>
      <c r="BM184" s="249"/>
      <c r="BN184" s="249"/>
      <c r="BO184" s="249"/>
      <c r="BP184" s="249"/>
      <c r="BQ184" s="249"/>
      <c r="BR184" s="249"/>
      <c r="BS184" s="249"/>
      <c r="BT184" s="249"/>
      <c r="BU184" s="249"/>
      <c r="BV184" s="249"/>
      <c r="BW184" s="249"/>
      <c r="BX184" s="249"/>
      <c r="BY184" s="249"/>
      <c r="BZ184" s="249"/>
      <c r="CA184" s="249"/>
      <c r="CB184" s="249"/>
      <c r="CC184" s="249"/>
      <c r="CD184" s="249"/>
      <c r="CE184" s="249"/>
      <c r="CF184" s="249"/>
      <c r="CG184" s="249"/>
      <c r="CH184" s="249"/>
      <c r="CI184" s="249"/>
      <c r="CJ184" s="249"/>
      <c r="CK184" s="249"/>
      <c r="CL184" s="249"/>
      <c r="CM184" s="249"/>
      <c r="CN184" s="249"/>
      <c r="CO184" s="249"/>
      <c r="CP184" s="249"/>
      <c r="CQ184" s="249"/>
      <c r="CR184" s="249"/>
      <c r="CS184" s="249"/>
      <c r="CT184" s="249"/>
      <c r="CU184" s="249"/>
      <c r="CV184" s="249"/>
      <c r="CW184" s="249"/>
      <c r="CX184" s="249"/>
      <c r="CY184" s="249"/>
      <c r="CZ184" s="249"/>
      <c r="DA184" s="249"/>
      <c r="DB184" s="249"/>
      <c r="DC184" s="249"/>
      <c r="DD184" s="249"/>
      <c r="DE184" s="249"/>
      <c r="DF184" s="249"/>
      <c r="DG184" s="249"/>
      <c r="DH184" s="249"/>
      <c r="DI184" s="249"/>
      <c r="DJ184" s="249"/>
      <c r="DK184" s="249"/>
      <c r="DL184" s="249"/>
    </row>
    <row r="185" spans="1:116" x14ac:dyDescent="0.35">
      <c r="A185" s="250" t="s">
        <v>7658</v>
      </c>
      <c r="B185" s="251" t="s">
        <v>7659</v>
      </c>
      <c r="C185" s="254">
        <v>0.32496100410000001</v>
      </c>
      <c r="D185" s="255">
        <v>13</v>
      </c>
      <c r="E185" s="254">
        <v>7.0000000000000007E-2</v>
      </c>
      <c r="F185" s="254" t="s">
        <v>14</v>
      </c>
      <c r="G185" s="254">
        <v>0.1191900699</v>
      </c>
      <c r="H185" s="254">
        <v>34.799999237100003</v>
      </c>
      <c r="I185" s="255">
        <v>3</v>
      </c>
      <c r="J185" s="255" t="str">
        <f>IFERROR(VLOOKUP($B185,'Core Indicators'!$E$3:$EU$906,147,FALSE),"x")</f>
        <v>x</v>
      </c>
      <c r="K185" s="256">
        <v>1.6009106635999999</v>
      </c>
      <c r="L185" s="254" t="s">
        <v>14</v>
      </c>
      <c r="M185" s="255">
        <v>94</v>
      </c>
      <c r="N185" s="255">
        <v>77</v>
      </c>
      <c r="O185" s="255" t="str">
        <f>IFERROR(VLOOKUP(B185,'Core Indicators'!$E$3:$G$9906,3,FALSE),"x")</f>
        <v>x</v>
      </c>
      <c r="P185" s="255">
        <v>241930</v>
      </c>
      <c r="Q185" s="249"/>
      <c r="R185" s="249"/>
      <c r="S185" s="249"/>
      <c r="T185" s="249"/>
      <c r="U185" s="249"/>
      <c r="V185" s="249"/>
      <c r="W185" s="249"/>
      <c r="X185" s="249"/>
      <c r="Y185" s="249"/>
      <c r="Z185" s="249"/>
      <c r="AA185" s="249"/>
      <c r="AB185" s="249"/>
      <c r="AC185" s="249"/>
      <c r="AD185" s="249"/>
      <c r="AE185" s="249"/>
      <c r="AF185" s="249"/>
      <c r="AG185" s="249"/>
      <c r="AH185" s="249"/>
      <c r="AI185" s="249"/>
      <c r="AJ185" s="249"/>
      <c r="AK185" s="249"/>
      <c r="AL185" s="249"/>
      <c r="AM185" s="249"/>
      <c r="AN185" s="249"/>
      <c r="AO185" s="249"/>
      <c r="AP185" s="249"/>
      <c r="AQ185" s="249"/>
      <c r="AR185" s="249"/>
      <c r="AS185" s="249"/>
      <c r="AT185" s="249"/>
      <c r="AU185" s="249"/>
      <c r="AV185" s="249"/>
      <c r="AW185" s="249"/>
      <c r="AX185" s="249"/>
      <c r="AY185" s="249"/>
      <c r="AZ185" s="249"/>
      <c r="BA185" s="249"/>
      <c r="BB185" s="249"/>
      <c r="BC185" s="249"/>
      <c r="BD185" s="249"/>
      <c r="BE185" s="249"/>
      <c r="BF185" s="249"/>
      <c r="BG185" s="249"/>
      <c r="BH185" s="249"/>
      <c r="BI185" s="249"/>
      <c r="BJ185" s="249"/>
      <c r="BK185" s="249"/>
      <c r="BL185" s="249"/>
      <c r="BM185" s="249"/>
      <c r="BN185" s="249"/>
      <c r="BO185" s="249"/>
      <c r="BP185" s="249"/>
      <c r="BQ185" s="249"/>
      <c r="BR185" s="249"/>
      <c r="BS185" s="249"/>
      <c r="BT185" s="249"/>
      <c r="BU185" s="249"/>
      <c r="BV185" s="249"/>
      <c r="BW185" s="249"/>
      <c r="BX185" s="249"/>
      <c r="BY185" s="249"/>
      <c r="BZ185" s="249"/>
      <c r="CA185" s="249"/>
      <c r="CB185" s="249"/>
      <c r="CC185" s="249"/>
      <c r="CD185" s="249"/>
      <c r="CE185" s="249"/>
      <c r="CF185" s="249"/>
      <c r="CG185" s="249"/>
      <c r="CH185" s="249"/>
      <c r="CI185" s="249"/>
      <c r="CJ185" s="249"/>
      <c r="CK185" s="249"/>
      <c r="CL185" s="249"/>
      <c r="CM185" s="249"/>
      <c r="CN185" s="249"/>
      <c r="CO185" s="249"/>
      <c r="CP185" s="249"/>
      <c r="CQ185" s="249"/>
      <c r="CR185" s="249"/>
      <c r="CS185" s="249"/>
      <c r="CT185" s="249"/>
      <c r="CU185" s="249"/>
      <c r="CV185" s="249"/>
      <c r="CW185" s="249"/>
      <c r="CX185" s="249"/>
      <c r="CY185" s="249"/>
      <c r="CZ185" s="249"/>
      <c r="DA185" s="249"/>
      <c r="DB185" s="249"/>
      <c r="DC185" s="249"/>
      <c r="DD185" s="249"/>
      <c r="DE185" s="249"/>
      <c r="DF185" s="249"/>
      <c r="DG185" s="249"/>
      <c r="DH185" s="249"/>
      <c r="DI185" s="249"/>
      <c r="DJ185" s="249"/>
      <c r="DK185" s="249"/>
      <c r="DL185" s="249"/>
    </row>
    <row r="186" spans="1:116" x14ac:dyDescent="0.35">
      <c r="A186" s="250" t="s">
        <v>7660</v>
      </c>
      <c r="B186" s="251" t="s">
        <v>7661</v>
      </c>
      <c r="C186" s="254">
        <v>0.52450212409999997</v>
      </c>
      <c r="D186" s="255">
        <v>11</v>
      </c>
      <c r="E186" s="254">
        <v>0.17299999999999999</v>
      </c>
      <c r="F186" s="254" t="s">
        <v>14</v>
      </c>
      <c r="G186" s="254">
        <v>0.1816034607</v>
      </c>
      <c r="H186" s="254">
        <v>41.400001525900002</v>
      </c>
      <c r="I186" s="255">
        <v>3</v>
      </c>
      <c r="J186" s="255" t="str">
        <f>IFERROR(VLOOKUP($B186,'Core Indicators'!$E$3:$EU$906,147,FALSE),"x")</f>
        <v>x</v>
      </c>
      <c r="K186" s="256">
        <v>1.4610936642000001</v>
      </c>
      <c r="L186" s="254" t="s">
        <v>14</v>
      </c>
      <c r="M186" s="255">
        <v>86</v>
      </c>
      <c r="N186" s="255">
        <v>69</v>
      </c>
      <c r="O186" s="255" t="str">
        <f>IFERROR(VLOOKUP(B186,'Core Indicators'!$E$3:$G$9906,3,FALSE),"x")</f>
        <v>x</v>
      </c>
      <c r="P186" s="255">
        <v>9147420</v>
      </c>
      <c r="Q186" s="249"/>
      <c r="R186" s="249"/>
      <c r="S186" s="249"/>
      <c r="T186" s="249"/>
      <c r="U186" s="249"/>
      <c r="V186" s="249"/>
      <c r="W186" s="249"/>
      <c r="X186" s="249"/>
      <c r="Y186" s="249"/>
      <c r="Z186" s="249"/>
      <c r="AA186" s="249"/>
      <c r="AB186" s="249"/>
      <c r="AC186" s="249"/>
      <c r="AD186" s="249"/>
      <c r="AE186" s="249"/>
      <c r="AF186" s="249"/>
      <c r="AG186" s="249"/>
      <c r="AH186" s="249"/>
      <c r="AI186" s="249"/>
      <c r="AJ186" s="249"/>
      <c r="AK186" s="249"/>
      <c r="AL186" s="249"/>
      <c r="AM186" s="249"/>
      <c r="AN186" s="249"/>
      <c r="AO186" s="249"/>
      <c r="AP186" s="249"/>
      <c r="AQ186" s="249"/>
      <c r="AR186" s="249"/>
      <c r="AS186" s="249"/>
      <c r="AT186" s="249"/>
      <c r="AU186" s="249"/>
      <c r="AV186" s="249"/>
      <c r="AW186" s="249"/>
      <c r="AX186" s="249"/>
      <c r="AY186" s="249"/>
      <c r="AZ186" s="249"/>
      <c r="BA186" s="249"/>
      <c r="BB186" s="249"/>
      <c r="BC186" s="249"/>
      <c r="BD186" s="249"/>
      <c r="BE186" s="249"/>
      <c r="BF186" s="249"/>
      <c r="BG186" s="249"/>
      <c r="BH186" s="249"/>
      <c r="BI186" s="249"/>
      <c r="BJ186" s="249"/>
      <c r="BK186" s="249"/>
      <c r="BL186" s="249"/>
      <c r="BM186" s="249"/>
      <c r="BN186" s="249"/>
      <c r="BO186" s="249"/>
      <c r="BP186" s="249"/>
      <c r="BQ186" s="249"/>
      <c r="BR186" s="249"/>
      <c r="BS186" s="249"/>
      <c r="BT186" s="249"/>
      <c r="BU186" s="249"/>
      <c r="BV186" s="249"/>
      <c r="BW186" s="249"/>
      <c r="BX186" s="249"/>
      <c r="BY186" s="249"/>
      <c r="BZ186" s="249"/>
      <c r="CA186" s="249"/>
      <c r="CB186" s="249"/>
      <c r="CC186" s="249"/>
      <c r="CD186" s="249"/>
      <c r="CE186" s="249"/>
      <c r="CF186" s="249"/>
      <c r="CG186" s="249"/>
      <c r="CH186" s="249"/>
      <c r="CI186" s="249"/>
      <c r="CJ186" s="249"/>
      <c r="CK186" s="249"/>
      <c r="CL186" s="249"/>
      <c r="CM186" s="249"/>
      <c r="CN186" s="249"/>
      <c r="CO186" s="249"/>
      <c r="CP186" s="249"/>
      <c r="CQ186" s="249"/>
      <c r="CR186" s="249"/>
      <c r="CS186" s="249"/>
      <c r="CT186" s="249"/>
      <c r="CU186" s="249"/>
      <c r="CV186" s="249"/>
      <c r="CW186" s="249"/>
      <c r="CX186" s="249"/>
      <c r="CY186" s="249"/>
      <c r="CZ186" s="249"/>
      <c r="DA186" s="249"/>
      <c r="DB186" s="249"/>
      <c r="DC186" s="249"/>
      <c r="DD186" s="249"/>
      <c r="DE186" s="249"/>
      <c r="DF186" s="249"/>
      <c r="DG186" s="249"/>
      <c r="DH186" s="249"/>
      <c r="DI186" s="249"/>
      <c r="DJ186" s="249"/>
      <c r="DK186" s="249"/>
      <c r="DL186" s="249"/>
    </row>
    <row r="187" spans="1:116" x14ac:dyDescent="0.35">
      <c r="A187" s="250" t="s">
        <v>7662</v>
      </c>
      <c r="B187" s="251" t="s">
        <v>7663</v>
      </c>
      <c r="C187" s="254">
        <v>0.16945201360000001</v>
      </c>
      <c r="D187" s="255">
        <v>13</v>
      </c>
      <c r="E187" s="254">
        <v>0.08</v>
      </c>
      <c r="F187" s="254">
        <v>9.9</v>
      </c>
      <c r="G187" s="254">
        <v>0.27532989819999998</v>
      </c>
      <c r="H187" s="254">
        <v>39.700000762899997</v>
      </c>
      <c r="I187" s="255">
        <v>0</v>
      </c>
      <c r="J187" s="255" t="str">
        <f>IFERROR(VLOOKUP($B187,'Core Indicators'!$E$3:$EU$906,147,FALSE),"x")</f>
        <v>x</v>
      </c>
      <c r="K187" s="256">
        <v>0.62126314640000002</v>
      </c>
      <c r="L187" s="254">
        <v>10</v>
      </c>
      <c r="M187" s="255">
        <v>98</v>
      </c>
      <c r="N187" s="255">
        <v>71</v>
      </c>
      <c r="O187" s="255" t="str">
        <f>IFERROR(VLOOKUP(B187,'Core Indicators'!$E$3:$G$9906,3,FALSE),"x")</f>
        <v>x</v>
      </c>
      <c r="P187" s="255">
        <v>175020</v>
      </c>
      <c r="Q187" s="249"/>
      <c r="R187" s="249"/>
      <c r="S187" s="249"/>
      <c r="T187" s="249"/>
      <c r="U187" s="249"/>
      <c r="V187" s="249"/>
      <c r="W187" s="249"/>
      <c r="X187" s="249"/>
      <c r="Y187" s="249"/>
      <c r="Z187" s="249"/>
      <c r="AA187" s="249"/>
      <c r="AB187" s="249"/>
      <c r="AC187" s="249"/>
      <c r="AD187" s="249"/>
      <c r="AE187" s="249"/>
      <c r="AF187" s="249"/>
      <c r="AG187" s="249"/>
      <c r="AH187" s="249"/>
      <c r="AI187" s="249"/>
      <c r="AJ187" s="249"/>
      <c r="AK187" s="249"/>
      <c r="AL187" s="249"/>
      <c r="AM187" s="249"/>
      <c r="AN187" s="249"/>
      <c r="AO187" s="249"/>
      <c r="AP187" s="249"/>
      <c r="AQ187" s="249"/>
      <c r="AR187" s="249"/>
      <c r="AS187" s="249"/>
      <c r="AT187" s="249"/>
      <c r="AU187" s="249"/>
      <c r="AV187" s="249"/>
      <c r="AW187" s="249"/>
      <c r="AX187" s="249"/>
      <c r="AY187" s="249"/>
      <c r="AZ187" s="249"/>
      <c r="BA187" s="249"/>
      <c r="BB187" s="249"/>
      <c r="BC187" s="249"/>
      <c r="BD187" s="249"/>
      <c r="BE187" s="249"/>
      <c r="BF187" s="249"/>
      <c r="BG187" s="249"/>
      <c r="BH187" s="249"/>
      <c r="BI187" s="249"/>
      <c r="BJ187" s="249"/>
      <c r="BK187" s="249"/>
      <c r="BL187" s="249"/>
      <c r="BM187" s="249"/>
      <c r="BN187" s="249"/>
      <c r="BO187" s="249"/>
      <c r="BP187" s="249"/>
      <c r="BQ187" s="249"/>
      <c r="BR187" s="249"/>
      <c r="BS187" s="249"/>
      <c r="BT187" s="249"/>
      <c r="BU187" s="249"/>
      <c r="BV187" s="249"/>
      <c r="BW187" s="249"/>
      <c r="BX187" s="249"/>
      <c r="BY187" s="249"/>
      <c r="BZ187" s="249"/>
      <c r="CA187" s="249"/>
      <c r="CB187" s="249"/>
      <c r="CC187" s="249"/>
      <c r="CD187" s="249"/>
      <c r="CE187" s="249"/>
      <c r="CF187" s="249"/>
      <c r="CG187" s="249"/>
      <c r="CH187" s="249"/>
      <c r="CI187" s="249"/>
      <c r="CJ187" s="249"/>
      <c r="CK187" s="249"/>
      <c r="CL187" s="249"/>
      <c r="CM187" s="249"/>
      <c r="CN187" s="249"/>
      <c r="CO187" s="249"/>
      <c r="CP187" s="249"/>
      <c r="CQ187" s="249"/>
      <c r="CR187" s="249"/>
      <c r="CS187" s="249"/>
      <c r="CT187" s="249"/>
      <c r="CU187" s="249"/>
      <c r="CV187" s="249"/>
      <c r="CW187" s="249"/>
      <c r="CX187" s="249"/>
      <c r="CY187" s="249"/>
      <c r="CZ187" s="249"/>
      <c r="DA187" s="249"/>
      <c r="DB187" s="249"/>
      <c r="DC187" s="249"/>
      <c r="DD187" s="249"/>
      <c r="DE187" s="249"/>
      <c r="DF187" s="249"/>
      <c r="DG187" s="249"/>
      <c r="DH187" s="249"/>
      <c r="DI187" s="249"/>
      <c r="DJ187" s="249"/>
      <c r="DK187" s="249"/>
      <c r="DL187" s="249"/>
    </row>
    <row r="188" spans="1:116" x14ac:dyDescent="0.35">
      <c r="A188" s="250" t="s">
        <v>7664</v>
      </c>
      <c r="B188" s="251" t="s">
        <v>7665</v>
      </c>
      <c r="C188" s="254">
        <v>0.35384998090000003</v>
      </c>
      <c r="D188" s="255">
        <v>1</v>
      </c>
      <c r="E188" s="254">
        <v>0.16</v>
      </c>
      <c r="F188" s="254">
        <v>3.6333333333</v>
      </c>
      <c r="G188" s="254">
        <v>0.30309940320000001</v>
      </c>
      <c r="H188" s="254" t="s">
        <v>14</v>
      </c>
      <c r="I188" s="255">
        <v>1</v>
      </c>
      <c r="J188" s="255" t="str">
        <f>IFERROR(VLOOKUP($B188,'Core Indicators'!$E$3:$EU$906,147,FALSE),"x")</f>
        <v>x</v>
      </c>
      <c r="K188" s="256">
        <v>-1.0481816530000001</v>
      </c>
      <c r="L188" s="254">
        <v>3.25</v>
      </c>
      <c r="M188" s="255">
        <v>10</v>
      </c>
      <c r="N188" s="255">
        <v>25</v>
      </c>
      <c r="O188" s="255" t="str">
        <f>IFERROR(VLOOKUP(B188,'Core Indicators'!$E$3:$G$9906,3,FALSE),"x")</f>
        <v>x</v>
      </c>
      <c r="P188" s="255">
        <v>425400</v>
      </c>
      <c r="Q188" s="249"/>
      <c r="R188" s="249"/>
      <c r="S188" s="249"/>
      <c r="T188" s="249"/>
      <c r="U188" s="249"/>
      <c r="V188" s="249"/>
      <c r="W188" s="249"/>
      <c r="X188" s="249"/>
      <c r="Y188" s="249"/>
      <c r="Z188" s="249"/>
      <c r="AA188" s="249"/>
      <c r="AB188" s="249"/>
      <c r="AC188" s="249"/>
      <c r="AD188" s="249"/>
      <c r="AE188" s="249"/>
      <c r="AF188" s="249"/>
      <c r="AG188" s="249"/>
      <c r="AH188" s="249"/>
      <c r="AI188" s="249"/>
      <c r="AJ188" s="249"/>
      <c r="AK188" s="249"/>
      <c r="AL188" s="249"/>
      <c r="AM188" s="249"/>
      <c r="AN188" s="249"/>
      <c r="AO188" s="249"/>
      <c r="AP188" s="249"/>
      <c r="AQ188" s="249"/>
      <c r="AR188" s="249"/>
      <c r="AS188" s="249"/>
      <c r="AT188" s="249"/>
      <c r="AU188" s="249"/>
      <c r="AV188" s="249"/>
      <c r="AW188" s="249"/>
      <c r="AX188" s="249"/>
      <c r="AY188" s="249"/>
      <c r="AZ188" s="249"/>
      <c r="BA188" s="249"/>
      <c r="BB188" s="249"/>
      <c r="BC188" s="249"/>
      <c r="BD188" s="249"/>
      <c r="BE188" s="249"/>
      <c r="BF188" s="249"/>
      <c r="BG188" s="249"/>
      <c r="BH188" s="249"/>
      <c r="BI188" s="249"/>
      <c r="BJ188" s="249"/>
      <c r="BK188" s="249"/>
      <c r="BL188" s="249"/>
      <c r="BM188" s="249"/>
      <c r="BN188" s="249"/>
      <c r="BO188" s="249"/>
      <c r="BP188" s="249"/>
      <c r="BQ188" s="249"/>
      <c r="BR188" s="249"/>
      <c r="BS188" s="249"/>
      <c r="BT188" s="249"/>
      <c r="BU188" s="249"/>
      <c r="BV188" s="249"/>
      <c r="BW188" s="249"/>
      <c r="BX188" s="249"/>
      <c r="BY188" s="249"/>
      <c r="BZ188" s="249"/>
      <c r="CA188" s="249"/>
      <c r="CB188" s="249"/>
      <c r="CC188" s="249"/>
      <c r="CD188" s="249"/>
      <c r="CE188" s="249"/>
      <c r="CF188" s="249"/>
      <c r="CG188" s="249"/>
      <c r="CH188" s="249"/>
      <c r="CI188" s="249"/>
      <c r="CJ188" s="249"/>
      <c r="CK188" s="249"/>
      <c r="CL188" s="249"/>
      <c r="CM188" s="249"/>
      <c r="CN188" s="249"/>
      <c r="CO188" s="249"/>
      <c r="CP188" s="249"/>
      <c r="CQ188" s="249"/>
      <c r="CR188" s="249"/>
      <c r="CS188" s="249"/>
      <c r="CT188" s="249"/>
      <c r="CU188" s="249"/>
      <c r="CV188" s="249"/>
      <c r="CW188" s="249"/>
      <c r="CX188" s="249"/>
      <c r="CY188" s="249"/>
      <c r="CZ188" s="249"/>
      <c r="DA188" s="249"/>
      <c r="DB188" s="249"/>
      <c r="DC188" s="249"/>
      <c r="DD188" s="249"/>
      <c r="DE188" s="249"/>
      <c r="DF188" s="249"/>
      <c r="DG188" s="249"/>
      <c r="DH188" s="249"/>
      <c r="DI188" s="249"/>
      <c r="DJ188" s="249"/>
      <c r="DK188" s="249"/>
      <c r="DL188" s="249"/>
    </row>
    <row r="189" spans="1:116" x14ac:dyDescent="0.35">
      <c r="A189" s="250" t="s">
        <v>7666</v>
      </c>
      <c r="B189" s="251" t="s">
        <v>7667</v>
      </c>
      <c r="C189" s="254">
        <v>0</v>
      </c>
      <c r="D189" s="255">
        <v>12</v>
      </c>
      <c r="E189" s="254">
        <v>0</v>
      </c>
      <c r="F189" s="254" t="s">
        <v>14</v>
      </c>
      <c r="G189" s="254" t="s">
        <v>14</v>
      </c>
      <c r="H189" s="254">
        <v>37.599998474099998</v>
      </c>
      <c r="I189" s="255">
        <v>0</v>
      </c>
      <c r="J189" s="255" t="str">
        <f>IFERROR(VLOOKUP($B189,'Core Indicators'!$E$3:$EU$906,147,FALSE),"x")</f>
        <v>x</v>
      </c>
      <c r="K189" s="256">
        <v>0.17785331609999999</v>
      </c>
      <c r="L189" s="254" t="s">
        <v>14</v>
      </c>
      <c r="M189" s="255">
        <v>82</v>
      </c>
      <c r="N189" s="255">
        <v>46</v>
      </c>
      <c r="O189" s="255" t="str">
        <f>IFERROR(VLOOKUP(B189,'Core Indicators'!$E$3:$G$9906,3,FALSE),"x")</f>
        <v>x</v>
      </c>
      <c r="P189" s="255">
        <v>12190</v>
      </c>
      <c r="Q189" s="249"/>
      <c r="R189" s="249"/>
      <c r="S189" s="249"/>
      <c r="T189" s="249"/>
      <c r="U189" s="249"/>
      <c r="V189" s="249"/>
      <c r="W189" s="249"/>
      <c r="X189" s="249"/>
      <c r="Y189" s="249"/>
      <c r="Z189" s="249"/>
      <c r="AA189" s="249"/>
      <c r="AB189" s="249"/>
      <c r="AC189" s="249"/>
      <c r="AD189" s="249"/>
      <c r="AE189" s="249"/>
      <c r="AF189" s="249"/>
      <c r="AG189" s="249"/>
      <c r="AH189" s="249"/>
      <c r="AI189" s="249"/>
      <c r="AJ189" s="249"/>
      <c r="AK189" s="249"/>
      <c r="AL189" s="249"/>
      <c r="AM189" s="249"/>
      <c r="AN189" s="249"/>
      <c r="AO189" s="249"/>
      <c r="AP189" s="249"/>
      <c r="AQ189" s="249"/>
      <c r="AR189" s="249"/>
      <c r="AS189" s="249"/>
      <c r="AT189" s="249"/>
      <c r="AU189" s="249"/>
      <c r="AV189" s="249"/>
      <c r="AW189" s="249"/>
      <c r="AX189" s="249"/>
      <c r="AY189" s="249"/>
      <c r="AZ189" s="249"/>
      <c r="BA189" s="249"/>
      <c r="BB189" s="249"/>
      <c r="BC189" s="249"/>
      <c r="BD189" s="249"/>
      <c r="BE189" s="249"/>
      <c r="BF189" s="249"/>
      <c r="BG189" s="249"/>
      <c r="BH189" s="249"/>
      <c r="BI189" s="249"/>
      <c r="BJ189" s="249"/>
      <c r="BK189" s="249"/>
      <c r="BL189" s="249"/>
      <c r="BM189" s="249"/>
      <c r="BN189" s="249"/>
      <c r="BO189" s="249"/>
      <c r="BP189" s="249"/>
      <c r="BQ189" s="249"/>
      <c r="BR189" s="249"/>
      <c r="BS189" s="249"/>
      <c r="BT189" s="249"/>
      <c r="BU189" s="249"/>
      <c r="BV189" s="249"/>
      <c r="BW189" s="249"/>
      <c r="BX189" s="249"/>
      <c r="BY189" s="249"/>
      <c r="BZ189" s="249"/>
      <c r="CA189" s="249"/>
      <c r="CB189" s="249"/>
      <c r="CC189" s="249"/>
      <c r="CD189" s="249"/>
      <c r="CE189" s="249"/>
      <c r="CF189" s="249"/>
      <c r="CG189" s="249"/>
      <c r="CH189" s="249"/>
      <c r="CI189" s="249"/>
      <c r="CJ189" s="249"/>
      <c r="CK189" s="249"/>
      <c r="CL189" s="249"/>
      <c r="CM189" s="249"/>
      <c r="CN189" s="249"/>
      <c r="CO189" s="249"/>
      <c r="CP189" s="249"/>
      <c r="CQ189" s="249"/>
      <c r="CR189" s="249"/>
      <c r="CS189" s="249"/>
      <c r="CT189" s="249"/>
      <c r="CU189" s="249"/>
      <c r="CV189" s="249"/>
      <c r="CW189" s="249"/>
      <c r="CX189" s="249"/>
      <c r="CY189" s="249"/>
      <c r="CZ189" s="249"/>
      <c r="DA189" s="249"/>
      <c r="DB189" s="249"/>
      <c r="DC189" s="249"/>
      <c r="DD189" s="249"/>
      <c r="DE189" s="249"/>
      <c r="DF189" s="249"/>
      <c r="DG189" s="249"/>
      <c r="DH189" s="249"/>
      <c r="DI189" s="249"/>
      <c r="DJ189" s="249"/>
      <c r="DK189" s="249"/>
      <c r="DL189" s="249"/>
    </row>
    <row r="190" spans="1:116" x14ac:dyDescent="0.35">
      <c r="A190" s="250" t="s">
        <v>109</v>
      </c>
      <c r="B190" s="251" t="s">
        <v>7668</v>
      </c>
      <c r="C190" s="254">
        <v>0.26454201690000001</v>
      </c>
      <c r="D190" s="255">
        <v>7</v>
      </c>
      <c r="E190" s="254">
        <v>0.12</v>
      </c>
      <c r="F190" s="254">
        <v>3.0833333333000001</v>
      </c>
      <c r="G190" s="254">
        <v>0.45795582140000002</v>
      </c>
      <c r="H190" s="254">
        <v>46.900001525900002</v>
      </c>
      <c r="I190" s="255">
        <v>3</v>
      </c>
      <c r="J190" s="255">
        <f>IFERROR(VLOOKUP($B190,'Core Indicators'!$E$3:$EU$906,147,FALSE),"x")</f>
        <v>8253</v>
      </c>
      <c r="K190" s="256">
        <v>-2.3200535774</v>
      </c>
      <c r="L190" s="254">
        <v>1.75</v>
      </c>
      <c r="M190" s="255">
        <v>16</v>
      </c>
      <c r="N190" s="255">
        <v>16</v>
      </c>
      <c r="O190" s="255">
        <f>IFERROR(VLOOKUP(B190,'Core Indicators'!$E$3:$G$9906,3,FALSE),"x")</f>
        <v>27412000</v>
      </c>
      <c r="P190" s="255">
        <v>882050</v>
      </c>
      <c r="Q190" s="249"/>
      <c r="R190" s="249"/>
      <c r="S190" s="249"/>
      <c r="T190" s="249"/>
      <c r="U190" s="249"/>
      <c r="V190" s="249"/>
      <c r="W190" s="249"/>
      <c r="X190" s="249"/>
      <c r="Y190" s="249"/>
      <c r="Z190" s="249"/>
      <c r="AA190" s="249"/>
      <c r="AB190" s="249"/>
      <c r="AC190" s="249"/>
      <c r="AD190" s="249"/>
      <c r="AE190" s="249"/>
      <c r="AF190" s="249"/>
      <c r="AG190" s="249"/>
      <c r="AH190" s="249"/>
      <c r="AI190" s="249"/>
      <c r="AJ190" s="249"/>
      <c r="AK190" s="249"/>
      <c r="AL190" s="249"/>
      <c r="AM190" s="249"/>
      <c r="AN190" s="249"/>
      <c r="AO190" s="249"/>
      <c r="AP190" s="249"/>
      <c r="AQ190" s="249"/>
      <c r="AR190" s="249"/>
      <c r="AS190" s="249"/>
      <c r="AT190" s="249"/>
      <c r="AU190" s="249"/>
      <c r="AV190" s="249"/>
      <c r="AW190" s="249"/>
      <c r="AX190" s="249"/>
      <c r="AY190" s="249"/>
      <c r="AZ190" s="249"/>
      <c r="BA190" s="249"/>
      <c r="BB190" s="249"/>
      <c r="BC190" s="249"/>
      <c r="BD190" s="249"/>
      <c r="BE190" s="249"/>
      <c r="BF190" s="249"/>
      <c r="BG190" s="249"/>
      <c r="BH190" s="249"/>
      <c r="BI190" s="249"/>
      <c r="BJ190" s="249"/>
      <c r="BK190" s="249"/>
      <c r="BL190" s="249"/>
      <c r="BM190" s="249"/>
      <c r="BN190" s="249"/>
      <c r="BO190" s="249"/>
      <c r="BP190" s="249"/>
      <c r="BQ190" s="249"/>
      <c r="BR190" s="249"/>
      <c r="BS190" s="249"/>
      <c r="BT190" s="249"/>
      <c r="BU190" s="249"/>
      <c r="BV190" s="249"/>
      <c r="BW190" s="249"/>
      <c r="BX190" s="249"/>
      <c r="BY190" s="249"/>
      <c r="BZ190" s="249"/>
      <c r="CA190" s="249"/>
      <c r="CB190" s="249"/>
      <c r="CC190" s="249"/>
      <c r="CD190" s="249"/>
      <c r="CE190" s="249"/>
      <c r="CF190" s="249"/>
      <c r="CG190" s="249"/>
      <c r="CH190" s="249"/>
      <c r="CI190" s="249"/>
      <c r="CJ190" s="249"/>
      <c r="CK190" s="249"/>
      <c r="CL190" s="249"/>
      <c r="CM190" s="249"/>
      <c r="CN190" s="249"/>
      <c r="CO190" s="249"/>
      <c r="CP190" s="249"/>
      <c r="CQ190" s="249"/>
      <c r="CR190" s="249"/>
      <c r="CS190" s="249"/>
      <c r="CT190" s="249"/>
      <c r="CU190" s="249"/>
      <c r="CV190" s="249"/>
      <c r="CW190" s="249"/>
      <c r="CX190" s="249"/>
      <c r="CY190" s="249"/>
      <c r="CZ190" s="249"/>
      <c r="DA190" s="249"/>
      <c r="DB190" s="249"/>
      <c r="DC190" s="249"/>
      <c r="DD190" s="249"/>
      <c r="DE190" s="249"/>
      <c r="DF190" s="249"/>
      <c r="DG190" s="249"/>
      <c r="DH190" s="249"/>
      <c r="DI190" s="249"/>
      <c r="DJ190" s="249"/>
      <c r="DK190" s="249"/>
      <c r="DL190" s="249"/>
    </row>
    <row r="191" spans="1:116" x14ac:dyDescent="0.35">
      <c r="A191" s="250" t="s">
        <v>7669</v>
      </c>
      <c r="B191" s="251" t="s">
        <v>7670</v>
      </c>
      <c r="C191" s="254">
        <v>0.27606595950000001</v>
      </c>
      <c r="D191" s="255">
        <v>1</v>
      </c>
      <c r="E191" s="254">
        <v>0.10100000000000001</v>
      </c>
      <c r="F191" s="254">
        <v>3.5666666667000002</v>
      </c>
      <c r="G191" s="254">
        <v>0.31384940030000003</v>
      </c>
      <c r="H191" s="254">
        <v>35.700000762899997</v>
      </c>
      <c r="I191" s="255">
        <v>5</v>
      </c>
      <c r="J191" s="255" t="str">
        <f>IFERROR(VLOOKUP($B191,'Core Indicators'!$E$3:$EU$906,147,FALSE),"x")</f>
        <v>x</v>
      </c>
      <c r="K191" s="256">
        <v>-1.68987531E-2</v>
      </c>
      <c r="L191" s="254">
        <v>3</v>
      </c>
      <c r="M191" s="255">
        <v>20</v>
      </c>
      <c r="N191" s="255">
        <v>37</v>
      </c>
      <c r="O191" s="255" t="str">
        <f>IFERROR(VLOOKUP(B191,'Core Indicators'!$E$3:$G$9906,3,FALSE),"x")</f>
        <v>x</v>
      </c>
      <c r="P191" s="255">
        <v>310070</v>
      </c>
      <c r="Q191" s="249"/>
      <c r="R191" s="249"/>
      <c r="S191" s="249"/>
      <c r="T191" s="249"/>
      <c r="U191" s="249"/>
      <c r="V191" s="249"/>
      <c r="W191" s="249"/>
      <c r="X191" s="249"/>
      <c r="Y191" s="249"/>
      <c r="Z191" s="249"/>
      <c r="AA191" s="249"/>
      <c r="AB191" s="249"/>
      <c r="AC191" s="249"/>
      <c r="AD191" s="249"/>
      <c r="AE191" s="249"/>
      <c r="AF191" s="249"/>
      <c r="AG191" s="249"/>
      <c r="AH191" s="249"/>
      <c r="AI191" s="249"/>
      <c r="AJ191" s="249"/>
      <c r="AK191" s="249"/>
      <c r="AL191" s="249"/>
      <c r="AM191" s="249"/>
      <c r="AN191" s="249"/>
      <c r="AO191" s="249"/>
      <c r="AP191" s="249"/>
      <c r="AQ191" s="249"/>
      <c r="AR191" s="249"/>
      <c r="AS191" s="249"/>
      <c r="AT191" s="249"/>
      <c r="AU191" s="249"/>
      <c r="AV191" s="249"/>
      <c r="AW191" s="249"/>
      <c r="AX191" s="249"/>
      <c r="AY191" s="249"/>
      <c r="AZ191" s="249"/>
      <c r="BA191" s="249"/>
      <c r="BB191" s="249"/>
      <c r="BC191" s="249"/>
      <c r="BD191" s="249"/>
      <c r="BE191" s="249"/>
      <c r="BF191" s="249"/>
      <c r="BG191" s="249"/>
      <c r="BH191" s="249"/>
      <c r="BI191" s="249"/>
      <c r="BJ191" s="249"/>
      <c r="BK191" s="249"/>
      <c r="BL191" s="249"/>
      <c r="BM191" s="249"/>
      <c r="BN191" s="249"/>
      <c r="BO191" s="249"/>
      <c r="BP191" s="249"/>
      <c r="BQ191" s="249"/>
      <c r="BR191" s="249"/>
      <c r="BS191" s="249"/>
      <c r="BT191" s="249"/>
      <c r="BU191" s="249"/>
      <c r="BV191" s="249"/>
      <c r="BW191" s="249"/>
      <c r="BX191" s="249"/>
      <c r="BY191" s="249"/>
      <c r="BZ191" s="249"/>
      <c r="CA191" s="249"/>
      <c r="CB191" s="249"/>
      <c r="CC191" s="249"/>
      <c r="CD191" s="249"/>
      <c r="CE191" s="249"/>
      <c r="CF191" s="249"/>
      <c r="CG191" s="249"/>
      <c r="CH191" s="249"/>
      <c r="CI191" s="249"/>
      <c r="CJ191" s="249"/>
      <c r="CK191" s="249"/>
      <c r="CL191" s="249"/>
      <c r="CM191" s="249"/>
      <c r="CN191" s="249"/>
      <c r="CO191" s="249"/>
      <c r="CP191" s="249"/>
      <c r="CQ191" s="249"/>
      <c r="CR191" s="249"/>
      <c r="CS191" s="249"/>
      <c r="CT191" s="249"/>
      <c r="CU191" s="249"/>
      <c r="CV191" s="249"/>
      <c r="CW191" s="249"/>
      <c r="CX191" s="249"/>
      <c r="CY191" s="249"/>
      <c r="CZ191" s="249"/>
      <c r="DA191" s="249"/>
      <c r="DB191" s="249"/>
      <c r="DC191" s="249"/>
      <c r="DD191" s="249"/>
      <c r="DE191" s="249"/>
      <c r="DF191" s="249"/>
      <c r="DG191" s="249"/>
      <c r="DH191" s="249"/>
      <c r="DI191" s="249"/>
      <c r="DJ191" s="249"/>
      <c r="DK191" s="249"/>
      <c r="DL191" s="249"/>
    </row>
    <row r="192" spans="1:116" x14ac:dyDescent="0.35">
      <c r="A192" s="250" t="s">
        <v>99</v>
      </c>
      <c r="B192" s="251" t="s">
        <v>7671</v>
      </c>
      <c r="C192" s="254">
        <v>0.62499999270000006</v>
      </c>
      <c r="D192" s="255">
        <v>2</v>
      </c>
      <c r="E192" s="254">
        <v>0</v>
      </c>
      <c r="F192" s="254">
        <v>1.5</v>
      </c>
      <c r="G192" s="254">
        <v>0.83417374249999998</v>
      </c>
      <c r="H192" s="254">
        <v>36.700000762899997</v>
      </c>
      <c r="I192" s="255">
        <v>3</v>
      </c>
      <c r="J192" s="255">
        <f>IFERROR(VLOOKUP($B192,'Core Indicators'!$E$3:$EU$906,147,FALSE),"x")</f>
        <v>9970</v>
      </c>
      <c r="K192" s="256">
        <v>-1.7733464241000001</v>
      </c>
      <c r="L192" s="254">
        <v>1.25</v>
      </c>
      <c r="M192" s="255">
        <v>11</v>
      </c>
      <c r="N192" s="255">
        <v>15</v>
      </c>
      <c r="O192" s="255">
        <f>IFERROR(VLOOKUP(B192,'Core Indicators'!$E$3:$G$9906,3,FALSE),"x")</f>
        <v>30939000</v>
      </c>
      <c r="P192" s="255">
        <v>527970</v>
      </c>
      <c r="Q192" s="249"/>
      <c r="R192" s="249"/>
      <c r="S192" s="249"/>
      <c r="T192" s="249"/>
      <c r="U192" s="249"/>
      <c r="V192" s="249"/>
      <c r="W192" s="249"/>
      <c r="X192" s="249"/>
      <c r="Y192" s="249"/>
      <c r="Z192" s="249"/>
      <c r="AA192" s="249"/>
      <c r="AB192" s="249"/>
      <c r="AC192" s="249"/>
      <c r="AD192" s="249"/>
      <c r="AE192" s="249"/>
      <c r="AF192" s="249"/>
      <c r="AG192" s="249"/>
      <c r="AH192" s="249"/>
      <c r="AI192" s="249"/>
      <c r="AJ192" s="249"/>
      <c r="AK192" s="249"/>
      <c r="AL192" s="249"/>
      <c r="AM192" s="249"/>
      <c r="AN192" s="249"/>
      <c r="AO192" s="249"/>
      <c r="AP192" s="249"/>
      <c r="AQ192" s="249"/>
      <c r="AR192" s="249"/>
      <c r="AS192" s="249"/>
      <c r="AT192" s="249"/>
      <c r="AU192" s="249"/>
      <c r="AV192" s="249"/>
      <c r="AW192" s="249"/>
      <c r="AX192" s="249"/>
      <c r="AY192" s="249"/>
      <c r="AZ192" s="249"/>
      <c r="BA192" s="249"/>
      <c r="BB192" s="249"/>
      <c r="BC192" s="249"/>
      <c r="BD192" s="249"/>
      <c r="BE192" s="249"/>
      <c r="BF192" s="249"/>
      <c r="BG192" s="249"/>
      <c r="BH192" s="249"/>
      <c r="BI192" s="249"/>
      <c r="BJ192" s="249"/>
      <c r="BK192" s="249"/>
      <c r="BL192" s="249"/>
      <c r="BM192" s="249"/>
      <c r="BN192" s="249"/>
      <c r="BO192" s="249"/>
      <c r="BP192" s="249"/>
      <c r="BQ192" s="249"/>
      <c r="BR192" s="249"/>
      <c r="BS192" s="249"/>
      <c r="BT192" s="249"/>
      <c r="BU192" s="249"/>
      <c r="BV192" s="249"/>
      <c r="BW192" s="249"/>
      <c r="BX192" s="249"/>
      <c r="BY192" s="249"/>
      <c r="BZ192" s="249"/>
      <c r="CA192" s="249"/>
      <c r="CB192" s="249"/>
      <c r="CC192" s="249"/>
      <c r="CD192" s="249"/>
      <c r="CE192" s="249"/>
      <c r="CF192" s="249"/>
      <c r="CG192" s="249"/>
      <c r="CH192" s="249"/>
      <c r="CI192" s="249"/>
      <c r="CJ192" s="249"/>
      <c r="CK192" s="249"/>
      <c r="CL192" s="249"/>
      <c r="CM192" s="249"/>
      <c r="CN192" s="249"/>
      <c r="CO192" s="249"/>
      <c r="CP192" s="249"/>
      <c r="CQ192" s="249"/>
      <c r="CR192" s="249"/>
      <c r="CS192" s="249"/>
      <c r="CT192" s="249"/>
      <c r="CU192" s="249"/>
      <c r="CV192" s="249"/>
      <c r="CW192" s="249"/>
      <c r="CX192" s="249"/>
      <c r="CY192" s="249"/>
      <c r="CZ192" s="249"/>
      <c r="DA192" s="249"/>
      <c r="DB192" s="249"/>
      <c r="DC192" s="249"/>
      <c r="DD192" s="249"/>
      <c r="DE192" s="249"/>
      <c r="DF192" s="249"/>
      <c r="DG192" s="249"/>
      <c r="DH192" s="249"/>
      <c r="DI192" s="249"/>
      <c r="DJ192" s="249"/>
      <c r="DK192" s="249"/>
      <c r="DL192" s="249"/>
    </row>
    <row r="193" spans="1:116" x14ac:dyDescent="0.35">
      <c r="A193" s="250" t="s">
        <v>445</v>
      </c>
      <c r="B193" s="251" t="s">
        <v>7672</v>
      </c>
      <c r="C193" s="254">
        <v>0.70259998769999998</v>
      </c>
      <c r="D193" s="255">
        <v>8</v>
      </c>
      <c r="E193" s="254">
        <v>0</v>
      </c>
      <c r="F193" s="254">
        <v>5.75</v>
      </c>
      <c r="G193" s="254">
        <v>0.54032529939999996</v>
      </c>
      <c r="H193" s="254">
        <v>57.099998474099998</v>
      </c>
      <c r="I193" s="255">
        <v>0</v>
      </c>
      <c r="J193" s="255" t="str">
        <f>IFERROR(VLOOKUP($B193,'Core Indicators'!$E$3:$EU$906,147,FALSE),"x")</f>
        <v>x</v>
      </c>
      <c r="K193" s="256">
        <v>-0.46206927299999989</v>
      </c>
      <c r="L193" s="254">
        <v>4.25</v>
      </c>
      <c r="M193" s="255">
        <v>54</v>
      </c>
      <c r="N193" s="255">
        <v>34</v>
      </c>
      <c r="O193" s="255">
        <f>IFERROR(VLOOKUP(B193,'Core Indicators'!$E$3:$G$9906,3,FALSE),"x")</f>
        <v>17885000</v>
      </c>
      <c r="P193" s="255">
        <v>743390</v>
      </c>
      <c r="Q193" s="249"/>
      <c r="R193" s="249"/>
      <c r="S193" s="249"/>
      <c r="T193" s="249"/>
      <c r="U193" s="249"/>
      <c r="V193" s="249"/>
      <c r="W193" s="249"/>
      <c r="X193" s="249"/>
      <c r="Y193" s="249"/>
      <c r="Z193" s="249"/>
      <c r="AA193" s="249"/>
      <c r="AB193" s="249"/>
      <c r="AC193" s="249"/>
      <c r="AD193" s="249"/>
      <c r="AE193" s="249"/>
      <c r="AF193" s="249"/>
      <c r="AG193" s="249"/>
      <c r="AH193" s="249"/>
      <c r="AI193" s="249"/>
      <c r="AJ193" s="249"/>
      <c r="AK193" s="249"/>
      <c r="AL193" s="249"/>
      <c r="AM193" s="249"/>
      <c r="AN193" s="249"/>
      <c r="AO193" s="249"/>
      <c r="AP193" s="249"/>
      <c r="AQ193" s="249"/>
      <c r="AR193" s="249"/>
      <c r="AS193" s="249"/>
      <c r="AT193" s="249"/>
      <c r="AU193" s="249"/>
      <c r="AV193" s="249"/>
      <c r="AW193" s="249"/>
      <c r="AX193" s="249"/>
      <c r="AY193" s="249"/>
      <c r="AZ193" s="249"/>
      <c r="BA193" s="249"/>
      <c r="BB193" s="249"/>
      <c r="BC193" s="249"/>
      <c r="BD193" s="249"/>
      <c r="BE193" s="249"/>
      <c r="BF193" s="249"/>
      <c r="BG193" s="249"/>
      <c r="BH193" s="249"/>
      <c r="BI193" s="249"/>
      <c r="BJ193" s="249"/>
      <c r="BK193" s="249"/>
      <c r="BL193" s="249"/>
      <c r="BM193" s="249"/>
      <c r="BN193" s="249"/>
      <c r="BO193" s="249"/>
      <c r="BP193" s="249"/>
      <c r="BQ193" s="249"/>
      <c r="BR193" s="249"/>
      <c r="BS193" s="249"/>
      <c r="BT193" s="249"/>
      <c r="BU193" s="249"/>
      <c r="BV193" s="249"/>
      <c r="BW193" s="249"/>
      <c r="BX193" s="249"/>
      <c r="BY193" s="249"/>
      <c r="BZ193" s="249"/>
      <c r="CA193" s="249"/>
      <c r="CB193" s="249"/>
      <c r="CC193" s="249"/>
      <c r="CD193" s="249"/>
      <c r="CE193" s="249"/>
      <c r="CF193" s="249"/>
      <c r="CG193" s="249"/>
      <c r="CH193" s="249"/>
      <c r="CI193" s="249"/>
      <c r="CJ193" s="249"/>
      <c r="CK193" s="249"/>
      <c r="CL193" s="249"/>
      <c r="CM193" s="249"/>
      <c r="CN193" s="249"/>
      <c r="CO193" s="249"/>
      <c r="CP193" s="249"/>
      <c r="CQ193" s="249"/>
      <c r="CR193" s="249"/>
      <c r="CS193" s="249"/>
      <c r="CT193" s="249"/>
      <c r="CU193" s="249"/>
      <c r="CV193" s="249"/>
      <c r="CW193" s="249"/>
      <c r="CX193" s="249"/>
      <c r="CY193" s="249"/>
      <c r="CZ193" s="249"/>
      <c r="DA193" s="249"/>
      <c r="DB193" s="249"/>
      <c r="DC193" s="249"/>
      <c r="DD193" s="249"/>
      <c r="DE193" s="249"/>
      <c r="DF193" s="249"/>
      <c r="DG193" s="249"/>
      <c r="DH193" s="249"/>
      <c r="DI193" s="249"/>
      <c r="DJ193" s="249"/>
      <c r="DK193" s="249"/>
      <c r="DL193" s="249"/>
    </row>
    <row r="194" spans="1:116" x14ac:dyDescent="0.35">
      <c r="A194" s="250" t="s">
        <v>202</v>
      </c>
      <c r="B194" s="251" t="s">
        <v>7673</v>
      </c>
      <c r="C194" s="254">
        <v>0.30790001160000002</v>
      </c>
      <c r="D194" s="255">
        <v>0</v>
      </c>
      <c r="E194" s="254">
        <v>0.03</v>
      </c>
      <c r="F194" s="254">
        <v>4.3666666666999996</v>
      </c>
      <c r="G194" s="254">
        <v>0.52499423270000001</v>
      </c>
      <c r="H194" s="254">
        <v>44.299999237100003</v>
      </c>
      <c r="I194" s="255">
        <v>3</v>
      </c>
      <c r="J194" s="255">
        <f>IFERROR(VLOOKUP($B194,'Core Indicators'!$E$3:$EU$906,147,FALSE),"x")</f>
        <v>15</v>
      </c>
      <c r="K194" s="256">
        <v>-1.2570089101999999</v>
      </c>
      <c r="L194" s="254">
        <v>3.25</v>
      </c>
      <c r="M194" s="255">
        <v>29</v>
      </c>
      <c r="N194" s="255">
        <v>24</v>
      </c>
      <c r="O194" s="255">
        <f>IFERROR(VLOOKUP(B194,'Core Indicators'!$E$3:$G$9906,3,FALSE),"x")</f>
        <v>14645000</v>
      </c>
      <c r="P194" s="255">
        <v>386850</v>
      </c>
      <c r="Q194" s="249"/>
      <c r="R194" s="249"/>
      <c r="S194" s="249"/>
      <c r="T194" s="249"/>
      <c r="U194" s="249"/>
      <c r="V194" s="249"/>
      <c r="W194" s="249"/>
      <c r="X194" s="249"/>
      <c r="Y194" s="249"/>
      <c r="Z194" s="249"/>
      <c r="AA194" s="249"/>
      <c r="AB194" s="249"/>
      <c r="AC194" s="249"/>
      <c r="AD194" s="249"/>
      <c r="AE194" s="249"/>
      <c r="AF194" s="249"/>
      <c r="AG194" s="249"/>
      <c r="AH194" s="249"/>
      <c r="AI194" s="249"/>
      <c r="AJ194" s="249"/>
      <c r="AK194" s="249"/>
      <c r="AL194" s="249"/>
      <c r="AM194" s="249"/>
      <c r="AN194" s="249"/>
      <c r="AO194" s="249"/>
      <c r="AP194" s="249"/>
      <c r="AQ194" s="249"/>
      <c r="AR194" s="249"/>
      <c r="AS194" s="249"/>
      <c r="AT194" s="249"/>
      <c r="AU194" s="249"/>
      <c r="AV194" s="249"/>
      <c r="AW194" s="249"/>
      <c r="AX194" s="249"/>
      <c r="AY194" s="249"/>
      <c r="AZ194" s="249"/>
      <c r="BA194" s="249"/>
      <c r="BB194" s="249"/>
      <c r="BC194" s="249"/>
      <c r="BD194" s="249"/>
      <c r="BE194" s="249"/>
      <c r="BF194" s="249"/>
      <c r="BG194" s="249"/>
      <c r="BH194" s="249"/>
      <c r="BI194" s="249"/>
      <c r="BJ194" s="249"/>
      <c r="BK194" s="249"/>
      <c r="BL194" s="249"/>
      <c r="BM194" s="249"/>
      <c r="BN194" s="249"/>
      <c r="BO194" s="249"/>
      <c r="BP194" s="249"/>
      <c r="BQ194" s="249"/>
      <c r="BR194" s="249"/>
      <c r="BS194" s="249"/>
      <c r="BT194" s="249"/>
      <c r="BU194" s="249"/>
      <c r="BV194" s="249"/>
      <c r="BW194" s="249"/>
      <c r="BX194" s="249"/>
      <c r="BY194" s="249"/>
      <c r="BZ194" s="249"/>
      <c r="CA194" s="249"/>
      <c r="CB194" s="249"/>
      <c r="CC194" s="249"/>
      <c r="CD194" s="249"/>
      <c r="CE194" s="249"/>
      <c r="CF194" s="249"/>
      <c r="CG194" s="249"/>
      <c r="CH194" s="249"/>
      <c r="CI194" s="249"/>
      <c r="CJ194" s="249"/>
      <c r="CK194" s="249"/>
      <c r="CL194" s="249"/>
      <c r="CM194" s="249"/>
      <c r="CN194" s="249"/>
      <c r="CO194" s="249"/>
      <c r="CP194" s="249"/>
      <c r="CQ194" s="249"/>
      <c r="CR194" s="249"/>
      <c r="CS194" s="249"/>
      <c r="CT194" s="249"/>
      <c r="CU194" s="249"/>
      <c r="CV194" s="249"/>
      <c r="CW194" s="249"/>
      <c r="CX194" s="249"/>
      <c r="CY194" s="249"/>
      <c r="CZ194" s="249"/>
      <c r="DA194" s="249"/>
      <c r="DB194" s="249"/>
      <c r="DC194" s="249"/>
      <c r="DD194" s="249"/>
      <c r="DE194" s="249"/>
      <c r="DF194" s="249"/>
      <c r="DG194" s="249"/>
      <c r="DH194" s="249"/>
      <c r="DI194" s="249"/>
      <c r="DJ194" s="249"/>
      <c r="DK194" s="249"/>
      <c r="DL194" s="249"/>
    </row>
    <row r="195" spans="1:116" x14ac:dyDescent="0.35">
      <c r="A195" s="249"/>
      <c r="B195" s="249"/>
      <c r="C195" s="249"/>
      <c r="D195" s="249"/>
      <c r="E195" s="249"/>
      <c r="F195" s="249"/>
      <c r="G195" s="249"/>
      <c r="H195" s="249"/>
      <c r="I195" s="249"/>
      <c r="J195" s="249"/>
      <c r="K195" s="249"/>
      <c r="L195" s="249"/>
      <c r="M195" s="249"/>
      <c r="N195" s="249"/>
      <c r="O195" s="249"/>
      <c r="P195" s="249"/>
      <c r="Q195" s="249"/>
      <c r="R195" s="249"/>
      <c r="S195" s="249"/>
      <c r="T195" s="249"/>
      <c r="U195" s="249"/>
      <c r="V195" s="249"/>
      <c r="W195" s="249"/>
      <c r="X195" s="249"/>
      <c r="Y195" s="249"/>
      <c r="Z195" s="249"/>
      <c r="AA195" s="249"/>
      <c r="AB195" s="249"/>
      <c r="AC195" s="249"/>
      <c r="AD195" s="249"/>
      <c r="AE195" s="249"/>
      <c r="AF195" s="249"/>
      <c r="AG195" s="249"/>
      <c r="AH195" s="249"/>
      <c r="AI195" s="249"/>
      <c r="AJ195" s="249"/>
      <c r="AK195" s="249"/>
      <c r="AL195" s="249"/>
      <c r="AM195" s="249"/>
      <c r="AN195" s="249"/>
      <c r="AO195" s="249"/>
      <c r="AP195" s="249"/>
      <c r="AQ195" s="249"/>
      <c r="AR195" s="249"/>
      <c r="AS195" s="249"/>
      <c r="AT195" s="249"/>
      <c r="AU195" s="249"/>
      <c r="AV195" s="249"/>
      <c r="AW195" s="249"/>
      <c r="AX195" s="249"/>
      <c r="AY195" s="249"/>
      <c r="AZ195" s="249"/>
      <c r="BA195" s="249"/>
      <c r="BB195" s="249"/>
      <c r="BC195" s="249"/>
      <c r="BD195" s="249"/>
      <c r="BE195" s="249"/>
      <c r="BF195" s="249"/>
      <c r="BG195" s="249"/>
      <c r="BH195" s="249"/>
      <c r="BI195" s="249"/>
      <c r="BJ195" s="249"/>
      <c r="BK195" s="249"/>
      <c r="BL195" s="249"/>
      <c r="BM195" s="249"/>
      <c r="BN195" s="249"/>
      <c r="BO195" s="249"/>
      <c r="BP195" s="249"/>
      <c r="BQ195" s="249"/>
      <c r="BR195" s="249"/>
      <c r="BS195" s="249"/>
      <c r="BT195" s="249"/>
      <c r="BU195" s="249"/>
      <c r="BV195" s="249"/>
      <c r="BW195" s="249"/>
      <c r="BX195" s="249"/>
      <c r="BY195" s="249"/>
      <c r="BZ195" s="249"/>
      <c r="CA195" s="249"/>
      <c r="CB195" s="249"/>
      <c r="CC195" s="249"/>
      <c r="CD195" s="249"/>
      <c r="CE195" s="249"/>
      <c r="CF195" s="249"/>
      <c r="CG195" s="249"/>
      <c r="CH195" s="249"/>
      <c r="CI195" s="249"/>
      <c r="CJ195" s="249"/>
      <c r="CK195" s="249"/>
      <c r="CL195" s="249"/>
      <c r="CM195" s="249"/>
      <c r="CN195" s="249"/>
      <c r="CO195" s="249"/>
      <c r="CP195" s="249"/>
      <c r="CQ195" s="249"/>
      <c r="CR195" s="249"/>
      <c r="CS195" s="249"/>
      <c r="CT195" s="249"/>
      <c r="CU195" s="249"/>
      <c r="CV195" s="249"/>
      <c r="CW195" s="249"/>
      <c r="CX195" s="249"/>
      <c r="CY195" s="249"/>
      <c r="CZ195" s="249"/>
      <c r="DA195" s="249"/>
      <c r="DB195" s="249"/>
      <c r="DC195" s="249"/>
      <c r="DD195" s="249"/>
      <c r="DE195" s="249"/>
      <c r="DF195" s="249"/>
      <c r="DG195" s="249"/>
      <c r="DH195" s="249"/>
      <c r="DI195" s="249"/>
      <c r="DJ195" s="249"/>
      <c r="DK195" s="249"/>
      <c r="DL195" s="249"/>
    </row>
    <row r="196" spans="1:116" x14ac:dyDescent="0.35">
      <c r="A196" s="249"/>
      <c r="B196" s="249"/>
      <c r="C196" s="249"/>
      <c r="D196" s="249"/>
      <c r="E196" s="249"/>
      <c r="F196" s="249"/>
      <c r="G196" s="249"/>
      <c r="H196" s="249"/>
      <c r="I196" s="249"/>
      <c r="J196" s="249"/>
      <c r="K196" s="249"/>
      <c r="L196" s="249"/>
      <c r="M196" s="249"/>
      <c r="N196" s="249"/>
      <c r="O196" s="249"/>
      <c r="P196" s="249"/>
      <c r="Q196" s="249"/>
      <c r="R196" s="249"/>
      <c r="S196" s="249"/>
      <c r="T196" s="249"/>
      <c r="U196" s="249"/>
      <c r="V196" s="249"/>
      <c r="W196" s="249"/>
      <c r="X196" s="249"/>
      <c r="Y196" s="249"/>
      <c r="Z196" s="249"/>
      <c r="AA196" s="249"/>
      <c r="AB196" s="249"/>
      <c r="AC196" s="249"/>
      <c r="AD196" s="249"/>
      <c r="AE196" s="249"/>
      <c r="AF196" s="249"/>
      <c r="AG196" s="249"/>
      <c r="AH196" s="249"/>
      <c r="AI196" s="249"/>
      <c r="AJ196" s="249"/>
      <c r="AK196" s="249"/>
      <c r="AL196" s="249"/>
      <c r="AM196" s="249"/>
      <c r="AN196" s="249"/>
      <c r="AO196" s="249"/>
      <c r="AP196" s="249"/>
      <c r="AQ196" s="249"/>
      <c r="AR196" s="249"/>
      <c r="AS196" s="249"/>
      <c r="AT196" s="249"/>
      <c r="AU196" s="249"/>
      <c r="AV196" s="249"/>
      <c r="AW196" s="249"/>
      <c r="AX196" s="249"/>
      <c r="AY196" s="249"/>
      <c r="AZ196" s="249"/>
      <c r="BA196" s="249"/>
      <c r="BB196" s="249"/>
      <c r="BC196" s="249"/>
      <c r="BD196" s="249"/>
      <c r="BE196" s="249"/>
      <c r="BF196" s="249"/>
      <c r="BG196" s="249"/>
      <c r="BH196" s="249"/>
      <c r="BI196" s="249"/>
      <c r="BJ196" s="249"/>
      <c r="BK196" s="249"/>
      <c r="BL196" s="249"/>
      <c r="BM196" s="249"/>
      <c r="BN196" s="249"/>
      <c r="BO196" s="249"/>
      <c r="BP196" s="249"/>
      <c r="BQ196" s="249"/>
      <c r="BR196" s="249"/>
      <c r="BS196" s="249"/>
      <c r="BT196" s="249"/>
      <c r="BU196" s="249"/>
      <c r="BV196" s="249"/>
      <c r="BW196" s="249"/>
      <c r="BX196" s="249"/>
      <c r="BY196" s="249"/>
      <c r="BZ196" s="249"/>
      <c r="CA196" s="249"/>
      <c r="CB196" s="249"/>
      <c r="CC196" s="249"/>
      <c r="CD196" s="249"/>
      <c r="CE196" s="249"/>
      <c r="CF196" s="249"/>
      <c r="CG196" s="249"/>
      <c r="CH196" s="249"/>
      <c r="CI196" s="249"/>
      <c r="CJ196" s="249"/>
      <c r="CK196" s="249"/>
      <c r="CL196" s="249"/>
      <c r="CM196" s="249"/>
      <c r="CN196" s="249"/>
      <c r="CO196" s="249"/>
      <c r="CP196" s="249"/>
      <c r="CQ196" s="249"/>
      <c r="CR196" s="249"/>
      <c r="CS196" s="249"/>
      <c r="CT196" s="249"/>
      <c r="CU196" s="249"/>
      <c r="CV196" s="249"/>
      <c r="CW196" s="249"/>
      <c r="CX196" s="249"/>
      <c r="CY196" s="249"/>
      <c r="CZ196" s="249"/>
      <c r="DA196" s="249"/>
      <c r="DB196" s="249"/>
      <c r="DC196" s="249"/>
      <c r="DD196" s="249"/>
      <c r="DE196" s="249"/>
      <c r="DF196" s="249"/>
      <c r="DG196" s="249"/>
      <c r="DH196" s="249"/>
      <c r="DI196" s="249"/>
      <c r="DJ196" s="249"/>
      <c r="DK196" s="249"/>
      <c r="DL196" s="249"/>
    </row>
    <row r="197" spans="1:116" x14ac:dyDescent="0.35">
      <c r="A197" s="249"/>
      <c r="B197" s="249"/>
      <c r="C197" s="249"/>
      <c r="D197" s="249"/>
      <c r="E197" s="249"/>
      <c r="F197" s="249"/>
      <c r="G197" s="249"/>
      <c r="H197" s="249"/>
      <c r="I197" s="249"/>
      <c r="J197" s="249"/>
      <c r="K197" s="249"/>
      <c r="L197" s="249"/>
      <c r="M197" s="249"/>
      <c r="N197" s="249"/>
      <c r="O197" s="249"/>
      <c r="P197" s="249"/>
      <c r="Q197" s="249"/>
      <c r="R197" s="249"/>
      <c r="S197" s="249"/>
      <c r="T197" s="249"/>
      <c r="U197" s="249"/>
      <c r="V197" s="249"/>
      <c r="W197" s="249"/>
      <c r="X197" s="249"/>
      <c r="Y197" s="249"/>
      <c r="Z197" s="249"/>
      <c r="AA197" s="249"/>
      <c r="AB197" s="249"/>
      <c r="AC197" s="249"/>
      <c r="AD197" s="249"/>
      <c r="AE197" s="249"/>
      <c r="AF197" s="249"/>
      <c r="AG197" s="249"/>
      <c r="AH197" s="249"/>
      <c r="AI197" s="249"/>
      <c r="AJ197" s="249"/>
      <c r="AK197" s="249"/>
      <c r="AL197" s="249"/>
      <c r="AM197" s="249"/>
      <c r="AN197" s="249"/>
      <c r="AO197" s="249"/>
      <c r="AP197" s="249"/>
      <c r="AQ197" s="249"/>
      <c r="AR197" s="249"/>
      <c r="AS197" s="249"/>
      <c r="AT197" s="249"/>
      <c r="AU197" s="249"/>
      <c r="AV197" s="249"/>
      <c r="AW197" s="249"/>
      <c r="AX197" s="249"/>
      <c r="AY197" s="249"/>
      <c r="AZ197" s="249"/>
      <c r="BA197" s="249"/>
      <c r="BB197" s="249"/>
      <c r="BC197" s="249"/>
      <c r="BD197" s="249"/>
      <c r="BE197" s="249"/>
      <c r="BF197" s="249"/>
      <c r="BG197" s="249"/>
      <c r="BH197" s="249"/>
      <c r="BI197" s="249"/>
      <c r="BJ197" s="249"/>
      <c r="BK197" s="249"/>
      <c r="BL197" s="249"/>
      <c r="BM197" s="249"/>
      <c r="BN197" s="249"/>
      <c r="BO197" s="249"/>
      <c r="BP197" s="249"/>
      <c r="BQ197" s="249"/>
      <c r="BR197" s="249"/>
      <c r="BS197" s="249"/>
      <c r="BT197" s="249"/>
      <c r="BU197" s="249"/>
      <c r="BV197" s="249"/>
      <c r="BW197" s="249"/>
      <c r="BX197" s="249"/>
      <c r="BY197" s="249"/>
      <c r="BZ197" s="249"/>
      <c r="CA197" s="249"/>
      <c r="CB197" s="249"/>
      <c r="CC197" s="249"/>
      <c r="CD197" s="249"/>
      <c r="CE197" s="249"/>
      <c r="CF197" s="249"/>
      <c r="CG197" s="249"/>
      <c r="CH197" s="249"/>
      <c r="CI197" s="249"/>
      <c r="CJ197" s="249"/>
      <c r="CK197" s="249"/>
      <c r="CL197" s="249"/>
      <c r="CM197" s="249"/>
      <c r="CN197" s="249"/>
      <c r="CO197" s="249"/>
      <c r="CP197" s="249"/>
      <c r="CQ197" s="249"/>
      <c r="CR197" s="249"/>
      <c r="CS197" s="249"/>
      <c r="CT197" s="249"/>
      <c r="CU197" s="249"/>
      <c r="CV197" s="249"/>
      <c r="CW197" s="249"/>
      <c r="CX197" s="249"/>
      <c r="CY197" s="249"/>
      <c r="CZ197" s="249"/>
      <c r="DA197" s="249"/>
      <c r="DB197" s="249"/>
      <c r="DC197" s="249"/>
      <c r="DD197" s="249"/>
      <c r="DE197" s="249"/>
      <c r="DF197" s="249"/>
      <c r="DG197" s="249"/>
      <c r="DH197" s="249"/>
      <c r="DI197" s="249"/>
      <c r="DJ197" s="249"/>
      <c r="DK197" s="249"/>
      <c r="DL197" s="249"/>
    </row>
    <row r="198" spans="1:116" x14ac:dyDescent="0.35">
      <c r="A198" s="249"/>
      <c r="B198" s="249"/>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49"/>
      <c r="Z198" s="249"/>
      <c r="AA198" s="249"/>
      <c r="AB198" s="249"/>
      <c r="AC198" s="249"/>
      <c r="AD198" s="249"/>
      <c r="AE198" s="249"/>
      <c r="AF198" s="249"/>
      <c r="AG198" s="249"/>
      <c r="AH198" s="249"/>
      <c r="AI198" s="249"/>
      <c r="AJ198" s="249"/>
      <c r="AK198" s="249"/>
      <c r="AL198" s="249"/>
      <c r="AM198" s="249"/>
      <c r="AN198" s="249"/>
      <c r="AO198" s="249"/>
      <c r="AP198" s="249"/>
      <c r="AQ198" s="249"/>
      <c r="AR198" s="249"/>
      <c r="AS198" s="249"/>
      <c r="AT198" s="249"/>
      <c r="AU198" s="249"/>
      <c r="AV198" s="249"/>
      <c r="AW198" s="249"/>
      <c r="AX198" s="249"/>
      <c r="AY198" s="249"/>
      <c r="AZ198" s="249"/>
      <c r="BA198" s="249"/>
      <c r="BB198" s="249"/>
      <c r="BC198" s="249"/>
      <c r="BD198" s="249"/>
      <c r="BE198" s="249"/>
      <c r="BF198" s="249"/>
      <c r="BG198" s="249"/>
      <c r="BH198" s="249"/>
      <c r="BI198" s="249"/>
      <c r="BJ198" s="249"/>
      <c r="BK198" s="249"/>
      <c r="BL198" s="249"/>
      <c r="BM198" s="249"/>
      <c r="BN198" s="249"/>
      <c r="BO198" s="249"/>
      <c r="BP198" s="249"/>
      <c r="BQ198" s="249"/>
      <c r="BR198" s="249"/>
      <c r="BS198" s="249"/>
      <c r="BT198" s="249"/>
      <c r="BU198" s="249"/>
      <c r="BV198" s="249"/>
      <c r="BW198" s="249"/>
      <c r="BX198" s="249"/>
      <c r="BY198" s="249"/>
      <c r="BZ198" s="249"/>
      <c r="CA198" s="249"/>
      <c r="CB198" s="249"/>
      <c r="CC198" s="249"/>
      <c r="CD198" s="249"/>
      <c r="CE198" s="249"/>
      <c r="CF198" s="249"/>
      <c r="CG198" s="249"/>
      <c r="CH198" s="249"/>
      <c r="CI198" s="249"/>
      <c r="CJ198" s="249"/>
      <c r="CK198" s="249"/>
      <c r="CL198" s="249"/>
      <c r="CM198" s="249"/>
      <c r="CN198" s="249"/>
      <c r="CO198" s="249"/>
      <c r="CP198" s="249"/>
      <c r="CQ198" s="249"/>
      <c r="CR198" s="249"/>
      <c r="CS198" s="249"/>
      <c r="CT198" s="249"/>
      <c r="CU198" s="249"/>
      <c r="CV198" s="249"/>
      <c r="CW198" s="249"/>
      <c r="CX198" s="249"/>
      <c r="CY198" s="249"/>
      <c r="CZ198" s="249"/>
      <c r="DA198" s="249"/>
      <c r="DB198" s="249"/>
      <c r="DC198" s="249"/>
      <c r="DD198" s="249"/>
      <c r="DE198" s="249"/>
      <c r="DF198" s="249"/>
      <c r="DG198" s="249"/>
      <c r="DH198" s="249"/>
      <c r="DI198" s="249"/>
      <c r="DJ198" s="249"/>
      <c r="DK198" s="249"/>
      <c r="DL198" s="249"/>
    </row>
    <row r="199" spans="1:116" x14ac:dyDescent="0.35">
      <c r="A199" s="249"/>
      <c r="B199" s="249"/>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49"/>
      <c r="Z199" s="249"/>
      <c r="AA199" s="249"/>
      <c r="AB199" s="249"/>
      <c r="AC199" s="249"/>
      <c r="AD199" s="249"/>
      <c r="AE199" s="249"/>
      <c r="AF199" s="249"/>
      <c r="AG199" s="249"/>
      <c r="AH199" s="249"/>
      <c r="AI199" s="249"/>
      <c r="AJ199" s="249"/>
      <c r="AK199" s="249"/>
      <c r="AL199" s="249"/>
      <c r="AM199" s="249"/>
      <c r="AN199" s="249"/>
      <c r="AO199" s="249"/>
      <c r="AP199" s="249"/>
      <c r="AQ199" s="249"/>
      <c r="AR199" s="249"/>
      <c r="AS199" s="249"/>
      <c r="AT199" s="249"/>
      <c r="AU199" s="249"/>
      <c r="AV199" s="249"/>
      <c r="AW199" s="249"/>
      <c r="AX199" s="249"/>
      <c r="AY199" s="249"/>
      <c r="AZ199" s="249"/>
      <c r="BA199" s="249"/>
      <c r="BB199" s="249"/>
      <c r="BC199" s="249"/>
      <c r="BD199" s="249"/>
      <c r="BE199" s="249"/>
      <c r="BF199" s="249"/>
      <c r="BG199" s="249"/>
      <c r="BH199" s="249"/>
      <c r="BI199" s="249"/>
      <c r="BJ199" s="249"/>
      <c r="BK199" s="249"/>
      <c r="BL199" s="249"/>
      <c r="BM199" s="249"/>
      <c r="BN199" s="249"/>
      <c r="BO199" s="249"/>
      <c r="BP199" s="249"/>
      <c r="BQ199" s="249"/>
      <c r="BR199" s="249"/>
      <c r="BS199" s="249"/>
      <c r="BT199" s="249"/>
      <c r="BU199" s="249"/>
      <c r="BV199" s="249"/>
      <c r="BW199" s="249"/>
      <c r="BX199" s="249"/>
      <c r="BY199" s="249"/>
      <c r="BZ199" s="249"/>
      <c r="CA199" s="249"/>
      <c r="CB199" s="249"/>
      <c r="CC199" s="249"/>
      <c r="CD199" s="249"/>
      <c r="CE199" s="249"/>
      <c r="CF199" s="249"/>
      <c r="CG199" s="249"/>
      <c r="CH199" s="249"/>
      <c r="CI199" s="249"/>
      <c r="CJ199" s="249"/>
      <c r="CK199" s="249"/>
      <c r="CL199" s="249"/>
      <c r="CM199" s="249"/>
      <c r="CN199" s="249"/>
      <c r="CO199" s="249"/>
      <c r="CP199" s="249"/>
      <c r="CQ199" s="249"/>
      <c r="CR199" s="249"/>
      <c r="CS199" s="249"/>
      <c r="CT199" s="249"/>
      <c r="CU199" s="249"/>
      <c r="CV199" s="249"/>
      <c r="CW199" s="249"/>
      <c r="CX199" s="249"/>
      <c r="CY199" s="249"/>
      <c r="CZ199" s="249"/>
      <c r="DA199" s="249"/>
      <c r="DB199" s="249"/>
      <c r="DC199" s="249"/>
      <c r="DD199" s="249"/>
      <c r="DE199" s="249"/>
      <c r="DF199" s="249"/>
      <c r="DG199" s="249"/>
      <c r="DH199" s="249"/>
      <c r="DI199" s="249"/>
      <c r="DJ199" s="249"/>
      <c r="DK199" s="249"/>
      <c r="DL199" s="249"/>
    </row>
    <row r="200" spans="1:116" x14ac:dyDescent="0.35">
      <c r="A200" s="249"/>
      <c r="B200" s="249"/>
      <c r="C200" s="249"/>
      <c r="D200" s="249"/>
      <c r="E200" s="249"/>
      <c r="F200" s="249"/>
      <c r="G200" s="249"/>
      <c r="H200" s="249"/>
      <c r="I200" s="249"/>
      <c r="J200" s="249"/>
      <c r="K200" s="249"/>
      <c r="L200" s="249"/>
      <c r="M200" s="249"/>
      <c r="N200" s="249"/>
      <c r="O200" s="249"/>
      <c r="P200" s="249"/>
      <c r="Q200" s="249"/>
      <c r="R200" s="249"/>
      <c r="S200" s="249"/>
      <c r="T200" s="249"/>
      <c r="U200" s="249"/>
      <c r="V200" s="249"/>
      <c r="W200" s="249"/>
      <c r="X200" s="249"/>
      <c r="Y200" s="249"/>
      <c r="Z200" s="249"/>
      <c r="AA200" s="249"/>
      <c r="AB200" s="249"/>
      <c r="AC200" s="249"/>
      <c r="AD200" s="249"/>
      <c r="AE200" s="249"/>
      <c r="AF200" s="249"/>
      <c r="AG200" s="249"/>
      <c r="AH200" s="249"/>
      <c r="AI200" s="249"/>
      <c r="AJ200" s="249"/>
      <c r="AK200" s="249"/>
      <c r="AL200" s="249"/>
      <c r="AM200" s="249"/>
      <c r="AN200" s="249"/>
      <c r="AO200" s="249"/>
      <c r="AP200" s="249"/>
      <c r="AQ200" s="249"/>
      <c r="AR200" s="249"/>
      <c r="AS200" s="249"/>
      <c r="AT200" s="249"/>
      <c r="AU200" s="249"/>
      <c r="AV200" s="249"/>
      <c r="AW200" s="249"/>
      <c r="AX200" s="249"/>
      <c r="AY200" s="249"/>
      <c r="AZ200" s="249"/>
      <c r="BA200" s="249"/>
      <c r="BB200" s="249"/>
      <c r="BC200" s="249"/>
      <c r="BD200" s="249"/>
      <c r="BE200" s="249"/>
      <c r="BF200" s="249"/>
      <c r="BG200" s="249"/>
      <c r="BH200" s="249"/>
      <c r="BI200" s="249"/>
      <c r="BJ200" s="249"/>
      <c r="BK200" s="249"/>
      <c r="BL200" s="249"/>
      <c r="BM200" s="249"/>
      <c r="BN200" s="249"/>
      <c r="BO200" s="249"/>
      <c r="BP200" s="249"/>
      <c r="BQ200" s="249"/>
      <c r="BR200" s="249"/>
      <c r="BS200" s="249"/>
      <c r="BT200" s="249"/>
      <c r="BU200" s="249"/>
      <c r="BV200" s="249"/>
      <c r="BW200" s="249"/>
      <c r="BX200" s="249"/>
      <c r="BY200" s="249"/>
      <c r="BZ200" s="249"/>
      <c r="CA200" s="249"/>
      <c r="CB200" s="249"/>
      <c r="CC200" s="249"/>
      <c r="CD200" s="249"/>
      <c r="CE200" s="249"/>
      <c r="CF200" s="249"/>
      <c r="CG200" s="249"/>
      <c r="CH200" s="249"/>
      <c r="CI200" s="249"/>
      <c r="CJ200" s="249"/>
      <c r="CK200" s="249"/>
      <c r="CL200" s="249"/>
      <c r="CM200" s="249"/>
      <c r="CN200" s="249"/>
      <c r="CO200" s="249"/>
      <c r="CP200" s="249"/>
      <c r="CQ200" s="249"/>
      <c r="CR200" s="249"/>
      <c r="CS200" s="249"/>
      <c r="CT200" s="249"/>
      <c r="CU200" s="249"/>
      <c r="CV200" s="249"/>
      <c r="CW200" s="249"/>
      <c r="CX200" s="249"/>
      <c r="CY200" s="249"/>
      <c r="CZ200" s="249"/>
      <c r="DA200" s="249"/>
      <c r="DB200" s="249"/>
      <c r="DC200" s="249"/>
      <c r="DD200" s="249"/>
      <c r="DE200" s="249"/>
      <c r="DF200" s="249"/>
      <c r="DG200" s="249"/>
      <c r="DH200" s="249"/>
      <c r="DI200" s="249"/>
      <c r="DJ200" s="249"/>
      <c r="DK200" s="249"/>
      <c r="DL200" s="249"/>
    </row>
    <row r="201" spans="1:116" x14ac:dyDescent="0.35">
      <c r="A201" s="249"/>
      <c r="B201" s="249"/>
      <c r="C201" s="249"/>
      <c r="D201" s="249"/>
      <c r="E201" s="249"/>
      <c r="F201" s="249"/>
      <c r="G201" s="249"/>
      <c r="H201" s="249"/>
      <c r="I201" s="249"/>
      <c r="J201" s="249"/>
      <c r="K201" s="249"/>
      <c r="L201" s="249"/>
      <c r="M201" s="249"/>
      <c r="N201" s="249"/>
      <c r="O201" s="249"/>
      <c r="P201" s="249"/>
      <c r="Q201" s="249"/>
      <c r="R201" s="249"/>
      <c r="S201" s="249"/>
      <c r="T201" s="249"/>
      <c r="U201" s="249"/>
      <c r="V201" s="249"/>
      <c r="W201" s="249"/>
      <c r="X201" s="249"/>
      <c r="Y201" s="249"/>
      <c r="Z201" s="249"/>
      <c r="AA201" s="249"/>
      <c r="AB201" s="249"/>
      <c r="AC201" s="249"/>
      <c r="AD201" s="249"/>
      <c r="AE201" s="249"/>
      <c r="AF201" s="249"/>
      <c r="AG201" s="249"/>
      <c r="AH201" s="249"/>
      <c r="AI201" s="249"/>
      <c r="AJ201" s="249"/>
      <c r="AK201" s="249"/>
      <c r="AL201" s="249"/>
      <c r="AM201" s="249"/>
      <c r="AN201" s="249"/>
      <c r="AO201" s="249"/>
      <c r="AP201" s="249"/>
      <c r="AQ201" s="249"/>
      <c r="AR201" s="249"/>
      <c r="AS201" s="249"/>
      <c r="AT201" s="249"/>
      <c r="AU201" s="249"/>
      <c r="AV201" s="249"/>
      <c r="AW201" s="249"/>
      <c r="AX201" s="249"/>
      <c r="AY201" s="249"/>
      <c r="AZ201" s="249"/>
      <c r="BA201" s="249"/>
      <c r="BB201" s="249"/>
      <c r="BC201" s="249"/>
      <c r="BD201" s="249"/>
      <c r="BE201" s="249"/>
      <c r="BF201" s="249"/>
      <c r="BG201" s="249"/>
      <c r="BH201" s="249"/>
      <c r="BI201" s="249"/>
      <c r="BJ201" s="249"/>
      <c r="BK201" s="249"/>
      <c r="BL201" s="249"/>
      <c r="BM201" s="249"/>
      <c r="BN201" s="249"/>
      <c r="BO201" s="249"/>
      <c r="BP201" s="249"/>
      <c r="BQ201" s="249"/>
      <c r="BR201" s="249"/>
      <c r="BS201" s="249"/>
      <c r="BT201" s="249"/>
      <c r="BU201" s="249"/>
      <c r="BV201" s="249"/>
      <c r="BW201" s="249"/>
      <c r="BX201" s="249"/>
      <c r="BY201" s="249"/>
      <c r="BZ201" s="249"/>
      <c r="CA201" s="249"/>
      <c r="CB201" s="249"/>
      <c r="CC201" s="249"/>
      <c r="CD201" s="249"/>
      <c r="CE201" s="249"/>
      <c r="CF201" s="249"/>
      <c r="CG201" s="249"/>
      <c r="CH201" s="249"/>
      <c r="CI201" s="249"/>
      <c r="CJ201" s="249"/>
      <c r="CK201" s="249"/>
      <c r="CL201" s="249"/>
      <c r="CM201" s="249"/>
      <c r="CN201" s="249"/>
      <c r="CO201" s="249"/>
      <c r="CP201" s="249"/>
      <c r="CQ201" s="249"/>
      <c r="CR201" s="249"/>
      <c r="CS201" s="249"/>
      <c r="CT201" s="249"/>
      <c r="CU201" s="249"/>
      <c r="CV201" s="249"/>
      <c r="CW201" s="249"/>
      <c r="CX201" s="249"/>
      <c r="CY201" s="249"/>
      <c r="CZ201" s="249"/>
      <c r="DA201" s="249"/>
      <c r="DB201" s="249"/>
      <c r="DC201" s="249"/>
      <c r="DD201" s="249"/>
      <c r="DE201" s="249"/>
      <c r="DF201" s="249"/>
      <c r="DG201" s="249"/>
      <c r="DH201" s="249"/>
      <c r="DI201" s="249"/>
      <c r="DJ201" s="249"/>
      <c r="DK201" s="249"/>
      <c r="DL201" s="249"/>
    </row>
    <row r="202" spans="1:116" x14ac:dyDescent="0.35">
      <c r="A202" s="249"/>
      <c r="B202" s="249"/>
      <c r="C202" s="249"/>
      <c r="D202" s="249"/>
      <c r="E202" s="249"/>
      <c r="F202" s="249"/>
      <c r="G202" s="249"/>
      <c r="H202" s="249"/>
      <c r="I202" s="249"/>
      <c r="J202" s="249"/>
      <c r="K202" s="249"/>
      <c r="L202" s="249"/>
      <c r="M202" s="249"/>
      <c r="N202" s="249"/>
      <c r="O202" s="249"/>
      <c r="P202" s="249"/>
      <c r="Q202" s="249"/>
      <c r="R202" s="249"/>
      <c r="S202" s="249"/>
      <c r="T202" s="249"/>
      <c r="U202" s="249"/>
      <c r="V202" s="249"/>
      <c r="W202" s="249"/>
      <c r="X202" s="249"/>
      <c r="Y202" s="249"/>
      <c r="Z202" s="249"/>
      <c r="AA202" s="249"/>
      <c r="AB202" s="249"/>
      <c r="AC202" s="249"/>
      <c r="AD202" s="249"/>
      <c r="AE202" s="249"/>
      <c r="AF202" s="249"/>
      <c r="AG202" s="249"/>
      <c r="AH202" s="249"/>
      <c r="AI202" s="249"/>
      <c r="AJ202" s="249"/>
      <c r="AK202" s="249"/>
      <c r="AL202" s="249"/>
      <c r="AM202" s="249"/>
      <c r="AN202" s="249"/>
      <c r="AO202" s="249"/>
      <c r="AP202" s="249"/>
      <c r="AQ202" s="249"/>
      <c r="AR202" s="249"/>
      <c r="AS202" s="249"/>
      <c r="AT202" s="249"/>
      <c r="AU202" s="249"/>
      <c r="AV202" s="249"/>
      <c r="AW202" s="249"/>
      <c r="AX202" s="249"/>
      <c r="AY202" s="249"/>
      <c r="AZ202" s="249"/>
      <c r="BA202" s="249"/>
      <c r="BB202" s="249"/>
      <c r="BC202" s="249"/>
      <c r="BD202" s="249"/>
      <c r="BE202" s="249"/>
      <c r="BF202" s="249"/>
      <c r="BG202" s="249"/>
      <c r="BH202" s="249"/>
      <c r="BI202" s="249"/>
      <c r="BJ202" s="249"/>
      <c r="BK202" s="249"/>
      <c r="BL202" s="249"/>
      <c r="BM202" s="249"/>
      <c r="BN202" s="249"/>
      <c r="BO202" s="249"/>
      <c r="BP202" s="249"/>
      <c r="BQ202" s="249"/>
      <c r="BR202" s="249"/>
      <c r="BS202" s="249"/>
      <c r="BT202" s="249"/>
      <c r="BU202" s="249"/>
      <c r="BV202" s="249"/>
      <c r="BW202" s="249"/>
      <c r="BX202" s="249"/>
      <c r="BY202" s="249"/>
      <c r="BZ202" s="249"/>
      <c r="CA202" s="249"/>
      <c r="CB202" s="249"/>
      <c r="CC202" s="249"/>
      <c r="CD202" s="249"/>
      <c r="CE202" s="249"/>
      <c r="CF202" s="249"/>
      <c r="CG202" s="249"/>
      <c r="CH202" s="249"/>
      <c r="CI202" s="249"/>
      <c r="CJ202" s="249"/>
      <c r="CK202" s="249"/>
      <c r="CL202" s="249"/>
      <c r="CM202" s="249"/>
      <c r="CN202" s="249"/>
      <c r="CO202" s="249"/>
      <c r="CP202" s="249"/>
      <c r="CQ202" s="249"/>
      <c r="CR202" s="249"/>
      <c r="CS202" s="249"/>
      <c r="CT202" s="249"/>
      <c r="CU202" s="249"/>
      <c r="CV202" s="249"/>
      <c r="CW202" s="249"/>
      <c r="CX202" s="249"/>
      <c r="CY202" s="249"/>
      <c r="CZ202" s="249"/>
      <c r="DA202" s="249"/>
      <c r="DB202" s="249"/>
      <c r="DC202" s="249"/>
      <c r="DD202" s="249"/>
      <c r="DE202" s="249"/>
      <c r="DF202" s="249"/>
      <c r="DG202" s="249"/>
      <c r="DH202" s="249"/>
      <c r="DI202" s="249"/>
      <c r="DJ202" s="249"/>
      <c r="DK202" s="249"/>
      <c r="DL202" s="249"/>
    </row>
    <row r="203" spans="1:116" x14ac:dyDescent="0.35">
      <c r="A203" s="249"/>
      <c r="B203" s="249"/>
      <c r="C203" s="249"/>
      <c r="D203" s="249"/>
      <c r="E203" s="249"/>
      <c r="F203" s="249"/>
      <c r="G203" s="249"/>
      <c r="H203" s="249"/>
      <c r="I203" s="249"/>
      <c r="J203" s="249"/>
      <c r="K203" s="249"/>
      <c r="L203" s="249"/>
      <c r="M203" s="249"/>
      <c r="N203" s="249"/>
      <c r="O203" s="249"/>
      <c r="P203" s="249"/>
      <c r="Q203" s="249"/>
      <c r="R203" s="249"/>
      <c r="S203" s="249"/>
      <c r="T203" s="249"/>
      <c r="U203" s="249"/>
      <c r="V203" s="249"/>
      <c r="W203" s="249"/>
      <c r="X203" s="249"/>
      <c r="Y203" s="249"/>
      <c r="Z203" s="249"/>
      <c r="AA203" s="249"/>
      <c r="AB203" s="249"/>
      <c r="AC203" s="249"/>
      <c r="AD203" s="249"/>
      <c r="AE203" s="249"/>
      <c r="AF203" s="249"/>
      <c r="AG203" s="249"/>
      <c r="AH203" s="249"/>
      <c r="AI203" s="249"/>
      <c r="AJ203" s="249"/>
      <c r="AK203" s="249"/>
      <c r="AL203" s="249"/>
      <c r="AM203" s="249"/>
      <c r="AN203" s="249"/>
      <c r="AO203" s="249"/>
      <c r="AP203" s="249"/>
      <c r="AQ203" s="249"/>
      <c r="AR203" s="249"/>
      <c r="AS203" s="249"/>
      <c r="AT203" s="249"/>
      <c r="AU203" s="249"/>
      <c r="AV203" s="249"/>
      <c r="AW203" s="249"/>
      <c r="AX203" s="249"/>
      <c r="AY203" s="249"/>
      <c r="AZ203" s="249"/>
      <c r="BA203" s="249"/>
      <c r="BB203" s="249"/>
      <c r="BC203" s="249"/>
      <c r="BD203" s="249"/>
      <c r="BE203" s="249"/>
      <c r="BF203" s="249"/>
      <c r="BG203" s="249"/>
      <c r="BH203" s="249"/>
      <c r="BI203" s="249"/>
      <c r="BJ203" s="249"/>
      <c r="BK203" s="249"/>
      <c r="BL203" s="249"/>
      <c r="BM203" s="249"/>
      <c r="BN203" s="249"/>
      <c r="BO203" s="249"/>
      <c r="BP203" s="249"/>
      <c r="BQ203" s="249"/>
      <c r="BR203" s="249"/>
      <c r="BS203" s="249"/>
      <c r="BT203" s="249"/>
      <c r="BU203" s="249"/>
      <c r="BV203" s="249"/>
      <c r="BW203" s="249"/>
      <c r="BX203" s="249"/>
      <c r="BY203" s="249"/>
      <c r="BZ203" s="249"/>
      <c r="CA203" s="249"/>
      <c r="CB203" s="249"/>
      <c r="CC203" s="249"/>
      <c r="CD203" s="249"/>
      <c r="CE203" s="249"/>
      <c r="CF203" s="249"/>
      <c r="CG203" s="249"/>
      <c r="CH203" s="249"/>
      <c r="CI203" s="249"/>
      <c r="CJ203" s="249"/>
      <c r="CK203" s="249"/>
      <c r="CL203" s="249"/>
      <c r="CM203" s="249"/>
      <c r="CN203" s="249"/>
      <c r="CO203" s="249"/>
      <c r="CP203" s="249"/>
      <c r="CQ203" s="249"/>
      <c r="CR203" s="249"/>
      <c r="CS203" s="249"/>
      <c r="CT203" s="249"/>
      <c r="CU203" s="249"/>
      <c r="CV203" s="249"/>
      <c r="CW203" s="249"/>
      <c r="CX203" s="249"/>
      <c r="CY203" s="249"/>
      <c r="CZ203" s="249"/>
      <c r="DA203" s="249"/>
      <c r="DB203" s="249"/>
      <c r="DC203" s="249"/>
      <c r="DD203" s="249"/>
      <c r="DE203" s="249"/>
      <c r="DF203" s="249"/>
      <c r="DG203" s="249"/>
      <c r="DH203" s="249"/>
      <c r="DI203" s="249"/>
      <c r="DJ203" s="249"/>
      <c r="DK203" s="249"/>
      <c r="DL203" s="249"/>
    </row>
    <row r="204" spans="1:116" x14ac:dyDescent="0.35">
      <c r="A204" s="249"/>
      <c r="B204" s="249"/>
      <c r="C204" s="249"/>
      <c r="D204" s="249"/>
      <c r="E204" s="249"/>
      <c r="F204" s="249"/>
      <c r="G204" s="249"/>
      <c r="H204" s="249"/>
      <c r="I204" s="249"/>
      <c r="J204" s="249"/>
      <c r="K204" s="249"/>
      <c r="L204" s="249"/>
      <c r="M204" s="249"/>
      <c r="N204" s="249"/>
      <c r="O204" s="249"/>
      <c r="P204" s="249"/>
      <c r="Q204" s="249"/>
      <c r="R204" s="249"/>
      <c r="S204" s="249"/>
      <c r="T204" s="249"/>
      <c r="U204" s="249"/>
      <c r="V204" s="249"/>
      <c r="W204" s="249"/>
      <c r="X204" s="249"/>
      <c r="Y204" s="249"/>
      <c r="Z204" s="249"/>
      <c r="AA204" s="249"/>
      <c r="AB204" s="249"/>
      <c r="AC204" s="249"/>
      <c r="AD204" s="249"/>
      <c r="AE204" s="249"/>
      <c r="AF204" s="249"/>
      <c r="AG204" s="249"/>
      <c r="AH204" s="249"/>
      <c r="AI204" s="249"/>
      <c r="AJ204" s="249"/>
      <c r="AK204" s="249"/>
      <c r="AL204" s="249"/>
      <c r="AM204" s="249"/>
      <c r="AN204" s="249"/>
      <c r="AO204" s="249"/>
      <c r="AP204" s="249"/>
      <c r="AQ204" s="249"/>
      <c r="AR204" s="249"/>
      <c r="AS204" s="249"/>
      <c r="AT204" s="249"/>
      <c r="AU204" s="249"/>
      <c r="AV204" s="249"/>
      <c r="AW204" s="249"/>
      <c r="AX204" s="249"/>
      <c r="AY204" s="249"/>
      <c r="AZ204" s="249"/>
      <c r="BA204" s="249"/>
      <c r="BB204" s="249"/>
      <c r="BC204" s="249"/>
      <c r="BD204" s="249"/>
      <c r="BE204" s="249"/>
      <c r="BF204" s="249"/>
      <c r="BG204" s="249"/>
      <c r="BH204" s="249"/>
      <c r="BI204" s="249"/>
      <c r="BJ204" s="249"/>
      <c r="BK204" s="249"/>
      <c r="BL204" s="249"/>
      <c r="BM204" s="249"/>
      <c r="BN204" s="249"/>
      <c r="BO204" s="249"/>
      <c r="BP204" s="249"/>
      <c r="BQ204" s="249"/>
      <c r="BR204" s="249"/>
      <c r="BS204" s="249"/>
      <c r="BT204" s="249"/>
      <c r="BU204" s="249"/>
      <c r="BV204" s="249"/>
      <c r="BW204" s="249"/>
      <c r="BX204" s="249"/>
      <c r="BY204" s="249"/>
      <c r="BZ204" s="249"/>
      <c r="CA204" s="249"/>
      <c r="CB204" s="249"/>
      <c r="CC204" s="249"/>
      <c r="CD204" s="249"/>
      <c r="CE204" s="249"/>
      <c r="CF204" s="249"/>
      <c r="CG204" s="249"/>
      <c r="CH204" s="249"/>
      <c r="CI204" s="249"/>
      <c r="CJ204" s="249"/>
      <c r="CK204" s="249"/>
      <c r="CL204" s="249"/>
      <c r="CM204" s="249"/>
      <c r="CN204" s="249"/>
      <c r="CO204" s="249"/>
      <c r="CP204" s="249"/>
      <c r="CQ204" s="249"/>
      <c r="CR204" s="249"/>
      <c r="CS204" s="249"/>
      <c r="CT204" s="249"/>
      <c r="CU204" s="249"/>
      <c r="CV204" s="249"/>
      <c r="CW204" s="249"/>
      <c r="CX204" s="249"/>
      <c r="CY204" s="249"/>
      <c r="CZ204" s="249"/>
      <c r="DA204" s="249"/>
      <c r="DB204" s="249"/>
      <c r="DC204" s="249"/>
      <c r="DD204" s="249"/>
      <c r="DE204" s="249"/>
      <c r="DF204" s="249"/>
      <c r="DG204" s="249"/>
      <c r="DH204" s="249"/>
      <c r="DI204" s="249"/>
      <c r="DJ204" s="249"/>
      <c r="DK204" s="249"/>
      <c r="DL204" s="249"/>
    </row>
    <row r="205" spans="1:116" x14ac:dyDescent="0.35">
      <c r="A205" s="249"/>
      <c r="B205" s="249"/>
      <c r="C205" s="249"/>
      <c r="D205" s="249"/>
      <c r="E205" s="249"/>
      <c r="F205" s="249"/>
      <c r="G205" s="249"/>
      <c r="H205" s="249"/>
      <c r="I205" s="249"/>
      <c r="J205" s="249"/>
      <c r="K205" s="249"/>
      <c r="L205" s="249"/>
      <c r="M205" s="249"/>
      <c r="N205" s="249"/>
      <c r="O205" s="249"/>
      <c r="P205" s="249"/>
      <c r="Q205" s="249"/>
      <c r="R205" s="249"/>
      <c r="S205" s="249"/>
      <c r="T205" s="249"/>
      <c r="U205" s="249"/>
      <c r="V205" s="249"/>
      <c r="W205" s="249"/>
      <c r="X205" s="249"/>
      <c r="Y205" s="249"/>
      <c r="Z205" s="249"/>
      <c r="AA205" s="249"/>
      <c r="AB205" s="249"/>
      <c r="AC205" s="249"/>
      <c r="AD205" s="249"/>
      <c r="AE205" s="249"/>
      <c r="AF205" s="249"/>
      <c r="AG205" s="249"/>
      <c r="AH205" s="249"/>
      <c r="AI205" s="249"/>
      <c r="AJ205" s="249"/>
      <c r="AK205" s="249"/>
      <c r="AL205" s="249"/>
      <c r="AM205" s="249"/>
      <c r="AN205" s="249"/>
      <c r="AO205" s="249"/>
      <c r="AP205" s="249"/>
      <c r="AQ205" s="249"/>
      <c r="AR205" s="249"/>
      <c r="AS205" s="249"/>
      <c r="AT205" s="249"/>
      <c r="AU205" s="249"/>
      <c r="AV205" s="249"/>
      <c r="AW205" s="249"/>
      <c r="AX205" s="249"/>
      <c r="AY205" s="249"/>
      <c r="AZ205" s="249"/>
      <c r="BA205" s="249"/>
      <c r="BB205" s="249"/>
      <c r="BC205" s="249"/>
      <c r="BD205" s="249"/>
      <c r="BE205" s="249"/>
      <c r="BF205" s="249"/>
      <c r="BG205" s="249"/>
      <c r="BH205" s="249"/>
      <c r="BI205" s="249"/>
      <c r="BJ205" s="249"/>
      <c r="BK205" s="249"/>
      <c r="BL205" s="249"/>
      <c r="BM205" s="249"/>
      <c r="BN205" s="249"/>
      <c r="BO205" s="249"/>
      <c r="BP205" s="249"/>
      <c r="BQ205" s="249"/>
      <c r="BR205" s="249"/>
      <c r="BS205" s="249"/>
      <c r="BT205" s="249"/>
      <c r="BU205" s="249"/>
      <c r="BV205" s="249"/>
      <c r="BW205" s="249"/>
      <c r="BX205" s="249"/>
      <c r="BY205" s="249"/>
      <c r="BZ205" s="249"/>
      <c r="CA205" s="249"/>
      <c r="CB205" s="249"/>
      <c r="CC205" s="249"/>
      <c r="CD205" s="249"/>
      <c r="CE205" s="249"/>
      <c r="CF205" s="249"/>
      <c r="CG205" s="249"/>
      <c r="CH205" s="249"/>
      <c r="CI205" s="249"/>
      <c r="CJ205" s="249"/>
      <c r="CK205" s="249"/>
      <c r="CL205" s="249"/>
      <c r="CM205" s="249"/>
      <c r="CN205" s="249"/>
      <c r="CO205" s="249"/>
      <c r="CP205" s="249"/>
      <c r="CQ205" s="249"/>
      <c r="CR205" s="249"/>
      <c r="CS205" s="249"/>
      <c r="CT205" s="249"/>
      <c r="CU205" s="249"/>
      <c r="CV205" s="249"/>
      <c r="CW205" s="249"/>
      <c r="CX205" s="249"/>
      <c r="CY205" s="249"/>
      <c r="CZ205" s="249"/>
      <c r="DA205" s="249"/>
      <c r="DB205" s="249"/>
      <c r="DC205" s="249"/>
      <c r="DD205" s="249"/>
      <c r="DE205" s="249"/>
      <c r="DF205" s="249"/>
      <c r="DG205" s="249"/>
      <c r="DH205" s="249"/>
      <c r="DI205" s="249"/>
      <c r="DJ205" s="249"/>
      <c r="DK205" s="249"/>
      <c r="DL205" s="249"/>
    </row>
    <row r="206" spans="1:116" x14ac:dyDescent="0.35">
      <c r="A206" s="249"/>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49"/>
      <c r="BU206" s="249"/>
      <c r="BV206" s="249"/>
      <c r="BW206" s="249"/>
      <c r="BX206" s="249"/>
      <c r="BY206" s="249"/>
      <c r="BZ206" s="249"/>
      <c r="CA206" s="249"/>
      <c r="CB206" s="249"/>
      <c r="CC206" s="249"/>
      <c r="CD206" s="249"/>
      <c r="CE206" s="249"/>
      <c r="CF206" s="249"/>
      <c r="CG206" s="249"/>
      <c r="CH206" s="249"/>
      <c r="CI206" s="249"/>
      <c r="CJ206" s="249"/>
      <c r="CK206" s="249"/>
      <c r="CL206" s="249"/>
      <c r="CM206" s="249"/>
      <c r="CN206" s="249"/>
      <c r="CO206" s="249"/>
      <c r="CP206" s="249"/>
      <c r="CQ206" s="249"/>
      <c r="CR206" s="249"/>
      <c r="CS206" s="249"/>
      <c r="CT206" s="249"/>
      <c r="CU206" s="249"/>
      <c r="CV206" s="249"/>
      <c r="CW206" s="249"/>
      <c r="CX206" s="249"/>
      <c r="CY206" s="249"/>
      <c r="CZ206" s="249"/>
      <c r="DA206" s="249"/>
      <c r="DB206" s="249"/>
      <c r="DC206" s="249"/>
      <c r="DD206" s="249"/>
      <c r="DE206" s="249"/>
      <c r="DF206" s="249"/>
      <c r="DG206" s="249"/>
      <c r="DH206" s="249"/>
      <c r="DI206" s="249"/>
      <c r="DJ206" s="249"/>
      <c r="DK206" s="249"/>
      <c r="DL206" s="249"/>
    </row>
    <row r="207" spans="1:116" x14ac:dyDescent="0.35">
      <c r="A207" s="249"/>
      <c r="B207" s="249"/>
      <c r="C207" s="249"/>
      <c r="D207" s="249"/>
      <c r="E207" s="249"/>
      <c r="F207" s="249"/>
      <c r="G207" s="249"/>
      <c r="H207" s="249"/>
      <c r="I207" s="249"/>
      <c r="J207" s="249"/>
      <c r="K207" s="249"/>
      <c r="L207" s="249"/>
      <c r="M207" s="249"/>
      <c r="N207" s="249"/>
      <c r="O207" s="249"/>
      <c r="P207" s="249"/>
      <c r="Q207" s="249"/>
      <c r="R207" s="249"/>
      <c r="S207" s="249"/>
      <c r="T207" s="249"/>
      <c r="U207" s="249"/>
      <c r="V207" s="249"/>
      <c r="W207" s="249"/>
      <c r="X207" s="249"/>
      <c r="Y207" s="249"/>
      <c r="Z207" s="249"/>
      <c r="AA207" s="249"/>
      <c r="AB207" s="249"/>
      <c r="AC207" s="249"/>
      <c r="AD207" s="249"/>
      <c r="AE207" s="249"/>
      <c r="AF207" s="249"/>
      <c r="AG207" s="249"/>
      <c r="AH207" s="249"/>
      <c r="AI207" s="249"/>
      <c r="AJ207" s="249"/>
      <c r="AK207" s="249"/>
      <c r="AL207" s="249"/>
      <c r="AM207" s="249"/>
      <c r="AN207" s="249"/>
      <c r="AO207" s="249"/>
      <c r="AP207" s="249"/>
      <c r="AQ207" s="249"/>
      <c r="AR207" s="249"/>
      <c r="AS207" s="249"/>
      <c r="AT207" s="249"/>
      <c r="AU207" s="249"/>
      <c r="AV207" s="249"/>
      <c r="AW207" s="249"/>
      <c r="AX207" s="249"/>
      <c r="AY207" s="249"/>
      <c r="AZ207" s="249"/>
      <c r="BA207" s="249"/>
      <c r="BB207" s="249"/>
      <c r="BC207" s="249"/>
      <c r="BD207" s="249"/>
      <c r="BE207" s="249"/>
      <c r="BF207" s="249"/>
      <c r="BG207" s="249"/>
      <c r="BH207" s="249"/>
      <c r="BI207" s="249"/>
      <c r="BJ207" s="249"/>
      <c r="BK207" s="249"/>
      <c r="BL207" s="249"/>
      <c r="BM207" s="249"/>
      <c r="BN207" s="249"/>
      <c r="BO207" s="249"/>
      <c r="BP207" s="249"/>
      <c r="BQ207" s="249"/>
      <c r="BR207" s="249"/>
      <c r="BS207" s="249"/>
      <c r="BT207" s="249"/>
      <c r="BU207" s="249"/>
      <c r="BV207" s="249"/>
      <c r="BW207" s="249"/>
      <c r="BX207" s="249"/>
      <c r="BY207" s="249"/>
      <c r="BZ207" s="249"/>
      <c r="CA207" s="249"/>
      <c r="CB207" s="249"/>
      <c r="CC207" s="249"/>
      <c r="CD207" s="249"/>
      <c r="CE207" s="249"/>
      <c r="CF207" s="249"/>
      <c r="CG207" s="249"/>
      <c r="CH207" s="249"/>
      <c r="CI207" s="249"/>
      <c r="CJ207" s="249"/>
      <c r="CK207" s="249"/>
      <c r="CL207" s="249"/>
      <c r="CM207" s="249"/>
      <c r="CN207" s="249"/>
      <c r="CO207" s="249"/>
      <c r="CP207" s="249"/>
      <c r="CQ207" s="249"/>
      <c r="CR207" s="249"/>
      <c r="CS207" s="249"/>
      <c r="CT207" s="249"/>
      <c r="CU207" s="249"/>
      <c r="CV207" s="249"/>
      <c r="CW207" s="249"/>
      <c r="CX207" s="249"/>
      <c r="CY207" s="249"/>
      <c r="CZ207" s="249"/>
      <c r="DA207" s="249"/>
      <c r="DB207" s="249"/>
      <c r="DC207" s="249"/>
      <c r="DD207" s="249"/>
      <c r="DE207" s="249"/>
      <c r="DF207" s="249"/>
      <c r="DG207" s="249"/>
      <c r="DH207" s="249"/>
      <c r="DI207" s="249"/>
      <c r="DJ207" s="249"/>
      <c r="DK207" s="249"/>
      <c r="DL207" s="249"/>
    </row>
    <row r="208" spans="1:116" x14ac:dyDescent="0.35">
      <c r="A208" s="249"/>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49"/>
      <c r="BU208" s="249"/>
      <c r="BV208" s="249"/>
      <c r="BW208" s="249"/>
      <c r="BX208" s="249"/>
      <c r="BY208" s="249"/>
      <c r="BZ208" s="249"/>
      <c r="CA208" s="249"/>
      <c r="CB208" s="249"/>
      <c r="CC208" s="249"/>
      <c r="CD208" s="249"/>
      <c r="CE208" s="249"/>
      <c r="CF208" s="249"/>
      <c r="CG208" s="249"/>
      <c r="CH208" s="249"/>
      <c r="CI208" s="249"/>
      <c r="CJ208" s="249"/>
      <c r="CK208" s="249"/>
      <c r="CL208" s="249"/>
      <c r="CM208" s="249"/>
      <c r="CN208" s="249"/>
      <c r="CO208" s="249"/>
      <c r="CP208" s="249"/>
      <c r="CQ208" s="249"/>
      <c r="CR208" s="249"/>
      <c r="CS208" s="249"/>
      <c r="CT208" s="249"/>
      <c r="CU208" s="249"/>
      <c r="CV208" s="249"/>
      <c r="CW208" s="249"/>
      <c r="CX208" s="249"/>
      <c r="CY208" s="249"/>
      <c r="CZ208" s="249"/>
      <c r="DA208" s="249"/>
      <c r="DB208" s="249"/>
      <c r="DC208" s="249"/>
      <c r="DD208" s="249"/>
      <c r="DE208" s="249"/>
      <c r="DF208" s="249"/>
      <c r="DG208" s="249"/>
      <c r="DH208" s="249"/>
      <c r="DI208" s="249"/>
      <c r="DJ208" s="249"/>
      <c r="DK208" s="249"/>
      <c r="DL208" s="249"/>
    </row>
    <row r="209" spans="1:116" x14ac:dyDescent="0.35">
      <c r="A209" s="249"/>
      <c r="B209" s="249"/>
      <c r="C209" s="249"/>
      <c r="D209" s="249"/>
      <c r="E209" s="249"/>
      <c r="F209" s="249"/>
      <c r="G209" s="249"/>
      <c r="H209" s="249"/>
      <c r="I209" s="249"/>
      <c r="J209" s="249"/>
      <c r="K209" s="249"/>
      <c r="L209" s="249"/>
      <c r="M209" s="249"/>
      <c r="N209" s="249"/>
      <c r="O209" s="249"/>
      <c r="P209" s="249"/>
      <c r="Q209" s="249"/>
      <c r="R209" s="249"/>
      <c r="S209" s="249"/>
      <c r="T209" s="249"/>
      <c r="U209" s="249"/>
      <c r="V209" s="249"/>
      <c r="W209" s="249"/>
      <c r="X209" s="249"/>
      <c r="Y209" s="249"/>
      <c r="Z209" s="249"/>
      <c r="AA209" s="249"/>
      <c r="AB209" s="249"/>
      <c r="AC209" s="249"/>
      <c r="AD209" s="249"/>
      <c r="AE209" s="249"/>
      <c r="AF209" s="249"/>
      <c r="AG209" s="249"/>
      <c r="AH209" s="249"/>
      <c r="AI209" s="249"/>
      <c r="AJ209" s="249"/>
      <c r="AK209" s="249"/>
      <c r="AL209" s="249"/>
      <c r="AM209" s="249"/>
      <c r="AN209" s="249"/>
      <c r="AO209" s="249"/>
      <c r="AP209" s="249"/>
      <c r="AQ209" s="249"/>
      <c r="AR209" s="249"/>
      <c r="AS209" s="249"/>
      <c r="AT209" s="249"/>
      <c r="AU209" s="249"/>
      <c r="AV209" s="249"/>
      <c r="AW209" s="249"/>
      <c r="AX209" s="249"/>
      <c r="AY209" s="249"/>
      <c r="AZ209" s="249"/>
      <c r="BA209" s="249"/>
      <c r="BB209" s="249"/>
      <c r="BC209" s="249"/>
      <c r="BD209" s="249"/>
      <c r="BE209" s="249"/>
      <c r="BF209" s="249"/>
      <c r="BG209" s="249"/>
      <c r="BH209" s="249"/>
      <c r="BI209" s="249"/>
      <c r="BJ209" s="249"/>
      <c r="BK209" s="249"/>
      <c r="BL209" s="249"/>
      <c r="BM209" s="249"/>
      <c r="BN209" s="249"/>
      <c r="BO209" s="249"/>
      <c r="BP209" s="249"/>
      <c r="BQ209" s="249"/>
      <c r="BR209" s="249"/>
      <c r="BS209" s="249"/>
      <c r="BT209" s="249"/>
      <c r="BU209" s="249"/>
      <c r="BV209" s="249"/>
      <c r="BW209" s="249"/>
      <c r="BX209" s="249"/>
      <c r="BY209" s="249"/>
      <c r="BZ209" s="249"/>
      <c r="CA209" s="249"/>
      <c r="CB209" s="249"/>
      <c r="CC209" s="249"/>
      <c r="CD209" s="249"/>
      <c r="CE209" s="249"/>
      <c r="CF209" s="249"/>
      <c r="CG209" s="249"/>
      <c r="CH209" s="249"/>
      <c r="CI209" s="249"/>
      <c r="CJ209" s="249"/>
      <c r="CK209" s="249"/>
      <c r="CL209" s="249"/>
      <c r="CM209" s="249"/>
      <c r="CN209" s="249"/>
      <c r="CO209" s="249"/>
      <c r="CP209" s="249"/>
      <c r="CQ209" s="249"/>
      <c r="CR209" s="249"/>
      <c r="CS209" s="249"/>
      <c r="CT209" s="249"/>
      <c r="CU209" s="249"/>
      <c r="CV209" s="249"/>
      <c r="CW209" s="249"/>
      <c r="CX209" s="249"/>
      <c r="CY209" s="249"/>
      <c r="CZ209" s="249"/>
      <c r="DA209" s="249"/>
      <c r="DB209" s="249"/>
      <c r="DC209" s="249"/>
      <c r="DD209" s="249"/>
      <c r="DE209" s="249"/>
      <c r="DF209" s="249"/>
      <c r="DG209" s="249"/>
      <c r="DH209" s="249"/>
      <c r="DI209" s="249"/>
      <c r="DJ209" s="249"/>
      <c r="DK209" s="249"/>
      <c r="DL209" s="249"/>
    </row>
    <row r="210" spans="1:116" x14ac:dyDescent="0.35">
      <c r="A210" s="249"/>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249"/>
      <c r="AE210" s="249"/>
      <c r="AF210" s="249"/>
      <c r="AG210" s="249"/>
      <c r="AH210" s="249"/>
      <c r="AI210" s="249"/>
      <c r="AJ210" s="249"/>
      <c r="AK210" s="249"/>
      <c r="AL210" s="249"/>
      <c r="AM210" s="249"/>
      <c r="AN210" s="249"/>
      <c r="AO210" s="249"/>
      <c r="AP210" s="249"/>
      <c r="AQ210" s="249"/>
      <c r="AR210" s="249"/>
      <c r="AS210" s="249"/>
      <c r="AT210" s="249"/>
      <c r="AU210" s="249"/>
      <c r="AV210" s="249"/>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49"/>
      <c r="BU210" s="249"/>
      <c r="BV210" s="249"/>
      <c r="BW210" s="249"/>
      <c r="BX210" s="249"/>
      <c r="BY210" s="249"/>
      <c r="BZ210" s="249"/>
      <c r="CA210" s="249"/>
      <c r="CB210" s="249"/>
      <c r="CC210" s="249"/>
      <c r="CD210" s="249"/>
      <c r="CE210" s="249"/>
      <c r="CF210" s="249"/>
      <c r="CG210" s="249"/>
      <c r="CH210" s="249"/>
      <c r="CI210" s="249"/>
      <c r="CJ210" s="249"/>
      <c r="CK210" s="249"/>
      <c r="CL210" s="249"/>
      <c r="CM210" s="249"/>
      <c r="CN210" s="249"/>
      <c r="CO210" s="249"/>
      <c r="CP210" s="249"/>
      <c r="CQ210" s="249"/>
      <c r="CR210" s="249"/>
      <c r="CS210" s="249"/>
      <c r="CT210" s="249"/>
      <c r="CU210" s="249"/>
      <c r="CV210" s="249"/>
      <c r="CW210" s="249"/>
      <c r="CX210" s="249"/>
      <c r="CY210" s="249"/>
      <c r="CZ210" s="249"/>
      <c r="DA210" s="249"/>
      <c r="DB210" s="249"/>
      <c r="DC210" s="249"/>
      <c r="DD210" s="249"/>
      <c r="DE210" s="249"/>
      <c r="DF210" s="249"/>
      <c r="DG210" s="249"/>
      <c r="DH210" s="249"/>
      <c r="DI210" s="249"/>
      <c r="DJ210" s="249"/>
      <c r="DK210" s="249"/>
      <c r="DL210" s="249"/>
    </row>
    <row r="211" spans="1:116" x14ac:dyDescent="0.35">
      <c r="A211" s="249"/>
      <c r="B211" s="249"/>
      <c r="C211" s="249"/>
      <c r="D211" s="249"/>
      <c r="E211" s="249"/>
      <c r="F211" s="249"/>
      <c r="G211" s="249"/>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249"/>
      <c r="AE211" s="249"/>
      <c r="AF211" s="249"/>
      <c r="AG211" s="249"/>
      <c r="AH211" s="249"/>
      <c r="AI211" s="249"/>
      <c r="AJ211" s="249"/>
      <c r="AK211" s="249"/>
      <c r="AL211" s="249"/>
      <c r="AM211" s="249"/>
      <c r="AN211" s="249"/>
      <c r="AO211" s="249"/>
      <c r="AP211" s="249"/>
      <c r="AQ211" s="249"/>
      <c r="AR211" s="249"/>
      <c r="AS211" s="249"/>
      <c r="AT211" s="249"/>
      <c r="AU211" s="249"/>
      <c r="AV211" s="249"/>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c r="CH211" s="249"/>
      <c r="CI211" s="249"/>
      <c r="CJ211" s="249"/>
      <c r="CK211" s="249"/>
      <c r="CL211" s="249"/>
      <c r="CM211" s="249"/>
      <c r="CN211" s="249"/>
      <c r="CO211" s="249"/>
      <c r="CP211" s="249"/>
      <c r="CQ211" s="249"/>
      <c r="CR211" s="249"/>
      <c r="CS211" s="249"/>
      <c r="CT211" s="249"/>
      <c r="CU211" s="249"/>
      <c r="CV211" s="249"/>
      <c r="CW211" s="249"/>
      <c r="CX211" s="249"/>
      <c r="CY211" s="249"/>
      <c r="CZ211" s="249"/>
      <c r="DA211" s="249"/>
      <c r="DB211" s="249"/>
      <c r="DC211" s="249"/>
      <c r="DD211" s="249"/>
      <c r="DE211" s="249"/>
      <c r="DF211" s="249"/>
      <c r="DG211" s="249"/>
      <c r="DH211" s="249"/>
      <c r="DI211" s="249"/>
      <c r="DJ211" s="249"/>
      <c r="DK211" s="249"/>
      <c r="DL211" s="249"/>
    </row>
    <row r="212" spans="1:116" x14ac:dyDescent="0.35">
      <c r="A212" s="249"/>
      <c r="B212" s="249"/>
      <c r="C212" s="249"/>
      <c r="D212" s="249"/>
      <c r="E212" s="249"/>
      <c r="F212" s="249"/>
      <c r="G212" s="249"/>
      <c r="H212" s="249"/>
      <c r="I212" s="249"/>
      <c r="J212" s="249"/>
      <c r="K212" s="249"/>
      <c r="L212" s="249"/>
      <c r="M212" s="249"/>
      <c r="N212" s="249"/>
      <c r="O212" s="249"/>
      <c r="P212" s="249"/>
      <c r="Q212" s="249"/>
      <c r="R212" s="249"/>
      <c r="S212" s="249"/>
      <c r="T212" s="249"/>
      <c r="U212" s="249"/>
      <c r="V212" s="249"/>
      <c r="W212" s="249"/>
      <c r="X212" s="249"/>
      <c r="Y212" s="249"/>
      <c r="Z212" s="249"/>
      <c r="AA212" s="249"/>
      <c r="AB212" s="249"/>
      <c r="AC212" s="249"/>
      <c r="AD212" s="249"/>
      <c r="AE212" s="249"/>
      <c r="AF212" s="249"/>
      <c r="AG212" s="249"/>
      <c r="AH212" s="249"/>
      <c r="AI212" s="249"/>
      <c r="AJ212" s="249"/>
      <c r="AK212" s="249"/>
      <c r="AL212" s="249"/>
      <c r="AM212" s="249"/>
      <c r="AN212" s="249"/>
      <c r="AO212" s="249"/>
      <c r="AP212" s="249"/>
      <c r="AQ212" s="249"/>
      <c r="AR212" s="249"/>
      <c r="AS212" s="249"/>
      <c r="AT212" s="249"/>
      <c r="AU212" s="249"/>
      <c r="AV212" s="249"/>
      <c r="AW212" s="249"/>
      <c r="AX212" s="249"/>
      <c r="AY212" s="249"/>
      <c r="AZ212" s="249"/>
      <c r="BA212" s="249"/>
      <c r="BB212" s="249"/>
      <c r="BC212" s="249"/>
      <c r="BD212" s="249"/>
      <c r="BE212" s="249"/>
      <c r="BF212" s="249"/>
      <c r="BG212" s="249"/>
      <c r="BH212" s="249"/>
      <c r="BI212" s="249"/>
      <c r="BJ212" s="249"/>
      <c r="BK212" s="249"/>
      <c r="BL212" s="249"/>
      <c r="BM212" s="249"/>
      <c r="BN212" s="249"/>
      <c r="BO212" s="249"/>
      <c r="BP212" s="249"/>
      <c r="BQ212" s="249"/>
      <c r="BR212" s="249"/>
      <c r="BS212" s="249"/>
      <c r="BT212" s="249"/>
      <c r="BU212" s="249"/>
      <c r="BV212" s="249"/>
      <c r="BW212" s="249"/>
      <c r="BX212" s="249"/>
      <c r="BY212" s="249"/>
      <c r="BZ212" s="249"/>
      <c r="CA212" s="249"/>
      <c r="CB212" s="249"/>
      <c r="CC212" s="249"/>
      <c r="CD212" s="249"/>
      <c r="CE212" s="249"/>
      <c r="CF212" s="249"/>
      <c r="CG212" s="249"/>
      <c r="CH212" s="249"/>
      <c r="CI212" s="249"/>
      <c r="CJ212" s="249"/>
      <c r="CK212" s="249"/>
      <c r="CL212" s="249"/>
      <c r="CM212" s="249"/>
      <c r="CN212" s="249"/>
      <c r="CO212" s="249"/>
      <c r="CP212" s="249"/>
      <c r="CQ212" s="249"/>
      <c r="CR212" s="249"/>
      <c r="CS212" s="249"/>
      <c r="CT212" s="249"/>
      <c r="CU212" s="249"/>
      <c r="CV212" s="249"/>
      <c r="CW212" s="249"/>
      <c r="CX212" s="249"/>
      <c r="CY212" s="249"/>
      <c r="CZ212" s="249"/>
      <c r="DA212" s="249"/>
      <c r="DB212" s="249"/>
      <c r="DC212" s="249"/>
      <c r="DD212" s="249"/>
      <c r="DE212" s="249"/>
      <c r="DF212" s="249"/>
      <c r="DG212" s="249"/>
      <c r="DH212" s="249"/>
      <c r="DI212" s="249"/>
      <c r="DJ212" s="249"/>
      <c r="DK212" s="249"/>
      <c r="DL212" s="249"/>
    </row>
    <row r="213" spans="1:116" x14ac:dyDescent="0.35">
      <c r="A213" s="249"/>
      <c r="B213" s="249"/>
      <c r="C213" s="249"/>
      <c r="D213" s="249"/>
      <c r="E213" s="249"/>
      <c r="F213" s="249"/>
      <c r="G213" s="249"/>
      <c r="H213" s="249"/>
      <c r="I213" s="249"/>
      <c r="J213" s="249"/>
      <c r="K213" s="249"/>
      <c r="L213" s="249"/>
      <c r="M213" s="249"/>
      <c r="N213" s="249"/>
      <c r="O213" s="249"/>
      <c r="P213" s="249"/>
      <c r="Q213" s="249"/>
      <c r="R213" s="249"/>
      <c r="S213" s="249"/>
      <c r="T213" s="249"/>
      <c r="U213" s="249"/>
      <c r="V213" s="249"/>
      <c r="W213" s="249"/>
      <c r="X213" s="249"/>
      <c r="Y213" s="249"/>
      <c r="Z213" s="249"/>
      <c r="AA213" s="249"/>
      <c r="AB213" s="249"/>
      <c r="AC213" s="249"/>
      <c r="AD213" s="249"/>
      <c r="AE213" s="249"/>
      <c r="AF213" s="249"/>
      <c r="AG213" s="249"/>
      <c r="AH213" s="249"/>
      <c r="AI213" s="249"/>
      <c r="AJ213" s="249"/>
      <c r="AK213" s="249"/>
      <c r="AL213" s="249"/>
      <c r="AM213" s="249"/>
      <c r="AN213" s="249"/>
      <c r="AO213" s="249"/>
      <c r="AP213" s="249"/>
      <c r="AQ213" s="249"/>
      <c r="AR213" s="249"/>
      <c r="AS213" s="249"/>
      <c r="AT213" s="249"/>
      <c r="AU213" s="249"/>
      <c r="AV213" s="249"/>
      <c r="AW213" s="249"/>
      <c r="AX213" s="249"/>
      <c r="AY213" s="249"/>
      <c r="AZ213" s="249"/>
      <c r="BA213" s="249"/>
      <c r="BB213" s="249"/>
      <c r="BC213" s="249"/>
      <c r="BD213" s="249"/>
      <c r="BE213" s="249"/>
      <c r="BF213" s="249"/>
      <c r="BG213" s="249"/>
      <c r="BH213" s="249"/>
      <c r="BI213" s="249"/>
      <c r="BJ213" s="249"/>
      <c r="BK213" s="249"/>
      <c r="BL213" s="249"/>
      <c r="BM213" s="249"/>
      <c r="BN213" s="249"/>
      <c r="BO213" s="249"/>
      <c r="BP213" s="249"/>
      <c r="BQ213" s="249"/>
      <c r="BR213" s="249"/>
      <c r="BS213" s="249"/>
      <c r="BT213" s="249"/>
      <c r="BU213" s="249"/>
      <c r="BV213" s="249"/>
      <c r="BW213" s="249"/>
      <c r="BX213" s="249"/>
      <c r="BY213" s="249"/>
      <c r="BZ213" s="249"/>
      <c r="CA213" s="249"/>
      <c r="CB213" s="249"/>
      <c r="CC213" s="249"/>
      <c r="CD213" s="249"/>
      <c r="CE213" s="249"/>
      <c r="CF213" s="249"/>
      <c r="CG213" s="249"/>
      <c r="CH213" s="249"/>
      <c r="CI213" s="249"/>
      <c r="CJ213" s="249"/>
      <c r="CK213" s="249"/>
      <c r="CL213" s="249"/>
      <c r="CM213" s="249"/>
      <c r="CN213" s="249"/>
      <c r="CO213" s="249"/>
      <c r="CP213" s="249"/>
      <c r="CQ213" s="249"/>
      <c r="CR213" s="249"/>
      <c r="CS213" s="249"/>
      <c r="CT213" s="249"/>
      <c r="CU213" s="249"/>
      <c r="CV213" s="249"/>
      <c r="CW213" s="249"/>
      <c r="CX213" s="249"/>
      <c r="CY213" s="249"/>
      <c r="CZ213" s="249"/>
      <c r="DA213" s="249"/>
      <c r="DB213" s="249"/>
      <c r="DC213" s="249"/>
      <c r="DD213" s="249"/>
      <c r="DE213" s="249"/>
      <c r="DF213" s="249"/>
      <c r="DG213" s="249"/>
      <c r="DH213" s="249"/>
      <c r="DI213" s="249"/>
      <c r="DJ213" s="249"/>
      <c r="DK213" s="249"/>
      <c r="DL213" s="249"/>
    </row>
    <row r="214" spans="1:116" x14ac:dyDescent="0.35">
      <c r="A214" s="249"/>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c r="CH214" s="249"/>
      <c r="CI214" s="249"/>
      <c r="CJ214" s="249"/>
      <c r="CK214" s="249"/>
      <c r="CL214" s="249"/>
      <c r="CM214" s="249"/>
      <c r="CN214" s="249"/>
      <c r="CO214" s="249"/>
      <c r="CP214" s="249"/>
      <c r="CQ214" s="249"/>
      <c r="CR214" s="249"/>
      <c r="CS214" s="249"/>
      <c r="CT214" s="249"/>
      <c r="CU214" s="249"/>
      <c r="CV214" s="249"/>
      <c r="CW214" s="249"/>
      <c r="CX214" s="249"/>
      <c r="CY214" s="249"/>
      <c r="CZ214" s="249"/>
      <c r="DA214" s="249"/>
      <c r="DB214" s="249"/>
      <c r="DC214" s="249"/>
      <c r="DD214" s="249"/>
      <c r="DE214" s="249"/>
      <c r="DF214" s="249"/>
      <c r="DG214" s="249"/>
      <c r="DH214" s="249"/>
      <c r="DI214" s="249"/>
      <c r="DJ214" s="249"/>
      <c r="DK214" s="249"/>
      <c r="DL214" s="249"/>
    </row>
    <row r="215" spans="1:116" x14ac:dyDescent="0.35">
      <c r="A215" s="249"/>
      <c r="B215" s="249"/>
      <c r="C215" s="249"/>
      <c r="D215" s="249"/>
      <c r="E215" s="249"/>
      <c r="F215" s="249"/>
      <c r="G215" s="249"/>
      <c r="H215" s="249"/>
      <c r="I215" s="249"/>
      <c r="J215" s="249"/>
      <c r="K215" s="249"/>
      <c r="L215" s="249"/>
      <c r="M215" s="249"/>
      <c r="N215" s="249"/>
      <c r="O215" s="249"/>
      <c r="P215" s="249"/>
      <c r="Q215" s="249"/>
      <c r="R215" s="249"/>
      <c r="S215" s="249"/>
      <c r="T215" s="249"/>
      <c r="U215" s="249"/>
      <c r="V215" s="249"/>
      <c r="W215" s="249"/>
      <c r="X215" s="249"/>
      <c r="Y215" s="249"/>
      <c r="Z215" s="249"/>
      <c r="AA215" s="249"/>
      <c r="AB215" s="249"/>
      <c r="AC215" s="249"/>
      <c r="AD215" s="249"/>
      <c r="AE215" s="249"/>
      <c r="AF215" s="249"/>
      <c r="AG215" s="249"/>
      <c r="AH215" s="249"/>
      <c r="AI215" s="249"/>
      <c r="AJ215" s="249"/>
      <c r="AK215" s="249"/>
      <c r="AL215" s="249"/>
      <c r="AM215" s="249"/>
      <c r="AN215" s="249"/>
      <c r="AO215" s="249"/>
      <c r="AP215" s="249"/>
      <c r="AQ215" s="249"/>
      <c r="AR215" s="249"/>
      <c r="AS215" s="249"/>
      <c r="AT215" s="249"/>
      <c r="AU215" s="249"/>
      <c r="AV215" s="249"/>
      <c r="AW215" s="249"/>
      <c r="AX215" s="249"/>
      <c r="AY215" s="249"/>
      <c r="AZ215" s="249"/>
      <c r="BA215" s="249"/>
      <c r="BB215" s="249"/>
      <c r="BC215" s="249"/>
      <c r="BD215" s="249"/>
      <c r="BE215" s="249"/>
      <c r="BF215" s="249"/>
      <c r="BG215" s="249"/>
      <c r="BH215" s="249"/>
      <c r="BI215" s="249"/>
      <c r="BJ215" s="249"/>
      <c r="BK215" s="249"/>
      <c r="BL215" s="249"/>
      <c r="BM215" s="249"/>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c r="CH215" s="249"/>
      <c r="CI215" s="249"/>
      <c r="CJ215" s="249"/>
      <c r="CK215" s="249"/>
      <c r="CL215" s="249"/>
      <c r="CM215" s="249"/>
      <c r="CN215" s="249"/>
      <c r="CO215" s="249"/>
      <c r="CP215" s="249"/>
      <c r="CQ215" s="249"/>
      <c r="CR215" s="249"/>
      <c r="CS215" s="249"/>
      <c r="CT215" s="249"/>
      <c r="CU215" s="249"/>
      <c r="CV215" s="249"/>
      <c r="CW215" s="249"/>
      <c r="CX215" s="249"/>
      <c r="CY215" s="249"/>
      <c r="CZ215" s="249"/>
      <c r="DA215" s="249"/>
      <c r="DB215" s="249"/>
      <c r="DC215" s="249"/>
      <c r="DD215" s="249"/>
      <c r="DE215" s="249"/>
      <c r="DF215" s="249"/>
      <c r="DG215" s="249"/>
      <c r="DH215" s="249"/>
      <c r="DI215" s="249"/>
      <c r="DJ215" s="249"/>
      <c r="DK215" s="249"/>
      <c r="DL215" s="249"/>
    </row>
    <row r="216" spans="1:116" x14ac:dyDescent="0.35">
      <c r="A216" s="249"/>
      <c r="B216" s="249"/>
      <c r="C216" s="249"/>
      <c r="D216" s="249"/>
      <c r="E216" s="249"/>
      <c r="F216" s="249"/>
      <c r="G216" s="249"/>
      <c r="H216" s="249"/>
      <c r="I216" s="249"/>
      <c r="J216" s="249"/>
      <c r="K216" s="249"/>
      <c r="L216" s="249"/>
      <c r="M216" s="249"/>
      <c r="N216" s="249"/>
      <c r="O216" s="249"/>
      <c r="P216" s="249"/>
      <c r="Q216" s="249"/>
      <c r="R216" s="249"/>
      <c r="S216" s="249"/>
      <c r="T216" s="249"/>
      <c r="U216" s="249"/>
      <c r="V216" s="249"/>
      <c r="W216" s="249"/>
      <c r="X216" s="249"/>
      <c r="Y216" s="249"/>
      <c r="Z216" s="249"/>
      <c r="AA216" s="249"/>
      <c r="AB216" s="249"/>
      <c r="AC216" s="249"/>
      <c r="AD216" s="249"/>
      <c r="AE216" s="249"/>
      <c r="AF216" s="249"/>
      <c r="AG216" s="249"/>
      <c r="AH216" s="249"/>
      <c r="AI216" s="249"/>
      <c r="AJ216" s="249"/>
      <c r="AK216" s="249"/>
      <c r="AL216" s="249"/>
      <c r="AM216" s="249"/>
      <c r="AN216" s="249"/>
      <c r="AO216" s="249"/>
      <c r="AP216" s="249"/>
      <c r="AQ216" s="249"/>
      <c r="AR216" s="249"/>
      <c r="AS216" s="249"/>
      <c r="AT216" s="249"/>
      <c r="AU216" s="249"/>
      <c r="AV216" s="249"/>
      <c r="AW216" s="249"/>
      <c r="AX216" s="249"/>
      <c r="AY216" s="249"/>
      <c r="AZ216" s="249"/>
      <c r="BA216" s="249"/>
      <c r="BB216" s="249"/>
      <c r="BC216" s="249"/>
      <c r="BD216" s="249"/>
      <c r="BE216" s="249"/>
      <c r="BF216" s="249"/>
      <c r="BG216" s="249"/>
      <c r="BH216" s="249"/>
      <c r="BI216" s="249"/>
      <c r="BJ216" s="249"/>
      <c r="BK216" s="249"/>
      <c r="BL216" s="249"/>
      <c r="BM216" s="249"/>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c r="CH216" s="249"/>
      <c r="CI216" s="249"/>
      <c r="CJ216" s="249"/>
      <c r="CK216" s="249"/>
      <c r="CL216" s="249"/>
      <c r="CM216" s="249"/>
      <c r="CN216" s="249"/>
      <c r="CO216" s="249"/>
      <c r="CP216" s="249"/>
      <c r="CQ216" s="249"/>
      <c r="CR216" s="249"/>
      <c r="CS216" s="249"/>
      <c r="CT216" s="249"/>
      <c r="CU216" s="249"/>
      <c r="CV216" s="249"/>
      <c r="CW216" s="249"/>
      <c r="CX216" s="249"/>
      <c r="CY216" s="249"/>
      <c r="CZ216" s="249"/>
      <c r="DA216" s="249"/>
      <c r="DB216" s="249"/>
      <c r="DC216" s="249"/>
      <c r="DD216" s="249"/>
      <c r="DE216" s="249"/>
      <c r="DF216" s="249"/>
      <c r="DG216" s="249"/>
      <c r="DH216" s="249"/>
      <c r="DI216" s="249"/>
      <c r="DJ216" s="249"/>
      <c r="DK216" s="249"/>
      <c r="DL216" s="249"/>
    </row>
    <row r="217" spans="1:116" x14ac:dyDescent="0.35">
      <c r="A217" s="249"/>
      <c r="B217" s="249"/>
      <c r="C217" s="249"/>
      <c r="D217" s="249"/>
      <c r="E217" s="249"/>
      <c r="F217" s="249"/>
      <c r="G217" s="249"/>
      <c r="H217" s="249"/>
      <c r="I217" s="249"/>
      <c r="J217" s="249"/>
      <c r="K217" s="249"/>
      <c r="L217" s="249"/>
      <c r="M217" s="249"/>
      <c r="N217" s="249"/>
      <c r="O217" s="249"/>
      <c r="P217" s="249"/>
      <c r="Q217" s="249"/>
      <c r="R217" s="249"/>
      <c r="S217" s="249"/>
      <c r="T217" s="249"/>
      <c r="U217" s="249"/>
      <c r="V217" s="249"/>
      <c r="W217" s="249"/>
      <c r="X217" s="249"/>
      <c r="Y217" s="249"/>
      <c r="Z217" s="249"/>
      <c r="AA217" s="249"/>
      <c r="AB217" s="249"/>
      <c r="AC217" s="249"/>
      <c r="AD217" s="249"/>
      <c r="AE217" s="249"/>
      <c r="AF217" s="249"/>
      <c r="AG217" s="249"/>
      <c r="AH217" s="249"/>
      <c r="AI217" s="249"/>
      <c r="AJ217" s="249"/>
      <c r="AK217" s="249"/>
      <c r="AL217" s="249"/>
      <c r="AM217" s="249"/>
      <c r="AN217" s="249"/>
      <c r="AO217" s="249"/>
      <c r="AP217" s="249"/>
      <c r="AQ217" s="249"/>
      <c r="AR217" s="249"/>
      <c r="AS217" s="249"/>
      <c r="AT217" s="249"/>
      <c r="AU217" s="249"/>
      <c r="AV217" s="249"/>
      <c r="AW217" s="249"/>
      <c r="AX217" s="249"/>
      <c r="AY217" s="249"/>
      <c r="AZ217" s="249"/>
      <c r="BA217" s="249"/>
      <c r="BB217" s="249"/>
      <c r="BC217" s="249"/>
      <c r="BD217" s="249"/>
      <c r="BE217" s="249"/>
      <c r="BF217" s="249"/>
      <c r="BG217" s="249"/>
      <c r="BH217" s="249"/>
      <c r="BI217" s="249"/>
      <c r="BJ217" s="249"/>
      <c r="BK217" s="249"/>
      <c r="BL217" s="249"/>
      <c r="BM217" s="249"/>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c r="CH217" s="249"/>
      <c r="CI217" s="249"/>
      <c r="CJ217" s="249"/>
      <c r="CK217" s="249"/>
      <c r="CL217" s="249"/>
      <c r="CM217" s="249"/>
      <c r="CN217" s="249"/>
      <c r="CO217" s="249"/>
      <c r="CP217" s="249"/>
      <c r="CQ217" s="249"/>
      <c r="CR217" s="249"/>
      <c r="CS217" s="249"/>
      <c r="CT217" s="249"/>
      <c r="CU217" s="249"/>
      <c r="CV217" s="249"/>
      <c r="CW217" s="249"/>
      <c r="CX217" s="249"/>
      <c r="CY217" s="249"/>
      <c r="CZ217" s="249"/>
      <c r="DA217" s="249"/>
      <c r="DB217" s="249"/>
      <c r="DC217" s="249"/>
      <c r="DD217" s="249"/>
      <c r="DE217" s="249"/>
      <c r="DF217" s="249"/>
      <c r="DG217" s="249"/>
      <c r="DH217" s="249"/>
      <c r="DI217" s="249"/>
      <c r="DJ217" s="249"/>
      <c r="DK217" s="249"/>
      <c r="DL217" s="249"/>
    </row>
    <row r="218" spans="1:116" x14ac:dyDescent="0.35">
      <c r="A218" s="249"/>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249"/>
      <c r="AE218" s="249"/>
      <c r="AF218" s="249"/>
      <c r="AG218" s="249"/>
      <c r="AH218" s="249"/>
      <c r="AI218" s="249"/>
      <c r="AJ218" s="249"/>
      <c r="AK218" s="249"/>
      <c r="AL218" s="249"/>
      <c r="AM218" s="249"/>
      <c r="AN218" s="249"/>
      <c r="AO218" s="249"/>
      <c r="AP218" s="249"/>
      <c r="AQ218" s="249"/>
      <c r="AR218" s="249"/>
      <c r="AS218" s="249"/>
      <c r="AT218" s="249"/>
      <c r="AU218" s="249"/>
      <c r="AV218" s="249"/>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49"/>
      <c r="BU218" s="249"/>
      <c r="BV218" s="249"/>
      <c r="BW218" s="249"/>
      <c r="BX218" s="249"/>
      <c r="BY218" s="249"/>
      <c r="BZ218" s="249"/>
      <c r="CA218" s="249"/>
      <c r="CB218" s="249"/>
      <c r="CC218" s="249"/>
      <c r="CD218" s="249"/>
      <c r="CE218" s="249"/>
      <c r="CF218" s="249"/>
      <c r="CG218" s="249"/>
      <c r="CH218" s="249"/>
      <c r="CI218" s="249"/>
      <c r="CJ218" s="249"/>
      <c r="CK218" s="249"/>
      <c r="CL218" s="249"/>
      <c r="CM218" s="249"/>
      <c r="CN218" s="249"/>
      <c r="CO218" s="249"/>
      <c r="CP218" s="249"/>
      <c r="CQ218" s="249"/>
      <c r="CR218" s="249"/>
      <c r="CS218" s="249"/>
      <c r="CT218" s="249"/>
      <c r="CU218" s="249"/>
      <c r="CV218" s="249"/>
      <c r="CW218" s="249"/>
      <c r="CX218" s="249"/>
      <c r="CY218" s="249"/>
      <c r="CZ218" s="249"/>
      <c r="DA218" s="249"/>
      <c r="DB218" s="249"/>
      <c r="DC218" s="249"/>
      <c r="DD218" s="249"/>
      <c r="DE218" s="249"/>
      <c r="DF218" s="249"/>
      <c r="DG218" s="249"/>
      <c r="DH218" s="249"/>
      <c r="DI218" s="249"/>
      <c r="DJ218" s="249"/>
      <c r="DK218" s="249"/>
      <c r="DL218" s="249"/>
    </row>
    <row r="219" spans="1:116" x14ac:dyDescent="0.35">
      <c r="A219" s="249"/>
      <c r="B219" s="249"/>
      <c r="C219" s="249"/>
      <c r="D219" s="249"/>
      <c r="E219" s="249"/>
      <c r="F219" s="249"/>
      <c r="G219" s="249"/>
      <c r="H219" s="249"/>
      <c r="I219" s="249"/>
      <c r="J219" s="249"/>
      <c r="K219" s="249"/>
      <c r="L219" s="249"/>
      <c r="M219" s="249"/>
      <c r="N219" s="249"/>
      <c r="O219" s="249"/>
      <c r="P219" s="249"/>
      <c r="Q219" s="249"/>
      <c r="R219" s="249"/>
      <c r="S219" s="249"/>
      <c r="T219" s="249"/>
      <c r="U219" s="249"/>
      <c r="V219" s="249"/>
      <c r="W219" s="249"/>
      <c r="X219" s="249"/>
      <c r="Y219" s="249"/>
      <c r="Z219" s="249"/>
      <c r="AA219" s="249"/>
      <c r="AB219" s="249"/>
      <c r="AC219" s="249"/>
      <c r="AD219" s="249"/>
      <c r="AE219" s="249"/>
      <c r="AF219" s="249"/>
      <c r="AG219" s="249"/>
      <c r="AH219" s="249"/>
      <c r="AI219" s="249"/>
      <c r="AJ219" s="249"/>
      <c r="AK219" s="249"/>
      <c r="AL219" s="249"/>
      <c r="AM219" s="249"/>
      <c r="AN219" s="249"/>
      <c r="AO219" s="249"/>
      <c r="AP219" s="249"/>
      <c r="AQ219" s="249"/>
      <c r="AR219" s="249"/>
      <c r="AS219" s="249"/>
      <c r="AT219" s="249"/>
      <c r="AU219" s="249"/>
      <c r="AV219" s="249"/>
      <c r="AW219" s="249"/>
      <c r="AX219" s="249"/>
      <c r="AY219" s="249"/>
      <c r="AZ219" s="249"/>
      <c r="BA219" s="249"/>
      <c r="BB219" s="249"/>
      <c r="BC219" s="249"/>
      <c r="BD219" s="249"/>
      <c r="BE219" s="249"/>
      <c r="BF219" s="249"/>
      <c r="BG219" s="249"/>
      <c r="BH219" s="249"/>
      <c r="BI219" s="249"/>
      <c r="BJ219" s="249"/>
      <c r="BK219" s="249"/>
      <c r="BL219" s="249"/>
      <c r="BM219" s="249"/>
      <c r="BN219" s="249"/>
      <c r="BO219" s="249"/>
      <c r="BP219" s="249"/>
      <c r="BQ219" s="249"/>
      <c r="BR219" s="249"/>
      <c r="BS219" s="249"/>
      <c r="BT219" s="249"/>
      <c r="BU219" s="249"/>
      <c r="BV219" s="249"/>
      <c r="BW219" s="249"/>
      <c r="BX219" s="249"/>
      <c r="BY219" s="249"/>
      <c r="BZ219" s="249"/>
      <c r="CA219" s="249"/>
      <c r="CB219" s="249"/>
      <c r="CC219" s="249"/>
      <c r="CD219" s="249"/>
      <c r="CE219" s="249"/>
      <c r="CF219" s="249"/>
      <c r="CG219" s="249"/>
      <c r="CH219" s="249"/>
      <c r="CI219" s="249"/>
      <c r="CJ219" s="249"/>
      <c r="CK219" s="249"/>
      <c r="CL219" s="249"/>
      <c r="CM219" s="249"/>
      <c r="CN219" s="249"/>
      <c r="CO219" s="249"/>
      <c r="CP219" s="249"/>
      <c r="CQ219" s="249"/>
      <c r="CR219" s="249"/>
      <c r="CS219" s="249"/>
      <c r="CT219" s="249"/>
      <c r="CU219" s="249"/>
      <c r="CV219" s="249"/>
      <c r="CW219" s="249"/>
      <c r="CX219" s="249"/>
      <c r="CY219" s="249"/>
      <c r="CZ219" s="249"/>
      <c r="DA219" s="249"/>
      <c r="DB219" s="249"/>
      <c r="DC219" s="249"/>
      <c r="DD219" s="249"/>
      <c r="DE219" s="249"/>
      <c r="DF219" s="249"/>
      <c r="DG219" s="249"/>
      <c r="DH219" s="249"/>
      <c r="DI219" s="249"/>
      <c r="DJ219" s="249"/>
      <c r="DK219" s="249"/>
      <c r="DL219" s="249"/>
    </row>
    <row r="220" spans="1:116" x14ac:dyDescent="0.35">
      <c r="A220" s="249"/>
      <c r="B220" s="249"/>
      <c r="C220" s="249"/>
      <c r="D220" s="249"/>
      <c r="E220" s="249"/>
      <c r="F220" s="249"/>
      <c r="G220" s="249"/>
      <c r="H220" s="249"/>
      <c r="I220" s="249"/>
      <c r="J220" s="249"/>
      <c r="K220" s="249"/>
      <c r="L220" s="249"/>
      <c r="M220" s="249"/>
      <c r="N220" s="249"/>
      <c r="O220" s="249"/>
      <c r="P220" s="249"/>
      <c r="Q220" s="249"/>
      <c r="R220" s="249"/>
      <c r="S220" s="249"/>
      <c r="T220" s="249"/>
      <c r="U220" s="249"/>
      <c r="V220" s="249"/>
      <c r="W220" s="249"/>
      <c r="X220" s="249"/>
      <c r="Y220" s="249"/>
      <c r="Z220" s="249"/>
      <c r="AA220" s="249"/>
      <c r="AB220" s="249"/>
      <c r="AC220" s="249"/>
      <c r="AD220" s="249"/>
      <c r="AE220" s="249"/>
      <c r="AF220" s="249"/>
      <c r="AG220" s="249"/>
      <c r="AH220" s="249"/>
      <c r="AI220" s="249"/>
      <c r="AJ220" s="249"/>
      <c r="AK220" s="249"/>
      <c r="AL220" s="249"/>
      <c r="AM220" s="249"/>
      <c r="AN220" s="249"/>
      <c r="AO220" s="249"/>
      <c r="AP220" s="249"/>
      <c r="AQ220" s="249"/>
      <c r="AR220" s="249"/>
      <c r="AS220" s="249"/>
      <c r="AT220" s="249"/>
      <c r="AU220" s="249"/>
      <c r="AV220" s="249"/>
      <c r="AW220" s="249"/>
      <c r="AX220" s="249"/>
      <c r="AY220" s="249"/>
      <c r="AZ220" s="249"/>
      <c r="BA220" s="249"/>
      <c r="BB220" s="249"/>
      <c r="BC220" s="249"/>
      <c r="BD220" s="249"/>
      <c r="BE220" s="249"/>
      <c r="BF220" s="249"/>
      <c r="BG220" s="249"/>
      <c r="BH220" s="249"/>
      <c r="BI220" s="249"/>
      <c r="BJ220" s="249"/>
      <c r="BK220" s="249"/>
      <c r="BL220" s="249"/>
      <c r="BM220" s="249"/>
      <c r="BN220" s="249"/>
      <c r="BO220" s="249"/>
      <c r="BP220" s="249"/>
      <c r="BQ220" s="249"/>
      <c r="BR220" s="249"/>
      <c r="BS220" s="249"/>
      <c r="BT220" s="249"/>
      <c r="BU220" s="249"/>
      <c r="BV220" s="249"/>
      <c r="BW220" s="249"/>
      <c r="BX220" s="249"/>
      <c r="BY220" s="249"/>
      <c r="BZ220" s="249"/>
      <c r="CA220" s="249"/>
      <c r="CB220" s="249"/>
      <c r="CC220" s="249"/>
      <c r="CD220" s="249"/>
      <c r="CE220" s="249"/>
      <c r="CF220" s="249"/>
      <c r="CG220" s="249"/>
      <c r="CH220" s="249"/>
      <c r="CI220" s="249"/>
      <c r="CJ220" s="249"/>
      <c r="CK220" s="249"/>
      <c r="CL220" s="249"/>
      <c r="CM220" s="249"/>
      <c r="CN220" s="249"/>
      <c r="CO220" s="249"/>
      <c r="CP220" s="249"/>
      <c r="CQ220" s="249"/>
      <c r="CR220" s="249"/>
      <c r="CS220" s="249"/>
      <c r="CT220" s="249"/>
      <c r="CU220" s="249"/>
      <c r="CV220" s="249"/>
      <c r="CW220" s="249"/>
      <c r="CX220" s="249"/>
      <c r="CY220" s="249"/>
      <c r="CZ220" s="249"/>
      <c r="DA220" s="249"/>
      <c r="DB220" s="249"/>
      <c r="DC220" s="249"/>
      <c r="DD220" s="249"/>
      <c r="DE220" s="249"/>
      <c r="DF220" s="249"/>
      <c r="DG220" s="249"/>
      <c r="DH220" s="249"/>
      <c r="DI220" s="249"/>
      <c r="DJ220" s="249"/>
      <c r="DK220" s="249"/>
      <c r="DL220" s="249"/>
    </row>
    <row r="221" spans="1:116" x14ac:dyDescent="0.35">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49"/>
      <c r="Z221" s="249"/>
      <c r="AA221" s="249"/>
      <c r="AB221" s="249"/>
      <c r="AC221" s="249"/>
      <c r="AD221" s="249"/>
      <c r="AE221" s="249"/>
      <c r="AF221" s="249"/>
      <c r="AG221" s="249"/>
      <c r="AH221" s="249"/>
      <c r="AI221" s="249"/>
      <c r="AJ221" s="249"/>
      <c r="AK221" s="249"/>
      <c r="AL221" s="249"/>
      <c r="AM221" s="249"/>
      <c r="AN221" s="249"/>
      <c r="AO221" s="249"/>
      <c r="AP221" s="249"/>
      <c r="AQ221" s="249"/>
      <c r="AR221" s="249"/>
      <c r="AS221" s="249"/>
      <c r="AT221" s="249"/>
      <c r="AU221" s="249"/>
      <c r="AV221" s="249"/>
      <c r="AW221" s="249"/>
      <c r="AX221" s="249"/>
      <c r="AY221" s="249"/>
      <c r="AZ221" s="249"/>
      <c r="BA221" s="249"/>
      <c r="BB221" s="249"/>
      <c r="BC221" s="249"/>
      <c r="BD221" s="249"/>
      <c r="BE221" s="249"/>
      <c r="BF221" s="249"/>
      <c r="BG221" s="249"/>
      <c r="BH221" s="249"/>
      <c r="BI221" s="249"/>
      <c r="BJ221" s="249"/>
      <c r="BK221" s="249"/>
      <c r="BL221" s="249"/>
      <c r="BM221" s="249"/>
      <c r="BN221" s="249"/>
      <c r="BO221" s="249"/>
      <c r="BP221" s="249"/>
      <c r="BQ221" s="249"/>
      <c r="BR221" s="249"/>
      <c r="BS221" s="249"/>
      <c r="BT221" s="249"/>
      <c r="BU221" s="249"/>
      <c r="BV221" s="249"/>
      <c r="BW221" s="249"/>
      <c r="BX221" s="249"/>
      <c r="BY221" s="249"/>
      <c r="BZ221" s="249"/>
      <c r="CA221" s="249"/>
      <c r="CB221" s="249"/>
      <c r="CC221" s="249"/>
      <c r="CD221" s="249"/>
      <c r="CE221" s="249"/>
      <c r="CF221" s="249"/>
      <c r="CG221" s="249"/>
      <c r="CH221" s="249"/>
      <c r="CI221" s="249"/>
      <c r="CJ221" s="249"/>
      <c r="CK221" s="249"/>
      <c r="CL221" s="249"/>
      <c r="CM221" s="249"/>
      <c r="CN221" s="249"/>
      <c r="CO221" s="249"/>
      <c r="CP221" s="249"/>
      <c r="CQ221" s="249"/>
      <c r="CR221" s="249"/>
      <c r="CS221" s="249"/>
      <c r="CT221" s="249"/>
      <c r="CU221" s="249"/>
      <c r="CV221" s="249"/>
      <c r="CW221" s="249"/>
      <c r="CX221" s="249"/>
      <c r="CY221" s="249"/>
      <c r="CZ221" s="249"/>
      <c r="DA221" s="249"/>
      <c r="DB221" s="249"/>
      <c r="DC221" s="249"/>
      <c r="DD221" s="249"/>
      <c r="DE221" s="249"/>
      <c r="DF221" s="249"/>
      <c r="DG221" s="249"/>
      <c r="DH221" s="249"/>
      <c r="DI221" s="249"/>
      <c r="DJ221" s="249"/>
      <c r="DK221" s="249"/>
      <c r="DL221" s="249"/>
    </row>
    <row r="222" spans="1:116" x14ac:dyDescent="0.35">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49"/>
      <c r="Z222" s="249"/>
      <c r="AA222" s="249"/>
      <c r="AB222" s="249"/>
      <c r="AC222" s="249"/>
      <c r="AD222" s="249"/>
      <c r="AE222" s="249"/>
      <c r="AF222" s="249"/>
      <c r="AG222" s="249"/>
      <c r="AH222" s="249"/>
      <c r="AI222" s="249"/>
      <c r="AJ222" s="249"/>
      <c r="AK222" s="249"/>
      <c r="AL222" s="249"/>
      <c r="AM222" s="249"/>
      <c r="AN222" s="249"/>
      <c r="AO222" s="249"/>
      <c r="AP222" s="249"/>
      <c r="AQ222" s="249"/>
      <c r="AR222" s="249"/>
      <c r="AS222" s="249"/>
      <c r="AT222" s="249"/>
      <c r="AU222" s="249"/>
      <c r="AV222" s="249"/>
      <c r="AW222" s="249"/>
      <c r="AX222" s="249"/>
      <c r="AY222" s="249"/>
      <c r="AZ222" s="249"/>
      <c r="BA222" s="249"/>
      <c r="BB222" s="249"/>
      <c r="BC222" s="249"/>
      <c r="BD222" s="249"/>
      <c r="BE222" s="249"/>
      <c r="BF222" s="249"/>
      <c r="BG222" s="249"/>
      <c r="BH222" s="249"/>
      <c r="BI222" s="249"/>
      <c r="BJ222" s="249"/>
      <c r="BK222" s="249"/>
      <c r="BL222" s="249"/>
      <c r="BM222" s="249"/>
      <c r="BN222" s="249"/>
      <c r="BO222" s="249"/>
      <c r="BP222" s="249"/>
      <c r="BQ222" s="249"/>
      <c r="BR222" s="249"/>
      <c r="BS222" s="249"/>
      <c r="BT222" s="249"/>
      <c r="BU222" s="249"/>
      <c r="BV222" s="249"/>
      <c r="BW222" s="249"/>
      <c r="BX222" s="249"/>
      <c r="BY222" s="249"/>
      <c r="BZ222" s="249"/>
      <c r="CA222" s="249"/>
      <c r="CB222" s="249"/>
      <c r="CC222" s="249"/>
      <c r="CD222" s="249"/>
      <c r="CE222" s="249"/>
      <c r="CF222" s="249"/>
      <c r="CG222" s="249"/>
      <c r="CH222" s="249"/>
      <c r="CI222" s="249"/>
      <c r="CJ222" s="249"/>
      <c r="CK222" s="249"/>
      <c r="CL222" s="249"/>
      <c r="CM222" s="249"/>
      <c r="CN222" s="249"/>
      <c r="CO222" s="249"/>
      <c r="CP222" s="249"/>
      <c r="CQ222" s="249"/>
      <c r="CR222" s="249"/>
      <c r="CS222" s="249"/>
      <c r="CT222" s="249"/>
      <c r="CU222" s="249"/>
      <c r="CV222" s="249"/>
      <c r="CW222" s="249"/>
      <c r="CX222" s="249"/>
      <c r="CY222" s="249"/>
      <c r="CZ222" s="249"/>
      <c r="DA222" s="249"/>
      <c r="DB222" s="249"/>
      <c r="DC222" s="249"/>
      <c r="DD222" s="249"/>
      <c r="DE222" s="249"/>
      <c r="DF222" s="249"/>
      <c r="DG222" s="249"/>
      <c r="DH222" s="249"/>
      <c r="DI222" s="249"/>
      <c r="DJ222" s="249"/>
      <c r="DK222" s="249"/>
      <c r="DL222" s="249"/>
    </row>
    <row r="223" spans="1:116" x14ac:dyDescent="0.35">
      <c r="A223" s="249"/>
      <c r="B223" s="249"/>
      <c r="C223" s="249"/>
      <c r="D223" s="249"/>
      <c r="E223" s="249"/>
      <c r="F223" s="249"/>
      <c r="G223" s="249"/>
      <c r="H223" s="249"/>
      <c r="I223" s="249"/>
      <c r="J223" s="249"/>
      <c r="K223" s="249"/>
      <c r="L223" s="249"/>
      <c r="M223" s="249"/>
      <c r="N223" s="249"/>
      <c r="O223" s="249"/>
      <c r="P223" s="249"/>
      <c r="Q223" s="249"/>
      <c r="R223" s="249"/>
      <c r="S223" s="249"/>
      <c r="T223" s="249"/>
      <c r="U223" s="249"/>
      <c r="V223" s="249"/>
      <c r="W223" s="249"/>
      <c r="X223" s="249"/>
      <c r="Y223" s="249"/>
      <c r="Z223" s="249"/>
      <c r="AA223" s="249"/>
      <c r="AB223" s="249"/>
      <c r="AC223" s="249"/>
      <c r="AD223" s="249"/>
      <c r="AE223" s="249"/>
      <c r="AF223" s="249"/>
      <c r="AG223" s="249"/>
      <c r="AH223" s="249"/>
      <c r="AI223" s="249"/>
      <c r="AJ223" s="249"/>
      <c r="AK223" s="249"/>
      <c r="AL223" s="249"/>
      <c r="AM223" s="249"/>
      <c r="AN223" s="249"/>
      <c r="AO223" s="249"/>
      <c r="AP223" s="249"/>
      <c r="AQ223" s="249"/>
      <c r="AR223" s="249"/>
      <c r="AS223" s="249"/>
      <c r="AT223" s="249"/>
      <c r="AU223" s="249"/>
      <c r="AV223" s="249"/>
      <c r="AW223" s="249"/>
      <c r="AX223" s="249"/>
      <c r="AY223" s="249"/>
      <c r="AZ223" s="249"/>
      <c r="BA223" s="249"/>
      <c r="BB223" s="249"/>
      <c r="BC223" s="249"/>
      <c r="BD223" s="249"/>
      <c r="BE223" s="249"/>
      <c r="BF223" s="249"/>
      <c r="BG223" s="249"/>
      <c r="BH223" s="249"/>
      <c r="BI223" s="249"/>
      <c r="BJ223" s="249"/>
      <c r="BK223" s="249"/>
      <c r="BL223" s="249"/>
      <c r="BM223" s="249"/>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c r="CH223" s="249"/>
      <c r="CI223" s="249"/>
      <c r="CJ223" s="249"/>
      <c r="CK223" s="249"/>
      <c r="CL223" s="249"/>
      <c r="CM223" s="249"/>
      <c r="CN223" s="249"/>
      <c r="CO223" s="249"/>
      <c r="CP223" s="249"/>
      <c r="CQ223" s="249"/>
      <c r="CR223" s="249"/>
      <c r="CS223" s="249"/>
      <c r="CT223" s="249"/>
      <c r="CU223" s="249"/>
      <c r="CV223" s="249"/>
      <c r="CW223" s="249"/>
      <c r="CX223" s="249"/>
      <c r="CY223" s="249"/>
      <c r="CZ223" s="249"/>
      <c r="DA223" s="249"/>
      <c r="DB223" s="249"/>
      <c r="DC223" s="249"/>
      <c r="DD223" s="249"/>
      <c r="DE223" s="249"/>
      <c r="DF223" s="249"/>
      <c r="DG223" s="249"/>
      <c r="DH223" s="249"/>
      <c r="DI223" s="249"/>
      <c r="DJ223" s="249"/>
      <c r="DK223" s="249"/>
      <c r="DL223" s="249"/>
    </row>
    <row r="224" spans="1:116" x14ac:dyDescent="0.35">
      <c r="A224" s="249"/>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c r="CH224" s="249"/>
      <c r="CI224" s="249"/>
      <c r="CJ224" s="249"/>
      <c r="CK224" s="249"/>
      <c r="CL224" s="249"/>
      <c r="CM224" s="249"/>
      <c r="CN224" s="249"/>
      <c r="CO224" s="249"/>
      <c r="CP224" s="249"/>
      <c r="CQ224" s="249"/>
      <c r="CR224" s="249"/>
      <c r="CS224" s="249"/>
      <c r="CT224" s="249"/>
      <c r="CU224" s="249"/>
      <c r="CV224" s="249"/>
      <c r="CW224" s="249"/>
      <c r="CX224" s="249"/>
      <c r="CY224" s="249"/>
      <c r="CZ224" s="249"/>
      <c r="DA224" s="249"/>
      <c r="DB224" s="249"/>
      <c r="DC224" s="249"/>
      <c r="DD224" s="249"/>
      <c r="DE224" s="249"/>
      <c r="DF224" s="249"/>
      <c r="DG224" s="249"/>
      <c r="DH224" s="249"/>
      <c r="DI224" s="249"/>
      <c r="DJ224" s="249"/>
      <c r="DK224" s="249"/>
      <c r="DL224" s="249"/>
    </row>
    <row r="225" spans="1:116" x14ac:dyDescent="0.35">
      <c r="A225" s="249"/>
      <c r="B225" s="249"/>
      <c r="C225" s="249"/>
      <c r="D225" s="249"/>
      <c r="E225" s="249"/>
      <c r="F225" s="249"/>
      <c r="G225" s="249"/>
      <c r="H225" s="249"/>
      <c r="I225" s="249"/>
      <c r="J225" s="249"/>
      <c r="K225" s="249"/>
      <c r="L225" s="249"/>
      <c r="M225" s="249"/>
      <c r="N225" s="249"/>
      <c r="O225" s="249"/>
      <c r="P225" s="249"/>
      <c r="Q225" s="249"/>
      <c r="R225" s="249"/>
      <c r="S225" s="249"/>
      <c r="T225" s="249"/>
      <c r="U225" s="249"/>
      <c r="V225" s="249"/>
      <c r="W225" s="249"/>
      <c r="X225" s="249"/>
      <c r="Y225" s="249"/>
      <c r="Z225" s="249"/>
      <c r="AA225" s="249"/>
      <c r="AB225" s="249"/>
      <c r="AC225" s="249"/>
      <c r="AD225" s="249"/>
      <c r="AE225" s="249"/>
      <c r="AF225" s="249"/>
      <c r="AG225" s="249"/>
      <c r="AH225" s="249"/>
      <c r="AI225" s="249"/>
      <c r="AJ225" s="249"/>
      <c r="AK225" s="249"/>
      <c r="AL225" s="249"/>
      <c r="AM225" s="249"/>
      <c r="AN225" s="249"/>
      <c r="AO225" s="249"/>
      <c r="AP225" s="249"/>
      <c r="AQ225" s="249"/>
      <c r="AR225" s="249"/>
      <c r="AS225" s="249"/>
      <c r="AT225" s="249"/>
      <c r="AU225" s="249"/>
      <c r="AV225" s="249"/>
      <c r="AW225" s="249"/>
      <c r="AX225" s="249"/>
      <c r="AY225" s="249"/>
      <c r="AZ225" s="249"/>
      <c r="BA225" s="249"/>
      <c r="BB225" s="249"/>
      <c r="BC225" s="249"/>
      <c r="BD225" s="249"/>
      <c r="BE225" s="249"/>
      <c r="BF225" s="249"/>
      <c r="BG225" s="249"/>
      <c r="BH225" s="249"/>
      <c r="BI225" s="249"/>
      <c r="BJ225" s="249"/>
      <c r="BK225" s="249"/>
      <c r="BL225" s="249"/>
      <c r="BM225" s="249"/>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c r="CH225" s="249"/>
      <c r="CI225" s="249"/>
      <c r="CJ225" s="249"/>
      <c r="CK225" s="249"/>
      <c r="CL225" s="249"/>
      <c r="CM225" s="249"/>
      <c r="CN225" s="249"/>
      <c r="CO225" s="249"/>
      <c r="CP225" s="249"/>
      <c r="CQ225" s="249"/>
      <c r="CR225" s="249"/>
      <c r="CS225" s="249"/>
      <c r="CT225" s="249"/>
      <c r="CU225" s="249"/>
      <c r="CV225" s="249"/>
      <c r="CW225" s="249"/>
      <c r="CX225" s="249"/>
      <c r="CY225" s="249"/>
      <c r="CZ225" s="249"/>
      <c r="DA225" s="249"/>
      <c r="DB225" s="249"/>
      <c r="DC225" s="249"/>
      <c r="DD225" s="249"/>
      <c r="DE225" s="249"/>
      <c r="DF225" s="249"/>
      <c r="DG225" s="249"/>
      <c r="DH225" s="249"/>
      <c r="DI225" s="249"/>
      <c r="DJ225" s="249"/>
      <c r="DK225" s="249"/>
      <c r="DL225" s="249"/>
    </row>
    <row r="226" spans="1:116" x14ac:dyDescent="0.35">
      <c r="A226" s="249"/>
      <c r="B226" s="249"/>
      <c r="C226" s="249"/>
      <c r="D226" s="249"/>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249"/>
      <c r="BJ226" s="249"/>
      <c r="BK226" s="249"/>
      <c r="BL226" s="249"/>
      <c r="BM226" s="249"/>
      <c r="BN226" s="249"/>
      <c r="BO226" s="249"/>
      <c r="BP226" s="249"/>
      <c r="BQ226" s="249"/>
      <c r="BR226" s="249"/>
      <c r="BS226" s="249"/>
      <c r="BT226" s="249"/>
      <c r="BU226" s="249"/>
      <c r="BV226" s="249"/>
      <c r="BW226" s="249"/>
      <c r="BX226" s="249"/>
      <c r="BY226" s="249"/>
      <c r="BZ226" s="249"/>
      <c r="CA226" s="249"/>
      <c r="CB226" s="249"/>
      <c r="CC226" s="249"/>
      <c r="CD226" s="249"/>
      <c r="CE226" s="249"/>
      <c r="CF226" s="249"/>
      <c r="CG226" s="249"/>
      <c r="CH226" s="249"/>
      <c r="CI226" s="249"/>
      <c r="CJ226" s="249"/>
      <c r="CK226" s="249"/>
      <c r="CL226" s="249"/>
      <c r="CM226" s="249"/>
      <c r="CN226" s="249"/>
      <c r="CO226" s="249"/>
      <c r="CP226" s="249"/>
      <c r="CQ226" s="249"/>
      <c r="CR226" s="249"/>
      <c r="CS226" s="249"/>
      <c r="CT226" s="249"/>
      <c r="CU226" s="249"/>
      <c r="CV226" s="249"/>
      <c r="CW226" s="249"/>
      <c r="CX226" s="249"/>
      <c r="CY226" s="249"/>
      <c r="CZ226" s="249"/>
      <c r="DA226" s="249"/>
      <c r="DB226" s="249"/>
      <c r="DC226" s="249"/>
      <c r="DD226" s="249"/>
      <c r="DE226" s="249"/>
      <c r="DF226" s="249"/>
      <c r="DG226" s="249"/>
      <c r="DH226" s="249"/>
      <c r="DI226" s="249"/>
      <c r="DJ226" s="249"/>
      <c r="DK226" s="249"/>
      <c r="DL226" s="249"/>
    </row>
    <row r="227" spans="1:116" x14ac:dyDescent="0.35">
      <c r="A227" s="249"/>
      <c r="B227" s="249"/>
      <c r="C227" s="249"/>
      <c r="D227" s="249"/>
      <c r="E227" s="249"/>
      <c r="F227" s="249"/>
      <c r="G227" s="249"/>
      <c r="H227" s="249"/>
      <c r="I227" s="249"/>
      <c r="J227" s="249"/>
      <c r="K227" s="249"/>
      <c r="L227" s="249"/>
      <c r="M227" s="249"/>
      <c r="N227" s="249"/>
      <c r="O227" s="249"/>
      <c r="P227" s="249"/>
      <c r="Q227" s="249"/>
      <c r="R227" s="249"/>
      <c r="S227" s="249"/>
      <c r="T227" s="249"/>
      <c r="U227" s="249"/>
      <c r="V227" s="249"/>
      <c r="W227" s="249"/>
      <c r="X227" s="249"/>
      <c r="Y227" s="249"/>
      <c r="Z227" s="249"/>
      <c r="AA227" s="249"/>
      <c r="AB227" s="249"/>
      <c r="AC227" s="249"/>
      <c r="AD227" s="249"/>
      <c r="AE227" s="249"/>
      <c r="AF227" s="249"/>
      <c r="AG227" s="249"/>
      <c r="AH227" s="249"/>
      <c r="AI227" s="249"/>
      <c r="AJ227" s="249"/>
      <c r="AK227" s="249"/>
      <c r="AL227" s="249"/>
      <c r="AM227" s="249"/>
      <c r="AN227" s="249"/>
      <c r="AO227" s="249"/>
      <c r="AP227" s="249"/>
      <c r="AQ227" s="249"/>
      <c r="AR227" s="249"/>
      <c r="AS227" s="249"/>
      <c r="AT227" s="249"/>
      <c r="AU227" s="249"/>
      <c r="AV227" s="249"/>
      <c r="AW227" s="249"/>
      <c r="AX227" s="249"/>
      <c r="AY227" s="249"/>
      <c r="AZ227" s="249"/>
      <c r="BA227" s="249"/>
      <c r="BB227" s="249"/>
      <c r="BC227" s="249"/>
      <c r="BD227" s="249"/>
      <c r="BE227" s="249"/>
      <c r="BF227" s="249"/>
      <c r="BG227" s="249"/>
      <c r="BH227" s="249"/>
      <c r="BI227" s="249"/>
      <c r="BJ227" s="249"/>
      <c r="BK227" s="249"/>
      <c r="BL227" s="249"/>
      <c r="BM227" s="249"/>
      <c r="BN227" s="249"/>
      <c r="BO227" s="249"/>
      <c r="BP227" s="249"/>
      <c r="BQ227" s="249"/>
      <c r="BR227" s="249"/>
      <c r="BS227" s="249"/>
      <c r="BT227" s="249"/>
      <c r="BU227" s="249"/>
      <c r="BV227" s="249"/>
      <c r="BW227" s="249"/>
      <c r="BX227" s="249"/>
      <c r="BY227" s="249"/>
      <c r="BZ227" s="249"/>
      <c r="CA227" s="249"/>
      <c r="CB227" s="249"/>
      <c r="CC227" s="249"/>
      <c r="CD227" s="249"/>
      <c r="CE227" s="249"/>
      <c r="CF227" s="249"/>
      <c r="CG227" s="249"/>
      <c r="CH227" s="249"/>
      <c r="CI227" s="249"/>
      <c r="CJ227" s="249"/>
      <c r="CK227" s="249"/>
      <c r="CL227" s="249"/>
      <c r="CM227" s="249"/>
      <c r="CN227" s="249"/>
      <c r="CO227" s="249"/>
      <c r="CP227" s="249"/>
      <c r="CQ227" s="249"/>
      <c r="CR227" s="249"/>
      <c r="CS227" s="249"/>
      <c r="CT227" s="249"/>
      <c r="CU227" s="249"/>
      <c r="CV227" s="249"/>
      <c r="CW227" s="249"/>
      <c r="CX227" s="249"/>
      <c r="CY227" s="249"/>
      <c r="CZ227" s="249"/>
      <c r="DA227" s="249"/>
      <c r="DB227" s="249"/>
      <c r="DC227" s="249"/>
      <c r="DD227" s="249"/>
      <c r="DE227" s="249"/>
      <c r="DF227" s="249"/>
      <c r="DG227" s="249"/>
      <c r="DH227" s="249"/>
      <c r="DI227" s="249"/>
      <c r="DJ227" s="249"/>
      <c r="DK227" s="249"/>
      <c r="DL227" s="249"/>
    </row>
    <row r="228" spans="1:116" x14ac:dyDescent="0.35">
      <c r="A228" s="249"/>
      <c r="B228" s="249"/>
      <c r="C228" s="249"/>
      <c r="D228" s="249"/>
      <c r="E228" s="249"/>
      <c r="F228" s="249"/>
      <c r="G228" s="249"/>
      <c r="H228" s="249"/>
      <c r="I228" s="249"/>
      <c r="J228" s="249"/>
      <c r="K228" s="249"/>
      <c r="L228" s="249"/>
      <c r="M228" s="249"/>
      <c r="N228" s="249"/>
      <c r="O228" s="249"/>
      <c r="P228" s="249"/>
      <c r="Q228" s="249"/>
      <c r="R228" s="249"/>
      <c r="S228" s="249"/>
      <c r="T228" s="249"/>
      <c r="U228" s="249"/>
      <c r="V228" s="249"/>
      <c r="W228" s="249"/>
      <c r="X228" s="249"/>
      <c r="Y228" s="249"/>
      <c r="Z228" s="249"/>
      <c r="AA228" s="249"/>
      <c r="AB228" s="249"/>
      <c r="AC228" s="249"/>
      <c r="AD228" s="249"/>
      <c r="AE228" s="249"/>
      <c r="AF228" s="249"/>
      <c r="AG228" s="249"/>
      <c r="AH228" s="249"/>
      <c r="AI228" s="249"/>
      <c r="AJ228" s="249"/>
      <c r="AK228" s="249"/>
      <c r="AL228" s="249"/>
      <c r="AM228" s="249"/>
      <c r="AN228" s="249"/>
      <c r="AO228" s="249"/>
      <c r="AP228" s="249"/>
      <c r="AQ228" s="249"/>
      <c r="AR228" s="249"/>
      <c r="AS228" s="249"/>
      <c r="AT228" s="249"/>
      <c r="AU228" s="249"/>
      <c r="AV228" s="249"/>
      <c r="AW228" s="249"/>
      <c r="AX228" s="249"/>
      <c r="AY228" s="249"/>
      <c r="AZ228" s="249"/>
      <c r="BA228" s="249"/>
      <c r="BB228" s="249"/>
      <c r="BC228" s="249"/>
      <c r="BD228" s="249"/>
      <c r="BE228" s="249"/>
      <c r="BF228" s="249"/>
      <c r="BG228" s="249"/>
      <c r="BH228" s="249"/>
      <c r="BI228" s="249"/>
      <c r="BJ228" s="249"/>
      <c r="BK228" s="249"/>
      <c r="BL228" s="249"/>
      <c r="BM228" s="249"/>
      <c r="BN228" s="249"/>
      <c r="BO228" s="249"/>
      <c r="BP228" s="249"/>
      <c r="BQ228" s="249"/>
      <c r="BR228" s="249"/>
      <c r="BS228" s="249"/>
      <c r="BT228" s="249"/>
      <c r="BU228" s="249"/>
      <c r="BV228" s="249"/>
      <c r="BW228" s="249"/>
      <c r="BX228" s="249"/>
      <c r="BY228" s="249"/>
      <c r="BZ228" s="249"/>
      <c r="CA228" s="249"/>
      <c r="CB228" s="249"/>
      <c r="CC228" s="249"/>
      <c r="CD228" s="249"/>
      <c r="CE228" s="249"/>
      <c r="CF228" s="249"/>
      <c r="CG228" s="249"/>
      <c r="CH228" s="249"/>
      <c r="CI228" s="249"/>
      <c r="CJ228" s="249"/>
      <c r="CK228" s="249"/>
      <c r="CL228" s="249"/>
      <c r="CM228" s="249"/>
      <c r="CN228" s="249"/>
      <c r="CO228" s="249"/>
      <c r="CP228" s="249"/>
      <c r="CQ228" s="249"/>
      <c r="CR228" s="249"/>
      <c r="CS228" s="249"/>
      <c r="CT228" s="249"/>
      <c r="CU228" s="249"/>
      <c r="CV228" s="249"/>
      <c r="CW228" s="249"/>
      <c r="CX228" s="249"/>
      <c r="CY228" s="249"/>
      <c r="CZ228" s="249"/>
      <c r="DA228" s="249"/>
      <c r="DB228" s="249"/>
      <c r="DC228" s="249"/>
      <c r="DD228" s="249"/>
      <c r="DE228" s="249"/>
      <c r="DF228" s="249"/>
      <c r="DG228" s="249"/>
      <c r="DH228" s="249"/>
      <c r="DI228" s="249"/>
      <c r="DJ228" s="249"/>
      <c r="DK228" s="249"/>
      <c r="DL228" s="249"/>
    </row>
    <row r="229" spans="1:116" x14ac:dyDescent="0.35">
      <c r="A229" s="249"/>
      <c r="B229" s="249"/>
      <c r="C229" s="249"/>
      <c r="D229" s="249"/>
      <c r="E229" s="249"/>
      <c r="F229" s="249"/>
      <c r="G229" s="249"/>
      <c r="H229" s="249"/>
      <c r="I229" s="249"/>
      <c r="J229" s="249"/>
      <c r="K229" s="249"/>
      <c r="L229" s="249"/>
      <c r="M229" s="249"/>
      <c r="N229" s="249"/>
      <c r="O229" s="249"/>
      <c r="P229" s="249"/>
      <c r="Q229" s="249"/>
      <c r="R229" s="249"/>
      <c r="S229" s="249"/>
      <c r="T229" s="249"/>
      <c r="U229" s="249"/>
      <c r="V229" s="249"/>
      <c r="W229" s="249"/>
      <c r="X229" s="249"/>
      <c r="Y229" s="249"/>
      <c r="Z229" s="249"/>
      <c r="AA229" s="249"/>
      <c r="AB229" s="249"/>
      <c r="AC229" s="249"/>
      <c r="AD229" s="249"/>
      <c r="AE229" s="249"/>
      <c r="AF229" s="249"/>
      <c r="AG229" s="249"/>
      <c r="AH229" s="249"/>
      <c r="AI229" s="249"/>
      <c r="AJ229" s="249"/>
      <c r="AK229" s="249"/>
      <c r="AL229" s="249"/>
      <c r="AM229" s="249"/>
      <c r="AN229" s="249"/>
      <c r="AO229" s="249"/>
      <c r="AP229" s="249"/>
      <c r="AQ229" s="249"/>
      <c r="AR229" s="249"/>
      <c r="AS229" s="249"/>
      <c r="AT229" s="249"/>
      <c r="AU229" s="249"/>
      <c r="AV229" s="249"/>
      <c r="AW229" s="249"/>
      <c r="AX229" s="249"/>
      <c r="AY229" s="249"/>
      <c r="AZ229" s="249"/>
      <c r="BA229" s="249"/>
      <c r="BB229" s="249"/>
      <c r="BC229" s="249"/>
      <c r="BD229" s="249"/>
      <c r="BE229" s="249"/>
      <c r="BF229" s="249"/>
      <c r="BG229" s="249"/>
      <c r="BH229" s="249"/>
      <c r="BI229" s="249"/>
      <c r="BJ229" s="249"/>
      <c r="BK229" s="249"/>
      <c r="BL229" s="249"/>
      <c r="BM229" s="249"/>
      <c r="BN229" s="249"/>
      <c r="BO229" s="249"/>
      <c r="BP229" s="249"/>
      <c r="BQ229" s="249"/>
      <c r="BR229" s="249"/>
      <c r="BS229" s="249"/>
      <c r="BT229" s="249"/>
      <c r="BU229" s="249"/>
      <c r="BV229" s="249"/>
      <c r="BW229" s="249"/>
      <c r="BX229" s="249"/>
      <c r="BY229" s="249"/>
      <c r="BZ229" s="249"/>
      <c r="CA229" s="249"/>
      <c r="CB229" s="249"/>
      <c r="CC229" s="249"/>
      <c r="CD229" s="249"/>
      <c r="CE229" s="249"/>
      <c r="CF229" s="249"/>
      <c r="CG229" s="249"/>
      <c r="CH229" s="249"/>
      <c r="CI229" s="249"/>
      <c r="CJ229" s="249"/>
      <c r="CK229" s="249"/>
      <c r="CL229" s="249"/>
      <c r="CM229" s="249"/>
      <c r="CN229" s="249"/>
      <c r="CO229" s="249"/>
      <c r="CP229" s="249"/>
      <c r="CQ229" s="249"/>
      <c r="CR229" s="249"/>
      <c r="CS229" s="249"/>
      <c r="CT229" s="249"/>
      <c r="CU229" s="249"/>
      <c r="CV229" s="249"/>
      <c r="CW229" s="249"/>
      <c r="CX229" s="249"/>
      <c r="CY229" s="249"/>
      <c r="CZ229" s="249"/>
      <c r="DA229" s="249"/>
      <c r="DB229" s="249"/>
      <c r="DC229" s="249"/>
      <c r="DD229" s="249"/>
      <c r="DE229" s="249"/>
      <c r="DF229" s="249"/>
      <c r="DG229" s="249"/>
      <c r="DH229" s="249"/>
      <c r="DI229" s="249"/>
      <c r="DJ229" s="249"/>
      <c r="DK229" s="249"/>
      <c r="DL229" s="249"/>
    </row>
    <row r="230" spans="1:116" x14ac:dyDescent="0.35">
      <c r="A230" s="249"/>
      <c r="B230" s="249"/>
      <c r="C230" s="249"/>
      <c r="D230" s="249"/>
      <c r="E230" s="249"/>
      <c r="F230" s="249"/>
      <c r="G230" s="249"/>
      <c r="H230" s="249"/>
      <c r="I230" s="249"/>
      <c r="J230" s="249"/>
      <c r="K230" s="249"/>
      <c r="L230" s="249"/>
      <c r="M230" s="249"/>
      <c r="N230" s="249"/>
      <c r="O230" s="249"/>
      <c r="P230" s="249"/>
      <c r="Q230" s="249"/>
      <c r="R230" s="249"/>
      <c r="S230" s="249"/>
      <c r="T230" s="249"/>
      <c r="U230" s="249"/>
      <c r="V230" s="249"/>
      <c r="W230" s="249"/>
      <c r="X230" s="249"/>
      <c r="Y230" s="249"/>
      <c r="Z230" s="249"/>
      <c r="AA230" s="249"/>
      <c r="AB230" s="249"/>
      <c r="AC230" s="249"/>
      <c r="AD230" s="249"/>
      <c r="AE230" s="249"/>
      <c r="AF230" s="249"/>
      <c r="AG230" s="249"/>
      <c r="AH230" s="249"/>
      <c r="AI230" s="249"/>
      <c r="AJ230" s="249"/>
      <c r="AK230" s="249"/>
      <c r="AL230" s="249"/>
      <c r="AM230" s="249"/>
      <c r="AN230" s="249"/>
      <c r="AO230" s="249"/>
      <c r="AP230" s="249"/>
      <c r="AQ230" s="249"/>
      <c r="AR230" s="249"/>
      <c r="AS230" s="249"/>
      <c r="AT230" s="249"/>
      <c r="AU230" s="249"/>
      <c r="AV230" s="249"/>
      <c r="AW230" s="249"/>
      <c r="AX230" s="249"/>
      <c r="AY230" s="249"/>
      <c r="AZ230" s="249"/>
      <c r="BA230" s="249"/>
      <c r="BB230" s="249"/>
      <c r="BC230" s="249"/>
      <c r="BD230" s="249"/>
      <c r="BE230" s="249"/>
      <c r="BF230" s="249"/>
      <c r="BG230" s="249"/>
      <c r="BH230" s="249"/>
      <c r="BI230" s="249"/>
      <c r="BJ230" s="249"/>
      <c r="BK230" s="249"/>
      <c r="BL230" s="249"/>
      <c r="BM230" s="249"/>
      <c r="BN230" s="249"/>
      <c r="BO230" s="249"/>
      <c r="BP230" s="249"/>
      <c r="BQ230" s="249"/>
      <c r="BR230" s="249"/>
      <c r="BS230" s="249"/>
      <c r="BT230" s="249"/>
      <c r="BU230" s="249"/>
      <c r="BV230" s="249"/>
      <c r="BW230" s="249"/>
      <c r="BX230" s="249"/>
      <c r="BY230" s="249"/>
      <c r="BZ230" s="249"/>
      <c r="CA230" s="249"/>
      <c r="CB230" s="249"/>
      <c r="CC230" s="249"/>
      <c r="CD230" s="249"/>
      <c r="CE230" s="249"/>
      <c r="CF230" s="249"/>
      <c r="CG230" s="249"/>
      <c r="CH230" s="249"/>
      <c r="CI230" s="249"/>
      <c r="CJ230" s="249"/>
      <c r="CK230" s="249"/>
      <c r="CL230" s="249"/>
      <c r="CM230" s="249"/>
      <c r="CN230" s="249"/>
      <c r="CO230" s="249"/>
      <c r="CP230" s="249"/>
      <c r="CQ230" s="249"/>
      <c r="CR230" s="249"/>
      <c r="CS230" s="249"/>
      <c r="CT230" s="249"/>
      <c r="CU230" s="249"/>
      <c r="CV230" s="249"/>
      <c r="CW230" s="249"/>
      <c r="CX230" s="249"/>
      <c r="CY230" s="249"/>
      <c r="CZ230" s="249"/>
      <c r="DA230" s="249"/>
      <c r="DB230" s="249"/>
      <c r="DC230" s="249"/>
      <c r="DD230" s="249"/>
      <c r="DE230" s="249"/>
      <c r="DF230" s="249"/>
      <c r="DG230" s="249"/>
      <c r="DH230" s="249"/>
      <c r="DI230" s="249"/>
      <c r="DJ230" s="249"/>
      <c r="DK230" s="249"/>
      <c r="DL230" s="249"/>
    </row>
    <row r="231" spans="1:116" x14ac:dyDescent="0.35">
      <c r="A231" s="249"/>
      <c r="B231" s="249"/>
      <c r="C231" s="249"/>
      <c r="D231" s="249"/>
      <c r="E231" s="249"/>
      <c r="F231" s="249"/>
      <c r="G231" s="249"/>
      <c r="H231" s="249"/>
      <c r="I231" s="249"/>
      <c r="J231" s="249"/>
      <c r="K231" s="249"/>
      <c r="L231" s="249"/>
      <c r="M231" s="249"/>
      <c r="N231" s="249"/>
      <c r="O231" s="249"/>
      <c r="P231" s="249"/>
      <c r="Q231" s="249"/>
      <c r="R231" s="249"/>
      <c r="S231" s="249"/>
      <c r="T231" s="249"/>
      <c r="U231" s="249"/>
      <c r="V231" s="249"/>
      <c r="W231" s="249"/>
      <c r="X231" s="249"/>
      <c r="Y231" s="249"/>
      <c r="Z231" s="249"/>
      <c r="AA231" s="249"/>
      <c r="AB231" s="249"/>
      <c r="AC231" s="249"/>
      <c r="AD231" s="249"/>
      <c r="AE231" s="249"/>
      <c r="AF231" s="249"/>
      <c r="AG231" s="249"/>
      <c r="AH231" s="249"/>
      <c r="AI231" s="249"/>
      <c r="AJ231" s="249"/>
      <c r="AK231" s="249"/>
      <c r="AL231" s="249"/>
      <c r="AM231" s="249"/>
      <c r="AN231" s="249"/>
      <c r="AO231" s="249"/>
      <c r="AP231" s="249"/>
      <c r="AQ231" s="249"/>
      <c r="AR231" s="249"/>
      <c r="AS231" s="249"/>
      <c r="AT231" s="249"/>
      <c r="AU231" s="249"/>
      <c r="AV231" s="249"/>
      <c r="AW231" s="249"/>
      <c r="AX231" s="249"/>
      <c r="AY231" s="249"/>
      <c r="AZ231" s="249"/>
      <c r="BA231" s="249"/>
      <c r="BB231" s="249"/>
      <c r="BC231" s="249"/>
      <c r="BD231" s="249"/>
      <c r="BE231" s="249"/>
      <c r="BF231" s="249"/>
      <c r="BG231" s="249"/>
      <c r="BH231" s="249"/>
      <c r="BI231" s="249"/>
      <c r="BJ231" s="249"/>
      <c r="BK231" s="249"/>
      <c r="BL231" s="249"/>
      <c r="BM231" s="249"/>
      <c r="BN231" s="249"/>
      <c r="BO231" s="249"/>
      <c r="BP231" s="249"/>
      <c r="BQ231" s="249"/>
      <c r="BR231" s="249"/>
      <c r="BS231" s="249"/>
      <c r="BT231" s="249"/>
      <c r="BU231" s="249"/>
      <c r="BV231" s="249"/>
      <c r="BW231" s="249"/>
      <c r="BX231" s="249"/>
      <c r="BY231" s="249"/>
      <c r="BZ231" s="249"/>
      <c r="CA231" s="249"/>
      <c r="CB231" s="249"/>
      <c r="CC231" s="249"/>
      <c r="CD231" s="249"/>
      <c r="CE231" s="249"/>
      <c r="CF231" s="249"/>
      <c r="CG231" s="249"/>
      <c r="CH231" s="249"/>
      <c r="CI231" s="249"/>
      <c r="CJ231" s="249"/>
      <c r="CK231" s="249"/>
      <c r="CL231" s="249"/>
      <c r="CM231" s="249"/>
      <c r="CN231" s="249"/>
      <c r="CO231" s="249"/>
      <c r="CP231" s="249"/>
      <c r="CQ231" s="249"/>
      <c r="CR231" s="249"/>
      <c r="CS231" s="249"/>
      <c r="CT231" s="249"/>
      <c r="CU231" s="249"/>
      <c r="CV231" s="249"/>
      <c r="CW231" s="249"/>
      <c r="CX231" s="249"/>
      <c r="CY231" s="249"/>
      <c r="CZ231" s="249"/>
      <c r="DA231" s="249"/>
      <c r="DB231" s="249"/>
      <c r="DC231" s="249"/>
      <c r="DD231" s="249"/>
      <c r="DE231" s="249"/>
      <c r="DF231" s="249"/>
      <c r="DG231" s="249"/>
      <c r="DH231" s="249"/>
      <c r="DI231" s="249"/>
      <c r="DJ231" s="249"/>
      <c r="DK231" s="249"/>
      <c r="DL231" s="249"/>
    </row>
    <row r="232" spans="1:116" x14ac:dyDescent="0.35">
      <c r="A232" s="249"/>
      <c r="B232" s="249"/>
      <c r="C232" s="249"/>
      <c r="D232" s="249"/>
      <c r="E232" s="249"/>
      <c r="F232" s="249"/>
      <c r="G232" s="249"/>
      <c r="H232" s="249"/>
      <c r="I232" s="249"/>
      <c r="J232" s="249"/>
      <c r="K232" s="249"/>
      <c r="L232" s="249"/>
      <c r="M232" s="249"/>
      <c r="N232" s="249"/>
      <c r="O232" s="249"/>
      <c r="P232" s="249"/>
      <c r="Q232" s="249"/>
      <c r="R232" s="249"/>
      <c r="S232" s="249"/>
      <c r="T232" s="249"/>
      <c r="U232" s="249"/>
      <c r="V232" s="249"/>
      <c r="W232" s="249"/>
      <c r="X232" s="249"/>
      <c r="Y232" s="249"/>
      <c r="Z232" s="249"/>
      <c r="AA232" s="249"/>
      <c r="AB232" s="249"/>
      <c r="AC232" s="249"/>
      <c r="AD232" s="249"/>
      <c r="AE232" s="249"/>
      <c r="AF232" s="249"/>
      <c r="AG232" s="249"/>
      <c r="AH232" s="249"/>
      <c r="AI232" s="249"/>
      <c r="AJ232" s="249"/>
      <c r="AK232" s="249"/>
      <c r="AL232" s="249"/>
      <c r="AM232" s="249"/>
      <c r="AN232" s="249"/>
      <c r="AO232" s="249"/>
      <c r="AP232" s="249"/>
      <c r="AQ232" s="249"/>
      <c r="AR232" s="249"/>
      <c r="AS232" s="249"/>
      <c r="AT232" s="249"/>
      <c r="AU232" s="249"/>
      <c r="AV232" s="249"/>
      <c r="AW232" s="249"/>
      <c r="AX232" s="249"/>
      <c r="AY232" s="249"/>
      <c r="AZ232" s="249"/>
      <c r="BA232" s="249"/>
      <c r="BB232" s="249"/>
      <c r="BC232" s="249"/>
      <c r="BD232" s="249"/>
      <c r="BE232" s="249"/>
      <c r="BF232" s="249"/>
      <c r="BG232" s="249"/>
      <c r="BH232" s="249"/>
      <c r="BI232" s="249"/>
      <c r="BJ232" s="249"/>
      <c r="BK232" s="249"/>
      <c r="BL232" s="249"/>
      <c r="BM232" s="249"/>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c r="CH232" s="249"/>
      <c r="CI232" s="249"/>
      <c r="CJ232" s="249"/>
      <c r="CK232" s="249"/>
      <c r="CL232" s="249"/>
      <c r="CM232" s="249"/>
      <c r="CN232" s="249"/>
      <c r="CO232" s="249"/>
      <c r="CP232" s="249"/>
      <c r="CQ232" s="249"/>
      <c r="CR232" s="249"/>
      <c r="CS232" s="249"/>
      <c r="CT232" s="249"/>
      <c r="CU232" s="249"/>
      <c r="CV232" s="249"/>
      <c r="CW232" s="249"/>
      <c r="CX232" s="249"/>
      <c r="CY232" s="249"/>
      <c r="CZ232" s="249"/>
      <c r="DA232" s="249"/>
      <c r="DB232" s="249"/>
      <c r="DC232" s="249"/>
      <c r="DD232" s="249"/>
      <c r="DE232" s="249"/>
      <c r="DF232" s="249"/>
      <c r="DG232" s="249"/>
      <c r="DH232" s="249"/>
      <c r="DI232" s="249"/>
      <c r="DJ232" s="249"/>
      <c r="DK232" s="249"/>
      <c r="DL232" s="249"/>
    </row>
    <row r="233" spans="1:116" x14ac:dyDescent="0.35">
      <c r="A233" s="249"/>
      <c r="B233" s="249"/>
      <c r="C233" s="249"/>
      <c r="D233" s="249"/>
      <c r="E233" s="249"/>
      <c r="F233" s="249"/>
      <c r="G233" s="249"/>
      <c r="H233" s="249"/>
      <c r="I233" s="249"/>
      <c r="J233" s="249"/>
      <c r="K233" s="249"/>
      <c r="L233" s="249"/>
      <c r="M233" s="249"/>
      <c r="N233" s="249"/>
      <c r="O233" s="249"/>
      <c r="P233" s="249"/>
      <c r="Q233" s="249"/>
      <c r="R233" s="249"/>
      <c r="S233" s="249"/>
      <c r="T233" s="249"/>
      <c r="U233" s="249"/>
      <c r="V233" s="249"/>
      <c r="W233" s="249"/>
      <c r="X233" s="249"/>
      <c r="Y233" s="249"/>
      <c r="Z233" s="249"/>
      <c r="AA233" s="249"/>
      <c r="AB233" s="249"/>
      <c r="AC233" s="249"/>
      <c r="AD233" s="249"/>
      <c r="AE233" s="249"/>
      <c r="AF233" s="249"/>
      <c r="AG233" s="249"/>
      <c r="AH233" s="249"/>
      <c r="AI233" s="249"/>
      <c r="AJ233" s="249"/>
      <c r="AK233" s="249"/>
      <c r="AL233" s="249"/>
      <c r="AM233" s="249"/>
      <c r="AN233" s="249"/>
      <c r="AO233" s="249"/>
      <c r="AP233" s="249"/>
      <c r="AQ233" s="249"/>
      <c r="AR233" s="249"/>
      <c r="AS233" s="249"/>
      <c r="AT233" s="249"/>
      <c r="AU233" s="249"/>
      <c r="AV233" s="249"/>
      <c r="AW233" s="249"/>
      <c r="AX233" s="249"/>
      <c r="AY233" s="249"/>
      <c r="AZ233" s="249"/>
      <c r="BA233" s="249"/>
      <c r="BB233" s="249"/>
      <c r="BC233" s="249"/>
      <c r="BD233" s="249"/>
      <c r="BE233" s="249"/>
      <c r="BF233" s="249"/>
      <c r="BG233" s="249"/>
      <c r="BH233" s="249"/>
      <c r="BI233" s="249"/>
      <c r="BJ233" s="249"/>
      <c r="BK233" s="249"/>
      <c r="BL233" s="249"/>
      <c r="BM233" s="249"/>
      <c r="BN233" s="249"/>
      <c r="BO233" s="249"/>
      <c r="BP233" s="249"/>
      <c r="BQ233" s="249"/>
      <c r="BR233" s="249"/>
      <c r="BS233" s="249"/>
      <c r="BT233" s="249"/>
      <c r="BU233" s="249"/>
      <c r="BV233" s="249"/>
      <c r="BW233" s="249"/>
      <c r="BX233" s="249"/>
      <c r="BY233" s="249"/>
      <c r="BZ233" s="249"/>
      <c r="CA233" s="249"/>
      <c r="CB233" s="249"/>
      <c r="CC233" s="249"/>
      <c r="CD233" s="249"/>
      <c r="CE233" s="249"/>
      <c r="CF233" s="249"/>
      <c r="CG233" s="249"/>
      <c r="CH233" s="249"/>
      <c r="CI233" s="249"/>
      <c r="CJ233" s="249"/>
      <c r="CK233" s="249"/>
      <c r="CL233" s="249"/>
      <c r="CM233" s="249"/>
      <c r="CN233" s="249"/>
      <c r="CO233" s="249"/>
      <c r="CP233" s="249"/>
      <c r="CQ233" s="249"/>
      <c r="CR233" s="249"/>
      <c r="CS233" s="249"/>
      <c r="CT233" s="249"/>
      <c r="CU233" s="249"/>
      <c r="CV233" s="249"/>
      <c r="CW233" s="249"/>
      <c r="CX233" s="249"/>
      <c r="CY233" s="249"/>
      <c r="CZ233" s="249"/>
      <c r="DA233" s="249"/>
      <c r="DB233" s="249"/>
      <c r="DC233" s="249"/>
      <c r="DD233" s="249"/>
      <c r="DE233" s="249"/>
      <c r="DF233" s="249"/>
      <c r="DG233" s="249"/>
      <c r="DH233" s="249"/>
      <c r="DI233" s="249"/>
      <c r="DJ233" s="249"/>
      <c r="DK233" s="249"/>
      <c r="DL233" s="249"/>
    </row>
    <row r="234" spans="1:116" x14ac:dyDescent="0.35">
      <c r="A234" s="249"/>
      <c r="B234" s="249"/>
      <c r="C234" s="249"/>
      <c r="D234" s="249"/>
      <c r="E234" s="249"/>
      <c r="F234" s="249"/>
      <c r="G234" s="249"/>
      <c r="H234" s="249"/>
      <c r="I234" s="249"/>
      <c r="J234" s="249"/>
      <c r="K234" s="249"/>
      <c r="L234" s="249"/>
      <c r="M234" s="249"/>
      <c r="N234" s="249"/>
      <c r="O234" s="249"/>
      <c r="P234" s="249"/>
      <c r="Q234" s="249"/>
      <c r="R234" s="249"/>
      <c r="S234" s="249"/>
      <c r="T234" s="249"/>
      <c r="U234" s="249"/>
      <c r="V234" s="249"/>
      <c r="W234" s="249"/>
      <c r="X234" s="249"/>
      <c r="Y234" s="249"/>
      <c r="Z234" s="249"/>
      <c r="AA234" s="249"/>
      <c r="AB234" s="249"/>
      <c r="AC234" s="249"/>
      <c r="AD234" s="249"/>
      <c r="AE234" s="249"/>
      <c r="AF234" s="249"/>
      <c r="AG234" s="249"/>
      <c r="AH234" s="249"/>
      <c r="AI234" s="249"/>
      <c r="AJ234" s="249"/>
      <c r="AK234" s="249"/>
      <c r="AL234" s="249"/>
      <c r="AM234" s="249"/>
      <c r="AN234" s="249"/>
      <c r="AO234" s="249"/>
      <c r="AP234" s="249"/>
      <c r="AQ234" s="249"/>
      <c r="AR234" s="249"/>
      <c r="AS234" s="249"/>
      <c r="AT234" s="249"/>
      <c r="AU234" s="249"/>
      <c r="AV234" s="249"/>
      <c r="AW234" s="249"/>
      <c r="AX234" s="249"/>
      <c r="AY234" s="249"/>
      <c r="AZ234" s="249"/>
      <c r="BA234" s="249"/>
      <c r="BB234" s="249"/>
      <c r="BC234" s="249"/>
      <c r="BD234" s="249"/>
      <c r="BE234" s="249"/>
      <c r="BF234" s="249"/>
      <c r="BG234" s="249"/>
      <c r="BH234" s="249"/>
      <c r="BI234" s="249"/>
      <c r="BJ234" s="249"/>
      <c r="BK234" s="249"/>
      <c r="BL234" s="249"/>
      <c r="BM234" s="249"/>
      <c r="BN234" s="249"/>
      <c r="BO234" s="249"/>
      <c r="BP234" s="249"/>
      <c r="BQ234" s="249"/>
      <c r="BR234" s="249"/>
      <c r="BS234" s="249"/>
      <c r="BT234" s="249"/>
      <c r="BU234" s="249"/>
      <c r="BV234" s="249"/>
      <c r="BW234" s="249"/>
      <c r="BX234" s="249"/>
      <c r="BY234" s="249"/>
      <c r="BZ234" s="249"/>
      <c r="CA234" s="249"/>
      <c r="CB234" s="249"/>
      <c r="CC234" s="249"/>
      <c r="CD234" s="249"/>
      <c r="CE234" s="249"/>
      <c r="CF234" s="249"/>
      <c r="CG234" s="249"/>
      <c r="CH234" s="249"/>
      <c r="CI234" s="249"/>
      <c r="CJ234" s="249"/>
      <c r="CK234" s="249"/>
      <c r="CL234" s="249"/>
      <c r="CM234" s="249"/>
      <c r="CN234" s="249"/>
      <c r="CO234" s="249"/>
      <c r="CP234" s="249"/>
      <c r="CQ234" s="249"/>
      <c r="CR234" s="249"/>
      <c r="CS234" s="249"/>
      <c r="CT234" s="249"/>
      <c r="CU234" s="249"/>
      <c r="CV234" s="249"/>
      <c r="CW234" s="249"/>
      <c r="CX234" s="249"/>
      <c r="CY234" s="249"/>
      <c r="CZ234" s="249"/>
      <c r="DA234" s="249"/>
      <c r="DB234" s="249"/>
      <c r="DC234" s="249"/>
      <c r="DD234" s="249"/>
      <c r="DE234" s="249"/>
      <c r="DF234" s="249"/>
      <c r="DG234" s="249"/>
      <c r="DH234" s="249"/>
      <c r="DI234" s="249"/>
      <c r="DJ234" s="249"/>
      <c r="DK234" s="249"/>
      <c r="DL234" s="249"/>
    </row>
    <row r="235" spans="1:116" x14ac:dyDescent="0.35">
      <c r="A235" s="249"/>
      <c r="B235" s="249"/>
      <c r="C235" s="249"/>
      <c r="D235" s="249"/>
      <c r="E235" s="249"/>
      <c r="F235" s="249"/>
      <c r="G235" s="249"/>
      <c r="H235" s="249"/>
      <c r="I235" s="249"/>
      <c r="J235" s="249"/>
      <c r="K235" s="249"/>
      <c r="L235" s="249"/>
      <c r="M235" s="249"/>
      <c r="N235" s="249"/>
      <c r="O235" s="249"/>
      <c r="P235" s="249"/>
      <c r="Q235" s="249"/>
      <c r="R235" s="249"/>
      <c r="S235" s="249"/>
      <c r="T235" s="249"/>
      <c r="U235" s="249"/>
      <c r="V235" s="249"/>
      <c r="W235" s="249"/>
      <c r="X235" s="249"/>
      <c r="Y235" s="249"/>
      <c r="Z235" s="249"/>
      <c r="AA235" s="249"/>
      <c r="AB235" s="249"/>
      <c r="AC235" s="249"/>
      <c r="AD235" s="249"/>
      <c r="AE235" s="249"/>
      <c r="AF235" s="249"/>
      <c r="AG235" s="249"/>
      <c r="AH235" s="249"/>
      <c r="AI235" s="249"/>
      <c r="AJ235" s="249"/>
      <c r="AK235" s="249"/>
      <c r="AL235" s="249"/>
      <c r="AM235" s="249"/>
      <c r="AN235" s="249"/>
      <c r="AO235" s="249"/>
      <c r="AP235" s="249"/>
      <c r="AQ235" s="249"/>
      <c r="AR235" s="249"/>
      <c r="AS235" s="249"/>
      <c r="AT235" s="249"/>
      <c r="AU235" s="249"/>
      <c r="AV235" s="249"/>
      <c r="AW235" s="249"/>
      <c r="AX235" s="249"/>
      <c r="AY235" s="249"/>
      <c r="AZ235" s="249"/>
      <c r="BA235" s="249"/>
      <c r="BB235" s="249"/>
      <c r="BC235" s="249"/>
      <c r="BD235" s="249"/>
      <c r="BE235" s="249"/>
      <c r="BF235" s="249"/>
      <c r="BG235" s="249"/>
      <c r="BH235" s="249"/>
      <c r="BI235" s="249"/>
      <c r="BJ235" s="249"/>
      <c r="BK235" s="249"/>
      <c r="BL235" s="249"/>
      <c r="BM235" s="249"/>
      <c r="BN235" s="249"/>
      <c r="BO235" s="249"/>
      <c r="BP235" s="249"/>
      <c r="BQ235" s="249"/>
      <c r="BR235" s="249"/>
      <c r="BS235" s="249"/>
      <c r="BT235" s="249"/>
      <c r="BU235" s="249"/>
      <c r="BV235" s="249"/>
      <c r="BW235" s="249"/>
      <c r="BX235" s="249"/>
      <c r="BY235" s="249"/>
      <c r="BZ235" s="249"/>
      <c r="CA235" s="249"/>
      <c r="CB235" s="249"/>
      <c r="CC235" s="249"/>
      <c r="CD235" s="249"/>
      <c r="CE235" s="249"/>
      <c r="CF235" s="249"/>
      <c r="CG235" s="249"/>
      <c r="CH235" s="249"/>
      <c r="CI235" s="249"/>
      <c r="CJ235" s="249"/>
      <c r="CK235" s="249"/>
      <c r="CL235" s="249"/>
      <c r="CM235" s="249"/>
      <c r="CN235" s="249"/>
      <c r="CO235" s="249"/>
      <c r="CP235" s="249"/>
      <c r="CQ235" s="249"/>
      <c r="CR235" s="249"/>
      <c r="CS235" s="249"/>
      <c r="CT235" s="249"/>
      <c r="CU235" s="249"/>
      <c r="CV235" s="249"/>
      <c r="CW235" s="249"/>
      <c r="CX235" s="249"/>
      <c r="CY235" s="249"/>
      <c r="CZ235" s="249"/>
      <c r="DA235" s="249"/>
      <c r="DB235" s="249"/>
      <c r="DC235" s="249"/>
      <c r="DD235" s="249"/>
      <c r="DE235" s="249"/>
      <c r="DF235" s="249"/>
      <c r="DG235" s="249"/>
      <c r="DH235" s="249"/>
      <c r="DI235" s="249"/>
      <c r="DJ235" s="249"/>
      <c r="DK235" s="249"/>
      <c r="DL235" s="249"/>
    </row>
    <row r="236" spans="1:116" x14ac:dyDescent="0.35">
      <c r="A236" s="249"/>
      <c r="B236" s="249"/>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249"/>
      <c r="AE236" s="249"/>
      <c r="AF236" s="249"/>
      <c r="AG236" s="249"/>
      <c r="AH236" s="249"/>
      <c r="AI236" s="249"/>
      <c r="AJ236" s="249"/>
      <c r="AK236" s="249"/>
      <c r="AL236" s="249"/>
      <c r="AM236" s="249"/>
      <c r="AN236" s="249"/>
      <c r="AO236" s="249"/>
      <c r="AP236" s="249"/>
      <c r="AQ236" s="249"/>
      <c r="AR236" s="249"/>
      <c r="AS236" s="249"/>
      <c r="AT236" s="249"/>
      <c r="AU236" s="249"/>
      <c r="AV236" s="249"/>
      <c r="AW236" s="249"/>
      <c r="AX236" s="249"/>
      <c r="AY236" s="249"/>
      <c r="AZ236" s="249"/>
      <c r="BA236" s="249"/>
      <c r="BB236" s="249"/>
      <c r="BC236" s="249"/>
      <c r="BD236" s="249"/>
      <c r="BE236" s="249"/>
      <c r="BF236" s="249"/>
      <c r="BG236" s="249"/>
      <c r="BH236" s="249"/>
      <c r="BI236" s="249"/>
      <c r="BJ236" s="249"/>
      <c r="BK236" s="249"/>
      <c r="BL236" s="249"/>
      <c r="BM236" s="249"/>
      <c r="BN236" s="249"/>
      <c r="BO236" s="249"/>
      <c r="BP236" s="249"/>
      <c r="BQ236" s="249"/>
      <c r="BR236" s="249"/>
      <c r="BS236" s="249"/>
      <c r="BT236" s="249"/>
      <c r="BU236" s="249"/>
      <c r="BV236" s="249"/>
      <c r="BW236" s="249"/>
      <c r="BX236" s="249"/>
      <c r="BY236" s="249"/>
      <c r="BZ236" s="249"/>
      <c r="CA236" s="249"/>
      <c r="CB236" s="249"/>
      <c r="CC236" s="249"/>
      <c r="CD236" s="249"/>
      <c r="CE236" s="249"/>
      <c r="CF236" s="249"/>
      <c r="CG236" s="249"/>
      <c r="CH236" s="249"/>
      <c r="CI236" s="249"/>
      <c r="CJ236" s="249"/>
      <c r="CK236" s="249"/>
      <c r="CL236" s="249"/>
      <c r="CM236" s="249"/>
      <c r="CN236" s="249"/>
      <c r="CO236" s="249"/>
      <c r="CP236" s="249"/>
      <c r="CQ236" s="249"/>
      <c r="CR236" s="249"/>
      <c r="CS236" s="249"/>
      <c r="CT236" s="249"/>
      <c r="CU236" s="249"/>
      <c r="CV236" s="249"/>
      <c r="CW236" s="249"/>
      <c r="CX236" s="249"/>
      <c r="CY236" s="249"/>
      <c r="CZ236" s="249"/>
      <c r="DA236" s="249"/>
      <c r="DB236" s="249"/>
      <c r="DC236" s="249"/>
      <c r="DD236" s="249"/>
      <c r="DE236" s="249"/>
      <c r="DF236" s="249"/>
      <c r="DG236" s="249"/>
      <c r="DH236" s="249"/>
      <c r="DI236" s="249"/>
      <c r="DJ236" s="249"/>
      <c r="DK236" s="249"/>
      <c r="DL236" s="249"/>
    </row>
    <row r="237" spans="1:116" x14ac:dyDescent="0.35">
      <c r="A237" s="249"/>
      <c r="B237" s="249"/>
      <c r="C237" s="249"/>
      <c r="D237" s="249"/>
      <c r="E237" s="249"/>
      <c r="F237" s="249"/>
      <c r="G237" s="249"/>
      <c r="H237" s="249"/>
      <c r="I237" s="249"/>
      <c r="J237" s="249"/>
      <c r="K237" s="249"/>
      <c r="L237" s="249"/>
      <c r="M237" s="249"/>
      <c r="N237" s="249"/>
      <c r="O237" s="249"/>
      <c r="P237" s="249"/>
      <c r="Q237" s="249"/>
      <c r="R237" s="249"/>
      <c r="S237" s="249"/>
      <c r="T237" s="249"/>
      <c r="U237" s="249"/>
      <c r="V237" s="249"/>
      <c r="W237" s="249"/>
      <c r="X237" s="249"/>
      <c r="Y237" s="249"/>
      <c r="Z237" s="249"/>
      <c r="AA237" s="249"/>
      <c r="AB237" s="249"/>
      <c r="AC237" s="249"/>
      <c r="AD237" s="249"/>
      <c r="AE237" s="249"/>
      <c r="AF237" s="249"/>
      <c r="AG237" s="249"/>
      <c r="AH237" s="249"/>
      <c r="AI237" s="249"/>
      <c r="AJ237" s="249"/>
      <c r="AK237" s="249"/>
      <c r="AL237" s="249"/>
      <c r="AM237" s="249"/>
      <c r="AN237" s="249"/>
      <c r="AO237" s="249"/>
      <c r="AP237" s="249"/>
      <c r="AQ237" s="249"/>
      <c r="AR237" s="249"/>
      <c r="AS237" s="249"/>
      <c r="AT237" s="249"/>
      <c r="AU237" s="249"/>
      <c r="AV237" s="249"/>
      <c r="AW237" s="249"/>
      <c r="AX237" s="249"/>
      <c r="AY237" s="249"/>
      <c r="AZ237" s="249"/>
      <c r="BA237" s="249"/>
      <c r="BB237" s="249"/>
      <c r="BC237" s="249"/>
      <c r="BD237" s="249"/>
      <c r="BE237" s="249"/>
      <c r="BF237" s="249"/>
      <c r="BG237" s="249"/>
      <c r="BH237" s="249"/>
      <c r="BI237" s="249"/>
      <c r="BJ237" s="249"/>
      <c r="BK237" s="249"/>
      <c r="BL237" s="249"/>
      <c r="BM237" s="249"/>
      <c r="BN237" s="249"/>
      <c r="BO237" s="249"/>
      <c r="BP237" s="249"/>
      <c r="BQ237" s="249"/>
      <c r="BR237" s="249"/>
      <c r="BS237" s="249"/>
      <c r="BT237" s="249"/>
      <c r="BU237" s="249"/>
      <c r="BV237" s="249"/>
      <c r="BW237" s="249"/>
      <c r="BX237" s="249"/>
      <c r="BY237" s="249"/>
      <c r="BZ237" s="249"/>
      <c r="CA237" s="249"/>
      <c r="CB237" s="249"/>
      <c r="CC237" s="249"/>
      <c r="CD237" s="249"/>
      <c r="CE237" s="249"/>
      <c r="CF237" s="249"/>
      <c r="CG237" s="249"/>
      <c r="CH237" s="249"/>
      <c r="CI237" s="249"/>
      <c r="CJ237" s="249"/>
      <c r="CK237" s="249"/>
      <c r="CL237" s="249"/>
      <c r="CM237" s="249"/>
      <c r="CN237" s="249"/>
      <c r="CO237" s="249"/>
      <c r="CP237" s="249"/>
      <c r="CQ237" s="249"/>
      <c r="CR237" s="249"/>
      <c r="CS237" s="249"/>
      <c r="CT237" s="249"/>
      <c r="CU237" s="249"/>
      <c r="CV237" s="249"/>
      <c r="CW237" s="249"/>
      <c r="CX237" s="249"/>
      <c r="CY237" s="249"/>
      <c r="CZ237" s="249"/>
      <c r="DA237" s="249"/>
      <c r="DB237" s="249"/>
      <c r="DC237" s="249"/>
      <c r="DD237" s="249"/>
      <c r="DE237" s="249"/>
      <c r="DF237" s="249"/>
      <c r="DG237" s="249"/>
      <c r="DH237" s="249"/>
      <c r="DI237" s="249"/>
      <c r="DJ237" s="249"/>
      <c r="DK237" s="249"/>
      <c r="DL237" s="249"/>
    </row>
    <row r="238" spans="1:116" x14ac:dyDescent="0.35">
      <c r="A238" s="249"/>
      <c r="B238" s="249"/>
      <c r="C238" s="249"/>
      <c r="D238" s="249"/>
      <c r="E238" s="249"/>
      <c r="F238" s="249"/>
      <c r="G238" s="249"/>
      <c r="H238" s="249"/>
      <c r="I238" s="249"/>
      <c r="J238" s="249"/>
      <c r="K238" s="249"/>
      <c r="L238" s="249"/>
      <c r="M238" s="249"/>
      <c r="N238" s="249"/>
      <c r="O238" s="249"/>
      <c r="P238" s="249"/>
      <c r="Q238" s="249"/>
      <c r="R238" s="249"/>
      <c r="S238" s="249"/>
      <c r="T238" s="249"/>
      <c r="U238" s="249"/>
      <c r="V238" s="249"/>
      <c r="W238" s="249"/>
      <c r="X238" s="249"/>
      <c r="Y238" s="249"/>
      <c r="Z238" s="249"/>
      <c r="AA238" s="249"/>
      <c r="AB238" s="249"/>
      <c r="AC238" s="249"/>
      <c r="AD238" s="249"/>
      <c r="AE238" s="249"/>
      <c r="AF238" s="249"/>
      <c r="AG238" s="249"/>
      <c r="AH238" s="249"/>
      <c r="AI238" s="249"/>
      <c r="AJ238" s="249"/>
      <c r="AK238" s="249"/>
      <c r="AL238" s="249"/>
      <c r="AM238" s="249"/>
      <c r="AN238" s="249"/>
      <c r="AO238" s="249"/>
      <c r="AP238" s="249"/>
      <c r="AQ238" s="249"/>
      <c r="AR238" s="249"/>
      <c r="AS238" s="249"/>
      <c r="AT238" s="249"/>
      <c r="AU238" s="249"/>
      <c r="AV238" s="249"/>
      <c r="AW238" s="249"/>
      <c r="AX238" s="249"/>
      <c r="AY238" s="249"/>
      <c r="AZ238" s="249"/>
      <c r="BA238" s="249"/>
      <c r="BB238" s="249"/>
      <c r="BC238" s="249"/>
      <c r="BD238" s="249"/>
      <c r="BE238" s="249"/>
      <c r="BF238" s="249"/>
      <c r="BG238" s="249"/>
      <c r="BH238" s="249"/>
      <c r="BI238" s="249"/>
      <c r="BJ238" s="249"/>
      <c r="BK238" s="249"/>
      <c r="BL238" s="249"/>
      <c r="BM238" s="249"/>
      <c r="BN238" s="249"/>
      <c r="BO238" s="249"/>
      <c r="BP238" s="249"/>
      <c r="BQ238" s="249"/>
      <c r="BR238" s="249"/>
      <c r="BS238" s="249"/>
      <c r="BT238" s="249"/>
      <c r="BU238" s="249"/>
      <c r="BV238" s="249"/>
      <c r="BW238" s="249"/>
      <c r="BX238" s="249"/>
      <c r="BY238" s="249"/>
      <c r="BZ238" s="249"/>
      <c r="CA238" s="249"/>
      <c r="CB238" s="249"/>
      <c r="CC238" s="249"/>
      <c r="CD238" s="249"/>
      <c r="CE238" s="249"/>
      <c r="CF238" s="249"/>
      <c r="CG238" s="249"/>
      <c r="CH238" s="249"/>
      <c r="CI238" s="249"/>
      <c r="CJ238" s="249"/>
      <c r="CK238" s="249"/>
      <c r="CL238" s="249"/>
      <c r="CM238" s="249"/>
      <c r="CN238" s="249"/>
      <c r="CO238" s="249"/>
      <c r="CP238" s="249"/>
      <c r="CQ238" s="249"/>
      <c r="CR238" s="249"/>
      <c r="CS238" s="249"/>
      <c r="CT238" s="249"/>
      <c r="CU238" s="249"/>
      <c r="CV238" s="249"/>
      <c r="CW238" s="249"/>
      <c r="CX238" s="249"/>
      <c r="CY238" s="249"/>
      <c r="CZ238" s="249"/>
      <c r="DA238" s="249"/>
      <c r="DB238" s="249"/>
      <c r="DC238" s="249"/>
      <c r="DD238" s="249"/>
      <c r="DE238" s="249"/>
      <c r="DF238" s="249"/>
      <c r="DG238" s="249"/>
      <c r="DH238" s="249"/>
      <c r="DI238" s="249"/>
      <c r="DJ238" s="249"/>
      <c r="DK238" s="249"/>
      <c r="DL238" s="249"/>
    </row>
    <row r="239" spans="1:116" x14ac:dyDescent="0.35">
      <c r="A239" s="249"/>
      <c r="B239" s="249"/>
      <c r="C239" s="249"/>
      <c r="D239" s="249"/>
      <c r="E239" s="249"/>
      <c r="F239" s="249"/>
      <c r="G239" s="249"/>
      <c r="H239" s="249"/>
      <c r="I239" s="249"/>
      <c r="J239" s="249"/>
      <c r="K239" s="249"/>
      <c r="L239" s="249"/>
      <c r="M239" s="249"/>
      <c r="N239" s="249"/>
      <c r="O239" s="249"/>
      <c r="P239" s="249"/>
      <c r="Q239" s="249"/>
      <c r="R239" s="249"/>
      <c r="S239" s="249"/>
      <c r="T239" s="249"/>
      <c r="U239" s="249"/>
      <c r="V239" s="249"/>
      <c r="W239" s="249"/>
      <c r="X239" s="249"/>
      <c r="Y239" s="249"/>
      <c r="Z239" s="249"/>
      <c r="AA239" s="249"/>
      <c r="AB239" s="249"/>
      <c r="AC239" s="249"/>
      <c r="AD239" s="249"/>
      <c r="AE239" s="249"/>
      <c r="AF239" s="249"/>
      <c r="AG239" s="249"/>
      <c r="AH239" s="249"/>
      <c r="AI239" s="249"/>
      <c r="AJ239" s="249"/>
      <c r="AK239" s="249"/>
      <c r="AL239" s="249"/>
      <c r="AM239" s="249"/>
      <c r="AN239" s="249"/>
      <c r="AO239" s="249"/>
      <c r="AP239" s="249"/>
      <c r="AQ239" s="249"/>
      <c r="AR239" s="249"/>
      <c r="AS239" s="249"/>
      <c r="AT239" s="249"/>
      <c r="AU239" s="249"/>
      <c r="AV239" s="249"/>
      <c r="AW239" s="249"/>
      <c r="AX239" s="249"/>
      <c r="AY239" s="249"/>
      <c r="AZ239" s="249"/>
      <c r="BA239" s="249"/>
      <c r="BB239" s="249"/>
      <c r="BC239" s="249"/>
      <c r="BD239" s="249"/>
      <c r="BE239" s="249"/>
      <c r="BF239" s="249"/>
      <c r="BG239" s="249"/>
      <c r="BH239" s="249"/>
      <c r="BI239" s="249"/>
      <c r="BJ239" s="249"/>
      <c r="BK239" s="249"/>
      <c r="BL239" s="249"/>
      <c r="BM239" s="249"/>
      <c r="BN239" s="249"/>
      <c r="BO239" s="249"/>
      <c r="BP239" s="249"/>
      <c r="BQ239" s="249"/>
      <c r="BR239" s="249"/>
      <c r="BS239" s="249"/>
      <c r="BT239" s="249"/>
      <c r="BU239" s="249"/>
      <c r="BV239" s="249"/>
      <c r="BW239" s="249"/>
      <c r="BX239" s="249"/>
      <c r="BY239" s="249"/>
      <c r="BZ239" s="249"/>
      <c r="CA239" s="249"/>
      <c r="CB239" s="249"/>
      <c r="CC239" s="249"/>
      <c r="CD239" s="249"/>
      <c r="CE239" s="249"/>
      <c r="CF239" s="249"/>
      <c r="CG239" s="249"/>
      <c r="CH239" s="249"/>
      <c r="CI239" s="249"/>
      <c r="CJ239" s="249"/>
      <c r="CK239" s="249"/>
      <c r="CL239" s="249"/>
      <c r="CM239" s="249"/>
      <c r="CN239" s="249"/>
      <c r="CO239" s="249"/>
      <c r="CP239" s="249"/>
      <c r="CQ239" s="249"/>
      <c r="CR239" s="249"/>
      <c r="CS239" s="249"/>
      <c r="CT239" s="249"/>
      <c r="CU239" s="249"/>
      <c r="CV239" s="249"/>
      <c r="CW239" s="249"/>
      <c r="CX239" s="249"/>
      <c r="CY239" s="249"/>
      <c r="CZ239" s="249"/>
      <c r="DA239" s="249"/>
      <c r="DB239" s="249"/>
      <c r="DC239" s="249"/>
      <c r="DD239" s="249"/>
      <c r="DE239" s="249"/>
      <c r="DF239" s="249"/>
      <c r="DG239" s="249"/>
      <c r="DH239" s="249"/>
      <c r="DI239" s="249"/>
      <c r="DJ239" s="249"/>
      <c r="DK239" s="249"/>
      <c r="DL239" s="249"/>
    </row>
    <row r="240" spans="1:116" x14ac:dyDescent="0.35">
      <c r="A240" s="249"/>
      <c r="B240" s="249"/>
      <c r="C240" s="249"/>
      <c r="D240" s="249"/>
      <c r="E240" s="249"/>
      <c r="F240" s="249"/>
      <c r="G240" s="249"/>
      <c r="H240" s="249"/>
      <c r="I240" s="249"/>
      <c r="J240" s="249"/>
      <c r="K240" s="249"/>
      <c r="L240" s="249"/>
      <c r="M240" s="249"/>
      <c r="N240" s="249"/>
      <c r="O240" s="249"/>
      <c r="P240" s="249"/>
      <c r="Q240" s="249"/>
      <c r="R240" s="249"/>
      <c r="S240" s="249"/>
      <c r="T240" s="249"/>
      <c r="U240" s="249"/>
      <c r="V240" s="249"/>
      <c r="W240" s="249"/>
      <c r="X240" s="249"/>
      <c r="Y240" s="249"/>
      <c r="Z240" s="249"/>
      <c r="AA240" s="249"/>
      <c r="AB240" s="249"/>
      <c r="AC240" s="249"/>
      <c r="AD240" s="249"/>
      <c r="AE240" s="249"/>
      <c r="AF240" s="249"/>
      <c r="AG240" s="249"/>
      <c r="AH240" s="249"/>
      <c r="AI240" s="249"/>
      <c r="AJ240" s="249"/>
      <c r="AK240" s="249"/>
      <c r="AL240" s="249"/>
      <c r="AM240" s="249"/>
      <c r="AN240" s="249"/>
      <c r="AO240" s="249"/>
      <c r="AP240" s="249"/>
      <c r="AQ240" s="249"/>
      <c r="AR240" s="249"/>
      <c r="AS240" s="249"/>
      <c r="AT240" s="249"/>
      <c r="AU240" s="249"/>
      <c r="AV240" s="249"/>
      <c r="AW240" s="249"/>
      <c r="AX240" s="249"/>
      <c r="AY240" s="249"/>
      <c r="AZ240" s="249"/>
      <c r="BA240" s="249"/>
      <c r="BB240" s="249"/>
      <c r="BC240" s="249"/>
      <c r="BD240" s="249"/>
      <c r="BE240" s="249"/>
      <c r="BF240" s="249"/>
      <c r="BG240" s="249"/>
      <c r="BH240" s="249"/>
      <c r="BI240" s="249"/>
      <c r="BJ240" s="249"/>
      <c r="BK240" s="249"/>
      <c r="BL240" s="249"/>
      <c r="BM240" s="249"/>
      <c r="BN240" s="249"/>
      <c r="BO240" s="249"/>
      <c r="BP240" s="249"/>
      <c r="BQ240" s="249"/>
      <c r="BR240" s="249"/>
      <c r="BS240" s="249"/>
      <c r="BT240" s="249"/>
      <c r="BU240" s="249"/>
      <c r="BV240" s="249"/>
      <c r="BW240" s="249"/>
      <c r="BX240" s="249"/>
      <c r="BY240" s="249"/>
      <c r="BZ240" s="249"/>
      <c r="CA240" s="249"/>
      <c r="CB240" s="249"/>
      <c r="CC240" s="249"/>
      <c r="CD240" s="249"/>
      <c r="CE240" s="249"/>
      <c r="CF240" s="249"/>
      <c r="CG240" s="249"/>
      <c r="CH240" s="249"/>
      <c r="CI240" s="249"/>
      <c r="CJ240" s="249"/>
      <c r="CK240" s="249"/>
      <c r="CL240" s="249"/>
      <c r="CM240" s="249"/>
      <c r="CN240" s="249"/>
      <c r="CO240" s="249"/>
      <c r="CP240" s="249"/>
      <c r="CQ240" s="249"/>
      <c r="CR240" s="249"/>
      <c r="CS240" s="249"/>
      <c r="CT240" s="249"/>
      <c r="CU240" s="249"/>
      <c r="CV240" s="249"/>
      <c r="CW240" s="249"/>
      <c r="CX240" s="249"/>
      <c r="CY240" s="249"/>
      <c r="CZ240" s="249"/>
      <c r="DA240" s="249"/>
      <c r="DB240" s="249"/>
      <c r="DC240" s="249"/>
      <c r="DD240" s="249"/>
      <c r="DE240" s="249"/>
      <c r="DF240" s="249"/>
      <c r="DG240" s="249"/>
      <c r="DH240" s="249"/>
      <c r="DI240" s="249"/>
      <c r="DJ240" s="249"/>
      <c r="DK240" s="249"/>
      <c r="DL240" s="249"/>
    </row>
    <row r="241" spans="1:116" x14ac:dyDescent="0.35">
      <c r="A241" s="249"/>
      <c r="B241" s="249"/>
      <c r="C241" s="249"/>
      <c r="D241" s="249"/>
      <c r="E241" s="249"/>
      <c r="F241" s="249"/>
      <c r="G241" s="249"/>
      <c r="H241" s="249"/>
      <c r="I241" s="249"/>
      <c r="J241" s="249"/>
      <c r="K241" s="249"/>
      <c r="L241" s="249"/>
      <c r="M241" s="249"/>
      <c r="N241" s="249"/>
      <c r="O241" s="249"/>
      <c r="P241" s="249"/>
      <c r="Q241" s="249"/>
      <c r="R241" s="249"/>
      <c r="S241" s="249"/>
      <c r="T241" s="249"/>
      <c r="U241" s="249"/>
      <c r="V241" s="249"/>
      <c r="W241" s="249"/>
      <c r="X241" s="249"/>
      <c r="Y241" s="249"/>
      <c r="Z241" s="249"/>
      <c r="AA241" s="249"/>
      <c r="AB241" s="249"/>
      <c r="AC241" s="249"/>
      <c r="AD241" s="249"/>
      <c r="AE241" s="249"/>
      <c r="AF241" s="249"/>
      <c r="AG241" s="249"/>
      <c r="AH241" s="249"/>
      <c r="AI241" s="249"/>
      <c r="AJ241" s="249"/>
      <c r="AK241" s="249"/>
      <c r="AL241" s="249"/>
      <c r="AM241" s="249"/>
      <c r="AN241" s="249"/>
      <c r="AO241" s="249"/>
      <c r="AP241" s="249"/>
      <c r="AQ241" s="249"/>
      <c r="AR241" s="249"/>
      <c r="AS241" s="249"/>
      <c r="AT241" s="249"/>
      <c r="AU241" s="249"/>
      <c r="AV241" s="249"/>
      <c r="AW241" s="249"/>
      <c r="AX241" s="249"/>
      <c r="AY241" s="249"/>
      <c r="AZ241" s="249"/>
      <c r="BA241" s="249"/>
      <c r="BB241" s="249"/>
      <c r="BC241" s="249"/>
      <c r="BD241" s="249"/>
      <c r="BE241" s="249"/>
      <c r="BF241" s="249"/>
      <c r="BG241" s="249"/>
      <c r="BH241" s="249"/>
      <c r="BI241" s="249"/>
      <c r="BJ241" s="249"/>
      <c r="BK241" s="249"/>
      <c r="BL241" s="249"/>
      <c r="BM241" s="249"/>
      <c r="BN241" s="249"/>
      <c r="BO241" s="249"/>
      <c r="BP241" s="249"/>
      <c r="BQ241" s="249"/>
      <c r="BR241" s="249"/>
      <c r="BS241" s="249"/>
      <c r="BT241" s="249"/>
      <c r="BU241" s="249"/>
      <c r="BV241" s="249"/>
      <c r="BW241" s="249"/>
      <c r="BX241" s="249"/>
      <c r="BY241" s="249"/>
      <c r="BZ241" s="249"/>
      <c r="CA241" s="249"/>
      <c r="CB241" s="249"/>
      <c r="CC241" s="249"/>
      <c r="CD241" s="249"/>
      <c r="CE241" s="249"/>
      <c r="CF241" s="249"/>
      <c r="CG241" s="249"/>
      <c r="CH241" s="249"/>
      <c r="CI241" s="249"/>
      <c r="CJ241" s="249"/>
      <c r="CK241" s="249"/>
      <c r="CL241" s="249"/>
      <c r="CM241" s="249"/>
      <c r="CN241" s="249"/>
      <c r="CO241" s="249"/>
      <c r="CP241" s="249"/>
      <c r="CQ241" s="249"/>
      <c r="CR241" s="249"/>
      <c r="CS241" s="249"/>
      <c r="CT241" s="249"/>
      <c r="CU241" s="249"/>
      <c r="CV241" s="249"/>
      <c r="CW241" s="249"/>
      <c r="CX241" s="249"/>
      <c r="CY241" s="249"/>
      <c r="CZ241" s="249"/>
      <c r="DA241" s="249"/>
      <c r="DB241" s="249"/>
      <c r="DC241" s="249"/>
      <c r="DD241" s="249"/>
      <c r="DE241" s="249"/>
      <c r="DF241" s="249"/>
      <c r="DG241" s="249"/>
      <c r="DH241" s="249"/>
      <c r="DI241" s="249"/>
      <c r="DJ241" s="249"/>
      <c r="DK241" s="249"/>
      <c r="DL241" s="249"/>
    </row>
    <row r="242" spans="1:116" x14ac:dyDescent="0.35">
      <c r="A242" s="249"/>
      <c r="B242" s="249"/>
      <c r="C242" s="249"/>
      <c r="D242" s="249"/>
      <c r="E242" s="249"/>
      <c r="F242" s="249"/>
      <c r="G242" s="249"/>
      <c r="H242" s="249"/>
      <c r="I242" s="249"/>
      <c r="J242" s="249"/>
      <c r="K242" s="249"/>
      <c r="L242" s="249"/>
      <c r="M242" s="249"/>
      <c r="N242" s="249"/>
      <c r="O242" s="249"/>
      <c r="P242" s="249"/>
      <c r="Q242" s="249"/>
      <c r="R242" s="249"/>
      <c r="S242" s="249"/>
      <c r="T242" s="249"/>
      <c r="U242" s="249"/>
      <c r="V242" s="249"/>
      <c r="W242" s="249"/>
      <c r="X242" s="249"/>
      <c r="Y242" s="249"/>
      <c r="Z242" s="249"/>
      <c r="AA242" s="249"/>
      <c r="AB242" s="249"/>
      <c r="AC242" s="249"/>
      <c r="AD242" s="249"/>
      <c r="AE242" s="249"/>
      <c r="AF242" s="249"/>
      <c r="AG242" s="249"/>
      <c r="AH242" s="249"/>
      <c r="AI242" s="249"/>
      <c r="AJ242" s="249"/>
      <c r="AK242" s="249"/>
      <c r="AL242" s="249"/>
      <c r="AM242" s="249"/>
      <c r="AN242" s="249"/>
      <c r="AO242" s="249"/>
      <c r="AP242" s="249"/>
      <c r="AQ242" s="249"/>
      <c r="AR242" s="249"/>
      <c r="AS242" s="249"/>
      <c r="AT242" s="249"/>
      <c r="AU242" s="249"/>
      <c r="AV242" s="249"/>
      <c r="AW242" s="249"/>
      <c r="AX242" s="249"/>
      <c r="AY242" s="249"/>
      <c r="AZ242" s="249"/>
      <c r="BA242" s="249"/>
      <c r="BB242" s="249"/>
      <c r="BC242" s="249"/>
      <c r="BD242" s="249"/>
      <c r="BE242" s="249"/>
      <c r="BF242" s="249"/>
      <c r="BG242" s="249"/>
      <c r="BH242" s="249"/>
      <c r="BI242" s="249"/>
      <c r="BJ242" s="249"/>
      <c r="BK242" s="249"/>
      <c r="BL242" s="249"/>
      <c r="BM242" s="249"/>
      <c r="BN242" s="249"/>
      <c r="BO242" s="249"/>
      <c r="BP242" s="249"/>
      <c r="BQ242" s="249"/>
      <c r="BR242" s="249"/>
      <c r="BS242" s="249"/>
      <c r="BT242" s="249"/>
      <c r="BU242" s="249"/>
      <c r="BV242" s="249"/>
      <c r="BW242" s="249"/>
      <c r="BX242" s="249"/>
      <c r="BY242" s="249"/>
      <c r="BZ242" s="249"/>
      <c r="CA242" s="249"/>
      <c r="CB242" s="249"/>
      <c r="CC242" s="249"/>
      <c r="CD242" s="249"/>
      <c r="CE242" s="249"/>
      <c r="CF242" s="249"/>
      <c r="CG242" s="249"/>
      <c r="CH242" s="249"/>
      <c r="CI242" s="249"/>
      <c r="CJ242" s="249"/>
      <c r="CK242" s="249"/>
      <c r="CL242" s="249"/>
      <c r="CM242" s="249"/>
      <c r="CN242" s="249"/>
      <c r="CO242" s="249"/>
      <c r="CP242" s="249"/>
      <c r="CQ242" s="249"/>
      <c r="CR242" s="249"/>
      <c r="CS242" s="249"/>
      <c r="CT242" s="249"/>
      <c r="CU242" s="249"/>
      <c r="CV242" s="249"/>
      <c r="CW242" s="249"/>
      <c r="CX242" s="249"/>
      <c r="CY242" s="249"/>
      <c r="CZ242" s="249"/>
      <c r="DA242" s="249"/>
      <c r="DB242" s="249"/>
      <c r="DC242" s="249"/>
      <c r="DD242" s="249"/>
      <c r="DE242" s="249"/>
      <c r="DF242" s="249"/>
      <c r="DG242" s="249"/>
      <c r="DH242" s="249"/>
      <c r="DI242" s="249"/>
      <c r="DJ242" s="249"/>
      <c r="DK242" s="249"/>
      <c r="DL242" s="249"/>
    </row>
    <row r="243" spans="1:116" x14ac:dyDescent="0.35">
      <c r="A243" s="249"/>
      <c r="B243" s="249"/>
      <c r="C243" s="249"/>
      <c r="D243" s="249"/>
      <c r="E243" s="249"/>
      <c r="F243" s="249"/>
      <c r="G243" s="249"/>
      <c r="H243" s="249"/>
      <c r="I243" s="249"/>
      <c r="J243" s="249"/>
      <c r="K243" s="249"/>
      <c r="L243" s="249"/>
      <c r="M243" s="249"/>
      <c r="N243" s="249"/>
      <c r="O243" s="249"/>
      <c r="P243" s="249"/>
      <c r="Q243" s="249"/>
      <c r="R243" s="249"/>
      <c r="S243" s="249"/>
      <c r="T243" s="249"/>
      <c r="U243" s="249"/>
      <c r="V243" s="249"/>
      <c r="W243" s="249"/>
      <c r="X243" s="249"/>
      <c r="Y243" s="249"/>
      <c r="Z243" s="249"/>
      <c r="AA243" s="249"/>
      <c r="AB243" s="249"/>
      <c r="AC243" s="249"/>
      <c r="AD243" s="249"/>
      <c r="AE243" s="249"/>
      <c r="AF243" s="249"/>
      <c r="AG243" s="249"/>
      <c r="AH243" s="249"/>
      <c r="AI243" s="249"/>
      <c r="AJ243" s="249"/>
      <c r="AK243" s="249"/>
      <c r="AL243" s="249"/>
      <c r="AM243" s="249"/>
      <c r="AN243" s="249"/>
      <c r="AO243" s="249"/>
      <c r="AP243" s="249"/>
      <c r="AQ243" s="249"/>
      <c r="AR243" s="249"/>
      <c r="AS243" s="249"/>
      <c r="AT243" s="249"/>
      <c r="AU243" s="249"/>
      <c r="AV243" s="249"/>
      <c r="AW243" s="249"/>
      <c r="AX243" s="249"/>
      <c r="AY243" s="249"/>
      <c r="AZ243" s="249"/>
      <c r="BA243" s="249"/>
      <c r="BB243" s="249"/>
      <c r="BC243" s="249"/>
      <c r="BD243" s="249"/>
      <c r="BE243" s="249"/>
      <c r="BF243" s="249"/>
      <c r="BG243" s="249"/>
      <c r="BH243" s="249"/>
      <c r="BI243" s="249"/>
      <c r="BJ243" s="249"/>
      <c r="BK243" s="249"/>
      <c r="BL243" s="249"/>
      <c r="BM243" s="249"/>
      <c r="BN243" s="249"/>
      <c r="BO243" s="249"/>
      <c r="BP243" s="249"/>
      <c r="BQ243" s="249"/>
      <c r="BR243" s="249"/>
      <c r="BS243" s="249"/>
      <c r="BT243" s="249"/>
      <c r="BU243" s="249"/>
      <c r="BV243" s="249"/>
      <c r="BW243" s="249"/>
      <c r="BX243" s="249"/>
      <c r="BY243" s="249"/>
      <c r="BZ243" s="249"/>
      <c r="CA243" s="249"/>
      <c r="CB243" s="249"/>
      <c r="CC243" s="249"/>
      <c r="CD243" s="249"/>
      <c r="CE243" s="249"/>
      <c r="CF243" s="249"/>
      <c r="CG243" s="249"/>
      <c r="CH243" s="249"/>
      <c r="CI243" s="249"/>
      <c r="CJ243" s="249"/>
      <c r="CK243" s="249"/>
      <c r="CL243" s="249"/>
      <c r="CM243" s="249"/>
      <c r="CN243" s="249"/>
      <c r="CO243" s="249"/>
      <c r="CP243" s="249"/>
      <c r="CQ243" s="249"/>
      <c r="CR243" s="249"/>
      <c r="CS243" s="249"/>
      <c r="CT243" s="249"/>
      <c r="CU243" s="249"/>
      <c r="CV243" s="249"/>
      <c r="CW243" s="249"/>
      <c r="CX243" s="249"/>
      <c r="CY243" s="249"/>
      <c r="CZ243" s="249"/>
      <c r="DA243" s="249"/>
      <c r="DB243" s="249"/>
      <c r="DC243" s="249"/>
      <c r="DD243" s="249"/>
      <c r="DE243" s="249"/>
      <c r="DF243" s="249"/>
      <c r="DG243" s="249"/>
      <c r="DH243" s="249"/>
      <c r="DI243" s="249"/>
      <c r="DJ243" s="249"/>
      <c r="DK243" s="249"/>
      <c r="DL243" s="249"/>
    </row>
    <row r="244" spans="1:116" x14ac:dyDescent="0.35">
      <c r="A244" s="249"/>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c r="CH244" s="249"/>
      <c r="CI244" s="249"/>
      <c r="CJ244" s="249"/>
      <c r="CK244" s="249"/>
      <c r="CL244" s="249"/>
      <c r="CM244" s="249"/>
      <c r="CN244" s="249"/>
      <c r="CO244" s="249"/>
      <c r="CP244" s="249"/>
      <c r="CQ244" s="249"/>
      <c r="CR244" s="249"/>
      <c r="CS244" s="249"/>
      <c r="CT244" s="249"/>
      <c r="CU244" s="249"/>
      <c r="CV244" s="249"/>
      <c r="CW244" s="249"/>
      <c r="CX244" s="249"/>
      <c r="CY244" s="249"/>
      <c r="CZ244" s="249"/>
      <c r="DA244" s="249"/>
      <c r="DB244" s="249"/>
      <c r="DC244" s="249"/>
      <c r="DD244" s="249"/>
      <c r="DE244" s="249"/>
      <c r="DF244" s="249"/>
      <c r="DG244" s="249"/>
      <c r="DH244" s="249"/>
      <c r="DI244" s="249"/>
      <c r="DJ244" s="249"/>
      <c r="DK244" s="249"/>
      <c r="DL244" s="249"/>
    </row>
    <row r="245" spans="1:116" x14ac:dyDescent="0.35">
      <c r="A245" s="249"/>
      <c r="B245" s="249"/>
      <c r="C245" s="249"/>
      <c r="D245" s="249"/>
      <c r="E245" s="249"/>
      <c r="F245" s="249"/>
      <c r="G245" s="249"/>
      <c r="H245" s="249"/>
      <c r="I245" s="249"/>
      <c r="J245" s="249"/>
      <c r="K245" s="249"/>
      <c r="L245" s="249"/>
      <c r="M245" s="249"/>
      <c r="N245" s="249"/>
      <c r="O245" s="249"/>
      <c r="P245" s="249"/>
      <c r="Q245" s="249"/>
      <c r="R245" s="249"/>
      <c r="S245" s="249"/>
      <c r="T245" s="249"/>
      <c r="U245" s="249"/>
      <c r="V245" s="249"/>
      <c r="W245" s="249"/>
      <c r="X245" s="249"/>
      <c r="Y245" s="249"/>
      <c r="Z245" s="249"/>
      <c r="AA245" s="249"/>
      <c r="AB245" s="249"/>
      <c r="AC245" s="249"/>
      <c r="AD245" s="249"/>
      <c r="AE245" s="249"/>
      <c r="AF245" s="249"/>
      <c r="AG245" s="249"/>
      <c r="AH245" s="249"/>
      <c r="AI245" s="249"/>
      <c r="AJ245" s="249"/>
      <c r="AK245" s="249"/>
      <c r="AL245" s="249"/>
      <c r="AM245" s="249"/>
      <c r="AN245" s="249"/>
      <c r="AO245" s="249"/>
      <c r="AP245" s="249"/>
      <c r="AQ245" s="249"/>
      <c r="AR245" s="249"/>
      <c r="AS245" s="249"/>
      <c r="AT245" s="249"/>
      <c r="AU245" s="249"/>
      <c r="AV245" s="249"/>
      <c r="AW245" s="249"/>
      <c r="AX245" s="249"/>
      <c r="AY245" s="249"/>
      <c r="AZ245" s="249"/>
      <c r="BA245" s="249"/>
      <c r="BB245" s="249"/>
      <c r="BC245" s="249"/>
      <c r="BD245" s="249"/>
      <c r="BE245" s="249"/>
      <c r="BF245" s="249"/>
      <c r="BG245" s="249"/>
      <c r="BH245" s="249"/>
      <c r="BI245" s="249"/>
      <c r="BJ245" s="249"/>
      <c r="BK245" s="249"/>
      <c r="BL245" s="249"/>
      <c r="BM245" s="249"/>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c r="CH245" s="249"/>
      <c r="CI245" s="249"/>
      <c r="CJ245" s="249"/>
      <c r="CK245" s="249"/>
      <c r="CL245" s="249"/>
      <c r="CM245" s="249"/>
      <c r="CN245" s="249"/>
      <c r="CO245" s="249"/>
      <c r="CP245" s="249"/>
      <c r="CQ245" s="249"/>
      <c r="CR245" s="249"/>
      <c r="CS245" s="249"/>
      <c r="CT245" s="249"/>
      <c r="CU245" s="249"/>
      <c r="CV245" s="249"/>
      <c r="CW245" s="249"/>
      <c r="CX245" s="249"/>
      <c r="CY245" s="249"/>
      <c r="CZ245" s="249"/>
      <c r="DA245" s="249"/>
      <c r="DB245" s="249"/>
      <c r="DC245" s="249"/>
      <c r="DD245" s="249"/>
      <c r="DE245" s="249"/>
      <c r="DF245" s="249"/>
      <c r="DG245" s="249"/>
      <c r="DH245" s="249"/>
      <c r="DI245" s="249"/>
      <c r="DJ245" s="249"/>
      <c r="DK245" s="249"/>
      <c r="DL245" s="249"/>
    </row>
    <row r="246" spans="1:116" x14ac:dyDescent="0.35">
      <c r="A246" s="249"/>
      <c r="B246" s="249"/>
      <c r="C246" s="249"/>
      <c r="D246" s="249"/>
      <c r="E246" s="249"/>
      <c r="F246" s="249"/>
      <c r="G246" s="249"/>
      <c r="H246" s="249"/>
      <c r="I246" s="249"/>
      <c r="J246" s="249"/>
      <c r="K246" s="249"/>
      <c r="L246" s="249"/>
      <c r="M246" s="249"/>
      <c r="N246" s="249"/>
      <c r="O246" s="249"/>
      <c r="P246" s="249"/>
      <c r="Q246" s="249"/>
      <c r="R246" s="249"/>
      <c r="S246" s="249"/>
      <c r="T246" s="249"/>
      <c r="U246" s="249"/>
      <c r="V246" s="249"/>
      <c r="W246" s="249"/>
      <c r="X246" s="249"/>
      <c r="Y246" s="249"/>
      <c r="Z246" s="249"/>
      <c r="AA246" s="249"/>
      <c r="AB246" s="249"/>
      <c r="AC246" s="249"/>
      <c r="AD246" s="249"/>
      <c r="AE246" s="249"/>
      <c r="AF246" s="249"/>
      <c r="AG246" s="249"/>
      <c r="AH246" s="249"/>
      <c r="AI246" s="249"/>
      <c r="AJ246" s="249"/>
      <c r="AK246" s="249"/>
      <c r="AL246" s="249"/>
      <c r="AM246" s="249"/>
      <c r="AN246" s="249"/>
      <c r="AO246" s="249"/>
      <c r="AP246" s="249"/>
      <c r="AQ246" s="249"/>
      <c r="AR246" s="249"/>
      <c r="AS246" s="249"/>
      <c r="AT246" s="249"/>
      <c r="AU246" s="249"/>
      <c r="AV246" s="249"/>
      <c r="AW246" s="249"/>
      <c r="AX246" s="249"/>
      <c r="AY246" s="249"/>
      <c r="AZ246" s="249"/>
      <c r="BA246" s="249"/>
      <c r="BB246" s="249"/>
      <c r="BC246" s="249"/>
      <c r="BD246" s="249"/>
      <c r="BE246" s="249"/>
      <c r="BF246" s="249"/>
      <c r="BG246" s="249"/>
      <c r="BH246" s="249"/>
      <c r="BI246" s="249"/>
      <c r="BJ246" s="249"/>
      <c r="BK246" s="249"/>
      <c r="BL246" s="249"/>
      <c r="BM246" s="249"/>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c r="CH246" s="249"/>
      <c r="CI246" s="249"/>
      <c r="CJ246" s="249"/>
      <c r="CK246" s="249"/>
      <c r="CL246" s="249"/>
      <c r="CM246" s="249"/>
      <c r="CN246" s="249"/>
      <c r="CO246" s="249"/>
      <c r="CP246" s="249"/>
      <c r="CQ246" s="249"/>
      <c r="CR246" s="249"/>
      <c r="CS246" s="249"/>
      <c r="CT246" s="249"/>
      <c r="CU246" s="249"/>
      <c r="CV246" s="249"/>
      <c r="CW246" s="249"/>
      <c r="CX246" s="249"/>
      <c r="CY246" s="249"/>
      <c r="CZ246" s="249"/>
      <c r="DA246" s="249"/>
      <c r="DB246" s="249"/>
      <c r="DC246" s="249"/>
      <c r="DD246" s="249"/>
      <c r="DE246" s="249"/>
      <c r="DF246" s="249"/>
      <c r="DG246" s="249"/>
      <c r="DH246" s="249"/>
      <c r="DI246" s="249"/>
      <c r="DJ246" s="249"/>
      <c r="DK246" s="249"/>
      <c r="DL246" s="249"/>
    </row>
    <row r="247" spans="1:116" x14ac:dyDescent="0.35">
      <c r="A247" s="249"/>
      <c r="B247" s="249"/>
      <c r="C247" s="249"/>
      <c r="D247" s="249"/>
      <c r="E247" s="249"/>
      <c r="F247" s="249"/>
      <c r="G247" s="249"/>
      <c r="H247" s="249"/>
      <c r="I247" s="249"/>
      <c r="J247" s="249"/>
      <c r="K247" s="249"/>
      <c r="L247" s="249"/>
      <c r="M247" s="249"/>
      <c r="N247" s="249"/>
      <c r="O247" s="249"/>
      <c r="P247" s="249"/>
      <c r="Q247" s="249"/>
      <c r="R247" s="249"/>
      <c r="S247" s="249"/>
      <c r="T247" s="249"/>
      <c r="U247" s="249"/>
      <c r="V247" s="249"/>
      <c r="W247" s="249"/>
      <c r="X247" s="249"/>
      <c r="Y247" s="249"/>
      <c r="Z247" s="249"/>
      <c r="AA247" s="249"/>
      <c r="AB247" s="249"/>
      <c r="AC247" s="249"/>
      <c r="AD247" s="249"/>
      <c r="AE247" s="249"/>
      <c r="AF247" s="249"/>
      <c r="AG247" s="249"/>
      <c r="AH247" s="249"/>
      <c r="AI247" s="249"/>
      <c r="AJ247" s="249"/>
      <c r="AK247" s="249"/>
      <c r="AL247" s="249"/>
      <c r="AM247" s="249"/>
      <c r="AN247" s="249"/>
      <c r="AO247" s="249"/>
      <c r="AP247" s="249"/>
      <c r="AQ247" s="249"/>
      <c r="AR247" s="249"/>
      <c r="AS247" s="249"/>
      <c r="AT247" s="249"/>
      <c r="AU247" s="249"/>
      <c r="AV247" s="249"/>
      <c r="AW247" s="249"/>
      <c r="AX247" s="249"/>
      <c r="AY247" s="249"/>
      <c r="AZ247" s="249"/>
      <c r="BA247" s="249"/>
      <c r="BB247" s="249"/>
      <c r="BC247" s="249"/>
      <c r="BD247" s="249"/>
      <c r="BE247" s="249"/>
      <c r="BF247" s="249"/>
      <c r="BG247" s="249"/>
      <c r="BH247" s="249"/>
      <c r="BI247" s="249"/>
      <c r="BJ247" s="249"/>
      <c r="BK247" s="249"/>
      <c r="BL247" s="249"/>
      <c r="BM247" s="249"/>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c r="CH247" s="249"/>
      <c r="CI247" s="249"/>
      <c r="CJ247" s="249"/>
      <c r="CK247" s="249"/>
      <c r="CL247" s="249"/>
      <c r="CM247" s="249"/>
      <c r="CN247" s="249"/>
      <c r="CO247" s="249"/>
      <c r="CP247" s="249"/>
      <c r="CQ247" s="249"/>
      <c r="CR247" s="249"/>
      <c r="CS247" s="249"/>
      <c r="CT247" s="249"/>
      <c r="CU247" s="249"/>
      <c r="CV247" s="249"/>
      <c r="CW247" s="249"/>
      <c r="CX247" s="249"/>
      <c r="CY247" s="249"/>
      <c r="CZ247" s="249"/>
      <c r="DA247" s="249"/>
      <c r="DB247" s="249"/>
      <c r="DC247" s="249"/>
      <c r="DD247" s="249"/>
      <c r="DE247" s="249"/>
      <c r="DF247" s="249"/>
      <c r="DG247" s="249"/>
      <c r="DH247" s="249"/>
      <c r="DI247" s="249"/>
      <c r="DJ247" s="249"/>
      <c r="DK247" s="249"/>
      <c r="DL247" s="249"/>
    </row>
    <row r="248" spans="1:116" x14ac:dyDescent="0.35">
      <c r="A248" s="249"/>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249"/>
      <c r="AE248" s="249"/>
      <c r="AF248" s="249"/>
      <c r="AG248" s="249"/>
      <c r="AH248" s="249"/>
      <c r="AI248" s="249"/>
      <c r="AJ248" s="249"/>
      <c r="AK248" s="249"/>
      <c r="AL248" s="249"/>
      <c r="AM248" s="249"/>
      <c r="AN248" s="249"/>
      <c r="AO248" s="249"/>
      <c r="AP248" s="249"/>
      <c r="AQ248" s="249"/>
      <c r="AR248" s="249"/>
      <c r="AS248" s="249"/>
      <c r="AT248" s="249"/>
      <c r="AU248" s="249"/>
      <c r="AV248" s="249"/>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49"/>
      <c r="BU248" s="249"/>
      <c r="BV248" s="249"/>
      <c r="BW248" s="249"/>
      <c r="BX248" s="249"/>
      <c r="BY248" s="249"/>
      <c r="BZ248" s="249"/>
      <c r="CA248" s="249"/>
      <c r="CB248" s="249"/>
      <c r="CC248" s="249"/>
      <c r="CD248" s="249"/>
      <c r="CE248" s="249"/>
      <c r="CF248" s="249"/>
      <c r="CG248" s="249"/>
      <c r="CH248" s="249"/>
      <c r="CI248" s="249"/>
      <c r="CJ248" s="249"/>
      <c r="CK248" s="249"/>
      <c r="CL248" s="249"/>
      <c r="CM248" s="249"/>
      <c r="CN248" s="249"/>
      <c r="CO248" s="249"/>
      <c r="CP248" s="249"/>
      <c r="CQ248" s="249"/>
      <c r="CR248" s="249"/>
      <c r="CS248" s="249"/>
      <c r="CT248" s="249"/>
      <c r="CU248" s="249"/>
      <c r="CV248" s="249"/>
      <c r="CW248" s="249"/>
      <c r="CX248" s="249"/>
      <c r="CY248" s="249"/>
      <c r="CZ248" s="249"/>
      <c r="DA248" s="249"/>
      <c r="DB248" s="249"/>
      <c r="DC248" s="249"/>
      <c r="DD248" s="249"/>
      <c r="DE248" s="249"/>
      <c r="DF248" s="249"/>
      <c r="DG248" s="249"/>
      <c r="DH248" s="249"/>
      <c r="DI248" s="249"/>
      <c r="DJ248" s="249"/>
      <c r="DK248" s="249"/>
      <c r="DL248" s="249"/>
    </row>
    <row r="249" spans="1:116" x14ac:dyDescent="0.35">
      <c r="A249" s="249"/>
      <c r="B249" s="249"/>
      <c r="C249" s="249"/>
      <c r="D249" s="249"/>
      <c r="E249" s="249"/>
      <c r="F249" s="249"/>
      <c r="G249" s="249"/>
      <c r="H249" s="249"/>
      <c r="I249" s="249"/>
      <c r="J249" s="249"/>
      <c r="K249" s="249"/>
      <c r="L249" s="249"/>
      <c r="M249" s="249"/>
      <c r="N249" s="249"/>
      <c r="O249" s="249"/>
      <c r="P249" s="249"/>
      <c r="Q249" s="249"/>
      <c r="R249" s="249"/>
      <c r="S249" s="249"/>
      <c r="T249" s="249"/>
      <c r="U249" s="249"/>
      <c r="V249" s="249"/>
      <c r="W249" s="249"/>
      <c r="X249" s="249"/>
      <c r="Y249" s="249"/>
      <c r="Z249" s="249"/>
      <c r="AA249" s="249"/>
      <c r="AB249" s="249"/>
      <c r="AC249" s="249"/>
      <c r="AD249" s="249"/>
      <c r="AE249" s="249"/>
      <c r="AF249" s="249"/>
      <c r="AG249" s="249"/>
      <c r="AH249" s="249"/>
      <c r="AI249" s="249"/>
      <c r="AJ249" s="249"/>
      <c r="AK249" s="249"/>
      <c r="AL249" s="249"/>
      <c r="AM249" s="249"/>
      <c r="AN249" s="249"/>
      <c r="AO249" s="249"/>
      <c r="AP249" s="249"/>
      <c r="AQ249" s="249"/>
      <c r="AR249" s="249"/>
      <c r="AS249" s="249"/>
      <c r="AT249" s="249"/>
      <c r="AU249" s="249"/>
      <c r="AV249" s="249"/>
      <c r="AW249" s="249"/>
      <c r="AX249" s="249"/>
      <c r="AY249" s="249"/>
      <c r="AZ249" s="249"/>
      <c r="BA249" s="249"/>
      <c r="BB249" s="249"/>
      <c r="BC249" s="249"/>
      <c r="BD249" s="249"/>
      <c r="BE249" s="249"/>
      <c r="BF249" s="249"/>
      <c r="BG249" s="249"/>
      <c r="BH249" s="249"/>
      <c r="BI249" s="249"/>
      <c r="BJ249" s="249"/>
      <c r="BK249" s="249"/>
      <c r="BL249" s="249"/>
      <c r="BM249" s="249"/>
      <c r="BN249" s="249"/>
      <c r="BO249" s="249"/>
      <c r="BP249" s="249"/>
      <c r="BQ249" s="249"/>
      <c r="BR249" s="249"/>
      <c r="BS249" s="249"/>
      <c r="BT249" s="249"/>
      <c r="BU249" s="249"/>
      <c r="BV249" s="249"/>
      <c r="BW249" s="249"/>
      <c r="BX249" s="249"/>
      <c r="BY249" s="249"/>
      <c r="BZ249" s="249"/>
      <c r="CA249" s="249"/>
      <c r="CB249" s="249"/>
      <c r="CC249" s="249"/>
      <c r="CD249" s="249"/>
      <c r="CE249" s="249"/>
      <c r="CF249" s="249"/>
      <c r="CG249" s="249"/>
      <c r="CH249" s="249"/>
      <c r="CI249" s="249"/>
      <c r="CJ249" s="249"/>
      <c r="CK249" s="249"/>
      <c r="CL249" s="249"/>
      <c r="CM249" s="249"/>
      <c r="CN249" s="249"/>
      <c r="CO249" s="249"/>
      <c r="CP249" s="249"/>
      <c r="CQ249" s="249"/>
      <c r="CR249" s="249"/>
      <c r="CS249" s="249"/>
      <c r="CT249" s="249"/>
      <c r="CU249" s="249"/>
      <c r="CV249" s="249"/>
      <c r="CW249" s="249"/>
      <c r="CX249" s="249"/>
      <c r="CY249" s="249"/>
      <c r="CZ249" s="249"/>
      <c r="DA249" s="249"/>
      <c r="DB249" s="249"/>
      <c r="DC249" s="249"/>
      <c r="DD249" s="249"/>
      <c r="DE249" s="249"/>
      <c r="DF249" s="249"/>
      <c r="DG249" s="249"/>
      <c r="DH249" s="249"/>
      <c r="DI249" s="249"/>
      <c r="DJ249" s="249"/>
      <c r="DK249" s="249"/>
      <c r="DL249" s="249"/>
    </row>
    <row r="250" spans="1:116" x14ac:dyDescent="0.35">
      <c r="A250" s="249"/>
      <c r="B250" s="249"/>
      <c r="C250" s="249"/>
      <c r="D250" s="249"/>
      <c r="E250" s="249"/>
      <c r="F250" s="249"/>
      <c r="G250" s="249"/>
      <c r="H250" s="249"/>
      <c r="I250" s="249"/>
      <c r="J250" s="249"/>
      <c r="K250" s="249"/>
      <c r="L250" s="249"/>
      <c r="M250" s="249"/>
      <c r="N250" s="249"/>
      <c r="O250" s="249"/>
      <c r="P250" s="249"/>
      <c r="Q250" s="249"/>
      <c r="R250" s="249"/>
      <c r="S250" s="249"/>
      <c r="T250" s="249"/>
      <c r="U250" s="249"/>
      <c r="V250" s="249"/>
      <c r="W250" s="249"/>
      <c r="X250" s="249"/>
      <c r="Y250" s="249"/>
      <c r="Z250" s="249"/>
      <c r="AA250" s="249"/>
      <c r="AB250" s="249"/>
      <c r="AC250" s="249"/>
      <c r="AD250" s="249"/>
      <c r="AE250" s="249"/>
      <c r="AF250" s="249"/>
      <c r="AG250" s="249"/>
      <c r="AH250" s="249"/>
      <c r="AI250" s="249"/>
      <c r="AJ250" s="249"/>
      <c r="AK250" s="249"/>
      <c r="AL250" s="249"/>
      <c r="AM250" s="249"/>
      <c r="AN250" s="249"/>
      <c r="AO250" s="249"/>
      <c r="AP250" s="249"/>
      <c r="AQ250" s="249"/>
      <c r="AR250" s="249"/>
      <c r="AS250" s="249"/>
      <c r="AT250" s="249"/>
      <c r="AU250" s="249"/>
      <c r="AV250" s="249"/>
      <c r="AW250" s="249"/>
      <c r="AX250" s="249"/>
      <c r="AY250" s="249"/>
      <c r="AZ250" s="249"/>
      <c r="BA250" s="249"/>
      <c r="BB250" s="249"/>
      <c r="BC250" s="249"/>
      <c r="BD250" s="249"/>
      <c r="BE250" s="249"/>
      <c r="BF250" s="249"/>
      <c r="BG250" s="249"/>
      <c r="BH250" s="249"/>
      <c r="BI250" s="249"/>
      <c r="BJ250" s="249"/>
      <c r="BK250" s="249"/>
      <c r="BL250" s="249"/>
      <c r="BM250" s="249"/>
      <c r="BN250" s="249"/>
      <c r="BO250" s="249"/>
      <c r="BP250" s="249"/>
      <c r="BQ250" s="249"/>
      <c r="BR250" s="249"/>
      <c r="BS250" s="249"/>
      <c r="BT250" s="249"/>
      <c r="BU250" s="249"/>
      <c r="BV250" s="249"/>
      <c r="BW250" s="249"/>
      <c r="BX250" s="249"/>
      <c r="BY250" s="249"/>
      <c r="BZ250" s="249"/>
      <c r="CA250" s="249"/>
      <c r="CB250" s="249"/>
      <c r="CC250" s="249"/>
      <c r="CD250" s="249"/>
      <c r="CE250" s="249"/>
      <c r="CF250" s="249"/>
      <c r="CG250" s="249"/>
      <c r="CH250" s="249"/>
      <c r="CI250" s="249"/>
      <c r="CJ250" s="249"/>
      <c r="CK250" s="249"/>
      <c r="CL250" s="249"/>
      <c r="CM250" s="249"/>
      <c r="CN250" s="249"/>
      <c r="CO250" s="249"/>
      <c r="CP250" s="249"/>
      <c r="CQ250" s="249"/>
      <c r="CR250" s="249"/>
      <c r="CS250" s="249"/>
      <c r="CT250" s="249"/>
      <c r="CU250" s="249"/>
      <c r="CV250" s="249"/>
      <c r="CW250" s="249"/>
      <c r="CX250" s="249"/>
      <c r="CY250" s="249"/>
      <c r="CZ250" s="249"/>
      <c r="DA250" s="249"/>
      <c r="DB250" s="249"/>
      <c r="DC250" s="249"/>
      <c r="DD250" s="249"/>
      <c r="DE250" s="249"/>
      <c r="DF250" s="249"/>
      <c r="DG250" s="249"/>
      <c r="DH250" s="249"/>
      <c r="DI250" s="249"/>
      <c r="DJ250" s="249"/>
      <c r="DK250" s="249"/>
      <c r="DL250" s="249"/>
    </row>
    <row r="251" spans="1:116" x14ac:dyDescent="0.35">
      <c r="A251" s="249"/>
      <c r="B251" s="249"/>
      <c r="C251" s="249"/>
      <c r="D251" s="249"/>
      <c r="E251" s="249"/>
      <c r="F251" s="249"/>
      <c r="G251" s="249"/>
      <c r="H251" s="249"/>
      <c r="I251" s="249"/>
      <c r="J251" s="249"/>
      <c r="K251" s="249"/>
      <c r="L251" s="249"/>
      <c r="M251" s="249"/>
      <c r="N251" s="249"/>
      <c r="O251" s="249"/>
      <c r="P251" s="249"/>
      <c r="Q251" s="249"/>
      <c r="R251" s="249"/>
      <c r="S251" s="249"/>
      <c r="T251" s="249"/>
      <c r="U251" s="249"/>
      <c r="V251" s="249"/>
      <c r="W251" s="249"/>
      <c r="X251" s="249"/>
      <c r="Y251" s="249"/>
      <c r="Z251" s="249"/>
      <c r="AA251" s="249"/>
      <c r="AB251" s="249"/>
      <c r="AC251" s="249"/>
      <c r="AD251" s="249"/>
      <c r="AE251" s="249"/>
      <c r="AF251" s="249"/>
      <c r="AG251" s="249"/>
      <c r="AH251" s="249"/>
      <c r="AI251" s="249"/>
      <c r="AJ251" s="249"/>
      <c r="AK251" s="249"/>
      <c r="AL251" s="249"/>
      <c r="AM251" s="249"/>
      <c r="AN251" s="249"/>
      <c r="AO251" s="249"/>
      <c r="AP251" s="249"/>
      <c r="AQ251" s="249"/>
      <c r="AR251" s="249"/>
      <c r="AS251" s="249"/>
      <c r="AT251" s="249"/>
      <c r="AU251" s="249"/>
      <c r="AV251" s="249"/>
      <c r="AW251" s="249"/>
      <c r="AX251" s="249"/>
      <c r="AY251" s="249"/>
      <c r="AZ251" s="249"/>
      <c r="BA251" s="249"/>
      <c r="BB251" s="249"/>
      <c r="BC251" s="249"/>
      <c r="BD251" s="249"/>
      <c r="BE251" s="249"/>
      <c r="BF251" s="249"/>
      <c r="BG251" s="249"/>
      <c r="BH251" s="249"/>
      <c r="BI251" s="249"/>
      <c r="BJ251" s="249"/>
      <c r="BK251" s="249"/>
      <c r="BL251" s="249"/>
      <c r="BM251" s="249"/>
      <c r="BN251" s="249"/>
      <c r="BO251" s="249"/>
      <c r="BP251" s="249"/>
      <c r="BQ251" s="249"/>
      <c r="BR251" s="249"/>
      <c r="BS251" s="249"/>
      <c r="BT251" s="249"/>
      <c r="BU251" s="249"/>
      <c r="BV251" s="249"/>
      <c r="BW251" s="249"/>
      <c r="BX251" s="249"/>
      <c r="BY251" s="249"/>
      <c r="BZ251" s="249"/>
      <c r="CA251" s="249"/>
      <c r="CB251" s="249"/>
      <c r="CC251" s="249"/>
      <c r="CD251" s="249"/>
      <c r="CE251" s="249"/>
      <c r="CF251" s="249"/>
      <c r="CG251" s="249"/>
      <c r="CH251" s="249"/>
      <c r="CI251" s="249"/>
      <c r="CJ251" s="249"/>
      <c r="CK251" s="249"/>
      <c r="CL251" s="249"/>
      <c r="CM251" s="249"/>
      <c r="CN251" s="249"/>
      <c r="CO251" s="249"/>
      <c r="CP251" s="249"/>
      <c r="CQ251" s="249"/>
      <c r="CR251" s="249"/>
      <c r="CS251" s="249"/>
      <c r="CT251" s="249"/>
      <c r="CU251" s="249"/>
      <c r="CV251" s="249"/>
      <c r="CW251" s="249"/>
      <c r="CX251" s="249"/>
      <c r="CY251" s="249"/>
      <c r="CZ251" s="249"/>
      <c r="DA251" s="249"/>
      <c r="DB251" s="249"/>
      <c r="DC251" s="249"/>
      <c r="DD251" s="249"/>
      <c r="DE251" s="249"/>
      <c r="DF251" s="249"/>
      <c r="DG251" s="249"/>
      <c r="DH251" s="249"/>
      <c r="DI251" s="249"/>
      <c r="DJ251" s="249"/>
      <c r="DK251" s="249"/>
      <c r="DL251" s="249"/>
    </row>
    <row r="252" spans="1:116" x14ac:dyDescent="0.35">
      <c r="A252" s="249"/>
      <c r="B252" s="249"/>
      <c r="C252" s="249"/>
      <c r="D252" s="249"/>
      <c r="E252" s="249"/>
      <c r="F252" s="249"/>
      <c r="G252" s="249"/>
      <c r="H252" s="249"/>
      <c r="I252" s="249"/>
      <c r="J252" s="249"/>
      <c r="K252" s="249"/>
      <c r="L252" s="249"/>
      <c r="M252" s="249"/>
      <c r="N252" s="249"/>
      <c r="O252" s="249"/>
      <c r="P252" s="249"/>
      <c r="Q252" s="249"/>
      <c r="R252" s="249"/>
      <c r="S252" s="249"/>
      <c r="T252" s="249"/>
      <c r="U252" s="249"/>
      <c r="V252" s="249"/>
      <c r="W252" s="249"/>
      <c r="X252" s="249"/>
      <c r="Y252" s="249"/>
      <c r="Z252" s="249"/>
      <c r="AA252" s="249"/>
      <c r="AB252" s="249"/>
      <c r="AC252" s="249"/>
      <c r="AD252" s="249"/>
      <c r="AE252" s="249"/>
      <c r="AF252" s="249"/>
      <c r="AG252" s="249"/>
      <c r="AH252" s="249"/>
      <c r="AI252" s="249"/>
      <c r="AJ252" s="249"/>
      <c r="AK252" s="249"/>
      <c r="AL252" s="249"/>
      <c r="AM252" s="249"/>
      <c r="AN252" s="249"/>
      <c r="AO252" s="249"/>
      <c r="AP252" s="249"/>
      <c r="AQ252" s="249"/>
      <c r="AR252" s="249"/>
      <c r="AS252" s="249"/>
      <c r="AT252" s="249"/>
      <c r="AU252" s="249"/>
      <c r="AV252" s="249"/>
      <c r="AW252" s="249"/>
      <c r="AX252" s="249"/>
      <c r="AY252" s="249"/>
      <c r="AZ252" s="249"/>
      <c r="BA252" s="249"/>
      <c r="BB252" s="249"/>
      <c r="BC252" s="249"/>
      <c r="BD252" s="249"/>
      <c r="BE252" s="249"/>
      <c r="BF252" s="249"/>
      <c r="BG252" s="249"/>
      <c r="BH252" s="249"/>
      <c r="BI252" s="249"/>
      <c r="BJ252" s="249"/>
      <c r="BK252" s="249"/>
      <c r="BL252" s="249"/>
      <c r="BM252" s="249"/>
      <c r="BN252" s="249"/>
      <c r="BO252" s="249"/>
      <c r="BP252" s="249"/>
      <c r="BQ252" s="249"/>
      <c r="BR252" s="249"/>
      <c r="BS252" s="249"/>
      <c r="BT252" s="249"/>
      <c r="BU252" s="249"/>
      <c r="BV252" s="249"/>
      <c r="BW252" s="249"/>
      <c r="BX252" s="249"/>
      <c r="BY252" s="249"/>
      <c r="BZ252" s="249"/>
      <c r="CA252" s="249"/>
      <c r="CB252" s="249"/>
      <c r="CC252" s="249"/>
      <c r="CD252" s="249"/>
      <c r="CE252" s="249"/>
      <c r="CF252" s="249"/>
      <c r="CG252" s="249"/>
      <c r="CH252" s="249"/>
      <c r="CI252" s="249"/>
      <c r="CJ252" s="249"/>
      <c r="CK252" s="249"/>
      <c r="CL252" s="249"/>
      <c r="CM252" s="249"/>
      <c r="CN252" s="249"/>
      <c r="CO252" s="249"/>
      <c r="CP252" s="249"/>
      <c r="CQ252" s="249"/>
      <c r="CR252" s="249"/>
      <c r="CS252" s="249"/>
      <c r="CT252" s="249"/>
      <c r="CU252" s="249"/>
      <c r="CV252" s="249"/>
      <c r="CW252" s="249"/>
      <c r="CX252" s="249"/>
      <c r="CY252" s="249"/>
      <c r="CZ252" s="249"/>
      <c r="DA252" s="249"/>
      <c r="DB252" s="249"/>
      <c r="DC252" s="249"/>
      <c r="DD252" s="249"/>
      <c r="DE252" s="249"/>
      <c r="DF252" s="249"/>
      <c r="DG252" s="249"/>
      <c r="DH252" s="249"/>
      <c r="DI252" s="249"/>
      <c r="DJ252" s="249"/>
      <c r="DK252" s="249"/>
      <c r="DL252" s="249"/>
    </row>
    <row r="253" spans="1:116" x14ac:dyDescent="0.35">
      <c r="A253" s="249"/>
      <c r="B253" s="249"/>
      <c r="C253" s="249"/>
      <c r="D253" s="249"/>
      <c r="E253" s="249"/>
      <c r="F253" s="249"/>
      <c r="G253" s="249"/>
      <c r="H253" s="249"/>
      <c r="I253" s="249"/>
      <c r="J253" s="249"/>
      <c r="K253" s="249"/>
      <c r="L253" s="249"/>
      <c r="M253" s="249"/>
      <c r="N253" s="249"/>
      <c r="O253" s="249"/>
      <c r="P253" s="249"/>
      <c r="Q253" s="249"/>
      <c r="R253" s="249"/>
      <c r="S253" s="249"/>
      <c r="T253" s="249"/>
      <c r="U253" s="249"/>
      <c r="V253" s="249"/>
      <c r="W253" s="249"/>
      <c r="X253" s="249"/>
      <c r="Y253" s="249"/>
      <c r="Z253" s="249"/>
      <c r="AA253" s="249"/>
      <c r="AB253" s="249"/>
      <c r="AC253" s="249"/>
      <c r="AD253" s="249"/>
      <c r="AE253" s="249"/>
      <c r="AF253" s="249"/>
      <c r="AG253" s="249"/>
      <c r="AH253" s="249"/>
      <c r="AI253" s="249"/>
      <c r="AJ253" s="249"/>
      <c r="AK253" s="249"/>
      <c r="AL253" s="249"/>
      <c r="AM253" s="249"/>
      <c r="AN253" s="249"/>
      <c r="AO253" s="249"/>
      <c r="AP253" s="249"/>
      <c r="AQ253" s="249"/>
      <c r="AR253" s="249"/>
      <c r="AS253" s="249"/>
      <c r="AT253" s="249"/>
      <c r="AU253" s="249"/>
      <c r="AV253" s="249"/>
      <c r="AW253" s="249"/>
      <c r="AX253" s="249"/>
      <c r="AY253" s="249"/>
      <c r="AZ253" s="249"/>
      <c r="BA253" s="249"/>
      <c r="BB253" s="249"/>
      <c r="BC253" s="249"/>
      <c r="BD253" s="249"/>
      <c r="BE253" s="249"/>
      <c r="BF253" s="249"/>
      <c r="BG253" s="249"/>
      <c r="BH253" s="249"/>
      <c r="BI253" s="249"/>
      <c r="BJ253" s="249"/>
      <c r="BK253" s="249"/>
      <c r="BL253" s="249"/>
      <c r="BM253" s="249"/>
      <c r="BN253" s="249"/>
      <c r="BO253" s="249"/>
      <c r="BP253" s="249"/>
      <c r="BQ253" s="249"/>
      <c r="BR253" s="249"/>
      <c r="BS253" s="249"/>
      <c r="BT253" s="249"/>
      <c r="BU253" s="249"/>
      <c r="BV253" s="249"/>
      <c r="BW253" s="249"/>
      <c r="BX253" s="249"/>
      <c r="BY253" s="249"/>
      <c r="BZ253" s="249"/>
      <c r="CA253" s="249"/>
      <c r="CB253" s="249"/>
      <c r="CC253" s="249"/>
      <c r="CD253" s="249"/>
      <c r="CE253" s="249"/>
      <c r="CF253" s="249"/>
      <c r="CG253" s="249"/>
      <c r="CH253" s="249"/>
      <c r="CI253" s="249"/>
      <c r="CJ253" s="249"/>
      <c r="CK253" s="249"/>
      <c r="CL253" s="249"/>
      <c r="CM253" s="249"/>
      <c r="CN253" s="249"/>
      <c r="CO253" s="249"/>
      <c r="CP253" s="249"/>
      <c r="CQ253" s="249"/>
      <c r="CR253" s="249"/>
      <c r="CS253" s="249"/>
      <c r="CT253" s="249"/>
      <c r="CU253" s="249"/>
      <c r="CV253" s="249"/>
      <c r="CW253" s="249"/>
      <c r="CX253" s="249"/>
      <c r="CY253" s="249"/>
      <c r="CZ253" s="249"/>
      <c r="DA253" s="249"/>
      <c r="DB253" s="249"/>
      <c r="DC253" s="249"/>
      <c r="DD253" s="249"/>
      <c r="DE253" s="249"/>
      <c r="DF253" s="249"/>
      <c r="DG253" s="249"/>
      <c r="DH253" s="249"/>
      <c r="DI253" s="249"/>
      <c r="DJ253" s="249"/>
      <c r="DK253" s="249"/>
      <c r="DL253" s="249"/>
    </row>
    <row r="254" spans="1:116" x14ac:dyDescent="0.35">
      <c r="A254" s="249"/>
      <c r="B254" s="249"/>
      <c r="C254" s="249"/>
      <c r="D254" s="249"/>
      <c r="E254" s="249"/>
      <c r="F254" s="249"/>
      <c r="G254" s="249"/>
      <c r="H254" s="249"/>
      <c r="I254" s="249"/>
      <c r="J254" s="249"/>
      <c r="K254" s="249"/>
      <c r="L254" s="249"/>
      <c r="M254" s="249"/>
      <c r="N254" s="249"/>
      <c r="O254" s="249"/>
      <c r="P254" s="249"/>
      <c r="Q254" s="249"/>
      <c r="R254" s="249"/>
      <c r="S254" s="249"/>
      <c r="T254" s="249"/>
      <c r="U254" s="249"/>
      <c r="V254" s="249"/>
      <c r="W254" s="249"/>
      <c r="X254" s="249"/>
      <c r="Y254" s="249"/>
      <c r="Z254" s="249"/>
      <c r="AA254" s="249"/>
      <c r="AB254" s="249"/>
      <c r="AC254" s="249"/>
      <c r="AD254" s="249"/>
      <c r="AE254" s="249"/>
      <c r="AF254" s="249"/>
      <c r="AG254" s="249"/>
      <c r="AH254" s="249"/>
      <c r="AI254" s="249"/>
      <c r="AJ254" s="249"/>
      <c r="AK254" s="249"/>
      <c r="AL254" s="249"/>
      <c r="AM254" s="249"/>
      <c r="AN254" s="249"/>
      <c r="AO254" s="249"/>
      <c r="AP254" s="249"/>
      <c r="AQ254" s="249"/>
      <c r="AR254" s="249"/>
      <c r="AS254" s="249"/>
      <c r="AT254" s="249"/>
      <c r="AU254" s="249"/>
      <c r="AV254" s="249"/>
      <c r="AW254" s="249"/>
      <c r="AX254" s="249"/>
      <c r="AY254" s="249"/>
      <c r="AZ254" s="249"/>
      <c r="BA254" s="249"/>
      <c r="BB254" s="249"/>
      <c r="BC254" s="249"/>
      <c r="BD254" s="249"/>
      <c r="BE254" s="249"/>
      <c r="BF254" s="249"/>
      <c r="BG254" s="249"/>
      <c r="BH254" s="249"/>
      <c r="BI254" s="249"/>
      <c r="BJ254" s="249"/>
      <c r="BK254" s="249"/>
      <c r="BL254" s="249"/>
      <c r="BM254" s="249"/>
      <c r="BN254" s="249"/>
      <c r="BO254" s="249"/>
      <c r="BP254" s="249"/>
      <c r="BQ254" s="249"/>
      <c r="BR254" s="249"/>
      <c r="BS254" s="249"/>
      <c r="BT254" s="249"/>
      <c r="BU254" s="249"/>
      <c r="BV254" s="249"/>
      <c r="BW254" s="249"/>
      <c r="BX254" s="249"/>
      <c r="BY254" s="249"/>
      <c r="BZ254" s="249"/>
      <c r="CA254" s="249"/>
      <c r="CB254" s="249"/>
      <c r="CC254" s="249"/>
      <c r="CD254" s="249"/>
      <c r="CE254" s="249"/>
      <c r="CF254" s="249"/>
      <c r="CG254" s="249"/>
      <c r="CH254" s="249"/>
      <c r="CI254" s="249"/>
      <c r="CJ254" s="249"/>
      <c r="CK254" s="249"/>
      <c r="CL254" s="249"/>
      <c r="CM254" s="249"/>
      <c r="CN254" s="249"/>
      <c r="CO254" s="249"/>
      <c r="CP254" s="249"/>
      <c r="CQ254" s="249"/>
      <c r="CR254" s="249"/>
      <c r="CS254" s="249"/>
      <c r="CT254" s="249"/>
      <c r="CU254" s="249"/>
      <c r="CV254" s="249"/>
      <c r="CW254" s="249"/>
      <c r="CX254" s="249"/>
      <c r="CY254" s="249"/>
      <c r="CZ254" s="249"/>
      <c r="DA254" s="249"/>
      <c r="DB254" s="249"/>
      <c r="DC254" s="249"/>
      <c r="DD254" s="249"/>
      <c r="DE254" s="249"/>
      <c r="DF254" s="249"/>
      <c r="DG254" s="249"/>
      <c r="DH254" s="249"/>
      <c r="DI254" s="249"/>
      <c r="DJ254" s="249"/>
      <c r="DK254" s="249"/>
      <c r="DL254" s="249"/>
    </row>
    <row r="255" spans="1:116" x14ac:dyDescent="0.35">
      <c r="A255" s="249"/>
      <c r="B255" s="249"/>
      <c r="C255" s="249"/>
      <c r="D255" s="249"/>
      <c r="E255" s="249"/>
      <c r="F255" s="249"/>
      <c r="G255" s="249"/>
      <c r="H255" s="249"/>
      <c r="I255" s="249"/>
      <c r="J255" s="249"/>
      <c r="K255" s="249"/>
      <c r="L255" s="249"/>
      <c r="M255" s="249"/>
      <c r="N255" s="249"/>
      <c r="O255" s="249"/>
      <c r="P255" s="249"/>
      <c r="Q255" s="249"/>
      <c r="R255" s="249"/>
      <c r="S255" s="249"/>
      <c r="T255" s="249"/>
      <c r="U255" s="249"/>
      <c r="V255" s="249"/>
      <c r="W255" s="249"/>
      <c r="X255" s="249"/>
      <c r="Y255" s="249"/>
      <c r="Z255" s="249"/>
      <c r="AA255" s="249"/>
      <c r="AB255" s="249"/>
      <c r="AC255" s="249"/>
      <c r="AD255" s="249"/>
      <c r="AE255" s="249"/>
      <c r="AF255" s="249"/>
      <c r="AG255" s="249"/>
      <c r="AH255" s="249"/>
      <c r="AI255" s="249"/>
      <c r="AJ255" s="249"/>
      <c r="AK255" s="249"/>
      <c r="AL255" s="249"/>
      <c r="AM255" s="249"/>
      <c r="AN255" s="249"/>
      <c r="AO255" s="249"/>
      <c r="AP255" s="249"/>
      <c r="AQ255" s="249"/>
      <c r="AR255" s="249"/>
      <c r="AS255" s="249"/>
      <c r="AT255" s="249"/>
      <c r="AU255" s="249"/>
      <c r="AV255" s="249"/>
      <c r="AW255" s="249"/>
      <c r="AX255" s="249"/>
      <c r="AY255" s="249"/>
      <c r="AZ255" s="249"/>
      <c r="BA255" s="249"/>
      <c r="BB255" s="249"/>
      <c r="BC255" s="249"/>
      <c r="BD255" s="249"/>
      <c r="BE255" s="249"/>
      <c r="BF255" s="249"/>
      <c r="BG255" s="249"/>
      <c r="BH255" s="249"/>
      <c r="BI255" s="249"/>
      <c r="BJ255" s="249"/>
      <c r="BK255" s="249"/>
      <c r="BL255" s="249"/>
      <c r="BM255" s="249"/>
      <c r="BN255" s="249"/>
      <c r="BO255" s="249"/>
      <c r="BP255" s="249"/>
      <c r="BQ255" s="249"/>
      <c r="BR255" s="249"/>
      <c r="BS255" s="249"/>
      <c r="BT255" s="249"/>
      <c r="BU255" s="249"/>
      <c r="BV255" s="249"/>
      <c r="BW255" s="249"/>
      <c r="BX255" s="249"/>
      <c r="BY255" s="249"/>
      <c r="BZ255" s="249"/>
      <c r="CA255" s="249"/>
      <c r="CB255" s="249"/>
      <c r="CC255" s="249"/>
      <c r="CD255" s="249"/>
      <c r="CE255" s="249"/>
      <c r="CF255" s="249"/>
      <c r="CG255" s="249"/>
      <c r="CH255" s="249"/>
      <c r="CI255" s="249"/>
      <c r="CJ255" s="249"/>
      <c r="CK255" s="249"/>
      <c r="CL255" s="249"/>
      <c r="CM255" s="249"/>
      <c r="CN255" s="249"/>
      <c r="CO255" s="249"/>
      <c r="CP255" s="249"/>
      <c r="CQ255" s="249"/>
      <c r="CR255" s="249"/>
      <c r="CS255" s="249"/>
      <c r="CT255" s="249"/>
      <c r="CU255" s="249"/>
      <c r="CV255" s="249"/>
      <c r="CW255" s="249"/>
      <c r="CX255" s="249"/>
      <c r="CY255" s="249"/>
      <c r="CZ255" s="249"/>
      <c r="DA255" s="249"/>
      <c r="DB255" s="249"/>
      <c r="DC255" s="249"/>
      <c r="DD255" s="249"/>
      <c r="DE255" s="249"/>
      <c r="DF255" s="249"/>
      <c r="DG255" s="249"/>
      <c r="DH255" s="249"/>
      <c r="DI255" s="249"/>
      <c r="DJ255" s="249"/>
      <c r="DK255" s="249"/>
      <c r="DL255" s="249"/>
    </row>
    <row r="256" spans="1:116" x14ac:dyDescent="0.35">
      <c r="A256" s="249"/>
      <c r="B256" s="249"/>
      <c r="C256" s="249"/>
      <c r="D256" s="249"/>
      <c r="E256" s="249"/>
      <c r="F256" s="249"/>
      <c r="G256" s="249"/>
      <c r="H256" s="249"/>
      <c r="I256" s="249"/>
      <c r="J256" s="249"/>
      <c r="K256" s="249"/>
      <c r="L256" s="249"/>
      <c r="M256" s="249"/>
      <c r="N256" s="249"/>
      <c r="O256" s="249"/>
      <c r="P256" s="249"/>
      <c r="Q256" s="249"/>
      <c r="R256" s="249"/>
      <c r="S256" s="249"/>
      <c r="T256" s="249"/>
      <c r="U256" s="249"/>
      <c r="V256" s="249"/>
      <c r="W256" s="249"/>
      <c r="X256" s="249"/>
      <c r="Y256" s="249"/>
      <c r="Z256" s="249"/>
      <c r="AA256" s="249"/>
      <c r="AB256" s="249"/>
      <c r="AC256" s="249"/>
      <c r="AD256" s="249"/>
      <c r="AE256" s="249"/>
      <c r="AF256" s="249"/>
      <c r="AG256" s="249"/>
      <c r="AH256" s="249"/>
      <c r="AI256" s="249"/>
      <c r="AJ256" s="249"/>
      <c r="AK256" s="249"/>
      <c r="AL256" s="249"/>
      <c r="AM256" s="249"/>
      <c r="AN256" s="249"/>
      <c r="AO256" s="249"/>
      <c r="AP256" s="249"/>
      <c r="AQ256" s="249"/>
      <c r="AR256" s="249"/>
      <c r="AS256" s="249"/>
      <c r="AT256" s="249"/>
      <c r="AU256" s="249"/>
      <c r="AV256" s="249"/>
      <c r="AW256" s="249"/>
      <c r="AX256" s="249"/>
      <c r="AY256" s="249"/>
      <c r="AZ256" s="249"/>
      <c r="BA256" s="249"/>
      <c r="BB256" s="249"/>
      <c r="BC256" s="249"/>
      <c r="BD256" s="249"/>
      <c r="BE256" s="249"/>
      <c r="BF256" s="249"/>
      <c r="BG256" s="249"/>
      <c r="BH256" s="249"/>
      <c r="BI256" s="249"/>
      <c r="BJ256" s="249"/>
      <c r="BK256" s="249"/>
      <c r="BL256" s="249"/>
      <c r="BM256" s="249"/>
      <c r="BN256" s="249"/>
      <c r="BO256" s="249"/>
      <c r="BP256" s="249"/>
      <c r="BQ256" s="249"/>
      <c r="BR256" s="249"/>
      <c r="BS256" s="249"/>
      <c r="BT256" s="249"/>
      <c r="BU256" s="249"/>
      <c r="BV256" s="249"/>
      <c r="BW256" s="249"/>
      <c r="BX256" s="249"/>
      <c r="BY256" s="249"/>
      <c r="BZ256" s="249"/>
      <c r="CA256" s="249"/>
      <c r="CB256" s="249"/>
      <c r="CC256" s="249"/>
      <c r="CD256" s="249"/>
      <c r="CE256" s="249"/>
      <c r="CF256" s="249"/>
      <c r="CG256" s="249"/>
      <c r="CH256" s="249"/>
      <c r="CI256" s="249"/>
      <c r="CJ256" s="249"/>
      <c r="CK256" s="249"/>
      <c r="CL256" s="249"/>
      <c r="CM256" s="249"/>
      <c r="CN256" s="249"/>
      <c r="CO256" s="249"/>
      <c r="CP256" s="249"/>
      <c r="CQ256" s="249"/>
      <c r="CR256" s="249"/>
      <c r="CS256" s="249"/>
      <c r="CT256" s="249"/>
      <c r="CU256" s="249"/>
      <c r="CV256" s="249"/>
      <c r="CW256" s="249"/>
      <c r="CX256" s="249"/>
      <c r="CY256" s="249"/>
      <c r="CZ256" s="249"/>
      <c r="DA256" s="249"/>
      <c r="DB256" s="249"/>
      <c r="DC256" s="249"/>
      <c r="DD256" s="249"/>
      <c r="DE256" s="249"/>
      <c r="DF256" s="249"/>
      <c r="DG256" s="249"/>
      <c r="DH256" s="249"/>
      <c r="DI256" s="249"/>
      <c r="DJ256" s="249"/>
      <c r="DK256" s="249"/>
      <c r="DL256" s="249"/>
    </row>
    <row r="257" spans="1:116" x14ac:dyDescent="0.35">
      <c r="A257" s="249"/>
      <c r="B257" s="249"/>
      <c r="C257" s="249"/>
      <c r="D257" s="249"/>
      <c r="E257" s="249"/>
      <c r="F257" s="249"/>
      <c r="G257" s="249"/>
      <c r="H257" s="249"/>
      <c r="I257" s="249"/>
      <c r="J257" s="249"/>
      <c r="K257" s="249"/>
      <c r="L257" s="249"/>
      <c r="M257" s="249"/>
      <c r="N257" s="249"/>
      <c r="O257" s="249"/>
      <c r="P257" s="249"/>
      <c r="Q257" s="249"/>
      <c r="R257" s="249"/>
      <c r="S257" s="249"/>
      <c r="T257" s="249"/>
      <c r="U257" s="249"/>
      <c r="V257" s="249"/>
      <c r="W257" s="249"/>
      <c r="X257" s="249"/>
      <c r="Y257" s="249"/>
      <c r="Z257" s="249"/>
      <c r="AA257" s="249"/>
      <c r="AB257" s="249"/>
      <c r="AC257" s="249"/>
      <c r="AD257" s="249"/>
      <c r="AE257" s="249"/>
      <c r="AF257" s="249"/>
      <c r="AG257" s="249"/>
      <c r="AH257" s="249"/>
      <c r="AI257" s="249"/>
      <c r="AJ257" s="249"/>
      <c r="AK257" s="249"/>
      <c r="AL257" s="249"/>
      <c r="AM257" s="249"/>
      <c r="AN257" s="249"/>
      <c r="AO257" s="249"/>
      <c r="AP257" s="249"/>
      <c r="AQ257" s="249"/>
      <c r="AR257" s="249"/>
      <c r="AS257" s="249"/>
      <c r="AT257" s="249"/>
      <c r="AU257" s="249"/>
      <c r="AV257" s="249"/>
      <c r="AW257" s="249"/>
      <c r="AX257" s="249"/>
      <c r="AY257" s="249"/>
      <c r="AZ257" s="249"/>
      <c r="BA257" s="249"/>
      <c r="BB257" s="249"/>
      <c r="BC257" s="249"/>
      <c r="BD257" s="249"/>
      <c r="BE257" s="249"/>
      <c r="BF257" s="249"/>
      <c r="BG257" s="249"/>
      <c r="BH257" s="249"/>
      <c r="BI257" s="249"/>
      <c r="BJ257" s="249"/>
      <c r="BK257" s="249"/>
      <c r="BL257" s="249"/>
      <c r="BM257" s="249"/>
      <c r="BN257" s="249"/>
      <c r="BO257" s="249"/>
      <c r="BP257" s="249"/>
      <c r="BQ257" s="249"/>
      <c r="BR257" s="249"/>
      <c r="BS257" s="249"/>
      <c r="BT257" s="249"/>
      <c r="BU257" s="249"/>
      <c r="BV257" s="249"/>
      <c r="BW257" s="249"/>
      <c r="BX257" s="249"/>
      <c r="BY257" s="249"/>
      <c r="BZ257" s="249"/>
      <c r="CA257" s="249"/>
      <c r="CB257" s="249"/>
      <c r="CC257" s="249"/>
      <c r="CD257" s="249"/>
      <c r="CE257" s="249"/>
      <c r="CF257" s="249"/>
      <c r="CG257" s="249"/>
      <c r="CH257" s="249"/>
      <c r="CI257" s="249"/>
      <c r="CJ257" s="249"/>
      <c r="CK257" s="249"/>
      <c r="CL257" s="249"/>
      <c r="CM257" s="249"/>
      <c r="CN257" s="249"/>
      <c r="CO257" s="249"/>
      <c r="CP257" s="249"/>
      <c r="CQ257" s="249"/>
      <c r="CR257" s="249"/>
      <c r="CS257" s="249"/>
      <c r="CT257" s="249"/>
      <c r="CU257" s="249"/>
      <c r="CV257" s="249"/>
      <c r="CW257" s="249"/>
      <c r="CX257" s="249"/>
      <c r="CY257" s="249"/>
      <c r="CZ257" s="249"/>
      <c r="DA257" s="249"/>
      <c r="DB257" s="249"/>
      <c r="DC257" s="249"/>
      <c r="DD257" s="249"/>
      <c r="DE257" s="249"/>
      <c r="DF257" s="249"/>
      <c r="DG257" s="249"/>
      <c r="DH257" s="249"/>
      <c r="DI257" s="249"/>
      <c r="DJ257" s="249"/>
      <c r="DK257" s="249"/>
      <c r="DL257" s="249"/>
    </row>
    <row r="258" spans="1:116" x14ac:dyDescent="0.35">
      <c r="A258" s="249"/>
      <c r="B258" s="249"/>
      <c r="C258" s="249"/>
      <c r="D258" s="249"/>
      <c r="E258" s="249"/>
      <c r="F258" s="249"/>
      <c r="G258" s="249"/>
      <c r="H258" s="249"/>
      <c r="I258" s="249"/>
      <c r="J258" s="249"/>
      <c r="K258" s="249"/>
      <c r="L258" s="249"/>
      <c r="M258" s="249"/>
      <c r="N258" s="249"/>
      <c r="O258" s="249"/>
      <c r="P258" s="249"/>
      <c r="Q258" s="249"/>
      <c r="R258" s="249"/>
      <c r="S258" s="249"/>
      <c r="T258" s="249"/>
      <c r="U258" s="249"/>
      <c r="V258" s="249"/>
      <c r="W258" s="249"/>
      <c r="X258" s="249"/>
      <c r="Y258" s="249"/>
      <c r="Z258" s="249"/>
      <c r="AA258" s="249"/>
      <c r="AB258" s="249"/>
      <c r="AC258" s="249"/>
      <c r="AD258" s="249"/>
      <c r="AE258" s="249"/>
      <c r="AF258" s="249"/>
      <c r="AG258" s="249"/>
      <c r="AH258" s="249"/>
      <c r="AI258" s="249"/>
      <c r="AJ258" s="249"/>
      <c r="AK258" s="249"/>
      <c r="AL258" s="249"/>
      <c r="AM258" s="249"/>
      <c r="AN258" s="249"/>
      <c r="AO258" s="249"/>
      <c r="AP258" s="249"/>
      <c r="AQ258" s="249"/>
      <c r="AR258" s="249"/>
      <c r="AS258" s="249"/>
      <c r="AT258" s="249"/>
      <c r="AU258" s="249"/>
      <c r="AV258" s="249"/>
      <c r="AW258" s="249"/>
      <c r="AX258" s="249"/>
      <c r="AY258" s="249"/>
      <c r="AZ258" s="249"/>
      <c r="BA258" s="249"/>
      <c r="BB258" s="249"/>
      <c r="BC258" s="249"/>
      <c r="BD258" s="249"/>
      <c r="BE258" s="249"/>
      <c r="BF258" s="249"/>
      <c r="BG258" s="249"/>
      <c r="BH258" s="249"/>
      <c r="BI258" s="249"/>
      <c r="BJ258" s="249"/>
      <c r="BK258" s="249"/>
      <c r="BL258" s="249"/>
      <c r="BM258" s="249"/>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c r="CH258" s="249"/>
      <c r="CI258" s="249"/>
      <c r="CJ258" s="249"/>
      <c r="CK258" s="249"/>
      <c r="CL258" s="249"/>
      <c r="CM258" s="249"/>
      <c r="CN258" s="249"/>
      <c r="CO258" s="249"/>
      <c r="CP258" s="249"/>
      <c r="CQ258" s="249"/>
      <c r="CR258" s="249"/>
      <c r="CS258" s="249"/>
      <c r="CT258" s="249"/>
      <c r="CU258" s="249"/>
      <c r="CV258" s="249"/>
      <c r="CW258" s="249"/>
      <c r="CX258" s="249"/>
      <c r="CY258" s="249"/>
      <c r="CZ258" s="249"/>
      <c r="DA258" s="249"/>
      <c r="DB258" s="249"/>
      <c r="DC258" s="249"/>
      <c r="DD258" s="249"/>
      <c r="DE258" s="249"/>
      <c r="DF258" s="249"/>
      <c r="DG258" s="249"/>
      <c r="DH258" s="249"/>
      <c r="DI258" s="249"/>
      <c r="DJ258" s="249"/>
      <c r="DK258" s="249"/>
      <c r="DL258" s="249"/>
    </row>
    <row r="259" spans="1:116" x14ac:dyDescent="0.35">
      <c r="A259" s="249"/>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c r="AA259" s="249"/>
      <c r="AB259" s="249"/>
      <c r="AC259" s="249"/>
      <c r="AD259" s="249"/>
      <c r="AE259" s="249"/>
      <c r="AF259" s="249"/>
      <c r="AG259" s="249"/>
      <c r="AH259" s="249"/>
      <c r="AI259" s="249"/>
      <c r="AJ259" s="249"/>
      <c r="AK259" s="249"/>
      <c r="AL259" s="249"/>
      <c r="AM259" s="249"/>
      <c r="AN259" s="249"/>
      <c r="AO259" s="249"/>
      <c r="AP259" s="249"/>
      <c r="AQ259" s="249"/>
      <c r="AR259" s="249"/>
      <c r="AS259" s="249"/>
      <c r="AT259" s="249"/>
      <c r="AU259" s="249"/>
      <c r="AV259" s="249"/>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49"/>
      <c r="BU259" s="249"/>
      <c r="BV259" s="249"/>
      <c r="BW259" s="249"/>
      <c r="BX259" s="249"/>
      <c r="BY259" s="249"/>
      <c r="BZ259" s="249"/>
      <c r="CA259" s="249"/>
      <c r="CB259" s="249"/>
      <c r="CC259" s="249"/>
      <c r="CD259" s="249"/>
      <c r="CE259" s="249"/>
      <c r="CF259" s="249"/>
      <c r="CG259" s="249"/>
      <c r="CH259" s="249"/>
      <c r="CI259" s="249"/>
      <c r="CJ259" s="249"/>
      <c r="CK259" s="249"/>
      <c r="CL259" s="249"/>
      <c r="CM259" s="249"/>
      <c r="CN259" s="249"/>
      <c r="CO259" s="249"/>
      <c r="CP259" s="249"/>
      <c r="CQ259" s="249"/>
      <c r="CR259" s="249"/>
      <c r="CS259" s="249"/>
      <c r="CT259" s="249"/>
      <c r="CU259" s="249"/>
      <c r="CV259" s="249"/>
      <c r="CW259" s="249"/>
      <c r="CX259" s="249"/>
      <c r="CY259" s="249"/>
      <c r="CZ259" s="249"/>
      <c r="DA259" s="249"/>
      <c r="DB259" s="249"/>
      <c r="DC259" s="249"/>
      <c r="DD259" s="249"/>
      <c r="DE259" s="249"/>
      <c r="DF259" s="249"/>
      <c r="DG259" s="249"/>
      <c r="DH259" s="249"/>
      <c r="DI259" s="249"/>
      <c r="DJ259" s="249"/>
      <c r="DK259" s="249"/>
      <c r="DL259" s="249"/>
    </row>
    <row r="260" spans="1:116" x14ac:dyDescent="0.35">
      <c r="A260" s="249"/>
      <c r="B260" s="249"/>
      <c r="C260" s="249"/>
      <c r="D260" s="249"/>
      <c r="E260" s="249"/>
      <c r="F260" s="249"/>
      <c r="G260" s="249"/>
      <c r="H260" s="249"/>
      <c r="I260" s="249"/>
      <c r="J260" s="249"/>
      <c r="K260" s="249"/>
      <c r="L260" s="249"/>
      <c r="M260" s="249"/>
      <c r="N260" s="249"/>
      <c r="O260" s="249"/>
      <c r="P260" s="249"/>
      <c r="Q260" s="249"/>
      <c r="R260" s="249"/>
      <c r="S260" s="249"/>
      <c r="T260" s="249"/>
      <c r="U260" s="249"/>
      <c r="V260" s="249"/>
      <c r="W260" s="249"/>
      <c r="X260" s="249"/>
      <c r="Y260" s="249"/>
      <c r="Z260" s="249"/>
      <c r="AA260" s="249"/>
      <c r="AB260" s="249"/>
      <c r="AC260" s="249"/>
      <c r="AD260" s="249"/>
      <c r="AE260" s="249"/>
      <c r="AF260" s="249"/>
      <c r="AG260" s="249"/>
      <c r="AH260" s="249"/>
      <c r="AI260" s="249"/>
      <c r="AJ260" s="249"/>
      <c r="AK260" s="249"/>
      <c r="AL260" s="249"/>
      <c r="AM260" s="249"/>
      <c r="AN260" s="249"/>
      <c r="AO260" s="249"/>
      <c r="AP260" s="249"/>
      <c r="AQ260" s="249"/>
      <c r="AR260" s="249"/>
      <c r="AS260" s="249"/>
      <c r="AT260" s="249"/>
      <c r="AU260" s="249"/>
      <c r="AV260" s="249"/>
      <c r="AW260" s="249"/>
      <c r="AX260" s="249"/>
      <c r="AY260" s="249"/>
      <c r="AZ260" s="249"/>
      <c r="BA260" s="249"/>
      <c r="BB260" s="249"/>
      <c r="BC260" s="249"/>
      <c r="BD260" s="249"/>
      <c r="BE260" s="249"/>
      <c r="BF260" s="249"/>
      <c r="BG260" s="249"/>
      <c r="BH260" s="249"/>
      <c r="BI260" s="249"/>
      <c r="BJ260" s="249"/>
      <c r="BK260" s="249"/>
      <c r="BL260" s="249"/>
      <c r="BM260" s="249"/>
      <c r="BN260" s="249"/>
      <c r="BO260" s="249"/>
      <c r="BP260" s="249"/>
      <c r="BQ260" s="249"/>
      <c r="BR260" s="249"/>
      <c r="BS260" s="249"/>
      <c r="BT260" s="249"/>
      <c r="BU260" s="249"/>
      <c r="BV260" s="249"/>
      <c r="BW260" s="249"/>
      <c r="BX260" s="249"/>
      <c r="BY260" s="249"/>
      <c r="BZ260" s="249"/>
      <c r="CA260" s="249"/>
      <c r="CB260" s="249"/>
      <c r="CC260" s="249"/>
      <c r="CD260" s="249"/>
      <c r="CE260" s="249"/>
      <c r="CF260" s="249"/>
      <c r="CG260" s="249"/>
      <c r="CH260" s="249"/>
      <c r="CI260" s="249"/>
      <c r="CJ260" s="249"/>
      <c r="CK260" s="249"/>
      <c r="CL260" s="249"/>
      <c r="CM260" s="249"/>
      <c r="CN260" s="249"/>
      <c r="CO260" s="249"/>
      <c r="CP260" s="249"/>
      <c r="CQ260" s="249"/>
      <c r="CR260" s="249"/>
      <c r="CS260" s="249"/>
      <c r="CT260" s="249"/>
      <c r="CU260" s="249"/>
      <c r="CV260" s="249"/>
      <c r="CW260" s="249"/>
      <c r="CX260" s="249"/>
      <c r="CY260" s="249"/>
      <c r="CZ260" s="249"/>
      <c r="DA260" s="249"/>
      <c r="DB260" s="249"/>
      <c r="DC260" s="249"/>
      <c r="DD260" s="249"/>
      <c r="DE260" s="249"/>
      <c r="DF260" s="249"/>
      <c r="DG260" s="249"/>
      <c r="DH260" s="249"/>
      <c r="DI260" s="249"/>
      <c r="DJ260" s="249"/>
      <c r="DK260" s="249"/>
      <c r="DL260" s="249"/>
    </row>
    <row r="261" spans="1:116" x14ac:dyDescent="0.35">
      <c r="A261" s="249"/>
      <c r="B261" s="249"/>
      <c r="C261" s="249"/>
      <c r="D261" s="249"/>
      <c r="E261" s="249"/>
      <c r="F261" s="249"/>
      <c r="G261" s="249"/>
      <c r="H261" s="249"/>
      <c r="I261" s="249"/>
      <c r="J261" s="249"/>
      <c r="K261" s="249"/>
      <c r="L261" s="249"/>
      <c r="M261" s="249"/>
      <c r="N261" s="249"/>
      <c r="O261" s="249"/>
      <c r="P261" s="249"/>
      <c r="Q261" s="249"/>
      <c r="R261" s="249"/>
      <c r="S261" s="249"/>
      <c r="T261" s="249"/>
      <c r="U261" s="249"/>
      <c r="V261" s="249"/>
      <c r="W261" s="249"/>
      <c r="X261" s="249"/>
      <c r="Y261" s="249"/>
      <c r="Z261" s="249"/>
      <c r="AA261" s="249"/>
      <c r="AB261" s="249"/>
      <c r="AC261" s="249"/>
      <c r="AD261" s="249"/>
      <c r="AE261" s="249"/>
      <c r="AF261" s="249"/>
      <c r="AG261" s="249"/>
      <c r="AH261" s="249"/>
      <c r="AI261" s="249"/>
      <c r="AJ261" s="249"/>
      <c r="AK261" s="249"/>
      <c r="AL261" s="249"/>
      <c r="AM261" s="249"/>
      <c r="AN261" s="249"/>
      <c r="AO261" s="249"/>
      <c r="AP261" s="249"/>
      <c r="AQ261" s="249"/>
      <c r="AR261" s="249"/>
      <c r="AS261" s="249"/>
      <c r="AT261" s="249"/>
      <c r="AU261" s="249"/>
      <c r="AV261" s="249"/>
      <c r="AW261" s="249"/>
      <c r="AX261" s="249"/>
      <c r="AY261" s="249"/>
      <c r="AZ261" s="249"/>
      <c r="BA261" s="249"/>
      <c r="BB261" s="249"/>
      <c r="BC261" s="249"/>
      <c r="BD261" s="249"/>
      <c r="BE261" s="249"/>
      <c r="BF261" s="249"/>
      <c r="BG261" s="249"/>
      <c r="BH261" s="249"/>
      <c r="BI261" s="249"/>
      <c r="BJ261" s="249"/>
      <c r="BK261" s="249"/>
      <c r="BL261" s="249"/>
      <c r="BM261" s="249"/>
      <c r="BN261" s="249"/>
      <c r="BO261" s="249"/>
      <c r="BP261" s="249"/>
      <c r="BQ261" s="249"/>
      <c r="BR261" s="249"/>
      <c r="BS261" s="249"/>
      <c r="BT261" s="249"/>
      <c r="BU261" s="249"/>
      <c r="BV261" s="249"/>
      <c r="BW261" s="249"/>
      <c r="BX261" s="249"/>
      <c r="BY261" s="249"/>
      <c r="BZ261" s="249"/>
      <c r="CA261" s="249"/>
      <c r="CB261" s="249"/>
      <c r="CC261" s="249"/>
      <c r="CD261" s="249"/>
      <c r="CE261" s="249"/>
      <c r="CF261" s="249"/>
      <c r="CG261" s="249"/>
      <c r="CH261" s="249"/>
      <c r="CI261" s="249"/>
      <c r="CJ261" s="249"/>
      <c r="CK261" s="249"/>
      <c r="CL261" s="249"/>
      <c r="CM261" s="249"/>
      <c r="CN261" s="249"/>
      <c r="CO261" s="249"/>
      <c r="CP261" s="249"/>
      <c r="CQ261" s="249"/>
      <c r="CR261" s="249"/>
      <c r="CS261" s="249"/>
      <c r="CT261" s="249"/>
      <c r="CU261" s="249"/>
      <c r="CV261" s="249"/>
      <c r="CW261" s="249"/>
      <c r="CX261" s="249"/>
      <c r="CY261" s="249"/>
      <c r="CZ261" s="249"/>
      <c r="DA261" s="249"/>
      <c r="DB261" s="249"/>
      <c r="DC261" s="249"/>
      <c r="DD261" s="249"/>
      <c r="DE261" s="249"/>
      <c r="DF261" s="249"/>
      <c r="DG261" s="249"/>
      <c r="DH261" s="249"/>
      <c r="DI261" s="249"/>
      <c r="DJ261" s="249"/>
      <c r="DK261" s="249"/>
      <c r="DL261" s="249"/>
    </row>
    <row r="262" spans="1:116" x14ac:dyDescent="0.35">
      <c r="A262" s="249"/>
      <c r="B262" s="249"/>
      <c r="C262" s="249"/>
      <c r="D262" s="249"/>
      <c r="E262" s="249"/>
      <c r="F262" s="249"/>
      <c r="G262" s="249"/>
      <c r="H262" s="249"/>
      <c r="I262" s="249"/>
      <c r="J262" s="249"/>
      <c r="K262" s="249"/>
      <c r="L262" s="249"/>
      <c r="M262" s="249"/>
      <c r="N262" s="249"/>
      <c r="O262" s="249"/>
      <c r="P262" s="249"/>
      <c r="Q262" s="249"/>
      <c r="R262" s="249"/>
      <c r="S262" s="249"/>
      <c r="T262" s="249"/>
      <c r="U262" s="249"/>
      <c r="V262" s="249"/>
      <c r="W262" s="249"/>
      <c r="X262" s="249"/>
      <c r="Y262" s="249"/>
      <c r="Z262" s="249"/>
      <c r="AA262" s="249"/>
      <c r="AB262" s="249"/>
      <c r="AC262" s="249"/>
      <c r="AD262" s="249"/>
      <c r="AE262" s="249"/>
      <c r="AF262" s="249"/>
      <c r="AG262" s="249"/>
      <c r="AH262" s="249"/>
      <c r="AI262" s="249"/>
      <c r="AJ262" s="249"/>
      <c r="AK262" s="249"/>
      <c r="AL262" s="249"/>
      <c r="AM262" s="249"/>
      <c r="AN262" s="249"/>
      <c r="AO262" s="249"/>
      <c r="AP262" s="249"/>
      <c r="AQ262" s="249"/>
      <c r="AR262" s="249"/>
      <c r="AS262" s="249"/>
      <c r="AT262" s="249"/>
      <c r="AU262" s="249"/>
      <c r="AV262" s="249"/>
      <c r="AW262" s="249"/>
      <c r="AX262" s="249"/>
      <c r="AY262" s="249"/>
      <c r="AZ262" s="249"/>
      <c r="BA262" s="249"/>
      <c r="BB262" s="249"/>
      <c r="BC262" s="249"/>
      <c r="BD262" s="249"/>
      <c r="BE262" s="249"/>
      <c r="BF262" s="249"/>
      <c r="BG262" s="249"/>
      <c r="BH262" s="249"/>
      <c r="BI262" s="249"/>
      <c r="BJ262" s="249"/>
      <c r="BK262" s="249"/>
      <c r="BL262" s="249"/>
      <c r="BM262" s="249"/>
      <c r="BN262" s="249"/>
      <c r="BO262" s="249"/>
      <c r="BP262" s="249"/>
      <c r="BQ262" s="249"/>
      <c r="BR262" s="249"/>
      <c r="BS262" s="249"/>
      <c r="BT262" s="249"/>
      <c r="BU262" s="249"/>
      <c r="BV262" s="249"/>
      <c r="BW262" s="249"/>
      <c r="BX262" s="249"/>
      <c r="BY262" s="249"/>
      <c r="BZ262" s="249"/>
      <c r="CA262" s="249"/>
      <c r="CB262" s="249"/>
      <c r="CC262" s="249"/>
      <c r="CD262" s="249"/>
      <c r="CE262" s="249"/>
      <c r="CF262" s="249"/>
      <c r="CG262" s="249"/>
      <c r="CH262" s="249"/>
      <c r="CI262" s="249"/>
      <c r="CJ262" s="249"/>
      <c r="CK262" s="249"/>
      <c r="CL262" s="249"/>
      <c r="CM262" s="249"/>
      <c r="CN262" s="249"/>
      <c r="CO262" s="249"/>
      <c r="CP262" s="249"/>
      <c r="CQ262" s="249"/>
      <c r="CR262" s="249"/>
      <c r="CS262" s="249"/>
      <c r="CT262" s="249"/>
      <c r="CU262" s="249"/>
      <c r="CV262" s="249"/>
      <c r="CW262" s="249"/>
      <c r="CX262" s="249"/>
      <c r="CY262" s="249"/>
      <c r="CZ262" s="249"/>
      <c r="DA262" s="249"/>
      <c r="DB262" s="249"/>
      <c r="DC262" s="249"/>
      <c r="DD262" s="249"/>
      <c r="DE262" s="249"/>
      <c r="DF262" s="249"/>
      <c r="DG262" s="249"/>
      <c r="DH262" s="249"/>
      <c r="DI262" s="249"/>
      <c r="DJ262" s="249"/>
      <c r="DK262" s="249"/>
      <c r="DL262" s="249"/>
    </row>
    <row r="263" spans="1:116" x14ac:dyDescent="0.35">
      <c r="A263" s="249"/>
      <c r="B263" s="249"/>
      <c r="C263" s="249"/>
      <c r="D263" s="249"/>
      <c r="E263" s="249"/>
      <c r="F263" s="249"/>
      <c r="G263" s="249"/>
      <c r="H263" s="249"/>
      <c r="I263" s="249"/>
      <c r="J263" s="249"/>
      <c r="K263" s="249"/>
      <c r="L263" s="249"/>
      <c r="M263" s="249"/>
      <c r="N263" s="249"/>
      <c r="O263" s="249"/>
      <c r="P263" s="249"/>
      <c r="Q263" s="249"/>
      <c r="R263" s="249"/>
      <c r="S263" s="249"/>
      <c r="T263" s="249"/>
      <c r="U263" s="249"/>
      <c r="V263" s="249"/>
      <c r="W263" s="249"/>
      <c r="X263" s="249"/>
      <c r="Y263" s="249"/>
      <c r="Z263" s="249"/>
      <c r="AA263" s="249"/>
      <c r="AB263" s="249"/>
      <c r="AC263" s="249"/>
      <c r="AD263" s="249"/>
      <c r="AE263" s="249"/>
      <c r="AF263" s="249"/>
      <c r="AG263" s="249"/>
      <c r="AH263" s="249"/>
      <c r="AI263" s="249"/>
      <c r="AJ263" s="249"/>
      <c r="AK263" s="249"/>
      <c r="AL263" s="249"/>
      <c r="AM263" s="249"/>
      <c r="AN263" s="249"/>
      <c r="AO263" s="249"/>
      <c r="AP263" s="249"/>
      <c r="AQ263" s="249"/>
      <c r="AR263" s="249"/>
      <c r="AS263" s="249"/>
      <c r="AT263" s="249"/>
      <c r="AU263" s="249"/>
      <c r="AV263" s="249"/>
      <c r="AW263" s="249"/>
      <c r="AX263" s="249"/>
      <c r="AY263" s="249"/>
      <c r="AZ263" s="249"/>
      <c r="BA263" s="249"/>
      <c r="BB263" s="249"/>
      <c r="BC263" s="249"/>
      <c r="BD263" s="249"/>
      <c r="BE263" s="249"/>
      <c r="BF263" s="249"/>
      <c r="BG263" s="249"/>
      <c r="BH263" s="249"/>
      <c r="BI263" s="249"/>
      <c r="BJ263" s="249"/>
      <c r="BK263" s="249"/>
      <c r="BL263" s="249"/>
      <c r="BM263" s="249"/>
      <c r="BN263" s="249"/>
      <c r="BO263" s="249"/>
      <c r="BP263" s="249"/>
      <c r="BQ263" s="249"/>
      <c r="BR263" s="249"/>
      <c r="BS263" s="249"/>
      <c r="BT263" s="249"/>
      <c r="BU263" s="249"/>
      <c r="BV263" s="249"/>
      <c r="BW263" s="249"/>
      <c r="BX263" s="249"/>
      <c r="BY263" s="249"/>
      <c r="BZ263" s="249"/>
      <c r="CA263" s="249"/>
      <c r="CB263" s="249"/>
      <c r="CC263" s="249"/>
      <c r="CD263" s="249"/>
      <c r="CE263" s="249"/>
      <c r="CF263" s="249"/>
      <c r="CG263" s="249"/>
      <c r="CH263" s="249"/>
      <c r="CI263" s="249"/>
      <c r="CJ263" s="249"/>
      <c r="CK263" s="249"/>
      <c r="CL263" s="249"/>
      <c r="CM263" s="249"/>
      <c r="CN263" s="249"/>
      <c r="CO263" s="249"/>
      <c r="CP263" s="249"/>
      <c r="CQ263" s="249"/>
      <c r="CR263" s="249"/>
      <c r="CS263" s="249"/>
      <c r="CT263" s="249"/>
      <c r="CU263" s="249"/>
      <c r="CV263" s="249"/>
      <c r="CW263" s="249"/>
      <c r="CX263" s="249"/>
      <c r="CY263" s="249"/>
      <c r="CZ263" s="249"/>
      <c r="DA263" s="249"/>
      <c r="DB263" s="249"/>
      <c r="DC263" s="249"/>
      <c r="DD263" s="249"/>
      <c r="DE263" s="249"/>
      <c r="DF263" s="249"/>
      <c r="DG263" s="249"/>
      <c r="DH263" s="249"/>
      <c r="DI263" s="249"/>
      <c r="DJ263" s="249"/>
      <c r="DK263" s="249"/>
      <c r="DL263" s="249"/>
    </row>
    <row r="264" spans="1:116" x14ac:dyDescent="0.35">
      <c r="A264" s="249"/>
      <c r="B264" s="249"/>
      <c r="C264" s="249"/>
      <c r="D264" s="249"/>
      <c r="E264" s="249"/>
      <c r="F264" s="249"/>
      <c r="G264" s="249"/>
      <c r="H264" s="249"/>
      <c r="I264" s="249"/>
      <c r="J264" s="249"/>
      <c r="K264" s="249"/>
      <c r="L264" s="249"/>
      <c r="M264" s="249"/>
      <c r="N264" s="249"/>
      <c r="O264" s="249"/>
      <c r="P264" s="249"/>
      <c r="Q264" s="249"/>
      <c r="R264" s="249"/>
      <c r="S264" s="249"/>
      <c r="T264" s="249"/>
      <c r="U264" s="249"/>
      <c r="V264" s="249"/>
      <c r="W264" s="249"/>
      <c r="X264" s="249"/>
      <c r="Y264" s="249"/>
      <c r="Z264" s="249"/>
      <c r="AA264" s="249"/>
      <c r="AB264" s="249"/>
      <c r="AC264" s="249"/>
      <c r="AD264" s="249"/>
      <c r="AE264" s="249"/>
      <c r="AF264" s="249"/>
      <c r="AG264" s="249"/>
      <c r="AH264" s="249"/>
      <c r="AI264" s="249"/>
      <c r="AJ264" s="249"/>
      <c r="AK264" s="249"/>
      <c r="AL264" s="249"/>
      <c r="AM264" s="249"/>
      <c r="AN264" s="249"/>
      <c r="AO264" s="249"/>
      <c r="AP264" s="249"/>
      <c r="AQ264" s="249"/>
      <c r="AR264" s="249"/>
      <c r="AS264" s="249"/>
      <c r="AT264" s="249"/>
      <c r="AU264" s="249"/>
      <c r="AV264" s="249"/>
      <c r="AW264" s="249"/>
      <c r="AX264" s="249"/>
      <c r="AY264" s="249"/>
      <c r="AZ264" s="249"/>
      <c r="BA264" s="249"/>
      <c r="BB264" s="249"/>
      <c r="BC264" s="249"/>
      <c r="BD264" s="249"/>
      <c r="BE264" s="249"/>
      <c r="BF264" s="249"/>
      <c r="BG264" s="249"/>
      <c r="BH264" s="249"/>
      <c r="BI264" s="249"/>
      <c r="BJ264" s="249"/>
      <c r="BK264" s="249"/>
      <c r="BL264" s="249"/>
      <c r="BM264" s="249"/>
      <c r="BN264" s="249"/>
      <c r="BO264" s="249"/>
      <c r="BP264" s="249"/>
      <c r="BQ264" s="249"/>
      <c r="BR264" s="249"/>
      <c r="BS264" s="249"/>
      <c r="BT264" s="249"/>
      <c r="BU264" s="249"/>
      <c r="BV264" s="249"/>
      <c r="BW264" s="249"/>
      <c r="BX264" s="249"/>
      <c r="BY264" s="249"/>
      <c r="BZ264" s="249"/>
      <c r="CA264" s="249"/>
      <c r="CB264" s="249"/>
      <c r="CC264" s="249"/>
      <c r="CD264" s="249"/>
      <c r="CE264" s="249"/>
      <c r="CF264" s="249"/>
      <c r="CG264" s="249"/>
      <c r="CH264" s="249"/>
      <c r="CI264" s="249"/>
      <c r="CJ264" s="249"/>
      <c r="CK264" s="249"/>
      <c r="CL264" s="249"/>
      <c r="CM264" s="249"/>
      <c r="CN264" s="249"/>
      <c r="CO264" s="249"/>
      <c r="CP264" s="249"/>
      <c r="CQ264" s="249"/>
      <c r="CR264" s="249"/>
      <c r="CS264" s="249"/>
      <c r="CT264" s="249"/>
      <c r="CU264" s="249"/>
      <c r="CV264" s="249"/>
      <c r="CW264" s="249"/>
      <c r="CX264" s="249"/>
      <c r="CY264" s="249"/>
      <c r="CZ264" s="249"/>
      <c r="DA264" s="249"/>
      <c r="DB264" s="249"/>
      <c r="DC264" s="249"/>
      <c r="DD264" s="249"/>
      <c r="DE264" s="249"/>
      <c r="DF264" s="249"/>
      <c r="DG264" s="249"/>
      <c r="DH264" s="249"/>
      <c r="DI264" s="249"/>
      <c r="DJ264" s="249"/>
      <c r="DK264" s="249"/>
      <c r="DL264" s="249"/>
    </row>
    <row r="265" spans="1:116" x14ac:dyDescent="0.35">
      <c r="A265" s="249"/>
      <c r="B265" s="249"/>
      <c r="C265" s="249"/>
      <c r="D265" s="249"/>
      <c r="E265" s="249"/>
      <c r="F265" s="249"/>
      <c r="G265" s="249"/>
      <c r="H265" s="249"/>
      <c r="I265" s="249"/>
      <c r="J265" s="249"/>
      <c r="K265" s="249"/>
      <c r="L265" s="249"/>
      <c r="M265" s="249"/>
      <c r="N265" s="249"/>
      <c r="O265" s="249"/>
      <c r="P265" s="249"/>
      <c r="Q265" s="249"/>
      <c r="R265" s="249"/>
      <c r="S265" s="249"/>
      <c r="T265" s="249"/>
      <c r="U265" s="249"/>
      <c r="V265" s="249"/>
      <c r="W265" s="249"/>
      <c r="X265" s="249"/>
      <c r="Y265" s="249"/>
      <c r="Z265" s="249"/>
      <c r="AA265" s="249"/>
      <c r="AB265" s="249"/>
      <c r="AC265" s="249"/>
      <c r="AD265" s="249"/>
      <c r="AE265" s="249"/>
      <c r="AF265" s="249"/>
      <c r="AG265" s="249"/>
      <c r="AH265" s="249"/>
      <c r="AI265" s="249"/>
      <c r="AJ265" s="249"/>
      <c r="AK265" s="249"/>
      <c r="AL265" s="249"/>
      <c r="AM265" s="249"/>
      <c r="AN265" s="249"/>
      <c r="AO265" s="249"/>
      <c r="AP265" s="249"/>
      <c r="AQ265" s="249"/>
      <c r="AR265" s="249"/>
      <c r="AS265" s="249"/>
      <c r="AT265" s="249"/>
      <c r="AU265" s="249"/>
      <c r="AV265" s="249"/>
      <c r="AW265" s="249"/>
      <c r="AX265" s="249"/>
      <c r="AY265" s="249"/>
      <c r="AZ265" s="249"/>
      <c r="BA265" s="249"/>
      <c r="BB265" s="249"/>
      <c r="BC265" s="249"/>
      <c r="BD265" s="249"/>
      <c r="BE265" s="249"/>
      <c r="BF265" s="249"/>
      <c r="BG265" s="249"/>
      <c r="BH265" s="249"/>
      <c r="BI265" s="249"/>
      <c r="BJ265" s="249"/>
      <c r="BK265" s="249"/>
      <c r="BL265" s="249"/>
      <c r="BM265" s="249"/>
      <c r="BN265" s="249"/>
      <c r="BO265" s="249"/>
      <c r="BP265" s="249"/>
      <c r="BQ265" s="249"/>
      <c r="BR265" s="249"/>
      <c r="BS265" s="249"/>
      <c r="BT265" s="249"/>
      <c r="BU265" s="249"/>
      <c r="BV265" s="249"/>
      <c r="BW265" s="249"/>
      <c r="BX265" s="249"/>
      <c r="BY265" s="249"/>
      <c r="BZ265" s="249"/>
      <c r="CA265" s="249"/>
      <c r="CB265" s="249"/>
      <c r="CC265" s="249"/>
      <c r="CD265" s="249"/>
      <c r="CE265" s="249"/>
      <c r="CF265" s="249"/>
      <c r="CG265" s="249"/>
      <c r="CH265" s="249"/>
      <c r="CI265" s="249"/>
      <c r="CJ265" s="249"/>
      <c r="CK265" s="249"/>
      <c r="CL265" s="249"/>
      <c r="CM265" s="249"/>
      <c r="CN265" s="249"/>
      <c r="CO265" s="249"/>
      <c r="CP265" s="249"/>
      <c r="CQ265" s="249"/>
      <c r="CR265" s="249"/>
      <c r="CS265" s="249"/>
      <c r="CT265" s="249"/>
      <c r="CU265" s="249"/>
      <c r="CV265" s="249"/>
      <c r="CW265" s="249"/>
      <c r="CX265" s="249"/>
      <c r="CY265" s="249"/>
      <c r="CZ265" s="249"/>
      <c r="DA265" s="249"/>
      <c r="DB265" s="249"/>
      <c r="DC265" s="249"/>
      <c r="DD265" s="249"/>
      <c r="DE265" s="249"/>
      <c r="DF265" s="249"/>
      <c r="DG265" s="249"/>
      <c r="DH265" s="249"/>
      <c r="DI265" s="249"/>
      <c r="DJ265" s="249"/>
      <c r="DK265" s="249"/>
      <c r="DL265" s="249"/>
    </row>
    <row r="266" spans="1:116" x14ac:dyDescent="0.35">
      <c r="A266" s="249"/>
      <c r="B266" s="249"/>
      <c r="C266" s="249"/>
      <c r="D266" s="249"/>
      <c r="E266" s="249"/>
      <c r="F266" s="249"/>
      <c r="G266" s="249"/>
      <c r="H266" s="249"/>
      <c r="I266" s="249"/>
      <c r="J266" s="249"/>
      <c r="K266" s="249"/>
      <c r="L266" s="249"/>
      <c r="M266" s="249"/>
      <c r="N266" s="249"/>
      <c r="O266" s="249"/>
      <c r="P266" s="249"/>
      <c r="Q266" s="249"/>
      <c r="R266" s="249"/>
      <c r="S266" s="249"/>
      <c r="T266" s="249"/>
      <c r="U266" s="249"/>
      <c r="V266" s="249"/>
      <c r="W266" s="249"/>
      <c r="X266" s="249"/>
      <c r="Y266" s="249"/>
      <c r="Z266" s="249"/>
      <c r="AA266" s="249"/>
      <c r="AB266" s="249"/>
      <c r="AC266" s="249"/>
      <c r="AD266" s="249"/>
      <c r="AE266" s="249"/>
      <c r="AF266" s="249"/>
      <c r="AG266" s="249"/>
      <c r="AH266" s="249"/>
      <c r="AI266" s="249"/>
      <c r="AJ266" s="249"/>
      <c r="AK266" s="249"/>
      <c r="AL266" s="249"/>
      <c r="AM266" s="249"/>
      <c r="AN266" s="249"/>
      <c r="AO266" s="249"/>
      <c r="AP266" s="249"/>
      <c r="AQ266" s="249"/>
      <c r="AR266" s="249"/>
      <c r="AS266" s="249"/>
      <c r="AT266" s="249"/>
      <c r="AU266" s="249"/>
      <c r="AV266" s="249"/>
      <c r="AW266" s="249"/>
      <c r="AX266" s="249"/>
      <c r="AY266" s="249"/>
      <c r="AZ266" s="249"/>
      <c r="BA266" s="249"/>
      <c r="BB266" s="249"/>
      <c r="BC266" s="249"/>
      <c r="BD266" s="249"/>
      <c r="BE266" s="249"/>
      <c r="BF266" s="249"/>
      <c r="BG266" s="249"/>
      <c r="BH266" s="249"/>
      <c r="BI266" s="249"/>
      <c r="BJ266" s="249"/>
      <c r="BK266" s="249"/>
      <c r="BL266" s="249"/>
      <c r="BM266" s="249"/>
      <c r="BN266" s="249"/>
      <c r="BO266" s="249"/>
      <c r="BP266" s="249"/>
      <c r="BQ266" s="249"/>
      <c r="BR266" s="249"/>
      <c r="BS266" s="249"/>
      <c r="BT266" s="249"/>
      <c r="BU266" s="249"/>
      <c r="BV266" s="249"/>
      <c r="BW266" s="249"/>
      <c r="BX266" s="249"/>
      <c r="BY266" s="249"/>
      <c r="BZ266" s="249"/>
      <c r="CA266" s="249"/>
      <c r="CB266" s="249"/>
      <c r="CC266" s="249"/>
      <c r="CD266" s="249"/>
      <c r="CE266" s="249"/>
      <c r="CF266" s="249"/>
      <c r="CG266" s="249"/>
      <c r="CH266" s="249"/>
      <c r="CI266" s="249"/>
      <c r="CJ266" s="249"/>
      <c r="CK266" s="249"/>
      <c r="CL266" s="249"/>
      <c r="CM266" s="249"/>
      <c r="CN266" s="249"/>
      <c r="CO266" s="249"/>
      <c r="CP266" s="249"/>
      <c r="CQ266" s="249"/>
      <c r="CR266" s="249"/>
      <c r="CS266" s="249"/>
      <c r="CT266" s="249"/>
      <c r="CU266" s="249"/>
      <c r="CV266" s="249"/>
      <c r="CW266" s="249"/>
      <c r="CX266" s="249"/>
      <c r="CY266" s="249"/>
      <c r="CZ266" s="249"/>
      <c r="DA266" s="249"/>
      <c r="DB266" s="249"/>
      <c r="DC266" s="249"/>
      <c r="DD266" s="249"/>
      <c r="DE266" s="249"/>
      <c r="DF266" s="249"/>
      <c r="DG266" s="249"/>
      <c r="DH266" s="249"/>
      <c r="DI266" s="249"/>
      <c r="DJ266" s="249"/>
      <c r="DK266" s="249"/>
      <c r="DL266" s="249"/>
    </row>
    <row r="267" spans="1:116" x14ac:dyDescent="0.35">
      <c r="A267" s="249"/>
      <c r="B267" s="249"/>
      <c r="C267" s="249"/>
      <c r="D267" s="249"/>
      <c r="E267" s="249"/>
      <c r="F267" s="249"/>
      <c r="G267" s="249"/>
      <c r="H267" s="249"/>
      <c r="I267" s="249"/>
      <c r="J267" s="249"/>
      <c r="K267" s="249"/>
      <c r="L267" s="249"/>
      <c r="M267" s="249"/>
      <c r="N267" s="249"/>
      <c r="O267" s="249"/>
      <c r="P267" s="249"/>
      <c r="Q267" s="249"/>
      <c r="R267" s="249"/>
      <c r="S267" s="249"/>
      <c r="T267" s="249"/>
      <c r="U267" s="249"/>
      <c r="V267" s="249"/>
      <c r="W267" s="249"/>
      <c r="X267" s="249"/>
      <c r="Y267" s="249"/>
      <c r="Z267" s="249"/>
      <c r="AA267" s="249"/>
      <c r="AB267" s="249"/>
      <c r="AC267" s="249"/>
      <c r="AD267" s="249"/>
      <c r="AE267" s="249"/>
      <c r="AF267" s="249"/>
      <c r="AG267" s="249"/>
      <c r="AH267" s="249"/>
      <c r="AI267" s="249"/>
      <c r="AJ267" s="249"/>
      <c r="AK267" s="249"/>
      <c r="AL267" s="249"/>
      <c r="AM267" s="249"/>
      <c r="AN267" s="249"/>
      <c r="AO267" s="249"/>
      <c r="AP267" s="249"/>
      <c r="AQ267" s="249"/>
      <c r="AR267" s="249"/>
      <c r="AS267" s="249"/>
      <c r="AT267" s="249"/>
      <c r="AU267" s="249"/>
      <c r="AV267" s="249"/>
      <c r="AW267" s="249"/>
      <c r="AX267" s="249"/>
      <c r="AY267" s="249"/>
      <c r="AZ267" s="249"/>
      <c r="BA267" s="249"/>
      <c r="BB267" s="249"/>
      <c r="BC267" s="249"/>
      <c r="BD267" s="249"/>
      <c r="BE267" s="249"/>
      <c r="BF267" s="249"/>
      <c r="BG267" s="249"/>
      <c r="BH267" s="249"/>
      <c r="BI267" s="249"/>
      <c r="BJ267" s="249"/>
      <c r="BK267" s="249"/>
      <c r="BL267" s="249"/>
      <c r="BM267" s="249"/>
      <c r="BN267" s="249"/>
      <c r="BO267" s="249"/>
      <c r="BP267" s="249"/>
      <c r="BQ267" s="249"/>
      <c r="BR267" s="249"/>
      <c r="BS267" s="249"/>
      <c r="BT267" s="249"/>
      <c r="BU267" s="249"/>
      <c r="BV267" s="249"/>
      <c r="BW267" s="249"/>
      <c r="BX267" s="249"/>
      <c r="BY267" s="249"/>
      <c r="BZ267" s="249"/>
      <c r="CA267" s="249"/>
      <c r="CB267" s="249"/>
      <c r="CC267" s="249"/>
      <c r="CD267" s="249"/>
      <c r="CE267" s="249"/>
      <c r="CF267" s="249"/>
      <c r="CG267" s="249"/>
      <c r="CH267" s="249"/>
      <c r="CI267" s="249"/>
      <c r="CJ267" s="249"/>
      <c r="CK267" s="249"/>
      <c r="CL267" s="249"/>
      <c r="CM267" s="249"/>
      <c r="CN267" s="249"/>
      <c r="CO267" s="249"/>
      <c r="CP267" s="249"/>
      <c r="CQ267" s="249"/>
      <c r="CR267" s="249"/>
      <c r="CS267" s="249"/>
      <c r="CT267" s="249"/>
      <c r="CU267" s="249"/>
      <c r="CV267" s="249"/>
      <c r="CW267" s="249"/>
      <c r="CX267" s="249"/>
      <c r="CY267" s="249"/>
      <c r="CZ267" s="249"/>
      <c r="DA267" s="249"/>
      <c r="DB267" s="249"/>
      <c r="DC267" s="249"/>
      <c r="DD267" s="249"/>
      <c r="DE267" s="249"/>
      <c r="DF267" s="249"/>
      <c r="DG267" s="249"/>
      <c r="DH267" s="249"/>
      <c r="DI267" s="249"/>
      <c r="DJ267" s="249"/>
      <c r="DK267" s="249"/>
      <c r="DL267" s="249"/>
    </row>
    <row r="268" spans="1:116" x14ac:dyDescent="0.35">
      <c r="A268" s="249"/>
      <c r="B268" s="249"/>
      <c r="C268" s="249"/>
      <c r="D268" s="249"/>
      <c r="E268" s="249"/>
      <c r="F268" s="249"/>
      <c r="G268" s="249"/>
      <c r="H268" s="249"/>
      <c r="I268" s="249"/>
      <c r="J268" s="249"/>
      <c r="K268" s="249"/>
      <c r="L268" s="249"/>
      <c r="M268" s="249"/>
      <c r="N268" s="249"/>
      <c r="O268" s="249"/>
      <c r="P268" s="249"/>
      <c r="Q268" s="249"/>
      <c r="R268" s="249"/>
      <c r="S268" s="249"/>
      <c r="T268" s="249"/>
      <c r="U268" s="249"/>
      <c r="V268" s="249"/>
      <c r="W268" s="249"/>
      <c r="X268" s="249"/>
      <c r="Y268" s="249"/>
      <c r="Z268" s="249"/>
      <c r="AA268" s="249"/>
      <c r="AB268" s="249"/>
      <c r="AC268" s="249"/>
      <c r="AD268" s="249"/>
      <c r="AE268" s="249"/>
      <c r="AF268" s="249"/>
      <c r="AG268" s="249"/>
      <c r="AH268" s="249"/>
      <c r="AI268" s="249"/>
      <c r="AJ268" s="249"/>
      <c r="AK268" s="249"/>
      <c r="AL268" s="249"/>
      <c r="AM268" s="249"/>
      <c r="AN268" s="249"/>
      <c r="AO268" s="249"/>
      <c r="AP268" s="249"/>
      <c r="AQ268" s="249"/>
      <c r="AR268" s="249"/>
      <c r="AS268" s="249"/>
      <c r="AT268" s="249"/>
      <c r="AU268" s="249"/>
      <c r="AV268" s="249"/>
      <c r="AW268" s="249"/>
      <c r="AX268" s="249"/>
      <c r="AY268" s="249"/>
      <c r="AZ268" s="249"/>
      <c r="BA268" s="249"/>
      <c r="BB268" s="249"/>
      <c r="BC268" s="249"/>
      <c r="BD268" s="249"/>
      <c r="BE268" s="249"/>
      <c r="BF268" s="249"/>
      <c r="BG268" s="249"/>
      <c r="BH268" s="249"/>
      <c r="BI268" s="249"/>
      <c r="BJ268" s="249"/>
      <c r="BK268" s="249"/>
      <c r="BL268" s="249"/>
      <c r="BM268" s="249"/>
      <c r="BN268" s="249"/>
      <c r="BO268" s="249"/>
      <c r="BP268" s="249"/>
      <c r="BQ268" s="249"/>
      <c r="BR268" s="249"/>
      <c r="BS268" s="249"/>
      <c r="BT268" s="249"/>
      <c r="BU268" s="249"/>
      <c r="BV268" s="249"/>
      <c r="BW268" s="249"/>
      <c r="BX268" s="249"/>
      <c r="BY268" s="249"/>
      <c r="BZ268" s="249"/>
      <c r="CA268" s="249"/>
      <c r="CB268" s="249"/>
      <c r="CC268" s="249"/>
      <c r="CD268" s="249"/>
      <c r="CE268" s="249"/>
      <c r="CF268" s="249"/>
      <c r="CG268" s="249"/>
      <c r="CH268" s="249"/>
      <c r="CI268" s="249"/>
      <c r="CJ268" s="249"/>
      <c r="CK268" s="249"/>
      <c r="CL268" s="249"/>
      <c r="CM268" s="249"/>
      <c r="CN268" s="249"/>
      <c r="CO268" s="249"/>
      <c r="CP268" s="249"/>
      <c r="CQ268" s="249"/>
      <c r="CR268" s="249"/>
      <c r="CS268" s="249"/>
      <c r="CT268" s="249"/>
      <c r="CU268" s="249"/>
      <c r="CV268" s="249"/>
      <c r="CW268" s="249"/>
      <c r="CX268" s="249"/>
      <c r="CY268" s="249"/>
      <c r="CZ268" s="249"/>
      <c r="DA268" s="249"/>
      <c r="DB268" s="249"/>
      <c r="DC268" s="249"/>
      <c r="DD268" s="249"/>
      <c r="DE268" s="249"/>
      <c r="DF268" s="249"/>
      <c r="DG268" s="249"/>
      <c r="DH268" s="249"/>
      <c r="DI268" s="249"/>
      <c r="DJ268" s="249"/>
      <c r="DK268" s="249"/>
      <c r="DL268" s="249"/>
    </row>
    <row r="269" spans="1:116" x14ac:dyDescent="0.35">
      <c r="A269" s="249"/>
      <c r="B269" s="249"/>
      <c r="C269" s="249"/>
      <c r="D269" s="249"/>
      <c r="E269" s="249"/>
      <c r="F269" s="249"/>
      <c r="G269" s="249"/>
      <c r="H269" s="249"/>
      <c r="I269" s="249"/>
      <c r="J269" s="249"/>
      <c r="K269" s="249"/>
      <c r="L269" s="249"/>
      <c r="M269" s="249"/>
      <c r="N269" s="249"/>
      <c r="O269" s="249"/>
      <c r="P269" s="249"/>
      <c r="Q269" s="249"/>
      <c r="R269" s="249"/>
      <c r="S269" s="249"/>
      <c r="T269" s="249"/>
      <c r="U269" s="249"/>
      <c r="V269" s="249"/>
      <c r="W269" s="249"/>
      <c r="X269" s="249"/>
      <c r="Y269" s="249"/>
      <c r="Z269" s="249"/>
      <c r="AA269" s="249"/>
      <c r="AB269" s="249"/>
      <c r="AC269" s="249"/>
      <c r="AD269" s="249"/>
      <c r="AE269" s="249"/>
      <c r="AF269" s="249"/>
      <c r="AG269" s="249"/>
      <c r="AH269" s="249"/>
      <c r="AI269" s="249"/>
      <c r="AJ269" s="249"/>
      <c r="AK269" s="249"/>
      <c r="AL269" s="249"/>
      <c r="AM269" s="249"/>
      <c r="AN269" s="249"/>
      <c r="AO269" s="249"/>
      <c r="AP269" s="249"/>
      <c r="AQ269" s="249"/>
      <c r="AR269" s="249"/>
      <c r="AS269" s="249"/>
      <c r="AT269" s="249"/>
      <c r="AU269" s="249"/>
      <c r="AV269" s="249"/>
      <c r="AW269" s="249"/>
      <c r="AX269" s="249"/>
      <c r="AY269" s="249"/>
      <c r="AZ269" s="249"/>
      <c r="BA269" s="249"/>
      <c r="BB269" s="249"/>
      <c r="BC269" s="249"/>
      <c r="BD269" s="249"/>
      <c r="BE269" s="249"/>
      <c r="BF269" s="249"/>
      <c r="BG269" s="249"/>
      <c r="BH269" s="249"/>
      <c r="BI269" s="249"/>
      <c r="BJ269" s="249"/>
      <c r="BK269" s="249"/>
      <c r="BL269" s="249"/>
      <c r="BM269" s="249"/>
      <c r="BN269" s="249"/>
      <c r="BO269" s="249"/>
      <c r="BP269" s="249"/>
      <c r="BQ269" s="249"/>
      <c r="BR269" s="249"/>
      <c r="BS269" s="249"/>
      <c r="BT269" s="249"/>
      <c r="BU269" s="249"/>
      <c r="BV269" s="249"/>
      <c r="BW269" s="249"/>
      <c r="BX269" s="249"/>
      <c r="BY269" s="249"/>
      <c r="BZ269" s="249"/>
      <c r="CA269" s="249"/>
      <c r="CB269" s="249"/>
      <c r="CC269" s="249"/>
      <c r="CD269" s="249"/>
      <c r="CE269" s="249"/>
      <c r="CF269" s="249"/>
      <c r="CG269" s="249"/>
      <c r="CH269" s="249"/>
      <c r="CI269" s="249"/>
      <c r="CJ269" s="249"/>
      <c r="CK269" s="249"/>
      <c r="CL269" s="249"/>
      <c r="CM269" s="249"/>
      <c r="CN269" s="249"/>
      <c r="CO269" s="249"/>
      <c r="CP269" s="249"/>
      <c r="CQ269" s="249"/>
      <c r="CR269" s="249"/>
      <c r="CS269" s="249"/>
      <c r="CT269" s="249"/>
      <c r="CU269" s="249"/>
      <c r="CV269" s="249"/>
      <c r="CW269" s="249"/>
      <c r="CX269" s="249"/>
      <c r="CY269" s="249"/>
      <c r="CZ269" s="249"/>
      <c r="DA269" s="249"/>
      <c r="DB269" s="249"/>
      <c r="DC269" s="249"/>
      <c r="DD269" s="249"/>
      <c r="DE269" s="249"/>
      <c r="DF269" s="249"/>
      <c r="DG269" s="249"/>
      <c r="DH269" s="249"/>
      <c r="DI269" s="249"/>
      <c r="DJ269" s="249"/>
      <c r="DK269" s="249"/>
      <c r="DL269" s="249"/>
    </row>
    <row r="270" spans="1:116" x14ac:dyDescent="0.35">
      <c r="A270" s="249"/>
      <c r="B270" s="249"/>
      <c r="C270" s="249"/>
      <c r="D270" s="249"/>
      <c r="E270" s="249"/>
      <c r="F270" s="249"/>
      <c r="G270" s="249"/>
      <c r="H270" s="249"/>
      <c r="I270" s="249"/>
      <c r="J270" s="249"/>
      <c r="K270" s="249"/>
      <c r="L270" s="249"/>
      <c r="M270" s="249"/>
      <c r="N270" s="249"/>
      <c r="O270" s="249"/>
      <c r="P270" s="249"/>
      <c r="Q270" s="249"/>
      <c r="R270" s="249"/>
      <c r="S270" s="249"/>
      <c r="T270" s="249"/>
      <c r="U270" s="249"/>
      <c r="V270" s="249"/>
      <c r="W270" s="249"/>
      <c r="X270" s="249"/>
      <c r="Y270" s="249"/>
      <c r="Z270" s="249"/>
      <c r="AA270" s="249"/>
      <c r="AB270" s="249"/>
      <c r="AC270" s="249"/>
      <c r="AD270" s="249"/>
      <c r="AE270" s="249"/>
      <c r="AF270" s="249"/>
      <c r="AG270" s="249"/>
      <c r="AH270" s="249"/>
      <c r="AI270" s="249"/>
      <c r="AJ270" s="249"/>
      <c r="AK270" s="249"/>
      <c r="AL270" s="249"/>
      <c r="AM270" s="249"/>
      <c r="AN270" s="249"/>
      <c r="AO270" s="249"/>
      <c r="AP270" s="249"/>
      <c r="AQ270" s="249"/>
      <c r="AR270" s="249"/>
      <c r="AS270" s="249"/>
      <c r="AT270" s="249"/>
      <c r="AU270" s="249"/>
      <c r="AV270" s="249"/>
      <c r="AW270" s="249"/>
      <c r="AX270" s="249"/>
      <c r="AY270" s="249"/>
      <c r="AZ270" s="249"/>
      <c r="BA270" s="249"/>
      <c r="BB270" s="249"/>
      <c r="BC270" s="249"/>
      <c r="BD270" s="249"/>
      <c r="BE270" s="249"/>
      <c r="BF270" s="249"/>
      <c r="BG270" s="249"/>
      <c r="BH270" s="249"/>
      <c r="BI270" s="249"/>
      <c r="BJ270" s="249"/>
      <c r="BK270" s="249"/>
      <c r="BL270" s="249"/>
      <c r="BM270" s="249"/>
      <c r="BN270" s="249"/>
      <c r="BO270" s="249"/>
      <c r="BP270" s="249"/>
      <c r="BQ270" s="249"/>
      <c r="BR270" s="249"/>
      <c r="BS270" s="249"/>
      <c r="BT270" s="249"/>
      <c r="BU270" s="249"/>
      <c r="BV270" s="249"/>
      <c r="BW270" s="249"/>
      <c r="BX270" s="249"/>
      <c r="BY270" s="249"/>
      <c r="BZ270" s="249"/>
      <c r="CA270" s="249"/>
      <c r="CB270" s="249"/>
      <c r="CC270" s="249"/>
      <c r="CD270" s="249"/>
      <c r="CE270" s="249"/>
      <c r="CF270" s="249"/>
      <c r="CG270" s="249"/>
      <c r="CH270" s="249"/>
      <c r="CI270" s="249"/>
      <c r="CJ270" s="249"/>
      <c r="CK270" s="249"/>
      <c r="CL270" s="249"/>
      <c r="CM270" s="249"/>
      <c r="CN270" s="249"/>
      <c r="CO270" s="249"/>
      <c r="CP270" s="249"/>
      <c r="CQ270" s="249"/>
      <c r="CR270" s="249"/>
      <c r="CS270" s="249"/>
      <c r="CT270" s="249"/>
      <c r="CU270" s="249"/>
      <c r="CV270" s="249"/>
      <c r="CW270" s="249"/>
      <c r="CX270" s="249"/>
      <c r="CY270" s="249"/>
      <c r="CZ270" s="249"/>
      <c r="DA270" s="249"/>
      <c r="DB270" s="249"/>
      <c r="DC270" s="249"/>
      <c r="DD270" s="249"/>
      <c r="DE270" s="249"/>
      <c r="DF270" s="249"/>
      <c r="DG270" s="249"/>
      <c r="DH270" s="249"/>
      <c r="DI270" s="249"/>
      <c r="DJ270" s="249"/>
      <c r="DK270" s="249"/>
      <c r="DL270" s="249"/>
    </row>
    <row r="271" spans="1:116" x14ac:dyDescent="0.35">
      <c r="A271" s="249"/>
      <c r="B271" s="249"/>
      <c r="C271" s="249"/>
      <c r="D271" s="249"/>
      <c r="E271" s="249"/>
      <c r="F271" s="249"/>
      <c r="G271" s="249"/>
      <c r="H271" s="249"/>
      <c r="I271" s="249"/>
      <c r="J271" s="249"/>
      <c r="K271" s="249"/>
      <c r="L271" s="249"/>
      <c r="M271" s="249"/>
      <c r="N271" s="249"/>
      <c r="O271" s="249"/>
      <c r="P271" s="249"/>
      <c r="Q271" s="249"/>
      <c r="R271" s="249"/>
      <c r="S271" s="249"/>
      <c r="T271" s="249"/>
      <c r="U271" s="249"/>
      <c r="V271" s="249"/>
      <c r="W271" s="249"/>
      <c r="X271" s="249"/>
      <c r="Y271" s="249"/>
      <c r="Z271" s="249"/>
      <c r="AA271" s="249"/>
      <c r="AB271" s="249"/>
      <c r="AC271" s="249"/>
      <c r="AD271" s="249"/>
      <c r="AE271" s="249"/>
      <c r="AF271" s="249"/>
      <c r="AG271" s="249"/>
      <c r="AH271" s="249"/>
      <c r="AI271" s="249"/>
      <c r="AJ271" s="249"/>
      <c r="AK271" s="249"/>
      <c r="AL271" s="249"/>
      <c r="AM271" s="249"/>
      <c r="AN271" s="249"/>
      <c r="AO271" s="249"/>
      <c r="AP271" s="249"/>
      <c r="AQ271" s="249"/>
      <c r="AR271" s="249"/>
      <c r="AS271" s="249"/>
      <c r="AT271" s="249"/>
      <c r="AU271" s="249"/>
      <c r="AV271" s="249"/>
      <c r="AW271" s="249"/>
      <c r="AX271" s="249"/>
      <c r="AY271" s="249"/>
      <c r="AZ271" s="249"/>
      <c r="BA271" s="249"/>
      <c r="BB271" s="249"/>
      <c r="BC271" s="249"/>
      <c r="BD271" s="249"/>
      <c r="BE271" s="249"/>
      <c r="BF271" s="249"/>
      <c r="BG271" s="249"/>
      <c r="BH271" s="249"/>
      <c r="BI271" s="249"/>
      <c r="BJ271" s="249"/>
      <c r="BK271" s="249"/>
      <c r="BL271" s="249"/>
      <c r="BM271" s="249"/>
      <c r="BN271" s="249"/>
      <c r="BO271" s="249"/>
      <c r="BP271" s="249"/>
      <c r="BQ271" s="249"/>
      <c r="BR271" s="249"/>
      <c r="BS271" s="249"/>
      <c r="BT271" s="249"/>
      <c r="BU271" s="249"/>
      <c r="BV271" s="249"/>
      <c r="BW271" s="249"/>
      <c r="BX271" s="249"/>
      <c r="BY271" s="249"/>
      <c r="BZ271" s="249"/>
      <c r="CA271" s="249"/>
      <c r="CB271" s="249"/>
      <c r="CC271" s="249"/>
      <c r="CD271" s="249"/>
      <c r="CE271" s="249"/>
      <c r="CF271" s="249"/>
      <c r="CG271" s="249"/>
      <c r="CH271" s="249"/>
      <c r="CI271" s="249"/>
      <c r="CJ271" s="249"/>
      <c r="CK271" s="249"/>
      <c r="CL271" s="249"/>
      <c r="CM271" s="249"/>
      <c r="CN271" s="249"/>
      <c r="CO271" s="249"/>
      <c r="CP271" s="249"/>
      <c r="CQ271" s="249"/>
      <c r="CR271" s="249"/>
      <c r="CS271" s="249"/>
      <c r="CT271" s="249"/>
      <c r="CU271" s="249"/>
      <c r="CV271" s="249"/>
      <c r="CW271" s="249"/>
      <c r="CX271" s="249"/>
      <c r="CY271" s="249"/>
      <c r="CZ271" s="249"/>
      <c r="DA271" s="249"/>
      <c r="DB271" s="249"/>
      <c r="DC271" s="249"/>
      <c r="DD271" s="249"/>
      <c r="DE271" s="249"/>
      <c r="DF271" s="249"/>
      <c r="DG271" s="249"/>
      <c r="DH271" s="249"/>
      <c r="DI271" s="249"/>
      <c r="DJ271" s="249"/>
      <c r="DK271" s="249"/>
      <c r="DL271" s="249"/>
    </row>
    <row r="272" spans="1:116" x14ac:dyDescent="0.35">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c r="AT272" s="249"/>
      <c r="AU272" s="249"/>
      <c r="AV272" s="249"/>
      <c r="AW272" s="249"/>
      <c r="AX272" s="249"/>
      <c r="AY272" s="249"/>
      <c r="AZ272" s="249"/>
      <c r="BA272" s="249"/>
      <c r="BB272" s="249"/>
      <c r="BC272" s="249"/>
      <c r="BD272" s="249"/>
      <c r="BE272" s="249"/>
      <c r="BF272" s="249"/>
      <c r="BG272" s="249"/>
      <c r="BH272" s="249"/>
      <c r="BI272" s="249"/>
      <c r="BJ272" s="249"/>
      <c r="BK272" s="249"/>
      <c r="BL272" s="249"/>
      <c r="BM272" s="249"/>
      <c r="BN272" s="249"/>
      <c r="BO272" s="249"/>
      <c r="BP272" s="249"/>
      <c r="BQ272" s="249"/>
      <c r="BR272" s="249"/>
      <c r="BS272" s="249"/>
      <c r="BT272" s="249"/>
      <c r="BU272" s="249"/>
      <c r="BV272" s="249"/>
      <c r="BW272" s="249"/>
      <c r="BX272" s="249"/>
      <c r="BY272" s="249"/>
      <c r="BZ272" s="249"/>
      <c r="CA272" s="249"/>
      <c r="CB272" s="249"/>
      <c r="CC272" s="249"/>
      <c r="CD272" s="249"/>
      <c r="CE272" s="249"/>
      <c r="CF272" s="249"/>
      <c r="CG272" s="249"/>
      <c r="CH272" s="249"/>
      <c r="CI272" s="249"/>
      <c r="CJ272" s="249"/>
      <c r="CK272" s="249"/>
      <c r="CL272" s="249"/>
      <c r="CM272" s="249"/>
      <c r="CN272" s="249"/>
      <c r="CO272" s="249"/>
      <c r="CP272" s="249"/>
      <c r="CQ272" s="249"/>
      <c r="CR272" s="249"/>
      <c r="CS272" s="249"/>
      <c r="CT272" s="249"/>
      <c r="CU272" s="249"/>
      <c r="CV272" s="249"/>
      <c r="CW272" s="249"/>
      <c r="CX272" s="249"/>
      <c r="CY272" s="249"/>
      <c r="CZ272" s="249"/>
      <c r="DA272" s="249"/>
      <c r="DB272" s="249"/>
      <c r="DC272" s="249"/>
      <c r="DD272" s="249"/>
      <c r="DE272" s="249"/>
      <c r="DF272" s="249"/>
      <c r="DG272" s="249"/>
      <c r="DH272" s="249"/>
      <c r="DI272" s="249"/>
      <c r="DJ272" s="249"/>
      <c r="DK272" s="249"/>
      <c r="DL272" s="249"/>
    </row>
    <row r="273" spans="1:116" x14ac:dyDescent="0.35">
      <c r="A273" s="249"/>
      <c r="B273" s="249"/>
      <c r="C273" s="249"/>
      <c r="D273" s="249"/>
      <c r="E273" s="249"/>
      <c r="F273" s="249"/>
      <c r="G273" s="249"/>
      <c r="H273" s="249"/>
      <c r="I273" s="249"/>
      <c r="J273" s="249"/>
      <c r="K273" s="249"/>
      <c r="L273" s="249"/>
      <c r="M273" s="249"/>
      <c r="N273" s="249"/>
      <c r="O273" s="249"/>
      <c r="P273" s="249"/>
      <c r="Q273" s="249"/>
      <c r="R273" s="249"/>
      <c r="S273" s="249"/>
      <c r="T273" s="249"/>
      <c r="U273" s="249"/>
      <c r="V273" s="249"/>
      <c r="W273" s="249"/>
      <c r="X273" s="249"/>
      <c r="Y273" s="249"/>
      <c r="Z273" s="249"/>
      <c r="AA273" s="249"/>
      <c r="AB273" s="249"/>
      <c r="AC273" s="249"/>
      <c r="AD273" s="249"/>
      <c r="AE273" s="249"/>
      <c r="AF273" s="249"/>
      <c r="AG273" s="249"/>
      <c r="AH273" s="249"/>
      <c r="AI273" s="249"/>
      <c r="AJ273" s="249"/>
      <c r="AK273" s="249"/>
      <c r="AL273" s="249"/>
      <c r="AM273" s="249"/>
      <c r="AN273" s="249"/>
      <c r="AO273" s="249"/>
      <c r="AP273" s="249"/>
      <c r="AQ273" s="249"/>
      <c r="AR273" s="249"/>
      <c r="AS273" s="249"/>
      <c r="AT273" s="249"/>
      <c r="AU273" s="249"/>
      <c r="AV273" s="249"/>
      <c r="AW273" s="249"/>
      <c r="AX273" s="249"/>
      <c r="AY273" s="249"/>
      <c r="AZ273" s="249"/>
      <c r="BA273" s="249"/>
      <c r="BB273" s="249"/>
      <c r="BC273" s="249"/>
      <c r="BD273" s="249"/>
      <c r="BE273" s="249"/>
      <c r="BF273" s="249"/>
      <c r="BG273" s="249"/>
      <c r="BH273" s="249"/>
      <c r="BI273" s="249"/>
      <c r="BJ273" s="249"/>
      <c r="BK273" s="249"/>
      <c r="BL273" s="249"/>
      <c r="BM273" s="249"/>
      <c r="BN273" s="249"/>
      <c r="BO273" s="249"/>
      <c r="BP273" s="249"/>
      <c r="BQ273" s="249"/>
      <c r="BR273" s="249"/>
      <c r="BS273" s="249"/>
      <c r="BT273" s="249"/>
      <c r="BU273" s="249"/>
      <c r="BV273" s="249"/>
      <c r="BW273" s="249"/>
      <c r="BX273" s="249"/>
      <c r="BY273" s="249"/>
      <c r="BZ273" s="249"/>
      <c r="CA273" s="249"/>
      <c r="CB273" s="249"/>
      <c r="CC273" s="249"/>
      <c r="CD273" s="249"/>
      <c r="CE273" s="249"/>
      <c r="CF273" s="249"/>
      <c r="CG273" s="249"/>
      <c r="CH273" s="249"/>
      <c r="CI273" s="249"/>
      <c r="CJ273" s="249"/>
      <c r="CK273" s="249"/>
      <c r="CL273" s="249"/>
      <c r="CM273" s="249"/>
      <c r="CN273" s="249"/>
      <c r="CO273" s="249"/>
      <c r="CP273" s="249"/>
      <c r="CQ273" s="249"/>
      <c r="CR273" s="249"/>
      <c r="CS273" s="249"/>
      <c r="CT273" s="249"/>
      <c r="CU273" s="249"/>
      <c r="CV273" s="249"/>
      <c r="CW273" s="249"/>
      <c r="CX273" s="249"/>
      <c r="CY273" s="249"/>
      <c r="CZ273" s="249"/>
      <c r="DA273" s="249"/>
      <c r="DB273" s="249"/>
      <c r="DC273" s="249"/>
      <c r="DD273" s="249"/>
      <c r="DE273" s="249"/>
      <c r="DF273" s="249"/>
      <c r="DG273" s="249"/>
      <c r="DH273" s="249"/>
      <c r="DI273" s="249"/>
      <c r="DJ273" s="249"/>
      <c r="DK273" s="249"/>
      <c r="DL273" s="249"/>
    </row>
    <row r="274" spans="1:116" x14ac:dyDescent="0.35">
      <c r="A274" s="249"/>
      <c r="B274" s="249"/>
      <c r="C274" s="249"/>
      <c r="D274" s="249"/>
      <c r="E274" s="249"/>
      <c r="F274" s="249"/>
      <c r="G274" s="249"/>
      <c r="H274" s="249"/>
      <c r="I274" s="249"/>
      <c r="J274" s="249"/>
      <c r="K274" s="249"/>
      <c r="L274" s="249"/>
      <c r="M274" s="249"/>
      <c r="N274" s="249"/>
      <c r="O274" s="249"/>
      <c r="P274" s="249"/>
      <c r="Q274" s="249"/>
      <c r="R274" s="249"/>
      <c r="S274" s="249"/>
      <c r="T274" s="249"/>
      <c r="U274" s="249"/>
      <c r="V274" s="249"/>
      <c r="W274" s="249"/>
      <c r="X274" s="249"/>
      <c r="Y274" s="249"/>
      <c r="Z274" s="249"/>
      <c r="AA274" s="249"/>
      <c r="AB274" s="249"/>
      <c r="AC274" s="249"/>
      <c r="AD274" s="249"/>
      <c r="AE274" s="249"/>
      <c r="AF274" s="249"/>
      <c r="AG274" s="249"/>
      <c r="AH274" s="249"/>
      <c r="AI274" s="249"/>
      <c r="AJ274" s="249"/>
      <c r="AK274" s="249"/>
      <c r="AL274" s="249"/>
      <c r="AM274" s="249"/>
      <c r="AN274" s="249"/>
      <c r="AO274" s="249"/>
      <c r="AP274" s="249"/>
      <c r="AQ274" s="249"/>
      <c r="AR274" s="249"/>
      <c r="AS274" s="249"/>
      <c r="AT274" s="249"/>
      <c r="AU274" s="249"/>
      <c r="AV274" s="249"/>
      <c r="AW274" s="249"/>
      <c r="AX274" s="249"/>
      <c r="AY274" s="249"/>
      <c r="AZ274" s="249"/>
      <c r="BA274" s="249"/>
      <c r="BB274" s="249"/>
      <c r="BC274" s="249"/>
      <c r="BD274" s="249"/>
      <c r="BE274" s="249"/>
      <c r="BF274" s="249"/>
      <c r="BG274" s="249"/>
      <c r="BH274" s="249"/>
      <c r="BI274" s="249"/>
      <c r="BJ274" s="249"/>
      <c r="BK274" s="249"/>
      <c r="BL274" s="249"/>
      <c r="BM274" s="249"/>
      <c r="BN274" s="249"/>
      <c r="BO274" s="249"/>
      <c r="BP274" s="249"/>
      <c r="BQ274" s="249"/>
      <c r="BR274" s="249"/>
      <c r="BS274" s="249"/>
      <c r="BT274" s="249"/>
      <c r="BU274" s="249"/>
      <c r="BV274" s="249"/>
      <c r="BW274" s="249"/>
      <c r="BX274" s="249"/>
      <c r="BY274" s="249"/>
      <c r="BZ274" s="249"/>
      <c r="CA274" s="249"/>
      <c r="CB274" s="249"/>
      <c r="CC274" s="249"/>
      <c r="CD274" s="249"/>
      <c r="CE274" s="249"/>
      <c r="CF274" s="249"/>
      <c r="CG274" s="249"/>
      <c r="CH274" s="249"/>
      <c r="CI274" s="249"/>
      <c r="CJ274" s="249"/>
      <c r="CK274" s="249"/>
      <c r="CL274" s="249"/>
      <c r="CM274" s="249"/>
      <c r="CN274" s="249"/>
      <c r="CO274" s="249"/>
      <c r="CP274" s="249"/>
      <c r="CQ274" s="249"/>
      <c r="CR274" s="249"/>
      <c r="CS274" s="249"/>
      <c r="CT274" s="249"/>
      <c r="CU274" s="249"/>
      <c r="CV274" s="249"/>
      <c r="CW274" s="249"/>
      <c r="CX274" s="249"/>
      <c r="CY274" s="249"/>
      <c r="CZ274" s="249"/>
      <c r="DA274" s="249"/>
      <c r="DB274" s="249"/>
      <c r="DC274" s="249"/>
      <c r="DD274" s="249"/>
      <c r="DE274" s="249"/>
      <c r="DF274" s="249"/>
      <c r="DG274" s="249"/>
      <c r="DH274" s="249"/>
      <c r="DI274" s="249"/>
      <c r="DJ274" s="249"/>
      <c r="DK274" s="249"/>
      <c r="DL274" s="249"/>
    </row>
    <row r="275" spans="1:116" x14ac:dyDescent="0.35">
      <c r="A275" s="249"/>
      <c r="B275" s="249"/>
      <c r="C275" s="249"/>
      <c r="D275" s="249"/>
      <c r="E275" s="249"/>
      <c r="F275" s="249"/>
      <c r="G275" s="249"/>
      <c r="H275" s="249"/>
      <c r="I275" s="249"/>
      <c r="J275" s="249"/>
      <c r="K275" s="249"/>
      <c r="L275" s="249"/>
      <c r="M275" s="249"/>
      <c r="N275" s="249"/>
      <c r="O275" s="249"/>
      <c r="P275" s="249"/>
      <c r="Q275" s="249"/>
      <c r="R275" s="249"/>
      <c r="S275" s="249"/>
      <c r="T275" s="249"/>
      <c r="U275" s="249"/>
      <c r="V275" s="249"/>
      <c r="W275" s="249"/>
      <c r="X275" s="249"/>
      <c r="Y275" s="249"/>
      <c r="Z275" s="249"/>
      <c r="AA275" s="249"/>
      <c r="AB275" s="249"/>
      <c r="AC275" s="249"/>
      <c r="AD275" s="249"/>
      <c r="AE275" s="249"/>
      <c r="AF275" s="249"/>
      <c r="AG275" s="249"/>
      <c r="AH275" s="249"/>
      <c r="AI275" s="249"/>
      <c r="AJ275" s="249"/>
      <c r="AK275" s="249"/>
      <c r="AL275" s="249"/>
      <c r="AM275" s="249"/>
      <c r="AN275" s="249"/>
      <c r="AO275" s="249"/>
      <c r="AP275" s="249"/>
      <c r="AQ275" s="249"/>
      <c r="AR275" s="249"/>
      <c r="AS275" s="249"/>
      <c r="AT275" s="249"/>
      <c r="AU275" s="249"/>
      <c r="AV275" s="249"/>
      <c r="AW275" s="249"/>
      <c r="AX275" s="249"/>
      <c r="AY275" s="249"/>
      <c r="AZ275" s="249"/>
      <c r="BA275" s="249"/>
      <c r="BB275" s="249"/>
      <c r="BC275" s="249"/>
      <c r="BD275" s="249"/>
      <c r="BE275" s="249"/>
      <c r="BF275" s="249"/>
      <c r="BG275" s="249"/>
      <c r="BH275" s="249"/>
      <c r="BI275" s="249"/>
      <c r="BJ275" s="249"/>
      <c r="BK275" s="249"/>
      <c r="BL275" s="249"/>
      <c r="BM275" s="249"/>
      <c r="BN275" s="249"/>
      <c r="BO275" s="249"/>
      <c r="BP275" s="249"/>
      <c r="BQ275" s="249"/>
      <c r="BR275" s="249"/>
      <c r="BS275" s="249"/>
      <c r="BT275" s="249"/>
      <c r="BU275" s="249"/>
      <c r="BV275" s="249"/>
      <c r="BW275" s="249"/>
      <c r="BX275" s="249"/>
      <c r="BY275" s="249"/>
      <c r="BZ275" s="249"/>
      <c r="CA275" s="249"/>
      <c r="CB275" s="249"/>
      <c r="CC275" s="249"/>
      <c r="CD275" s="249"/>
      <c r="CE275" s="249"/>
      <c r="CF275" s="249"/>
      <c r="CG275" s="249"/>
      <c r="CH275" s="249"/>
      <c r="CI275" s="249"/>
      <c r="CJ275" s="249"/>
      <c r="CK275" s="249"/>
      <c r="CL275" s="249"/>
      <c r="CM275" s="249"/>
      <c r="CN275" s="249"/>
      <c r="CO275" s="249"/>
      <c r="CP275" s="249"/>
      <c r="CQ275" s="249"/>
      <c r="CR275" s="249"/>
      <c r="CS275" s="249"/>
      <c r="CT275" s="249"/>
      <c r="CU275" s="249"/>
      <c r="CV275" s="249"/>
      <c r="CW275" s="249"/>
      <c r="CX275" s="249"/>
      <c r="CY275" s="249"/>
      <c r="CZ275" s="249"/>
      <c r="DA275" s="249"/>
      <c r="DB275" s="249"/>
      <c r="DC275" s="249"/>
      <c r="DD275" s="249"/>
      <c r="DE275" s="249"/>
      <c r="DF275" s="249"/>
      <c r="DG275" s="249"/>
      <c r="DH275" s="249"/>
      <c r="DI275" s="249"/>
      <c r="DJ275" s="249"/>
      <c r="DK275" s="249"/>
      <c r="DL275" s="249"/>
    </row>
    <row r="276" spans="1:116" x14ac:dyDescent="0.35">
      <c r="A276" s="249"/>
      <c r="B276" s="249"/>
      <c r="C276" s="249"/>
      <c r="D276" s="249"/>
      <c r="E276" s="249"/>
      <c r="F276" s="249"/>
      <c r="G276" s="249"/>
      <c r="H276" s="249"/>
      <c r="I276" s="249"/>
      <c r="J276" s="249"/>
      <c r="K276" s="249"/>
      <c r="L276" s="249"/>
      <c r="M276" s="249"/>
      <c r="N276" s="249"/>
      <c r="O276" s="249"/>
      <c r="P276" s="249"/>
      <c r="Q276" s="249"/>
      <c r="R276" s="249"/>
      <c r="S276" s="249"/>
      <c r="T276" s="249"/>
      <c r="U276" s="249"/>
      <c r="V276" s="249"/>
      <c r="W276" s="249"/>
      <c r="X276" s="249"/>
      <c r="Y276" s="249"/>
      <c r="Z276" s="249"/>
      <c r="AA276" s="249"/>
      <c r="AB276" s="249"/>
      <c r="AC276" s="249"/>
      <c r="AD276" s="249"/>
      <c r="AE276" s="249"/>
      <c r="AF276" s="249"/>
      <c r="AG276" s="249"/>
      <c r="AH276" s="249"/>
      <c r="AI276" s="249"/>
      <c r="AJ276" s="249"/>
      <c r="AK276" s="249"/>
      <c r="AL276" s="249"/>
      <c r="AM276" s="249"/>
      <c r="AN276" s="249"/>
      <c r="AO276" s="249"/>
      <c r="AP276" s="249"/>
      <c r="AQ276" s="249"/>
      <c r="AR276" s="249"/>
      <c r="AS276" s="249"/>
      <c r="AT276" s="249"/>
      <c r="AU276" s="249"/>
      <c r="AV276" s="249"/>
      <c r="AW276" s="249"/>
      <c r="AX276" s="249"/>
      <c r="AY276" s="249"/>
      <c r="AZ276" s="249"/>
      <c r="BA276" s="249"/>
      <c r="BB276" s="249"/>
      <c r="BC276" s="249"/>
      <c r="BD276" s="249"/>
      <c r="BE276" s="249"/>
      <c r="BF276" s="249"/>
      <c r="BG276" s="249"/>
      <c r="BH276" s="249"/>
      <c r="BI276" s="249"/>
      <c r="BJ276" s="249"/>
      <c r="BK276" s="249"/>
      <c r="BL276" s="249"/>
      <c r="BM276" s="249"/>
      <c r="BN276" s="249"/>
      <c r="BO276" s="249"/>
      <c r="BP276" s="249"/>
      <c r="BQ276" s="249"/>
      <c r="BR276" s="249"/>
      <c r="BS276" s="249"/>
      <c r="BT276" s="249"/>
      <c r="BU276" s="249"/>
      <c r="BV276" s="249"/>
      <c r="BW276" s="249"/>
      <c r="BX276" s="249"/>
      <c r="BY276" s="249"/>
      <c r="BZ276" s="249"/>
      <c r="CA276" s="249"/>
      <c r="CB276" s="249"/>
      <c r="CC276" s="249"/>
      <c r="CD276" s="249"/>
      <c r="CE276" s="249"/>
      <c r="CF276" s="249"/>
      <c r="CG276" s="249"/>
      <c r="CH276" s="249"/>
      <c r="CI276" s="249"/>
      <c r="CJ276" s="249"/>
      <c r="CK276" s="249"/>
      <c r="CL276" s="249"/>
      <c r="CM276" s="249"/>
      <c r="CN276" s="249"/>
      <c r="CO276" s="249"/>
      <c r="CP276" s="249"/>
      <c r="CQ276" s="249"/>
      <c r="CR276" s="249"/>
      <c r="CS276" s="249"/>
      <c r="CT276" s="249"/>
      <c r="CU276" s="249"/>
      <c r="CV276" s="249"/>
      <c r="CW276" s="249"/>
      <c r="CX276" s="249"/>
      <c r="CY276" s="249"/>
      <c r="CZ276" s="249"/>
      <c r="DA276" s="249"/>
      <c r="DB276" s="249"/>
      <c r="DC276" s="249"/>
      <c r="DD276" s="249"/>
      <c r="DE276" s="249"/>
      <c r="DF276" s="249"/>
      <c r="DG276" s="249"/>
      <c r="DH276" s="249"/>
      <c r="DI276" s="249"/>
      <c r="DJ276" s="249"/>
      <c r="DK276" s="249"/>
      <c r="DL276" s="249"/>
    </row>
    <row r="277" spans="1:116" x14ac:dyDescent="0.35">
      <c r="A277" s="249"/>
      <c r="B277" s="249"/>
      <c r="C277" s="249"/>
      <c r="D277" s="249"/>
      <c r="E277" s="249"/>
      <c r="F277" s="249"/>
      <c r="G277" s="249"/>
      <c r="H277" s="249"/>
      <c r="I277" s="249"/>
      <c r="J277" s="249"/>
      <c r="K277" s="249"/>
      <c r="L277" s="249"/>
      <c r="M277" s="249"/>
      <c r="N277" s="249"/>
      <c r="O277" s="249"/>
      <c r="P277" s="249"/>
      <c r="Q277" s="249"/>
      <c r="R277" s="249"/>
      <c r="S277" s="249"/>
      <c r="T277" s="249"/>
      <c r="U277" s="249"/>
      <c r="V277" s="249"/>
      <c r="W277" s="249"/>
      <c r="X277" s="249"/>
      <c r="Y277" s="249"/>
      <c r="Z277" s="249"/>
      <c r="AA277" s="249"/>
      <c r="AB277" s="249"/>
      <c r="AC277" s="249"/>
      <c r="AD277" s="249"/>
      <c r="AE277" s="249"/>
      <c r="AF277" s="249"/>
      <c r="AG277" s="249"/>
      <c r="AH277" s="249"/>
      <c r="AI277" s="249"/>
      <c r="AJ277" s="249"/>
      <c r="AK277" s="249"/>
      <c r="AL277" s="249"/>
      <c r="AM277" s="249"/>
      <c r="AN277" s="249"/>
      <c r="AO277" s="249"/>
      <c r="AP277" s="249"/>
      <c r="AQ277" s="249"/>
      <c r="AR277" s="249"/>
      <c r="AS277" s="249"/>
      <c r="AT277" s="249"/>
      <c r="AU277" s="249"/>
      <c r="AV277" s="249"/>
      <c r="AW277" s="249"/>
      <c r="AX277" s="249"/>
      <c r="AY277" s="249"/>
      <c r="AZ277" s="249"/>
      <c r="BA277" s="249"/>
      <c r="BB277" s="249"/>
      <c r="BC277" s="249"/>
      <c r="BD277" s="249"/>
      <c r="BE277" s="249"/>
      <c r="BF277" s="249"/>
      <c r="BG277" s="249"/>
      <c r="BH277" s="249"/>
      <c r="BI277" s="249"/>
      <c r="BJ277" s="249"/>
      <c r="BK277" s="249"/>
      <c r="BL277" s="249"/>
      <c r="BM277" s="249"/>
      <c r="BN277" s="249"/>
      <c r="BO277" s="249"/>
      <c r="BP277" s="249"/>
      <c r="BQ277" s="249"/>
      <c r="BR277" s="249"/>
      <c r="BS277" s="249"/>
      <c r="BT277" s="249"/>
      <c r="BU277" s="249"/>
      <c r="BV277" s="249"/>
      <c r="BW277" s="249"/>
      <c r="BX277" s="249"/>
      <c r="BY277" s="249"/>
      <c r="BZ277" s="249"/>
      <c r="CA277" s="249"/>
      <c r="CB277" s="249"/>
      <c r="CC277" s="249"/>
      <c r="CD277" s="249"/>
      <c r="CE277" s="249"/>
      <c r="CF277" s="249"/>
      <c r="CG277" s="249"/>
      <c r="CH277" s="249"/>
      <c r="CI277" s="249"/>
      <c r="CJ277" s="249"/>
      <c r="CK277" s="249"/>
      <c r="CL277" s="249"/>
      <c r="CM277" s="249"/>
      <c r="CN277" s="249"/>
      <c r="CO277" s="249"/>
      <c r="CP277" s="249"/>
      <c r="CQ277" s="249"/>
      <c r="CR277" s="249"/>
      <c r="CS277" s="249"/>
      <c r="CT277" s="249"/>
      <c r="CU277" s="249"/>
      <c r="CV277" s="249"/>
      <c r="CW277" s="249"/>
      <c r="CX277" s="249"/>
      <c r="CY277" s="249"/>
      <c r="CZ277" s="249"/>
      <c r="DA277" s="249"/>
      <c r="DB277" s="249"/>
      <c r="DC277" s="249"/>
      <c r="DD277" s="249"/>
      <c r="DE277" s="249"/>
      <c r="DF277" s="249"/>
      <c r="DG277" s="249"/>
      <c r="DH277" s="249"/>
      <c r="DI277" s="249"/>
      <c r="DJ277" s="249"/>
      <c r="DK277" s="249"/>
      <c r="DL277" s="249"/>
    </row>
    <row r="278" spans="1:116" x14ac:dyDescent="0.35">
      <c r="A278" s="249"/>
      <c r="B278" s="249"/>
      <c r="C278" s="249"/>
      <c r="D278" s="249"/>
      <c r="E278" s="249"/>
      <c r="F278" s="249"/>
      <c r="G278" s="249"/>
      <c r="H278" s="249"/>
      <c r="I278" s="249"/>
      <c r="J278" s="249"/>
      <c r="K278" s="249"/>
      <c r="L278" s="249"/>
      <c r="M278" s="249"/>
      <c r="N278" s="249"/>
      <c r="O278" s="249"/>
      <c r="P278" s="249"/>
      <c r="Q278" s="249"/>
      <c r="R278" s="249"/>
      <c r="S278" s="249"/>
      <c r="T278" s="249"/>
      <c r="U278" s="249"/>
      <c r="V278" s="249"/>
      <c r="W278" s="249"/>
      <c r="X278" s="249"/>
      <c r="Y278" s="249"/>
      <c r="Z278" s="249"/>
      <c r="AA278" s="249"/>
      <c r="AB278" s="249"/>
      <c r="AC278" s="249"/>
      <c r="AD278" s="249"/>
      <c r="AE278" s="249"/>
      <c r="AF278" s="249"/>
      <c r="AG278" s="249"/>
      <c r="AH278" s="249"/>
      <c r="AI278" s="249"/>
      <c r="AJ278" s="249"/>
      <c r="AK278" s="249"/>
      <c r="AL278" s="249"/>
      <c r="AM278" s="249"/>
      <c r="AN278" s="249"/>
      <c r="AO278" s="249"/>
      <c r="AP278" s="249"/>
      <c r="AQ278" s="249"/>
      <c r="AR278" s="249"/>
      <c r="AS278" s="249"/>
      <c r="AT278" s="249"/>
      <c r="AU278" s="249"/>
      <c r="AV278" s="249"/>
      <c r="AW278" s="249"/>
      <c r="AX278" s="249"/>
      <c r="AY278" s="249"/>
      <c r="AZ278" s="249"/>
      <c r="BA278" s="249"/>
      <c r="BB278" s="249"/>
      <c r="BC278" s="249"/>
      <c r="BD278" s="249"/>
      <c r="BE278" s="249"/>
      <c r="BF278" s="249"/>
      <c r="BG278" s="249"/>
      <c r="BH278" s="249"/>
      <c r="BI278" s="249"/>
      <c r="BJ278" s="249"/>
      <c r="BK278" s="249"/>
      <c r="BL278" s="249"/>
      <c r="BM278" s="249"/>
      <c r="BN278" s="249"/>
      <c r="BO278" s="249"/>
      <c r="BP278" s="249"/>
      <c r="BQ278" s="249"/>
      <c r="BR278" s="249"/>
      <c r="BS278" s="249"/>
      <c r="BT278" s="249"/>
      <c r="BU278" s="249"/>
      <c r="BV278" s="249"/>
      <c r="BW278" s="249"/>
      <c r="BX278" s="249"/>
      <c r="BY278" s="249"/>
      <c r="BZ278" s="249"/>
      <c r="CA278" s="249"/>
      <c r="CB278" s="249"/>
      <c r="CC278" s="249"/>
      <c r="CD278" s="249"/>
      <c r="CE278" s="249"/>
      <c r="CF278" s="249"/>
      <c r="CG278" s="249"/>
      <c r="CH278" s="249"/>
      <c r="CI278" s="249"/>
      <c r="CJ278" s="249"/>
      <c r="CK278" s="249"/>
      <c r="CL278" s="249"/>
      <c r="CM278" s="249"/>
      <c r="CN278" s="249"/>
      <c r="CO278" s="249"/>
      <c r="CP278" s="249"/>
      <c r="CQ278" s="249"/>
      <c r="CR278" s="249"/>
      <c r="CS278" s="249"/>
      <c r="CT278" s="249"/>
      <c r="CU278" s="249"/>
      <c r="CV278" s="249"/>
      <c r="CW278" s="249"/>
      <c r="CX278" s="249"/>
      <c r="CY278" s="249"/>
      <c r="CZ278" s="249"/>
      <c r="DA278" s="249"/>
      <c r="DB278" s="249"/>
      <c r="DC278" s="249"/>
      <c r="DD278" s="249"/>
      <c r="DE278" s="249"/>
      <c r="DF278" s="249"/>
      <c r="DG278" s="249"/>
      <c r="DH278" s="249"/>
      <c r="DI278" s="249"/>
      <c r="DJ278" s="249"/>
      <c r="DK278" s="249"/>
      <c r="DL278" s="249"/>
    </row>
    <row r="279" spans="1:116" x14ac:dyDescent="0.35">
      <c r="A279" s="249"/>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c r="AR279" s="249"/>
      <c r="AS279" s="249"/>
      <c r="AT279" s="249"/>
      <c r="AU279" s="249"/>
      <c r="AV279" s="249"/>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49"/>
      <c r="BU279" s="249"/>
      <c r="BV279" s="249"/>
      <c r="BW279" s="249"/>
      <c r="BX279" s="249"/>
      <c r="BY279" s="249"/>
      <c r="BZ279" s="249"/>
      <c r="CA279" s="249"/>
      <c r="CB279" s="249"/>
      <c r="CC279" s="249"/>
      <c r="CD279" s="249"/>
      <c r="CE279" s="249"/>
      <c r="CF279" s="249"/>
      <c r="CG279" s="249"/>
      <c r="CH279" s="249"/>
      <c r="CI279" s="249"/>
      <c r="CJ279" s="249"/>
      <c r="CK279" s="249"/>
      <c r="CL279" s="249"/>
      <c r="CM279" s="249"/>
      <c r="CN279" s="249"/>
      <c r="CO279" s="249"/>
      <c r="CP279" s="249"/>
      <c r="CQ279" s="249"/>
      <c r="CR279" s="249"/>
      <c r="CS279" s="249"/>
      <c r="CT279" s="249"/>
      <c r="CU279" s="249"/>
      <c r="CV279" s="249"/>
      <c r="CW279" s="249"/>
      <c r="CX279" s="249"/>
      <c r="CY279" s="249"/>
      <c r="CZ279" s="249"/>
      <c r="DA279" s="249"/>
      <c r="DB279" s="249"/>
      <c r="DC279" s="249"/>
      <c r="DD279" s="249"/>
      <c r="DE279" s="249"/>
      <c r="DF279" s="249"/>
      <c r="DG279" s="249"/>
      <c r="DH279" s="249"/>
      <c r="DI279" s="249"/>
      <c r="DJ279" s="249"/>
      <c r="DK279" s="249"/>
      <c r="DL279" s="249"/>
    </row>
    <row r="280" spans="1:116" x14ac:dyDescent="0.35">
      <c r="A280" s="249"/>
      <c r="B280" s="249"/>
      <c r="C280" s="249"/>
      <c r="D280" s="249"/>
      <c r="E280" s="249"/>
      <c r="F280" s="249"/>
      <c r="G280" s="249"/>
      <c r="H280" s="249"/>
      <c r="I280" s="249"/>
      <c r="J280" s="249"/>
      <c r="K280" s="249"/>
      <c r="L280" s="249"/>
      <c r="M280" s="249"/>
      <c r="N280" s="249"/>
      <c r="O280" s="249"/>
      <c r="P280" s="249"/>
      <c r="Q280" s="249"/>
      <c r="R280" s="249"/>
      <c r="S280" s="249"/>
      <c r="T280" s="249"/>
      <c r="U280" s="249"/>
      <c r="V280" s="249"/>
      <c r="W280" s="249"/>
      <c r="X280" s="249"/>
      <c r="Y280" s="249"/>
      <c r="Z280" s="249"/>
      <c r="AA280" s="249"/>
      <c r="AB280" s="249"/>
      <c r="AC280" s="249"/>
      <c r="AD280" s="249"/>
      <c r="AE280" s="249"/>
      <c r="AF280" s="249"/>
      <c r="AG280" s="249"/>
      <c r="AH280" s="249"/>
      <c r="AI280" s="249"/>
      <c r="AJ280" s="249"/>
      <c r="AK280" s="249"/>
      <c r="AL280" s="249"/>
      <c r="AM280" s="249"/>
      <c r="AN280" s="249"/>
      <c r="AO280" s="249"/>
      <c r="AP280" s="249"/>
      <c r="AQ280" s="249"/>
      <c r="AR280" s="249"/>
      <c r="AS280" s="249"/>
      <c r="AT280" s="249"/>
      <c r="AU280" s="249"/>
      <c r="AV280" s="249"/>
      <c r="AW280" s="249"/>
      <c r="AX280" s="249"/>
      <c r="AY280" s="249"/>
      <c r="AZ280" s="249"/>
      <c r="BA280" s="249"/>
      <c r="BB280" s="249"/>
      <c r="BC280" s="249"/>
      <c r="BD280" s="249"/>
      <c r="BE280" s="249"/>
      <c r="BF280" s="249"/>
      <c r="BG280" s="249"/>
      <c r="BH280" s="249"/>
      <c r="BI280" s="249"/>
      <c r="BJ280" s="249"/>
      <c r="BK280" s="249"/>
      <c r="BL280" s="249"/>
      <c r="BM280" s="249"/>
      <c r="BN280" s="249"/>
      <c r="BO280" s="249"/>
      <c r="BP280" s="249"/>
      <c r="BQ280" s="249"/>
      <c r="BR280" s="249"/>
      <c r="BS280" s="249"/>
      <c r="BT280" s="249"/>
      <c r="BU280" s="249"/>
      <c r="BV280" s="249"/>
      <c r="BW280" s="249"/>
      <c r="BX280" s="249"/>
      <c r="BY280" s="249"/>
      <c r="BZ280" s="249"/>
      <c r="CA280" s="249"/>
      <c r="CB280" s="249"/>
      <c r="CC280" s="249"/>
      <c r="CD280" s="249"/>
      <c r="CE280" s="249"/>
      <c r="CF280" s="249"/>
      <c r="CG280" s="249"/>
      <c r="CH280" s="249"/>
      <c r="CI280" s="249"/>
      <c r="CJ280" s="249"/>
      <c r="CK280" s="249"/>
      <c r="CL280" s="249"/>
      <c r="CM280" s="249"/>
      <c r="CN280" s="249"/>
      <c r="CO280" s="249"/>
      <c r="CP280" s="249"/>
      <c r="CQ280" s="249"/>
      <c r="CR280" s="249"/>
      <c r="CS280" s="249"/>
      <c r="CT280" s="249"/>
      <c r="CU280" s="249"/>
      <c r="CV280" s="249"/>
      <c r="CW280" s="249"/>
      <c r="CX280" s="249"/>
      <c r="CY280" s="249"/>
      <c r="CZ280" s="249"/>
      <c r="DA280" s="249"/>
      <c r="DB280" s="249"/>
      <c r="DC280" s="249"/>
      <c r="DD280" s="249"/>
      <c r="DE280" s="249"/>
      <c r="DF280" s="249"/>
      <c r="DG280" s="249"/>
      <c r="DH280" s="249"/>
      <c r="DI280" s="249"/>
      <c r="DJ280" s="249"/>
      <c r="DK280" s="249"/>
      <c r="DL280" s="249"/>
    </row>
    <row r="281" spans="1:116" x14ac:dyDescent="0.35">
      <c r="A281" s="249"/>
      <c r="B281" s="249"/>
      <c r="C281" s="249"/>
      <c r="D281" s="249"/>
      <c r="E281" s="249"/>
      <c r="F281" s="249"/>
      <c r="G281" s="249"/>
      <c r="H281" s="249"/>
      <c r="I281" s="249"/>
      <c r="J281" s="249"/>
      <c r="K281" s="249"/>
      <c r="L281" s="249"/>
      <c r="M281" s="249"/>
      <c r="N281" s="249"/>
      <c r="O281" s="249"/>
      <c r="P281" s="249"/>
      <c r="Q281" s="249"/>
      <c r="R281" s="249"/>
      <c r="S281" s="249"/>
      <c r="T281" s="249"/>
      <c r="U281" s="249"/>
      <c r="V281" s="249"/>
      <c r="W281" s="249"/>
      <c r="X281" s="249"/>
      <c r="Y281" s="249"/>
      <c r="Z281" s="249"/>
      <c r="AA281" s="249"/>
      <c r="AB281" s="249"/>
      <c r="AC281" s="249"/>
      <c r="AD281" s="249"/>
      <c r="AE281" s="249"/>
      <c r="AF281" s="249"/>
      <c r="AG281" s="249"/>
      <c r="AH281" s="249"/>
      <c r="AI281" s="249"/>
      <c r="AJ281" s="249"/>
      <c r="AK281" s="249"/>
      <c r="AL281" s="249"/>
      <c r="AM281" s="249"/>
      <c r="AN281" s="249"/>
      <c r="AO281" s="249"/>
      <c r="AP281" s="249"/>
      <c r="AQ281" s="249"/>
      <c r="AR281" s="249"/>
      <c r="AS281" s="249"/>
      <c r="AT281" s="249"/>
      <c r="AU281" s="249"/>
      <c r="AV281" s="249"/>
      <c r="AW281" s="249"/>
      <c r="AX281" s="249"/>
      <c r="AY281" s="249"/>
      <c r="AZ281" s="249"/>
      <c r="BA281" s="249"/>
      <c r="BB281" s="249"/>
      <c r="BC281" s="249"/>
      <c r="BD281" s="249"/>
      <c r="BE281" s="249"/>
      <c r="BF281" s="249"/>
      <c r="BG281" s="249"/>
      <c r="BH281" s="249"/>
      <c r="BI281" s="249"/>
      <c r="BJ281" s="249"/>
      <c r="BK281" s="249"/>
      <c r="BL281" s="249"/>
      <c r="BM281" s="249"/>
      <c r="BN281" s="249"/>
      <c r="BO281" s="249"/>
      <c r="BP281" s="249"/>
      <c r="BQ281" s="249"/>
      <c r="BR281" s="249"/>
      <c r="BS281" s="249"/>
      <c r="BT281" s="249"/>
      <c r="BU281" s="249"/>
      <c r="BV281" s="249"/>
      <c r="BW281" s="249"/>
      <c r="BX281" s="249"/>
      <c r="BY281" s="249"/>
      <c r="BZ281" s="249"/>
      <c r="CA281" s="249"/>
      <c r="CB281" s="249"/>
      <c r="CC281" s="249"/>
      <c r="CD281" s="249"/>
      <c r="CE281" s="249"/>
      <c r="CF281" s="249"/>
      <c r="CG281" s="249"/>
      <c r="CH281" s="249"/>
      <c r="CI281" s="249"/>
      <c r="CJ281" s="249"/>
      <c r="CK281" s="249"/>
      <c r="CL281" s="249"/>
      <c r="CM281" s="249"/>
      <c r="CN281" s="249"/>
      <c r="CO281" s="249"/>
      <c r="CP281" s="249"/>
      <c r="CQ281" s="249"/>
      <c r="CR281" s="249"/>
      <c r="CS281" s="249"/>
      <c r="CT281" s="249"/>
      <c r="CU281" s="249"/>
      <c r="CV281" s="249"/>
      <c r="CW281" s="249"/>
      <c r="CX281" s="249"/>
      <c r="CY281" s="249"/>
      <c r="CZ281" s="249"/>
      <c r="DA281" s="249"/>
      <c r="DB281" s="249"/>
      <c r="DC281" s="249"/>
      <c r="DD281" s="249"/>
      <c r="DE281" s="249"/>
      <c r="DF281" s="249"/>
      <c r="DG281" s="249"/>
      <c r="DH281" s="249"/>
      <c r="DI281" s="249"/>
      <c r="DJ281" s="249"/>
      <c r="DK281" s="249"/>
      <c r="DL281" s="249"/>
    </row>
    <row r="282" spans="1:116" x14ac:dyDescent="0.35">
      <c r="A282" s="249"/>
      <c r="B282" s="249"/>
      <c r="C282" s="249"/>
      <c r="D282" s="249"/>
      <c r="E282" s="249"/>
      <c r="F282" s="249"/>
      <c r="G282" s="249"/>
      <c r="H282" s="249"/>
      <c r="I282" s="249"/>
      <c r="J282" s="249"/>
      <c r="K282" s="249"/>
      <c r="L282" s="249"/>
      <c r="M282" s="249"/>
      <c r="N282" s="249"/>
      <c r="O282" s="249"/>
      <c r="P282" s="249"/>
      <c r="Q282" s="249"/>
      <c r="R282" s="249"/>
      <c r="S282" s="249"/>
      <c r="T282" s="249"/>
      <c r="U282" s="249"/>
      <c r="V282" s="249"/>
      <c r="W282" s="249"/>
      <c r="X282" s="249"/>
      <c r="Y282" s="249"/>
      <c r="Z282" s="249"/>
      <c r="AA282" s="249"/>
      <c r="AB282" s="249"/>
      <c r="AC282" s="249"/>
      <c r="AD282" s="249"/>
      <c r="AE282" s="249"/>
      <c r="AF282" s="249"/>
      <c r="AG282" s="249"/>
      <c r="AH282" s="249"/>
      <c r="AI282" s="249"/>
      <c r="AJ282" s="249"/>
      <c r="AK282" s="249"/>
      <c r="AL282" s="249"/>
      <c r="AM282" s="249"/>
      <c r="AN282" s="249"/>
      <c r="AO282" s="249"/>
      <c r="AP282" s="249"/>
      <c r="AQ282" s="249"/>
      <c r="AR282" s="249"/>
      <c r="AS282" s="249"/>
      <c r="AT282" s="249"/>
      <c r="AU282" s="249"/>
      <c r="AV282" s="249"/>
      <c r="AW282" s="249"/>
      <c r="AX282" s="249"/>
      <c r="AY282" s="249"/>
      <c r="AZ282" s="249"/>
      <c r="BA282" s="249"/>
      <c r="BB282" s="249"/>
      <c r="BC282" s="249"/>
      <c r="BD282" s="249"/>
      <c r="BE282" s="249"/>
      <c r="BF282" s="249"/>
      <c r="BG282" s="249"/>
      <c r="BH282" s="249"/>
      <c r="BI282" s="249"/>
      <c r="BJ282" s="249"/>
      <c r="BK282" s="249"/>
      <c r="BL282" s="249"/>
      <c r="BM282" s="249"/>
      <c r="BN282" s="249"/>
      <c r="BO282" s="249"/>
      <c r="BP282" s="249"/>
      <c r="BQ282" s="249"/>
      <c r="BR282" s="249"/>
      <c r="BS282" s="249"/>
      <c r="BT282" s="249"/>
      <c r="BU282" s="249"/>
      <c r="BV282" s="249"/>
      <c r="BW282" s="249"/>
      <c r="BX282" s="249"/>
      <c r="BY282" s="249"/>
      <c r="BZ282" s="249"/>
      <c r="CA282" s="249"/>
      <c r="CB282" s="249"/>
      <c r="CC282" s="249"/>
      <c r="CD282" s="249"/>
      <c r="CE282" s="249"/>
      <c r="CF282" s="249"/>
      <c r="CG282" s="249"/>
      <c r="CH282" s="249"/>
      <c r="CI282" s="249"/>
      <c r="CJ282" s="249"/>
      <c r="CK282" s="249"/>
      <c r="CL282" s="249"/>
      <c r="CM282" s="249"/>
      <c r="CN282" s="249"/>
      <c r="CO282" s="249"/>
      <c r="CP282" s="249"/>
      <c r="CQ282" s="249"/>
      <c r="CR282" s="249"/>
      <c r="CS282" s="249"/>
      <c r="CT282" s="249"/>
      <c r="CU282" s="249"/>
      <c r="CV282" s="249"/>
      <c r="CW282" s="249"/>
      <c r="CX282" s="249"/>
      <c r="CY282" s="249"/>
      <c r="CZ282" s="249"/>
      <c r="DA282" s="249"/>
      <c r="DB282" s="249"/>
      <c r="DC282" s="249"/>
      <c r="DD282" s="249"/>
      <c r="DE282" s="249"/>
      <c r="DF282" s="249"/>
      <c r="DG282" s="249"/>
      <c r="DH282" s="249"/>
      <c r="DI282" s="249"/>
      <c r="DJ282" s="249"/>
      <c r="DK282" s="249"/>
      <c r="DL282" s="249"/>
    </row>
    <row r="283" spans="1:116" x14ac:dyDescent="0.35">
      <c r="A283" s="249"/>
      <c r="B283" s="249"/>
      <c r="C283" s="249"/>
      <c r="D283" s="249"/>
      <c r="E283" s="249"/>
      <c r="F283" s="249"/>
      <c r="G283" s="249"/>
      <c r="H283" s="249"/>
      <c r="I283" s="249"/>
      <c r="J283" s="249"/>
      <c r="K283" s="249"/>
      <c r="L283" s="249"/>
      <c r="M283" s="249"/>
      <c r="N283" s="249"/>
      <c r="O283" s="249"/>
      <c r="P283" s="249"/>
      <c r="Q283" s="249"/>
      <c r="R283" s="249"/>
      <c r="S283" s="249"/>
      <c r="T283" s="249"/>
      <c r="U283" s="249"/>
      <c r="V283" s="249"/>
      <c r="W283" s="249"/>
      <c r="X283" s="249"/>
      <c r="Y283" s="249"/>
      <c r="Z283" s="249"/>
      <c r="AA283" s="249"/>
      <c r="AB283" s="249"/>
      <c r="AC283" s="249"/>
      <c r="AD283" s="249"/>
      <c r="AE283" s="249"/>
      <c r="AF283" s="249"/>
      <c r="AG283" s="249"/>
      <c r="AH283" s="249"/>
      <c r="AI283" s="249"/>
      <c r="AJ283" s="249"/>
      <c r="AK283" s="249"/>
      <c r="AL283" s="249"/>
      <c r="AM283" s="249"/>
      <c r="AN283" s="249"/>
      <c r="AO283" s="249"/>
      <c r="AP283" s="249"/>
      <c r="AQ283" s="249"/>
      <c r="AR283" s="249"/>
      <c r="AS283" s="249"/>
      <c r="AT283" s="249"/>
      <c r="AU283" s="249"/>
      <c r="AV283" s="249"/>
      <c r="AW283" s="249"/>
      <c r="AX283" s="249"/>
      <c r="AY283" s="249"/>
      <c r="AZ283" s="249"/>
      <c r="BA283" s="249"/>
      <c r="BB283" s="249"/>
      <c r="BC283" s="249"/>
      <c r="BD283" s="249"/>
      <c r="BE283" s="249"/>
      <c r="BF283" s="249"/>
      <c r="BG283" s="249"/>
      <c r="BH283" s="249"/>
      <c r="BI283" s="249"/>
      <c r="BJ283" s="249"/>
      <c r="BK283" s="249"/>
      <c r="BL283" s="249"/>
      <c r="BM283" s="249"/>
      <c r="BN283" s="249"/>
      <c r="BO283" s="249"/>
      <c r="BP283" s="249"/>
      <c r="BQ283" s="249"/>
      <c r="BR283" s="249"/>
      <c r="BS283" s="249"/>
      <c r="BT283" s="249"/>
      <c r="BU283" s="249"/>
      <c r="BV283" s="249"/>
      <c r="BW283" s="249"/>
      <c r="BX283" s="249"/>
      <c r="BY283" s="249"/>
      <c r="BZ283" s="249"/>
      <c r="CA283" s="249"/>
      <c r="CB283" s="249"/>
      <c r="CC283" s="249"/>
      <c r="CD283" s="249"/>
      <c r="CE283" s="249"/>
      <c r="CF283" s="249"/>
      <c r="CG283" s="249"/>
      <c r="CH283" s="249"/>
      <c r="CI283" s="249"/>
      <c r="CJ283" s="249"/>
      <c r="CK283" s="249"/>
      <c r="CL283" s="249"/>
      <c r="CM283" s="249"/>
      <c r="CN283" s="249"/>
      <c r="CO283" s="249"/>
      <c r="CP283" s="249"/>
      <c r="CQ283" s="249"/>
      <c r="CR283" s="249"/>
      <c r="CS283" s="249"/>
      <c r="CT283" s="249"/>
      <c r="CU283" s="249"/>
      <c r="CV283" s="249"/>
      <c r="CW283" s="249"/>
      <c r="CX283" s="249"/>
      <c r="CY283" s="249"/>
      <c r="CZ283" s="249"/>
      <c r="DA283" s="249"/>
      <c r="DB283" s="249"/>
      <c r="DC283" s="249"/>
      <c r="DD283" s="249"/>
      <c r="DE283" s="249"/>
      <c r="DF283" s="249"/>
      <c r="DG283" s="249"/>
      <c r="DH283" s="249"/>
      <c r="DI283" s="249"/>
      <c r="DJ283" s="249"/>
      <c r="DK283" s="249"/>
      <c r="DL283" s="249"/>
    </row>
    <row r="284" spans="1:116" x14ac:dyDescent="0.35">
      <c r="A284" s="249"/>
      <c r="B284" s="249"/>
      <c r="C284" s="249"/>
      <c r="D284" s="249"/>
      <c r="E284" s="249"/>
      <c r="F284" s="249"/>
      <c r="G284" s="249"/>
      <c r="H284" s="249"/>
      <c r="I284" s="249"/>
      <c r="J284" s="249"/>
      <c r="K284" s="249"/>
      <c r="L284" s="249"/>
      <c r="M284" s="249"/>
      <c r="N284" s="249"/>
      <c r="O284" s="249"/>
      <c r="P284" s="249"/>
      <c r="Q284" s="249"/>
      <c r="R284" s="249"/>
      <c r="S284" s="249"/>
      <c r="T284" s="249"/>
      <c r="U284" s="249"/>
      <c r="V284" s="249"/>
      <c r="W284" s="249"/>
      <c r="X284" s="249"/>
      <c r="Y284" s="249"/>
      <c r="Z284" s="249"/>
      <c r="AA284" s="249"/>
      <c r="AB284" s="249"/>
      <c r="AC284" s="249"/>
      <c r="AD284" s="249"/>
      <c r="AE284" s="249"/>
      <c r="AF284" s="249"/>
      <c r="AG284" s="249"/>
      <c r="AH284" s="249"/>
      <c r="AI284" s="249"/>
      <c r="AJ284" s="249"/>
      <c r="AK284" s="249"/>
      <c r="AL284" s="249"/>
      <c r="AM284" s="249"/>
      <c r="AN284" s="249"/>
      <c r="AO284" s="249"/>
      <c r="AP284" s="249"/>
      <c r="AQ284" s="249"/>
      <c r="AR284" s="249"/>
      <c r="AS284" s="249"/>
      <c r="AT284" s="249"/>
      <c r="AU284" s="249"/>
      <c r="AV284" s="249"/>
      <c r="AW284" s="249"/>
      <c r="AX284" s="249"/>
      <c r="AY284" s="249"/>
      <c r="AZ284" s="249"/>
      <c r="BA284" s="249"/>
      <c r="BB284" s="249"/>
      <c r="BC284" s="249"/>
      <c r="BD284" s="249"/>
      <c r="BE284" s="249"/>
      <c r="BF284" s="249"/>
      <c r="BG284" s="249"/>
      <c r="BH284" s="249"/>
      <c r="BI284" s="249"/>
      <c r="BJ284" s="249"/>
      <c r="BK284" s="249"/>
      <c r="BL284" s="249"/>
      <c r="BM284" s="249"/>
      <c r="BN284" s="249"/>
      <c r="BO284" s="249"/>
      <c r="BP284" s="249"/>
      <c r="BQ284" s="249"/>
      <c r="BR284" s="249"/>
      <c r="BS284" s="249"/>
      <c r="BT284" s="249"/>
      <c r="BU284" s="249"/>
      <c r="BV284" s="249"/>
      <c r="BW284" s="249"/>
      <c r="BX284" s="249"/>
      <c r="BY284" s="249"/>
      <c r="BZ284" s="249"/>
      <c r="CA284" s="249"/>
      <c r="CB284" s="249"/>
      <c r="CC284" s="249"/>
      <c r="CD284" s="249"/>
      <c r="CE284" s="249"/>
      <c r="CF284" s="249"/>
      <c r="CG284" s="249"/>
      <c r="CH284" s="249"/>
      <c r="CI284" s="249"/>
      <c r="CJ284" s="249"/>
      <c r="CK284" s="249"/>
      <c r="CL284" s="249"/>
      <c r="CM284" s="249"/>
      <c r="CN284" s="249"/>
      <c r="CO284" s="249"/>
      <c r="CP284" s="249"/>
      <c r="CQ284" s="249"/>
      <c r="CR284" s="249"/>
      <c r="CS284" s="249"/>
      <c r="CT284" s="249"/>
      <c r="CU284" s="249"/>
      <c r="CV284" s="249"/>
      <c r="CW284" s="249"/>
      <c r="CX284" s="249"/>
      <c r="CY284" s="249"/>
      <c r="CZ284" s="249"/>
      <c r="DA284" s="249"/>
      <c r="DB284" s="249"/>
      <c r="DC284" s="249"/>
      <c r="DD284" s="249"/>
      <c r="DE284" s="249"/>
      <c r="DF284" s="249"/>
      <c r="DG284" s="249"/>
      <c r="DH284" s="249"/>
      <c r="DI284" s="249"/>
      <c r="DJ284" s="249"/>
      <c r="DK284" s="249"/>
      <c r="DL284" s="249"/>
    </row>
    <row r="285" spans="1:116" x14ac:dyDescent="0.35">
      <c r="A285" s="249"/>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c r="AD285" s="249"/>
      <c r="AE285" s="249"/>
      <c r="AF285" s="249"/>
      <c r="AG285" s="249"/>
      <c r="AH285" s="249"/>
      <c r="AI285" s="249"/>
      <c r="AJ285" s="249"/>
      <c r="AK285" s="249"/>
      <c r="AL285" s="249"/>
      <c r="AM285" s="249"/>
      <c r="AN285" s="249"/>
      <c r="AO285" s="249"/>
      <c r="AP285" s="249"/>
      <c r="AQ285" s="249"/>
      <c r="AR285" s="249"/>
      <c r="AS285" s="249"/>
      <c r="AT285" s="249"/>
      <c r="AU285" s="249"/>
      <c r="AV285" s="249"/>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49"/>
      <c r="BU285" s="249"/>
      <c r="BV285" s="249"/>
      <c r="BW285" s="249"/>
      <c r="BX285" s="249"/>
      <c r="BY285" s="249"/>
      <c r="BZ285" s="249"/>
      <c r="CA285" s="249"/>
      <c r="CB285" s="249"/>
      <c r="CC285" s="249"/>
      <c r="CD285" s="249"/>
      <c r="CE285" s="249"/>
      <c r="CF285" s="249"/>
      <c r="CG285" s="249"/>
      <c r="CH285" s="249"/>
      <c r="CI285" s="249"/>
      <c r="CJ285" s="249"/>
      <c r="CK285" s="249"/>
      <c r="CL285" s="249"/>
      <c r="CM285" s="249"/>
      <c r="CN285" s="249"/>
      <c r="CO285" s="249"/>
      <c r="CP285" s="249"/>
      <c r="CQ285" s="249"/>
      <c r="CR285" s="249"/>
      <c r="CS285" s="249"/>
      <c r="CT285" s="249"/>
      <c r="CU285" s="249"/>
      <c r="CV285" s="249"/>
      <c r="CW285" s="249"/>
      <c r="CX285" s="249"/>
      <c r="CY285" s="249"/>
      <c r="CZ285" s="249"/>
      <c r="DA285" s="249"/>
      <c r="DB285" s="249"/>
      <c r="DC285" s="249"/>
      <c r="DD285" s="249"/>
      <c r="DE285" s="249"/>
      <c r="DF285" s="249"/>
      <c r="DG285" s="249"/>
      <c r="DH285" s="249"/>
      <c r="DI285" s="249"/>
      <c r="DJ285" s="249"/>
      <c r="DK285" s="249"/>
      <c r="DL285" s="249"/>
    </row>
    <row r="286" spans="1:116" x14ac:dyDescent="0.35">
      <c r="A286" s="249"/>
      <c r="B286" s="249"/>
      <c r="C286" s="249"/>
      <c r="D286" s="249"/>
      <c r="E286" s="249"/>
      <c r="F286" s="249"/>
      <c r="G286" s="249"/>
      <c r="H286" s="249"/>
      <c r="I286" s="249"/>
      <c r="J286" s="249"/>
      <c r="K286" s="249"/>
      <c r="L286" s="249"/>
      <c r="M286" s="249"/>
      <c r="N286" s="249"/>
      <c r="O286" s="249"/>
      <c r="P286" s="249"/>
      <c r="Q286" s="249"/>
      <c r="R286" s="249"/>
      <c r="S286" s="249"/>
      <c r="T286" s="249"/>
      <c r="U286" s="249"/>
      <c r="V286" s="249"/>
      <c r="W286" s="249"/>
      <c r="X286" s="249"/>
      <c r="Y286" s="249"/>
      <c r="Z286" s="249"/>
      <c r="AA286" s="249"/>
      <c r="AB286" s="249"/>
      <c r="AC286" s="249"/>
      <c r="AD286" s="249"/>
      <c r="AE286" s="249"/>
      <c r="AF286" s="249"/>
      <c r="AG286" s="249"/>
      <c r="AH286" s="249"/>
      <c r="AI286" s="249"/>
      <c r="AJ286" s="249"/>
      <c r="AK286" s="249"/>
      <c r="AL286" s="249"/>
      <c r="AM286" s="249"/>
      <c r="AN286" s="249"/>
      <c r="AO286" s="249"/>
      <c r="AP286" s="249"/>
      <c r="AQ286" s="249"/>
      <c r="AR286" s="249"/>
      <c r="AS286" s="249"/>
      <c r="AT286" s="249"/>
      <c r="AU286" s="249"/>
      <c r="AV286" s="249"/>
      <c r="AW286" s="249"/>
      <c r="AX286" s="249"/>
      <c r="AY286" s="249"/>
      <c r="AZ286" s="249"/>
      <c r="BA286" s="249"/>
      <c r="BB286" s="249"/>
      <c r="BC286" s="249"/>
      <c r="BD286" s="249"/>
      <c r="BE286" s="249"/>
      <c r="BF286" s="249"/>
      <c r="BG286" s="249"/>
      <c r="BH286" s="249"/>
      <c r="BI286" s="249"/>
      <c r="BJ286" s="249"/>
      <c r="BK286" s="249"/>
      <c r="BL286" s="249"/>
      <c r="BM286" s="249"/>
      <c r="BN286" s="249"/>
      <c r="BO286" s="249"/>
      <c r="BP286" s="249"/>
      <c r="BQ286" s="249"/>
      <c r="BR286" s="249"/>
      <c r="BS286" s="249"/>
      <c r="BT286" s="249"/>
      <c r="BU286" s="249"/>
      <c r="BV286" s="249"/>
      <c r="BW286" s="249"/>
      <c r="BX286" s="249"/>
      <c r="BY286" s="249"/>
      <c r="BZ286" s="249"/>
      <c r="CA286" s="249"/>
      <c r="CB286" s="249"/>
      <c r="CC286" s="249"/>
      <c r="CD286" s="249"/>
      <c r="CE286" s="249"/>
      <c r="CF286" s="249"/>
      <c r="CG286" s="249"/>
      <c r="CH286" s="249"/>
      <c r="CI286" s="249"/>
      <c r="CJ286" s="249"/>
      <c r="CK286" s="249"/>
      <c r="CL286" s="249"/>
      <c r="CM286" s="249"/>
      <c r="CN286" s="249"/>
      <c r="CO286" s="249"/>
      <c r="CP286" s="249"/>
      <c r="CQ286" s="249"/>
      <c r="CR286" s="249"/>
      <c r="CS286" s="249"/>
      <c r="CT286" s="249"/>
      <c r="CU286" s="249"/>
      <c r="CV286" s="249"/>
      <c r="CW286" s="249"/>
      <c r="CX286" s="249"/>
      <c r="CY286" s="249"/>
      <c r="CZ286" s="249"/>
      <c r="DA286" s="249"/>
      <c r="DB286" s="249"/>
      <c r="DC286" s="249"/>
      <c r="DD286" s="249"/>
      <c r="DE286" s="249"/>
      <c r="DF286" s="249"/>
      <c r="DG286" s="249"/>
      <c r="DH286" s="249"/>
      <c r="DI286" s="249"/>
      <c r="DJ286" s="249"/>
      <c r="DK286" s="249"/>
      <c r="DL286" s="249"/>
    </row>
    <row r="287" spans="1:116" x14ac:dyDescent="0.35">
      <c r="A287" s="249"/>
      <c r="B287" s="249"/>
      <c r="C287" s="249"/>
      <c r="D287" s="249"/>
      <c r="E287" s="249"/>
      <c r="F287" s="249"/>
      <c r="G287" s="249"/>
      <c r="H287" s="249"/>
      <c r="I287" s="249"/>
      <c r="J287" s="249"/>
      <c r="K287" s="249"/>
      <c r="L287" s="249"/>
      <c r="M287" s="249"/>
      <c r="N287" s="249"/>
      <c r="O287" s="249"/>
      <c r="P287" s="249"/>
      <c r="Q287" s="249"/>
      <c r="R287" s="249"/>
      <c r="S287" s="249"/>
      <c r="T287" s="249"/>
      <c r="U287" s="249"/>
      <c r="V287" s="249"/>
      <c r="W287" s="249"/>
      <c r="X287" s="249"/>
      <c r="Y287" s="249"/>
      <c r="Z287" s="249"/>
      <c r="AA287" s="249"/>
      <c r="AB287" s="249"/>
      <c r="AC287" s="249"/>
      <c r="AD287" s="249"/>
      <c r="AE287" s="249"/>
      <c r="AF287" s="249"/>
      <c r="AG287" s="249"/>
      <c r="AH287" s="249"/>
      <c r="AI287" s="249"/>
      <c r="AJ287" s="249"/>
      <c r="AK287" s="249"/>
      <c r="AL287" s="249"/>
      <c r="AM287" s="249"/>
      <c r="AN287" s="249"/>
      <c r="AO287" s="249"/>
      <c r="AP287" s="249"/>
      <c r="AQ287" s="249"/>
      <c r="AR287" s="249"/>
      <c r="AS287" s="249"/>
      <c r="AT287" s="249"/>
      <c r="AU287" s="249"/>
      <c r="AV287" s="249"/>
      <c r="AW287" s="249"/>
      <c r="AX287" s="249"/>
      <c r="AY287" s="249"/>
      <c r="AZ287" s="249"/>
      <c r="BA287" s="249"/>
      <c r="BB287" s="249"/>
      <c r="BC287" s="249"/>
      <c r="BD287" s="249"/>
      <c r="BE287" s="249"/>
      <c r="BF287" s="249"/>
      <c r="BG287" s="249"/>
      <c r="BH287" s="249"/>
      <c r="BI287" s="249"/>
      <c r="BJ287" s="249"/>
      <c r="BK287" s="249"/>
      <c r="BL287" s="249"/>
      <c r="BM287" s="249"/>
      <c r="BN287" s="249"/>
      <c r="BO287" s="249"/>
      <c r="BP287" s="249"/>
      <c r="BQ287" s="249"/>
      <c r="BR287" s="249"/>
      <c r="BS287" s="249"/>
      <c r="BT287" s="249"/>
      <c r="BU287" s="249"/>
      <c r="BV287" s="249"/>
      <c r="BW287" s="249"/>
      <c r="BX287" s="249"/>
      <c r="BY287" s="249"/>
      <c r="BZ287" s="249"/>
      <c r="CA287" s="249"/>
      <c r="CB287" s="249"/>
      <c r="CC287" s="249"/>
      <c r="CD287" s="249"/>
      <c r="CE287" s="249"/>
      <c r="CF287" s="249"/>
      <c r="CG287" s="249"/>
      <c r="CH287" s="249"/>
      <c r="CI287" s="249"/>
      <c r="CJ287" s="249"/>
      <c r="CK287" s="249"/>
      <c r="CL287" s="249"/>
      <c r="CM287" s="249"/>
      <c r="CN287" s="249"/>
      <c r="CO287" s="249"/>
      <c r="CP287" s="249"/>
      <c r="CQ287" s="249"/>
      <c r="CR287" s="249"/>
      <c r="CS287" s="249"/>
      <c r="CT287" s="249"/>
      <c r="CU287" s="249"/>
      <c r="CV287" s="249"/>
      <c r="CW287" s="249"/>
      <c r="CX287" s="249"/>
      <c r="CY287" s="249"/>
      <c r="CZ287" s="249"/>
      <c r="DA287" s="249"/>
      <c r="DB287" s="249"/>
      <c r="DC287" s="249"/>
      <c r="DD287" s="249"/>
      <c r="DE287" s="249"/>
      <c r="DF287" s="249"/>
      <c r="DG287" s="249"/>
      <c r="DH287" s="249"/>
      <c r="DI287" s="249"/>
      <c r="DJ287" s="249"/>
      <c r="DK287" s="249"/>
      <c r="DL287" s="249"/>
    </row>
    <row r="288" spans="1:116" x14ac:dyDescent="0.35">
      <c r="A288" s="249"/>
      <c r="B288" s="249"/>
      <c r="C288" s="249"/>
      <c r="D288" s="249"/>
      <c r="E288" s="249"/>
      <c r="F288" s="249"/>
      <c r="G288" s="249"/>
      <c r="H288" s="249"/>
      <c r="I288" s="249"/>
      <c r="J288" s="249"/>
      <c r="K288" s="249"/>
      <c r="L288" s="249"/>
      <c r="M288" s="249"/>
      <c r="N288" s="249"/>
      <c r="O288" s="249"/>
      <c r="P288" s="249"/>
      <c r="Q288" s="249"/>
      <c r="R288" s="249"/>
      <c r="S288" s="249"/>
      <c r="T288" s="249"/>
      <c r="U288" s="249"/>
      <c r="V288" s="249"/>
      <c r="W288" s="249"/>
      <c r="X288" s="249"/>
      <c r="Y288" s="249"/>
      <c r="Z288" s="249"/>
      <c r="AA288" s="249"/>
      <c r="AB288" s="249"/>
      <c r="AC288" s="249"/>
      <c r="AD288" s="249"/>
      <c r="AE288" s="249"/>
      <c r="AF288" s="249"/>
      <c r="AG288" s="249"/>
      <c r="AH288" s="249"/>
      <c r="AI288" s="249"/>
      <c r="AJ288" s="249"/>
      <c r="AK288" s="249"/>
      <c r="AL288" s="249"/>
      <c r="AM288" s="249"/>
      <c r="AN288" s="249"/>
      <c r="AO288" s="249"/>
      <c r="AP288" s="249"/>
      <c r="AQ288" s="249"/>
      <c r="AR288" s="249"/>
      <c r="AS288" s="249"/>
      <c r="AT288" s="249"/>
      <c r="AU288" s="249"/>
      <c r="AV288" s="249"/>
      <c r="AW288" s="249"/>
      <c r="AX288" s="249"/>
      <c r="AY288" s="249"/>
      <c r="AZ288" s="249"/>
      <c r="BA288" s="249"/>
      <c r="BB288" s="249"/>
      <c r="BC288" s="249"/>
      <c r="BD288" s="249"/>
      <c r="BE288" s="249"/>
      <c r="BF288" s="249"/>
      <c r="BG288" s="249"/>
      <c r="BH288" s="249"/>
      <c r="BI288" s="249"/>
      <c r="BJ288" s="249"/>
      <c r="BK288" s="249"/>
      <c r="BL288" s="249"/>
      <c r="BM288" s="249"/>
      <c r="BN288" s="249"/>
      <c r="BO288" s="249"/>
      <c r="BP288" s="249"/>
      <c r="BQ288" s="249"/>
      <c r="BR288" s="249"/>
      <c r="BS288" s="249"/>
      <c r="BT288" s="249"/>
      <c r="BU288" s="249"/>
      <c r="BV288" s="249"/>
      <c r="BW288" s="249"/>
      <c r="BX288" s="249"/>
      <c r="BY288" s="249"/>
      <c r="BZ288" s="249"/>
      <c r="CA288" s="249"/>
      <c r="CB288" s="249"/>
      <c r="CC288" s="249"/>
      <c r="CD288" s="249"/>
      <c r="CE288" s="249"/>
      <c r="CF288" s="249"/>
      <c r="CG288" s="249"/>
      <c r="CH288" s="249"/>
      <c r="CI288" s="249"/>
      <c r="CJ288" s="249"/>
      <c r="CK288" s="249"/>
      <c r="CL288" s="249"/>
      <c r="CM288" s="249"/>
      <c r="CN288" s="249"/>
      <c r="CO288" s="249"/>
      <c r="CP288" s="249"/>
      <c r="CQ288" s="249"/>
      <c r="CR288" s="249"/>
      <c r="CS288" s="249"/>
      <c r="CT288" s="249"/>
      <c r="CU288" s="249"/>
      <c r="CV288" s="249"/>
      <c r="CW288" s="249"/>
      <c r="CX288" s="249"/>
      <c r="CY288" s="249"/>
      <c r="CZ288" s="249"/>
      <c r="DA288" s="249"/>
      <c r="DB288" s="249"/>
      <c r="DC288" s="249"/>
      <c r="DD288" s="249"/>
      <c r="DE288" s="249"/>
      <c r="DF288" s="249"/>
      <c r="DG288" s="249"/>
      <c r="DH288" s="249"/>
      <c r="DI288" s="249"/>
      <c r="DJ288" s="249"/>
      <c r="DK288" s="249"/>
      <c r="DL288" s="249"/>
    </row>
    <row r="289" spans="1:116" x14ac:dyDescent="0.35">
      <c r="A289" s="249"/>
      <c r="B289" s="249"/>
      <c r="C289" s="249"/>
      <c r="D289" s="249"/>
      <c r="E289" s="249"/>
      <c r="F289" s="249"/>
      <c r="G289" s="249"/>
      <c r="H289" s="249"/>
      <c r="I289" s="249"/>
      <c r="J289" s="249"/>
      <c r="K289" s="249"/>
      <c r="L289" s="249"/>
      <c r="M289" s="249"/>
      <c r="N289" s="249"/>
      <c r="O289" s="249"/>
      <c r="P289" s="249"/>
      <c r="Q289" s="249"/>
      <c r="R289" s="249"/>
      <c r="S289" s="249"/>
      <c r="T289" s="249"/>
      <c r="U289" s="249"/>
      <c r="V289" s="249"/>
      <c r="W289" s="249"/>
      <c r="X289" s="249"/>
      <c r="Y289" s="249"/>
      <c r="Z289" s="249"/>
      <c r="AA289" s="249"/>
      <c r="AB289" s="249"/>
      <c r="AC289" s="249"/>
      <c r="AD289" s="249"/>
      <c r="AE289" s="249"/>
      <c r="AF289" s="249"/>
      <c r="AG289" s="249"/>
      <c r="AH289" s="249"/>
      <c r="AI289" s="249"/>
      <c r="AJ289" s="249"/>
      <c r="AK289" s="249"/>
      <c r="AL289" s="249"/>
      <c r="AM289" s="249"/>
      <c r="AN289" s="249"/>
      <c r="AO289" s="249"/>
      <c r="AP289" s="249"/>
      <c r="AQ289" s="249"/>
      <c r="AR289" s="249"/>
      <c r="AS289" s="249"/>
      <c r="AT289" s="249"/>
      <c r="AU289" s="249"/>
      <c r="AV289" s="249"/>
      <c r="AW289" s="249"/>
      <c r="AX289" s="249"/>
      <c r="AY289" s="249"/>
      <c r="AZ289" s="249"/>
      <c r="BA289" s="249"/>
      <c r="BB289" s="249"/>
      <c r="BC289" s="249"/>
      <c r="BD289" s="249"/>
      <c r="BE289" s="249"/>
      <c r="BF289" s="249"/>
      <c r="BG289" s="249"/>
      <c r="BH289" s="249"/>
      <c r="BI289" s="249"/>
      <c r="BJ289" s="249"/>
      <c r="BK289" s="249"/>
      <c r="BL289" s="249"/>
      <c r="BM289" s="249"/>
      <c r="BN289" s="249"/>
      <c r="BO289" s="249"/>
      <c r="BP289" s="249"/>
      <c r="BQ289" s="249"/>
      <c r="BR289" s="249"/>
      <c r="BS289" s="249"/>
      <c r="BT289" s="249"/>
      <c r="BU289" s="249"/>
      <c r="BV289" s="249"/>
      <c r="BW289" s="249"/>
      <c r="BX289" s="249"/>
      <c r="BY289" s="249"/>
      <c r="BZ289" s="249"/>
      <c r="CA289" s="249"/>
      <c r="CB289" s="249"/>
      <c r="CC289" s="249"/>
      <c r="CD289" s="249"/>
      <c r="CE289" s="249"/>
      <c r="CF289" s="249"/>
      <c r="CG289" s="249"/>
      <c r="CH289" s="249"/>
      <c r="CI289" s="249"/>
      <c r="CJ289" s="249"/>
      <c r="CK289" s="249"/>
      <c r="CL289" s="249"/>
      <c r="CM289" s="249"/>
      <c r="CN289" s="249"/>
      <c r="CO289" s="249"/>
      <c r="CP289" s="249"/>
      <c r="CQ289" s="249"/>
      <c r="CR289" s="249"/>
      <c r="CS289" s="249"/>
      <c r="CT289" s="249"/>
      <c r="CU289" s="249"/>
      <c r="CV289" s="249"/>
      <c r="CW289" s="249"/>
      <c r="CX289" s="249"/>
      <c r="CY289" s="249"/>
      <c r="CZ289" s="249"/>
      <c r="DA289" s="249"/>
      <c r="DB289" s="249"/>
      <c r="DC289" s="249"/>
      <c r="DD289" s="249"/>
      <c r="DE289" s="249"/>
      <c r="DF289" s="249"/>
      <c r="DG289" s="249"/>
      <c r="DH289" s="249"/>
      <c r="DI289" s="249"/>
      <c r="DJ289" s="249"/>
      <c r="DK289" s="249"/>
      <c r="DL289" s="249"/>
    </row>
    <row r="290" spans="1:116" x14ac:dyDescent="0.35">
      <c r="A290" s="249"/>
      <c r="B290" s="249"/>
      <c r="C290" s="249"/>
      <c r="D290" s="249"/>
      <c r="E290" s="249"/>
      <c r="F290" s="249"/>
      <c r="G290" s="249"/>
      <c r="H290" s="249"/>
      <c r="I290" s="249"/>
      <c r="J290" s="249"/>
      <c r="K290" s="249"/>
      <c r="L290" s="249"/>
      <c r="M290" s="249"/>
      <c r="N290" s="249"/>
      <c r="O290" s="249"/>
      <c r="P290" s="249"/>
      <c r="Q290" s="249"/>
      <c r="R290" s="249"/>
      <c r="S290" s="249"/>
      <c r="T290" s="249"/>
      <c r="U290" s="249"/>
      <c r="V290" s="249"/>
      <c r="W290" s="249"/>
      <c r="X290" s="249"/>
      <c r="Y290" s="249"/>
      <c r="Z290" s="249"/>
      <c r="AA290" s="249"/>
      <c r="AB290" s="249"/>
      <c r="AC290" s="249"/>
      <c r="AD290" s="249"/>
      <c r="AE290" s="249"/>
      <c r="AF290" s="249"/>
      <c r="AG290" s="249"/>
      <c r="AH290" s="249"/>
      <c r="AI290" s="249"/>
      <c r="AJ290" s="249"/>
      <c r="AK290" s="249"/>
      <c r="AL290" s="249"/>
      <c r="AM290" s="249"/>
      <c r="AN290" s="249"/>
      <c r="AO290" s="249"/>
      <c r="AP290" s="249"/>
      <c r="AQ290" s="249"/>
      <c r="AR290" s="249"/>
      <c r="AS290" s="249"/>
      <c r="AT290" s="249"/>
      <c r="AU290" s="249"/>
      <c r="AV290" s="249"/>
      <c r="AW290" s="249"/>
      <c r="AX290" s="249"/>
      <c r="AY290" s="249"/>
      <c r="AZ290" s="249"/>
      <c r="BA290" s="249"/>
      <c r="BB290" s="249"/>
      <c r="BC290" s="249"/>
      <c r="BD290" s="249"/>
      <c r="BE290" s="249"/>
      <c r="BF290" s="249"/>
      <c r="BG290" s="249"/>
      <c r="BH290" s="249"/>
      <c r="BI290" s="249"/>
      <c r="BJ290" s="249"/>
      <c r="BK290" s="249"/>
      <c r="BL290" s="249"/>
      <c r="BM290" s="249"/>
      <c r="BN290" s="249"/>
      <c r="BO290" s="249"/>
      <c r="BP290" s="249"/>
      <c r="BQ290" s="249"/>
      <c r="BR290" s="249"/>
      <c r="BS290" s="249"/>
      <c r="BT290" s="249"/>
      <c r="BU290" s="249"/>
      <c r="BV290" s="249"/>
      <c r="BW290" s="249"/>
      <c r="BX290" s="249"/>
      <c r="BY290" s="249"/>
      <c r="BZ290" s="249"/>
      <c r="CA290" s="249"/>
      <c r="CB290" s="249"/>
      <c r="CC290" s="249"/>
      <c r="CD290" s="249"/>
      <c r="CE290" s="249"/>
      <c r="CF290" s="249"/>
      <c r="CG290" s="249"/>
      <c r="CH290" s="249"/>
      <c r="CI290" s="249"/>
      <c r="CJ290" s="249"/>
      <c r="CK290" s="249"/>
      <c r="CL290" s="249"/>
      <c r="CM290" s="249"/>
      <c r="CN290" s="249"/>
      <c r="CO290" s="249"/>
      <c r="CP290" s="249"/>
      <c r="CQ290" s="249"/>
      <c r="CR290" s="249"/>
      <c r="CS290" s="249"/>
      <c r="CT290" s="249"/>
      <c r="CU290" s="249"/>
      <c r="CV290" s="249"/>
      <c r="CW290" s="249"/>
      <c r="CX290" s="249"/>
      <c r="CY290" s="249"/>
      <c r="CZ290" s="249"/>
      <c r="DA290" s="249"/>
      <c r="DB290" s="249"/>
      <c r="DC290" s="249"/>
      <c r="DD290" s="249"/>
      <c r="DE290" s="249"/>
      <c r="DF290" s="249"/>
      <c r="DG290" s="249"/>
      <c r="DH290" s="249"/>
      <c r="DI290" s="249"/>
      <c r="DJ290" s="249"/>
      <c r="DK290" s="249"/>
      <c r="DL290" s="249"/>
    </row>
    <row r="291" spans="1:116" x14ac:dyDescent="0.35">
      <c r="A291" s="249"/>
      <c r="B291" s="249"/>
      <c r="C291" s="249"/>
      <c r="D291" s="249"/>
      <c r="E291" s="249"/>
      <c r="F291" s="249"/>
      <c r="G291" s="249"/>
      <c r="H291" s="249"/>
      <c r="I291" s="249"/>
      <c r="J291" s="249"/>
      <c r="K291" s="249"/>
      <c r="L291" s="249"/>
      <c r="M291" s="249"/>
      <c r="N291" s="249"/>
      <c r="O291" s="249"/>
      <c r="P291" s="249"/>
      <c r="Q291" s="249"/>
      <c r="R291" s="249"/>
      <c r="S291" s="249"/>
      <c r="T291" s="249"/>
      <c r="U291" s="249"/>
      <c r="V291" s="249"/>
      <c r="W291" s="249"/>
      <c r="X291" s="249"/>
      <c r="Y291" s="249"/>
      <c r="Z291" s="249"/>
      <c r="AA291" s="249"/>
      <c r="AB291" s="249"/>
      <c r="AC291" s="249"/>
      <c r="AD291" s="249"/>
      <c r="AE291" s="249"/>
      <c r="AF291" s="249"/>
      <c r="AG291" s="249"/>
      <c r="AH291" s="249"/>
      <c r="AI291" s="249"/>
      <c r="AJ291" s="249"/>
      <c r="AK291" s="249"/>
      <c r="AL291" s="249"/>
      <c r="AM291" s="249"/>
      <c r="AN291" s="249"/>
      <c r="AO291" s="249"/>
      <c r="AP291" s="249"/>
      <c r="AQ291" s="249"/>
      <c r="AR291" s="249"/>
      <c r="AS291" s="249"/>
      <c r="AT291" s="249"/>
      <c r="AU291" s="249"/>
      <c r="AV291" s="249"/>
      <c r="AW291" s="249"/>
      <c r="AX291" s="249"/>
      <c r="AY291" s="249"/>
      <c r="AZ291" s="249"/>
      <c r="BA291" s="249"/>
      <c r="BB291" s="249"/>
      <c r="BC291" s="249"/>
      <c r="BD291" s="249"/>
      <c r="BE291" s="249"/>
      <c r="BF291" s="249"/>
      <c r="BG291" s="249"/>
      <c r="BH291" s="249"/>
      <c r="BI291" s="249"/>
      <c r="BJ291" s="249"/>
      <c r="BK291" s="249"/>
      <c r="BL291" s="249"/>
      <c r="BM291" s="249"/>
      <c r="BN291" s="249"/>
      <c r="BO291" s="249"/>
      <c r="BP291" s="249"/>
      <c r="BQ291" s="249"/>
      <c r="BR291" s="249"/>
      <c r="BS291" s="249"/>
      <c r="BT291" s="249"/>
      <c r="BU291" s="249"/>
      <c r="BV291" s="249"/>
      <c r="BW291" s="249"/>
      <c r="BX291" s="249"/>
      <c r="BY291" s="249"/>
      <c r="BZ291" s="249"/>
      <c r="CA291" s="249"/>
      <c r="CB291" s="249"/>
      <c r="CC291" s="249"/>
      <c r="CD291" s="249"/>
      <c r="CE291" s="249"/>
      <c r="CF291" s="249"/>
      <c r="CG291" s="249"/>
      <c r="CH291" s="249"/>
      <c r="CI291" s="249"/>
      <c r="CJ291" s="249"/>
      <c r="CK291" s="249"/>
      <c r="CL291" s="249"/>
      <c r="CM291" s="249"/>
      <c r="CN291" s="249"/>
      <c r="CO291" s="249"/>
      <c r="CP291" s="249"/>
      <c r="CQ291" s="249"/>
      <c r="CR291" s="249"/>
      <c r="CS291" s="249"/>
      <c r="CT291" s="249"/>
      <c r="CU291" s="249"/>
      <c r="CV291" s="249"/>
      <c r="CW291" s="249"/>
      <c r="CX291" s="249"/>
      <c r="CY291" s="249"/>
      <c r="CZ291" s="249"/>
      <c r="DA291" s="249"/>
      <c r="DB291" s="249"/>
      <c r="DC291" s="249"/>
      <c r="DD291" s="249"/>
      <c r="DE291" s="249"/>
      <c r="DF291" s="249"/>
      <c r="DG291" s="249"/>
      <c r="DH291" s="249"/>
      <c r="DI291" s="249"/>
      <c r="DJ291" s="249"/>
      <c r="DK291" s="249"/>
      <c r="DL291" s="249"/>
    </row>
    <row r="292" spans="1:116" x14ac:dyDescent="0.35">
      <c r="A292" s="249"/>
      <c r="B292" s="249"/>
      <c r="C292" s="249"/>
      <c r="D292" s="249"/>
      <c r="E292" s="249"/>
      <c r="F292" s="249"/>
      <c r="G292" s="249"/>
      <c r="H292" s="249"/>
      <c r="I292" s="249"/>
      <c r="J292" s="249"/>
      <c r="K292" s="249"/>
      <c r="L292" s="249"/>
      <c r="M292" s="249"/>
      <c r="N292" s="249"/>
      <c r="O292" s="249"/>
      <c r="P292" s="249"/>
      <c r="Q292" s="249"/>
      <c r="R292" s="249"/>
      <c r="S292" s="249"/>
      <c r="T292" s="249"/>
      <c r="U292" s="249"/>
      <c r="V292" s="249"/>
      <c r="W292" s="249"/>
      <c r="X292" s="249"/>
      <c r="Y292" s="249"/>
      <c r="Z292" s="249"/>
      <c r="AA292" s="249"/>
      <c r="AB292" s="249"/>
      <c r="AC292" s="249"/>
      <c r="AD292" s="249"/>
      <c r="AE292" s="249"/>
      <c r="AF292" s="249"/>
      <c r="AG292" s="249"/>
      <c r="AH292" s="249"/>
      <c r="AI292" s="249"/>
      <c r="AJ292" s="249"/>
      <c r="AK292" s="249"/>
      <c r="AL292" s="249"/>
      <c r="AM292" s="249"/>
      <c r="AN292" s="249"/>
      <c r="AO292" s="249"/>
      <c r="AP292" s="249"/>
      <c r="AQ292" s="249"/>
      <c r="AR292" s="249"/>
      <c r="AS292" s="249"/>
      <c r="AT292" s="249"/>
      <c r="AU292" s="249"/>
      <c r="AV292" s="249"/>
      <c r="AW292" s="249"/>
      <c r="AX292" s="249"/>
      <c r="AY292" s="249"/>
      <c r="AZ292" s="249"/>
      <c r="BA292" s="249"/>
      <c r="BB292" s="249"/>
      <c r="BC292" s="249"/>
      <c r="BD292" s="249"/>
      <c r="BE292" s="249"/>
      <c r="BF292" s="249"/>
      <c r="BG292" s="249"/>
      <c r="BH292" s="249"/>
      <c r="BI292" s="249"/>
      <c r="BJ292" s="249"/>
      <c r="BK292" s="249"/>
      <c r="BL292" s="249"/>
      <c r="BM292" s="249"/>
      <c r="BN292" s="249"/>
      <c r="BO292" s="249"/>
      <c r="BP292" s="249"/>
      <c r="BQ292" s="249"/>
      <c r="BR292" s="249"/>
      <c r="BS292" s="249"/>
      <c r="BT292" s="249"/>
      <c r="BU292" s="249"/>
      <c r="BV292" s="249"/>
      <c r="BW292" s="249"/>
      <c r="BX292" s="249"/>
      <c r="BY292" s="249"/>
      <c r="BZ292" s="249"/>
      <c r="CA292" s="249"/>
      <c r="CB292" s="249"/>
      <c r="CC292" s="249"/>
      <c r="CD292" s="249"/>
      <c r="CE292" s="249"/>
      <c r="CF292" s="249"/>
      <c r="CG292" s="249"/>
      <c r="CH292" s="249"/>
      <c r="CI292" s="249"/>
      <c r="CJ292" s="249"/>
      <c r="CK292" s="249"/>
      <c r="CL292" s="249"/>
      <c r="CM292" s="249"/>
      <c r="CN292" s="249"/>
      <c r="CO292" s="249"/>
      <c r="CP292" s="249"/>
      <c r="CQ292" s="249"/>
      <c r="CR292" s="249"/>
      <c r="CS292" s="249"/>
      <c r="CT292" s="249"/>
      <c r="CU292" s="249"/>
      <c r="CV292" s="249"/>
      <c r="CW292" s="249"/>
      <c r="CX292" s="249"/>
      <c r="CY292" s="249"/>
      <c r="CZ292" s="249"/>
      <c r="DA292" s="249"/>
      <c r="DB292" s="249"/>
      <c r="DC292" s="249"/>
      <c r="DD292" s="249"/>
      <c r="DE292" s="249"/>
      <c r="DF292" s="249"/>
      <c r="DG292" s="249"/>
      <c r="DH292" s="249"/>
      <c r="DI292" s="249"/>
      <c r="DJ292" s="249"/>
      <c r="DK292" s="249"/>
      <c r="DL292" s="249"/>
    </row>
    <row r="293" spans="1:116" x14ac:dyDescent="0.35">
      <c r="A293" s="249"/>
      <c r="B293" s="249"/>
      <c r="C293" s="249"/>
      <c r="D293" s="249"/>
      <c r="E293" s="249"/>
      <c r="F293" s="249"/>
      <c r="G293" s="249"/>
      <c r="H293" s="249"/>
      <c r="I293" s="249"/>
      <c r="J293" s="249"/>
      <c r="K293" s="249"/>
      <c r="L293" s="249"/>
      <c r="M293" s="249"/>
      <c r="N293" s="249"/>
      <c r="O293" s="249"/>
      <c r="P293" s="249"/>
      <c r="Q293" s="249"/>
      <c r="R293" s="249"/>
      <c r="S293" s="249"/>
      <c r="T293" s="249"/>
      <c r="U293" s="249"/>
      <c r="V293" s="249"/>
      <c r="W293" s="249"/>
      <c r="X293" s="249"/>
      <c r="Y293" s="249"/>
      <c r="Z293" s="249"/>
      <c r="AA293" s="249"/>
      <c r="AB293" s="249"/>
      <c r="AC293" s="249"/>
      <c r="AD293" s="249"/>
      <c r="AE293" s="249"/>
      <c r="AF293" s="249"/>
      <c r="AG293" s="249"/>
      <c r="AH293" s="249"/>
      <c r="AI293" s="249"/>
      <c r="AJ293" s="249"/>
      <c r="AK293" s="249"/>
      <c r="AL293" s="249"/>
      <c r="AM293" s="249"/>
      <c r="AN293" s="249"/>
      <c r="AO293" s="249"/>
      <c r="AP293" s="249"/>
      <c r="AQ293" s="249"/>
      <c r="AR293" s="249"/>
      <c r="AS293" s="249"/>
      <c r="AT293" s="249"/>
      <c r="AU293" s="249"/>
      <c r="AV293" s="249"/>
      <c r="AW293" s="249"/>
      <c r="AX293" s="249"/>
      <c r="AY293" s="249"/>
      <c r="AZ293" s="249"/>
      <c r="BA293" s="249"/>
      <c r="BB293" s="249"/>
      <c r="BC293" s="249"/>
      <c r="BD293" s="249"/>
      <c r="BE293" s="249"/>
      <c r="BF293" s="249"/>
      <c r="BG293" s="249"/>
      <c r="BH293" s="249"/>
      <c r="BI293" s="249"/>
      <c r="BJ293" s="249"/>
      <c r="BK293" s="249"/>
      <c r="BL293" s="249"/>
      <c r="BM293" s="249"/>
      <c r="BN293" s="249"/>
      <c r="BO293" s="249"/>
      <c r="BP293" s="249"/>
      <c r="BQ293" s="249"/>
      <c r="BR293" s="249"/>
      <c r="BS293" s="249"/>
      <c r="BT293" s="249"/>
      <c r="BU293" s="249"/>
      <c r="BV293" s="249"/>
      <c r="BW293" s="249"/>
      <c r="BX293" s="249"/>
      <c r="BY293" s="249"/>
      <c r="BZ293" s="249"/>
      <c r="CA293" s="249"/>
      <c r="CB293" s="249"/>
      <c r="CC293" s="249"/>
      <c r="CD293" s="249"/>
      <c r="CE293" s="249"/>
      <c r="CF293" s="249"/>
      <c r="CG293" s="249"/>
      <c r="CH293" s="249"/>
      <c r="CI293" s="249"/>
      <c r="CJ293" s="249"/>
      <c r="CK293" s="249"/>
      <c r="CL293" s="249"/>
      <c r="CM293" s="249"/>
      <c r="CN293" s="249"/>
      <c r="CO293" s="249"/>
      <c r="CP293" s="249"/>
      <c r="CQ293" s="249"/>
      <c r="CR293" s="249"/>
      <c r="CS293" s="249"/>
      <c r="CT293" s="249"/>
      <c r="CU293" s="249"/>
      <c r="CV293" s="249"/>
      <c r="CW293" s="249"/>
      <c r="CX293" s="249"/>
      <c r="CY293" s="249"/>
      <c r="CZ293" s="249"/>
      <c r="DA293" s="249"/>
      <c r="DB293" s="249"/>
      <c r="DC293" s="249"/>
      <c r="DD293" s="249"/>
      <c r="DE293" s="249"/>
      <c r="DF293" s="249"/>
      <c r="DG293" s="249"/>
      <c r="DH293" s="249"/>
      <c r="DI293" s="249"/>
      <c r="DJ293" s="249"/>
      <c r="DK293" s="249"/>
      <c r="DL293" s="249"/>
    </row>
    <row r="294" spans="1:116" x14ac:dyDescent="0.35">
      <c r="A294" s="249"/>
      <c r="B294" s="249"/>
      <c r="C294" s="249"/>
      <c r="D294" s="249"/>
      <c r="E294" s="249"/>
      <c r="F294" s="249"/>
      <c r="G294" s="249"/>
      <c r="H294" s="249"/>
      <c r="I294" s="249"/>
      <c r="J294" s="249"/>
      <c r="K294" s="249"/>
      <c r="L294" s="249"/>
      <c r="M294" s="249"/>
      <c r="N294" s="249"/>
      <c r="O294" s="249"/>
      <c r="P294" s="249"/>
      <c r="Q294" s="249"/>
      <c r="R294" s="249"/>
      <c r="S294" s="249"/>
      <c r="T294" s="249"/>
      <c r="U294" s="249"/>
      <c r="V294" s="249"/>
      <c r="W294" s="249"/>
      <c r="X294" s="249"/>
      <c r="Y294" s="249"/>
      <c r="Z294" s="249"/>
      <c r="AA294" s="249"/>
      <c r="AB294" s="249"/>
      <c r="AC294" s="249"/>
      <c r="AD294" s="249"/>
      <c r="AE294" s="249"/>
      <c r="AF294" s="249"/>
      <c r="AG294" s="249"/>
      <c r="AH294" s="249"/>
      <c r="AI294" s="249"/>
      <c r="AJ294" s="249"/>
      <c r="AK294" s="249"/>
      <c r="AL294" s="249"/>
      <c r="AM294" s="249"/>
      <c r="AN294" s="249"/>
      <c r="AO294" s="249"/>
      <c r="AP294" s="249"/>
      <c r="AQ294" s="249"/>
      <c r="AR294" s="249"/>
      <c r="AS294" s="249"/>
      <c r="AT294" s="249"/>
      <c r="AU294" s="249"/>
      <c r="AV294" s="249"/>
      <c r="AW294" s="249"/>
      <c r="AX294" s="249"/>
      <c r="AY294" s="249"/>
      <c r="AZ294" s="249"/>
      <c r="BA294" s="249"/>
      <c r="BB294" s="249"/>
      <c r="BC294" s="249"/>
      <c r="BD294" s="249"/>
      <c r="BE294" s="249"/>
      <c r="BF294" s="249"/>
      <c r="BG294" s="249"/>
      <c r="BH294" s="249"/>
      <c r="BI294" s="249"/>
      <c r="BJ294" s="249"/>
      <c r="BK294" s="249"/>
      <c r="BL294" s="249"/>
      <c r="BM294" s="249"/>
      <c r="BN294" s="249"/>
      <c r="BO294" s="249"/>
      <c r="BP294" s="249"/>
      <c r="BQ294" s="249"/>
      <c r="BR294" s="249"/>
      <c r="BS294" s="249"/>
      <c r="BT294" s="249"/>
      <c r="BU294" s="249"/>
      <c r="BV294" s="249"/>
      <c r="BW294" s="249"/>
      <c r="BX294" s="249"/>
      <c r="BY294" s="249"/>
      <c r="BZ294" s="249"/>
      <c r="CA294" s="249"/>
      <c r="CB294" s="249"/>
      <c r="CC294" s="249"/>
      <c r="CD294" s="249"/>
      <c r="CE294" s="249"/>
      <c r="CF294" s="249"/>
      <c r="CG294" s="249"/>
      <c r="CH294" s="249"/>
      <c r="CI294" s="249"/>
      <c r="CJ294" s="249"/>
      <c r="CK294" s="249"/>
      <c r="CL294" s="249"/>
      <c r="CM294" s="249"/>
      <c r="CN294" s="249"/>
      <c r="CO294" s="249"/>
      <c r="CP294" s="249"/>
      <c r="CQ294" s="249"/>
      <c r="CR294" s="249"/>
      <c r="CS294" s="249"/>
      <c r="CT294" s="249"/>
      <c r="CU294" s="249"/>
      <c r="CV294" s="249"/>
      <c r="CW294" s="249"/>
      <c r="CX294" s="249"/>
      <c r="CY294" s="249"/>
      <c r="CZ294" s="249"/>
      <c r="DA294" s="249"/>
      <c r="DB294" s="249"/>
      <c r="DC294" s="249"/>
      <c r="DD294" s="249"/>
      <c r="DE294" s="249"/>
      <c r="DF294" s="249"/>
      <c r="DG294" s="249"/>
      <c r="DH294" s="249"/>
      <c r="DI294" s="249"/>
      <c r="DJ294" s="249"/>
      <c r="DK294" s="249"/>
      <c r="DL294" s="249"/>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style="210" customWidth="1"/>
    <col min="2" max="2" width="12" style="210" customWidth="1"/>
    <col min="3" max="4" width="15" style="210" customWidth="1"/>
    <col min="5" max="5" width="12" style="210" customWidth="1"/>
    <col min="6" max="6" width="16" style="210" customWidth="1"/>
    <col min="7" max="7" width="10" style="210" customWidth="1"/>
    <col min="8" max="11" width="6" style="210" customWidth="1"/>
    <col min="12" max="12" width="8" style="210" customWidth="1"/>
    <col min="13" max="16" width="6" style="210" customWidth="1"/>
    <col min="17" max="18" width="8" style="210" customWidth="1"/>
  </cols>
  <sheetData>
    <row r="1" spans="1:18" ht="90" customHeight="1" x14ac:dyDescent="0.35">
      <c r="A1" s="257" t="s">
        <v>7197</v>
      </c>
      <c r="B1" s="257" t="s">
        <v>7199</v>
      </c>
      <c r="C1" s="257" t="s">
        <v>7200</v>
      </c>
      <c r="D1" s="258" t="s">
        <v>7245</v>
      </c>
      <c r="E1" s="259" t="s">
        <v>7674</v>
      </c>
      <c r="F1" s="259" t="s">
        <v>738</v>
      </c>
      <c r="G1" s="259" t="s">
        <v>7346</v>
      </c>
      <c r="H1" s="259" t="s">
        <v>7347</v>
      </c>
      <c r="I1" s="259" t="s">
        <v>7260</v>
      </c>
      <c r="J1" s="259" t="s">
        <v>7257</v>
      </c>
      <c r="K1" s="259" t="s">
        <v>7348</v>
      </c>
      <c r="L1" s="259" t="s">
        <v>7263</v>
      </c>
      <c r="M1" s="259" t="s">
        <v>7349</v>
      </c>
      <c r="N1" s="259" t="s">
        <v>7350</v>
      </c>
      <c r="O1" s="259" t="s">
        <v>7270</v>
      </c>
      <c r="P1" s="259" t="s">
        <v>7271</v>
      </c>
      <c r="Q1" s="259" t="s">
        <v>7351</v>
      </c>
      <c r="R1" s="259" t="s">
        <v>7352</v>
      </c>
    </row>
    <row r="2" spans="1:18" x14ac:dyDescent="0.35">
      <c r="A2" s="260"/>
      <c r="B2" s="260"/>
      <c r="C2" s="260"/>
      <c r="D2" s="261"/>
      <c r="E2" s="262" t="s">
        <v>7364</v>
      </c>
      <c r="F2" s="262" t="s">
        <v>7364</v>
      </c>
      <c r="G2" s="262" t="s">
        <v>7365</v>
      </c>
      <c r="H2" s="262" t="s">
        <v>7364</v>
      </c>
      <c r="I2" s="262" t="s">
        <v>7364</v>
      </c>
      <c r="J2" s="262" t="s">
        <v>7364</v>
      </c>
      <c r="K2" s="262" t="s">
        <v>7364</v>
      </c>
      <c r="L2" s="262" t="s">
        <v>7338</v>
      </c>
      <c r="M2" s="262" t="s">
        <v>7364</v>
      </c>
      <c r="N2" s="262" t="s">
        <v>7364</v>
      </c>
      <c r="O2" s="262" t="s">
        <v>7364</v>
      </c>
      <c r="P2" s="262" t="s">
        <v>7364</v>
      </c>
      <c r="Q2" s="262" t="s">
        <v>7338</v>
      </c>
      <c r="R2" s="262" t="s">
        <v>7337</v>
      </c>
    </row>
    <row r="3" spans="1:18" x14ac:dyDescent="0.35">
      <c r="A3" s="263" t="s">
        <v>1009</v>
      </c>
      <c r="B3" s="263" t="s">
        <v>1010</v>
      </c>
      <c r="C3" s="263" t="s">
        <v>1011</v>
      </c>
      <c r="D3" s="264" t="s">
        <v>7675</v>
      </c>
      <c r="E3" s="265">
        <f>'Country Indicator Data'!P33+'Country Indicator Data'!P36+'Country Indicator Data'!P129+'Country Indicator Data'!P130</f>
        <v>3909380</v>
      </c>
      <c r="F3" s="265">
        <f>VLOOKUP(B3,'Core Indicators'!$C$3:$G$198,5,FALSE)</f>
        <v>267437000</v>
      </c>
      <c r="G3" s="266">
        <f>AVERAGE('Country Indicator Data'!C33,'Country Indicator Data'!C36,'Country Indicator Data'!C129,'Country Indicator Data'!C130)</f>
        <v>0.80926250092500007</v>
      </c>
      <c r="H3" s="266">
        <f>AVERAGE('Country Indicator Data'!D33,'Country Indicator Data'!D36,'Country Indicator Data'!D129,'Country Indicator Data'!D130)</f>
        <v>6.25</v>
      </c>
      <c r="I3" s="266">
        <f>AVERAGE('Country Indicator Data'!E33,'Country Indicator Data'!E36,'Country Indicator Data'!E129,'Country Indicator Data'!E130)</f>
        <v>7.5000000000000011E-2</v>
      </c>
      <c r="J3" s="266">
        <f>AVERAGE('Country Indicator Data'!F33,'Country Indicator Data'!F36,'Country Indicator Data'!F129,'Country Indicator Data'!F130)</f>
        <v>4.508333333325</v>
      </c>
      <c r="K3" s="266">
        <f>AVERAGE('Country Indicator Data'!G33,'Country Indicator Data'!G36,'Country Indicator Data'!G129,'Country Indicator Data'!G130)</f>
        <v>0.63819525333333338</v>
      </c>
      <c r="L3" s="266">
        <f>AVERAGE('Country Indicator Data'!H33,'Country Indicator Data'!H36,'Country Indicator Data'!H129,'Country Indicator Data'!H130)</f>
        <v>41.799999237074999</v>
      </c>
      <c r="M3" s="266">
        <f>AVERAGE('Country Indicator Data'!I33,'Country Indicator Data'!I36,'Country Indicator Data'!I129,'Country Indicator Data'!I130)</f>
        <v>3.5</v>
      </c>
      <c r="N3" s="265">
        <f>VLOOKUP($B3,'Core Indicators'!$C$3:$EU$891,149,FALSE)</f>
        <v>4189</v>
      </c>
      <c r="O3" s="266">
        <f>AVERAGE('Country Indicator Data'!K33,'Country Indicator Data'!K36,'Country Indicator Data'!K129,'Country Indicator Data'!K130)</f>
        <v>-0.95829504727500003</v>
      </c>
      <c r="P3" s="266">
        <f>AVERAGE('Country Indicator Data'!L33,'Country Indicator Data'!L36,'Country Indicator Data'!L129,'Country Indicator Data'!L130)</f>
        <v>3.9375</v>
      </c>
      <c r="Q3" s="266">
        <f>AVERAGE('Country Indicator Data'!M33,'Country Indicator Data'!M36,'Country Indicator Data'!M129,'Country Indicator Data'!M130)</f>
        <v>32.5</v>
      </c>
      <c r="R3" s="266">
        <f>AVERAGE('Country Indicator Data'!N33,'Country Indicator Data'!N36,'Country Indicator Data'!N129,'Country Indicator Data'!N130)</f>
        <v>25.75</v>
      </c>
    </row>
    <row r="4" spans="1:18" x14ac:dyDescent="0.35">
      <c r="A4" s="263" t="s">
        <v>1227</v>
      </c>
      <c r="B4" s="263" t="s">
        <v>1228</v>
      </c>
      <c r="C4" s="263" t="s">
        <v>1229</v>
      </c>
      <c r="D4" s="267" t="s">
        <v>7676</v>
      </c>
      <c r="E4" s="265">
        <f>'Country Indicator Data'!P26+'Country Indicator Data'!P39+'Country Indicator Data'!P54+'Country Indicator Data'!P139+'Country Indicator Data'!P177+'Country Indicator Data'!P190</f>
        <v>11883180</v>
      </c>
      <c r="F4" s="265">
        <f>VLOOKUP(B4,'Core Indicators'!$C$3:$G$198,5,FALSE)</f>
        <v>338382000</v>
      </c>
      <c r="G4" s="266">
        <f>AVERAGE('Country Indicator Data'!C26,'Country Indicator Data'!C39,'Country Indicator Data'!C54,'Country Indicator Data'!C139,'Country Indicator Data'!C177,'Country Indicator Data'!C190)</f>
        <v>0.4789911613333333</v>
      </c>
      <c r="H4" s="266">
        <f>AVERAGE('Country Indicator Data'!D26,'Country Indicator Data'!D39,'Country Indicator Data'!D54,'Country Indicator Data'!D139,'Country Indicator Data'!D177,'Country Indicator Data'!D190)</f>
        <v>9.8333333333333339</v>
      </c>
      <c r="I4" s="266">
        <f>AVERAGE('Country Indicator Data'!E26,'Country Indicator Data'!E39,'Country Indicator Data'!E54,'Country Indicator Data'!E139,'Country Indicator Data'!E177,'Country Indicator Data'!E190)</f>
        <v>0.26604999999999995</v>
      </c>
      <c r="J4" s="266">
        <f>AVERAGE('Country Indicator Data'!F26,'Country Indicator Data'!F39,'Country Indicator Data'!F54,'Country Indicator Data'!F139,'Country Indicator Data'!F177,'Country Indicator Data'!F190)</f>
        <v>6.5638888888833327</v>
      </c>
      <c r="K4" s="266">
        <f>AVERAGE('Country Indicator Data'!G26,'Country Indicator Data'!G39,'Country Indicator Data'!G54,'Country Indicator Data'!G139,'Country Indicator Data'!G177,'Country Indicator Data'!G190)</f>
        <v>0.39121394068333332</v>
      </c>
      <c r="L4" s="266">
        <f>AVERAGE('Country Indicator Data'!H26,'Country Indicator Data'!H39,'Country Indicator Data'!H54,'Country Indicator Data'!H139,'Country Indicator Data'!H177,'Country Indicator Data'!H190)</f>
        <v>47.880001068140004</v>
      </c>
      <c r="M4" s="266">
        <f>AVERAGE('Country Indicator Data'!I26,'Country Indicator Data'!I39,'Country Indicator Data'!I54,'Country Indicator Data'!I139,'Country Indicator Data'!I177,'Country Indicator Data'!I190)</f>
        <v>3</v>
      </c>
      <c r="N4" s="265" t="str">
        <f>VLOOKUP($B4,'Core Indicators'!$C$3:$EU$891,149,FALSE)</f>
        <v>x</v>
      </c>
      <c r="O4" s="266">
        <f>AVERAGE('Country Indicator Data'!K26,'Country Indicator Data'!K39,'Country Indicator Data'!K54,'Country Indicator Data'!K139,'Country Indicator Data'!K177,'Country Indicator Data'!K190)</f>
        <v>-0.68378533546666664</v>
      </c>
      <c r="P4" s="266">
        <f>AVERAGE('Country Indicator Data'!L26,'Country Indicator Data'!L39,'Country Indicator Data'!L54,'Country Indicator Data'!L139,'Country Indicator Data'!L177,'Country Indicator Data'!L190)</f>
        <v>5.916666666666667</v>
      </c>
      <c r="Q4" s="266">
        <f>AVERAGE('Country Indicator Data'!M26,'Country Indicator Data'!M39,'Country Indicator Data'!M54,'Country Indicator Data'!M139,'Country Indicator Data'!M177,'Country Indicator Data'!M190)</f>
        <v>62.666666666666664</v>
      </c>
      <c r="R4" s="266">
        <f>AVERAGE('Country Indicator Data'!N26,'Country Indicator Data'!N39,'Country Indicator Data'!N54,'Country Indicator Data'!N139,'Country Indicator Data'!N177,'Country Indicator Data'!N190)</f>
        <v>33.666666666666664</v>
      </c>
    </row>
    <row r="5" spans="1:18" x14ac:dyDescent="0.35">
      <c r="A5" s="263" t="s">
        <v>1131</v>
      </c>
      <c r="B5" s="263" t="s">
        <v>1132</v>
      </c>
      <c r="C5" s="263" t="s">
        <v>1133</v>
      </c>
      <c r="D5" s="267" t="s">
        <v>7677</v>
      </c>
      <c r="E5" s="265">
        <f>'Country Indicator Data'!P80+'Country Indicator Data'!P133</f>
        <v>3744070</v>
      </c>
      <c r="F5" s="265">
        <f>VLOOKUP(B5,'Core Indicators'!$C$3:$G$198,5,FALSE)</f>
        <v>1561970000</v>
      </c>
      <c r="G5" s="266">
        <f>AVERAGE('Country Indicator Data'!C80,'Country Indicator Data'!C133)</f>
        <v>0.75808737944999993</v>
      </c>
      <c r="H5" s="266">
        <f>AVERAGE('Country Indicator Data'!D80,'Country Indicator Data'!D133)</f>
        <v>5</v>
      </c>
      <c r="I5" s="266">
        <f>AVERAGE('Country Indicator Data'!E80,'Country Indicator Data'!E133)</f>
        <v>8.3500000000000005E-2</v>
      </c>
      <c r="J5" s="266">
        <f>AVERAGE('Country Indicator Data'!F80,'Country Indicator Data'!F133)</f>
        <v>5.5</v>
      </c>
      <c r="K5" s="266">
        <f>AVERAGE('Country Indicator Data'!G80,'Country Indicator Data'!G133)</f>
        <v>0.52410904214999998</v>
      </c>
      <c r="L5" s="266">
        <f>AVERAGE('Country Indicator Data'!H80,'Country Indicator Data'!H133)</f>
        <v>35.649999618549998</v>
      </c>
      <c r="M5" s="266">
        <f>AVERAGE('Country Indicator Data'!I80,'Country Indicator Data'!I133)</f>
        <v>3.5</v>
      </c>
      <c r="N5" s="265">
        <f>VLOOKUP($B5,'Core Indicators'!$C$3:$EU$891,149,FALSE)</f>
        <v>134</v>
      </c>
      <c r="O5" s="266">
        <f>AVERAGE('Country Indicator Data'!K80,'Country Indicator Data'!K133)</f>
        <v>-0.34916854835</v>
      </c>
      <c r="P5" s="266">
        <f>AVERAGE('Country Indicator Data'!L80,'Country Indicator Data'!L133)</f>
        <v>5.125</v>
      </c>
      <c r="Q5" s="266">
        <f>AVERAGE('Country Indicator Data'!M80,'Country Indicator Data'!M133)</f>
        <v>54.5</v>
      </c>
      <c r="R5" s="266">
        <f>AVERAGE('Country Indicator Data'!N80,'Country Indicator Data'!N133)</f>
        <v>36.5</v>
      </c>
    </row>
    <row r="6" spans="1:18" x14ac:dyDescent="0.35">
      <c r="A6" s="263" t="s">
        <v>1284</v>
      </c>
      <c r="B6" s="263" t="s">
        <v>1285</v>
      </c>
      <c r="C6" s="263" t="s">
        <v>1286</v>
      </c>
      <c r="D6" s="267" t="s">
        <v>7678</v>
      </c>
      <c r="E6" s="265">
        <f>'Country Indicator Data'!P55+'Country Indicator Data'!P83+'Country Indicator Data'!P89+'Country Indicator Data'!P98+'Country Indicator Data'!P170+'Country Indicator Data'!P179</f>
        <v>2482040</v>
      </c>
      <c r="F6" s="265">
        <f>VLOOKUP(B6,'Core Indicators'!$C$3:$G$198,5,FALSE)</f>
        <v>258289000</v>
      </c>
      <c r="G6" s="266">
        <f>AVERAGE('Country Indicator Data'!C55,'Country Indicator Data'!C83,'Country Indicator Data'!C89,'Country Indicator Data'!C98,'Country Indicator Data'!C170,'Country Indicator Data'!C179)</f>
        <v>0.50963423659999996</v>
      </c>
      <c r="H6" s="266">
        <f>AVERAGE('Country Indicator Data'!D55,'Country Indicator Data'!D83,'Country Indicator Data'!D89,'Country Indicator Data'!D98,'Country Indicator Data'!D170,'Country Indicator Data'!D179)</f>
        <v>3.5</v>
      </c>
      <c r="I6" s="266">
        <f>AVERAGE('Country Indicator Data'!E55,'Country Indicator Data'!E83,'Country Indicator Data'!E89,'Country Indicator Data'!E98,'Country Indicator Data'!E170,'Country Indicator Data'!E179)</f>
        <v>0.32666666666666666</v>
      </c>
      <c r="J6" s="266">
        <f>AVERAGE('Country Indicator Data'!F55,'Country Indicator Data'!F83,'Country Indicator Data'!F89,'Country Indicator Data'!F98,'Country Indicator Data'!F170,'Country Indicator Data'!F179)</f>
        <v>3.966666666683333</v>
      </c>
      <c r="K6" s="266">
        <f>AVERAGE('Country Indicator Data'!G55,'Country Indicator Data'!G83,'Country Indicator Data'!G89,'Country Indicator Data'!G98,'Country Indicator Data'!G170,'Country Indicator Data'!G179)</f>
        <v>0.44548120716666667</v>
      </c>
      <c r="L6" s="266">
        <f>AVERAGE('Country Indicator Data'!H55,'Country Indicator Data'!H83,'Country Indicator Data'!H89,'Country Indicator Data'!H98,'Country Indicator Data'!H170,'Country Indicator Data'!H179)</f>
        <v>33.680000305180002</v>
      </c>
      <c r="M6" s="266">
        <f>AVERAGE('Country Indicator Data'!I55,'Country Indicator Data'!I83,'Country Indicator Data'!I89,'Country Indicator Data'!I98,'Country Indicator Data'!I170,'Country Indicator Data'!I179)</f>
        <v>4.166666666666667</v>
      </c>
      <c r="N6" s="265">
        <f>VLOOKUP($B6,'Core Indicators'!$C$3:$EU$891,149,FALSE)</f>
        <v>3043</v>
      </c>
      <c r="O6" s="266">
        <f>AVERAGE('Country Indicator Data'!K55,'Country Indicator Data'!K83,'Country Indicator Data'!K89,'Country Indicator Data'!K98,'Country Indicator Data'!K170,'Country Indicator Data'!K179)</f>
        <v>-0.86944311111666683</v>
      </c>
      <c r="P6" s="266">
        <f>AVERAGE('Country Indicator Data'!L55,'Country Indicator Data'!L83,'Country Indicator Data'!L89,'Country Indicator Data'!L98,'Country Indicator Data'!L170,'Country Indicator Data'!L179)</f>
        <v>3.4583333333333335</v>
      </c>
      <c r="Q6" s="266">
        <f>AVERAGE('Country Indicator Data'!M55,'Country Indicator Data'!M83,'Country Indicator Data'!M89,'Country Indicator Data'!M98,'Country Indicator Data'!M170,'Country Indicator Data'!M179)</f>
        <v>27.5</v>
      </c>
      <c r="R6" s="266">
        <f>AVERAGE('Country Indicator Data'!N55,'Country Indicator Data'!N83,'Country Indicator Data'!N89,'Country Indicator Data'!N98,'Country Indicator Data'!N170,'Country Indicator Data'!N179)</f>
        <v>30.5</v>
      </c>
    </row>
    <row r="7" spans="1:18" x14ac:dyDescent="0.35">
      <c r="A7" s="263" t="s">
        <v>1254</v>
      </c>
      <c r="B7" s="263" t="s">
        <v>1255</v>
      </c>
      <c r="C7" s="263" t="s">
        <v>1256</v>
      </c>
      <c r="D7" s="267" t="s">
        <v>7679</v>
      </c>
      <c r="E7" s="265">
        <f>'Country Indicator Data'!P70+'Country Indicator Data'!P179</f>
        <v>898530</v>
      </c>
      <c r="F7" s="265">
        <f>VLOOKUP(B7,'Core Indicators'!$C$3:$G$198,5,FALSE)</f>
        <v>94146000</v>
      </c>
      <c r="G7" s="266">
        <f>AVERAGE('Country Indicator Data'!C70,'Country Indicator Data'!C179)</f>
        <v>0.24144923930000001</v>
      </c>
      <c r="H7" s="266">
        <f>AVERAGE('Country Indicator Data'!D70,'Country Indicator Data'!D179)</f>
        <v>8</v>
      </c>
      <c r="I7" s="266">
        <f>AVERAGE('Country Indicator Data'!E70,'Country Indicator Data'!E179)</f>
        <v>0.18350000000000002</v>
      </c>
      <c r="J7" s="266">
        <f>AVERAGE('Country Indicator Data'!F70,'Country Indicator Data'!F179)</f>
        <v>4.9166666667000003</v>
      </c>
      <c r="K7" s="266">
        <f>AVERAGE('Country Indicator Data'!G70,'Country Indicator Data'!G179)</f>
        <v>0.21366332590000001</v>
      </c>
      <c r="L7" s="266">
        <f>AVERAGE('Country Indicator Data'!H70,'Country Indicator Data'!H179)</f>
        <v>38.150001525900002</v>
      </c>
      <c r="M7" s="266">
        <f>AVERAGE('Country Indicator Data'!I70,'Country Indicator Data'!I179)</f>
        <v>4</v>
      </c>
      <c r="N7" s="265">
        <f>VLOOKUP($B7,'Core Indicators'!$C$3:$EU$891,149,FALSE)</f>
        <v>26</v>
      </c>
      <c r="O7" s="266">
        <f>AVERAGE('Country Indicator Data'!K70,'Country Indicator Data'!K179)</f>
        <v>-4.2062647650000007E-2</v>
      </c>
      <c r="P7" s="266">
        <f>AVERAGE('Country Indicator Data'!L70,'Country Indicator Data'!L179)</f>
        <v>3.5</v>
      </c>
      <c r="Q7" s="266">
        <f>AVERAGE('Country Indicator Data'!M70,'Country Indicator Data'!M179)</f>
        <v>60</v>
      </c>
      <c r="R7" s="266">
        <f>AVERAGE('Country Indicator Data'!N70,'Country Indicator Data'!N179)</f>
        <v>43.5</v>
      </c>
    </row>
    <row r="8" spans="1:18" x14ac:dyDescent="0.35">
      <c r="A8" s="263" t="s">
        <v>1155</v>
      </c>
      <c r="B8" s="263" t="s">
        <v>1156</v>
      </c>
      <c r="C8" s="263" t="s">
        <v>1157</v>
      </c>
      <c r="D8" s="267" t="s">
        <v>7680</v>
      </c>
      <c r="E8" s="265">
        <f>'Country Indicator Data'!P6+'Country Indicator Data'!P86+'Country Indicator Data'!P101+'Country Indicator Data'!P178</f>
        <v>4590781</v>
      </c>
      <c r="F8" s="265">
        <f>VLOOKUP(B8,'Core Indicators'!$C$3:$G$198,5,FALSE)</f>
        <v>121936000</v>
      </c>
      <c r="G8" s="266">
        <f>AVERAGE('Country Indicator Data'!C6,'Country Indicator Data'!C86,'Country Indicator Data'!C101,'Country Indicator Data'!C178)</f>
        <v>0.210782986625</v>
      </c>
      <c r="H8" s="266">
        <f>AVERAGE('Country Indicator Data'!D6,'Country Indicator Data'!D86,'Country Indicator Data'!D101,'Country Indicator Data'!D178)</f>
        <v>5.75</v>
      </c>
      <c r="I8" s="266">
        <f>AVERAGE('Country Indicator Data'!E6,'Country Indicator Data'!E86,'Country Indicator Data'!E101,'Country Indicator Data'!E178)</f>
        <v>6.8875000000000006E-2</v>
      </c>
      <c r="J8" s="266">
        <f>AVERAGE('Country Indicator Data'!F6,'Country Indicator Data'!F86,'Country Indicator Data'!F101,'Country Indicator Data'!F178)</f>
        <v>4.5666666666666664</v>
      </c>
      <c r="K8" s="266">
        <f>AVERAGE('Country Indicator Data'!G6,'Country Indicator Data'!G86,'Country Indicator Data'!G101,'Country Indicator Data'!G178)</f>
        <v>0.24606424360000001</v>
      </c>
      <c r="L8" s="266">
        <f>AVERAGE('Country Indicator Data'!H6,'Country Indicator Data'!H86,'Country Indicator Data'!H101,'Country Indicator Data'!H178)</f>
        <v>32.100000381500003</v>
      </c>
      <c r="M8" s="266">
        <f>AVERAGE('Country Indicator Data'!I6,'Country Indicator Data'!I86,'Country Indicator Data'!I101,'Country Indicator Data'!I178)</f>
        <v>2.75</v>
      </c>
      <c r="N8" s="265">
        <f>VLOOKUP($B8,'Core Indicators'!$C$3:$EU$891,149,FALSE)</f>
        <v>604</v>
      </c>
      <c r="O8" s="266">
        <f>AVERAGE('Country Indicator Data'!K6,'Country Indicator Data'!K86,'Country Indicator Data'!K101,'Country Indicator Data'!K178)</f>
        <v>-0.58027702757499999</v>
      </c>
      <c r="P8" s="266">
        <f>AVERAGE('Country Indicator Data'!L6,'Country Indicator Data'!L86,'Country Indicator Data'!L101,'Country Indicator Data'!L178)</f>
        <v>4.166666666666667</v>
      </c>
      <c r="Q8" s="266">
        <f>AVERAGE('Country Indicator Data'!M6,'Country Indicator Data'!M86,'Country Indicator Data'!M101,'Country Indicator Data'!M178)</f>
        <v>50.5</v>
      </c>
      <c r="R8" s="266">
        <f>AVERAGE('Country Indicator Data'!N6,'Country Indicator Data'!N86,'Country Indicator Data'!N101,'Country Indicator Data'!N178)</f>
        <v>37.25</v>
      </c>
    </row>
    <row r="9" spans="1:18" x14ac:dyDescent="0.35">
      <c r="A9" s="263" t="s">
        <v>1177</v>
      </c>
      <c r="B9" s="263" t="s">
        <v>1178</v>
      </c>
      <c r="C9" s="263" t="s">
        <v>1179</v>
      </c>
      <c r="D9" s="267" t="s">
        <v>7681</v>
      </c>
      <c r="E9" s="265">
        <f>'Country Indicator Data'!P6+'Country Indicator Data'!P120+'Country Indicator Data'!P162</f>
        <v>3328251</v>
      </c>
      <c r="F9" s="265">
        <f>VLOOKUP(B9,'Core Indicators'!$C$3:$G$198,5,FALSE)</f>
        <v>125787000</v>
      </c>
      <c r="G9" s="266">
        <f>AVERAGE('Country Indicator Data'!C6,'Country Indicator Data'!C120,'Country Indicator Data'!C162)</f>
        <v>0.46699264916666666</v>
      </c>
      <c r="H9" s="266">
        <f>AVERAGE('Country Indicator Data'!D6,'Country Indicator Data'!D120,'Country Indicator Data'!D162)</f>
        <v>6.333333333333333</v>
      </c>
      <c r="I9" s="266">
        <f>AVERAGE('Country Indicator Data'!E6,'Country Indicator Data'!E120,'Country Indicator Data'!E162)</f>
        <v>0.32400000000000001</v>
      </c>
      <c r="J9" s="266">
        <f>AVERAGE('Country Indicator Data'!F6,'Country Indicator Data'!F120,'Country Indicator Data'!F162)</f>
        <v>4.1916666666499998</v>
      </c>
      <c r="K9" s="266">
        <f>AVERAGE('Country Indicator Data'!G6,'Country Indicator Data'!G120,'Country Indicator Data'!G162)</f>
        <v>0.33649607749999993</v>
      </c>
      <c r="L9" s="266">
        <f>AVERAGE('Country Indicator Data'!H6,'Country Indicator Data'!H120,'Country Indicator Data'!H162)</f>
        <v>33.9333337148</v>
      </c>
      <c r="M9" s="266">
        <f>AVERAGE('Country Indicator Data'!I6,'Country Indicator Data'!I120,'Country Indicator Data'!I162)</f>
        <v>3</v>
      </c>
      <c r="N9" s="265">
        <f>VLOOKUP($B9,'Core Indicators'!$C$3:$EU$891,149,FALSE)</f>
        <v>173</v>
      </c>
      <c r="O9" s="266">
        <f>AVERAGE('Country Indicator Data'!K6,'Country Indicator Data'!K120,'Country Indicator Data'!K162)</f>
        <v>9.3130916333333449E-3</v>
      </c>
      <c r="P9" s="266">
        <f>AVERAGE('Country Indicator Data'!L6,'Country Indicator Data'!L120,'Country Indicator Data'!L162)</f>
        <v>3.75</v>
      </c>
      <c r="Q9" s="266">
        <f>AVERAGE('Country Indicator Data'!M6,'Country Indicator Data'!M120,'Country Indicator Data'!M162)</f>
        <v>54.333333333333336</v>
      </c>
      <c r="R9" s="266">
        <f>AVERAGE('Country Indicator Data'!N6,'Country Indicator Data'!N120,'Country Indicator Data'!N162)</f>
        <v>46</v>
      </c>
    </row>
    <row r="10" spans="1:18" x14ac:dyDescent="0.35">
      <c r="A10" s="263" t="s">
        <v>1237</v>
      </c>
      <c r="B10" s="263" t="s">
        <v>1238</v>
      </c>
      <c r="C10" s="263" t="s">
        <v>1239</v>
      </c>
      <c r="D10" s="267" t="s">
        <v>7682</v>
      </c>
      <c r="E10" s="265">
        <f>'Country Indicator Data'!P16+'Country Indicator Data'!P122</f>
        <v>783250</v>
      </c>
      <c r="F10" s="265">
        <f>VLOOKUP(B10,'Core Indicators'!$C$3:$G$198,5,FALSE)</f>
        <v>194566000</v>
      </c>
      <c r="G10" s="266">
        <f>AVERAGE('Country Indicator Data'!C16,'Country Indicator Data'!C122)</f>
        <v>0.35558001200000006</v>
      </c>
      <c r="H10" s="266">
        <f>AVERAGE('Country Indicator Data'!D16,'Country Indicator Data'!D122)</f>
        <v>3.5</v>
      </c>
      <c r="I10" s="266">
        <f>AVERAGE('Country Indicator Data'!E16,'Country Indicator Data'!E122)</f>
        <v>0.21249999999999999</v>
      </c>
      <c r="J10" s="266">
        <f>AVERAGE('Country Indicator Data'!F16,'Country Indicator Data'!F122)</f>
        <v>3.8583333333500001</v>
      </c>
      <c r="K10" s="266">
        <f>AVERAGE('Country Indicator Data'!G16,'Country Indicator Data'!G122)</f>
        <v>0.49717238359999993</v>
      </c>
      <c r="L10" s="266">
        <f>AVERAGE('Country Indicator Data'!H16,'Country Indicator Data'!H122)</f>
        <v>31.550001144399999</v>
      </c>
      <c r="M10" s="266">
        <f>AVERAGE('Country Indicator Data'!I16,'Country Indicator Data'!I122)</f>
        <v>3.5</v>
      </c>
      <c r="N10" s="265">
        <f>VLOOKUP($B10,'Core Indicators'!$C$3:$EU$891,149,FALSE)</f>
        <v>126</v>
      </c>
      <c r="O10" s="266">
        <f>AVERAGE('Country Indicator Data'!K16,'Country Indicator Data'!K122)</f>
        <v>-0.84954610465000002</v>
      </c>
      <c r="P10" s="266">
        <f>AVERAGE('Country Indicator Data'!L16,'Country Indicator Data'!L122)</f>
        <v>3.125</v>
      </c>
      <c r="Q10" s="266">
        <f>AVERAGE('Country Indicator Data'!M16,'Country Indicator Data'!M122)</f>
        <v>34.5</v>
      </c>
      <c r="R10" s="266">
        <f>AVERAGE('Country Indicator Data'!N16,'Country Indicator Data'!N122)</f>
        <v>27.5</v>
      </c>
    </row>
    <row r="11" spans="1:18" x14ac:dyDescent="0.35">
      <c r="A11" s="263" t="s">
        <v>2314</v>
      </c>
      <c r="B11" s="263" t="s">
        <v>2315</v>
      </c>
      <c r="C11" s="263" t="s">
        <v>2316</v>
      </c>
      <c r="D11" s="267" t="s">
        <v>7683</v>
      </c>
      <c r="E11" s="265">
        <f>'Country Indicator Data'!P60+'Country Indicator Data'!P99+'Country Indicator Data'!P106+'Country Indicator Data'!P107+'Country Indicator Data'!P121+'Country Indicator Data'!P123+'Country Indicator Data'!P193+'Country Indicator Data'!P194</f>
        <v>3463550</v>
      </c>
      <c r="F11" s="265">
        <f>VLOOKUP(B11,'Core Indicators'!$C$3:$G$198,5,FALSE)</f>
        <v>113413000</v>
      </c>
      <c r="G11" s="266">
        <f>AVERAGE('Country Indicator Data'!C60,'Country Indicator Data'!C99,'Country Indicator Data'!C106,'Country Indicator Data'!C107,'Country Indicator Data'!C121,'Country Indicator Data'!C123,'Country Indicator Data'!C193,'Country Indicator Data'!C194)</f>
        <v>0.48296312261250007</v>
      </c>
      <c r="H11" s="266">
        <f>AVERAGE('Country Indicator Data'!D60,'Country Indicator Data'!D99,'Country Indicator Data'!D106,'Country Indicator Data'!D107,'Country Indicator Data'!D121,'Country Indicator Data'!D123,'Country Indicator Data'!D193,'Country Indicator Data'!D194)</f>
        <v>7.25</v>
      </c>
      <c r="I11" s="266">
        <f>AVERAGE('Country Indicator Data'!E60,'Country Indicator Data'!E99,'Country Indicator Data'!E106,'Country Indicator Data'!E107,'Country Indicator Data'!E121,'Country Indicator Data'!E123,'Country Indicator Data'!E193,'Country Indicator Data'!E194)</f>
        <v>4.4499999999999998E-2</v>
      </c>
      <c r="J11" s="266">
        <f>AVERAGE('Country Indicator Data'!F60,'Country Indicator Data'!F99,'Country Indicator Data'!F106,'Country Indicator Data'!F107,'Country Indicator Data'!F121,'Country Indicator Data'!F123,'Country Indicator Data'!F193,'Country Indicator Data'!F194)</f>
        <v>5.3604166666625002</v>
      </c>
      <c r="K11" s="266">
        <f>AVERAGE('Country Indicator Data'!G60,'Country Indicator Data'!G99,'Country Indicator Data'!G106,'Country Indicator Data'!G107,'Country Indicator Data'!G121,'Country Indicator Data'!G123,'Country Indicator Data'!G193,'Country Indicator Data'!G194)</f>
        <v>0.54771773565714288</v>
      </c>
      <c r="L11" s="266">
        <f>AVERAGE('Country Indicator Data'!H60,'Country Indicator Data'!H99,'Country Indicator Data'!H106,'Country Indicator Data'!H107,'Country Indicator Data'!H121,'Country Indicator Data'!H123,'Country Indicator Data'!H193,'Country Indicator Data'!H194)</f>
        <v>50.162499427787502</v>
      </c>
      <c r="M11" s="266">
        <f>AVERAGE('Country Indicator Data'!I60,'Country Indicator Data'!I99,'Country Indicator Data'!I106,'Country Indicator Data'!I107,'Country Indicator Data'!I121,'Country Indicator Data'!I123,'Country Indicator Data'!I193,'Country Indicator Data'!I194)</f>
        <v>1.25</v>
      </c>
      <c r="N11" s="265">
        <f>VLOOKUP($B11,'Core Indicators'!$C$3:$EU$891,149,FALSE)</f>
        <v>689</v>
      </c>
      <c r="O11" s="266">
        <f>AVERAGE('Country Indicator Data'!K60,'Country Indicator Data'!K99,'Country Indicator Data'!K106,'Country Indicator Data'!K107,'Country Indicator Data'!K121,'Country Indicator Data'!K123,'Country Indicator Data'!K193,'Country Indicator Data'!K194)</f>
        <v>-0.58146236093750003</v>
      </c>
      <c r="P11" s="266">
        <f>AVERAGE('Country Indicator Data'!L60,'Country Indicator Data'!L99,'Country Indicator Data'!L106,'Country Indicator Data'!L107,'Country Indicator Data'!L121,'Country Indicator Data'!L123,'Country Indicator Data'!L193,'Country Indicator Data'!L194)</f>
        <v>4.3125</v>
      </c>
      <c r="Q11" s="266">
        <f>AVERAGE('Country Indicator Data'!M60,'Country Indicator Data'!M99,'Country Indicator Data'!M106,'Country Indicator Data'!M107,'Country Indicator Data'!M121,'Country Indicator Data'!M123,'Country Indicator Data'!M193,'Country Indicator Data'!M194)</f>
        <v>51.25</v>
      </c>
      <c r="R11" s="266">
        <f>AVERAGE('Country Indicator Data'!N60,'Country Indicator Data'!N99,'Country Indicator Data'!N106,'Country Indicator Data'!N107,'Country Indicator Data'!N121,'Country Indicator Data'!N123,'Country Indicator Data'!N193,'Country Indicator Data'!N194)</f>
        <v>33.125</v>
      </c>
    </row>
    <row r="12" spans="1:18" x14ac:dyDescent="0.35">
      <c r="A12" s="263" t="s">
        <v>3116</v>
      </c>
      <c r="B12" s="263" t="s">
        <v>3117</v>
      </c>
      <c r="C12" s="263" t="s">
        <v>3118</v>
      </c>
      <c r="D12" s="267" t="s">
        <v>7684</v>
      </c>
      <c r="E12" s="265">
        <f>'Country Indicator Data'!P10+'Country Indicator Data'!P13</f>
        <v>111133</v>
      </c>
      <c r="F12" s="265">
        <f>VLOOKUP(B12,'Core Indicators'!$C$3:$G$198,5,FALSE)</f>
        <v>13025000</v>
      </c>
      <c r="G12" s="266">
        <f>AVERAGE('Country Indicator Data'!C10,'Country Indicator Data'!C13)</f>
        <v>9.7125606700000006E-2</v>
      </c>
      <c r="H12" s="266">
        <f>AVERAGE('Country Indicator Data'!D10,'Country Indicator Data'!D13)</f>
        <v>5</v>
      </c>
      <c r="I12" s="266">
        <f>AVERAGE('Country Indicator Data'!E10,'Country Indicator Data'!E13)</f>
        <v>3.6499999999999998E-2</v>
      </c>
      <c r="J12" s="266">
        <f>AVERAGE('Country Indicator Data'!F10,'Country Indicator Data'!F13)</f>
        <v>5.2666666666499999</v>
      </c>
      <c r="K12" s="266">
        <f>AVERAGE('Country Indicator Data'!G10,'Country Indicator Data'!G13)</f>
        <v>0.28972985065000001</v>
      </c>
      <c r="L12" s="266">
        <f>AVERAGE('Country Indicator Data'!H10,'Country Indicator Data'!H13)</f>
        <v>34.400001525900002</v>
      </c>
      <c r="M12" s="266">
        <f>AVERAGE('Country Indicator Data'!I10,'Country Indicator Data'!I13)</f>
        <v>3</v>
      </c>
      <c r="N12" s="265">
        <f>VLOOKUP($B12,'Core Indicators'!$C$3:$EU$891,149,FALSE)</f>
        <v>138</v>
      </c>
      <c r="O12" s="266">
        <f>AVERAGE('Country Indicator Data'!K10,'Country Indicator Data'!K13)</f>
        <v>-0.35427304355</v>
      </c>
      <c r="P12" s="266">
        <f>AVERAGE('Country Indicator Data'!L10,'Country Indicator Data'!L13)</f>
        <v>4.5</v>
      </c>
      <c r="Q12" s="266">
        <f>AVERAGE('Country Indicator Data'!M10,'Country Indicator Data'!M13)</f>
        <v>31.5</v>
      </c>
      <c r="R12" s="266">
        <f>AVERAGE('Country Indicator Data'!N10,'Country Indicator Data'!N13)</f>
        <v>36</v>
      </c>
    </row>
    <row r="13" spans="1:18" x14ac:dyDescent="0.35">
      <c r="A13" s="263"/>
      <c r="B13" s="263"/>
      <c r="C13" s="263"/>
      <c r="D13" s="267"/>
    </row>
    <row r="14" spans="1:18" x14ac:dyDescent="0.35">
      <c r="A14" s="263"/>
      <c r="B14" s="263"/>
      <c r="C14" s="263"/>
      <c r="D14" s="267"/>
    </row>
    <row r="15" spans="1:18" x14ac:dyDescent="0.35">
      <c r="A15" s="263"/>
      <c r="B15" s="263"/>
      <c r="C15" s="263"/>
      <c r="D15" s="267"/>
    </row>
    <row r="16" spans="1:18" x14ac:dyDescent="0.35">
      <c r="A16" s="263"/>
      <c r="B16" s="263"/>
      <c r="C16" s="263"/>
      <c r="D16" s="267"/>
    </row>
    <row r="17" spans="1:4" x14ac:dyDescent="0.35">
      <c r="A17" s="263"/>
      <c r="B17" s="263"/>
      <c r="C17" s="263"/>
      <c r="D17" s="267"/>
    </row>
    <row r="18" spans="1:4" x14ac:dyDescent="0.35">
      <c r="A18" s="263"/>
      <c r="B18" s="263"/>
      <c r="C18" s="263"/>
      <c r="D18" s="267"/>
    </row>
    <row r="19" spans="1:4" x14ac:dyDescent="0.35">
      <c r="A19" s="263"/>
      <c r="B19" s="263"/>
      <c r="C19" s="263"/>
      <c r="D19" s="267"/>
    </row>
    <row r="20" spans="1:4" x14ac:dyDescent="0.35">
      <c r="A20" s="263"/>
      <c r="B20" s="263"/>
      <c r="C20" s="263"/>
      <c r="D20" s="267"/>
    </row>
    <row r="21" spans="1:4" x14ac:dyDescent="0.35">
      <c r="A21" s="263"/>
      <c r="B21" s="263"/>
      <c r="C21" s="263"/>
      <c r="D21" s="267"/>
    </row>
    <row r="22" spans="1:4" x14ac:dyDescent="0.35">
      <c r="A22" s="263"/>
      <c r="B22" s="263"/>
      <c r="C22" s="263"/>
      <c r="D22" s="267"/>
    </row>
    <row r="23" spans="1:4" x14ac:dyDescent="0.35">
      <c r="A23" s="263"/>
      <c r="B23" s="263"/>
      <c r="C23" s="263"/>
      <c r="D23" s="267"/>
    </row>
    <row r="24" spans="1:4" x14ac:dyDescent="0.35">
      <c r="A24" s="263"/>
      <c r="B24" s="263"/>
      <c r="C24" s="263"/>
      <c r="D24" s="267"/>
    </row>
    <row r="25" spans="1:4" x14ac:dyDescent="0.35">
      <c r="A25" s="263"/>
      <c r="B25" s="263"/>
      <c r="C25" s="263"/>
      <c r="D25" s="267"/>
    </row>
    <row r="26" spans="1:4" x14ac:dyDescent="0.35">
      <c r="A26" s="263"/>
      <c r="B26" s="263"/>
      <c r="C26" s="263"/>
      <c r="D26" s="267"/>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08"/>
  <sheetViews>
    <sheetView workbookViewId="0">
      <selection sqref="A1:AN1"/>
    </sheetView>
  </sheetViews>
  <sheetFormatPr defaultColWidth="8.453125" defaultRowHeight="14.5" x14ac:dyDescent="0.35"/>
  <cols>
    <col min="1" max="1" width="14.453125" style="210" customWidth="1"/>
    <col min="2" max="2" width="7" style="210" customWidth="1"/>
    <col min="3" max="3" width="8.453125" style="210" customWidth="1"/>
    <col min="4" max="16384" width="8.453125" style="210"/>
  </cols>
  <sheetData>
    <row r="1" spans="1:40" x14ac:dyDescent="0.35">
      <c r="A1" s="309"/>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row>
    <row r="2" spans="1:40" ht="147" customHeight="1" x14ac:dyDescent="0.35">
      <c r="A2" s="198" t="s">
        <v>7685</v>
      </c>
      <c r="B2" s="199" t="s">
        <v>7341</v>
      </c>
      <c r="C2" s="199" t="s">
        <v>7345</v>
      </c>
      <c r="D2" s="128" t="s">
        <v>7206</v>
      </c>
      <c r="E2" s="97" t="s">
        <v>7227</v>
      </c>
      <c r="F2" s="97" t="s">
        <v>7231</v>
      </c>
      <c r="G2" s="98" t="s">
        <v>7222</v>
      </c>
      <c r="H2" s="99" t="s">
        <v>44</v>
      </c>
      <c r="I2" s="97" t="s">
        <v>800</v>
      </c>
      <c r="J2" s="97" t="s">
        <v>7241</v>
      </c>
      <c r="K2" s="100" t="s">
        <v>7242</v>
      </c>
      <c r="L2" s="98" t="s">
        <v>7223</v>
      </c>
      <c r="M2" s="101" t="s">
        <v>7209</v>
      </c>
      <c r="N2" s="102" t="s">
        <v>7686</v>
      </c>
      <c r="O2" s="102" t="s">
        <v>7687</v>
      </c>
      <c r="P2" s="102" t="s">
        <v>7688</v>
      </c>
      <c r="Q2" s="102" t="s">
        <v>7689</v>
      </c>
      <c r="R2" s="102" t="s">
        <v>7690</v>
      </c>
      <c r="S2" s="101" t="s">
        <v>7212</v>
      </c>
      <c r="T2" s="103" t="s">
        <v>7213</v>
      </c>
      <c r="U2" s="104" t="s">
        <v>7265</v>
      </c>
      <c r="V2" s="105" t="s">
        <v>7266</v>
      </c>
      <c r="W2" s="105" t="s">
        <v>7267</v>
      </c>
      <c r="X2" s="104" t="s">
        <v>7268</v>
      </c>
      <c r="Y2" s="104" t="s">
        <v>7273</v>
      </c>
      <c r="Z2" s="103" t="s">
        <v>7214</v>
      </c>
      <c r="AA2" s="105" t="s">
        <v>7275</v>
      </c>
      <c r="AB2" s="106" t="s">
        <v>7691</v>
      </c>
      <c r="AC2" s="105" t="s">
        <v>514</v>
      </c>
      <c r="AD2" s="105" t="s">
        <v>529</v>
      </c>
      <c r="AE2" s="105" t="s">
        <v>517</v>
      </c>
      <c r="AF2" s="105" t="s">
        <v>531</v>
      </c>
      <c r="AG2" s="105" t="s">
        <v>7276</v>
      </c>
      <c r="AH2" s="105" t="s">
        <v>510</v>
      </c>
      <c r="AI2" s="105" t="s">
        <v>527</v>
      </c>
      <c r="AJ2" s="105" t="s">
        <v>7277</v>
      </c>
      <c r="AK2" s="105" t="s">
        <v>519</v>
      </c>
      <c r="AL2" s="105" t="s">
        <v>7278</v>
      </c>
      <c r="AM2" s="105" t="s">
        <v>523</v>
      </c>
      <c r="AN2" s="105" t="s">
        <v>7279</v>
      </c>
    </row>
    <row r="3" spans="1:40" x14ac:dyDescent="0.35">
      <c r="A3" s="200" t="str">
        <f>Lists!C:C</f>
        <v>AFG001</v>
      </c>
      <c r="B3" s="245">
        <f t="shared" ref="B3:B34" si="0">IF(OR(M3="x",D3="x"),"x",ROUND((5-GEOMEAN(((5-D3)/5*4+1),((5-M3)/5*4+1),((5-M3)/5*4+1)))/4*3.5+S3*0.3,1))</f>
        <v>1.9</v>
      </c>
      <c r="C3" s="160">
        <f t="shared" ref="C3:C34" si="1">COUNTIF(E3:F3,"x")+COUNTIF(H3:I3,"x")+COUNTIF(J3:J3,"x")+COUNTIF(M3,"x")+COUNTIF(U3:W3,"x")+COUNTIF(Y3:AB3,"x")</f>
        <v>0</v>
      </c>
      <c r="D3" s="268">
        <f t="shared" ref="D3:D34" si="2">IF(OR(L3="x",G3="x"),"x",ROUND((5-GEOMEAN(((5-L3)/5*4+1),((5-L3)/5*4+1),((5-G3)/5*4+1)))/4*5,1))</f>
        <v>2.2000000000000002</v>
      </c>
      <c r="E3" s="200">
        <f>'Core Indicators'!R3</f>
        <v>1</v>
      </c>
      <c r="F3" s="200">
        <f>'Core Indicators'!Z3</f>
        <v>2</v>
      </c>
      <c r="G3" s="160">
        <f t="shared" ref="G3:G34" si="3">IF(AND(F3="x",E3="x"),"x",IF(OR(F3="x",E3="x"),AVERAGE(E3,F3),ROUND((10-GEOMEAN(((10-E3)/10*9+1),((10-F3)/10*9+1)))/9*10,1)))</f>
        <v>1.5</v>
      </c>
      <c r="H3" s="200">
        <f>'Core Indicators'!AH3</f>
        <v>2</v>
      </c>
      <c r="I3" s="200">
        <f>'Core Indicators'!AP3</f>
        <v>3</v>
      </c>
      <c r="J3" s="200">
        <f>'Core Indicators'!BN3</f>
        <v>3</v>
      </c>
      <c r="K3" s="200">
        <f t="shared" ref="K3:K34" si="4">IF(AND(J3="x",I3="x"),"x",IF(OR(J3="x",I3="x"),AVERAGE(I3,J3),ROUND((10-GEOMEAN(((10-I3)/10*9+1),((10-J3)/10*9+1)))/9*10,1)))</f>
        <v>3</v>
      </c>
      <c r="L3" s="245">
        <f t="shared" ref="L3:L34" si="5">IF(AND(H3="x",K3="x"),"x",IF(OR(H3="x",K3="x"),AVERAGE(H3,K3),ROUND((10-GEOMEAN(((10-H3)/10*9+1),((10-K3)/10*9+1)))/9*10,1)))</f>
        <v>2.5</v>
      </c>
      <c r="M3" s="268">
        <f t="shared" ref="M3:M34" si="6">IF(N3="x","x",AVERAGE(N3:R3))</f>
        <v>2</v>
      </c>
      <c r="N3" s="201">
        <f>'Core Indicators'!DJ3</f>
        <v>2</v>
      </c>
      <c r="O3" s="201">
        <f>'Core Indicators'!DR3</f>
        <v>2</v>
      </c>
      <c r="P3" s="201">
        <f>'Core Indicators'!DZ3</f>
        <v>2</v>
      </c>
      <c r="Q3" s="201">
        <f>'Core Indicators'!EH3</f>
        <v>2</v>
      </c>
      <c r="R3" s="201">
        <f>'Core Indicators'!EP3</f>
        <v>2</v>
      </c>
      <c r="S3" s="160">
        <f t="shared" ref="S3:S34" si="7">IF(OR(Z3="x",T3="x"),T3,ROUND((10-GEOMEAN(((10-T3)/10*9+1),((10-Z3)/10*9+1)))/9*10,1))</f>
        <v>1.6</v>
      </c>
      <c r="T3" s="160">
        <f t="shared" ref="T3:T34" si="8">AVERAGE(U3,X3,Y3)</f>
        <v>1.1666666666666667</v>
      </c>
      <c r="U3" s="200">
        <v>1</v>
      </c>
      <c r="V3" s="200">
        <v>1</v>
      </c>
      <c r="W3" s="200">
        <f>'Core Indicators'!EX3</f>
        <v>2</v>
      </c>
      <c r="X3" s="160">
        <f t="shared" ref="X3:X34" si="9">AVERAGE(V3:W3)</f>
        <v>1.5</v>
      </c>
      <c r="Y3" s="200">
        <v>1</v>
      </c>
      <c r="Z3" s="160">
        <f t="shared" ref="Z3:Z34" si="10">IF(AND(AA3="x",AB3="x"),"x",AVERAGE(AA3:AB3))</f>
        <v>2</v>
      </c>
      <c r="AA3" s="200">
        <f>'Core Indicators'!FF3</f>
        <v>2</v>
      </c>
      <c r="AB3" s="200">
        <f t="shared" ref="AB3:AB34" si="11">IF(AND(AJ3="x",AN3="x",AG3="x"),"x",(AVERAGE(AJ3,AN3,AG3)))</f>
        <v>2</v>
      </c>
      <c r="AC3" s="181">
        <f>'Core Indicators'!GD3</f>
        <v>2</v>
      </c>
      <c r="AD3" s="181">
        <f>'Core Indicators'!GL3</f>
        <v>2</v>
      </c>
      <c r="AE3" s="181">
        <f>'Core Indicators'!GT3</f>
        <v>2</v>
      </c>
      <c r="AF3" s="181">
        <f>'Core Indicators'!HB3</f>
        <v>2</v>
      </c>
      <c r="AG3" s="181">
        <f t="shared" ref="AG3:AG34" si="12">IF(AND(AC3="x",AD3="x",AE3="x",AF3="x"),"x",AVERAGE(AC3:AF3))</f>
        <v>2</v>
      </c>
      <c r="AH3" s="181">
        <f>'Core Indicators'!HJ3</f>
        <v>2</v>
      </c>
      <c r="AI3" s="181">
        <f>'Core Indicators'!HR3</f>
        <v>2</v>
      </c>
      <c r="AJ3" s="181">
        <f t="shared" ref="AJ3:AJ34" si="13">IF(AND(AH3="x",AI3="x"),"x",AVERAGE(AH3:AI3))</f>
        <v>2</v>
      </c>
      <c r="AK3" s="181">
        <f>'Core Indicators'!HZ3</f>
        <v>2</v>
      </c>
      <c r="AL3" s="181">
        <f>'Core Indicators'!IH3</f>
        <v>2</v>
      </c>
      <c r="AM3" s="181">
        <f>'Core Indicators'!IP3</f>
        <v>2</v>
      </c>
      <c r="AN3" s="181">
        <f t="shared" ref="AN3:AN34" si="14">IF(AND(AK3="x",AL3="x",AM3="x"),"x",AVERAGE(AK3:AM3))</f>
        <v>2</v>
      </c>
    </row>
    <row r="4" spans="1:40" x14ac:dyDescent="0.35">
      <c r="A4" s="200" t="str">
        <f>Lists!C:C</f>
        <v>ARM002</v>
      </c>
      <c r="B4" s="245">
        <f t="shared" si="0"/>
        <v>1.9</v>
      </c>
      <c r="C4" s="160">
        <f t="shared" si="1"/>
        <v>0</v>
      </c>
      <c r="D4" s="268">
        <f t="shared" si="2"/>
        <v>2</v>
      </c>
      <c r="E4" s="200">
        <f>'Core Indicators'!R4</f>
        <v>1</v>
      </c>
      <c r="F4" s="200">
        <f>'Core Indicators'!Z4</f>
        <v>2</v>
      </c>
      <c r="G4" s="160">
        <f t="shared" si="3"/>
        <v>1.5</v>
      </c>
      <c r="H4" s="200">
        <f>'Core Indicators'!AH4</f>
        <v>2</v>
      </c>
      <c r="I4" s="200">
        <f>'Core Indicators'!AP4</f>
        <v>2</v>
      </c>
      <c r="J4" s="200">
        <f>'Core Indicators'!BN4</f>
        <v>3</v>
      </c>
      <c r="K4" s="200">
        <f t="shared" si="4"/>
        <v>2.5</v>
      </c>
      <c r="L4" s="245">
        <f t="shared" si="5"/>
        <v>2.2999999999999998</v>
      </c>
      <c r="M4" s="268">
        <f t="shared" si="6"/>
        <v>2</v>
      </c>
      <c r="N4" s="201">
        <f>'Core Indicators'!DJ4</f>
        <v>2</v>
      </c>
      <c r="O4" s="201">
        <f>'Core Indicators'!DR4</f>
        <v>2</v>
      </c>
      <c r="P4" s="201">
        <f>'Core Indicators'!DZ4</f>
        <v>2</v>
      </c>
      <c r="Q4" s="201">
        <f>'Core Indicators'!EH4</f>
        <v>2</v>
      </c>
      <c r="R4" s="201">
        <f>'Core Indicators'!EP4</f>
        <v>2</v>
      </c>
      <c r="S4" s="160">
        <f t="shared" si="7"/>
        <v>1.7</v>
      </c>
      <c r="T4" s="160">
        <f t="shared" si="8"/>
        <v>1.3333333333333333</v>
      </c>
      <c r="U4" s="200">
        <v>1</v>
      </c>
      <c r="V4" s="200">
        <v>1</v>
      </c>
      <c r="W4" s="200">
        <f>'Core Indicators'!EX4</f>
        <v>3</v>
      </c>
      <c r="X4" s="160">
        <f t="shared" si="9"/>
        <v>2</v>
      </c>
      <c r="Y4" s="200">
        <v>1</v>
      </c>
      <c r="Z4" s="160">
        <f t="shared" si="10"/>
        <v>2</v>
      </c>
      <c r="AA4" s="200">
        <f>'Core Indicators'!FF4</f>
        <v>2</v>
      </c>
      <c r="AB4" s="200">
        <f t="shared" si="11"/>
        <v>2</v>
      </c>
      <c r="AC4" s="181">
        <f>'Core Indicators'!GD4</f>
        <v>2</v>
      </c>
      <c r="AD4" s="181">
        <f>'Core Indicators'!GL4</f>
        <v>2</v>
      </c>
      <c r="AE4" s="181">
        <f>'Core Indicators'!GT4</f>
        <v>2</v>
      </c>
      <c r="AF4" s="181">
        <f>'Core Indicators'!HB4</f>
        <v>2</v>
      </c>
      <c r="AG4" s="181">
        <f t="shared" si="12"/>
        <v>2</v>
      </c>
      <c r="AH4" s="181">
        <f>'Core Indicators'!HJ4</f>
        <v>2</v>
      </c>
      <c r="AI4" s="181">
        <f>'Core Indicators'!HR4</f>
        <v>2</v>
      </c>
      <c r="AJ4" s="181">
        <f t="shared" si="13"/>
        <v>2</v>
      </c>
      <c r="AK4" s="181">
        <f>'Core Indicators'!HZ4</f>
        <v>2</v>
      </c>
      <c r="AL4" s="181">
        <f>'Core Indicators'!IH4</f>
        <v>2</v>
      </c>
      <c r="AM4" s="181">
        <f>'Core Indicators'!IP4</f>
        <v>2</v>
      </c>
      <c r="AN4" s="181">
        <f t="shared" si="14"/>
        <v>2</v>
      </c>
    </row>
    <row r="5" spans="1:40" x14ac:dyDescent="0.35">
      <c r="A5" s="200" t="str">
        <f>Lists!C:C</f>
        <v>AZE002</v>
      </c>
      <c r="B5" s="245" t="str">
        <f t="shared" si="0"/>
        <v>x</v>
      </c>
      <c r="C5" s="160">
        <f t="shared" si="1"/>
        <v>2</v>
      </c>
      <c r="D5" s="268">
        <f t="shared" si="2"/>
        <v>2.6</v>
      </c>
      <c r="E5" s="200">
        <f>'Core Indicators'!R5</f>
        <v>1</v>
      </c>
      <c r="F5" s="200">
        <f>'Core Indicators'!Z5</f>
        <v>3</v>
      </c>
      <c r="G5" s="160">
        <f t="shared" si="3"/>
        <v>2.1</v>
      </c>
      <c r="H5" s="200">
        <f>'Core Indicators'!AH5</f>
        <v>3</v>
      </c>
      <c r="I5" s="200">
        <f>'Core Indicators'!AP5</f>
        <v>2</v>
      </c>
      <c r="J5" s="200">
        <f>'Core Indicators'!BN5</f>
        <v>3</v>
      </c>
      <c r="K5" s="200">
        <f t="shared" si="4"/>
        <v>2.5</v>
      </c>
      <c r="L5" s="245">
        <f t="shared" si="5"/>
        <v>2.8</v>
      </c>
      <c r="M5" s="268" t="str">
        <f t="shared" si="6"/>
        <v>x</v>
      </c>
      <c r="N5" s="201" t="str">
        <f>'Core Indicators'!DJ5</f>
        <v>x</v>
      </c>
      <c r="O5" s="201" t="str">
        <f>'Core Indicators'!DR5</f>
        <v>x</v>
      </c>
      <c r="P5" s="201" t="str">
        <f>'Core Indicators'!DZ5</f>
        <v>x</v>
      </c>
      <c r="Q5" s="201" t="str">
        <f>'Core Indicators'!EH5</f>
        <v>x</v>
      </c>
      <c r="R5" s="201" t="str">
        <f>'Core Indicators'!EP5</f>
        <v>x</v>
      </c>
      <c r="S5" s="160">
        <f t="shared" si="7"/>
        <v>1.7</v>
      </c>
      <c r="T5" s="160">
        <f t="shared" si="8"/>
        <v>1.3333333333333333</v>
      </c>
      <c r="U5" s="200">
        <v>1</v>
      </c>
      <c r="V5" s="200">
        <v>1</v>
      </c>
      <c r="W5" s="200">
        <f>'Core Indicators'!EX5</f>
        <v>3</v>
      </c>
      <c r="X5" s="160">
        <f t="shared" si="9"/>
        <v>2</v>
      </c>
      <c r="Y5" s="200">
        <v>1</v>
      </c>
      <c r="Z5" s="160">
        <f t="shared" si="10"/>
        <v>2</v>
      </c>
      <c r="AA5" s="200" t="str">
        <f>'Core Indicators'!FF5</f>
        <v>x</v>
      </c>
      <c r="AB5" s="200">
        <f t="shared" si="11"/>
        <v>2</v>
      </c>
      <c r="AC5" s="181">
        <f>'Core Indicators'!GD5</f>
        <v>2</v>
      </c>
      <c r="AD5" s="181">
        <f>'Core Indicators'!GL5</f>
        <v>2</v>
      </c>
      <c r="AE5" s="181">
        <f>'Core Indicators'!GT5</f>
        <v>2</v>
      </c>
      <c r="AF5" s="181">
        <f>'Core Indicators'!HB5</f>
        <v>2</v>
      </c>
      <c r="AG5" s="181">
        <f t="shared" si="12"/>
        <v>2</v>
      </c>
      <c r="AH5" s="181">
        <f>'Core Indicators'!HJ5</f>
        <v>2</v>
      </c>
      <c r="AI5" s="181">
        <f>'Core Indicators'!HR5</f>
        <v>2</v>
      </c>
      <c r="AJ5" s="181">
        <f t="shared" si="13"/>
        <v>2</v>
      </c>
      <c r="AK5" s="181">
        <f>'Core Indicators'!HZ5</f>
        <v>2</v>
      </c>
      <c r="AL5" s="181">
        <f>'Core Indicators'!IH5</f>
        <v>2</v>
      </c>
      <c r="AM5" s="181">
        <f>'Core Indicators'!IP5</f>
        <v>2</v>
      </c>
      <c r="AN5" s="181">
        <f t="shared" si="14"/>
        <v>2</v>
      </c>
    </row>
    <row r="6" spans="1:40" x14ac:dyDescent="0.35">
      <c r="A6" s="200" t="str">
        <f>Lists!C:C</f>
        <v>BDI001</v>
      </c>
      <c r="B6" s="245">
        <f t="shared" si="0"/>
        <v>1.9</v>
      </c>
      <c r="C6" s="160">
        <f t="shared" si="1"/>
        <v>0</v>
      </c>
      <c r="D6" s="268">
        <f t="shared" si="2"/>
        <v>2</v>
      </c>
      <c r="E6" s="200">
        <f>'Core Indicators'!R6</f>
        <v>1</v>
      </c>
      <c r="F6" s="200">
        <f>'Core Indicators'!Z6</f>
        <v>2</v>
      </c>
      <c r="G6" s="160">
        <f t="shared" si="3"/>
        <v>1.5</v>
      </c>
      <c r="H6" s="200">
        <f>'Core Indicators'!AH6</f>
        <v>2</v>
      </c>
      <c r="I6" s="200">
        <f>'Core Indicators'!AP6</f>
        <v>3</v>
      </c>
      <c r="J6" s="200">
        <f>'Core Indicators'!BN6</f>
        <v>2</v>
      </c>
      <c r="K6" s="200">
        <f t="shared" si="4"/>
        <v>2.5</v>
      </c>
      <c r="L6" s="245">
        <f t="shared" si="5"/>
        <v>2.2999999999999998</v>
      </c>
      <c r="M6" s="268">
        <f t="shared" si="6"/>
        <v>2</v>
      </c>
      <c r="N6" s="201">
        <f>'Core Indicators'!DJ6</f>
        <v>2</v>
      </c>
      <c r="O6" s="201">
        <f>'Core Indicators'!DR6</f>
        <v>2</v>
      </c>
      <c r="P6" s="201">
        <f>'Core Indicators'!DZ6</f>
        <v>2</v>
      </c>
      <c r="Q6" s="201">
        <f>'Core Indicators'!EH6</f>
        <v>2</v>
      </c>
      <c r="R6" s="201">
        <f>'Core Indicators'!EP6</f>
        <v>2</v>
      </c>
      <c r="S6" s="160">
        <f t="shared" si="7"/>
        <v>1.6</v>
      </c>
      <c r="T6" s="160">
        <f t="shared" si="8"/>
        <v>1.1666666666666667</v>
      </c>
      <c r="U6" s="200">
        <v>1</v>
      </c>
      <c r="V6" s="200">
        <v>1</v>
      </c>
      <c r="W6" s="200">
        <f>'Core Indicators'!EX6</f>
        <v>2</v>
      </c>
      <c r="X6" s="160">
        <f t="shared" si="9"/>
        <v>1.5</v>
      </c>
      <c r="Y6" s="200">
        <v>1</v>
      </c>
      <c r="Z6" s="160">
        <f t="shared" si="10"/>
        <v>2</v>
      </c>
      <c r="AA6" s="200">
        <f>'Core Indicators'!FF6</f>
        <v>2</v>
      </c>
      <c r="AB6" s="200">
        <f t="shared" si="11"/>
        <v>2</v>
      </c>
      <c r="AC6" s="181">
        <f>'Core Indicators'!GD6</f>
        <v>2</v>
      </c>
      <c r="AD6" s="181">
        <f>'Core Indicators'!GL6</f>
        <v>2</v>
      </c>
      <c r="AE6" s="181">
        <f>'Core Indicators'!GT6</f>
        <v>2</v>
      </c>
      <c r="AF6" s="181">
        <f>'Core Indicators'!HB6</f>
        <v>2</v>
      </c>
      <c r="AG6" s="181">
        <f t="shared" si="12"/>
        <v>2</v>
      </c>
      <c r="AH6" s="181">
        <f>'Core Indicators'!HJ6</f>
        <v>2</v>
      </c>
      <c r="AI6" s="181">
        <f>'Core Indicators'!HR6</f>
        <v>2</v>
      </c>
      <c r="AJ6" s="181">
        <f t="shared" si="13"/>
        <v>2</v>
      </c>
      <c r="AK6" s="181">
        <f>'Core Indicators'!HZ6</f>
        <v>2</v>
      </c>
      <c r="AL6" s="181">
        <f>'Core Indicators'!IH6</f>
        <v>2</v>
      </c>
      <c r="AM6" s="181">
        <f>'Core Indicators'!IP6</f>
        <v>2</v>
      </c>
      <c r="AN6" s="181">
        <f t="shared" si="14"/>
        <v>2</v>
      </c>
    </row>
    <row r="7" spans="1:40" x14ac:dyDescent="0.35">
      <c r="A7" s="200" t="str">
        <f>Lists!C:C</f>
        <v>BFA002</v>
      </c>
      <c r="B7" s="245">
        <f t="shared" si="0"/>
        <v>1.2</v>
      </c>
      <c r="C7" s="160">
        <f t="shared" si="1"/>
        <v>0</v>
      </c>
      <c r="D7" s="268">
        <f t="shared" si="2"/>
        <v>1</v>
      </c>
      <c r="E7" s="200">
        <f>'Core Indicators'!R7</f>
        <v>1</v>
      </c>
      <c r="F7" s="200">
        <f>'Core Indicators'!Z7</f>
        <v>1</v>
      </c>
      <c r="G7" s="160">
        <f t="shared" si="3"/>
        <v>1</v>
      </c>
      <c r="H7" s="200">
        <f>'Core Indicators'!AH7</f>
        <v>1</v>
      </c>
      <c r="I7" s="200">
        <f>'Core Indicators'!AP7</f>
        <v>1</v>
      </c>
      <c r="J7" s="200">
        <f>'Core Indicators'!BN7</f>
        <v>1</v>
      </c>
      <c r="K7" s="200">
        <f t="shared" si="4"/>
        <v>1</v>
      </c>
      <c r="L7" s="245">
        <f t="shared" si="5"/>
        <v>1</v>
      </c>
      <c r="M7" s="268">
        <f t="shared" si="6"/>
        <v>1</v>
      </c>
      <c r="N7" s="201">
        <f>'Core Indicators'!DJ7</f>
        <v>1</v>
      </c>
      <c r="O7" s="201">
        <f>'Core Indicators'!DR7</f>
        <v>1</v>
      </c>
      <c r="P7" s="201">
        <f>'Core Indicators'!DZ7</f>
        <v>1</v>
      </c>
      <c r="Q7" s="201">
        <f>'Core Indicators'!EH7</f>
        <v>1</v>
      </c>
      <c r="R7" s="201">
        <f>'Core Indicators'!EP7</f>
        <v>1</v>
      </c>
      <c r="S7" s="160">
        <f t="shared" si="7"/>
        <v>1.6</v>
      </c>
      <c r="T7" s="160">
        <f t="shared" si="8"/>
        <v>1.1666666666666667</v>
      </c>
      <c r="U7" s="200">
        <v>1</v>
      </c>
      <c r="V7" s="200">
        <v>1</v>
      </c>
      <c r="W7" s="200">
        <f>'Core Indicators'!EX7</f>
        <v>2</v>
      </c>
      <c r="X7" s="160">
        <f t="shared" si="9"/>
        <v>1.5</v>
      </c>
      <c r="Y7" s="200">
        <v>1</v>
      </c>
      <c r="Z7" s="160">
        <f t="shared" si="10"/>
        <v>2</v>
      </c>
      <c r="AA7" s="200">
        <f>'Core Indicators'!FF7</f>
        <v>2</v>
      </c>
      <c r="AB7" s="200">
        <f t="shared" si="11"/>
        <v>2</v>
      </c>
      <c r="AC7" s="181">
        <f>'Core Indicators'!GD7</f>
        <v>2</v>
      </c>
      <c r="AD7" s="181">
        <f>'Core Indicators'!GL7</f>
        <v>2</v>
      </c>
      <c r="AE7" s="181">
        <f>'Core Indicators'!GT7</f>
        <v>2</v>
      </c>
      <c r="AF7" s="181">
        <f>'Core Indicators'!HB7</f>
        <v>2</v>
      </c>
      <c r="AG7" s="181">
        <f t="shared" si="12"/>
        <v>2</v>
      </c>
      <c r="AH7" s="181">
        <f>'Core Indicators'!HJ7</f>
        <v>2</v>
      </c>
      <c r="AI7" s="181">
        <f>'Core Indicators'!HR7</f>
        <v>2</v>
      </c>
      <c r="AJ7" s="181">
        <f t="shared" si="13"/>
        <v>2</v>
      </c>
      <c r="AK7" s="181">
        <f>'Core Indicators'!HZ7</f>
        <v>2</v>
      </c>
      <c r="AL7" s="181">
        <f>'Core Indicators'!IH7</f>
        <v>2</v>
      </c>
      <c r="AM7" s="181">
        <f>'Core Indicators'!IP7</f>
        <v>2</v>
      </c>
      <c r="AN7" s="181">
        <f t="shared" si="14"/>
        <v>2</v>
      </c>
    </row>
    <row r="8" spans="1:40" x14ac:dyDescent="0.35">
      <c r="A8" s="200" t="str">
        <f>Lists!C:C</f>
        <v>BGD002</v>
      </c>
      <c r="B8" s="245">
        <f t="shared" si="0"/>
        <v>1.6</v>
      </c>
      <c r="C8" s="160">
        <f t="shared" si="1"/>
        <v>0</v>
      </c>
      <c r="D8" s="268">
        <f t="shared" si="2"/>
        <v>1</v>
      </c>
      <c r="E8" s="200">
        <f>'Core Indicators'!R8</f>
        <v>1</v>
      </c>
      <c r="F8" s="200">
        <f>'Core Indicators'!Z8</f>
        <v>1</v>
      </c>
      <c r="G8" s="160">
        <f t="shared" si="3"/>
        <v>1</v>
      </c>
      <c r="H8" s="200">
        <f>'Core Indicators'!AH8</f>
        <v>1</v>
      </c>
      <c r="I8" s="200">
        <f>'Core Indicators'!AP8</f>
        <v>1</v>
      </c>
      <c r="J8" s="200">
        <f>'Core Indicators'!BN8</f>
        <v>1</v>
      </c>
      <c r="K8" s="200">
        <f t="shared" si="4"/>
        <v>1</v>
      </c>
      <c r="L8" s="245">
        <f t="shared" si="5"/>
        <v>1</v>
      </c>
      <c r="M8" s="268">
        <f t="shared" si="6"/>
        <v>2</v>
      </c>
      <c r="N8" s="201">
        <f>'Core Indicators'!DJ8</f>
        <v>2</v>
      </c>
      <c r="O8" s="201">
        <f>'Core Indicators'!DR8</f>
        <v>2</v>
      </c>
      <c r="P8" s="201">
        <f>'Core Indicators'!DZ8</f>
        <v>2</v>
      </c>
      <c r="Q8" s="201">
        <f>'Core Indicators'!EH8</f>
        <v>2</v>
      </c>
      <c r="R8" s="201">
        <f>'Core Indicators'!EP8</f>
        <v>2</v>
      </c>
      <c r="S8" s="160">
        <f t="shared" si="7"/>
        <v>1.3</v>
      </c>
      <c r="T8" s="160">
        <f t="shared" si="8"/>
        <v>1.1666666666666667</v>
      </c>
      <c r="U8" s="200">
        <v>1</v>
      </c>
      <c r="V8" s="200">
        <v>1</v>
      </c>
      <c r="W8" s="200">
        <f>'Core Indicators'!EX8</f>
        <v>2</v>
      </c>
      <c r="X8" s="160">
        <f t="shared" si="9"/>
        <v>1.5</v>
      </c>
      <c r="Y8" s="200">
        <v>1</v>
      </c>
      <c r="Z8" s="160">
        <f t="shared" si="10"/>
        <v>1.5</v>
      </c>
      <c r="AA8" s="200">
        <f>'Core Indicators'!FF8</f>
        <v>1</v>
      </c>
      <c r="AB8" s="200">
        <f t="shared" si="11"/>
        <v>2</v>
      </c>
      <c r="AC8" s="181">
        <f>'Core Indicators'!GD8</f>
        <v>2</v>
      </c>
      <c r="AD8" s="181">
        <f>'Core Indicators'!GL8</f>
        <v>2</v>
      </c>
      <c r="AE8" s="181">
        <f>'Core Indicators'!GT8</f>
        <v>2</v>
      </c>
      <c r="AF8" s="181">
        <f>'Core Indicators'!HB8</f>
        <v>2</v>
      </c>
      <c r="AG8" s="181">
        <f t="shared" si="12"/>
        <v>2</v>
      </c>
      <c r="AH8" s="181">
        <f>'Core Indicators'!HJ8</f>
        <v>2</v>
      </c>
      <c r="AI8" s="181">
        <f>'Core Indicators'!HR8</f>
        <v>2</v>
      </c>
      <c r="AJ8" s="181">
        <f t="shared" si="13"/>
        <v>2</v>
      </c>
      <c r="AK8" s="181">
        <f>'Core Indicators'!HZ8</f>
        <v>2</v>
      </c>
      <c r="AL8" s="181">
        <f>'Core Indicators'!IH8</f>
        <v>2</v>
      </c>
      <c r="AM8" s="181">
        <f>'Core Indicators'!IP8</f>
        <v>2</v>
      </c>
      <c r="AN8" s="181">
        <f t="shared" si="14"/>
        <v>2</v>
      </c>
    </row>
    <row r="9" spans="1:40" x14ac:dyDescent="0.35">
      <c r="A9" s="200" t="str">
        <f>Lists!C:C</f>
        <v>BRA002</v>
      </c>
      <c r="B9" s="245">
        <f t="shared" si="0"/>
        <v>2.4</v>
      </c>
      <c r="C9" s="160">
        <f t="shared" si="1"/>
        <v>0</v>
      </c>
      <c r="D9" s="268">
        <f t="shared" si="2"/>
        <v>2.7</v>
      </c>
      <c r="E9" s="200">
        <f>'Core Indicators'!R9</f>
        <v>2</v>
      </c>
      <c r="F9" s="200">
        <f>'Core Indicators'!Z9</f>
        <v>3</v>
      </c>
      <c r="G9" s="160">
        <f t="shared" si="3"/>
        <v>2.5</v>
      </c>
      <c r="H9" s="200">
        <f>'Core Indicators'!AH9</f>
        <v>3</v>
      </c>
      <c r="I9" s="200">
        <f>'Core Indicators'!AP9</f>
        <v>2</v>
      </c>
      <c r="J9" s="200">
        <f>'Core Indicators'!BN9</f>
        <v>3</v>
      </c>
      <c r="K9" s="200">
        <f t="shared" si="4"/>
        <v>2.5</v>
      </c>
      <c r="L9" s="245">
        <f t="shared" si="5"/>
        <v>2.8</v>
      </c>
      <c r="M9" s="268">
        <f t="shared" si="6"/>
        <v>2.8</v>
      </c>
      <c r="N9" s="201">
        <f>'Core Indicators'!DJ9</f>
        <v>3</v>
      </c>
      <c r="O9" s="201">
        <f>'Core Indicators'!DR9</f>
        <v>3</v>
      </c>
      <c r="P9" s="201">
        <f>'Core Indicators'!DZ9</f>
        <v>2</v>
      </c>
      <c r="Q9" s="201">
        <f>'Core Indicators'!EH9</f>
        <v>3</v>
      </c>
      <c r="R9" s="201">
        <f>'Core Indicators'!EP9</f>
        <v>3</v>
      </c>
      <c r="S9" s="160">
        <f t="shared" si="7"/>
        <v>1.7</v>
      </c>
      <c r="T9" s="160">
        <f t="shared" si="8"/>
        <v>1.3333333333333333</v>
      </c>
      <c r="U9" s="200">
        <v>1</v>
      </c>
      <c r="V9" s="200">
        <v>1</v>
      </c>
      <c r="W9" s="200">
        <f>'Core Indicators'!EX9</f>
        <v>3</v>
      </c>
      <c r="X9" s="160">
        <f t="shared" si="9"/>
        <v>2</v>
      </c>
      <c r="Y9" s="200">
        <v>1</v>
      </c>
      <c r="Z9" s="160">
        <f t="shared" si="10"/>
        <v>2</v>
      </c>
      <c r="AA9" s="200">
        <f>'Core Indicators'!FF9</f>
        <v>2</v>
      </c>
      <c r="AB9" s="200">
        <f t="shared" si="11"/>
        <v>2</v>
      </c>
      <c r="AC9" s="181">
        <f>'Core Indicators'!GD9</f>
        <v>2</v>
      </c>
      <c r="AD9" s="181">
        <f>'Core Indicators'!GL9</f>
        <v>2</v>
      </c>
      <c r="AE9" s="181">
        <f>'Core Indicators'!GT9</f>
        <v>2</v>
      </c>
      <c r="AF9" s="181">
        <f>'Core Indicators'!HB9</f>
        <v>2</v>
      </c>
      <c r="AG9" s="181">
        <f t="shared" si="12"/>
        <v>2</v>
      </c>
      <c r="AH9" s="181">
        <f>'Core Indicators'!HJ9</f>
        <v>2</v>
      </c>
      <c r="AI9" s="181">
        <f>'Core Indicators'!HR9</f>
        <v>2</v>
      </c>
      <c r="AJ9" s="181">
        <f t="shared" si="13"/>
        <v>2</v>
      </c>
      <c r="AK9" s="181">
        <f>'Core Indicators'!HZ9</f>
        <v>2</v>
      </c>
      <c r="AL9" s="181">
        <f>'Core Indicators'!IH9</f>
        <v>2</v>
      </c>
      <c r="AM9" s="181">
        <f>'Core Indicators'!IP9</f>
        <v>2</v>
      </c>
      <c r="AN9" s="181">
        <f t="shared" si="14"/>
        <v>2</v>
      </c>
    </row>
    <row r="10" spans="1:40" x14ac:dyDescent="0.35">
      <c r="A10" s="200" t="str">
        <f>Lists!C:C</f>
        <v>CAF001</v>
      </c>
      <c r="B10" s="245">
        <f t="shared" si="0"/>
        <v>2.5</v>
      </c>
      <c r="C10" s="160">
        <f t="shared" si="1"/>
        <v>0</v>
      </c>
      <c r="D10" s="268">
        <f t="shared" si="2"/>
        <v>2.7</v>
      </c>
      <c r="E10" s="200">
        <f>'Core Indicators'!R10</f>
        <v>1</v>
      </c>
      <c r="F10" s="200">
        <f>'Core Indicators'!Z10</f>
        <v>3</v>
      </c>
      <c r="G10" s="160">
        <f t="shared" si="3"/>
        <v>2.1</v>
      </c>
      <c r="H10" s="200">
        <f>'Core Indicators'!AH10</f>
        <v>3</v>
      </c>
      <c r="I10" s="200">
        <f>'Core Indicators'!AP10</f>
        <v>3</v>
      </c>
      <c r="J10" s="200">
        <f>'Core Indicators'!BN10</f>
        <v>3</v>
      </c>
      <c r="K10" s="200">
        <f t="shared" si="4"/>
        <v>3</v>
      </c>
      <c r="L10" s="245">
        <f t="shared" si="5"/>
        <v>3</v>
      </c>
      <c r="M10" s="268">
        <f t="shared" si="6"/>
        <v>3</v>
      </c>
      <c r="N10" s="201">
        <f>'Core Indicators'!DJ10</f>
        <v>3</v>
      </c>
      <c r="O10" s="201">
        <f>'Core Indicators'!DR10</f>
        <v>3</v>
      </c>
      <c r="P10" s="201">
        <f>'Core Indicators'!DZ10</f>
        <v>3</v>
      </c>
      <c r="Q10" s="201">
        <f>'Core Indicators'!EH10</f>
        <v>3</v>
      </c>
      <c r="R10" s="201">
        <f>'Core Indicators'!EP10</f>
        <v>3</v>
      </c>
      <c r="S10" s="160">
        <f t="shared" si="7"/>
        <v>1.7</v>
      </c>
      <c r="T10" s="160">
        <f t="shared" si="8"/>
        <v>1.3333333333333333</v>
      </c>
      <c r="U10" s="200">
        <v>1</v>
      </c>
      <c r="V10" s="200">
        <v>1</v>
      </c>
      <c r="W10" s="200">
        <f>'Core Indicators'!EX10</f>
        <v>3</v>
      </c>
      <c r="X10" s="160">
        <f t="shared" si="9"/>
        <v>2</v>
      </c>
      <c r="Y10" s="200">
        <v>1</v>
      </c>
      <c r="Z10" s="160">
        <f t="shared" si="10"/>
        <v>2</v>
      </c>
      <c r="AA10" s="200">
        <f>'Core Indicators'!FF10</f>
        <v>2</v>
      </c>
      <c r="AB10" s="200">
        <f t="shared" si="11"/>
        <v>2</v>
      </c>
      <c r="AC10" s="181">
        <f>'Core Indicators'!GD10</f>
        <v>2</v>
      </c>
      <c r="AD10" s="181">
        <f>'Core Indicators'!GL10</f>
        <v>2</v>
      </c>
      <c r="AE10" s="181">
        <f>'Core Indicators'!GT10</f>
        <v>2</v>
      </c>
      <c r="AF10" s="181">
        <f>'Core Indicators'!HB10</f>
        <v>2</v>
      </c>
      <c r="AG10" s="181">
        <f t="shared" si="12"/>
        <v>2</v>
      </c>
      <c r="AH10" s="181">
        <f>'Core Indicators'!HJ10</f>
        <v>2</v>
      </c>
      <c r="AI10" s="181">
        <f>'Core Indicators'!HR10</f>
        <v>2</v>
      </c>
      <c r="AJ10" s="181">
        <f t="shared" si="13"/>
        <v>2</v>
      </c>
      <c r="AK10" s="181">
        <f>'Core Indicators'!HZ10</f>
        <v>2</v>
      </c>
      <c r="AL10" s="181">
        <f>'Core Indicators'!IH10</f>
        <v>2</v>
      </c>
      <c r="AM10" s="181">
        <f>'Core Indicators'!IP10</f>
        <v>2</v>
      </c>
      <c r="AN10" s="181">
        <f t="shared" si="14"/>
        <v>2</v>
      </c>
    </row>
    <row r="11" spans="1:40" x14ac:dyDescent="0.35">
      <c r="A11" s="200" t="str">
        <f>Lists!C:C</f>
        <v>CMR001</v>
      </c>
      <c r="B11" s="245">
        <f t="shared" si="0"/>
        <v>1.2</v>
      </c>
      <c r="C11" s="160">
        <f t="shared" si="1"/>
        <v>0</v>
      </c>
      <c r="D11" s="268">
        <f t="shared" si="2"/>
        <v>1.2</v>
      </c>
      <c r="E11" s="200">
        <f>'Core Indicators'!R11</f>
        <v>1</v>
      </c>
      <c r="F11" s="200">
        <f>'Core Indicators'!Z11</f>
        <v>1</v>
      </c>
      <c r="G11" s="160">
        <f t="shared" si="3"/>
        <v>1</v>
      </c>
      <c r="H11" s="200">
        <f>'Core Indicators'!AH11</f>
        <v>1</v>
      </c>
      <c r="I11" s="200">
        <f>'Core Indicators'!AP11</f>
        <v>1</v>
      </c>
      <c r="J11" s="200">
        <f>'Core Indicators'!BN11</f>
        <v>2</v>
      </c>
      <c r="K11" s="200">
        <f t="shared" si="4"/>
        <v>1.5</v>
      </c>
      <c r="L11" s="245">
        <f t="shared" si="5"/>
        <v>1.3</v>
      </c>
      <c r="M11" s="268">
        <f t="shared" si="6"/>
        <v>1</v>
      </c>
      <c r="N11" s="201">
        <f>'Core Indicators'!DJ11</f>
        <v>1</v>
      </c>
      <c r="O11" s="201">
        <f>'Core Indicators'!DR11</f>
        <v>1</v>
      </c>
      <c r="P11" s="201">
        <f>'Core Indicators'!DZ11</f>
        <v>1</v>
      </c>
      <c r="Q11" s="201">
        <f>'Core Indicators'!EH11</f>
        <v>1</v>
      </c>
      <c r="R11" s="201">
        <f>'Core Indicators'!EP11</f>
        <v>1</v>
      </c>
      <c r="S11" s="160">
        <f t="shared" si="7"/>
        <v>1.6</v>
      </c>
      <c r="T11" s="160">
        <f t="shared" si="8"/>
        <v>1.1666666666666667</v>
      </c>
      <c r="U11" s="200">
        <v>1</v>
      </c>
      <c r="V11" s="200">
        <v>1</v>
      </c>
      <c r="W11" s="200">
        <f>'Core Indicators'!EX11</f>
        <v>2</v>
      </c>
      <c r="X11" s="160">
        <f t="shared" si="9"/>
        <v>1.5</v>
      </c>
      <c r="Y11" s="200">
        <v>1</v>
      </c>
      <c r="Z11" s="160">
        <f t="shared" si="10"/>
        <v>2</v>
      </c>
      <c r="AA11" s="200">
        <f>'Core Indicators'!FF11</f>
        <v>2</v>
      </c>
      <c r="AB11" s="200">
        <f t="shared" si="11"/>
        <v>2</v>
      </c>
      <c r="AC11" s="181">
        <f>'Core Indicators'!GD11</f>
        <v>2</v>
      </c>
      <c r="AD11" s="181">
        <f>'Core Indicators'!GL11</f>
        <v>2</v>
      </c>
      <c r="AE11" s="181">
        <f>'Core Indicators'!GT11</f>
        <v>2</v>
      </c>
      <c r="AF11" s="181">
        <f>'Core Indicators'!HB11</f>
        <v>2</v>
      </c>
      <c r="AG11" s="181">
        <f t="shared" si="12"/>
        <v>2</v>
      </c>
      <c r="AH11" s="181">
        <f>'Core Indicators'!HJ11</f>
        <v>2</v>
      </c>
      <c r="AI11" s="181">
        <f>'Core Indicators'!HR11</f>
        <v>2</v>
      </c>
      <c r="AJ11" s="181">
        <f t="shared" si="13"/>
        <v>2</v>
      </c>
      <c r="AK11" s="181">
        <f>'Core Indicators'!HZ11</f>
        <v>2</v>
      </c>
      <c r="AL11" s="181">
        <f>'Core Indicators'!IH11</f>
        <v>2</v>
      </c>
      <c r="AM11" s="181">
        <f>'Core Indicators'!IP11</f>
        <v>2</v>
      </c>
      <c r="AN11" s="181">
        <f t="shared" si="14"/>
        <v>2</v>
      </c>
    </row>
    <row r="12" spans="1:40" x14ac:dyDescent="0.35">
      <c r="A12" s="200" t="str">
        <f>Lists!C:C</f>
        <v>CMR002</v>
      </c>
      <c r="B12" s="245">
        <f t="shared" si="0"/>
        <v>1.7</v>
      </c>
      <c r="C12" s="160">
        <f t="shared" si="1"/>
        <v>0</v>
      </c>
      <c r="D12" s="268">
        <f t="shared" si="2"/>
        <v>1.8</v>
      </c>
      <c r="E12" s="200">
        <f>'Core Indicators'!R12</f>
        <v>1</v>
      </c>
      <c r="F12" s="200">
        <f>'Core Indicators'!Z12</f>
        <v>2</v>
      </c>
      <c r="G12" s="160">
        <f t="shared" si="3"/>
        <v>1.5</v>
      </c>
      <c r="H12" s="200">
        <f>'Core Indicators'!AH12</f>
        <v>2</v>
      </c>
      <c r="I12" s="200">
        <f>'Core Indicators'!AP12</f>
        <v>2</v>
      </c>
      <c r="J12" s="200">
        <f>'Core Indicators'!BN12</f>
        <v>2</v>
      </c>
      <c r="K12" s="200">
        <f t="shared" si="4"/>
        <v>2</v>
      </c>
      <c r="L12" s="245">
        <f t="shared" si="5"/>
        <v>2</v>
      </c>
      <c r="M12" s="268">
        <f t="shared" si="6"/>
        <v>2</v>
      </c>
      <c r="N12" s="201">
        <f>'Core Indicators'!DJ12</f>
        <v>2</v>
      </c>
      <c r="O12" s="201">
        <f>'Core Indicators'!DR12</f>
        <v>2</v>
      </c>
      <c r="P12" s="201">
        <f>'Core Indicators'!DZ12</f>
        <v>2</v>
      </c>
      <c r="Q12" s="201">
        <f>'Core Indicators'!EH12</f>
        <v>2</v>
      </c>
      <c r="R12" s="201">
        <f>'Core Indicators'!EP12</f>
        <v>2</v>
      </c>
      <c r="S12" s="160">
        <f t="shared" si="7"/>
        <v>1.3</v>
      </c>
      <c r="T12" s="160">
        <f t="shared" si="8"/>
        <v>1.1666666666666667</v>
      </c>
      <c r="U12" s="200">
        <v>1</v>
      </c>
      <c r="V12" s="200">
        <v>1</v>
      </c>
      <c r="W12" s="200">
        <f>'Core Indicators'!EX12</f>
        <v>2</v>
      </c>
      <c r="X12" s="160">
        <f t="shared" si="9"/>
        <v>1.5</v>
      </c>
      <c r="Y12" s="200">
        <v>1</v>
      </c>
      <c r="Z12" s="160">
        <f t="shared" si="10"/>
        <v>1.5</v>
      </c>
      <c r="AA12" s="200">
        <f>'Core Indicators'!FF12</f>
        <v>1</v>
      </c>
      <c r="AB12" s="200">
        <f t="shared" si="11"/>
        <v>2</v>
      </c>
      <c r="AC12" s="181">
        <f>'Core Indicators'!GD12</f>
        <v>2</v>
      </c>
      <c r="AD12" s="181">
        <f>'Core Indicators'!GL12</f>
        <v>2</v>
      </c>
      <c r="AE12" s="181">
        <f>'Core Indicators'!GT12</f>
        <v>2</v>
      </c>
      <c r="AF12" s="181">
        <f>'Core Indicators'!HB12</f>
        <v>2</v>
      </c>
      <c r="AG12" s="181">
        <f t="shared" si="12"/>
        <v>2</v>
      </c>
      <c r="AH12" s="181">
        <f>'Core Indicators'!HJ12</f>
        <v>2</v>
      </c>
      <c r="AI12" s="181">
        <f>'Core Indicators'!HR12</f>
        <v>2</v>
      </c>
      <c r="AJ12" s="181">
        <f t="shared" si="13"/>
        <v>2</v>
      </c>
      <c r="AK12" s="181">
        <f>'Core Indicators'!HZ12</f>
        <v>2</v>
      </c>
      <c r="AL12" s="181">
        <f>'Core Indicators'!IH12</f>
        <v>2</v>
      </c>
      <c r="AM12" s="181">
        <f>'Core Indicators'!IP12</f>
        <v>2</v>
      </c>
      <c r="AN12" s="181">
        <f t="shared" si="14"/>
        <v>2</v>
      </c>
    </row>
    <row r="13" spans="1:40" x14ac:dyDescent="0.35">
      <c r="A13" s="200" t="str">
        <f>Lists!C:C</f>
        <v>CMR003</v>
      </c>
      <c r="B13" s="245">
        <f t="shared" si="0"/>
        <v>1.9</v>
      </c>
      <c r="C13" s="160">
        <f t="shared" si="1"/>
        <v>0</v>
      </c>
      <c r="D13" s="268">
        <f t="shared" si="2"/>
        <v>2</v>
      </c>
      <c r="E13" s="200">
        <f>'Core Indicators'!R13</f>
        <v>2</v>
      </c>
      <c r="F13" s="200">
        <f>'Core Indicators'!Z13</f>
        <v>2</v>
      </c>
      <c r="G13" s="160">
        <f t="shared" si="3"/>
        <v>2</v>
      </c>
      <c r="H13" s="200">
        <f>'Core Indicators'!AH13</f>
        <v>2</v>
      </c>
      <c r="I13" s="200">
        <f>'Core Indicators'!AP13</f>
        <v>2</v>
      </c>
      <c r="J13" s="200">
        <f>'Core Indicators'!BN13</f>
        <v>2</v>
      </c>
      <c r="K13" s="200">
        <f t="shared" si="4"/>
        <v>2</v>
      </c>
      <c r="L13" s="245">
        <f t="shared" si="5"/>
        <v>2</v>
      </c>
      <c r="M13" s="268">
        <f t="shared" si="6"/>
        <v>2</v>
      </c>
      <c r="N13" s="201">
        <f>'Core Indicators'!DJ13</f>
        <v>2</v>
      </c>
      <c r="O13" s="201">
        <f>'Core Indicators'!DR13</f>
        <v>2</v>
      </c>
      <c r="P13" s="201">
        <f>'Core Indicators'!DZ13</f>
        <v>2</v>
      </c>
      <c r="Q13" s="201">
        <f>'Core Indicators'!EH13</f>
        <v>2</v>
      </c>
      <c r="R13" s="201">
        <f>'Core Indicators'!EP13</f>
        <v>2</v>
      </c>
      <c r="S13" s="160">
        <f t="shared" si="7"/>
        <v>1.6</v>
      </c>
      <c r="T13" s="160">
        <f t="shared" si="8"/>
        <v>1.1666666666666667</v>
      </c>
      <c r="U13" s="200">
        <v>1</v>
      </c>
      <c r="V13" s="200">
        <v>1</v>
      </c>
      <c r="W13" s="200">
        <f>'Core Indicators'!EX13</f>
        <v>2</v>
      </c>
      <c r="X13" s="160">
        <f t="shared" si="9"/>
        <v>1.5</v>
      </c>
      <c r="Y13" s="200">
        <v>1</v>
      </c>
      <c r="Z13" s="160">
        <f t="shared" si="10"/>
        <v>2</v>
      </c>
      <c r="AA13" s="200">
        <f>'Core Indicators'!FF13</f>
        <v>2</v>
      </c>
      <c r="AB13" s="200">
        <f t="shared" si="11"/>
        <v>2</v>
      </c>
      <c r="AC13" s="181">
        <f>'Core Indicators'!GD13</f>
        <v>2</v>
      </c>
      <c r="AD13" s="181">
        <f>'Core Indicators'!GL13</f>
        <v>2</v>
      </c>
      <c r="AE13" s="181">
        <f>'Core Indicators'!GT13</f>
        <v>2</v>
      </c>
      <c r="AF13" s="181">
        <f>'Core Indicators'!HB13</f>
        <v>2</v>
      </c>
      <c r="AG13" s="181">
        <f t="shared" si="12"/>
        <v>2</v>
      </c>
      <c r="AH13" s="181">
        <f>'Core Indicators'!HJ13</f>
        <v>2</v>
      </c>
      <c r="AI13" s="181">
        <f>'Core Indicators'!HR13</f>
        <v>2</v>
      </c>
      <c r="AJ13" s="181">
        <f t="shared" si="13"/>
        <v>2</v>
      </c>
      <c r="AK13" s="181">
        <f>'Core Indicators'!HZ13</f>
        <v>2</v>
      </c>
      <c r="AL13" s="181">
        <f>'Core Indicators'!IH13</f>
        <v>2</v>
      </c>
      <c r="AM13" s="181">
        <f>'Core Indicators'!IP13</f>
        <v>2</v>
      </c>
      <c r="AN13" s="181">
        <f t="shared" si="14"/>
        <v>2</v>
      </c>
    </row>
    <row r="14" spans="1:40" x14ac:dyDescent="0.35">
      <c r="A14" s="200" t="str">
        <f>Lists!C:C</f>
        <v>CMR004</v>
      </c>
      <c r="B14" s="245">
        <f t="shared" si="0"/>
        <v>1.9</v>
      </c>
      <c r="C14" s="160">
        <f t="shared" si="1"/>
        <v>1</v>
      </c>
      <c r="D14" s="268">
        <f t="shared" si="2"/>
        <v>2</v>
      </c>
      <c r="E14" s="200">
        <f>'Core Indicators'!R14</f>
        <v>2</v>
      </c>
      <c r="F14" s="200">
        <f>'Core Indicators'!Z14</f>
        <v>2</v>
      </c>
      <c r="G14" s="160">
        <f t="shared" si="3"/>
        <v>2</v>
      </c>
      <c r="H14" s="200">
        <f>'Core Indicators'!AH14</f>
        <v>2</v>
      </c>
      <c r="I14" s="200">
        <f>'Core Indicators'!AP14</f>
        <v>2</v>
      </c>
      <c r="J14" s="200" t="str">
        <f>'Core Indicators'!BN14</f>
        <v>x</v>
      </c>
      <c r="K14" s="200">
        <f t="shared" si="4"/>
        <v>2</v>
      </c>
      <c r="L14" s="245">
        <f t="shared" si="5"/>
        <v>2</v>
      </c>
      <c r="M14" s="268">
        <f t="shared" si="6"/>
        <v>2</v>
      </c>
      <c r="N14" s="201">
        <f>'Core Indicators'!DJ14</f>
        <v>2</v>
      </c>
      <c r="O14" s="201">
        <f>'Core Indicators'!DR14</f>
        <v>2</v>
      </c>
      <c r="P14" s="201">
        <f>'Core Indicators'!DZ14</f>
        <v>2</v>
      </c>
      <c r="Q14" s="201">
        <f>'Core Indicators'!EH14</f>
        <v>2</v>
      </c>
      <c r="R14" s="201">
        <f>'Core Indicators'!EP14</f>
        <v>2</v>
      </c>
      <c r="S14" s="160">
        <f t="shared" si="7"/>
        <v>1.6</v>
      </c>
      <c r="T14" s="160">
        <f t="shared" si="8"/>
        <v>1.1666666666666667</v>
      </c>
      <c r="U14" s="200">
        <v>1</v>
      </c>
      <c r="V14" s="200">
        <v>1</v>
      </c>
      <c r="W14" s="200">
        <f>'Core Indicators'!EX14</f>
        <v>2</v>
      </c>
      <c r="X14" s="160">
        <f t="shared" si="9"/>
        <v>1.5</v>
      </c>
      <c r="Y14" s="200">
        <v>1</v>
      </c>
      <c r="Z14" s="160">
        <f t="shared" si="10"/>
        <v>2</v>
      </c>
      <c r="AA14" s="200">
        <f>'Core Indicators'!FF14</f>
        <v>2</v>
      </c>
      <c r="AB14" s="200">
        <f t="shared" si="11"/>
        <v>2</v>
      </c>
      <c r="AC14" s="181">
        <f>'Core Indicators'!GD14</f>
        <v>2</v>
      </c>
      <c r="AD14" s="181">
        <f>'Core Indicators'!GL14</f>
        <v>2</v>
      </c>
      <c r="AE14" s="181">
        <f>'Core Indicators'!GT14</f>
        <v>2</v>
      </c>
      <c r="AF14" s="181">
        <f>'Core Indicators'!HB14</f>
        <v>2</v>
      </c>
      <c r="AG14" s="181">
        <f t="shared" si="12"/>
        <v>2</v>
      </c>
      <c r="AH14" s="181">
        <f>'Core Indicators'!HJ14</f>
        <v>2</v>
      </c>
      <c r="AI14" s="181">
        <f>'Core Indicators'!HR14</f>
        <v>2</v>
      </c>
      <c r="AJ14" s="181">
        <f t="shared" si="13"/>
        <v>2</v>
      </c>
      <c r="AK14" s="181">
        <f>'Core Indicators'!HZ14</f>
        <v>2</v>
      </c>
      <c r="AL14" s="181">
        <f>'Core Indicators'!IH14</f>
        <v>2</v>
      </c>
      <c r="AM14" s="181">
        <f>'Core Indicators'!IP14</f>
        <v>2</v>
      </c>
      <c r="AN14" s="181">
        <f t="shared" si="14"/>
        <v>2</v>
      </c>
    </row>
    <row r="15" spans="1:40" x14ac:dyDescent="0.35">
      <c r="A15" s="200" t="str">
        <f>Lists!C:C</f>
        <v>COD001</v>
      </c>
      <c r="B15" s="245">
        <f t="shared" si="0"/>
        <v>2.1</v>
      </c>
      <c r="C15" s="160">
        <f t="shared" si="1"/>
        <v>0</v>
      </c>
      <c r="D15" s="268">
        <f t="shared" si="2"/>
        <v>2.6</v>
      </c>
      <c r="E15" s="200">
        <f>'Core Indicators'!R15</f>
        <v>1</v>
      </c>
      <c r="F15" s="200">
        <f>'Core Indicators'!Z15</f>
        <v>2</v>
      </c>
      <c r="G15" s="160">
        <f t="shared" si="3"/>
        <v>1.5</v>
      </c>
      <c r="H15" s="200">
        <f>'Core Indicators'!AH15</f>
        <v>3</v>
      </c>
      <c r="I15" s="200">
        <f>'Core Indicators'!AP15</f>
        <v>3</v>
      </c>
      <c r="J15" s="200">
        <f>'Core Indicators'!BN15</f>
        <v>3</v>
      </c>
      <c r="K15" s="200">
        <f t="shared" si="4"/>
        <v>3</v>
      </c>
      <c r="L15" s="245">
        <f t="shared" si="5"/>
        <v>3</v>
      </c>
      <c r="M15" s="268">
        <f t="shared" si="6"/>
        <v>2</v>
      </c>
      <c r="N15" s="201">
        <f>'Core Indicators'!DJ15</f>
        <v>2</v>
      </c>
      <c r="O15" s="201">
        <f>'Core Indicators'!DR15</f>
        <v>2</v>
      </c>
      <c r="P15" s="201">
        <f>'Core Indicators'!DZ15</f>
        <v>2</v>
      </c>
      <c r="Q15" s="201">
        <f>'Core Indicators'!EH15</f>
        <v>2</v>
      </c>
      <c r="R15" s="201">
        <f>'Core Indicators'!EP15</f>
        <v>2</v>
      </c>
      <c r="S15" s="160">
        <f t="shared" si="7"/>
        <v>1.7</v>
      </c>
      <c r="T15" s="160">
        <f t="shared" si="8"/>
        <v>1.3333333333333333</v>
      </c>
      <c r="U15" s="200">
        <v>1</v>
      </c>
      <c r="V15" s="200">
        <v>1</v>
      </c>
      <c r="W15" s="200">
        <f>'Core Indicators'!EX15</f>
        <v>3</v>
      </c>
      <c r="X15" s="160">
        <f t="shared" si="9"/>
        <v>2</v>
      </c>
      <c r="Y15" s="200">
        <v>1</v>
      </c>
      <c r="Z15" s="160">
        <f t="shared" si="10"/>
        <v>2</v>
      </c>
      <c r="AA15" s="200">
        <f>'Core Indicators'!FF15</f>
        <v>2</v>
      </c>
      <c r="AB15" s="200">
        <f t="shared" si="11"/>
        <v>2</v>
      </c>
      <c r="AC15" s="181">
        <f>'Core Indicators'!GD15</f>
        <v>2</v>
      </c>
      <c r="AD15" s="181">
        <f>'Core Indicators'!GL15</f>
        <v>2</v>
      </c>
      <c r="AE15" s="181">
        <f>'Core Indicators'!GT15</f>
        <v>2</v>
      </c>
      <c r="AF15" s="181">
        <f>'Core Indicators'!HB15</f>
        <v>2</v>
      </c>
      <c r="AG15" s="181">
        <f t="shared" si="12"/>
        <v>2</v>
      </c>
      <c r="AH15" s="181">
        <f>'Core Indicators'!HJ15</f>
        <v>2</v>
      </c>
      <c r="AI15" s="181">
        <f>'Core Indicators'!HR15</f>
        <v>2</v>
      </c>
      <c r="AJ15" s="181">
        <f t="shared" si="13"/>
        <v>2</v>
      </c>
      <c r="AK15" s="181">
        <f>'Core Indicators'!HZ15</f>
        <v>2</v>
      </c>
      <c r="AL15" s="181">
        <f>'Core Indicators'!IH15</f>
        <v>2</v>
      </c>
      <c r="AM15" s="181">
        <f>'Core Indicators'!IP15</f>
        <v>2</v>
      </c>
      <c r="AN15" s="181">
        <f t="shared" si="14"/>
        <v>2</v>
      </c>
    </row>
    <row r="16" spans="1:40" x14ac:dyDescent="0.35">
      <c r="A16" s="200" t="str">
        <f>Lists!C:C</f>
        <v>COG001</v>
      </c>
      <c r="B16" s="245">
        <f t="shared" si="0"/>
        <v>2.2999999999999998</v>
      </c>
      <c r="C16" s="160">
        <f t="shared" si="1"/>
        <v>2</v>
      </c>
      <c r="D16" s="268">
        <f t="shared" si="2"/>
        <v>2.2000000000000002</v>
      </c>
      <c r="E16" s="200">
        <f>'Core Indicators'!R16</f>
        <v>1</v>
      </c>
      <c r="F16" s="200">
        <f>'Core Indicators'!Z16</f>
        <v>2</v>
      </c>
      <c r="G16" s="160">
        <f t="shared" si="3"/>
        <v>1.5</v>
      </c>
      <c r="H16" s="200">
        <f>'Core Indicators'!AH16</f>
        <v>3</v>
      </c>
      <c r="I16" s="200">
        <f>'Core Indicators'!AP16</f>
        <v>2</v>
      </c>
      <c r="J16" s="200" t="str">
        <f>'Core Indicators'!BN16</f>
        <v>x</v>
      </c>
      <c r="K16" s="200">
        <f t="shared" si="4"/>
        <v>2</v>
      </c>
      <c r="L16" s="245">
        <f t="shared" si="5"/>
        <v>2.5</v>
      </c>
      <c r="M16" s="268">
        <f t="shared" si="6"/>
        <v>3</v>
      </c>
      <c r="N16" s="201">
        <f>'Core Indicators'!DJ16</f>
        <v>3</v>
      </c>
      <c r="O16" s="201">
        <f>'Core Indicators'!DR16</f>
        <v>3</v>
      </c>
      <c r="P16" s="201">
        <f>'Core Indicators'!DZ16</f>
        <v>3</v>
      </c>
      <c r="Q16" s="201">
        <f>'Core Indicators'!EH16</f>
        <v>3</v>
      </c>
      <c r="R16" s="201">
        <f>'Core Indicators'!EP16</f>
        <v>3</v>
      </c>
      <c r="S16" s="160">
        <f t="shared" si="7"/>
        <v>1.3</v>
      </c>
      <c r="T16" s="160">
        <f t="shared" si="8"/>
        <v>1</v>
      </c>
      <c r="U16" s="200">
        <v>1</v>
      </c>
      <c r="V16" s="200">
        <v>1</v>
      </c>
      <c r="W16" s="200" t="str">
        <f>'Core Indicators'!EX16</f>
        <v>x</v>
      </c>
      <c r="X16" s="160">
        <f t="shared" si="9"/>
        <v>1</v>
      </c>
      <c r="Y16" s="200">
        <v>1</v>
      </c>
      <c r="Z16" s="160">
        <f t="shared" si="10"/>
        <v>1.5</v>
      </c>
      <c r="AA16" s="200">
        <f>'Core Indicators'!FF16</f>
        <v>1</v>
      </c>
      <c r="AB16" s="200">
        <f t="shared" si="11"/>
        <v>2</v>
      </c>
      <c r="AC16" s="181">
        <f>'Core Indicators'!GD16</f>
        <v>2</v>
      </c>
      <c r="AD16" s="181">
        <f>'Core Indicators'!GL16</f>
        <v>2</v>
      </c>
      <c r="AE16" s="181">
        <f>'Core Indicators'!GT16</f>
        <v>2</v>
      </c>
      <c r="AF16" s="181">
        <f>'Core Indicators'!HB16</f>
        <v>2</v>
      </c>
      <c r="AG16" s="181">
        <f t="shared" si="12"/>
        <v>2</v>
      </c>
      <c r="AH16" s="181">
        <f>'Core Indicators'!HJ16</f>
        <v>2</v>
      </c>
      <c r="AI16" s="181">
        <f>'Core Indicators'!HR16</f>
        <v>2</v>
      </c>
      <c r="AJ16" s="181">
        <f t="shared" si="13"/>
        <v>2</v>
      </c>
      <c r="AK16" s="181">
        <f>'Core Indicators'!HZ16</f>
        <v>2</v>
      </c>
      <c r="AL16" s="181">
        <f>'Core Indicators'!IH16</f>
        <v>2</v>
      </c>
      <c r="AM16" s="181">
        <f>'Core Indicators'!IP16</f>
        <v>2</v>
      </c>
      <c r="AN16" s="181">
        <f t="shared" si="14"/>
        <v>2</v>
      </c>
    </row>
    <row r="17" spans="1:40" x14ac:dyDescent="0.35">
      <c r="A17" s="200" t="str">
        <f>Lists!C:C</f>
        <v>COL001</v>
      </c>
      <c r="B17" s="245">
        <f t="shared" si="0"/>
        <v>1.9</v>
      </c>
      <c r="C17" s="160">
        <f t="shared" si="1"/>
        <v>0</v>
      </c>
      <c r="D17" s="268">
        <f t="shared" si="2"/>
        <v>1.8</v>
      </c>
      <c r="E17" s="200">
        <f>'Core Indicators'!R17</f>
        <v>1</v>
      </c>
      <c r="F17" s="200">
        <f>'Core Indicators'!Z17</f>
        <v>2</v>
      </c>
      <c r="G17" s="160">
        <f t="shared" si="3"/>
        <v>1.5</v>
      </c>
      <c r="H17" s="200">
        <f>'Core Indicators'!AH17</f>
        <v>2</v>
      </c>
      <c r="I17" s="200">
        <f>'Core Indicators'!AP17</f>
        <v>2</v>
      </c>
      <c r="J17" s="200">
        <f>'Core Indicators'!BN17</f>
        <v>2</v>
      </c>
      <c r="K17" s="200">
        <f t="shared" si="4"/>
        <v>2</v>
      </c>
      <c r="L17" s="245">
        <f t="shared" si="5"/>
        <v>2</v>
      </c>
      <c r="M17" s="268">
        <f t="shared" si="6"/>
        <v>2</v>
      </c>
      <c r="N17" s="201">
        <f>'Core Indicators'!DJ17</f>
        <v>2</v>
      </c>
      <c r="O17" s="201">
        <f>'Core Indicators'!DR17</f>
        <v>2</v>
      </c>
      <c r="P17" s="201">
        <f>'Core Indicators'!DZ17</f>
        <v>2</v>
      </c>
      <c r="Q17" s="201">
        <f>'Core Indicators'!EH17</f>
        <v>2</v>
      </c>
      <c r="R17" s="201">
        <f>'Core Indicators'!EP17</f>
        <v>2</v>
      </c>
      <c r="S17" s="160">
        <f t="shared" si="7"/>
        <v>1.7</v>
      </c>
      <c r="T17" s="160">
        <f t="shared" si="8"/>
        <v>1.3333333333333333</v>
      </c>
      <c r="U17" s="200">
        <v>1</v>
      </c>
      <c r="V17" s="200">
        <v>1</v>
      </c>
      <c r="W17" s="200">
        <f>'Core Indicators'!EX17</f>
        <v>3</v>
      </c>
      <c r="X17" s="160">
        <f t="shared" si="9"/>
        <v>2</v>
      </c>
      <c r="Y17" s="200">
        <v>1</v>
      </c>
      <c r="Z17" s="160">
        <f t="shared" si="10"/>
        <v>2</v>
      </c>
      <c r="AA17" s="200">
        <f>'Core Indicators'!FF17</f>
        <v>2</v>
      </c>
      <c r="AB17" s="200">
        <f t="shared" si="11"/>
        <v>2</v>
      </c>
      <c r="AC17" s="181">
        <f>'Core Indicators'!GD17</f>
        <v>2</v>
      </c>
      <c r="AD17" s="181">
        <f>'Core Indicators'!GL17</f>
        <v>2</v>
      </c>
      <c r="AE17" s="181">
        <f>'Core Indicators'!GT17</f>
        <v>2</v>
      </c>
      <c r="AF17" s="181">
        <f>'Core Indicators'!HB17</f>
        <v>2</v>
      </c>
      <c r="AG17" s="181">
        <f t="shared" si="12"/>
        <v>2</v>
      </c>
      <c r="AH17" s="181">
        <f>'Core Indicators'!HJ17</f>
        <v>2</v>
      </c>
      <c r="AI17" s="181">
        <f>'Core Indicators'!HR17</f>
        <v>2</v>
      </c>
      <c r="AJ17" s="181">
        <f t="shared" si="13"/>
        <v>2</v>
      </c>
      <c r="AK17" s="181">
        <f>'Core Indicators'!HZ17</f>
        <v>2</v>
      </c>
      <c r="AL17" s="181">
        <f>'Core Indicators'!IH17</f>
        <v>2</v>
      </c>
      <c r="AM17" s="181">
        <f>'Core Indicators'!IP17</f>
        <v>2</v>
      </c>
      <c r="AN17" s="181">
        <f t="shared" si="14"/>
        <v>2</v>
      </c>
    </row>
    <row r="18" spans="1:40" x14ac:dyDescent="0.35">
      <c r="A18" s="200" t="str">
        <f>Lists!C:C</f>
        <v>COL002</v>
      </c>
      <c r="B18" s="245">
        <f t="shared" si="0"/>
        <v>1.9</v>
      </c>
      <c r="C18" s="160">
        <f t="shared" si="1"/>
        <v>1</v>
      </c>
      <c r="D18" s="268">
        <f t="shared" si="2"/>
        <v>2</v>
      </c>
      <c r="E18" s="200">
        <f>'Core Indicators'!R18</f>
        <v>2</v>
      </c>
      <c r="F18" s="200">
        <f>'Core Indicators'!Z18</f>
        <v>2</v>
      </c>
      <c r="G18" s="160">
        <f t="shared" si="3"/>
        <v>2</v>
      </c>
      <c r="H18" s="200">
        <f>'Core Indicators'!AH18</f>
        <v>2</v>
      </c>
      <c r="I18" s="200">
        <f>'Core Indicators'!AP18</f>
        <v>2</v>
      </c>
      <c r="J18" s="200" t="str">
        <f>'Core Indicators'!BN18</f>
        <v>x</v>
      </c>
      <c r="K18" s="200">
        <f t="shared" si="4"/>
        <v>2</v>
      </c>
      <c r="L18" s="245">
        <f t="shared" si="5"/>
        <v>2</v>
      </c>
      <c r="M18" s="268">
        <f t="shared" si="6"/>
        <v>2</v>
      </c>
      <c r="N18" s="201">
        <f>'Core Indicators'!DJ18</f>
        <v>2</v>
      </c>
      <c r="O18" s="201">
        <f>'Core Indicators'!DR18</f>
        <v>2</v>
      </c>
      <c r="P18" s="201">
        <f>'Core Indicators'!DZ18</f>
        <v>2</v>
      </c>
      <c r="Q18" s="201">
        <f>'Core Indicators'!EH18</f>
        <v>2</v>
      </c>
      <c r="R18" s="201">
        <f>'Core Indicators'!EP18</f>
        <v>2</v>
      </c>
      <c r="S18" s="160">
        <f t="shared" si="7"/>
        <v>1.7</v>
      </c>
      <c r="T18" s="160">
        <f t="shared" si="8"/>
        <v>1.3333333333333333</v>
      </c>
      <c r="U18" s="200">
        <v>1</v>
      </c>
      <c r="V18" s="200">
        <v>1</v>
      </c>
      <c r="W18" s="200">
        <f>'Core Indicators'!EX18</f>
        <v>3</v>
      </c>
      <c r="X18" s="160">
        <f t="shared" si="9"/>
        <v>2</v>
      </c>
      <c r="Y18" s="200">
        <v>1</v>
      </c>
      <c r="Z18" s="160">
        <f t="shared" si="10"/>
        <v>2</v>
      </c>
      <c r="AA18" s="200">
        <f>'Core Indicators'!FF18</f>
        <v>2</v>
      </c>
      <c r="AB18" s="200">
        <f t="shared" si="11"/>
        <v>2</v>
      </c>
      <c r="AC18" s="181">
        <f>'Core Indicators'!GD18</f>
        <v>2</v>
      </c>
      <c r="AD18" s="181">
        <f>'Core Indicators'!GL18</f>
        <v>2</v>
      </c>
      <c r="AE18" s="181">
        <f>'Core Indicators'!GT18</f>
        <v>2</v>
      </c>
      <c r="AF18" s="181">
        <f>'Core Indicators'!HB18</f>
        <v>2</v>
      </c>
      <c r="AG18" s="181">
        <f t="shared" si="12"/>
        <v>2</v>
      </c>
      <c r="AH18" s="181">
        <f>'Core Indicators'!HJ18</f>
        <v>2</v>
      </c>
      <c r="AI18" s="181">
        <f>'Core Indicators'!HR18</f>
        <v>2</v>
      </c>
      <c r="AJ18" s="181">
        <f t="shared" si="13"/>
        <v>2</v>
      </c>
      <c r="AK18" s="181">
        <f>'Core Indicators'!HZ18</f>
        <v>2</v>
      </c>
      <c r="AL18" s="181">
        <f>'Core Indicators'!IH18</f>
        <v>2</v>
      </c>
      <c r="AM18" s="181">
        <f>'Core Indicators'!IP18</f>
        <v>2</v>
      </c>
      <c r="AN18" s="181">
        <f t="shared" si="14"/>
        <v>2</v>
      </c>
    </row>
    <row r="19" spans="1:40" x14ac:dyDescent="0.35">
      <c r="A19" s="200" t="str">
        <f>Lists!C:C</f>
        <v>CRI002</v>
      </c>
      <c r="B19" s="245">
        <f t="shared" si="0"/>
        <v>2.2000000000000002</v>
      </c>
      <c r="C19" s="160">
        <f t="shared" si="1"/>
        <v>0</v>
      </c>
      <c r="D19" s="268">
        <f t="shared" si="2"/>
        <v>2.5</v>
      </c>
      <c r="E19" s="200">
        <f>'Core Indicators'!R19</f>
        <v>3</v>
      </c>
      <c r="F19" s="200">
        <f>'Core Indicators'!Z19</f>
        <v>3</v>
      </c>
      <c r="G19" s="160">
        <f t="shared" si="3"/>
        <v>3</v>
      </c>
      <c r="H19" s="200">
        <f>'Core Indicators'!AH19</f>
        <v>2</v>
      </c>
      <c r="I19" s="200">
        <f>'Core Indicators'!AP19</f>
        <v>2</v>
      </c>
      <c r="J19" s="200">
        <f>'Core Indicators'!BN19</f>
        <v>3</v>
      </c>
      <c r="K19" s="200">
        <f t="shared" si="4"/>
        <v>2.5</v>
      </c>
      <c r="L19" s="245">
        <f t="shared" si="5"/>
        <v>2.2999999999999998</v>
      </c>
      <c r="M19" s="268">
        <f t="shared" si="6"/>
        <v>2.6</v>
      </c>
      <c r="N19" s="201">
        <f>'Core Indicators'!DJ19</f>
        <v>3</v>
      </c>
      <c r="O19" s="201">
        <f>'Core Indicators'!DR19</f>
        <v>3</v>
      </c>
      <c r="P19" s="201">
        <f>'Core Indicators'!DZ19</f>
        <v>3</v>
      </c>
      <c r="Q19" s="201">
        <f>'Core Indicators'!EH19</f>
        <v>2</v>
      </c>
      <c r="R19" s="201">
        <f>'Core Indicators'!EP19</f>
        <v>2</v>
      </c>
      <c r="S19" s="160">
        <f t="shared" si="7"/>
        <v>1.4</v>
      </c>
      <c r="T19" s="160">
        <f t="shared" si="8"/>
        <v>1.3333333333333333</v>
      </c>
      <c r="U19" s="200">
        <v>1</v>
      </c>
      <c r="V19" s="200">
        <v>1</v>
      </c>
      <c r="W19" s="200">
        <f>'Core Indicators'!EX19</f>
        <v>3</v>
      </c>
      <c r="X19" s="160">
        <f t="shared" si="9"/>
        <v>2</v>
      </c>
      <c r="Y19" s="200">
        <v>1</v>
      </c>
      <c r="Z19" s="160">
        <f t="shared" si="10"/>
        <v>1.5</v>
      </c>
      <c r="AA19" s="200">
        <f>'Core Indicators'!FF19</f>
        <v>2</v>
      </c>
      <c r="AB19" s="200">
        <f t="shared" si="11"/>
        <v>1</v>
      </c>
      <c r="AC19" s="181">
        <f>'Core Indicators'!GD19</f>
        <v>1</v>
      </c>
      <c r="AD19" s="181">
        <f>'Core Indicators'!GL19</f>
        <v>1</v>
      </c>
      <c r="AE19" s="181">
        <f>'Core Indicators'!GT19</f>
        <v>1</v>
      </c>
      <c r="AF19" s="181">
        <f>'Core Indicators'!HB19</f>
        <v>1</v>
      </c>
      <c r="AG19" s="181">
        <f t="shared" si="12"/>
        <v>1</v>
      </c>
      <c r="AH19" s="181">
        <f>'Core Indicators'!HJ19</f>
        <v>1</v>
      </c>
      <c r="AI19" s="181">
        <f>'Core Indicators'!HR19</f>
        <v>1</v>
      </c>
      <c r="AJ19" s="181">
        <f t="shared" si="13"/>
        <v>1</v>
      </c>
      <c r="AK19" s="181">
        <f>'Core Indicators'!HZ19</f>
        <v>1</v>
      </c>
      <c r="AL19" s="181">
        <f>'Core Indicators'!IH19</f>
        <v>1</v>
      </c>
      <c r="AM19" s="181">
        <f>'Core Indicators'!IP19</f>
        <v>1</v>
      </c>
      <c r="AN19" s="181">
        <f t="shared" si="14"/>
        <v>1</v>
      </c>
    </row>
    <row r="20" spans="1:40" x14ac:dyDescent="0.35">
      <c r="A20" s="200" t="str">
        <f>Lists!C:C</f>
        <v>DJI001</v>
      </c>
      <c r="B20" s="245">
        <f t="shared" si="0"/>
        <v>2.5</v>
      </c>
      <c r="C20" s="160">
        <f t="shared" si="1"/>
        <v>1</v>
      </c>
      <c r="D20" s="268">
        <f t="shared" si="2"/>
        <v>2.2999999999999998</v>
      </c>
      <c r="E20" s="200">
        <f>'Core Indicators'!R20</f>
        <v>2</v>
      </c>
      <c r="F20" s="200">
        <f>'Core Indicators'!Z20</f>
        <v>2</v>
      </c>
      <c r="G20" s="160">
        <f t="shared" si="3"/>
        <v>2</v>
      </c>
      <c r="H20" s="200">
        <f>'Core Indicators'!AH20</f>
        <v>2</v>
      </c>
      <c r="I20" s="200" t="str">
        <f>'Core Indicators'!AP20</f>
        <v>x</v>
      </c>
      <c r="J20" s="200">
        <f>'Core Indicators'!BN20</f>
        <v>3</v>
      </c>
      <c r="K20" s="200">
        <f t="shared" si="4"/>
        <v>3</v>
      </c>
      <c r="L20" s="245">
        <f t="shared" si="5"/>
        <v>2.5</v>
      </c>
      <c r="M20" s="268">
        <f t="shared" si="6"/>
        <v>3</v>
      </c>
      <c r="N20" s="201">
        <f>'Core Indicators'!DJ20</f>
        <v>3</v>
      </c>
      <c r="O20" s="201">
        <f>'Core Indicators'!DR20</f>
        <v>3</v>
      </c>
      <c r="P20" s="201">
        <f>'Core Indicators'!DZ20</f>
        <v>3</v>
      </c>
      <c r="Q20" s="201">
        <f>'Core Indicators'!EH20</f>
        <v>3</v>
      </c>
      <c r="R20" s="201">
        <f>'Core Indicators'!EP20</f>
        <v>3</v>
      </c>
      <c r="S20" s="160">
        <f t="shared" si="7"/>
        <v>1.7</v>
      </c>
      <c r="T20" s="160">
        <f t="shared" si="8"/>
        <v>1.3333333333333333</v>
      </c>
      <c r="U20" s="200">
        <v>1</v>
      </c>
      <c r="V20" s="200">
        <v>1</v>
      </c>
      <c r="W20" s="200">
        <f>'Core Indicators'!EX20</f>
        <v>3</v>
      </c>
      <c r="X20" s="160">
        <f t="shared" si="9"/>
        <v>2</v>
      </c>
      <c r="Y20" s="200">
        <v>1</v>
      </c>
      <c r="Z20" s="160">
        <f t="shared" si="10"/>
        <v>2</v>
      </c>
      <c r="AA20" s="200">
        <f>'Core Indicators'!FF20</f>
        <v>2</v>
      </c>
      <c r="AB20" s="200">
        <f t="shared" si="11"/>
        <v>2</v>
      </c>
      <c r="AC20" s="181">
        <f>'Core Indicators'!GD20</f>
        <v>2</v>
      </c>
      <c r="AD20" s="181">
        <f>'Core Indicators'!GL20</f>
        <v>2</v>
      </c>
      <c r="AE20" s="181">
        <f>'Core Indicators'!GT20</f>
        <v>2</v>
      </c>
      <c r="AF20" s="181">
        <f>'Core Indicators'!HB20</f>
        <v>2</v>
      </c>
      <c r="AG20" s="181">
        <f t="shared" si="12"/>
        <v>2</v>
      </c>
      <c r="AH20" s="181">
        <f>'Core Indicators'!HJ20</f>
        <v>2</v>
      </c>
      <c r="AI20" s="181">
        <f>'Core Indicators'!HR20</f>
        <v>2</v>
      </c>
      <c r="AJ20" s="181">
        <f t="shared" si="13"/>
        <v>2</v>
      </c>
      <c r="AK20" s="181">
        <f>'Core Indicators'!HZ20</f>
        <v>2</v>
      </c>
      <c r="AL20" s="181">
        <f>'Core Indicators'!IH20</f>
        <v>2</v>
      </c>
      <c r="AM20" s="181">
        <f>'Core Indicators'!IP20</f>
        <v>2</v>
      </c>
      <c r="AN20" s="181">
        <f t="shared" si="14"/>
        <v>2</v>
      </c>
    </row>
    <row r="21" spans="1:40" x14ac:dyDescent="0.35">
      <c r="A21" s="200" t="str">
        <f>Lists!C:C</f>
        <v>DJI002</v>
      </c>
      <c r="B21" s="245">
        <f t="shared" si="0"/>
        <v>2.5</v>
      </c>
      <c r="C21" s="160">
        <f t="shared" si="1"/>
        <v>0</v>
      </c>
      <c r="D21" s="268">
        <f t="shared" si="2"/>
        <v>2.7</v>
      </c>
      <c r="E21" s="200">
        <f>'Core Indicators'!R21</f>
        <v>2</v>
      </c>
      <c r="F21" s="200">
        <f>'Core Indicators'!Z21</f>
        <v>3</v>
      </c>
      <c r="G21" s="160">
        <f t="shared" si="3"/>
        <v>2.5</v>
      </c>
      <c r="H21" s="200">
        <f>'Core Indicators'!AH21</f>
        <v>3</v>
      </c>
      <c r="I21" s="200">
        <f>'Core Indicators'!AP21</f>
        <v>2</v>
      </c>
      <c r="J21" s="200">
        <f>'Core Indicators'!BN21</f>
        <v>3</v>
      </c>
      <c r="K21" s="200">
        <f t="shared" si="4"/>
        <v>2.5</v>
      </c>
      <c r="L21" s="245">
        <f t="shared" si="5"/>
        <v>2.8</v>
      </c>
      <c r="M21" s="268">
        <f t="shared" si="6"/>
        <v>3</v>
      </c>
      <c r="N21" s="201">
        <f>'Core Indicators'!DJ21</f>
        <v>3</v>
      </c>
      <c r="O21" s="201">
        <f>'Core Indicators'!DR21</f>
        <v>3</v>
      </c>
      <c r="P21" s="201">
        <f>'Core Indicators'!DZ21</f>
        <v>3</v>
      </c>
      <c r="Q21" s="201">
        <f>'Core Indicators'!EH21</f>
        <v>3</v>
      </c>
      <c r="R21" s="201">
        <f>'Core Indicators'!EP21</f>
        <v>3</v>
      </c>
      <c r="S21" s="160">
        <f t="shared" si="7"/>
        <v>1.7</v>
      </c>
      <c r="T21" s="160">
        <f t="shared" si="8"/>
        <v>1.3333333333333333</v>
      </c>
      <c r="U21" s="200">
        <v>1</v>
      </c>
      <c r="V21" s="200">
        <v>1</v>
      </c>
      <c r="W21" s="200">
        <f>'Core Indicators'!EX21</f>
        <v>3</v>
      </c>
      <c r="X21" s="160">
        <f t="shared" si="9"/>
        <v>2</v>
      </c>
      <c r="Y21" s="200">
        <v>1</v>
      </c>
      <c r="Z21" s="160">
        <f t="shared" si="10"/>
        <v>2</v>
      </c>
      <c r="AA21" s="200">
        <f>'Core Indicators'!FF21</f>
        <v>2</v>
      </c>
      <c r="AB21" s="200">
        <f t="shared" si="11"/>
        <v>2</v>
      </c>
      <c r="AC21" s="181">
        <f>'Core Indicators'!GD21</f>
        <v>2</v>
      </c>
      <c r="AD21" s="181">
        <f>'Core Indicators'!GL21</f>
        <v>2</v>
      </c>
      <c r="AE21" s="181">
        <f>'Core Indicators'!GT21</f>
        <v>2</v>
      </c>
      <c r="AF21" s="181">
        <f>'Core Indicators'!HB21</f>
        <v>2</v>
      </c>
      <c r="AG21" s="181">
        <f t="shared" si="12"/>
        <v>2</v>
      </c>
      <c r="AH21" s="181">
        <f>'Core Indicators'!HJ21</f>
        <v>2</v>
      </c>
      <c r="AI21" s="181">
        <f>'Core Indicators'!HR21</f>
        <v>2</v>
      </c>
      <c r="AJ21" s="181">
        <f t="shared" si="13"/>
        <v>2</v>
      </c>
      <c r="AK21" s="181">
        <f>'Core Indicators'!HZ21</f>
        <v>2</v>
      </c>
      <c r="AL21" s="181">
        <f>'Core Indicators'!IH21</f>
        <v>2</v>
      </c>
      <c r="AM21" s="181">
        <f>'Core Indicators'!IP21</f>
        <v>2</v>
      </c>
      <c r="AN21" s="181">
        <f t="shared" si="14"/>
        <v>2</v>
      </c>
    </row>
    <row r="22" spans="1:40" x14ac:dyDescent="0.35">
      <c r="A22" s="200" t="str">
        <f>Lists!C:C</f>
        <v>DJI003</v>
      </c>
      <c r="B22" s="245">
        <f t="shared" si="0"/>
        <v>2</v>
      </c>
      <c r="C22" s="160">
        <f t="shared" si="1"/>
        <v>1</v>
      </c>
      <c r="D22" s="268">
        <f t="shared" si="2"/>
        <v>2.2000000000000002</v>
      </c>
      <c r="E22" s="200">
        <f>'Core Indicators'!R22</f>
        <v>2</v>
      </c>
      <c r="F22" s="200">
        <f>'Core Indicators'!Z22</f>
        <v>3</v>
      </c>
      <c r="G22" s="160">
        <f t="shared" si="3"/>
        <v>2.5</v>
      </c>
      <c r="H22" s="200">
        <f>'Core Indicators'!AH22</f>
        <v>2</v>
      </c>
      <c r="I22" s="200">
        <f>'Core Indicators'!AP22</f>
        <v>2</v>
      </c>
      <c r="J22" s="200" t="str">
        <f>'Core Indicators'!BN22</f>
        <v>x</v>
      </c>
      <c r="K22" s="200">
        <f t="shared" si="4"/>
        <v>2</v>
      </c>
      <c r="L22" s="245">
        <f t="shared" si="5"/>
        <v>2</v>
      </c>
      <c r="M22" s="268">
        <f t="shared" si="6"/>
        <v>2</v>
      </c>
      <c r="N22" s="201">
        <f>'Core Indicators'!DJ22</f>
        <v>2</v>
      </c>
      <c r="O22" s="201">
        <f>'Core Indicators'!DR22</f>
        <v>2</v>
      </c>
      <c r="P22" s="201">
        <f>'Core Indicators'!DZ22</f>
        <v>2</v>
      </c>
      <c r="Q22" s="201">
        <f>'Core Indicators'!EH22</f>
        <v>2</v>
      </c>
      <c r="R22" s="201">
        <f>'Core Indicators'!EP22</f>
        <v>2</v>
      </c>
      <c r="S22" s="160">
        <f t="shared" si="7"/>
        <v>1.7</v>
      </c>
      <c r="T22" s="160">
        <f t="shared" si="8"/>
        <v>1.3333333333333333</v>
      </c>
      <c r="U22" s="200">
        <v>1</v>
      </c>
      <c r="V22" s="200">
        <v>1</v>
      </c>
      <c r="W22" s="200">
        <f>'Core Indicators'!EX22</f>
        <v>3</v>
      </c>
      <c r="X22" s="160">
        <f t="shared" si="9"/>
        <v>2</v>
      </c>
      <c r="Y22" s="200">
        <v>1</v>
      </c>
      <c r="Z22" s="160">
        <f t="shared" si="10"/>
        <v>2</v>
      </c>
      <c r="AA22" s="200">
        <f>'Core Indicators'!FF22</f>
        <v>2</v>
      </c>
      <c r="AB22" s="200">
        <f t="shared" si="11"/>
        <v>2</v>
      </c>
      <c r="AC22" s="181">
        <f>'Core Indicators'!GD22</f>
        <v>2</v>
      </c>
      <c r="AD22" s="181">
        <f>'Core Indicators'!GL22</f>
        <v>2</v>
      </c>
      <c r="AE22" s="181">
        <f>'Core Indicators'!GT22</f>
        <v>2</v>
      </c>
      <c r="AF22" s="181">
        <f>'Core Indicators'!HB22</f>
        <v>2</v>
      </c>
      <c r="AG22" s="181">
        <f t="shared" si="12"/>
        <v>2</v>
      </c>
      <c r="AH22" s="181">
        <f>'Core Indicators'!HJ22</f>
        <v>2</v>
      </c>
      <c r="AI22" s="181">
        <f>'Core Indicators'!HR22</f>
        <v>2</v>
      </c>
      <c r="AJ22" s="181">
        <f t="shared" si="13"/>
        <v>2</v>
      </c>
      <c r="AK22" s="181">
        <f>'Core Indicators'!HZ22</f>
        <v>2</v>
      </c>
      <c r="AL22" s="181">
        <f>'Core Indicators'!IH22</f>
        <v>2</v>
      </c>
      <c r="AM22" s="181">
        <f>'Core Indicators'!IP22</f>
        <v>2</v>
      </c>
      <c r="AN22" s="181">
        <f t="shared" si="14"/>
        <v>2</v>
      </c>
    </row>
    <row r="23" spans="1:40" x14ac:dyDescent="0.35">
      <c r="A23" s="200" t="str">
        <f>Lists!C:C</f>
        <v>DZA002</v>
      </c>
      <c r="B23" s="245" t="str">
        <f t="shared" si="0"/>
        <v>x</v>
      </c>
      <c r="C23" s="160">
        <f t="shared" si="1"/>
        <v>3</v>
      </c>
      <c r="D23" s="268">
        <f t="shared" si="2"/>
        <v>2.7</v>
      </c>
      <c r="E23" s="200">
        <f>'Core Indicators'!R23</f>
        <v>2</v>
      </c>
      <c r="F23" s="200">
        <f>'Core Indicators'!Z23</f>
        <v>2</v>
      </c>
      <c r="G23" s="160">
        <f t="shared" si="3"/>
        <v>2</v>
      </c>
      <c r="H23" s="200" t="str">
        <f>'Core Indicators'!AH23</f>
        <v>x</v>
      </c>
      <c r="I23" s="200" t="str">
        <f>'Core Indicators'!AP23</f>
        <v>x</v>
      </c>
      <c r="J23" s="200">
        <f>'Core Indicators'!BN23</f>
        <v>3</v>
      </c>
      <c r="K23" s="200">
        <f t="shared" si="4"/>
        <v>3</v>
      </c>
      <c r="L23" s="245">
        <f t="shared" si="5"/>
        <v>3</v>
      </c>
      <c r="M23" s="268" t="str">
        <f t="shared" si="6"/>
        <v>x</v>
      </c>
      <c r="N23" s="201" t="str">
        <f>'Core Indicators'!DJ23</f>
        <v>x</v>
      </c>
      <c r="O23" s="201" t="str">
        <f>'Core Indicators'!DR23</f>
        <v>x</v>
      </c>
      <c r="P23" s="201" t="str">
        <f>'Core Indicators'!DZ23</f>
        <v>x</v>
      </c>
      <c r="Q23" s="201" t="str">
        <f>'Core Indicators'!EH23</f>
        <v>x</v>
      </c>
      <c r="R23" s="201" t="str">
        <f>'Core Indicators'!EP23</f>
        <v>x</v>
      </c>
      <c r="S23" s="160">
        <f t="shared" si="7"/>
        <v>1.7</v>
      </c>
      <c r="T23" s="160">
        <f t="shared" si="8"/>
        <v>1.3333333333333333</v>
      </c>
      <c r="U23" s="200">
        <v>1</v>
      </c>
      <c r="V23" s="200">
        <v>1</v>
      </c>
      <c r="W23" s="200">
        <f>'Core Indicators'!EX23</f>
        <v>3</v>
      </c>
      <c r="X23" s="160">
        <f t="shared" si="9"/>
        <v>2</v>
      </c>
      <c r="Y23" s="200">
        <v>1</v>
      </c>
      <c r="Z23" s="160">
        <f t="shared" si="10"/>
        <v>2</v>
      </c>
      <c r="AA23" s="200">
        <f>'Core Indicators'!FF23</f>
        <v>2</v>
      </c>
      <c r="AB23" s="200">
        <f t="shared" si="11"/>
        <v>2</v>
      </c>
      <c r="AC23" s="181">
        <f>'Core Indicators'!GD23</f>
        <v>2</v>
      </c>
      <c r="AD23" s="181">
        <f>'Core Indicators'!GL23</f>
        <v>2</v>
      </c>
      <c r="AE23" s="181">
        <f>'Core Indicators'!GT23</f>
        <v>2</v>
      </c>
      <c r="AF23" s="181">
        <f>'Core Indicators'!HB23</f>
        <v>2</v>
      </c>
      <c r="AG23" s="181">
        <f t="shared" si="12"/>
        <v>2</v>
      </c>
      <c r="AH23" s="181">
        <f>'Core Indicators'!HJ23</f>
        <v>2</v>
      </c>
      <c r="AI23" s="181">
        <f>'Core Indicators'!HR23</f>
        <v>2</v>
      </c>
      <c r="AJ23" s="181">
        <f t="shared" si="13"/>
        <v>2</v>
      </c>
      <c r="AK23" s="181">
        <f>'Core Indicators'!HZ23</f>
        <v>2</v>
      </c>
      <c r="AL23" s="181">
        <f>'Core Indicators'!IH23</f>
        <v>2</v>
      </c>
      <c r="AM23" s="181">
        <f>'Core Indicators'!IP23</f>
        <v>2</v>
      </c>
      <c r="AN23" s="181">
        <f t="shared" si="14"/>
        <v>2</v>
      </c>
    </row>
    <row r="24" spans="1:40" x14ac:dyDescent="0.35">
      <c r="A24" s="200" t="str">
        <f>Lists!C:C</f>
        <v>DZA003</v>
      </c>
      <c r="B24" s="245">
        <f t="shared" si="0"/>
        <v>2.5</v>
      </c>
      <c r="C24" s="160">
        <f t="shared" si="1"/>
        <v>0</v>
      </c>
      <c r="D24" s="268">
        <f t="shared" si="2"/>
        <v>2.6</v>
      </c>
      <c r="E24" s="200">
        <f>'Core Indicators'!R24</f>
        <v>2</v>
      </c>
      <c r="F24" s="200">
        <f>'Core Indicators'!Z24</f>
        <v>2</v>
      </c>
      <c r="G24" s="160">
        <f t="shared" si="3"/>
        <v>2</v>
      </c>
      <c r="H24" s="200">
        <f>'Core Indicators'!AH24</f>
        <v>3</v>
      </c>
      <c r="I24" s="200">
        <f>'Core Indicators'!AP24</f>
        <v>3</v>
      </c>
      <c r="J24" s="200">
        <f>'Core Indicators'!BN24</f>
        <v>2</v>
      </c>
      <c r="K24" s="200">
        <f t="shared" si="4"/>
        <v>2.5</v>
      </c>
      <c r="L24" s="245">
        <f t="shared" si="5"/>
        <v>2.8</v>
      </c>
      <c r="M24" s="268">
        <f t="shared" si="6"/>
        <v>3</v>
      </c>
      <c r="N24" s="201">
        <f>'Core Indicators'!DJ24</f>
        <v>3</v>
      </c>
      <c r="O24" s="201">
        <f>'Core Indicators'!DR24</f>
        <v>3</v>
      </c>
      <c r="P24" s="201">
        <f>'Core Indicators'!DZ24</f>
        <v>3</v>
      </c>
      <c r="Q24" s="201">
        <f>'Core Indicators'!EH24</f>
        <v>3</v>
      </c>
      <c r="R24" s="201">
        <f>'Core Indicators'!EP24</f>
        <v>3</v>
      </c>
      <c r="S24" s="160">
        <f t="shared" si="7"/>
        <v>1.7</v>
      </c>
      <c r="T24" s="160">
        <f t="shared" si="8"/>
        <v>1.3333333333333333</v>
      </c>
      <c r="U24" s="200">
        <v>1</v>
      </c>
      <c r="V24" s="200">
        <v>1</v>
      </c>
      <c r="W24" s="200">
        <f>'Core Indicators'!EX24</f>
        <v>3</v>
      </c>
      <c r="X24" s="160">
        <f t="shared" si="9"/>
        <v>2</v>
      </c>
      <c r="Y24" s="200">
        <v>1</v>
      </c>
      <c r="Z24" s="160">
        <f t="shared" si="10"/>
        <v>2</v>
      </c>
      <c r="AA24" s="200">
        <f>'Core Indicators'!FF24</f>
        <v>2</v>
      </c>
      <c r="AB24" s="200">
        <f t="shared" si="11"/>
        <v>2</v>
      </c>
      <c r="AC24" s="181">
        <f>'Core Indicators'!GD24</f>
        <v>2</v>
      </c>
      <c r="AD24" s="181">
        <f>'Core Indicators'!GL24</f>
        <v>2</v>
      </c>
      <c r="AE24" s="181">
        <f>'Core Indicators'!GT24</f>
        <v>2</v>
      </c>
      <c r="AF24" s="181">
        <f>'Core Indicators'!HB24</f>
        <v>2</v>
      </c>
      <c r="AG24" s="181">
        <f t="shared" si="12"/>
        <v>2</v>
      </c>
      <c r="AH24" s="181">
        <f>'Core Indicators'!HJ24</f>
        <v>2</v>
      </c>
      <c r="AI24" s="181">
        <f>'Core Indicators'!HR24</f>
        <v>2</v>
      </c>
      <c r="AJ24" s="181">
        <f t="shared" si="13"/>
        <v>2</v>
      </c>
      <c r="AK24" s="181">
        <f>'Core Indicators'!HZ24</f>
        <v>2</v>
      </c>
      <c r="AL24" s="181">
        <f>'Core Indicators'!IH24</f>
        <v>2</v>
      </c>
      <c r="AM24" s="181">
        <f>'Core Indicators'!IP24</f>
        <v>2</v>
      </c>
      <c r="AN24" s="181">
        <f t="shared" si="14"/>
        <v>2</v>
      </c>
    </row>
    <row r="25" spans="1:40" x14ac:dyDescent="0.35">
      <c r="A25" s="200" t="str">
        <f>Lists!C:C</f>
        <v>DZA004</v>
      </c>
      <c r="B25" s="245" t="str">
        <f t="shared" si="0"/>
        <v>x</v>
      </c>
      <c r="C25" s="160">
        <f t="shared" si="1"/>
        <v>3</v>
      </c>
      <c r="D25" s="268">
        <f t="shared" si="2"/>
        <v>2.7</v>
      </c>
      <c r="E25" s="200">
        <f>'Core Indicators'!R25</f>
        <v>2</v>
      </c>
      <c r="F25" s="200">
        <f>'Core Indicators'!Z25</f>
        <v>2</v>
      </c>
      <c r="G25" s="160">
        <f t="shared" si="3"/>
        <v>2</v>
      </c>
      <c r="H25" s="200" t="str">
        <f>'Core Indicators'!AH25</f>
        <v>x</v>
      </c>
      <c r="I25" s="200" t="str">
        <f>'Core Indicators'!AP25</f>
        <v>x</v>
      </c>
      <c r="J25" s="200">
        <f>'Core Indicators'!BN25</f>
        <v>3</v>
      </c>
      <c r="K25" s="200">
        <f t="shared" si="4"/>
        <v>3</v>
      </c>
      <c r="L25" s="245">
        <f t="shared" si="5"/>
        <v>3</v>
      </c>
      <c r="M25" s="268" t="str">
        <f t="shared" si="6"/>
        <v>x</v>
      </c>
      <c r="N25" s="201" t="str">
        <f>'Core Indicators'!DJ25</f>
        <v>x</v>
      </c>
      <c r="O25" s="201" t="str">
        <f>'Core Indicators'!DR25</f>
        <v>x</v>
      </c>
      <c r="P25" s="201" t="str">
        <f>'Core Indicators'!DZ25</f>
        <v>x</v>
      </c>
      <c r="Q25" s="201" t="str">
        <f>'Core Indicators'!EH25</f>
        <v>x</v>
      </c>
      <c r="R25" s="201" t="str">
        <f>'Core Indicators'!EP25</f>
        <v>x</v>
      </c>
      <c r="S25" s="160">
        <f t="shared" si="7"/>
        <v>1.4</v>
      </c>
      <c r="T25" s="160">
        <f t="shared" si="8"/>
        <v>1.3333333333333333</v>
      </c>
      <c r="U25" s="200">
        <v>1</v>
      </c>
      <c r="V25" s="200">
        <v>1</v>
      </c>
      <c r="W25" s="200">
        <f>'Core Indicators'!EX25</f>
        <v>3</v>
      </c>
      <c r="X25" s="160">
        <f t="shared" si="9"/>
        <v>2</v>
      </c>
      <c r="Y25" s="200">
        <v>1</v>
      </c>
      <c r="Z25" s="160">
        <f t="shared" si="10"/>
        <v>1.5</v>
      </c>
      <c r="AA25" s="200">
        <f>'Core Indicators'!FF25</f>
        <v>1</v>
      </c>
      <c r="AB25" s="200">
        <f t="shared" si="11"/>
        <v>2</v>
      </c>
      <c r="AC25" s="181">
        <f>'Core Indicators'!GD25</f>
        <v>2</v>
      </c>
      <c r="AD25" s="181">
        <f>'Core Indicators'!GL25</f>
        <v>2</v>
      </c>
      <c r="AE25" s="181">
        <f>'Core Indicators'!GT25</f>
        <v>2</v>
      </c>
      <c r="AF25" s="181">
        <f>'Core Indicators'!HB25</f>
        <v>2</v>
      </c>
      <c r="AG25" s="181">
        <f t="shared" si="12"/>
        <v>2</v>
      </c>
      <c r="AH25" s="181">
        <f>'Core Indicators'!HJ25</f>
        <v>2</v>
      </c>
      <c r="AI25" s="181">
        <f>'Core Indicators'!HR25</f>
        <v>2</v>
      </c>
      <c r="AJ25" s="181">
        <f t="shared" si="13"/>
        <v>2</v>
      </c>
      <c r="AK25" s="181">
        <f>'Core Indicators'!HZ25</f>
        <v>2</v>
      </c>
      <c r="AL25" s="181">
        <f>'Core Indicators'!IH25</f>
        <v>2</v>
      </c>
      <c r="AM25" s="181">
        <f>'Core Indicators'!IP25</f>
        <v>2</v>
      </c>
      <c r="AN25" s="181">
        <f t="shared" si="14"/>
        <v>2</v>
      </c>
    </row>
    <row r="26" spans="1:40" x14ac:dyDescent="0.35">
      <c r="A26" s="200" t="str">
        <f>Lists!C:C</f>
        <v>ECU002</v>
      </c>
      <c r="B26" s="245">
        <f t="shared" si="0"/>
        <v>2.5</v>
      </c>
      <c r="C26" s="160">
        <f t="shared" si="1"/>
        <v>0</v>
      </c>
      <c r="D26" s="268">
        <f t="shared" si="2"/>
        <v>2.5</v>
      </c>
      <c r="E26" s="200">
        <f>'Core Indicators'!R26</f>
        <v>2</v>
      </c>
      <c r="F26" s="200">
        <f>'Core Indicators'!Z26</f>
        <v>3</v>
      </c>
      <c r="G26" s="160">
        <f t="shared" si="3"/>
        <v>2.5</v>
      </c>
      <c r="H26" s="200">
        <f>'Core Indicators'!AH26</f>
        <v>3</v>
      </c>
      <c r="I26" s="200">
        <f>'Core Indicators'!AP26</f>
        <v>2</v>
      </c>
      <c r="J26" s="200">
        <f>'Core Indicators'!BN26</f>
        <v>2</v>
      </c>
      <c r="K26" s="200">
        <f t="shared" si="4"/>
        <v>2</v>
      </c>
      <c r="L26" s="245">
        <f t="shared" si="5"/>
        <v>2.5</v>
      </c>
      <c r="M26" s="268">
        <f t="shared" si="6"/>
        <v>3</v>
      </c>
      <c r="N26" s="201">
        <f>'Core Indicators'!DJ26</f>
        <v>3</v>
      </c>
      <c r="O26" s="201">
        <f>'Core Indicators'!DR26</f>
        <v>3</v>
      </c>
      <c r="P26" s="201">
        <f>'Core Indicators'!DZ26</f>
        <v>3</v>
      </c>
      <c r="Q26" s="201">
        <f>'Core Indicators'!EH26</f>
        <v>3</v>
      </c>
      <c r="R26" s="201">
        <f>'Core Indicators'!EP26</f>
        <v>3</v>
      </c>
      <c r="S26" s="160">
        <f t="shared" si="7"/>
        <v>1.6</v>
      </c>
      <c r="T26" s="160">
        <f t="shared" si="8"/>
        <v>1.1666666666666667</v>
      </c>
      <c r="U26" s="200">
        <v>1</v>
      </c>
      <c r="V26" s="200">
        <v>1</v>
      </c>
      <c r="W26" s="200">
        <f>'Core Indicators'!EX26</f>
        <v>2</v>
      </c>
      <c r="X26" s="160">
        <f t="shared" si="9"/>
        <v>1.5</v>
      </c>
      <c r="Y26" s="200">
        <v>1</v>
      </c>
      <c r="Z26" s="160">
        <f t="shared" si="10"/>
        <v>2</v>
      </c>
      <c r="AA26" s="200">
        <f>'Core Indicators'!FF26</f>
        <v>2</v>
      </c>
      <c r="AB26" s="200">
        <f t="shared" si="11"/>
        <v>2</v>
      </c>
      <c r="AC26" s="181">
        <f>'Core Indicators'!GD26</f>
        <v>2</v>
      </c>
      <c r="AD26" s="181">
        <f>'Core Indicators'!GL26</f>
        <v>2</v>
      </c>
      <c r="AE26" s="181">
        <f>'Core Indicators'!GT26</f>
        <v>2</v>
      </c>
      <c r="AF26" s="181">
        <f>'Core Indicators'!HB26</f>
        <v>2</v>
      </c>
      <c r="AG26" s="181">
        <f t="shared" si="12"/>
        <v>2</v>
      </c>
      <c r="AH26" s="181">
        <f>'Core Indicators'!HJ26</f>
        <v>2</v>
      </c>
      <c r="AI26" s="181">
        <f>'Core Indicators'!HR26</f>
        <v>2</v>
      </c>
      <c r="AJ26" s="181">
        <f t="shared" si="13"/>
        <v>2</v>
      </c>
      <c r="AK26" s="181">
        <f>'Core Indicators'!HZ26</f>
        <v>2</v>
      </c>
      <c r="AL26" s="181">
        <f>'Core Indicators'!IH26</f>
        <v>2</v>
      </c>
      <c r="AM26" s="181">
        <f>'Core Indicators'!IP26</f>
        <v>2</v>
      </c>
      <c r="AN26" s="181">
        <f t="shared" si="14"/>
        <v>2</v>
      </c>
    </row>
    <row r="27" spans="1:40" x14ac:dyDescent="0.35">
      <c r="A27" s="200" t="str">
        <f>Lists!C:C</f>
        <v>EGY002</v>
      </c>
      <c r="B27" s="245">
        <f t="shared" si="0"/>
        <v>2.5</v>
      </c>
      <c r="C27" s="160">
        <f t="shared" si="1"/>
        <v>0</v>
      </c>
      <c r="D27" s="268">
        <f t="shared" si="2"/>
        <v>2.7</v>
      </c>
      <c r="E27" s="200">
        <f>'Core Indicators'!R27</f>
        <v>2</v>
      </c>
      <c r="F27" s="200">
        <f>'Core Indicators'!Z27</f>
        <v>3</v>
      </c>
      <c r="G27" s="160">
        <f t="shared" si="3"/>
        <v>2.5</v>
      </c>
      <c r="H27" s="200">
        <f>'Core Indicators'!AH27</f>
        <v>3</v>
      </c>
      <c r="I27" s="200">
        <f>'Core Indicators'!AP27</f>
        <v>3</v>
      </c>
      <c r="J27" s="200">
        <f>'Core Indicators'!BN27</f>
        <v>2</v>
      </c>
      <c r="K27" s="200">
        <f t="shared" si="4"/>
        <v>2.5</v>
      </c>
      <c r="L27" s="245">
        <f t="shared" si="5"/>
        <v>2.8</v>
      </c>
      <c r="M27" s="268">
        <f t="shared" si="6"/>
        <v>3</v>
      </c>
      <c r="N27" s="201">
        <f>'Core Indicators'!DJ27</f>
        <v>3</v>
      </c>
      <c r="O27" s="201">
        <f>'Core Indicators'!DR27</f>
        <v>3</v>
      </c>
      <c r="P27" s="201">
        <f>'Core Indicators'!DZ27</f>
        <v>3</v>
      </c>
      <c r="Q27" s="201">
        <f>'Core Indicators'!EH27</f>
        <v>3</v>
      </c>
      <c r="R27" s="201">
        <f>'Core Indicators'!EP27</f>
        <v>3</v>
      </c>
      <c r="S27" s="160">
        <f t="shared" si="7"/>
        <v>1.6</v>
      </c>
      <c r="T27" s="160">
        <f t="shared" si="8"/>
        <v>1.1666666666666667</v>
      </c>
      <c r="U27" s="200">
        <v>1</v>
      </c>
      <c r="V27" s="200">
        <v>1</v>
      </c>
      <c r="W27" s="200">
        <f>'Core Indicators'!EX27</f>
        <v>2</v>
      </c>
      <c r="X27" s="160">
        <f t="shared" si="9"/>
        <v>1.5</v>
      </c>
      <c r="Y27" s="200">
        <v>1</v>
      </c>
      <c r="Z27" s="160">
        <f t="shared" si="10"/>
        <v>2</v>
      </c>
      <c r="AA27" s="200">
        <f>'Core Indicators'!FF27</f>
        <v>2</v>
      </c>
      <c r="AB27" s="200">
        <f t="shared" si="11"/>
        <v>2</v>
      </c>
      <c r="AC27" s="181">
        <f>'Core Indicators'!GD27</f>
        <v>2</v>
      </c>
      <c r="AD27" s="181">
        <f>'Core Indicators'!GL27</f>
        <v>2</v>
      </c>
      <c r="AE27" s="181">
        <f>'Core Indicators'!GT27</f>
        <v>2</v>
      </c>
      <c r="AF27" s="181">
        <f>'Core Indicators'!HB27</f>
        <v>2</v>
      </c>
      <c r="AG27" s="181">
        <f t="shared" si="12"/>
        <v>2</v>
      </c>
      <c r="AH27" s="181">
        <f>'Core Indicators'!HJ27</f>
        <v>2</v>
      </c>
      <c r="AI27" s="181">
        <f>'Core Indicators'!HR27</f>
        <v>2</v>
      </c>
      <c r="AJ27" s="181">
        <f t="shared" si="13"/>
        <v>2</v>
      </c>
      <c r="AK27" s="181">
        <f>'Core Indicators'!HZ27</f>
        <v>2</v>
      </c>
      <c r="AL27" s="181">
        <f>'Core Indicators'!IH27</f>
        <v>2</v>
      </c>
      <c r="AM27" s="181">
        <f>'Core Indicators'!IP27</f>
        <v>2</v>
      </c>
      <c r="AN27" s="181">
        <f t="shared" si="14"/>
        <v>2</v>
      </c>
    </row>
    <row r="28" spans="1:40" x14ac:dyDescent="0.35">
      <c r="A28" s="200" t="str">
        <f>Lists!C:C</f>
        <v>ERI001</v>
      </c>
      <c r="B28" s="245">
        <f t="shared" si="0"/>
        <v>2.6</v>
      </c>
      <c r="C28" s="160">
        <f t="shared" si="1"/>
        <v>0</v>
      </c>
      <c r="D28" s="268">
        <f t="shared" si="2"/>
        <v>2.7</v>
      </c>
      <c r="E28" s="200">
        <f>'Core Indicators'!R28</f>
        <v>2</v>
      </c>
      <c r="F28" s="200">
        <f>'Core Indicators'!Z28</f>
        <v>2</v>
      </c>
      <c r="G28" s="160">
        <f t="shared" si="3"/>
        <v>2</v>
      </c>
      <c r="H28" s="200">
        <f>'Core Indicators'!AH28</f>
        <v>3</v>
      </c>
      <c r="I28" s="200">
        <f>'Core Indicators'!AP28</f>
        <v>3</v>
      </c>
      <c r="J28" s="200">
        <f>'Core Indicators'!BN28</f>
        <v>3</v>
      </c>
      <c r="K28" s="200">
        <f t="shared" si="4"/>
        <v>3</v>
      </c>
      <c r="L28" s="245">
        <f t="shared" si="5"/>
        <v>3</v>
      </c>
      <c r="M28" s="268">
        <f t="shared" si="6"/>
        <v>3</v>
      </c>
      <c r="N28" s="201">
        <f>'Core Indicators'!DJ28</f>
        <v>3</v>
      </c>
      <c r="O28" s="201">
        <f>'Core Indicators'!DR28</f>
        <v>3</v>
      </c>
      <c r="P28" s="201">
        <f>'Core Indicators'!DZ28</f>
        <v>3</v>
      </c>
      <c r="Q28" s="201">
        <f>'Core Indicators'!EH28</f>
        <v>3</v>
      </c>
      <c r="R28" s="201">
        <f>'Core Indicators'!EP28</f>
        <v>3</v>
      </c>
      <c r="S28" s="160">
        <f t="shared" si="7"/>
        <v>1.9</v>
      </c>
      <c r="T28" s="160">
        <f t="shared" si="8"/>
        <v>1.3333333333333333</v>
      </c>
      <c r="U28" s="200">
        <v>1</v>
      </c>
      <c r="V28" s="200">
        <v>1</v>
      </c>
      <c r="W28" s="200">
        <f>'Core Indicators'!EX28</f>
        <v>3</v>
      </c>
      <c r="X28" s="160">
        <f t="shared" si="9"/>
        <v>2</v>
      </c>
      <c r="Y28" s="200">
        <v>1</v>
      </c>
      <c r="Z28" s="160">
        <f t="shared" si="10"/>
        <v>2.5</v>
      </c>
      <c r="AA28" s="200">
        <f>'Core Indicators'!FF28</f>
        <v>2</v>
      </c>
      <c r="AB28" s="200">
        <f t="shared" si="11"/>
        <v>3</v>
      </c>
      <c r="AC28" s="181">
        <f>'Core Indicators'!GD28</f>
        <v>3</v>
      </c>
      <c r="AD28" s="181">
        <f>'Core Indicators'!GL28</f>
        <v>3</v>
      </c>
      <c r="AE28" s="181">
        <f>'Core Indicators'!GT28</f>
        <v>3</v>
      </c>
      <c r="AF28" s="181">
        <f>'Core Indicators'!HB28</f>
        <v>3</v>
      </c>
      <c r="AG28" s="181">
        <f t="shared" si="12"/>
        <v>3</v>
      </c>
      <c r="AH28" s="181">
        <f>'Core Indicators'!HJ28</f>
        <v>3</v>
      </c>
      <c r="AI28" s="181">
        <f>'Core Indicators'!HR28</f>
        <v>3</v>
      </c>
      <c r="AJ28" s="181">
        <f t="shared" si="13"/>
        <v>3</v>
      </c>
      <c r="AK28" s="181">
        <f>'Core Indicators'!HZ28</f>
        <v>3</v>
      </c>
      <c r="AL28" s="181">
        <f>'Core Indicators'!IH28</f>
        <v>3</v>
      </c>
      <c r="AM28" s="181">
        <f>'Core Indicators'!IP28</f>
        <v>3</v>
      </c>
      <c r="AN28" s="181">
        <f t="shared" si="14"/>
        <v>3</v>
      </c>
    </row>
    <row r="29" spans="1:40" x14ac:dyDescent="0.35">
      <c r="A29" s="200" t="str">
        <f>Lists!C:C</f>
        <v>ESP002</v>
      </c>
      <c r="B29" s="245">
        <f t="shared" si="0"/>
        <v>1.9</v>
      </c>
      <c r="C29" s="160">
        <f t="shared" si="1"/>
        <v>0</v>
      </c>
      <c r="D29" s="268">
        <f t="shared" si="2"/>
        <v>2</v>
      </c>
      <c r="E29" s="200">
        <f>'Core Indicators'!R29</f>
        <v>2</v>
      </c>
      <c r="F29" s="200">
        <f>'Core Indicators'!Z29</f>
        <v>2</v>
      </c>
      <c r="G29" s="160">
        <f t="shared" si="3"/>
        <v>2</v>
      </c>
      <c r="H29" s="200">
        <f>'Core Indicators'!AH29</f>
        <v>2</v>
      </c>
      <c r="I29" s="200">
        <f>'Core Indicators'!AP29</f>
        <v>2</v>
      </c>
      <c r="J29" s="200">
        <f>'Core Indicators'!BN29</f>
        <v>2</v>
      </c>
      <c r="K29" s="200">
        <f t="shared" si="4"/>
        <v>2</v>
      </c>
      <c r="L29" s="245">
        <f t="shared" si="5"/>
        <v>2</v>
      </c>
      <c r="M29" s="268">
        <f t="shared" si="6"/>
        <v>2</v>
      </c>
      <c r="N29" s="201">
        <f>'Core Indicators'!DJ29</f>
        <v>2</v>
      </c>
      <c r="O29" s="201">
        <f>'Core Indicators'!DR29</f>
        <v>2</v>
      </c>
      <c r="P29" s="201">
        <f>'Core Indicators'!DZ29</f>
        <v>2</v>
      </c>
      <c r="Q29" s="201">
        <f>'Core Indicators'!EH29</f>
        <v>2</v>
      </c>
      <c r="R29" s="201">
        <f>'Core Indicators'!EP29</f>
        <v>2</v>
      </c>
      <c r="S29" s="160">
        <f t="shared" si="7"/>
        <v>1.6</v>
      </c>
      <c r="T29" s="160">
        <f t="shared" si="8"/>
        <v>1.1666666666666667</v>
      </c>
      <c r="U29" s="200">
        <v>1</v>
      </c>
      <c r="V29" s="200">
        <v>1</v>
      </c>
      <c r="W29" s="200">
        <f>'Core Indicators'!EX29</f>
        <v>2</v>
      </c>
      <c r="X29" s="160">
        <f t="shared" si="9"/>
        <v>1.5</v>
      </c>
      <c r="Y29" s="200">
        <v>1</v>
      </c>
      <c r="Z29" s="160">
        <f t="shared" si="10"/>
        <v>2</v>
      </c>
      <c r="AA29" s="200">
        <f>'Core Indicators'!FF29</f>
        <v>2</v>
      </c>
      <c r="AB29" s="200">
        <f t="shared" si="11"/>
        <v>2</v>
      </c>
      <c r="AC29" s="181">
        <f>'Core Indicators'!GD29</f>
        <v>2</v>
      </c>
      <c r="AD29" s="181">
        <f>'Core Indicators'!GL29</f>
        <v>2</v>
      </c>
      <c r="AE29" s="181">
        <f>'Core Indicators'!GT29</f>
        <v>2</v>
      </c>
      <c r="AF29" s="181">
        <f>'Core Indicators'!HB29</f>
        <v>2</v>
      </c>
      <c r="AG29" s="181">
        <f t="shared" si="12"/>
        <v>2</v>
      </c>
      <c r="AH29" s="181">
        <f>'Core Indicators'!HJ29</f>
        <v>2</v>
      </c>
      <c r="AI29" s="181">
        <f>'Core Indicators'!HR29</f>
        <v>2</v>
      </c>
      <c r="AJ29" s="181">
        <f t="shared" si="13"/>
        <v>2</v>
      </c>
      <c r="AK29" s="181">
        <f>'Core Indicators'!HZ29</f>
        <v>2</v>
      </c>
      <c r="AL29" s="181">
        <f>'Core Indicators'!IH29</f>
        <v>2</v>
      </c>
      <c r="AM29" s="181">
        <f>'Core Indicators'!IP29</f>
        <v>2</v>
      </c>
      <c r="AN29" s="181">
        <f t="shared" si="14"/>
        <v>2</v>
      </c>
    </row>
    <row r="30" spans="1:40" x14ac:dyDescent="0.35">
      <c r="A30" s="200" t="str">
        <f>Lists!C:C</f>
        <v>ETH001</v>
      </c>
      <c r="B30" s="245">
        <f t="shared" si="0"/>
        <v>1.9</v>
      </c>
      <c r="C30" s="160">
        <f t="shared" si="1"/>
        <v>0</v>
      </c>
      <c r="D30" s="268">
        <f t="shared" si="2"/>
        <v>2.2000000000000002</v>
      </c>
      <c r="E30" s="200">
        <f>'Core Indicators'!R30</f>
        <v>2</v>
      </c>
      <c r="F30" s="200">
        <f>'Core Indicators'!Z30</f>
        <v>2</v>
      </c>
      <c r="G30" s="160">
        <f t="shared" si="3"/>
        <v>2</v>
      </c>
      <c r="H30" s="200">
        <f>'Core Indicators'!AH30</f>
        <v>2</v>
      </c>
      <c r="I30" s="200">
        <f>'Core Indicators'!AP30</f>
        <v>2</v>
      </c>
      <c r="J30" s="200">
        <f>'Core Indicators'!BN30</f>
        <v>3</v>
      </c>
      <c r="K30" s="200">
        <f t="shared" si="4"/>
        <v>2.5</v>
      </c>
      <c r="L30" s="245">
        <f t="shared" si="5"/>
        <v>2.2999999999999998</v>
      </c>
      <c r="M30" s="268">
        <f t="shared" si="6"/>
        <v>2</v>
      </c>
      <c r="N30" s="201">
        <f>'Core Indicators'!DJ30</f>
        <v>2</v>
      </c>
      <c r="O30" s="201">
        <f>'Core Indicators'!DR30</f>
        <v>2</v>
      </c>
      <c r="P30" s="201">
        <f>'Core Indicators'!DZ30</f>
        <v>2</v>
      </c>
      <c r="Q30" s="201">
        <f>'Core Indicators'!EH30</f>
        <v>2</v>
      </c>
      <c r="R30" s="201">
        <f>'Core Indicators'!EP30</f>
        <v>2</v>
      </c>
      <c r="S30" s="160">
        <f t="shared" si="7"/>
        <v>1.4</v>
      </c>
      <c r="T30" s="160">
        <f t="shared" si="8"/>
        <v>1.3333333333333333</v>
      </c>
      <c r="U30" s="200">
        <v>1</v>
      </c>
      <c r="V30" s="200">
        <v>1</v>
      </c>
      <c r="W30" s="200">
        <f>'Core Indicators'!EX30</f>
        <v>3</v>
      </c>
      <c r="X30" s="160">
        <f t="shared" si="9"/>
        <v>2</v>
      </c>
      <c r="Y30" s="200">
        <v>1</v>
      </c>
      <c r="Z30" s="160">
        <f t="shared" si="10"/>
        <v>1.5</v>
      </c>
      <c r="AA30" s="200">
        <f>'Core Indicators'!FF30</f>
        <v>1</v>
      </c>
      <c r="AB30" s="200">
        <f t="shared" si="11"/>
        <v>2</v>
      </c>
      <c r="AC30" s="181">
        <f>'Core Indicators'!GD30</f>
        <v>2</v>
      </c>
      <c r="AD30" s="181">
        <f>'Core Indicators'!GL30</f>
        <v>2</v>
      </c>
      <c r="AE30" s="181">
        <f>'Core Indicators'!GT30</f>
        <v>2</v>
      </c>
      <c r="AF30" s="181">
        <f>'Core Indicators'!HB30</f>
        <v>2</v>
      </c>
      <c r="AG30" s="181">
        <f t="shared" si="12"/>
        <v>2</v>
      </c>
      <c r="AH30" s="181">
        <f>'Core Indicators'!HJ30</f>
        <v>2</v>
      </c>
      <c r="AI30" s="181">
        <f>'Core Indicators'!HR30</f>
        <v>2</v>
      </c>
      <c r="AJ30" s="181">
        <f t="shared" si="13"/>
        <v>2</v>
      </c>
      <c r="AK30" s="181">
        <f>'Core Indicators'!HZ30</f>
        <v>2</v>
      </c>
      <c r="AL30" s="181">
        <f>'Core Indicators'!IH30</f>
        <v>2</v>
      </c>
      <c r="AM30" s="181">
        <f>'Core Indicators'!IP30</f>
        <v>2</v>
      </c>
      <c r="AN30" s="181">
        <f t="shared" si="14"/>
        <v>2</v>
      </c>
    </row>
    <row r="31" spans="1:40" x14ac:dyDescent="0.35">
      <c r="A31" s="200" t="str">
        <f>Lists!C:C</f>
        <v>ETH002</v>
      </c>
      <c r="B31" s="245">
        <f t="shared" si="0"/>
        <v>1.7</v>
      </c>
      <c r="C31" s="160">
        <f t="shared" si="1"/>
        <v>0</v>
      </c>
      <c r="D31" s="268">
        <f t="shared" si="2"/>
        <v>1.9</v>
      </c>
      <c r="E31" s="200">
        <f>'Core Indicators'!R31</f>
        <v>2</v>
      </c>
      <c r="F31" s="200">
        <f>'Core Indicators'!Z31</f>
        <v>2</v>
      </c>
      <c r="G31" s="160">
        <f t="shared" si="3"/>
        <v>2</v>
      </c>
      <c r="H31" s="200">
        <f>'Core Indicators'!AH31</f>
        <v>2</v>
      </c>
      <c r="I31" s="200">
        <f>'Core Indicators'!AP31</f>
        <v>2</v>
      </c>
      <c r="J31" s="200">
        <f>'Core Indicators'!BN31</f>
        <v>1</v>
      </c>
      <c r="K31" s="200">
        <f t="shared" si="4"/>
        <v>1.5</v>
      </c>
      <c r="L31" s="245">
        <f t="shared" si="5"/>
        <v>1.8</v>
      </c>
      <c r="M31" s="268">
        <f t="shared" si="6"/>
        <v>2</v>
      </c>
      <c r="N31" s="201">
        <f>'Core Indicators'!DJ31</f>
        <v>2</v>
      </c>
      <c r="O31" s="201">
        <f>'Core Indicators'!DR31</f>
        <v>2</v>
      </c>
      <c r="P31" s="201">
        <f>'Core Indicators'!DZ31</f>
        <v>2</v>
      </c>
      <c r="Q31" s="201">
        <f>'Core Indicators'!EH31</f>
        <v>2</v>
      </c>
      <c r="R31" s="201">
        <f>'Core Indicators'!EP31</f>
        <v>2</v>
      </c>
      <c r="S31" s="160">
        <f t="shared" si="7"/>
        <v>1</v>
      </c>
      <c r="T31" s="160">
        <f t="shared" si="8"/>
        <v>1</v>
      </c>
      <c r="U31" s="200">
        <v>1</v>
      </c>
      <c r="V31" s="200">
        <v>1</v>
      </c>
      <c r="W31" s="200">
        <f>'Core Indicators'!EX31</f>
        <v>1</v>
      </c>
      <c r="X31" s="160">
        <f t="shared" si="9"/>
        <v>1</v>
      </c>
      <c r="Y31" s="200">
        <v>1</v>
      </c>
      <c r="Z31" s="160">
        <f t="shared" si="10"/>
        <v>1</v>
      </c>
      <c r="AA31" s="200">
        <f>'Core Indicators'!FF31</f>
        <v>1</v>
      </c>
      <c r="AB31" s="200">
        <f t="shared" si="11"/>
        <v>1</v>
      </c>
      <c r="AC31" s="181" t="str">
        <f>'Core Indicators'!GD31</f>
        <v>x</v>
      </c>
      <c r="AD31" s="181" t="str">
        <f>'Core Indicators'!GL31</f>
        <v>x</v>
      </c>
      <c r="AE31" s="181" t="str">
        <f>'Core Indicators'!GT31</f>
        <v>x</v>
      </c>
      <c r="AF31" s="181" t="str">
        <f>'Core Indicators'!HB31</f>
        <v>x</v>
      </c>
      <c r="AG31" s="181" t="str">
        <f t="shared" si="12"/>
        <v>x</v>
      </c>
      <c r="AH31" s="181" t="str">
        <f>'Core Indicators'!HJ31</f>
        <v>x</v>
      </c>
      <c r="AI31" s="181" t="str">
        <f>'Core Indicators'!HR31</f>
        <v>x</v>
      </c>
      <c r="AJ31" s="181" t="str">
        <f t="shared" si="13"/>
        <v>x</v>
      </c>
      <c r="AK31" s="181" t="str">
        <f>'Core Indicators'!HZ31</f>
        <v>x</v>
      </c>
      <c r="AL31" s="181" t="str">
        <f>'Core Indicators'!IH31</f>
        <v>x</v>
      </c>
      <c r="AM31" s="181">
        <f>'Core Indicators'!IP31</f>
        <v>1</v>
      </c>
      <c r="AN31" s="181">
        <f t="shared" si="14"/>
        <v>1</v>
      </c>
    </row>
    <row r="32" spans="1:40" x14ac:dyDescent="0.35">
      <c r="A32" s="200" t="str">
        <f>Lists!C:C</f>
        <v>ETH003</v>
      </c>
      <c r="B32" s="245">
        <f t="shared" si="0"/>
        <v>1.8</v>
      </c>
      <c r="C32" s="160">
        <f t="shared" si="1"/>
        <v>0</v>
      </c>
      <c r="D32" s="268">
        <f t="shared" si="2"/>
        <v>1.9</v>
      </c>
      <c r="E32" s="200">
        <f>'Core Indicators'!R32</f>
        <v>2</v>
      </c>
      <c r="F32" s="200">
        <f>'Core Indicators'!Z32</f>
        <v>2</v>
      </c>
      <c r="G32" s="160">
        <f t="shared" si="3"/>
        <v>2</v>
      </c>
      <c r="H32" s="200">
        <f>'Core Indicators'!AH32</f>
        <v>2</v>
      </c>
      <c r="I32" s="200">
        <f>'Core Indicators'!AP32</f>
        <v>2</v>
      </c>
      <c r="J32" s="200">
        <f>'Core Indicators'!BN32</f>
        <v>1</v>
      </c>
      <c r="K32" s="200">
        <f t="shared" si="4"/>
        <v>1.5</v>
      </c>
      <c r="L32" s="245">
        <f t="shared" si="5"/>
        <v>1.8</v>
      </c>
      <c r="M32" s="268">
        <f t="shared" si="6"/>
        <v>2</v>
      </c>
      <c r="N32" s="201">
        <f>'Core Indicators'!DJ32</f>
        <v>2</v>
      </c>
      <c r="O32" s="201">
        <f>'Core Indicators'!DR32</f>
        <v>2</v>
      </c>
      <c r="P32" s="201">
        <f>'Core Indicators'!DZ32</f>
        <v>2</v>
      </c>
      <c r="Q32" s="201">
        <f>'Core Indicators'!EH32</f>
        <v>2</v>
      </c>
      <c r="R32" s="201">
        <f>'Core Indicators'!EP32</f>
        <v>2</v>
      </c>
      <c r="S32" s="160">
        <f t="shared" si="7"/>
        <v>1.3</v>
      </c>
      <c r="T32" s="160">
        <f t="shared" si="8"/>
        <v>1</v>
      </c>
      <c r="U32" s="200">
        <v>1</v>
      </c>
      <c r="V32" s="200">
        <v>1</v>
      </c>
      <c r="W32" s="200">
        <f>'Core Indicators'!EX32</f>
        <v>1</v>
      </c>
      <c r="X32" s="160">
        <f t="shared" si="9"/>
        <v>1</v>
      </c>
      <c r="Y32" s="200">
        <v>1</v>
      </c>
      <c r="Z32" s="160">
        <f t="shared" si="10"/>
        <v>1.5</v>
      </c>
      <c r="AA32" s="200">
        <f>'Core Indicators'!FF32</f>
        <v>1</v>
      </c>
      <c r="AB32" s="200">
        <f t="shared" si="11"/>
        <v>2</v>
      </c>
      <c r="AC32" s="181">
        <f>'Core Indicators'!GD32</f>
        <v>2</v>
      </c>
      <c r="AD32" s="181">
        <f>'Core Indicators'!GL32</f>
        <v>2</v>
      </c>
      <c r="AE32" s="181">
        <f>'Core Indicators'!GT32</f>
        <v>2</v>
      </c>
      <c r="AF32" s="181">
        <f>'Core Indicators'!HB32</f>
        <v>2</v>
      </c>
      <c r="AG32" s="181">
        <f t="shared" si="12"/>
        <v>2</v>
      </c>
      <c r="AH32" s="181">
        <f>'Core Indicators'!HJ32</f>
        <v>2</v>
      </c>
      <c r="AI32" s="181">
        <f>'Core Indicators'!HR32</f>
        <v>2</v>
      </c>
      <c r="AJ32" s="181">
        <f t="shared" si="13"/>
        <v>2</v>
      </c>
      <c r="AK32" s="181">
        <f>'Core Indicators'!HZ32</f>
        <v>2</v>
      </c>
      <c r="AL32" s="181">
        <f>'Core Indicators'!IH32</f>
        <v>2</v>
      </c>
      <c r="AM32" s="181" t="str">
        <f>'Core Indicators'!IP32</f>
        <v>x</v>
      </c>
      <c r="AN32" s="181">
        <f t="shared" si="14"/>
        <v>2</v>
      </c>
    </row>
    <row r="33" spans="1:40" x14ac:dyDescent="0.35">
      <c r="A33" s="200" t="str">
        <f>Lists!C:C</f>
        <v>ETH004</v>
      </c>
      <c r="B33" s="245">
        <f t="shared" si="0"/>
        <v>2.2999999999999998</v>
      </c>
      <c r="C33" s="160">
        <f t="shared" si="1"/>
        <v>0</v>
      </c>
      <c r="D33" s="268">
        <f t="shared" si="2"/>
        <v>2.2000000000000002</v>
      </c>
      <c r="E33" s="200">
        <f>'Core Indicators'!R33</f>
        <v>2</v>
      </c>
      <c r="F33" s="200">
        <f>'Core Indicators'!Z33</f>
        <v>2</v>
      </c>
      <c r="G33" s="160">
        <f t="shared" si="3"/>
        <v>2</v>
      </c>
      <c r="H33" s="200">
        <f>'Core Indicators'!AH33</f>
        <v>2</v>
      </c>
      <c r="I33" s="200">
        <f>'Core Indicators'!AP33</f>
        <v>2</v>
      </c>
      <c r="J33" s="200">
        <f>'Core Indicators'!BN33</f>
        <v>3</v>
      </c>
      <c r="K33" s="200">
        <f t="shared" si="4"/>
        <v>2.5</v>
      </c>
      <c r="L33" s="245">
        <f t="shared" si="5"/>
        <v>2.2999999999999998</v>
      </c>
      <c r="M33" s="268">
        <f t="shared" si="6"/>
        <v>3</v>
      </c>
      <c r="N33" s="201">
        <f>'Core Indicators'!DJ33</f>
        <v>3</v>
      </c>
      <c r="O33" s="201">
        <f>'Core Indicators'!DR33</f>
        <v>3</v>
      </c>
      <c r="P33" s="201">
        <f>'Core Indicators'!DZ33</f>
        <v>3</v>
      </c>
      <c r="Q33" s="201">
        <f>'Core Indicators'!EH33</f>
        <v>3</v>
      </c>
      <c r="R33" s="201">
        <f>'Core Indicators'!EP33</f>
        <v>3</v>
      </c>
      <c r="S33" s="160">
        <f t="shared" si="7"/>
        <v>1.4</v>
      </c>
      <c r="T33" s="160">
        <f t="shared" si="8"/>
        <v>1.3333333333333333</v>
      </c>
      <c r="U33" s="200">
        <v>1</v>
      </c>
      <c r="V33" s="200">
        <v>1</v>
      </c>
      <c r="W33" s="200">
        <f>'Core Indicators'!EX33</f>
        <v>3</v>
      </c>
      <c r="X33" s="160">
        <f t="shared" si="9"/>
        <v>2</v>
      </c>
      <c r="Y33" s="200">
        <v>1</v>
      </c>
      <c r="Z33" s="160">
        <f t="shared" si="10"/>
        <v>1.5</v>
      </c>
      <c r="AA33" s="200">
        <f>'Core Indicators'!FF33</f>
        <v>1</v>
      </c>
      <c r="AB33" s="200">
        <f t="shared" si="11"/>
        <v>2</v>
      </c>
      <c r="AC33" s="181">
        <f>'Core Indicators'!GD33</f>
        <v>2</v>
      </c>
      <c r="AD33" s="181">
        <f>'Core Indicators'!GL33</f>
        <v>2</v>
      </c>
      <c r="AE33" s="181">
        <f>'Core Indicators'!GT33</f>
        <v>2</v>
      </c>
      <c r="AF33" s="181">
        <f>'Core Indicators'!HB33</f>
        <v>2</v>
      </c>
      <c r="AG33" s="181">
        <f t="shared" si="12"/>
        <v>2</v>
      </c>
      <c r="AH33" s="181">
        <f>'Core Indicators'!HJ33</f>
        <v>2</v>
      </c>
      <c r="AI33" s="181">
        <f>'Core Indicators'!HR33</f>
        <v>2</v>
      </c>
      <c r="AJ33" s="181">
        <f t="shared" si="13"/>
        <v>2</v>
      </c>
      <c r="AK33" s="181">
        <f>'Core Indicators'!HZ33</f>
        <v>2</v>
      </c>
      <c r="AL33" s="181">
        <f>'Core Indicators'!IH33</f>
        <v>2</v>
      </c>
      <c r="AM33" s="181">
        <f>'Core Indicators'!IP33</f>
        <v>2</v>
      </c>
      <c r="AN33" s="181">
        <f t="shared" si="14"/>
        <v>2</v>
      </c>
    </row>
    <row r="34" spans="1:40" x14ac:dyDescent="0.35">
      <c r="A34" s="200" t="str">
        <f>Lists!C:C</f>
        <v>GRC002</v>
      </c>
      <c r="B34" s="245">
        <f t="shared" si="0"/>
        <v>1.9</v>
      </c>
      <c r="C34" s="160">
        <f t="shared" si="1"/>
        <v>0</v>
      </c>
      <c r="D34" s="268">
        <f t="shared" si="2"/>
        <v>2.2000000000000002</v>
      </c>
      <c r="E34" s="200">
        <f>'Core Indicators'!R34</f>
        <v>2</v>
      </c>
      <c r="F34" s="200">
        <f>'Core Indicators'!Z34</f>
        <v>2</v>
      </c>
      <c r="G34" s="160">
        <f t="shared" si="3"/>
        <v>2</v>
      </c>
      <c r="H34" s="200">
        <f>'Core Indicators'!AH34</f>
        <v>2</v>
      </c>
      <c r="I34" s="200">
        <f>'Core Indicators'!AP34</f>
        <v>2</v>
      </c>
      <c r="J34" s="200">
        <f>'Core Indicators'!BN34</f>
        <v>3</v>
      </c>
      <c r="K34" s="200">
        <f t="shared" si="4"/>
        <v>2.5</v>
      </c>
      <c r="L34" s="245">
        <f t="shared" si="5"/>
        <v>2.2999999999999998</v>
      </c>
      <c r="M34" s="268">
        <f t="shared" si="6"/>
        <v>2</v>
      </c>
      <c r="N34" s="201">
        <f>'Core Indicators'!DJ34</f>
        <v>2</v>
      </c>
      <c r="O34" s="201">
        <f>'Core Indicators'!DR34</f>
        <v>2</v>
      </c>
      <c r="P34" s="201">
        <f>'Core Indicators'!DZ34</f>
        <v>2</v>
      </c>
      <c r="Q34" s="201">
        <f>'Core Indicators'!EH34</f>
        <v>2</v>
      </c>
      <c r="R34" s="201">
        <f>'Core Indicators'!EP34</f>
        <v>2</v>
      </c>
      <c r="S34" s="160">
        <f t="shared" si="7"/>
        <v>1.6</v>
      </c>
      <c r="T34" s="160">
        <f t="shared" si="8"/>
        <v>1.1666666666666667</v>
      </c>
      <c r="U34" s="200">
        <v>1</v>
      </c>
      <c r="V34" s="200">
        <v>1</v>
      </c>
      <c r="W34" s="200">
        <f>'Core Indicators'!EX34</f>
        <v>2</v>
      </c>
      <c r="X34" s="160">
        <f t="shared" si="9"/>
        <v>1.5</v>
      </c>
      <c r="Y34" s="200">
        <v>1</v>
      </c>
      <c r="Z34" s="160">
        <f t="shared" si="10"/>
        <v>2</v>
      </c>
      <c r="AA34" s="200">
        <f>'Core Indicators'!FF34</f>
        <v>2</v>
      </c>
      <c r="AB34" s="200">
        <f t="shared" si="11"/>
        <v>2</v>
      </c>
      <c r="AC34" s="181">
        <f>'Core Indicators'!GD34</f>
        <v>2</v>
      </c>
      <c r="AD34" s="181">
        <f>'Core Indicators'!GL34</f>
        <v>2</v>
      </c>
      <c r="AE34" s="181">
        <f>'Core Indicators'!GT34</f>
        <v>2</v>
      </c>
      <c r="AF34" s="181">
        <f>'Core Indicators'!HB34</f>
        <v>2</v>
      </c>
      <c r="AG34" s="181">
        <f t="shared" si="12"/>
        <v>2</v>
      </c>
      <c r="AH34" s="181">
        <f>'Core Indicators'!HJ34</f>
        <v>2</v>
      </c>
      <c r="AI34" s="181">
        <f>'Core Indicators'!HR34</f>
        <v>2</v>
      </c>
      <c r="AJ34" s="181">
        <f t="shared" si="13"/>
        <v>2</v>
      </c>
      <c r="AK34" s="181">
        <f>'Core Indicators'!HZ34</f>
        <v>2</v>
      </c>
      <c r="AL34" s="181">
        <f>'Core Indicators'!IH34</f>
        <v>2</v>
      </c>
      <c r="AM34" s="181">
        <f>'Core Indicators'!IP34</f>
        <v>2</v>
      </c>
      <c r="AN34" s="181">
        <f t="shared" si="14"/>
        <v>2</v>
      </c>
    </row>
    <row r="35" spans="1:40" x14ac:dyDescent="0.35">
      <c r="A35" s="200" t="str">
        <f>Lists!C:C</f>
        <v>GTM001</v>
      </c>
      <c r="B35" s="245">
        <f t="shared" ref="B35:B66" si="15">IF(OR(M35="x",D35="x"),"x",ROUND((5-GEOMEAN(((5-D35)/5*4+1),((5-M35)/5*4+1),((5-M35)/5*4+1)))/4*3.5+S35*0.3,1))</f>
        <v>1.7</v>
      </c>
      <c r="C35" s="160">
        <f t="shared" ref="C35:C66" si="16">COUNTIF(E35:F35,"x")+COUNTIF(H35:I35,"x")+COUNTIF(J35:J35,"x")+COUNTIF(M35,"x")+COUNTIF(U35:W35,"x")+COUNTIF(Y35:AB35,"x")</f>
        <v>0</v>
      </c>
      <c r="D35" s="268">
        <f t="shared" ref="D35:D66" si="17">IF(OR(L35="x",G35="x"),"x",ROUND((5-GEOMEAN(((5-L35)/5*4+1),((5-L35)/5*4+1),((5-G35)/5*4+1)))/4*5,1))</f>
        <v>1.3</v>
      </c>
      <c r="E35" s="200">
        <f>'Core Indicators'!R35</f>
        <v>1</v>
      </c>
      <c r="F35" s="200">
        <f>'Core Indicators'!Z35</f>
        <v>1</v>
      </c>
      <c r="G35" s="160">
        <f t="shared" ref="G35:G66" si="18">IF(AND(F35="x",E35="x"),"x",IF(OR(F35="x",E35="x"),AVERAGE(E35,F35),ROUND((10-GEOMEAN(((10-E35)/10*9+1),((10-F35)/10*9+1)))/9*10,1)))</f>
        <v>1</v>
      </c>
      <c r="H35" s="200">
        <f>'Core Indicators'!AH35</f>
        <v>1</v>
      </c>
      <c r="I35" s="200">
        <f>'Core Indicators'!AP35</f>
        <v>2</v>
      </c>
      <c r="J35" s="200">
        <f>'Core Indicators'!BN35</f>
        <v>2</v>
      </c>
      <c r="K35" s="200">
        <f t="shared" ref="K35:K66" si="19">IF(AND(J35="x",I35="x"),"x",IF(OR(J35="x",I35="x"),AVERAGE(I35,J35),ROUND((10-GEOMEAN(((10-I35)/10*9+1),((10-J35)/10*9+1)))/9*10,1)))</f>
        <v>2</v>
      </c>
      <c r="L35" s="245">
        <f t="shared" ref="L35:L66" si="20">IF(AND(H35="x",K35="x"),"x",IF(OR(H35="x",K35="x"),AVERAGE(H35,K35),ROUND((10-GEOMEAN(((10-H35)/10*9+1),((10-K35)/10*9+1)))/9*10,1)))</f>
        <v>1.5</v>
      </c>
      <c r="M35" s="268">
        <f t="shared" ref="M35:M66" si="21">IF(N35="x","x",AVERAGE(N35:R35))</f>
        <v>2</v>
      </c>
      <c r="N35" s="201">
        <f>'Core Indicators'!DJ35</f>
        <v>2</v>
      </c>
      <c r="O35" s="201">
        <f>'Core Indicators'!DR35</f>
        <v>2</v>
      </c>
      <c r="P35" s="201">
        <f>'Core Indicators'!DZ35</f>
        <v>2</v>
      </c>
      <c r="Q35" s="201">
        <f>'Core Indicators'!EH35</f>
        <v>2</v>
      </c>
      <c r="R35" s="201">
        <f>'Core Indicators'!EP35</f>
        <v>2</v>
      </c>
      <c r="S35" s="160">
        <f t="shared" ref="S35:S66" si="22">IF(OR(Z35="x",T35="x"),T35,ROUND((10-GEOMEAN(((10-T35)/10*9+1),((10-Z35)/10*9+1)))/9*10,1))</f>
        <v>1.4</v>
      </c>
      <c r="T35" s="160">
        <f t="shared" ref="T35:T66" si="23">AVERAGE(U35,X35,Y35)</f>
        <v>1.1666666666666667</v>
      </c>
      <c r="U35" s="200">
        <v>1</v>
      </c>
      <c r="V35" s="200">
        <v>1</v>
      </c>
      <c r="W35" s="200">
        <f>'Core Indicators'!EX35</f>
        <v>2</v>
      </c>
      <c r="X35" s="160">
        <f t="shared" ref="X35:X66" si="24">AVERAGE(V35:W35)</f>
        <v>1.5</v>
      </c>
      <c r="Y35" s="200">
        <v>1</v>
      </c>
      <c r="Z35" s="160">
        <f t="shared" ref="Z35:Z66" si="25">IF(AND(AA35="x",AB35="x"),"x",AVERAGE(AA35:AB35))</f>
        <v>1.5416666666666665</v>
      </c>
      <c r="AA35" s="200">
        <f>'Core Indicators'!FF35</f>
        <v>2</v>
      </c>
      <c r="AB35" s="200">
        <f t="shared" ref="AB35:AB66" si="26">IF(AND(AJ35="x",AN35="x",AG35="x"),"x",(AVERAGE(AJ35,AN35,AG35)))</f>
        <v>1.0833333333333333</v>
      </c>
      <c r="AC35" s="181">
        <f>'Core Indicators'!GD35</f>
        <v>1</v>
      </c>
      <c r="AD35" s="181">
        <f>'Core Indicators'!GL35</f>
        <v>1</v>
      </c>
      <c r="AE35" s="181">
        <f>'Core Indicators'!GT35</f>
        <v>2</v>
      </c>
      <c r="AF35" s="181">
        <f>'Core Indicators'!HB35</f>
        <v>1</v>
      </c>
      <c r="AG35" s="181">
        <f t="shared" ref="AG35:AG66" si="27">IF(AND(AC35="x",AD35="x",AE35="x",AF35="x"),"x",AVERAGE(AC35:AF35))</f>
        <v>1.25</v>
      </c>
      <c r="AH35" s="181">
        <f>'Core Indicators'!HJ35</f>
        <v>1</v>
      </c>
      <c r="AI35" s="181">
        <f>'Core Indicators'!HR35</f>
        <v>1</v>
      </c>
      <c r="AJ35" s="181">
        <f t="shared" ref="AJ35:AJ66" si="28">IF(AND(AH35="x",AI35="x"),"x",AVERAGE(AH35:AI35))</f>
        <v>1</v>
      </c>
      <c r="AK35" s="181">
        <f>'Core Indicators'!HZ35</f>
        <v>1</v>
      </c>
      <c r="AL35" s="181">
        <f>'Core Indicators'!IH35</f>
        <v>1</v>
      </c>
      <c r="AM35" s="181">
        <f>'Core Indicators'!IP35</f>
        <v>1</v>
      </c>
      <c r="AN35" s="181">
        <f t="shared" ref="AN35:AN66" si="29">IF(AND(AK35="x",AL35="x",AM35="x"),"x",AVERAGE(AK35:AM35))</f>
        <v>1</v>
      </c>
    </row>
    <row r="36" spans="1:40" x14ac:dyDescent="0.35">
      <c r="A36" s="200" t="str">
        <f>Lists!C:C</f>
        <v>GTM003</v>
      </c>
      <c r="B36" s="245">
        <f t="shared" si="15"/>
        <v>1.9</v>
      </c>
      <c r="C36" s="160">
        <f t="shared" si="16"/>
        <v>0</v>
      </c>
      <c r="D36" s="268">
        <f t="shared" si="17"/>
        <v>2</v>
      </c>
      <c r="E36" s="200">
        <f>'Core Indicators'!R36</f>
        <v>2</v>
      </c>
      <c r="F36" s="200">
        <f>'Core Indicators'!Z36</f>
        <v>2</v>
      </c>
      <c r="G36" s="160">
        <f t="shared" si="18"/>
        <v>2</v>
      </c>
      <c r="H36" s="200">
        <f>'Core Indicators'!AH36</f>
        <v>2</v>
      </c>
      <c r="I36" s="200">
        <f>'Core Indicators'!AP36</f>
        <v>2</v>
      </c>
      <c r="J36" s="200">
        <f>'Core Indicators'!BN36</f>
        <v>2</v>
      </c>
      <c r="K36" s="200">
        <f t="shared" si="19"/>
        <v>2</v>
      </c>
      <c r="L36" s="245">
        <f t="shared" si="20"/>
        <v>2</v>
      </c>
      <c r="M36" s="268">
        <f t="shared" si="21"/>
        <v>2</v>
      </c>
      <c r="N36" s="201">
        <f>'Core Indicators'!DJ36</f>
        <v>2</v>
      </c>
      <c r="O36" s="201">
        <f>'Core Indicators'!DR36</f>
        <v>2</v>
      </c>
      <c r="P36" s="201">
        <f>'Core Indicators'!DZ36</f>
        <v>2</v>
      </c>
      <c r="Q36" s="201">
        <f>'Core Indicators'!EH36</f>
        <v>2</v>
      </c>
      <c r="R36" s="201">
        <f>'Core Indicators'!EP36</f>
        <v>2</v>
      </c>
      <c r="S36" s="160">
        <f t="shared" si="22"/>
        <v>1.6</v>
      </c>
      <c r="T36" s="160">
        <f t="shared" si="23"/>
        <v>1.1666666666666667</v>
      </c>
      <c r="U36" s="200">
        <v>1</v>
      </c>
      <c r="V36" s="200">
        <v>1</v>
      </c>
      <c r="W36" s="200">
        <f>'Core Indicators'!EX36</f>
        <v>2</v>
      </c>
      <c r="X36" s="160">
        <f t="shared" si="24"/>
        <v>1.5</v>
      </c>
      <c r="Y36" s="200">
        <v>1</v>
      </c>
      <c r="Z36" s="160">
        <f t="shared" si="25"/>
        <v>2</v>
      </c>
      <c r="AA36" s="200">
        <f>'Core Indicators'!FF36</f>
        <v>2</v>
      </c>
      <c r="AB36" s="200">
        <f t="shared" si="26"/>
        <v>2</v>
      </c>
      <c r="AC36" s="181">
        <f>'Core Indicators'!GD36</f>
        <v>2</v>
      </c>
      <c r="AD36" s="181">
        <f>'Core Indicators'!GL36</f>
        <v>2</v>
      </c>
      <c r="AE36" s="181">
        <f>'Core Indicators'!GT36</f>
        <v>2</v>
      </c>
      <c r="AF36" s="181">
        <f>'Core Indicators'!HB36</f>
        <v>2</v>
      </c>
      <c r="AG36" s="181">
        <f t="shared" si="27"/>
        <v>2</v>
      </c>
      <c r="AH36" s="181">
        <f>'Core Indicators'!HJ36</f>
        <v>2</v>
      </c>
      <c r="AI36" s="181">
        <f>'Core Indicators'!HR36</f>
        <v>2</v>
      </c>
      <c r="AJ36" s="181">
        <f t="shared" si="28"/>
        <v>2</v>
      </c>
      <c r="AK36" s="181">
        <f>'Core Indicators'!HZ36</f>
        <v>2</v>
      </c>
      <c r="AL36" s="181">
        <f>'Core Indicators'!IH36</f>
        <v>2</v>
      </c>
      <c r="AM36" s="181">
        <f>'Core Indicators'!IP36</f>
        <v>2</v>
      </c>
      <c r="AN36" s="181">
        <f t="shared" si="29"/>
        <v>2</v>
      </c>
    </row>
    <row r="37" spans="1:40" x14ac:dyDescent="0.35">
      <c r="A37" s="200" t="str">
        <f>Lists!C:C</f>
        <v>HND001</v>
      </c>
      <c r="B37" s="245">
        <f t="shared" si="15"/>
        <v>1.7</v>
      </c>
      <c r="C37" s="160">
        <f t="shared" si="16"/>
        <v>0</v>
      </c>
      <c r="D37" s="268">
        <f t="shared" si="17"/>
        <v>1.5</v>
      </c>
      <c r="E37" s="200">
        <f>'Core Indicators'!R37</f>
        <v>1</v>
      </c>
      <c r="F37" s="200">
        <f>'Core Indicators'!Z37</f>
        <v>1</v>
      </c>
      <c r="G37" s="160">
        <f t="shared" si="18"/>
        <v>1</v>
      </c>
      <c r="H37" s="200">
        <f>'Core Indicators'!AH37</f>
        <v>1</v>
      </c>
      <c r="I37" s="200">
        <f>'Core Indicators'!AP37</f>
        <v>2</v>
      </c>
      <c r="J37" s="200">
        <f>'Core Indicators'!BN37</f>
        <v>3</v>
      </c>
      <c r="K37" s="200">
        <f t="shared" si="19"/>
        <v>2.5</v>
      </c>
      <c r="L37" s="245">
        <f t="shared" si="20"/>
        <v>1.8</v>
      </c>
      <c r="M37" s="268">
        <f t="shared" si="21"/>
        <v>2</v>
      </c>
      <c r="N37" s="201">
        <f>'Core Indicators'!DJ37</f>
        <v>2</v>
      </c>
      <c r="O37" s="201">
        <f>'Core Indicators'!DR37</f>
        <v>2</v>
      </c>
      <c r="P37" s="201">
        <f>'Core Indicators'!DZ37</f>
        <v>2</v>
      </c>
      <c r="Q37" s="201">
        <f>'Core Indicators'!EH37</f>
        <v>2</v>
      </c>
      <c r="R37" s="201">
        <f>'Core Indicators'!EP37</f>
        <v>2</v>
      </c>
      <c r="S37" s="160">
        <f t="shared" si="22"/>
        <v>1.4</v>
      </c>
      <c r="T37" s="160">
        <f t="shared" si="23"/>
        <v>1.3333333333333333</v>
      </c>
      <c r="U37" s="200">
        <v>1</v>
      </c>
      <c r="V37" s="200">
        <v>1</v>
      </c>
      <c r="W37" s="200">
        <f>'Core Indicators'!EX37</f>
        <v>3</v>
      </c>
      <c r="X37" s="160">
        <f t="shared" si="24"/>
        <v>2</v>
      </c>
      <c r="Y37" s="200">
        <v>1</v>
      </c>
      <c r="Z37" s="160">
        <f t="shared" si="25"/>
        <v>1.5</v>
      </c>
      <c r="AA37" s="200">
        <f>'Core Indicators'!FF37</f>
        <v>2</v>
      </c>
      <c r="AB37" s="200">
        <f t="shared" si="26"/>
        <v>1</v>
      </c>
      <c r="AC37" s="181">
        <f>'Core Indicators'!GD37</f>
        <v>1</v>
      </c>
      <c r="AD37" s="181">
        <f>'Core Indicators'!GL37</f>
        <v>1</v>
      </c>
      <c r="AE37" s="181">
        <f>'Core Indicators'!GT37</f>
        <v>1</v>
      </c>
      <c r="AF37" s="181">
        <f>'Core Indicators'!HB37</f>
        <v>1</v>
      </c>
      <c r="AG37" s="181">
        <f t="shared" si="27"/>
        <v>1</v>
      </c>
      <c r="AH37" s="181">
        <f>'Core Indicators'!HJ37</f>
        <v>1</v>
      </c>
      <c r="AI37" s="181">
        <f>'Core Indicators'!HR37</f>
        <v>1</v>
      </c>
      <c r="AJ37" s="181">
        <f t="shared" si="28"/>
        <v>1</v>
      </c>
      <c r="AK37" s="181">
        <f>'Core Indicators'!HZ37</f>
        <v>1</v>
      </c>
      <c r="AL37" s="181">
        <f>'Core Indicators'!IH37</f>
        <v>1</v>
      </c>
      <c r="AM37" s="181">
        <f>'Core Indicators'!IP37</f>
        <v>1</v>
      </c>
      <c r="AN37" s="181">
        <f t="shared" si="29"/>
        <v>1</v>
      </c>
    </row>
    <row r="38" spans="1:40" x14ac:dyDescent="0.35">
      <c r="A38" s="200" t="str">
        <f>Lists!C:C</f>
        <v>HND002</v>
      </c>
      <c r="B38" s="245">
        <f t="shared" si="15"/>
        <v>2</v>
      </c>
      <c r="C38" s="160">
        <f t="shared" si="16"/>
        <v>0</v>
      </c>
      <c r="D38" s="268">
        <f t="shared" si="17"/>
        <v>2.2000000000000002</v>
      </c>
      <c r="E38" s="200">
        <f>'Core Indicators'!R38</f>
        <v>2</v>
      </c>
      <c r="F38" s="200">
        <f>'Core Indicators'!Z38</f>
        <v>2</v>
      </c>
      <c r="G38" s="160">
        <f t="shared" si="18"/>
        <v>2</v>
      </c>
      <c r="H38" s="200">
        <f>'Core Indicators'!AH38</f>
        <v>2</v>
      </c>
      <c r="I38" s="200">
        <f>'Core Indicators'!AP38</f>
        <v>3</v>
      </c>
      <c r="J38" s="200">
        <f>'Core Indicators'!BN38</f>
        <v>2</v>
      </c>
      <c r="K38" s="200">
        <f t="shared" si="19"/>
        <v>2.5</v>
      </c>
      <c r="L38" s="245">
        <f t="shared" si="20"/>
        <v>2.2999999999999998</v>
      </c>
      <c r="M38" s="268">
        <f t="shared" si="21"/>
        <v>2</v>
      </c>
      <c r="N38" s="201">
        <f>'Core Indicators'!DJ38</f>
        <v>2</v>
      </c>
      <c r="O38" s="201">
        <f>'Core Indicators'!DR38</f>
        <v>2</v>
      </c>
      <c r="P38" s="201">
        <f>'Core Indicators'!DZ38</f>
        <v>2</v>
      </c>
      <c r="Q38" s="201">
        <f>'Core Indicators'!EH38</f>
        <v>2</v>
      </c>
      <c r="R38" s="201">
        <f>'Core Indicators'!EP38</f>
        <v>2</v>
      </c>
      <c r="S38" s="160">
        <f t="shared" si="22"/>
        <v>1.7</v>
      </c>
      <c r="T38" s="160">
        <f t="shared" si="23"/>
        <v>1.3333333333333333</v>
      </c>
      <c r="U38" s="200">
        <v>1</v>
      </c>
      <c r="V38" s="200">
        <v>1</v>
      </c>
      <c r="W38" s="200">
        <f>'Core Indicators'!EX38</f>
        <v>3</v>
      </c>
      <c r="X38" s="160">
        <f t="shared" si="24"/>
        <v>2</v>
      </c>
      <c r="Y38" s="200">
        <v>1</v>
      </c>
      <c r="Z38" s="160">
        <f t="shared" si="25"/>
        <v>2</v>
      </c>
      <c r="AA38" s="200">
        <f>'Core Indicators'!FF38</f>
        <v>2</v>
      </c>
      <c r="AB38" s="200">
        <f t="shared" si="26"/>
        <v>2</v>
      </c>
      <c r="AC38" s="181">
        <f>'Core Indicators'!GD38</f>
        <v>2</v>
      </c>
      <c r="AD38" s="181">
        <f>'Core Indicators'!GL38</f>
        <v>2</v>
      </c>
      <c r="AE38" s="181">
        <f>'Core Indicators'!GT38</f>
        <v>2</v>
      </c>
      <c r="AF38" s="181">
        <f>'Core Indicators'!HB38</f>
        <v>2</v>
      </c>
      <c r="AG38" s="181">
        <f t="shared" si="27"/>
        <v>2</v>
      </c>
      <c r="AH38" s="181">
        <f>'Core Indicators'!HJ38</f>
        <v>2</v>
      </c>
      <c r="AI38" s="181">
        <f>'Core Indicators'!HR38</f>
        <v>2</v>
      </c>
      <c r="AJ38" s="181">
        <f t="shared" si="28"/>
        <v>2</v>
      </c>
      <c r="AK38" s="181">
        <f>'Core Indicators'!HZ38</f>
        <v>2</v>
      </c>
      <c r="AL38" s="181">
        <f>'Core Indicators'!IH38</f>
        <v>2</v>
      </c>
      <c r="AM38" s="181">
        <f>'Core Indicators'!IP38</f>
        <v>2</v>
      </c>
      <c r="AN38" s="181">
        <f t="shared" si="29"/>
        <v>2</v>
      </c>
    </row>
    <row r="39" spans="1:40" x14ac:dyDescent="0.35">
      <c r="A39" s="200" t="str">
        <f>Lists!C:C</f>
        <v>HTI001</v>
      </c>
      <c r="B39" s="245">
        <f t="shared" si="15"/>
        <v>1.8</v>
      </c>
      <c r="C39" s="160">
        <f t="shared" si="16"/>
        <v>0</v>
      </c>
      <c r="D39" s="268">
        <f t="shared" si="17"/>
        <v>2</v>
      </c>
      <c r="E39" s="200">
        <f>'Core Indicators'!R39</f>
        <v>1</v>
      </c>
      <c r="F39" s="200">
        <f>'Core Indicators'!Z39</f>
        <v>2</v>
      </c>
      <c r="G39" s="160">
        <f t="shared" si="18"/>
        <v>1.5</v>
      </c>
      <c r="H39" s="200">
        <f>'Core Indicators'!AH39</f>
        <v>2</v>
      </c>
      <c r="I39" s="200">
        <f>'Core Indicators'!AP39</f>
        <v>3</v>
      </c>
      <c r="J39" s="200">
        <f>'Core Indicators'!BN39</f>
        <v>2</v>
      </c>
      <c r="K39" s="200">
        <f t="shared" si="19"/>
        <v>2.5</v>
      </c>
      <c r="L39" s="245">
        <f t="shared" si="20"/>
        <v>2.2999999999999998</v>
      </c>
      <c r="M39" s="268">
        <f t="shared" si="21"/>
        <v>2</v>
      </c>
      <c r="N39" s="201">
        <f>'Core Indicators'!DJ39</f>
        <v>2</v>
      </c>
      <c r="O39" s="201">
        <f>'Core Indicators'!DR39</f>
        <v>2</v>
      </c>
      <c r="P39" s="201">
        <f>'Core Indicators'!DZ39</f>
        <v>2</v>
      </c>
      <c r="Q39" s="201">
        <f>'Core Indicators'!EH39</f>
        <v>2</v>
      </c>
      <c r="R39" s="201">
        <f>'Core Indicators'!EP39</f>
        <v>2</v>
      </c>
      <c r="S39" s="160">
        <f t="shared" si="22"/>
        <v>1.3</v>
      </c>
      <c r="T39" s="160">
        <f t="shared" si="23"/>
        <v>1.1666666666666667</v>
      </c>
      <c r="U39" s="200">
        <v>1</v>
      </c>
      <c r="V39" s="200">
        <v>1</v>
      </c>
      <c r="W39" s="200">
        <f>'Core Indicators'!EX39</f>
        <v>2</v>
      </c>
      <c r="X39" s="160">
        <f t="shared" si="24"/>
        <v>1.5</v>
      </c>
      <c r="Y39" s="200">
        <v>1</v>
      </c>
      <c r="Z39" s="160">
        <f t="shared" si="25"/>
        <v>1.5</v>
      </c>
      <c r="AA39" s="200">
        <f>'Core Indicators'!FF39</f>
        <v>1</v>
      </c>
      <c r="AB39" s="200">
        <f t="shared" si="26"/>
        <v>2</v>
      </c>
      <c r="AC39" s="181">
        <f>'Core Indicators'!GD39</f>
        <v>2</v>
      </c>
      <c r="AD39" s="181">
        <f>'Core Indicators'!GL39</f>
        <v>2</v>
      </c>
      <c r="AE39" s="181">
        <f>'Core Indicators'!GT39</f>
        <v>2</v>
      </c>
      <c r="AF39" s="181">
        <f>'Core Indicators'!HB39</f>
        <v>2</v>
      </c>
      <c r="AG39" s="181">
        <f t="shared" si="27"/>
        <v>2</v>
      </c>
      <c r="AH39" s="181">
        <f>'Core Indicators'!HJ39</f>
        <v>2</v>
      </c>
      <c r="AI39" s="181">
        <f>'Core Indicators'!HR39</f>
        <v>2</v>
      </c>
      <c r="AJ39" s="181">
        <f t="shared" si="28"/>
        <v>2</v>
      </c>
      <c r="AK39" s="181">
        <f>'Core Indicators'!HZ39</f>
        <v>2</v>
      </c>
      <c r="AL39" s="181">
        <f>'Core Indicators'!IH39</f>
        <v>2</v>
      </c>
      <c r="AM39" s="181">
        <f>'Core Indicators'!IP39</f>
        <v>2</v>
      </c>
      <c r="AN39" s="181">
        <f t="shared" si="29"/>
        <v>2</v>
      </c>
    </row>
    <row r="40" spans="1:40" x14ac:dyDescent="0.35">
      <c r="A40" s="200" t="str">
        <f>Lists!C:C</f>
        <v>IDN002</v>
      </c>
      <c r="B40" s="245" t="str">
        <f t="shared" si="15"/>
        <v>x</v>
      </c>
      <c r="C40" s="160">
        <f t="shared" si="16"/>
        <v>2</v>
      </c>
      <c r="D40" s="268">
        <f t="shared" si="17"/>
        <v>3</v>
      </c>
      <c r="E40" s="200">
        <f>'Core Indicators'!R40</f>
        <v>3</v>
      </c>
      <c r="F40" s="200">
        <f>'Core Indicators'!Z40</f>
        <v>3</v>
      </c>
      <c r="G40" s="160">
        <f t="shared" si="18"/>
        <v>3</v>
      </c>
      <c r="H40" s="200">
        <f>'Core Indicators'!AH40</f>
        <v>3</v>
      </c>
      <c r="I40" s="200" t="str">
        <f>'Core Indicators'!AP40</f>
        <v>x</v>
      </c>
      <c r="J40" s="200">
        <f>'Core Indicators'!BN40</f>
        <v>3</v>
      </c>
      <c r="K40" s="200">
        <f t="shared" si="19"/>
        <v>3</v>
      </c>
      <c r="L40" s="245">
        <f t="shared" si="20"/>
        <v>3</v>
      </c>
      <c r="M40" s="268" t="str">
        <f t="shared" si="21"/>
        <v>x</v>
      </c>
      <c r="N40" s="201" t="str">
        <f>'Core Indicators'!DJ40</f>
        <v>x</v>
      </c>
      <c r="O40" s="201" t="str">
        <f>'Core Indicators'!DR40</f>
        <v>x</v>
      </c>
      <c r="P40" s="201" t="str">
        <f>'Core Indicators'!DZ40</f>
        <v>x</v>
      </c>
      <c r="Q40" s="201" t="str">
        <f>'Core Indicators'!EH40</f>
        <v>x</v>
      </c>
      <c r="R40" s="201" t="str">
        <f>'Core Indicators'!EP40</f>
        <v>x</v>
      </c>
      <c r="S40" s="160">
        <f t="shared" si="22"/>
        <v>1.3</v>
      </c>
      <c r="T40" s="160">
        <f t="shared" si="23"/>
        <v>1.1666666666666667</v>
      </c>
      <c r="U40" s="200">
        <v>1</v>
      </c>
      <c r="V40" s="200">
        <v>1</v>
      </c>
      <c r="W40" s="200">
        <f>'Core Indicators'!EX40</f>
        <v>2</v>
      </c>
      <c r="X40" s="160">
        <f t="shared" si="24"/>
        <v>1.5</v>
      </c>
      <c r="Y40" s="200">
        <v>1</v>
      </c>
      <c r="Z40" s="160">
        <f t="shared" si="25"/>
        <v>1.5</v>
      </c>
      <c r="AA40" s="200">
        <f>'Core Indicators'!FF40</f>
        <v>1</v>
      </c>
      <c r="AB40" s="200">
        <f t="shared" si="26"/>
        <v>2</v>
      </c>
      <c r="AC40" s="181">
        <f>'Core Indicators'!GD40</f>
        <v>2</v>
      </c>
      <c r="AD40" s="181">
        <f>'Core Indicators'!GL40</f>
        <v>2</v>
      </c>
      <c r="AE40" s="181">
        <f>'Core Indicators'!GT40</f>
        <v>2</v>
      </c>
      <c r="AF40" s="181">
        <f>'Core Indicators'!HB40</f>
        <v>2</v>
      </c>
      <c r="AG40" s="181">
        <f t="shared" si="27"/>
        <v>2</v>
      </c>
      <c r="AH40" s="181">
        <f>'Core Indicators'!HJ40</f>
        <v>2</v>
      </c>
      <c r="AI40" s="181">
        <f>'Core Indicators'!HR40</f>
        <v>2</v>
      </c>
      <c r="AJ40" s="181">
        <f t="shared" si="28"/>
        <v>2</v>
      </c>
      <c r="AK40" s="181">
        <f>'Core Indicators'!HZ40</f>
        <v>2</v>
      </c>
      <c r="AL40" s="181">
        <f>'Core Indicators'!IH40</f>
        <v>2</v>
      </c>
      <c r="AM40" s="181">
        <f>'Core Indicators'!IP40</f>
        <v>2</v>
      </c>
      <c r="AN40" s="181">
        <f t="shared" si="29"/>
        <v>2</v>
      </c>
    </row>
    <row r="41" spans="1:40" x14ac:dyDescent="0.35">
      <c r="A41" s="200" t="str">
        <f>Lists!C:C</f>
        <v>IND002</v>
      </c>
      <c r="B41" s="245">
        <f t="shared" si="15"/>
        <v>1.9</v>
      </c>
      <c r="C41" s="160">
        <f t="shared" si="16"/>
        <v>3</v>
      </c>
      <c r="D41" s="268">
        <f t="shared" si="17"/>
        <v>2</v>
      </c>
      <c r="E41" s="200">
        <f>'Core Indicators'!R41</f>
        <v>2</v>
      </c>
      <c r="F41" s="200">
        <f>'Core Indicators'!Z41</f>
        <v>2</v>
      </c>
      <c r="G41" s="160">
        <f t="shared" si="18"/>
        <v>2</v>
      </c>
      <c r="H41" s="200" t="str">
        <f>'Core Indicators'!AH41</f>
        <v>x</v>
      </c>
      <c r="I41" s="200" t="str">
        <f>'Core Indicators'!AP41</f>
        <v>x</v>
      </c>
      <c r="J41" s="200">
        <f>'Core Indicators'!BN41</f>
        <v>2</v>
      </c>
      <c r="K41" s="200">
        <f t="shared" si="19"/>
        <v>2</v>
      </c>
      <c r="L41" s="245">
        <f t="shared" si="20"/>
        <v>2</v>
      </c>
      <c r="M41" s="268">
        <f t="shared" si="21"/>
        <v>2</v>
      </c>
      <c r="N41" s="201">
        <f>'Core Indicators'!DJ41</f>
        <v>2</v>
      </c>
      <c r="O41" s="201" t="str">
        <f>'Core Indicators'!DR41</f>
        <v>x</v>
      </c>
      <c r="P41" s="201" t="str">
        <f>'Core Indicators'!DZ41</f>
        <v>x</v>
      </c>
      <c r="Q41" s="201" t="str">
        <f>'Core Indicators'!EH41</f>
        <v>x</v>
      </c>
      <c r="R41" s="201" t="str">
        <f>'Core Indicators'!EP41</f>
        <v>x</v>
      </c>
      <c r="S41" s="160">
        <f t="shared" si="22"/>
        <v>1.7</v>
      </c>
      <c r="T41" s="160">
        <f t="shared" si="23"/>
        <v>1.3333333333333333</v>
      </c>
      <c r="U41" s="200">
        <v>1</v>
      </c>
      <c r="V41" s="200">
        <v>1</v>
      </c>
      <c r="W41" s="200">
        <f>'Core Indicators'!EX41</f>
        <v>3</v>
      </c>
      <c r="X41" s="160">
        <f t="shared" si="24"/>
        <v>2</v>
      </c>
      <c r="Y41" s="200">
        <v>1</v>
      </c>
      <c r="Z41" s="160">
        <f t="shared" si="25"/>
        <v>2</v>
      </c>
      <c r="AA41" s="200" t="str">
        <f>'Core Indicators'!FF41</f>
        <v>x</v>
      </c>
      <c r="AB41" s="200">
        <f t="shared" si="26"/>
        <v>2</v>
      </c>
      <c r="AC41" s="181">
        <f>'Core Indicators'!GD41</f>
        <v>2</v>
      </c>
      <c r="AD41" s="181">
        <f>'Core Indicators'!GL41</f>
        <v>2</v>
      </c>
      <c r="AE41" s="181">
        <f>'Core Indicators'!GT41</f>
        <v>2</v>
      </c>
      <c r="AF41" s="181">
        <f>'Core Indicators'!HB41</f>
        <v>2</v>
      </c>
      <c r="AG41" s="181">
        <f t="shared" si="27"/>
        <v>2</v>
      </c>
      <c r="AH41" s="181">
        <f>'Core Indicators'!HJ41</f>
        <v>2</v>
      </c>
      <c r="AI41" s="181">
        <f>'Core Indicators'!HR41</f>
        <v>2</v>
      </c>
      <c r="AJ41" s="181">
        <f t="shared" si="28"/>
        <v>2</v>
      </c>
      <c r="AK41" s="181">
        <f>'Core Indicators'!HZ41</f>
        <v>2</v>
      </c>
      <c r="AL41" s="181">
        <f>'Core Indicators'!IH41</f>
        <v>2</v>
      </c>
      <c r="AM41" s="181">
        <f>'Core Indicators'!IP41</f>
        <v>2</v>
      </c>
      <c r="AN41" s="181">
        <f t="shared" si="29"/>
        <v>2</v>
      </c>
    </row>
    <row r="42" spans="1:40" x14ac:dyDescent="0.35">
      <c r="A42" s="200" t="str">
        <f>Lists!C:C</f>
        <v>IRN004</v>
      </c>
      <c r="B42" s="245">
        <f t="shared" si="15"/>
        <v>2.7</v>
      </c>
      <c r="C42" s="160">
        <f t="shared" si="16"/>
        <v>0</v>
      </c>
      <c r="D42" s="268">
        <f t="shared" si="17"/>
        <v>3</v>
      </c>
      <c r="E42" s="200">
        <f>'Core Indicators'!R42</f>
        <v>3</v>
      </c>
      <c r="F42" s="200">
        <f>'Core Indicators'!Z42</f>
        <v>3</v>
      </c>
      <c r="G42" s="160">
        <f t="shared" si="18"/>
        <v>3</v>
      </c>
      <c r="H42" s="200">
        <f>'Core Indicators'!AH42</f>
        <v>3</v>
      </c>
      <c r="I42" s="200">
        <f>'Core Indicators'!AP42</f>
        <v>3</v>
      </c>
      <c r="J42" s="200">
        <f>'Core Indicators'!BN42</f>
        <v>3</v>
      </c>
      <c r="K42" s="200">
        <f t="shared" si="19"/>
        <v>3</v>
      </c>
      <c r="L42" s="245">
        <f t="shared" si="20"/>
        <v>3</v>
      </c>
      <c r="M42" s="268">
        <f t="shared" si="21"/>
        <v>3</v>
      </c>
      <c r="N42" s="201">
        <f>'Core Indicators'!DJ42</f>
        <v>3</v>
      </c>
      <c r="O42" s="201">
        <f>'Core Indicators'!DR42</f>
        <v>3</v>
      </c>
      <c r="P42" s="201">
        <f>'Core Indicators'!DZ42</f>
        <v>3</v>
      </c>
      <c r="Q42" s="201">
        <f>'Core Indicators'!EH42</f>
        <v>3</v>
      </c>
      <c r="R42" s="201">
        <f>'Core Indicators'!EP42</f>
        <v>3</v>
      </c>
      <c r="S42" s="160">
        <f t="shared" si="22"/>
        <v>1.9</v>
      </c>
      <c r="T42" s="160">
        <f t="shared" si="23"/>
        <v>1.3333333333333333</v>
      </c>
      <c r="U42" s="200">
        <v>1</v>
      </c>
      <c r="V42" s="200">
        <v>1</v>
      </c>
      <c r="W42" s="200">
        <f>'Core Indicators'!EX42</f>
        <v>3</v>
      </c>
      <c r="X42" s="160">
        <f t="shared" si="24"/>
        <v>2</v>
      </c>
      <c r="Y42" s="200">
        <v>1</v>
      </c>
      <c r="Z42" s="160">
        <f t="shared" si="25"/>
        <v>2.5</v>
      </c>
      <c r="AA42" s="200">
        <f>'Core Indicators'!FF42</f>
        <v>3</v>
      </c>
      <c r="AB42" s="200">
        <f t="shared" si="26"/>
        <v>2</v>
      </c>
      <c r="AC42" s="181">
        <f>'Core Indicators'!GD42</f>
        <v>2</v>
      </c>
      <c r="AD42" s="181">
        <f>'Core Indicators'!GL42</f>
        <v>2</v>
      </c>
      <c r="AE42" s="181">
        <f>'Core Indicators'!GT42</f>
        <v>2</v>
      </c>
      <c r="AF42" s="181">
        <f>'Core Indicators'!HB42</f>
        <v>2</v>
      </c>
      <c r="AG42" s="181">
        <f t="shared" si="27"/>
        <v>2</v>
      </c>
      <c r="AH42" s="181">
        <f>'Core Indicators'!HJ42</f>
        <v>2</v>
      </c>
      <c r="AI42" s="181">
        <f>'Core Indicators'!HR42</f>
        <v>2</v>
      </c>
      <c r="AJ42" s="181">
        <f t="shared" si="28"/>
        <v>2</v>
      </c>
      <c r="AK42" s="181">
        <f>'Core Indicators'!HZ42</f>
        <v>2</v>
      </c>
      <c r="AL42" s="181">
        <f>'Core Indicators'!IH42</f>
        <v>2</v>
      </c>
      <c r="AM42" s="181">
        <f>'Core Indicators'!IP42</f>
        <v>2</v>
      </c>
      <c r="AN42" s="181">
        <f t="shared" si="29"/>
        <v>2</v>
      </c>
    </row>
    <row r="43" spans="1:40" x14ac:dyDescent="0.35">
      <c r="A43" s="200" t="str">
        <f>Lists!C:C</f>
        <v>IRQ001</v>
      </c>
      <c r="B43" s="245">
        <f t="shared" si="15"/>
        <v>1.9</v>
      </c>
      <c r="C43" s="160">
        <f t="shared" si="16"/>
        <v>0</v>
      </c>
      <c r="D43" s="268">
        <f t="shared" si="17"/>
        <v>2.2000000000000002</v>
      </c>
      <c r="E43" s="200">
        <f>'Core Indicators'!R43</f>
        <v>1</v>
      </c>
      <c r="F43" s="200">
        <f>'Core Indicators'!Z43</f>
        <v>2</v>
      </c>
      <c r="G43" s="160">
        <f t="shared" si="18"/>
        <v>1.5</v>
      </c>
      <c r="H43" s="200">
        <f>'Core Indicators'!AH43</f>
        <v>2</v>
      </c>
      <c r="I43" s="200">
        <f>'Core Indicators'!AP43</f>
        <v>3</v>
      </c>
      <c r="J43" s="200">
        <f>'Core Indicators'!BN43</f>
        <v>3</v>
      </c>
      <c r="K43" s="200">
        <f t="shared" si="19"/>
        <v>3</v>
      </c>
      <c r="L43" s="245">
        <f t="shared" si="20"/>
        <v>2.5</v>
      </c>
      <c r="M43" s="268">
        <f t="shared" si="21"/>
        <v>2</v>
      </c>
      <c r="N43" s="201">
        <f>'Core Indicators'!DJ43</f>
        <v>2</v>
      </c>
      <c r="O43" s="201">
        <f>'Core Indicators'!DR43</f>
        <v>2</v>
      </c>
      <c r="P43" s="201">
        <f>'Core Indicators'!DZ43</f>
        <v>2</v>
      </c>
      <c r="Q43" s="201">
        <f>'Core Indicators'!EH43</f>
        <v>2</v>
      </c>
      <c r="R43" s="201">
        <f>'Core Indicators'!EP43</f>
        <v>2</v>
      </c>
      <c r="S43" s="160">
        <f t="shared" si="22"/>
        <v>1.4</v>
      </c>
      <c r="T43" s="160">
        <f t="shared" si="23"/>
        <v>1.3333333333333333</v>
      </c>
      <c r="U43" s="200">
        <v>1</v>
      </c>
      <c r="V43" s="200">
        <v>1</v>
      </c>
      <c r="W43" s="200">
        <f>'Core Indicators'!EX43</f>
        <v>3</v>
      </c>
      <c r="X43" s="160">
        <f t="shared" si="24"/>
        <v>2</v>
      </c>
      <c r="Y43" s="200">
        <v>1</v>
      </c>
      <c r="Z43" s="160">
        <f t="shared" si="25"/>
        <v>1.5</v>
      </c>
      <c r="AA43" s="200">
        <f>'Core Indicators'!FF43</f>
        <v>1</v>
      </c>
      <c r="AB43" s="200">
        <f t="shared" si="26"/>
        <v>2</v>
      </c>
      <c r="AC43" s="181">
        <f>'Core Indicators'!GD43</f>
        <v>2</v>
      </c>
      <c r="AD43" s="181">
        <f>'Core Indicators'!GL43</f>
        <v>2</v>
      </c>
      <c r="AE43" s="181">
        <f>'Core Indicators'!GT43</f>
        <v>2</v>
      </c>
      <c r="AF43" s="181">
        <f>'Core Indicators'!HB43</f>
        <v>2</v>
      </c>
      <c r="AG43" s="181">
        <f t="shared" si="27"/>
        <v>2</v>
      </c>
      <c r="AH43" s="181">
        <f>'Core Indicators'!HJ43</f>
        <v>2</v>
      </c>
      <c r="AI43" s="181">
        <f>'Core Indicators'!HR43</f>
        <v>2</v>
      </c>
      <c r="AJ43" s="181">
        <f t="shared" si="28"/>
        <v>2</v>
      </c>
      <c r="AK43" s="181">
        <f>'Core Indicators'!HZ43</f>
        <v>2</v>
      </c>
      <c r="AL43" s="181">
        <f>'Core Indicators'!IH43</f>
        <v>2</v>
      </c>
      <c r="AM43" s="181">
        <f>'Core Indicators'!IP43</f>
        <v>2</v>
      </c>
      <c r="AN43" s="181">
        <f t="shared" si="29"/>
        <v>2</v>
      </c>
    </row>
    <row r="44" spans="1:40" x14ac:dyDescent="0.35">
      <c r="A44" s="200" t="str">
        <f>Lists!C:C</f>
        <v>IRQ002</v>
      </c>
      <c r="B44" s="245">
        <f t="shared" si="15"/>
        <v>1.5</v>
      </c>
      <c r="C44" s="160">
        <f t="shared" si="16"/>
        <v>0</v>
      </c>
      <c r="D44" s="268">
        <f t="shared" si="17"/>
        <v>2.5</v>
      </c>
      <c r="E44" s="200">
        <f>'Core Indicators'!R44</f>
        <v>2</v>
      </c>
      <c r="F44" s="200">
        <f>'Core Indicators'!Z44</f>
        <v>3</v>
      </c>
      <c r="G44" s="160">
        <f t="shared" si="18"/>
        <v>2.5</v>
      </c>
      <c r="H44" s="200">
        <f>'Core Indicators'!AH44</f>
        <v>2</v>
      </c>
      <c r="I44" s="200">
        <f>'Core Indicators'!AP44</f>
        <v>3</v>
      </c>
      <c r="J44" s="200">
        <f>'Core Indicators'!BN44</f>
        <v>3</v>
      </c>
      <c r="K44" s="200">
        <f t="shared" si="19"/>
        <v>3</v>
      </c>
      <c r="L44" s="245">
        <f t="shared" si="20"/>
        <v>2.5</v>
      </c>
      <c r="M44" s="268">
        <f t="shared" si="21"/>
        <v>1</v>
      </c>
      <c r="N44" s="201">
        <f>'Core Indicators'!DJ44</f>
        <v>1</v>
      </c>
      <c r="O44" s="201">
        <f>'Core Indicators'!DR44</f>
        <v>1</v>
      </c>
      <c r="P44" s="201">
        <f>'Core Indicators'!DZ44</f>
        <v>1</v>
      </c>
      <c r="Q44" s="201">
        <f>'Core Indicators'!EH44</f>
        <v>1</v>
      </c>
      <c r="R44" s="201">
        <f>'Core Indicators'!EP44</f>
        <v>1</v>
      </c>
      <c r="S44" s="160">
        <f t="shared" si="22"/>
        <v>1.4</v>
      </c>
      <c r="T44" s="160">
        <f t="shared" si="23"/>
        <v>1.3333333333333333</v>
      </c>
      <c r="U44" s="200">
        <v>1</v>
      </c>
      <c r="V44" s="200">
        <v>1</v>
      </c>
      <c r="W44" s="200">
        <f>'Core Indicators'!EX44</f>
        <v>3</v>
      </c>
      <c r="X44" s="160">
        <f t="shared" si="24"/>
        <v>2</v>
      </c>
      <c r="Y44" s="200">
        <v>1</v>
      </c>
      <c r="Z44" s="160">
        <f t="shared" si="25"/>
        <v>1.5</v>
      </c>
      <c r="AA44" s="200">
        <f>'Core Indicators'!FF44</f>
        <v>1</v>
      </c>
      <c r="AB44" s="200">
        <f t="shared" si="26"/>
        <v>2</v>
      </c>
      <c r="AC44" s="181">
        <f>'Core Indicators'!GD44</f>
        <v>2</v>
      </c>
      <c r="AD44" s="181">
        <f>'Core Indicators'!GL44</f>
        <v>2</v>
      </c>
      <c r="AE44" s="181">
        <f>'Core Indicators'!GT44</f>
        <v>2</v>
      </c>
      <c r="AF44" s="181">
        <f>'Core Indicators'!HB44</f>
        <v>2</v>
      </c>
      <c r="AG44" s="181">
        <f t="shared" si="27"/>
        <v>2</v>
      </c>
      <c r="AH44" s="181">
        <f>'Core Indicators'!HJ44</f>
        <v>2</v>
      </c>
      <c r="AI44" s="181">
        <f>'Core Indicators'!HR44</f>
        <v>2</v>
      </c>
      <c r="AJ44" s="181">
        <f t="shared" si="28"/>
        <v>2</v>
      </c>
      <c r="AK44" s="181">
        <f>'Core Indicators'!HZ44</f>
        <v>2</v>
      </c>
      <c r="AL44" s="181">
        <f>'Core Indicators'!IH44</f>
        <v>2</v>
      </c>
      <c r="AM44" s="181">
        <f>'Core Indicators'!IP44</f>
        <v>2</v>
      </c>
      <c r="AN44" s="181">
        <f t="shared" si="29"/>
        <v>2</v>
      </c>
    </row>
    <row r="45" spans="1:40" x14ac:dyDescent="0.35">
      <c r="A45" s="200" t="str">
        <f>Lists!C:C</f>
        <v>IRQ003</v>
      </c>
      <c r="B45" s="245">
        <f t="shared" si="15"/>
        <v>2</v>
      </c>
      <c r="C45" s="160">
        <f t="shared" si="16"/>
        <v>0</v>
      </c>
      <c r="D45" s="268">
        <f t="shared" si="17"/>
        <v>2.4</v>
      </c>
      <c r="E45" s="200">
        <f>'Core Indicators'!R45</f>
        <v>2</v>
      </c>
      <c r="F45" s="200">
        <f>'Core Indicators'!Z45</f>
        <v>3</v>
      </c>
      <c r="G45" s="160">
        <f t="shared" si="18"/>
        <v>2.5</v>
      </c>
      <c r="H45" s="200">
        <f>'Core Indicators'!AH45</f>
        <v>2</v>
      </c>
      <c r="I45" s="200">
        <f>'Core Indicators'!AP45</f>
        <v>2</v>
      </c>
      <c r="J45" s="200">
        <f>'Core Indicators'!BN45</f>
        <v>3</v>
      </c>
      <c r="K45" s="200">
        <f t="shared" si="19"/>
        <v>2.5</v>
      </c>
      <c r="L45" s="245">
        <f t="shared" si="20"/>
        <v>2.2999999999999998</v>
      </c>
      <c r="M45" s="268">
        <f t="shared" si="21"/>
        <v>2</v>
      </c>
      <c r="N45" s="201">
        <f>'Core Indicators'!DJ45</f>
        <v>2</v>
      </c>
      <c r="O45" s="201">
        <f>'Core Indicators'!DR45</f>
        <v>2</v>
      </c>
      <c r="P45" s="201">
        <f>'Core Indicators'!DZ45</f>
        <v>2</v>
      </c>
      <c r="Q45" s="201">
        <f>'Core Indicators'!EH45</f>
        <v>2</v>
      </c>
      <c r="R45" s="201">
        <f>'Core Indicators'!EP45</f>
        <v>2</v>
      </c>
      <c r="S45" s="160">
        <f t="shared" si="22"/>
        <v>1.7</v>
      </c>
      <c r="T45" s="160">
        <f t="shared" si="23"/>
        <v>1.3333333333333333</v>
      </c>
      <c r="U45" s="200">
        <v>1</v>
      </c>
      <c r="V45" s="200">
        <v>1</v>
      </c>
      <c r="W45" s="200">
        <f>'Core Indicators'!EX45</f>
        <v>3</v>
      </c>
      <c r="X45" s="160">
        <f t="shared" si="24"/>
        <v>2</v>
      </c>
      <c r="Y45" s="200">
        <v>1</v>
      </c>
      <c r="Z45" s="160">
        <f t="shared" si="25"/>
        <v>2</v>
      </c>
      <c r="AA45" s="200">
        <f>'Core Indicators'!FF45</f>
        <v>2</v>
      </c>
      <c r="AB45" s="200">
        <f t="shared" si="26"/>
        <v>2</v>
      </c>
      <c r="AC45" s="181">
        <f>'Core Indicators'!GD45</f>
        <v>2</v>
      </c>
      <c r="AD45" s="181">
        <f>'Core Indicators'!GL45</f>
        <v>2</v>
      </c>
      <c r="AE45" s="181">
        <f>'Core Indicators'!GT45</f>
        <v>2</v>
      </c>
      <c r="AF45" s="181">
        <f>'Core Indicators'!HB45</f>
        <v>2</v>
      </c>
      <c r="AG45" s="181">
        <f t="shared" si="27"/>
        <v>2</v>
      </c>
      <c r="AH45" s="181">
        <f>'Core Indicators'!HJ45</f>
        <v>2</v>
      </c>
      <c r="AI45" s="181">
        <f>'Core Indicators'!HR45</f>
        <v>2</v>
      </c>
      <c r="AJ45" s="181">
        <f t="shared" si="28"/>
        <v>2</v>
      </c>
      <c r="AK45" s="181">
        <f>'Core Indicators'!HZ45</f>
        <v>2</v>
      </c>
      <c r="AL45" s="181">
        <f>'Core Indicators'!IH45</f>
        <v>2</v>
      </c>
      <c r="AM45" s="181">
        <f>'Core Indicators'!IP45</f>
        <v>2</v>
      </c>
      <c r="AN45" s="181">
        <f t="shared" si="29"/>
        <v>2</v>
      </c>
    </row>
    <row r="46" spans="1:40" x14ac:dyDescent="0.35">
      <c r="A46" s="200" t="str">
        <f>Lists!C:C</f>
        <v>ITA002</v>
      </c>
      <c r="B46" s="245">
        <f t="shared" si="15"/>
        <v>1.9</v>
      </c>
      <c r="C46" s="160">
        <f t="shared" si="16"/>
        <v>0</v>
      </c>
      <c r="D46" s="268">
        <f t="shared" si="17"/>
        <v>2</v>
      </c>
      <c r="E46" s="200">
        <f>'Core Indicators'!R46</f>
        <v>2</v>
      </c>
      <c r="F46" s="200">
        <f>'Core Indicators'!Z46</f>
        <v>2</v>
      </c>
      <c r="G46" s="160">
        <f t="shared" si="18"/>
        <v>2</v>
      </c>
      <c r="H46" s="200">
        <f>'Core Indicators'!AH46</f>
        <v>2</v>
      </c>
      <c r="I46" s="200">
        <f>'Core Indicators'!AP46</f>
        <v>2</v>
      </c>
      <c r="J46" s="200">
        <f>'Core Indicators'!BN46</f>
        <v>2</v>
      </c>
      <c r="K46" s="200">
        <f t="shared" si="19"/>
        <v>2</v>
      </c>
      <c r="L46" s="245">
        <f t="shared" si="20"/>
        <v>2</v>
      </c>
      <c r="M46" s="268">
        <f t="shared" si="21"/>
        <v>2</v>
      </c>
      <c r="N46" s="201">
        <f>'Core Indicators'!DJ46</f>
        <v>2</v>
      </c>
      <c r="O46" s="201">
        <f>'Core Indicators'!DR46</f>
        <v>2</v>
      </c>
      <c r="P46" s="201">
        <f>'Core Indicators'!DZ46</f>
        <v>2</v>
      </c>
      <c r="Q46" s="201">
        <f>'Core Indicators'!EH46</f>
        <v>2</v>
      </c>
      <c r="R46" s="201">
        <f>'Core Indicators'!EP46</f>
        <v>2</v>
      </c>
      <c r="S46" s="160">
        <f t="shared" si="22"/>
        <v>1.6</v>
      </c>
      <c r="T46" s="160">
        <f t="shared" si="23"/>
        <v>1.1666666666666667</v>
      </c>
      <c r="U46" s="200">
        <v>1</v>
      </c>
      <c r="V46" s="200">
        <v>1</v>
      </c>
      <c r="W46" s="200">
        <f>'Core Indicators'!EX46</f>
        <v>2</v>
      </c>
      <c r="X46" s="160">
        <f t="shared" si="24"/>
        <v>1.5</v>
      </c>
      <c r="Y46" s="200">
        <v>1</v>
      </c>
      <c r="Z46" s="160">
        <f t="shared" si="25"/>
        <v>2</v>
      </c>
      <c r="AA46" s="200">
        <f>'Core Indicators'!FF46</f>
        <v>2</v>
      </c>
      <c r="AB46" s="200">
        <f t="shared" si="26"/>
        <v>2</v>
      </c>
      <c r="AC46" s="181">
        <f>'Core Indicators'!GD46</f>
        <v>2</v>
      </c>
      <c r="AD46" s="181">
        <f>'Core Indicators'!GL46</f>
        <v>2</v>
      </c>
      <c r="AE46" s="181">
        <f>'Core Indicators'!GT46</f>
        <v>2</v>
      </c>
      <c r="AF46" s="181">
        <f>'Core Indicators'!HB46</f>
        <v>2</v>
      </c>
      <c r="AG46" s="181">
        <f t="shared" si="27"/>
        <v>2</v>
      </c>
      <c r="AH46" s="181">
        <f>'Core Indicators'!HJ46</f>
        <v>2</v>
      </c>
      <c r="AI46" s="181">
        <f>'Core Indicators'!HR46</f>
        <v>2</v>
      </c>
      <c r="AJ46" s="181">
        <f t="shared" si="28"/>
        <v>2</v>
      </c>
      <c r="AK46" s="181">
        <f>'Core Indicators'!HZ46</f>
        <v>2</v>
      </c>
      <c r="AL46" s="181">
        <f>'Core Indicators'!IH46</f>
        <v>2</v>
      </c>
      <c r="AM46" s="181">
        <f>'Core Indicators'!IP46</f>
        <v>2</v>
      </c>
      <c r="AN46" s="181">
        <f t="shared" si="29"/>
        <v>2</v>
      </c>
    </row>
    <row r="47" spans="1:40" x14ac:dyDescent="0.35">
      <c r="A47" s="200" t="str">
        <f>Lists!C:C</f>
        <v>JOR002</v>
      </c>
      <c r="B47" s="245">
        <f t="shared" si="15"/>
        <v>2.1</v>
      </c>
      <c r="C47" s="160">
        <f t="shared" si="16"/>
        <v>0</v>
      </c>
      <c r="D47" s="268">
        <f t="shared" si="17"/>
        <v>2.6</v>
      </c>
      <c r="E47" s="200">
        <f>'Core Indicators'!R47</f>
        <v>1</v>
      </c>
      <c r="F47" s="200">
        <f>'Core Indicators'!Z47</f>
        <v>2</v>
      </c>
      <c r="G47" s="160">
        <f t="shared" si="18"/>
        <v>1.5</v>
      </c>
      <c r="H47" s="200">
        <f>'Core Indicators'!AH47</f>
        <v>3</v>
      </c>
      <c r="I47" s="200">
        <f>'Core Indicators'!AP47</f>
        <v>3</v>
      </c>
      <c r="J47" s="200">
        <f>'Core Indicators'!BN47</f>
        <v>3</v>
      </c>
      <c r="K47" s="200">
        <f t="shared" si="19"/>
        <v>3</v>
      </c>
      <c r="L47" s="245">
        <f t="shared" si="20"/>
        <v>3</v>
      </c>
      <c r="M47" s="268">
        <f t="shared" si="21"/>
        <v>2</v>
      </c>
      <c r="N47" s="201">
        <f>'Core Indicators'!DJ47</f>
        <v>2</v>
      </c>
      <c r="O47" s="201">
        <f>'Core Indicators'!DR47</f>
        <v>2</v>
      </c>
      <c r="P47" s="201">
        <f>'Core Indicators'!DZ47</f>
        <v>2</v>
      </c>
      <c r="Q47" s="201">
        <f>'Core Indicators'!EH47</f>
        <v>2</v>
      </c>
      <c r="R47" s="201">
        <f>'Core Indicators'!EP47</f>
        <v>2</v>
      </c>
      <c r="S47" s="160">
        <f t="shared" si="22"/>
        <v>1.7</v>
      </c>
      <c r="T47" s="160">
        <f t="shared" si="23"/>
        <v>1.3333333333333333</v>
      </c>
      <c r="U47" s="200">
        <v>1</v>
      </c>
      <c r="V47" s="200">
        <v>1</v>
      </c>
      <c r="W47" s="200">
        <f>'Core Indicators'!EX47</f>
        <v>3</v>
      </c>
      <c r="X47" s="160">
        <f t="shared" si="24"/>
        <v>2</v>
      </c>
      <c r="Y47" s="200">
        <v>1</v>
      </c>
      <c r="Z47" s="160">
        <f t="shared" si="25"/>
        <v>2</v>
      </c>
      <c r="AA47" s="200">
        <f>'Core Indicators'!FF47</f>
        <v>2</v>
      </c>
      <c r="AB47" s="200">
        <f t="shared" si="26"/>
        <v>2</v>
      </c>
      <c r="AC47" s="181">
        <f>'Core Indicators'!GD47</f>
        <v>2</v>
      </c>
      <c r="AD47" s="181">
        <f>'Core Indicators'!GL47</f>
        <v>2</v>
      </c>
      <c r="AE47" s="181">
        <f>'Core Indicators'!GT47</f>
        <v>2</v>
      </c>
      <c r="AF47" s="181">
        <f>'Core Indicators'!HB47</f>
        <v>2</v>
      </c>
      <c r="AG47" s="181">
        <f t="shared" si="27"/>
        <v>2</v>
      </c>
      <c r="AH47" s="181">
        <f>'Core Indicators'!HJ47</f>
        <v>2</v>
      </c>
      <c r="AI47" s="181">
        <f>'Core Indicators'!HR47</f>
        <v>2</v>
      </c>
      <c r="AJ47" s="181">
        <f t="shared" si="28"/>
        <v>2</v>
      </c>
      <c r="AK47" s="181">
        <f>'Core Indicators'!HZ47</f>
        <v>2</v>
      </c>
      <c r="AL47" s="181">
        <f>'Core Indicators'!IH47</f>
        <v>2</v>
      </c>
      <c r="AM47" s="181">
        <f>'Core Indicators'!IP47</f>
        <v>2</v>
      </c>
      <c r="AN47" s="181">
        <f t="shared" si="29"/>
        <v>2</v>
      </c>
    </row>
    <row r="48" spans="1:40" x14ac:dyDescent="0.35">
      <c r="A48" s="200" t="str">
        <f>Lists!C:C</f>
        <v>KEN002</v>
      </c>
      <c r="B48" s="245">
        <f t="shared" si="15"/>
        <v>1.8</v>
      </c>
      <c r="C48" s="160">
        <f t="shared" si="16"/>
        <v>1</v>
      </c>
      <c r="D48" s="268">
        <f t="shared" si="17"/>
        <v>2.2000000000000002</v>
      </c>
      <c r="E48" s="200">
        <f>'Core Indicators'!R48</f>
        <v>1</v>
      </c>
      <c r="F48" s="200">
        <f>'Core Indicators'!Z48</f>
        <v>2</v>
      </c>
      <c r="G48" s="160">
        <f t="shared" si="18"/>
        <v>1.5</v>
      </c>
      <c r="H48" s="200">
        <f>'Core Indicators'!AH48</f>
        <v>3</v>
      </c>
      <c r="I48" s="200">
        <f>'Core Indicators'!AP48</f>
        <v>2</v>
      </c>
      <c r="J48" s="200" t="str">
        <f>'Core Indicators'!BN48</f>
        <v>x</v>
      </c>
      <c r="K48" s="200">
        <f t="shared" si="19"/>
        <v>2</v>
      </c>
      <c r="L48" s="245">
        <f t="shared" si="20"/>
        <v>2.5</v>
      </c>
      <c r="M48" s="268">
        <f t="shared" si="21"/>
        <v>2</v>
      </c>
      <c r="N48" s="201">
        <f>'Core Indicators'!DJ48</f>
        <v>2</v>
      </c>
      <c r="O48" s="201">
        <f>'Core Indicators'!DR48</f>
        <v>2</v>
      </c>
      <c r="P48" s="201">
        <f>'Core Indicators'!DZ48</f>
        <v>2</v>
      </c>
      <c r="Q48" s="201">
        <f>'Core Indicators'!EH48</f>
        <v>2</v>
      </c>
      <c r="R48" s="201">
        <f>'Core Indicators'!EP48</f>
        <v>2</v>
      </c>
      <c r="S48" s="160">
        <f t="shared" si="22"/>
        <v>1.3</v>
      </c>
      <c r="T48" s="160">
        <f t="shared" si="23"/>
        <v>1.1666666666666667</v>
      </c>
      <c r="U48" s="200">
        <v>1</v>
      </c>
      <c r="V48" s="200">
        <v>1</v>
      </c>
      <c r="W48" s="200">
        <f>'Core Indicators'!EX48</f>
        <v>2</v>
      </c>
      <c r="X48" s="160">
        <f t="shared" si="24"/>
        <v>1.5</v>
      </c>
      <c r="Y48" s="200">
        <v>1</v>
      </c>
      <c r="Z48" s="160">
        <f t="shared" si="25"/>
        <v>1.5</v>
      </c>
      <c r="AA48" s="200">
        <f>'Core Indicators'!FF48</f>
        <v>2</v>
      </c>
      <c r="AB48" s="200">
        <f t="shared" si="26"/>
        <v>1</v>
      </c>
      <c r="AC48" s="181">
        <f>'Core Indicators'!GD48</f>
        <v>1</v>
      </c>
      <c r="AD48" s="181">
        <f>'Core Indicators'!GL48</f>
        <v>1</v>
      </c>
      <c r="AE48" s="181">
        <f>'Core Indicators'!GT48</f>
        <v>1</v>
      </c>
      <c r="AF48" s="181">
        <f>'Core Indicators'!HB48</f>
        <v>1</v>
      </c>
      <c r="AG48" s="181">
        <f t="shared" si="27"/>
        <v>1</v>
      </c>
      <c r="AH48" s="181">
        <f>'Core Indicators'!HJ48</f>
        <v>1</v>
      </c>
      <c r="AI48" s="181">
        <f>'Core Indicators'!HR48</f>
        <v>1</v>
      </c>
      <c r="AJ48" s="181">
        <f t="shared" si="28"/>
        <v>1</v>
      </c>
      <c r="AK48" s="181">
        <f>'Core Indicators'!HZ48</f>
        <v>1</v>
      </c>
      <c r="AL48" s="181">
        <f>'Core Indicators'!IH48</f>
        <v>1</v>
      </c>
      <c r="AM48" s="181">
        <f>'Core Indicators'!IP48</f>
        <v>1</v>
      </c>
      <c r="AN48" s="181">
        <f t="shared" si="29"/>
        <v>1</v>
      </c>
    </row>
    <row r="49" spans="1:40" x14ac:dyDescent="0.35">
      <c r="A49" s="200" t="str">
        <f>Lists!C:C</f>
        <v>LBN002</v>
      </c>
      <c r="B49" s="245">
        <f t="shared" si="15"/>
        <v>2</v>
      </c>
      <c r="C49" s="160">
        <f t="shared" si="16"/>
        <v>0</v>
      </c>
      <c r="D49" s="268">
        <f t="shared" si="17"/>
        <v>2.6</v>
      </c>
      <c r="E49" s="200">
        <f>'Core Indicators'!R49</f>
        <v>1</v>
      </c>
      <c r="F49" s="200">
        <f>'Core Indicators'!Z49</f>
        <v>2</v>
      </c>
      <c r="G49" s="160">
        <f t="shared" si="18"/>
        <v>1.5</v>
      </c>
      <c r="H49" s="200">
        <f>'Core Indicators'!AH49</f>
        <v>3</v>
      </c>
      <c r="I49" s="200">
        <f>'Core Indicators'!AP49</f>
        <v>3</v>
      </c>
      <c r="J49" s="200">
        <f>'Core Indicators'!BN49</f>
        <v>3</v>
      </c>
      <c r="K49" s="200">
        <f t="shared" si="19"/>
        <v>3</v>
      </c>
      <c r="L49" s="245">
        <f t="shared" si="20"/>
        <v>3</v>
      </c>
      <c r="M49" s="268">
        <f t="shared" si="21"/>
        <v>2</v>
      </c>
      <c r="N49" s="201">
        <f>'Core Indicators'!DJ49</f>
        <v>2</v>
      </c>
      <c r="O49" s="201">
        <f>'Core Indicators'!DR49</f>
        <v>2</v>
      </c>
      <c r="P49" s="201">
        <f>'Core Indicators'!DZ49</f>
        <v>2</v>
      </c>
      <c r="Q49" s="201">
        <f>'Core Indicators'!EH49</f>
        <v>2</v>
      </c>
      <c r="R49" s="201">
        <f>'Core Indicators'!EP49</f>
        <v>2</v>
      </c>
      <c r="S49" s="160">
        <f t="shared" si="22"/>
        <v>1.4</v>
      </c>
      <c r="T49" s="160">
        <f t="shared" si="23"/>
        <v>1.3333333333333333</v>
      </c>
      <c r="U49" s="200">
        <v>1</v>
      </c>
      <c r="V49" s="200">
        <v>1</v>
      </c>
      <c r="W49" s="200">
        <f>'Core Indicators'!EX49</f>
        <v>3</v>
      </c>
      <c r="X49" s="160">
        <f t="shared" si="24"/>
        <v>2</v>
      </c>
      <c r="Y49" s="200">
        <v>1</v>
      </c>
      <c r="Z49" s="160">
        <f t="shared" si="25"/>
        <v>1.5</v>
      </c>
      <c r="AA49" s="200">
        <f>'Core Indicators'!FF49</f>
        <v>1</v>
      </c>
      <c r="AB49" s="200">
        <f t="shared" si="26"/>
        <v>2</v>
      </c>
      <c r="AC49" s="181">
        <f>'Core Indicators'!GD49</f>
        <v>2</v>
      </c>
      <c r="AD49" s="181">
        <f>'Core Indicators'!GL49</f>
        <v>2</v>
      </c>
      <c r="AE49" s="181">
        <f>'Core Indicators'!GT49</f>
        <v>2</v>
      </c>
      <c r="AF49" s="181">
        <f>'Core Indicators'!HB49</f>
        <v>2</v>
      </c>
      <c r="AG49" s="181">
        <f t="shared" si="27"/>
        <v>2</v>
      </c>
      <c r="AH49" s="181">
        <f>'Core Indicators'!HJ49</f>
        <v>2</v>
      </c>
      <c r="AI49" s="181">
        <f>'Core Indicators'!HR49</f>
        <v>2</v>
      </c>
      <c r="AJ49" s="181">
        <f t="shared" si="28"/>
        <v>2</v>
      </c>
      <c r="AK49" s="181">
        <f>'Core Indicators'!HZ49</f>
        <v>2</v>
      </c>
      <c r="AL49" s="181">
        <f>'Core Indicators'!IH49</f>
        <v>2</v>
      </c>
      <c r="AM49" s="181">
        <f>'Core Indicators'!IP49</f>
        <v>2</v>
      </c>
      <c r="AN49" s="181">
        <f t="shared" si="29"/>
        <v>2</v>
      </c>
    </row>
    <row r="50" spans="1:40" x14ac:dyDescent="0.35">
      <c r="A50" s="200" t="str">
        <f>Lists!C:C</f>
        <v>LBN004</v>
      </c>
      <c r="B50" s="245">
        <f t="shared" si="15"/>
        <v>1.9</v>
      </c>
      <c r="C50" s="160">
        <f t="shared" si="16"/>
        <v>1</v>
      </c>
      <c r="D50" s="268">
        <f t="shared" si="17"/>
        <v>2.2000000000000002</v>
      </c>
      <c r="E50" s="200">
        <f>'Core Indicators'!R50</f>
        <v>1</v>
      </c>
      <c r="F50" s="200">
        <f>'Core Indicators'!Z50</f>
        <v>2</v>
      </c>
      <c r="G50" s="160">
        <f t="shared" si="18"/>
        <v>1.5</v>
      </c>
      <c r="H50" s="200">
        <f>'Core Indicators'!AH50</f>
        <v>2</v>
      </c>
      <c r="I50" s="200" t="str">
        <f>'Core Indicators'!AP50</f>
        <v>x</v>
      </c>
      <c r="J50" s="200">
        <f>'Core Indicators'!BN50</f>
        <v>3</v>
      </c>
      <c r="K50" s="200">
        <f t="shared" si="19"/>
        <v>3</v>
      </c>
      <c r="L50" s="245">
        <f t="shared" si="20"/>
        <v>2.5</v>
      </c>
      <c r="M50" s="268">
        <f t="shared" si="21"/>
        <v>2</v>
      </c>
      <c r="N50" s="201">
        <f>'Core Indicators'!DJ50</f>
        <v>2</v>
      </c>
      <c r="O50" s="201">
        <f>'Core Indicators'!DR50</f>
        <v>2</v>
      </c>
      <c r="P50" s="201">
        <f>'Core Indicators'!DZ50</f>
        <v>2</v>
      </c>
      <c r="Q50" s="201">
        <f>'Core Indicators'!EH50</f>
        <v>2</v>
      </c>
      <c r="R50" s="201">
        <f>'Core Indicators'!EP50</f>
        <v>2</v>
      </c>
      <c r="S50" s="160">
        <f t="shared" si="22"/>
        <v>1.4</v>
      </c>
      <c r="T50" s="160">
        <f t="shared" si="23"/>
        <v>1.3333333333333333</v>
      </c>
      <c r="U50" s="200">
        <v>1</v>
      </c>
      <c r="V50" s="200">
        <v>1</v>
      </c>
      <c r="W50" s="200">
        <f>'Core Indicators'!EX50</f>
        <v>3</v>
      </c>
      <c r="X50" s="160">
        <f t="shared" si="24"/>
        <v>2</v>
      </c>
      <c r="Y50" s="200">
        <v>1</v>
      </c>
      <c r="Z50" s="160">
        <f t="shared" si="25"/>
        <v>1.5</v>
      </c>
      <c r="AA50" s="200">
        <f>'Core Indicators'!FF50</f>
        <v>1</v>
      </c>
      <c r="AB50" s="200">
        <f t="shared" si="26"/>
        <v>2</v>
      </c>
      <c r="AC50" s="181">
        <f>'Core Indicators'!GD50</f>
        <v>2</v>
      </c>
      <c r="AD50" s="181">
        <f>'Core Indicators'!GL50</f>
        <v>2</v>
      </c>
      <c r="AE50" s="181">
        <f>'Core Indicators'!GT50</f>
        <v>2</v>
      </c>
      <c r="AF50" s="181">
        <f>'Core Indicators'!HB50</f>
        <v>2</v>
      </c>
      <c r="AG50" s="181">
        <f t="shared" si="27"/>
        <v>2</v>
      </c>
      <c r="AH50" s="181">
        <f>'Core Indicators'!HJ50</f>
        <v>2</v>
      </c>
      <c r="AI50" s="181">
        <f>'Core Indicators'!HR50</f>
        <v>2</v>
      </c>
      <c r="AJ50" s="181">
        <f t="shared" si="28"/>
        <v>2</v>
      </c>
      <c r="AK50" s="181">
        <f>'Core Indicators'!HZ50</f>
        <v>2</v>
      </c>
      <c r="AL50" s="181">
        <f>'Core Indicators'!IH50</f>
        <v>2</v>
      </c>
      <c r="AM50" s="181">
        <f>'Core Indicators'!IP50</f>
        <v>2</v>
      </c>
      <c r="AN50" s="181">
        <f t="shared" si="29"/>
        <v>2</v>
      </c>
    </row>
    <row r="51" spans="1:40" x14ac:dyDescent="0.35">
      <c r="A51" s="200" t="str">
        <f>Lists!C:C</f>
        <v>LBY001</v>
      </c>
      <c r="B51" s="245">
        <f t="shared" si="15"/>
        <v>1.7</v>
      </c>
      <c r="C51" s="160">
        <f t="shared" si="16"/>
        <v>0</v>
      </c>
      <c r="D51" s="268">
        <f t="shared" si="17"/>
        <v>1.8</v>
      </c>
      <c r="E51" s="200">
        <f>'Core Indicators'!R51</f>
        <v>1</v>
      </c>
      <c r="F51" s="200">
        <f>'Core Indicators'!Z51</f>
        <v>2</v>
      </c>
      <c r="G51" s="160">
        <f t="shared" si="18"/>
        <v>1.5</v>
      </c>
      <c r="H51" s="200">
        <f>'Core Indicators'!AH51</f>
        <v>2</v>
      </c>
      <c r="I51" s="200">
        <f>'Core Indicators'!AP51</f>
        <v>2</v>
      </c>
      <c r="J51" s="200">
        <f>'Core Indicators'!BN51</f>
        <v>2</v>
      </c>
      <c r="K51" s="200">
        <f t="shared" si="19"/>
        <v>2</v>
      </c>
      <c r="L51" s="245">
        <f t="shared" si="20"/>
        <v>2</v>
      </c>
      <c r="M51" s="268">
        <f t="shared" si="21"/>
        <v>2</v>
      </c>
      <c r="N51" s="201">
        <f>'Core Indicators'!DJ51</f>
        <v>2</v>
      </c>
      <c r="O51" s="201">
        <f>'Core Indicators'!DR51</f>
        <v>2</v>
      </c>
      <c r="P51" s="201">
        <f>'Core Indicators'!DZ51</f>
        <v>2</v>
      </c>
      <c r="Q51" s="201">
        <f>'Core Indicators'!EH51</f>
        <v>2</v>
      </c>
      <c r="R51" s="201">
        <f>'Core Indicators'!EP51</f>
        <v>2</v>
      </c>
      <c r="S51" s="160">
        <f t="shared" si="22"/>
        <v>1.3</v>
      </c>
      <c r="T51" s="160">
        <f t="shared" si="23"/>
        <v>1.1666666666666667</v>
      </c>
      <c r="U51" s="200">
        <v>1</v>
      </c>
      <c r="V51" s="200">
        <v>1</v>
      </c>
      <c r="W51" s="200">
        <f>'Core Indicators'!EX51</f>
        <v>2</v>
      </c>
      <c r="X51" s="160">
        <f t="shared" si="24"/>
        <v>1.5</v>
      </c>
      <c r="Y51" s="200">
        <v>1</v>
      </c>
      <c r="Z51" s="160">
        <f t="shared" si="25"/>
        <v>1.5</v>
      </c>
      <c r="AA51" s="200">
        <f>'Core Indicators'!FF51</f>
        <v>1</v>
      </c>
      <c r="AB51" s="200">
        <f t="shared" si="26"/>
        <v>2</v>
      </c>
      <c r="AC51" s="181">
        <f>'Core Indicators'!GD51</f>
        <v>2</v>
      </c>
      <c r="AD51" s="181">
        <f>'Core Indicators'!GL51</f>
        <v>2</v>
      </c>
      <c r="AE51" s="181">
        <f>'Core Indicators'!GT51</f>
        <v>2</v>
      </c>
      <c r="AF51" s="181">
        <f>'Core Indicators'!HB51</f>
        <v>2</v>
      </c>
      <c r="AG51" s="181">
        <f t="shared" si="27"/>
        <v>2</v>
      </c>
      <c r="AH51" s="181">
        <f>'Core Indicators'!HJ51</f>
        <v>2</v>
      </c>
      <c r="AI51" s="181">
        <f>'Core Indicators'!HR51</f>
        <v>2</v>
      </c>
      <c r="AJ51" s="181">
        <f t="shared" si="28"/>
        <v>2</v>
      </c>
      <c r="AK51" s="181">
        <f>'Core Indicators'!HZ51</f>
        <v>2</v>
      </c>
      <c r="AL51" s="181">
        <f>'Core Indicators'!IH51</f>
        <v>2</v>
      </c>
      <c r="AM51" s="181">
        <f>'Core Indicators'!IP51</f>
        <v>2</v>
      </c>
      <c r="AN51" s="181">
        <f t="shared" si="29"/>
        <v>2</v>
      </c>
    </row>
    <row r="52" spans="1:40" x14ac:dyDescent="0.35">
      <c r="A52" s="200" t="str">
        <f>Lists!C:C</f>
        <v>LBY002</v>
      </c>
      <c r="B52" s="245">
        <f t="shared" si="15"/>
        <v>1.8</v>
      </c>
      <c r="C52" s="160">
        <f t="shared" si="16"/>
        <v>0</v>
      </c>
      <c r="D52" s="268">
        <f t="shared" si="17"/>
        <v>2</v>
      </c>
      <c r="E52" s="200">
        <f>'Core Indicators'!R52</f>
        <v>1</v>
      </c>
      <c r="F52" s="200">
        <f>'Core Indicators'!Z52</f>
        <v>2</v>
      </c>
      <c r="G52" s="160">
        <f t="shared" si="18"/>
        <v>1.5</v>
      </c>
      <c r="H52" s="200">
        <f>'Core Indicators'!AH52</f>
        <v>2</v>
      </c>
      <c r="I52" s="200">
        <f>'Core Indicators'!AP52</f>
        <v>2</v>
      </c>
      <c r="J52" s="200">
        <f>'Core Indicators'!BN52</f>
        <v>3</v>
      </c>
      <c r="K52" s="200">
        <f t="shared" si="19"/>
        <v>2.5</v>
      </c>
      <c r="L52" s="245">
        <f t="shared" si="20"/>
        <v>2.2999999999999998</v>
      </c>
      <c r="M52" s="268">
        <f t="shared" si="21"/>
        <v>2</v>
      </c>
      <c r="N52" s="201">
        <f>'Core Indicators'!DJ52</f>
        <v>2</v>
      </c>
      <c r="O52" s="201">
        <f>'Core Indicators'!DR52</f>
        <v>2</v>
      </c>
      <c r="P52" s="201">
        <f>'Core Indicators'!DZ52</f>
        <v>2</v>
      </c>
      <c r="Q52" s="201">
        <f>'Core Indicators'!EH52</f>
        <v>2</v>
      </c>
      <c r="R52" s="201">
        <f>'Core Indicators'!EP52</f>
        <v>2</v>
      </c>
      <c r="S52" s="160">
        <f t="shared" si="22"/>
        <v>1.3</v>
      </c>
      <c r="T52" s="160">
        <f t="shared" si="23"/>
        <v>1.1666666666666667</v>
      </c>
      <c r="U52" s="200">
        <v>1</v>
      </c>
      <c r="V52" s="200">
        <v>1</v>
      </c>
      <c r="W52" s="200">
        <f>'Core Indicators'!EX52</f>
        <v>2</v>
      </c>
      <c r="X52" s="160">
        <f t="shared" si="24"/>
        <v>1.5</v>
      </c>
      <c r="Y52" s="200">
        <v>1</v>
      </c>
      <c r="Z52" s="160">
        <f t="shared" si="25"/>
        <v>1.5</v>
      </c>
      <c r="AA52" s="200">
        <f>'Core Indicators'!FF52</f>
        <v>1</v>
      </c>
      <c r="AB52" s="200">
        <f t="shared" si="26"/>
        <v>2</v>
      </c>
      <c r="AC52" s="181">
        <f>'Core Indicators'!GD52</f>
        <v>2</v>
      </c>
      <c r="AD52" s="181">
        <f>'Core Indicators'!GL52</f>
        <v>2</v>
      </c>
      <c r="AE52" s="181">
        <f>'Core Indicators'!GT52</f>
        <v>2</v>
      </c>
      <c r="AF52" s="181">
        <f>'Core Indicators'!HB52</f>
        <v>2</v>
      </c>
      <c r="AG52" s="181">
        <f t="shared" si="27"/>
        <v>2</v>
      </c>
      <c r="AH52" s="181">
        <f>'Core Indicators'!HJ52</f>
        <v>2</v>
      </c>
      <c r="AI52" s="181">
        <f>'Core Indicators'!HR52</f>
        <v>2</v>
      </c>
      <c r="AJ52" s="181">
        <f t="shared" si="28"/>
        <v>2</v>
      </c>
      <c r="AK52" s="181">
        <f>'Core Indicators'!HZ52</f>
        <v>2</v>
      </c>
      <c r="AL52" s="181">
        <f>'Core Indicators'!IH52</f>
        <v>2</v>
      </c>
      <c r="AM52" s="181">
        <f>'Core Indicators'!IP52</f>
        <v>2</v>
      </c>
      <c r="AN52" s="181">
        <f t="shared" si="29"/>
        <v>2</v>
      </c>
    </row>
    <row r="53" spans="1:40" x14ac:dyDescent="0.35">
      <c r="A53" s="200" t="str">
        <f>Lists!C:C</f>
        <v>LSO002</v>
      </c>
      <c r="B53" s="245">
        <f t="shared" si="15"/>
        <v>1.9</v>
      </c>
      <c r="C53" s="160">
        <f t="shared" si="16"/>
        <v>0</v>
      </c>
      <c r="D53" s="268">
        <f t="shared" si="17"/>
        <v>2.2000000000000002</v>
      </c>
      <c r="E53" s="200">
        <f>'Core Indicators'!R53</f>
        <v>2</v>
      </c>
      <c r="F53" s="200">
        <f>'Core Indicators'!Z53</f>
        <v>2</v>
      </c>
      <c r="G53" s="160">
        <f t="shared" si="18"/>
        <v>2</v>
      </c>
      <c r="H53" s="200">
        <f>'Core Indicators'!AH53</f>
        <v>2</v>
      </c>
      <c r="I53" s="200">
        <f>'Core Indicators'!AP53</f>
        <v>3</v>
      </c>
      <c r="J53" s="200">
        <f>'Core Indicators'!BN53</f>
        <v>2</v>
      </c>
      <c r="K53" s="200">
        <f t="shared" si="19"/>
        <v>2.5</v>
      </c>
      <c r="L53" s="245">
        <f t="shared" si="20"/>
        <v>2.2999999999999998</v>
      </c>
      <c r="M53" s="268">
        <f t="shared" si="21"/>
        <v>2</v>
      </c>
      <c r="N53" s="201">
        <f>'Core Indicators'!DJ53</f>
        <v>2</v>
      </c>
      <c r="O53" s="201">
        <f>'Core Indicators'!DR53</f>
        <v>2</v>
      </c>
      <c r="P53" s="201">
        <f>'Core Indicators'!DZ53</f>
        <v>2</v>
      </c>
      <c r="Q53" s="201">
        <f>'Core Indicators'!EH53</f>
        <v>2</v>
      </c>
      <c r="R53" s="201">
        <f>'Core Indicators'!EP53</f>
        <v>2</v>
      </c>
      <c r="S53" s="160">
        <f t="shared" si="22"/>
        <v>1.6</v>
      </c>
      <c r="T53" s="160">
        <f t="shared" si="23"/>
        <v>1.1666666666666667</v>
      </c>
      <c r="U53" s="200">
        <v>1</v>
      </c>
      <c r="V53" s="200">
        <v>1</v>
      </c>
      <c r="W53" s="200">
        <f>'Core Indicators'!EX53</f>
        <v>2</v>
      </c>
      <c r="X53" s="160">
        <f t="shared" si="24"/>
        <v>1.5</v>
      </c>
      <c r="Y53" s="200">
        <v>1</v>
      </c>
      <c r="Z53" s="160">
        <f t="shared" si="25"/>
        <v>2</v>
      </c>
      <c r="AA53" s="200">
        <f>'Core Indicators'!FF53</f>
        <v>2</v>
      </c>
      <c r="AB53" s="200">
        <f t="shared" si="26"/>
        <v>2</v>
      </c>
      <c r="AC53" s="181">
        <f>'Core Indicators'!GD53</f>
        <v>2</v>
      </c>
      <c r="AD53" s="181">
        <f>'Core Indicators'!GL53</f>
        <v>2</v>
      </c>
      <c r="AE53" s="181">
        <f>'Core Indicators'!GT53</f>
        <v>2</v>
      </c>
      <c r="AF53" s="181">
        <f>'Core Indicators'!HB53</f>
        <v>2</v>
      </c>
      <c r="AG53" s="181">
        <f t="shared" si="27"/>
        <v>2</v>
      </c>
      <c r="AH53" s="181">
        <f>'Core Indicators'!HJ53</f>
        <v>2</v>
      </c>
      <c r="AI53" s="181">
        <f>'Core Indicators'!HR53</f>
        <v>2</v>
      </c>
      <c r="AJ53" s="181">
        <f t="shared" si="28"/>
        <v>2</v>
      </c>
      <c r="AK53" s="181">
        <f>'Core Indicators'!HZ53</f>
        <v>2</v>
      </c>
      <c r="AL53" s="181">
        <f>'Core Indicators'!IH53</f>
        <v>2</v>
      </c>
      <c r="AM53" s="181">
        <f>'Core Indicators'!IP53</f>
        <v>2</v>
      </c>
      <c r="AN53" s="181">
        <f t="shared" si="29"/>
        <v>2</v>
      </c>
    </row>
    <row r="54" spans="1:40" x14ac:dyDescent="0.35">
      <c r="A54" s="200" t="str">
        <f>Lists!C:C</f>
        <v>MAR002</v>
      </c>
      <c r="B54" s="245" t="str">
        <f t="shared" si="15"/>
        <v>x</v>
      </c>
      <c r="C54" s="160">
        <f t="shared" si="16"/>
        <v>3</v>
      </c>
      <c r="D54" s="268">
        <f t="shared" si="17"/>
        <v>2</v>
      </c>
      <c r="E54" s="200">
        <f>'Core Indicators'!R54</f>
        <v>1</v>
      </c>
      <c r="F54" s="200">
        <f>'Core Indicators'!Z54</f>
        <v>3</v>
      </c>
      <c r="G54" s="160">
        <f t="shared" si="18"/>
        <v>2.1</v>
      </c>
      <c r="H54" s="200" t="str">
        <f>'Core Indicators'!AH54</f>
        <v>x</v>
      </c>
      <c r="I54" s="200" t="str">
        <f>'Core Indicators'!AP54</f>
        <v>x</v>
      </c>
      <c r="J54" s="200">
        <f>'Core Indicators'!BN54</f>
        <v>2</v>
      </c>
      <c r="K54" s="200">
        <f t="shared" si="19"/>
        <v>2</v>
      </c>
      <c r="L54" s="245">
        <f t="shared" si="20"/>
        <v>2</v>
      </c>
      <c r="M54" s="268" t="str">
        <f t="shared" si="21"/>
        <v>x</v>
      </c>
      <c r="N54" s="201" t="str">
        <f>'Core Indicators'!DJ54</f>
        <v>x</v>
      </c>
      <c r="O54" s="201" t="str">
        <f>'Core Indicators'!DR54</f>
        <v>x</v>
      </c>
      <c r="P54" s="201" t="str">
        <f>'Core Indicators'!DZ54</f>
        <v>x</v>
      </c>
      <c r="Q54" s="201" t="str">
        <f>'Core Indicators'!EH54</f>
        <v>x</v>
      </c>
      <c r="R54" s="201" t="str">
        <f>'Core Indicators'!EP54</f>
        <v>x</v>
      </c>
      <c r="S54" s="160">
        <f t="shared" si="22"/>
        <v>1.6</v>
      </c>
      <c r="T54" s="160">
        <f t="shared" si="23"/>
        <v>1.1666666666666667</v>
      </c>
      <c r="U54" s="200">
        <v>1</v>
      </c>
      <c r="V54" s="200">
        <v>1</v>
      </c>
      <c r="W54" s="200">
        <f>'Core Indicators'!EX54</f>
        <v>2</v>
      </c>
      <c r="X54" s="160">
        <f t="shared" si="24"/>
        <v>1.5</v>
      </c>
      <c r="Y54" s="200">
        <v>1</v>
      </c>
      <c r="Z54" s="160">
        <f t="shared" si="25"/>
        <v>2</v>
      </c>
      <c r="AA54" s="200">
        <f>'Core Indicators'!FF54</f>
        <v>2</v>
      </c>
      <c r="AB54" s="200">
        <f t="shared" si="26"/>
        <v>2</v>
      </c>
      <c r="AC54" s="181">
        <f>'Core Indicators'!GD54</f>
        <v>2</v>
      </c>
      <c r="AD54" s="181">
        <f>'Core Indicators'!GL54</f>
        <v>2</v>
      </c>
      <c r="AE54" s="181">
        <f>'Core Indicators'!GT54</f>
        <v>2</v>
      </c>
      <c r="AF54" s="181">
        <f>'Core Indicators'!HB54</f>
        <v>2</v>
      </c>
      <c r="AG54" s="181">
        <f t="shared" si="27"/>
        <v>2</v>
      </c>
      <c r="AH54" s="181">
        <f>'Core Indicators'!HJ54</f>
        <v>2</v>
      </c>
      <c r="AI54" s="181">
        <f>'Core Indicators'!HR54</f>
        <v>2</v>
      </c>
      <c r="AJ54" s="181">
        <f t="shared" si="28"/>
        <v>2</v>
      </c>
      <c r="AK54" s="181">
        <f>'Core Indicators'!HZ54</f>
        <v>2</v>
      </c>
      <c r="AL54" s="181">
        <f>'Core Indicators'!IH54</f>
        <v>2</v>
      </c>
      <c r="AM54" s="181">
        <f>'Core Indicators'!IP54</f>
        <v>2</v>
      </c>
      <c r="AN54" s="181">
        <f t="shared" si="29"/>
        <v>2</v>
      </c>
    </row>
    <row r="55" spans="1:40" x14ac:dyDescent="0.35">
      <c r="A55" s="200" t="str">
        <f>Lists!C:C</f>
        <v>MDG002</v>
      </c>
      <c r="B55" s="245">
        <f t="shared" si="15"/>
        <v>1.8</v>
      </c>
      <c r="C55" s="160">
        <f t="shared" si="16"/>
        <v>1</v>
      </c>
      <c r="D55" s="268">
        <f t="shared" si="17"/>
        <v>2.2000000000000002</v>
      </c>
      <c r="E55" s="200">
        <f>'Core Indicators'!R55</f>
        <v>1</v>
      </c>
      <c r="F55" s="200">
        <f>'Core Indicators'!Z55</f>
        <v>2</v>
      </c>
      <c r="G55" s="160">
        <f t="shared" si="18"/>
        <v>1.5</v>
      </c>
      <c r="H55" s="200">
        <f>'Core Indicators'!AH55</f>
        <v>2</v>
      </c>
      <c r="I55" s="200">
        <f>'Core Indicators'!AP55</f>
        <v>3</v>
      </c>
      <c r="J55" s="200" t="str">
        <f>'Core Indicators'!BN55</f>
        <v>x</v>
      </c>
      <c r="K55" s="200">
        <f t="shared" si="19"/>
        <v>3</v>
      </c>
      <c r="L55" s="245">
        <f t="shared" si="20"/>
        <v>2.5</v>
      </c>
      <c r="M55" s="268">
        <f t="shared" si="21"/>
        <v>2</v>
      </c>
      <c r="N55" s="201">
        <f>'Core Indicators'!DJ55</f>
        <v>2</v>
      </c>
      <c r="O55" s="201">
        <f>'Core Indicators'!DR55</f>
        <v>2</v>
      </c>
      <c r="P55" s="201">
        <f>'Core Indicators'!DZ55</f>
        <v>2</v>
      </c>
      <c r="Q55" s="201">
        <f>'Core Indicators'!EH55</f>
        <v>2</v>
      </c>
      <c r="R55" s="201">
        <f>'Core Indicators'!EP55</f>
        <v>2</v>
      </c>
      <c r="S55" s="160">
        <f t="shared" si="22"/>
        <v>1.3</v>
      </c>
      <c r="T55" s="160">
        <f t="shared" si="23"/>
        <v>1.1666666666666667</v>
      </c>
      <c r="U55" s="200">
        <v>1</v>
      </c>
      <c r="V55" s="200">
        <v>1</v>
      </c>
      <c r="W55" s="200">
        <f>'Core Indicators'!EX55</f>
        <v>2</v>
      </c>
      <c r="X55" s="160">
        <f t="shared" si="24"/>
        <v>1.5</v>
      </c>
      <c r="Y55" s="200">
        <v>1</v>
      </c>
      <c r="Z55" s="160">
        <f t="shared" si="25"/>
        <v>1.5</v>
      </c>
      <c r="AA55" s="200">
        <f>'Core Indicators'!FF55</f>
        <v>1</v>
      </c>
      <c r="AB55" s="200">
        <f t="shared" si="26"/>
        <v>2</v>
      </c>
      <c r="AC55" s="181">
        <f>'Core Indicators'!GD55</f>
        <v>2</v>
      </c>
      <c r="AD55" s="181">
        <f>'Core Indicators'!GL55</f>
        <v>2</v>
      </c>
      <c r="AE55" s="181">
        <f>'Core Indicators'!GT55</f>
        <v>2</v>
      </c>
      <c r="AF55" s="181">
        <f>'Core Indicators'!HB55</f>
        <v>2</v>
      </c>
      <c r="AG55" s="181">
        <f t="shared" si="27"/>
        <v>2</v>
      </c>
      <c r="AH55" s="181">
        <f>'Core Indicators'!HJ55</f>
        <v>2</v>
      </c>
      <c r="AI55" s="181">
        <f>'Core Indicators'!HR55</f>
        <v>2</v>
      </c>
      <c r="AJ55" s="181">
        <f t="shared" si="28"/>
        <v>2</v>
      </c>
      <c r="AK55" s="181">
        <f>'Core Indicators'!HZ55</f>
        <v>2</v>
      </c>
      <c r="AL55" s="181">
        <f>'Core Indicators'!IH55</f>
        <v>2</v>
      </c>
      <c r="AM55" s="181">
        <f>'Core Indicators'!IP55</f>
        <v>2</v>
      </c>
      <c r="AN55" s="181">
        <f t="shared" si="29"/>
        <v>2</v>
      </c>
    </row>
    <row r="56" spans="1:40" x14ac:dyDescent="0.35">
      <c r="A56" s="200" t="str">
        <f>Lists!C:C</f>
        <v>MEX001</v>
      </c>
      <c r="B56" s="245" t="str">
        <f t="shared" si="15"/>
        <v>x</v>
      </c>
      <c r="C56" s="160">
        <f t="shared" si="16"/>
        <v>2</v>
      </c>
      <c r="D56" s="268">
        <f t="shared" si="17"/>
        <v>2.7</v>
      </c>
      <c r="E56" s="200">
        <f>'Core Indicators'!R56</f>
        <v>2</v>
      </c>
      <c r="F56" s="200">
        <f>'Core Indicators'!Z56</f>
        <v>2</v>
      </c>
      <c r="G56" s="160">
        <f t="shared" si="18"/>
        <v>2</v>
      </c>
      <c r="H56" s="200" t="str">
        <f>'Core Indicators'!AH56</f>
        <v>x</v>
      </c>
      <c r="I56" s="200">
        <f>'Core Indicators'!AP56</f>
        <v>3</v>
      </c>
      <c r="J56" s="200">
        <f>'Core Indicators'!BN56</f>
        <v>3</v>
      </c>
      <c r="K56" s="200">
        <f t="shared" si="19"/>
        <v>3</v>
      </c>
      <c r="L56" s="245">
        <f t="shared" si="20"/>
        <v>3</v>
      </c>
      <c r="M56" s="268" t="str">
        <f t="shared" si="21"/>
        <v>x</v>
      </c>
      <c r="N56" s="201" t="str">
        <f>'Core Indicators'!DJ56</f>
        <v>x</v>
      </c>
      <c r="O56" s="201" t="str">
        <f>'Core Indicators'!DR56</f>
        <v>x</v>
      </c>
      <c r="P56" s="201" t="str">
        <f>'Core Indicators'!DZ56</f>
        <v>x</v>
      </c>
      <c r="Q56" s="201" t="str">
        <f>'Core Indicators'!EH56</f>
        <v>x</v>
      </c>
      <c r="R56" s="201" t="str">
        <f>'Core Indicators'!EP56</f>
        <v>x</v>
      </c>
      <c r="S56" s="160">
        <f t="shared" si="22"/>
        <v>1.8</v>
      </c>
      <c r="T56" s="160">
        <f t="shared" si="23"/>
        <v>1.3333333333333333</v>
      </c>
      <c r="U56" s="200">
        <v>1</v>
      </c>
      <c r="V56" s="200">
        <v>1</v>
      </c>
      <c r="W56" s="200">
        <f>'Core Indicators'!EX56</f>
        <v>3</v>
      </c>
      <c r="X56" s="160">
        <f t="shared" si="24"/>
        <v>2</v>
      </c>
      <c r="Y56" s="200">
        <v>1</v>
      </c>
      <c r="Z56" s="160">
        <f t="shared" si="25"/>
        <v>2.1944444444444446</v>
      </c>
      <c r="AA56" s="200">
        <f>'Core Indicators'!FF56</f>
        <v>2</v>
      </c>
      <c r="AB56" s="200">
        <f t="shared" si="26"/>
        <v>2.3888888888888888</v>
      </c>
      <c r="AC56" s="181" t="str">
        <f>'Core Indicators'!GD56</f>
        <v>x</v>
      </c>
      <c r="AD56" s="181">
        <f>'Core Indicators'!GL56</f>
        <v>3</v>
      </c>
      <c r="AE56" s="181">
        <f>'Core Indicators'!GT56</f>
        <v>2</v>
      </c>
      <c r="AF56" s="181">
        <f>'Core Indicators'!HB56</f>
        <v>3</v>
      </c>
      <c r="AG56" s="181">
        <f t="shared" si="27"/>
        <v>2.6666666666666665</v>
      </c>
      <c r="AH56" s="181">
        <f>'Core Indicators'!HJ56</f>
        <v>2</v>
      </c>
      <c r="AI56" s="181">
        <f>'Core Indicators'!HR56</f>
        <v>3</v>
      </c>
      <c r="AJ56" s="181">
        <f t="shared" si="28"/>
        <v>2.5</v>
      </c>
      <c r="AK56" s="181">
        <f>'Core Indicators'!HZ56</f>
        <v>2</v>
      </c>
      <c r="AL56" s="181" t="str">
        <f>'Core Indicators'!IH56</f>
        <v>x</v>
      </c>
      <c r="AM56" s="181" t="str">
        <f>'Core Indicators'!IP56</f>
        <v>x</v>
      </c>
      <c r="AN56" s="181">
        <f t="shared" si="29"/>
        <v>2</v>
      </c>
    </row>
    <row r="57" spans="1:40" x14ac:dyDescent="0.35">
      <c r="A57" s="200" t="str">
        <f>Lists!C:C</f>
        <v>MEX002</v>
      </c>
      <c r="B57" s="245" t="str">
        <f t="shared" si="15"/>
        <v>x</v>
      </c>
      <c r="C57" s="160">
        <f t="shared" si="16"/>
        <v>2</v>
      </c>
      <c r="D57" s="268">
        <f t="shared" si="17"/>
        <v>2.7</v>
      </c>
      <c r="E57" s="200">
        <f>'Core Indicators'!R57</f>
        <v>2</v>
      </c>
      <c r="F57" s="200">
        <f>'Core Indicators'!Z57</f>
        <v>3</v>
      </c>
      <c r="G57" s="160">
        <f t="shared" si="18"/>
        <v>2.5</v>
      </c>
      <c r="H57" s="200">
        <f>'Core Indicators'!AH57</f>
        <v>3</v>
      </c>
      <c r="I57" s="200">
        <f>'Core Indicators'!AP57</f>
        <v>2</v>
      </c>
      <c r="J57" s="200">
        <f>'Core Indicators'!BN57</f>
        <v>3</v>
      </c>
      <c r="K57" s="200">
        <f t="shared" si="19"/>
        <v>2.5</v>
      </c>
      <c r="L57" s="245">
        <f t="shared" si="20"/>
        <v>2.8</v>
      </c>
      <c r="M57" s="268" t="str">
        <f t="shared" si="21"/>
        <v>x</v>
      </c>
      <c r="N57" s="201" t="str">
        <f>'Core Indicators'!DJ57</f>
        <v>x</v>
      </c>
      <c r="O57" s="201" t="str">
        <f>'Core Indicators'!DR57</f>
        <v>x</v>
      </c>
      <c r="P57" s="201" t="str">
        <f>'Core Indicators'!DZ57</f>
        <v>x</v>
      </c>
      <c r="Q57" s="201" t="str">
        <f>'Core Indicators'!EH57</f>
        <v>x</v>
      </c>
      <c r="R57" s="201" t="str">
        <f>'Core Indicators'!EP57</f>
        <v>x</v>
      </c>
      <c r="S57" s="160">
        <f t="shared" si="22"/>
        <v>2.1</v>
      </c>
      <c r="T57" s="160">
        <f t="shared" si="23"/>
        <v>1.3333333333333333</v>
      </c>
      <c r="U57" s="200">
        <v>1</v>
      </c>
      <c r="V57" s="200">
        <v>1</v>
      </c>
      <c r="W57" s="200">
        <f>'Core Indicators'!EX57</f>
        <v>3</v>
      </c>
      <c r="X57" s="160">
        <f t="shared" si="24"/>
        <v>2</v>
      </c>
      <c r="Y57" s="200">
        <v>1</v>
      </c>
      <c r="Z57" s="160">
        <f t="shared" si="25"/>
        <v>2.833333333333333</v>
      </c>
      <c r="AA57" s="200" t="str">
        <f>'Core Indicators'!FF57</f>
        <v>x</v>
      </c>
      <c r="AB57" s="200">
        <f t="shared" si="26"/>
        <v>2.833333333333333</v>
      </c>
      <c r="AC57" s="181" t="str">
        <f>'Core Indicators'!GD57</f>
        <v>x</v>
      </c>
      <c r="AD57" s="181">
        <f>'Core Indicators'!GL57</f>
        <v>3</v>
      </c>
      <c r="AE57" s="181">
        <f>'Core Indicators'!GT57</f>
        <v>2</v>
      </c>
      <c r="AF57" s="181">
        <f>'Core Indicators'!HB57</f>
        <v>3</v>
      </c>
      <c r="AG57" s="181">
        <f t="shared" si="27"/>
        <v>2.6666666666666665</v>
      </c>
      <c r="AH57" s="181" t="str">
        <f>'Core Indicators'!HJ57</f>
        <v>x</v>
      </c>
      <c r="AI57" s="181">
        <f>'Core Indicators'!HR57</f>
        <v>3</v>
      </c>
      <c r="AJ57" s="181">
        <f t="shared" si="28"/>
        <v>3</v>
      </c>
      <c r="AK57" s="181" t="str">
        <f>'Core Indicators'!HZ57</f>
        <v>x</v>
      </c>
      <c r="AL57" s="181" t="str">
        <f>'Core Indicators'!IH57</f>
        <v>x</v>
      </c>
      <c r="AM57" s="181" t="str">
        <f>'Core Indicators'!IP57</f>
        <v>x</v>
      </c>
      <c r="AN57" s="181" t="str">
        <f t="shared" si="29"/>
        <v>x</v>
      </c>
    </row>
    <row r="58" spans="1:40" x14ac:dyDescent="0.35">
      <c r="A58" s="200" t="str">
        <f>Lists!C:C</f>
        <v>MEX003</v>
      </c>
      <c r="B58" s="245" t="str">
        <f t="shared" si="15"/>
        <v>x</v>
      </c>
      <c r="C58" s="160">
        <f t="shared" si="16"/>
        <v>1</v>
      </c>
      <c r="D58" s="268">
        <f t="shared" si="17"/>
        <v>2.8</v>
      </c>
      <c r="E58" s="200">
        <f>'Core Indicators'!R58</f>
        <v>2</v>
      </c>
      <c r="F58" s="200">
        <f>'Core Indicators'!Z58</f>
        <v>3</v>
      </c>
      <c r="G58" s="160">
        <f t="shared" si="18"/>
        <v>2.5</v>
      </c>
      <c r="H58" s="200">
        <f>'Core Indicators'!AH58</f>
        <v>3</v>
      </c>
      <c r="I58" s="200">
        <f>'Core Indicators'!AP58</f>
        <v>3</v>
      </c>
      <c r="J58" s="200">
        <f>'Core Indicators'!BN58</f>
        <v>3</v>
      </c>
      <c r="K58" s="200">
        <f t="shared" si="19"/>
        <v>3</v>
      </c>
      <c r="L58" s="245">
        <f t="shared" si="20"/>
        <v>3</v>
      </c>
      <c r="M58" s="268" t="str">
        <f t="shared" si="21"/>
        <v>x</v>
      </c>
      <c r="N58" s="201" t="str">
        <f>'Core Indicators'!DJ58</f>
        <v>x</v>
      </c>
      <c r="O58" s="201" t="str">
        <f>'Core Indicators'!DR58</f>
        <v>x</v>
      </c>
      <c r="P58" s="201" t="str">
        <f>'Core Indicators'!DZ58</f>
        <v>x</v>
      </c>
      <c r="Q58" s="201" t="str">
        <f>'Core Indicators'!EH58</f>
        <v>x</v>
      </c>
      <c r="R58" s="201" t="str">
        <f>'Core Indicators'!EP58</f>
        <v>x</v>
      </c>
      <c r="S58" s="160">
        <f t="shared" si="22"/>
        <v>1.4</v>
      </c>
      <c r="T58" s="160">
        <f t="shared" si="23"/>
        <v>1.3333333333333333</v>
      </c>
      <c r="U58" s="200">
        <v>1</v>
      </c>
      <c r="V58" s="200">
        <v>1</v>
      </c>
      <c r="W58" s="200">
        <f>'Core Indicators'!EX58</f>
        <v>3</v>
      </c>
      <c r="X58" s="160">
        <f t="shared" si="24"/>
        <v>2</v>
      </c>
      <c r="Y58" s="200">
        <v>1</v>
      </c>
      <c r="Z58" s="160">
        <f t="shared" si="25"/>
        <v>1.5277777777777777</v>
      </c>
      <c r="AA58" s="200">
        <f>'Core Indicators'!FF58</f>
        <v>1</v>
      </c>
      <c r="AB58" s="200">
        <f t="shared" si="26"/>
        <v>2.0555555555555554</v>
      </c>
      <c r="AC58" s="181" t="str">
        <f>'Core Indicators'!GD58</f>
        <v>x</v>
      </c>
      <c r="AD58" s="181">
        <f>'Core Indicators'!GL58</f>
        <v>3</v>
      </c>
      <c r="AE58" s="181">
        <f>'Core Indicators'!GT58</f>
        <v>2</v>
      </c>
      <c r="AF58" s="181">
        <f>'Core Indicators'!HB58</f>
        <v>3</v>
      </c>
      <c r="AG58" s="181">
        <f t="shared" si="27"/>
        <v>2.6666666666666665</v>
      </c>
      <c r="AH58" s="181">
        <f>'Core Indicators'!HJ58</f>
        <v>2</v>
      </c>
      <c r="AI58" s="181">
        <f>'Core Indicators'!HR58</f>
        <v>1</v>
      </c>
      <c r="AJ58" s="181">
        <f t="shared" si="28"/>
        <v>1.5</v>
      </c>
      <c r="AK58" s="181">
        <f>'Core Indicators'!HZ58</f>
        <v>2</v>
      </c>
      <c r="AL58" s="181" t="str">
        <f>'Core Indicators'!IH58</f>
        <v>x</v>
      </c>
      <c r="AM58" s="181" t="str">
        <f>'Core Indicators'!IP58</f>
        <v>x</v>
      </c>
      <c r="AN58" s="181">
        <f t="shared" si="29"/>
        <v>2</v>
      </c>
    </row>
    <row r="59" spans="1:40" x14ac:dyDescent="0.35">
      <c r="A59" s="200" t="str">
        <f>Lists!C:C</f>
        <v>MLI001</v>
      </c>
      <c r="B59" s="245">
        <f t="shared" si="15"/>
        <v>1.8</v>
      </c>
      <c r="C59" s="160">
        <f t="shared" si="16"/>
        <v>0</v>
      </c>
      <c r="D59" s="268">
        <f t="shared" si="17"/>
        <v>1.8</v>
      </c>
      <c r="E59" s="200">
        <f>'Core Indicators'!R59</f>
        <v>1</v>
      </c>
      <c r="F59" s="200">
        <f>'Core Indicators'!Z59</f>
        <v>2</v>
      </c>
      <c r="G59" s="160">
        <f t="shared" si="18"/>
        <v>1.5</v>
      </c>
      <c r="H59" s="200">
        <f>'Core Indicators'!AH59</f>
        <v>2</v>
      </c>
      <c r="I59" s="200">
        <f>'Core Indicators'!AP59</f>
        <v>2</v>
      </c>
      <c r="J59" s="200">
        <f>'Core Indicators'!BN59</f>
        <v>2</v>
      </c>
      <c r="K59" s="200">
        <f t="shared" si="19"/>
        <v>2</v>
      </c>
      <c r="L59" s="245">
        <f t="shared" si="20"/>
        <v>2</v>
      </c>
      <c r="M59" s="268">
        <f t="shared" si="21"/>
        <v>2</v>
      </c>
      <c r="N59" s="201">
        <f>'Core Indicators'!DJ59</f>
        <v>2</v>
      </c>
      <c r="O59" s="201">
        <f>'Core Indicators'!DR59</f>
        <v>2</v>
      </c>
      <c r="P59" s="201">
        <f>'Core Indicators'!DZ59</f>
        <v>2</v>
      </c>
      <c r="Q59" s="201">
        <f>'Core Indicators'!EH59</f>
        <v>2</v>
      </c>
      <c r="R59" s="201">
        <f>'Core Indicators'!EP59</f>
        <v>2</v>
      </c>
      <c r="S59" s="160">
        <f t="shared" si="22"/>
        <v>1.6</v>
      </c>
      <c r="T59" s="160">
        <f t="shared" si="23"/>
        <v>1.1666666666666667</v>
      </c>
      <c r="U59" s="200">
        <v>1</v>
      </c>
      <c r="V59" s="200">
        <v>1</v>
      </c>
      <c r="W59" s="200">
        <f>'Core Indicators'!EX59</f>
        <v>2</v>
      </c>
      <c r="X59" s="160">
        <f t="shared" si="24"/>
        <v>1.5</v>
      </c>
      <c r="Y59" s="200">
        <v>1</v>
      </c>
      <c r="Z59" s="160">
        <f t="shared" si="25"/>
        <v>2</v>
      </c>
      <c r="AA59" s="200">
        <f>'Core Indicators'!FF59</f>
        <v>2</v>
      </c>
      <c r="AB59" s="200">
        <f t="shared" si="26"/>
        <v>2</v>
      </c>
      <c r="AC59" s="181">
        <f>'Core Indicators'!GD59</f>
        <v>2</v>
      </c>
      <c r="AD59" s="181">
        <f>'Core Indicators'!GL59</f>
        <v>2</v>
      </c>
      <c r="AE59" s="181">
        <f>'Core Indicators'!GT59</f>
        <v>2</v>
      </c>
      <c r="AF59" s="181">
        <f>'Core Indicators'!HB59</f>
        <v>2</v>
      </c>
      <c r="AG59" s="181">
        <f t="shared" si="27"/>
        <v>2</v>
      </c>
      <c r="AH59" s="181">
        <f>'Core Indicators'!HJ59</f>
        <v>2</v>
      </c>
      <c r="AI59" s="181">
        <f>'Core Indicators'!HR59</f>
        <v>2</v>
      </c>
      <c r="AJ59" s="181">
        <f t="shared" si="28"/>
        <v>2</v>
      </c>
      <c r="AK59" s="181">
        <f>'Core Indicators'!HZ59</f>
        <v>2</v>
      </c>
      <c r="AL59" s="181">
        <f>'Core Indicators'!IH59</f>
        <v>2</v>
      </c>
      <c r="AM59" s="181">
        <f>'Core Indicators'!IP59</f>
        <v>2</v>
      </c>
      <c r="AN59" s="181">
        <f t="shared" si="29"/>
        <v>2</v>
      </c>
    </row>
    <row r="60" spans="1:40" x14ac:dyDescent="0.35">
      <c r="A60" s="200" t="str">
        <f>Lists!C:C</f>
        <v>MMR001</v>
      </c>
      <c r="B60" s="245">
        <f t="shared" si="15"/>
        <v>1.9</v>
      </c>
      <c r="C60" s="160">
        <f t="shared" si="16"/>
        <v>0</v>
      </c>
      <c r="D60" s="268">
        <f t="shared" si="17"/>
        <v>2.2000000000000002</v>
      </c>
      <c r="E60" s="200">
        <f>'Core Indicators'!R60</f>
        <v>2</v>
      </c>
      <c r="F60" s="200">
        <f>'Core Indicators'!Z60</f>
        <v>2</v>
      </c>
      <c r="G60" s="160">
        <f t="shared" si="18"/>
        <v>2</v>
      </c>
      <c r="H60" s="200">
        <f>'Core Indicators'!AH60</f>
        <v>2</v>
      </c>
      <c r="I60" s="200">
        <f>'Core Indicators'!AP60</f>
        <v>2</v>
      </c>
      <c r="J60" s="200">
        <f>'Core Indicators'!BN60</f>
        <v>3</v>
      </c>
      <c r="K60" s="200">
        <f t="shared" si="19"/>
        <v>2.5</v>
      </c>
      <c r="L60" s="245">
        <f t="shared" si="20"/>
        <v>2.2999999999999998</v>
      </c>
      <c r="M60" s="268">
        <f t="shared" si="21"/>
        <v>2</v>
      </c>
      <c r="N60" s="201">
        <f>'Core Indicators'!DJ60</f>
        <v>2</v>
      </c>
      <c r="O60" s="201">
        <f>'Core Indicators'!DR60</f>
        <v>2</v>
      </c>
      <c r="P60" s="201">
        <f>'Core Indicators'!DZ60</f>
        <v>2</v>
      </c>
      <c r="Q60" s="201">
        <f>'Core Indicators'!EH60</f>
        <v>2</v>
      </c>
      <c r="R60" s="201">
        <f>'Core Indicators'!EP60</f>
        <v>2</v>
      </c>
      <c r="S60" s="160">
        <f t="shared" si="22"/>
        <v>1.6</v>
      </c>
      <c r="T60" s="160">
        <f t="shared" si="23"/>
        <v>1.1666666666666667</v>
      </c>
      <c r="U60" s="200">
        <v>1</v>
      </c>
      <c r="V60" s="200">
        <v>1</v>
      </c>
      <c r="W60" s="200">
        <f>'Core Indicators'!EX60</f>
        <v>2</v>
      </c>
      <c r="X60" s="160">
        <f t="shared" si="24"/>
        <v>1.5</v>
      </c>
      <c r="Y60" s="200">
        <v>1</v>
      </c>
      <c r="Z60" s="160">
        <f t="shared" si="25"/>
        <v>2</v>
      </c>
      <c r="AA60" s="200">
        <f>'Core Indicators'!FF60</f>
        <v>2</v>
      </c>
      <c r="AB60" s="200">
        <f t="shared" si="26"/>
        <v>2</v>
      </c>
      <c r="AC60" s="181">
        <f>'Core Indicators'!GD60</f>
        <v>2</v>
      </c>
      <c r="AD60" s="181">
        <f>'Core Indicators'!GL60</f>
        <v>2</v>
      </c>
      <c r="AE60" s="181">
        <f>'Core Indicators'!GT60</f>
        <v>2</v>
      </c>
      <c r="AF60" s="181">
        <f>'Core Indicators'!HB60</f>
        <v>2</v>
      </c>
      <c r="AG60" s="181">
        <f t="shared" si="27"/>
        <v>2</v>
      </c>
      <c r="AH60" s="181">
        <f>'Core Indicators'!HJ60</f>
        <v>2</v>
      </c>
      <c r="AI60" s="181">
        <f>'Core Indicators'!HR60</f>
        <v>2</v>
      </c>
      <c r="AJ60" s="181">
        <f t="shared" si="28"/>
        <v>2</v>
      </c>
      <c r="AK60" s="181">
        <f>'Core Indicators'!HZ60</f>
        <v>2</v>
      </c>
      <c r="AL60" s="181">
        <f>'Core Indicators'!IH60</f>
        <v>2</v>
      </c>
      <c r="AM60" s="181">
        <f>'Core Indicators'!IP60</f>
        <v>2</v>
      </c>
      <c r="AN60" s="181">
        <f t="shared" si="29"/>
        <v>2</v>
      </c>
    </row>
    <row r="61" spans="1:40" x14ac:dyDescent="0.35">
      <c r="A61" s="200" t="str">
        <f>Lists!C:C</f>
        <v>MMR002</v>
      </c>
      <c r="B61" s="245">
        <f t="shared" si="15"/>
        <v>1.9</v>
      </c>
      <c r="C61" s="160">
        <f t="shared" si="16"/>
        <v>0</v>
      </c>
      <c r="D61" s="268">
        <f t="shared" si="17"/>
        <v>2.2000000000000002</v>
      </c>
      <c r="E61" s="200">
        <f>'Core Indicators'!R61</f>
        <v>2</v>
      </c>
      <c r="F61" s="200">
        <f>'Core Indicators'!Z61</f>
        <v>2</v>
      </c>
      <c r="G61" s="160">
        <f t="shared" si="18"/>
        <v>2</v>
      </c>
      <c r="H61" s="200">
        <f>'Core Indicators'!AH61</f>
        <v>2</v>
      </c>
      <c r="I61" s="200">
        <f>'Core Indicators'!AP61</f>
        <v>2</v>
      </c>
      <c r="J61" s="200">
        <f>'Core Indicators'!BN61</f>
        <v>3</v>
      </c>
      <c r="K61" s="200">
        <f t="shared" si="19"/>
        <v>2.5</v>
      </c>
      <c r="L61" s="245">
        <f t="shared" si="20"/>
        <v>2.2999999999999998</v>
      </c>
      <c r="M61" s="268">
        <f t="shared" si="21"/>
        <v>2</v>
      </c>
      <c r="N61" s="201">
        <f>'Core Indicators'!DJ61</f>
        <v>2</v>
      </c>
      <c r="O61" s="201">
        <f>'Core Indicators'!DR61</f>
        <v>2</v>
      </c>
      <c r="P61" s="201">
        <f>'Core Indicators'!DZ61</f>
        <v>2</v>
      </c>
      <c r="Q61" s="201">
        <f>'Core Indicators'!EH61</f>
        <v>2</v>
      </c>
      <c r="R61" s="201">
        <f>'Core Indicators'!EP61</f>
        <v>2</v>
      </c>
      <c r="S61" s="160">
        <f t="shared" si="22"/>
        <v>1.6</v>
      </c>
      <c r="T61" s="160">
        <f t="shared" si="23"/>
        <v>1.1666666666666667</v>
      </c>
      <c r="U61" s="200">
        <v>1</v>
      </c>
      <c r="V61" s="200">
        <v>1</v>
      </c>
      <c r="W61" s="200">
        <f>'Core Indicators'!EX61</f>
        <v>2</v>
      </c>
      <c r="X61" s="160">
        <f t="shared" si="24"/>
        <v>1.5</v>
      </c>
      <c r="Y61" s="200">
        <v>1</v>
      </c>
      <c r="Z61" s="160">
        <f t="shared" si="25"/>
        <v>2</v>
      </c>
      <c r="AA61" s="200">
        <f>'Core Indicators'!FF61</f>
        <v>2</v>
      </c>
      <c r="AB61" s="200">
        <f t="shared" si="26"/>
        <v>2</v>
      </c>
      <c r="AC61" s="181">
        <f>'Core Indicators'!GD61</f>
        <v>2</v>
      </c>
      <c r="AD61" s="181">
        <f>'Core Indicators'!GL61</f>
        <v>2</v>
      </c>
      <c r="AE61" s="181">
        <f>'Core Indicators'!GT61</f>
        <v>2</v>
      </c>
      <c r="AF61" s="181">
        <f>'Core Indicators'!HB61</f>
        <v>2</v>
      </c>
      <c r="AG61" s="181">
        <f t="shared" si="27"/>
        <v>2</v>
      </c>
      <c r="AH61" s="181">
        <f>'Core Indicators'!HJ61</f>
        <v>2</v>
      </c>
      <c r="AI61" s="181">
        <f>'Core Indicators'!HR61</f>
        <v>2</v>
      </c>
      <c r="AJ61" s="181">
        <f t="shared" si="28"/>
        <v>2</v>
      </c>
      <c r="AK61" s="181">
        <f>'Core Indicators'!HZ61</f>
        <v>2</v>
      </c>
      <c r="AL61" s="181">
        <f>'Core Indicators'!IH61</f>
        <v>2</v>
      </c>
      <c r="AM61" s="181">
        <f>'Core Indicators'!IP61</f>
        <v>2</v>
      </c>
      <c r="AN61" s="181">
        <f t="shared" si="29"/>
        <v>2</v>
      </c>
    </row>
    <row r="62" spans="1:40" x14ac:dyDescent="0.35">
      <c r="A62" s="200" t="str">
        <f>Lists!C:C</f>
        <v>MMR003</v>
      </c>
      <c r="B62" s="245">
        <f t="shared" si="15"/>
        <v>1.9</v>
      </c>
      <c r="C62" s="160">
        <f t="shared" si="16"/>
        <v>0</v>
      </c>
      <c r="D62" s="268">
        <f t="shared" si="17"/>
        <v>2.2000000000000002</v>
      </c>
      <c r="E62" s="200">
        <f>'Core Indicators'!R62</f>
        <v>2</v>
      </c>
      <c r="F62" s="200">
        <f>'Core Indicators'!Z62</f>
        <v>2</v>
      </c>
      <c r="G62" s="160">
        <f t="shared" si="18"/>
        <v>2</v>
      </c>
      <c r="H62" s="200">
        <f>'Core Indicators'!AH62</f>
        <v>2</v>
      </c>
      <c r="I62" s="200">
        <f>'Core Indicators'!AP62</f>
        <v>2</v>
      </c>
      <c r="J62" s="200">
        <f>'Core Indicators'!BN62</f>
        <v>3</v>
      </c>
      <c r="K62" s="200">
        <f t="shared" si="19"/>
        <v>2.5</v>
      </c>
      <c r="L62" s="245">
        <f t="shared" si="20"/>
        <v>2.2999999999999998</v>
      </c>
      <c r="M62" s="268">
        <f t="shared" si="21"/>
        <v>2</v>
      </c>
      <c r="N62" s="201">
        <f>'Core Indicators'!DJ62</f>
        <v>2</v>
      </c>
      <c r="O62" s="201">
        <f>'Core Indicators'!DR62</f>
        <v>2</v>
      </c>
      <c r="P62" s="201">
        <f>'Core Indicators'!DZ62</f>
        <v>2</v>
      </c>
      <c r="Q62" s="201">
        <f>'Core Indicators'!EH62</f>
        <v>2</v>
      </c>
      <c r="R62" s="201">
        <f>'Core Indicators'!EP62</f>
        <v>2</v>
      </c>
      <c r="S62" s="160">
        <f t="shared" si="22"/>
        <v>1.6</v>
      </c>
      <c r="T62" s="160">
        <f t="shared" si="23"/>
        <v>1.1666666666666667</v>
      </c>
      <c r="U62" s="200">
        <v>1</v>
      </c>
      <c r="V62" s="200">
        <v>1</v>
      </c>
      <c r="W62" s="200">
        <f>'Core Indicators'!EX62</f>
        <v>2</v>
      </c>
      <c r="X62" s="160">
        <f t="shared" si="24"/>
        <v>1.5</v>
      </c>
      <c r="Y62" s="200">
        <v>1</v>
      </c>
      <c r="Z62" s="160">
        <f t="shared" si="25"/>
        <v>2</v>
      </c>
      <c r="AA62" s="200">
        <f>'Core Indicators'!FF62</f>
        <v>2</v>
      </c>
      <c r="AB62" s="200">
        <f t="shared" si="26"/>
        <v>2</v>
      </c>
      <c r="AC62" s="181">
        <f>'Core Indicators'!GD62</f>
        <v>2</v>
      </c>
      <c r="AD62" s="181">
        <f>'Core Indicators'!GL62</f>
        <v>2</v>
      </c>
      <c r="AE62" s="181">
        <f>'Core Indicators'!GT62</f>
        <v>2</v>
      </c>
      <c r="AF62" s="181">
        <f>'Core Indicators'!HB62</f>
        <v>2</v>
      </c>
      <c r="AG62" s="181">
        <f t="shared" si="27"/>
        <v>2</v>
      </c>
      <c r="AH62" s="181">
        <f>'Core Indicators'!HJ62</f>
        <v>2</v>
      </c>
      <c r="AI62" s="181">
        <f>'Core Indicators'!HR62</f>
        <v>2</v>
      </c>
      <c r="AJ62" s="181">
        <f t="shared" si="28"/>
        <v>2</v>
      </c>
      <c r="AK62" s="181">
        <f>'Core Indicators'!HZ62</f>
        <v>2</v>
      </c>
      <c r="AL62" s="181">
        <f>'Core Indicators'!IH62</f>
        <v>2</v>
      </c>
      <c r="AM62" s="181">
        <f>'Core Indicators'!IP62</f>
        <v>2</v>
      </c>
      <c r="AN62" s="181">
        <f t="shared" si="29"/>
        <v>2</v>
      </c>
    </row>
    <row r="63" spans="1:40" x14ac:dyDescent="0.35">
      <c r="A63" s="200" t="str">
        <f>Lists!C:C</f>
        <v>MMR004</v>
      </c>
      <c r="B63" s="245">
        <f t="shared" si="15"/>
        <v>2.2999999999999998</v>
      </c>
      <c r="C63" s="160">
        <f t="shared" si="16"/>
        <v>0</v>
      </c>
      <c r="D63" s="268">
        <f t="shared" si="17"/>
        <v>2.6</v>
      </c>
      <c r="E63" s="200">
        <f>'Core Indicators'!R63</f>
        <v>2</v>
      </c>
      <c r="F63" s="200">
        <f>'Core Indicators'!Z63</f>
        <v>2</v>
      </c>
      <c r="G63" s="160">
        <f t="shared" si="18"/>
        <v>2</v>
      </c>
      <c r="H63" s="200">
        <f>'Core Indicators'!AH63</f>
        <v>3</v>
      </c>
      <c r="I63" s="200">
        <f>'Core Indicators'!AP63</f>
        <v>2</v>
      </c>
      <c r="J63" s="200">
        <f>'Core Indicators'!BN63</f>
        <v>3</v>
      </c>
      <c r="K63" s="200">
        <f t="shared" si="19"/>
        <v>2.5</v>
      </c>
      <c r="L63" s="245">
        <f t="shared" si="20"/>
        <v>2.8</v>
      </c>
      <c r="M63" s="268">
        <f t="shared" si="21"/>
        <v>2.8</v>
      </c>
      <c r="N63" s="201">
        <f>'Core Indicators'!DJ63</f>
        <v>3</v>
      </c>
      <c r="O63" s="201">
        <f>'Core Indicators'!DR63</f>
        <v>2</v>
      </c>
      <c r="P63" s="201">
        <f>'Core Indicators'!DZ63</f>
        <v>3</v>
      </c>
      <c r="Q63" s="201">
        <f>'Core Indicators'!EH63</f>
        <v>3</v>
      </c>
      <c r="R63" s="201">
        <f>'Core Indicators'!EP63</f>
        <v>3</v>
      </c>
      <c r="S63" s="160">
        <f t="shared" si="22"/>
        <v>1.3</v>
      </c>
      <c r="T63" s="160">
        <f t="shared" si="23"/>
        <v>1.1666666666666667</v>
      </c>
      <c r="U63" s="200">
        <v>1</v>
      </c>
      <c r="V63" s="200">
        <v>1</v>
      </c>
      <c r="W63" s="200">
        <f>'Core Indicators'!EX63</f>
        <v>2</v>
      </c>
      <c r="X63" s="160">
        <f t="shared" si="24"/>
        <v>1.5</v>
      </c>
      <c r="Y63" s="200">
        <v>1</v>
      </c>
      <c r="Z63" s="160">
        <f t="shared" si="25"/>
        <v>1.5</v>
      </c>
      <c r="AA63" s="200">
        <f>'Core Indicators'!FF63</f>
        <v>1</v>
      </c>
      <c r="AB63" s="200">
        <f t="shared" si="26"/>
        <v>2</v>
      </c>
      <c r="AC63" s="181">
        <f>'Core Indicators'!GD63</f>
        <v>2</v>
      </c>
      <c r="AD63" s="181">
        <f>'Core Indicators'!GL63</f>
        <v>2</v>
      </c>
      <c r="AE63" s="181">
        <f>'Core Indicators'!GT63</f>
        <v>2</v>
      </c>
      <c r="AF63" s="181">
        <f>'Core Indicators'!HB63</f>
        <v>2</v>
      </c>
      <c r="AG63" s="181">
        <f t="shared" si="27"/>
        <v>2</v>
      </c>
      <c r="AH63" s="181">
        <f>'Core Indicators'!HJ63</f>
        <v>2</v>
      </c>
      <c r="AI63" s="181">
        <f>'Core Indicators'!HR63</f>
        <v>2</v>
      </c>
      <c r="AJ63" s="181">
        <f t="shared" si="28"/>
        <v>2</v>
      </c>
      <c r="AK63" s="181">
        <f>'Core Indicators'!HZ63</f>
        <v>2</v>
      </c>
      <c r="AL63" s="181">
        <f>'Core Indicators'!IH63</f>
        <v>2</v>
      </c>
      <c r="AM63" s="181">
        <f>'Core Indicators'!IP63</f>
        <v>2</v>
      </c>
      <c r="AN63" s="181">
        <f t="shared" si="29"/>
        <v>2</v>
      </c>
    </row>
    <row r="64" spans="1:40" x14ac:dyDescent="0.35">
      <c r="A64" s="200" t="str">
        <f>Lists!C:C</f>
        <v>MOZ001</v>
      </c>
      <c r="B64" s="245">
        <f t="shared" si="15"/>
        <v>2.2000000000000002</v>
      </c>
      <c r="C64" s="160">
        <f t="shared" si="16"/>
        <v>0</v>
      </c>
      <c r="D64" s="268">
        <f t="shared" si="17"/>
        <v>2.2000000000000002</v>
      </c>
      <c r="E64" s="200">
        <f>'Core Indicators'!R64</f>
        <v>2</v>
      </c>
      <c r="F64" s="200">
        <f>'Core Indicators'!Z64</f>
        <v>3</v>
      </c>
      <c r="G64" s="160">
        <f t="shared" si="18"/>
        <v>2.5</v>
      </c>
      <c r="H64" s="200">
        <f>'Core Indicators'!AH64</f>
        <v>2</v>
      </c>
      <c r="I64" s="200">
        <f>'Core Indicators'!AP64</f>
        <v>2</v>
      </c>
      <c r="J64" s="200">
        <f>'Core Indicators'!BN64</f>
        <v>2</v>
      </c>
      <c r="K64" s="200">
        <f t="shared" si="19"/>
        <v>2</v>
      </c>
      <c r="L64" s="245">
        <f t="shared" si="20"/>
        <v>2</v>
      </c>
      <c r="M64" s="268">
        <f t="shared" si="21"/>
        <v>2.8</v>
      </c>
      <c r="N64" s="201">
        <f>'Core Indicators'!DJ64</f>
        <v>3</v>
      </c>
      <c r="O64" s="201">
        <f>'Core Indicators'!DR64</f>
        <v>3</v>
      </c>
      <c r="P64" s="201">
        <f>'Core Indicators'!DZ64</f>
        <v>3</v>
      </c>
      <c r="Q64" s="201">
        <f>'Core Indicators'!EH64</f>
        <v>3</v>
      </c>
      <c r="R64" s="201">
        <f>'Core Indicators'!EP64</f>
        <v>2</v>
      </c>
      <c r="S64" s="160">
        <f t="shared" si="22"/>
        <v>1.3</v>
      </c>
      <c r="T64" s="160">
        <f t="shared" si="23"/>
        <v>1.1666666666666667</v>
      </c>
      <c r="U64" s="200">
        <v>1</v>
      </c>
      <c r="V64" s="200">
        <v>1</v>
      </c>
      <c r="W64" s="200">
        <f>'Core Indicators'!EX64</f>
        <v>2</v>
      </c>
      <c r="X64" s="160">
        <f t="shared" si="24"/>
        <v>1.5</v>
      </c>
      <c r="Y64" s="200">
        <v>1</v>
      </c>
      <c r="Z64" s="160">
        <f t="shared" si="25"/>
        <v>1.5</v>
      </c>
      <c r="AA64" s="200">
        <f>'Core Indicators'!FF64</f>
        <v>1</v>
      </c>
      <c r="AB64" s="200">
        <f t="shared" si="26"/>
        <v>2</v>
      </c>
      <c r="AC64" s="181">
        <f>'Core Indicators'!GD64</f>
        <v>2</v>
      </c>
      <c r="AD64" s="181">
        <f>'Core Indicators'!GL64</f>
        <v>2</v>
      </c>
      <c r="AE64" s="181">
        <f>'Core Indicators'!GT64</f>
        <v>2</v>
      </c>
      <c r="AF64" s="181">
        <f>'Core Indicators'!HB64</f>
        <v>2</v>
      </c>
      <c r="AG64" s="181">
        <f t="shared" si="27"/>
        <v>2</v>
      </c>
      <c r="AH64" s="181">
        <f>'Core Indicators'!HJ64</f>
        <v>2</v>
      </c>
      <c r="AI64" s="181">
        <f>'Core Indicators'!HR64</f>
        <v>2</v>
      </c>
      <c r="AJ64" s="181">
        <f t="shared" si="28"/>
        <v>2</v>
      </c>
      <c r="AK64" s="181">
        <f>'Core Indicators'!HZ64</f>
        <v>2</v>
      </c>
      <c r="AL64" s="181">
        <f>'Core Indicators'!IH64</f>
        <v>2</v>
      </c>
      <c r="AM64" s="181">
        <f>'Core Indicators'!IP64</f>
        <v>2</v>
      </c>
      <c r="AN64" s="181">
        <f t="shared" si="29"/>
        <v>2</v>
      </c>
    </row>
    <row r="65" spans="1:40" x14ac:dyDescent="0.35">
      <c r="A65" s="200" t="str">
        <f>Lists!C:C</f>
        <v>MOZ004</v>
      </c>
      <c r="B65" s="245">
        <f t="shared" si="15"/>
        <v>2.5</v>
      </c>
      <c r="C65" s="160">
        <f t="shared" si="16"/>
        <v>0</v>
      </c>
      <c r="D65" s="268">
        <f t="shared" si="17"/>
        <v>2.7</v>
      </c>
      <c r="E65" s="200">
        <f>'Core Indicators'!R65</f>
        <v>3</v>
      </c>
      <c r="F65" s="200">
        <f>'Core Indicators'!Z65</f>
        <v>3</v>
      </c>
      <c r="G65" s="160">
        <f t="shared" si="18"/>
        <v>3</v>
      </c>
      <c r="H65" s="200">
        <f>'Core Indicators'!AH65</f>
        <v>3</v>
      </c>
      <c r="I65" s="200">
        <f>'Core Indicators'!AP65</f>
        <v>2</v>
      </c>
      <c r="J65" s="200">
        <f>'Core Indicators'!BN65</f>
        <v>2</v>
      </c>
      <c r="K65" s="200">
        <f t="shared" si="19"/>
        <v>2</v>
      </c>
      <c r="L65" s="245">
        <f t="shared" si="20"/>
        <v>2.5</v>
      </c>
      <c r="M65" s="268">
        <f t="shared" si="21"/>
        <v>3</v>
      </c>
      <c r="N65" s="201">
        <f>'Core Indicators'!DJ65</f>
        <v>3</v>
      </c>
      <c r="O65" s="201">
        <f>'Core Indicators'!DR65</f>
        <v>3</v>
      </c>
      <c r="P65" s="201">
        <f>'Core Indicators'!DZ65</f>
        <v>3</v>
      </c>
      <c r="Q65" s="201">
        <f>'Core Indicators'!EH65</f>
        <v>3</v>
      </c>
      <c r="R65" s="201">
        <f>'Core Indicators'!EP65</f>
        <v>3</v>
      </c>
      <c r="S65" s="160">
        <f t="shared" si="22"/>
        <v>1.6</v>
      </c>
      <c r="T65" s="160">
        <f t="shared" si="23"/>
        <v>1.1666666666666667</v>
      </c>
      <c r="U65" s="200">
        <v>1</v>
      </c>
      <c r="V65" s="200">
        <v>1</v>
      </c>
      <c r="W65" s="200">
        <f>'Core Indicators'!EX65</f>
        <v>2</v>
      </c>
      <c r="X65" s="160">
        <f t="shared" si="24"/>
        <v>1.5</v>
      </c>
      <c r="Y65" s="200">
        <v>1</v>
      </c>
      <c r="Z65" s="160">
        <f t="shared" si="25"/>
        <v>2.041666666666667</v>
      </c>
      <c r="AA65" s="200">
        <f>'Core Indicators'!FF65</f>
        <v>2</v>
      </c>
      <c r="AB65" s="200">
        <f t="shared" si="26"/>
        <v>2.0833333333333335</v>
      </c>
      <c r="AC65" s="181">
        <f>'Core Indicators'!GD65</f>
        <v>1</v>
      </c>
      <c r="AD65" s="181">
        <f>'Core Indicators'!GL65</f>
        <v>2</v>
      </c>
      <c r="AE65" s="181">
        <f>'Core Indicators'!GT65</f>
        <v>2</v>
      </c>
      <c r="AF65" s="181">
        <f>'Core Indicators'!HB65</f>
        <v>2</v>
      </c>
      <c r="AG65" s="181">
        <f t="shared" si="27"/>
        <v>1.75</v>
      </c>
      <c r="AH65" s="181">
        <f>'Core Indicators'!HJ65</f>
        <v>3</v>
      </c>
      <c r="AI65" s="181">
        <f>'Core Indicators'!HR65</f>
        <v>2</v>
      </c>
      <c r="AJ65" s="181">
        <f t="shared" si="28"/>
        <v>2.5</v>
      </c>
      <c r="AK65" s="181">
        <f>'Core Indicators'!HZ65</f>
        <v>2</v>
      </c>
      <c r="AL65" s="181">
        <f>'Core Indicators'!IH65</f>
        <v>2</v>
      </c>
      <c r="AM65" s="181">
        <f>'Core Indicators'!IP65</f>
        <v>2</v>
      </c>
      <c r="AN65" s="181">
        <f t="shared" si="29"/>
        <v>2</v>
      </c>
    </row>
    <row r="66" spans="1:40" x14ac:dyDescent="0.35">
      <c r="A66" s="200" t="str">
        <f>Lists!C:C</f>
        <v>MOZ006</v>
      </c>
      <c r="B66" s="245">
        <f t="shared" si="15"/>
        <v>2</v>
      </c>
      <c r="C66" s="160">
        <f t="shared" si="16"/>
        <v>1</v>
      </c>
      <c r="D66" s="268">
        <f t="shared" si="17"/>
        <v>2.4</v>
      </c>
      <c r="E66" s="200">
        <f>'Core Indicators'!R66</f>
        <v>3</v>
      </c>
      <c r="F66" s="200">
        <f>'Core Indicators'!Z66</f>
        <v>3</v>
      </c>
      <c r="G66" s="160">
        <f t="shared" si="18"/>
        <v>3</v>
      </c>
      <c r="H66" s="200">
        <f>'Core Indicators'!AH66</f>
        <v>2</v>
      </c>
      <c r="I66" s="200">
        <f>'Core Indicators'!AP66</f>
        <v>2</v>
      </c>
      <c r="J66" s="200" t="str">
        <f>'Core Indicators'!BN66</f>
        <v>x</v>
      </c>
      <c r="K66" s="200">
        <f t="shared" si="19"/>
        <v>2</v>
      </c>
      <c r="L66" s="245">
        <f t="shared" si="20"/>
        <v>2</v>
      </c>
      <c r="M66" s="268">
        <f t="shared" si="21"/>
        <v>2</v>
      </c>
      <c r="N66" s="201">
        <f>'Core Indicators'!DJ66</f>
        <v>2</v>
      </c>
      <c r="O66" s="201">
        <f>'Core Indicators'!DR66</f>
        <v>2</v>
      </c>
      <c r="P66" s="201">
        <f>'Core Indicators'!DZ66</f>
        <v>2</v>
      </c>
      <c r="Q66" s="201">
        <f>'Core Indicators'!EH66</f>
        <v>2</v>
      </c>
      <c r="R66" s="201">
        <f>'Core Indicators'!EP66</f>
        <v>2</v>
      </c>
      <c r="S66" s="160">
        <f t="shared" si="22"/>
        <v>1.6</v>
      </c>
      <c r="T66" s="160">
        <f t="shared" si="23"/>
        <v>1.1666666666666667</v>
      </c>
      <c r="U66" s="200">
        <v>1</v>
      </c>
      <c r="V66" s="200">
        <v>1</v>
      </c>
      <c r="W66" s="200">
        <f>'Core Indicators'!EX66</f>
        <v>2</v>
      </c>
      <c r="X66" s="160">
        <f t="shared" si="24"/>
        <v>1.5</v>
      </c>
      <c r="Y66" s="200">
        <v>1</v>
      </c>
      <c r="Z66" s="160">
        <f t="shared" si="25"/>
        <v>2</v>
      </c>
      <c r="AA66" s="200">
        <f>'Core Indicators'!FF66</f>
        <v>2</v>
      </c>
      <c r="AB66" s="200">
        <f t="shared" si="26"/>
        <v>2</v>
      </c>
      <c r="AC66" s="181">
        <f>'Core Indicators'!GD66</f>
        <v>2</v>
      </c>
      <c r="AD66" s="181">
        <f>'Core Indicators'!GL66</f>
        <v>2</v>
      </c>
      <c r="AE66" s="181">
        <f>'Core Indicators'!GT66</f>
        <v>2</v>
      </c>
      <c r="AF66" s="181">
        <f>'Core Indicators'!HB66</f>
        <v>2</v>
      </c>
      <c r="AG66" s="181">
        <f t="shared" si="27"/>
        <v>2</v>
      </c>
      <c r="AH66" s="181">
        <f>'Core Indicators'!HJ66</f>
        <v>2</v>
      </c>
      <c r="AI66" s="181">
        <f>'Core Indicators'!HR66</f>
        <v>2</v>
      </c>
      <c r="AJ66" s="181">
        <f t="shared" si="28"/>
        <v>2</v>
      </c>
      <c r="AK66" s="181">
        <f>'Core Indicators'!HZ66</f>
        <v>2</v>
      </c>
      <c r="AL66" s="181">
        <f>'Core Indicators'!IH66</f>
        <v>2</v>
      </c>
      <c r="AM66" s="181">
        <f>'Core Indicators'!IP66</f>
        <v>2</v>
      </c>
      <c r="AN66" s="181">
        <f t="shared" si="29"/>
        <v>2</v>
      </c>
    </row>
    <row r="67" spans="1:40" x14ac:dyDescent="0.35">
      <c r="A67" s="200" t="str">
        <f>Lists!C:C</f>
        <v>MOZ007</v>
      </c>
      <c r="B67" s="245">
        <f t="shared" ref="B67:B98" si="30">IF(OR(M67="x",D67="x"),"x",ROUND((5-GEOMEAN(((5-D67)/5*4+1),((5-M67)/5*4+1),((5-M67)/5*4+1)))/4*3.5+S67*0.3,1))</f>
        <v>2.4</v>
      </c>
      <c r="C67" s="160">
        <f t="shared" ref="C67:C98" si="31">COUNTIF(E67:F67,"x")+COUNTIF(H67:I67,"x")+COUNTIF(J67:J67,"x")+COUNTIF(M67,"x")+COUNTIF(U67:W67,"x")+COUNTIF(Y67:AB67,"x")</f>
        <v>0</v>
      </c>
      <c r="D67" s="268">
        <f t="shared" ref="D67:D98" si="32">IF(OR(L67="x",G67="x"),"x",ROUND((5-GEOMEAN(((5-L67)/5*4+1),((5-L67)/5*4+1),((5-G67)/5*4+1)))/4*5,1))</f>
        <v>2.4</v>
      </c>
      <c r="E67" s="200">
        <f>'Core Indicators'!R67</f>
        <v>3</v>
      </c>
      <c r="F67" s="200">
        <f>'Core Indicators'!Z67</f>
        <v>3</v>
      </c>
      <c r="G67" s="160">
        <f t="shared" ref="G67:G98" si="33">IF(AND(F67="x",E67="x"),"x",IF(OR(F67="x",E67="x"),AVERAGE(E67,F67),ROUND((10-GEOMEAN(((10-E67)/10*9+1),((10-F67)/10*9+1)))/9*10,1)))</f>
        <v>3</v>
      </c>
      <c r="H67" s="200">
        <f>'Core Indicators'!AH67</f>
        <v>2</v>
      </c>
      <c r="I67" s="200">
        <f>'Core Indicators'!AP67</f>
        <v>2</v>
      </c>
      <c r="J67" s="200">
        <f>'Core Indicators'!BN67</f>
        <v>2</v>
      </c>
      <c r="K67" s="200">
        <f t="shared" ref="K67:K98" si="34">IF(AND(J67="x",I67="x"),"x",IF(OR(J67="x",I67="x"),AVERAGE(I67,J67),ROUND((10-GEOMEAN(((10-I67)/10*9+1),((10-J67)/10*9+1)))/9*10,1)))</f>
        <v>2</v>
      </c>
      <c r="L67" s="245">
        <f t="shared" ref="L67:L98" si="35">IF(AND(H67="x",K67="x"),"x",IF(OR(H67="x",K67="x"),AVERAGE(H67,K67),ROUND((10-GEOMEAN(((10-H67)/10*9+1),((10-K67)/10*9+1)))/9*10,1)))</f>
        <v>2</v>
      </c>
      <c r="M67" s="268">
        <f t="shared" ref="M67:M98" si="36">IF(N67="x","x",AVERAGE(N67:R67))</f>
        <v>3</v>
      </c>
      <c r="N67" s="201">
        <f>'Core Indicators'!DJ67</f>
        <v>3</v>
      </c>
      <c r="O67" s="201">
        <f>'Core Indicators'!DR67</f>
        <v>3</v>
      </c>
      <c r="P67" s="201">
        <f>'Core Indicators'!DZ67</f>
        <v>3</v>
      </c>
      <c r="Q67" s="201">
        <f>'Core Indicators'!EH67</f>
        <v>3</v>
      </c>
      <c r="R67" s="201">
        <f>'Core Indicators'!EP67</f>
        <v>3</v>
      </c>
      <c r="S67" s="160">
        <f t="shared" ref="S67:S98" si="37">IF(OR(Z67="x",T67="x"),T67,ROUND((10-GEOMEAN(((10-T67)/10*9+1),((10-Z67)/10*9+1)))/9*10,1))</f>
        <v>1.6</v>
      </c>
      <c r="T67" s="160">
        <f t="shared" ref="T67:T98" si="38">AVERAGE(U67,X67,Y67)</f>
        <v>1.1666666666666667</v>
      </c>
      <c r="U67" s="200">
        <v>1</v>
      </c>
      <c r="V67" s="200">
        <v>1</v>
      </c>
      <c r="W67" s="200">
        <f>'Core Indicators'!EX67</f>
        <v>2</v>
      </c>
      <c r="X67" s="160">
        <f t="shared" ref="X67:X98" si="39">AVERAGE(V67:W67)</f>
        <v>1.5</v>
      </c>
      <c r="Y67" s="200">
        <v>1</v>
      </c>
      <c r="Z67" s="160">
        <f t="shared" ref="Z67:Z98" si="40">IF(AND(AA67="x",AB67="x"),"x",AVERAGE(AA67:AB67))</f>
        <v>1.9444444444444446</v>
      </c>
      <c r="AA67" s="200">
        <f>'Core Indicators'!FF67</f>
        <v>2</v>
      </c>
      <c r="AB67" s="200">
        <f t="shared" ref="AB67:AB98" si="41">IF(AND(AJ67="x",AN67="x",AG67="x"),"x",(AVERAGE(AJ67,AN67,AG67)))</f>
        <v>1.8888888888888891</v>
      </c>
      <c r="AC67" s="181">
        <f>'Core Indicators'!GD67</f>
        <v>2</v>
      </c>
      <c r="AD67" s="181">
        <f>'Core Indicators'!GL67</f>
        <v>2</v>
      </c>
      <c r="AE67" s="181">
        <f>'Core Indicators'!GT67</f>
        <v>2</v>
      </c>
      <c r="AF67" s="181">
        <f>'Core Indicators'!HB67</f>
        <v>2</v>
      </c>
      <c r="AG67" s="181">
        <f t="shared" ref="AG67:AG98" si="42">IF(AND(AC67="x",AD67="x",AE67="x",AF67="x"),"x",AVERAGE(AC67:AF67))</f>
        <v>2</v>
      </c>
      <c r="AH67" s="181">
        <f>'Core Indicators'!HJ67</f>
        <v>2</v>
      </c>
      <c r="AI67" s="181">
        <f>'Core Indicators'!HR67</f>
        <v>2</v>
      </c>
      <c r="AJ67" s="181">
        <f t="shared" ref="AJ67:AJ98" si="43">IF(AND(AH67="x",AI67="x"),"x",AVERAGE(AH67:AI67))</f>
        <v>2</v>
      </c>
      <c r="AK67" s="181">
        <f>'Core Indicators'!HZ67</f>
        <v>2</v>
      </c>
      <c r="AL67" s="181">
        <f>'Core Indicators'!IH67</f>
        <v>2</v>
      </c>
      <c r="AM67" s="181">
        <f>'Core Indicators'!IP67</f>
        <v>1</v>
      </c>
      <c r="AN67" s="181">
        <f t="shared" ref="AN67:AN98" si="44">IF(AND(AK67="x",AL67="x",AM67="x"),"x",AVERAGE(AK67:AM67))</f>
        <v>1.6666666666666667</v>
      </c>
    </row>
    <row r="68" spans="1:40" x14ac:dyDescent="0.35">
      <c r="A68" s="200" t="str">
        <f>Lists!C:C</f>
        <v>MRT002</v>
      </c>
      <c r="B68" s="245">
        <f t="shared" si="30"/>
        <v>1.9</v>
      </c>
      <c r="C68" s="160">
        <f t="shared" si="31"/>
        <v>2</v>
      </c>
      <c r="D68" s="268">
        <f t="shared" si="32"/>
        <v>2</v>
      </c>
      <c r="E68" s="200">
        <f>'Core Indicators'!R68</f>
        <v>2</v>
      </c>
      <c r="F68" s="200">
        <f>'Core Indicators'!Z68</f>
        <v>2</v>
      </c>
      <c r="G68" s="160">
        <f t="shared" si="33"/>
        <v>2</v>
      </c>
      <c r="H68" s="200">
        <f>'Core Indicators'!AH68</f>
        <v>2</v>
      </c>
      <c r="I68" s="200">
        <f>'Core Indicators'!AP68</f>
        <v>2</v>
      </c>
      <c r="J68" s="200" t="str">
        <f>'Core Indicators'!BN68</f>
        <v>x</v>
      </c>
      <c r="K68" s="200">
        <f t="shared" si="34"/>
        <v>2</v>
      </c>
      <c r="L68" s="245">
        <f t="shared" si="35"/>
        <v>2</v>
      </c>
      <c r="M68" s="268">
        <f t="shared" si="36"/>
        <v>2</v>
      </c>
      <c r="N68" s="201">
        <f>'Core Indicators'!DJ68</f>
        <v>2</v>
      </c>
      <c r="O68" s="201">
        <f>'Core Indicators'!DR68</f>
        <v>2</v>
      </c>
      <c r="P68" s="201">
        <f>'Core Indicators'!DZ68</f>
        <v>2</v>
      </c>
      <c r="Q68" s="201">
        <f>'Core Indicators'!EH68</f>
        <v>2</v>
      </c>
      <c r="R68" s="201">
        <f>'Core Indicators'!EP68</f>
        <v>2</v>
      </c>
      <c r="S68" s="160">
        <f t="shared" si="37"/>
        <v>1.5</v>
      </c>
      <c r="T68" s="160">
        <f t="shared" si="38"/>
        <v>1</v>
      </c>
      <c r="U68" s="200">
        <v>1</v>
      </c>
      <c r="V68" s="200">
        <v>1</v>
      </c>
      <c r="W68" s="200" t="str">
        <f>'Core Indicators'!EX68</f>
        <v>x</v>
      </c>
      <c r="X68" s="160">
        <f t="shared" si="39"/>
        <v>1</v>
      </c>
      <c r="Y68" s="200">
        <v>1</v>
      </c>
      <c r="Z68" s="160">
        <f t="shared" si="40"/>
        <v>2</v>
      </c>
      <c r="AA68" s="200">
        <f>'Core Indicators'!FF68</f>
        <v>2</v>
      </c>
      <c r="AB68" s="200">
        <f t="shared" si="41"/>
        <v>2</v>
      </c>
      <c r="AC68" s="181">
        <f>'Core Indicators'!GD68</f>
        <v>2</v>
      </c>
      <c r="AD68" s="181">
        <f>'Core Indicators'!GL68</f>
        <v>2</v>
      </c>
      <c r="AE68" s="181">
        <f>'Core Indicators'!GT68</f>
        <v>2</v>
      </c>
      <c r="AF68" s="181">
        <f>'Core Indicators'!HB68</f>
        <v>2</v>
      </c>
      <c r="AG68" s="181">
        <f t="shared" si="42"/>
        <v>2</v>
      </c>
      <c r="AH68" s="181">
        <f>'Core Indicators'!HJ68</f>
        <v>2</v>
      </c>
      <c r="AI68" s="181">
        <f>'Core Indicators'!HR68</f>
        <v>2</v>
      </c>
      <c r="AJ68" s="181">
        <f t="shared" si="43"/>
        <v>2</v>
      </c>
      <c r="AK68" s="181">
        <f>'Core Indicators'!HZ68</f>
        <v>2</v>
      </c>
      <c r="AL68" s="181">
        <f>'Core Indicators'!IH68</f>
        <v>2</v>
      </c>
      <c r="AM68" s="181">
        <f>'Core Indicators'!IP68</f>
        <v>2</v>
      </c>
      <c r="AN68" s="181">
        <f t="shared" si="44"/>
        <v>2</v>
      </c>
    </row>
    <row r="69" spans="1:40" x14ac:dyDescent="0.35">
      <c r="A69" s="200" t="str">
        <f>Lists!C:C</f>
        <v>MRT003</v>
      </c>
      <c r="B69" s="245">
        <f t="shared" si="30"/>
        <v>1.9</v>
      </c>
      <c r="C69" s="160">
        <f t="shared" si="31"/>
        <v>4</v>
      </c>
      <c r="D69" s="268">
        <f t="shared" si="32"/>
        <v>2</v>
      </c>
      <c r="E69" s="200">
        <f>'Core Indicators'!R69</f>
        <v>2</v>
      </c>
      <c r="F69" s="200">
        <f>'Core Indicators'!Z69</f>
        <v>2</v>
      </c>
      <c r="G69" s="160">
        <f t="shared" si="33"/>
        <v>2</v>
      </c>
      <c r="H69" s="200">
        <f>'Core Indicators'!AH69</f>
        <v>2</v>
      </c>
      <c r="I69" s="200" t="str">
        <f>'Core Indicators'!AP69</f>
        <v>x</v>
      </c>
      <c r="J69" s="200" t="str">
        <f>'Core Indicators'!BN69</f>
        <v>x</v>
      </c>
      <c r="K69" s="200" t="str">
        <f t="shared" si="34"/>
        <v>x</v>
      </c>
      <c r="L69" s="245">
        <f t="shared" si="35"/>
        <v>2</v>
      </c>
      <c r="M69" s="268">
        <f t="shared" si="36"/>
        <v>2</v>
      </c>
      <c r="N69" s="201">
        <f>'Core Indicators'!DJ69</f>
        <v>2</v>
      </c>
      <c r="O69" s="201">
        <f>'Core Indicators'!DR69</f>
        <v>2</v>
      </c>
      <c r="P69" s="201">
        <f>'Core Indicators'!DZ69</f>
        <v>2</v>
      </c>
      <c r="Q69" s="201">
        <f>'Core Indicators'!EH69</f>
        <v>2</v>
      </c>
      <c r="R69" s="201">
        <f>'Core Indicators'!EP69</f>
        <v>2</v>
      </c>
      <c r="S69" s="160">
        <f t="shared" si="37"/>
        <v>1.5</v>
      </c>
      <c r="T69" s="160">
        <f t="shared" si="38"/>
        <v>1</v>
      </c>
      <c r="U69" s="200">
        <v>1</v>
      </c>
      <c r="V69" s="200">
        <v>1</v>
      </c>
      <c r="W69" s="200" t="str">
        <f>'Core Indicators'!EX69</f>
        <v>x</v>
      </c>
      <c r="X69" s="160">
        <f t="shared" si="39"/>
        <v>1</v>
      </c>
      <c r="Y69" s="200">
        <v>1</v>
      </c>
      <c r="Z69" s="160">
        <f t="shared" si="40"/>
        <v>2</v>
      </c>
      <c r="AA69" s="200" t="str">
        <f>'Core Indicators'!FF69</f>
        <v>x</v>
      </c>
      <c r="AB69" s="200">
        <f t="shared" si="41"/>
        <v>2</v>
      </c>
      <c r="AC69" s="181">
        <f>'Core Indicators'!GD69</f>
        <v>2</v>
      </c>
      <c r="AD69" s="181">
        <f>'Core Indicators'!GL69</f>
        <v>2</v>
      </c>
      <c r="AE69" s="181">
        <f>'Core Indicators'!GT69</f>
        <v>2</v>
      </c>
      <c r="AF69" s="181">
        <f>'Core Indicators'!HB69</f>
        <v>2</v>
      </c>
      <c r="AG69" s="181">
        <f t="shared" si="42"/>
        <v>2</v>
      </c>
      <c r="AH69" s="181">
        <f>'Core Indicators'!HJ69</f>
        <v>2</v>
      </c>
      <c r="AI69" s="181">
        <f>'Core Indicators'!HR69</f>
        <v>2</v>
      </c>
      <c r="AJ69" s="181">
        <f t="shared" si="43"/>
        <v>2</v>
      </c>
      <c r="AK69" s="181">
        <f>'Core Indicators'!HZ69</f>
        <v>2</v>
      </c>
      <c r="AL69" s="181">
        <f>'Core Indicators'!IH69</f>
        <v>2</v>
      </c>
      <c r="AM69" s="181">
        <f>'Core Indicators'!IP69</f>
        <v>2</v>
      </c>
      <c r="AN69" s="181">
        <f t="shared" si="44"/>
        <v>2</v>
      </c>
    </row>
    <row r="70" spans="1:40" x14ac:dyDescent="0.35">
      <c r="A70" s="200" t="str">
        <f>Lists!C:C</f>
        <v>MWI002</v>
      </c>
      <c r="B70" s="245">
        <f t="shared" si="30"/>
        <v>1.8</v>
      </c>
      <c r="C70" s="160">
        <f t="shared" si="31"/>
        <v>1</v>
      </c>
      <c r="D70" s="268">
        <f t="shared" si="32"/>
        <v>1.8</v>
      </c>
      <c r="E70" s="200">
        <f>'Core Indicators'!R70</f>
        <v>1</v>
      </c>
      <c r="F70" s="200">
        <f>'Core Indicators'!Z70</f>
        <v>2</v>
      </c>
      <c r="G70" s="160">
        <f t="shared" si="33"/>
        <v>1.5</v>
      </c>
      <c r="H70" s="200">
        <f>'Core Indicators'!AH70</f>
        <v>2</v>
      </c>
      <c r="I70" s="200">
        <f>'Core Indicators'!AP70</f>
        <v>2</v>
      </c>
      <c r="J70" s="200">
        <f>'Core Indicators'!BN70</f>
        <v>2</v>
      </c>
      <c r="K70" s="200">
        <f t="shared" si="34"/>
        <v>2</v>
      </c>
      <c r="L70" s="245">
        <f t="shared" si="35"/>
        <v>2</v>
      </c>
      <c r="M70" s="268">
        <f t="shared" si="36"/>
        <v>2</v>
      </c>
      <c r="N70" s="201">
        <f>'Core Indicators'!DJ70</f>
        <v>2</v>
      </c>
      <c r="O70" s="201">
        <f>'Core Indicators'!DR70</f>
        <v>2</v>
      </c>
      <c r="P70" s="201">
        <f>'Core Indicators'!DZ70</f>
        <v>2</v>
      </c>
      <c r="Q70" s="201">
        <f>'Core Indicators'!EH70</f>
        <v>2</v>
      </c>
      <c r="R70" s="201">
        <f>'Core Indicators'!EP70</f>
        <v>2</v>
      </c>
      <c r="S70" s="160">
        <f t="shared" si="37"/>
        <v>1.6</v>
      </c>
      <c r="T70" s="160">
        <f t="shared" si="38"/>
        <v>1.1666666666666667</v>
      </c>
      <c r="U70" s="200">
        <v>1</v>
      </c>
      <c r="V70" s="200">
        <v>1</v>
      </c>
      <c r="W70" s="200">
        <f>'Core Indicators'!EX70</f>
        <v>2</v>
      </c>
      <c r="X70" s="160">
        <f t="shared" si="39"/>
        <v>1.5</v>
      </c>
      <c r="Y70" s="200">
        <v>1</v>
      </c>
      <c r="Z70" s="160">
        <f t="shared" si="40"/>
        <v>2</v>
      </c>
      <c r="AA70" s="200" t="str">
        <f>'Core Indicators'!FF70</f>
        <v>x</v>
      </c>
      <c r="AB70" s="200">
        <f t="shared" si="41"/>
        <v>2</v>
      </c>
      <c r="AC70" s="181">
        <f>'Core Indicators'!GD70</f>
        <v>2</v>
      </c>
      <c r="AD70" s="181">
        <f>'Core Indicators'!GL70</f>
        <v>2</v>
      </c>
      <c r="AE70" s="181">
        <f>'Core Indicators'!GT70</f>
        <v>2</v>
      </c>
      <c r="AF70" s="181">
        <f>'Core Indicators'!HB70</f>
        <v>2</v>
      </c>
      <c r="AG70" s="181">
        <f t="shared" si="42"/>
        <v>2</v>
      </c>
      <c r="AH70" s="181">
        <f>'Core Indicators'!HJ70</f>
        <v>2</v>
      </c>
      <c r="AI70" s="181">
        <f>'Core Indicators'!HR70</f>
        <v>2</v>
      </c>
      <c r="AJ70" s="181">
        <f t="shared" si="43"/>
        <v>2</v>
      </c>
      <c r="AK70" s="181">
        <f>'Core Indicators'!HZ70</f>
        <v>2</v>
      </c>
      <c r="AL70" s="181">
        <f>'Core Indicators'!IH70</f>
        <v>2</v>
      </c>
      <c r="AM70" s="181">
        <f>'Core Indicators'!IP70</f>
        <v>2</v>
      </c>
      <c r="AN70" s="181">
        <f t="shared" si="44"/>
        <v>2</v>
      </c>
    </row>
    <row r="71" spans="1:40" x14ac:dyDescent="0.35">
      <c r="A71" s="200" t="str">
        <f>Lists!C:C</f>
        <v>MYS001</v>
      </c>
      <c r="B71" s="245">
        <f t="shared" si="30"/>
        <v>1.9</v>
      </c>
      <c r="C71" s="160">
        <f t="shared" si="31"/>
        <v>0</v>
      </c>
      <c r="D71" s="268">
        <f t="shared" si="32"/>
        <v>2.2000000000000002</v>
      </c>
      <c r="E71" s="200">
        <f>'Core Indicators'!R71</f>
        <v>2</v>
      </c>
      <c r="F71" s="200">
        <f>'Core Indicators'!Z71</f>
        <v>2</v>
      </c>
      <c r="G71" s="160">
        <f t="shared" si="33"/>
        <v>2</v>
      </c>
      <c r="H71" s="200">
        <f>'Core Indicators'!AH71</f>
        <v>2</v>
      </c>
      <c r="I71" s="200">
        <f>'Core Indicators'!AP71</f>
        <v>2</v>
      </c>
      <c r="J71" s="200">
        <f>'Core Indicators'!BN71</f>
        <v>3</v>
      </c>
      <c r="K71" s="200">
        <f t="shared" si="34"/>
        <v>2.5</v>
      </c>
      <c r="L71" s="245">
        <f t="shared" si="35"/>
        <v>2.2999999999999998</v>
      </c>
      <c r="M71" s="268">
        <f t="shared" si="36"/>
        <v>2</v>
      </c>
      <c r="N71" s="201">
        <f>'Core Indicators'!DJ71</f>
        <v>2</v>
      </c>
      <c r="O71" s="201">
        <f>'Core Indicators'!DR71</f>
        <v>2</v>
      </c>
      <c r="P71" s="201">
        <f>'Core Indicators'!DZ71</f>
        <v>2</v>
      </c>
      <c r="Q71" s="201">
        <f>'Core Indicators'!EH71</f>
        <v>2</v>
      </c>
      <c r="R71" s="201">
        <f>'Core Indicators'!EP71</f>
        <v>2</v>
      </c>
      <c r="S71" s="160">
        <f t="shared" si="37"/>
        <v>1.6</v>
      </c>
      <c r="T71" s="160">
        <f t="shared" si="38"/>
        <v>1.1666666666666667</v>
      </c>
      <c r="U71" s="200">
        <v>1</v>
      </c>
      <c r="V71" s="200">
        <v>1</v>
      </c>
      <c r="W71" s="200">
        <f>'Core Indicators'!EX71</f>
        <v>2</v>
      </c>
      <c r="X71" s="160">
        <f t="shared" si="39"/>
        <v>1.5</v>
      </c>
      <c r="Y71" s="200">
        <v>1</v>
      </c>
      <c r="Z71" s="160">
        <f t="shared" si="40"/>
        <v>2</v>
      </c>
      <c r="AA71" s="200">
        <f>'Core Indicators'!FF71</f>
        <v>2</v>
      </c>
      <c r="AB71" s="200">
        <f t="shared" si="41"/>
        <v>2</v>
      </c>
      <c r="AC71" s="181">
        <f>'Core Indicators'!GD71</f>
        <v>2</v>
      </c>
      <c r="AD71" s="181">
        <f>'Core Indicators'!GL71</f>
        <v>2</v>
      </c>
      <c r="AE71" s="181">
        <f>'Core Indicators'!GT71</f>
        <v>2</v>
      </c>
      <c r="AF71" s="181">
        <f>'Core Indicators'!HB71</f>
        <v>2</v>
      </c>
      <c r="AG71" s="181">
        <f t="shared" si="42"/>
        <v>2</v>
      </c>
      <c r="AH71" s="181">
        <f>'Core Indicators'!HJ71</f>
        <v>2</v>
      </c>
      <c r="AI71" s="181">
        <f>'Core Indicators'!HR71</f>
        <v>2</v>
      </c>
      <c r="AJ71" s="181">
        <f t="shared" si="43"/>
        <v>2</v>
      </c>
      <c r="AK71" s="181">
        <f>'Core Indicators'!HZ71</f>
        <v>2</v>
      </c>
      <c r="AL71" s="181">
        <f>'Core Indicators'!IH71</f>
        <v>2</v>
      </c>
      <c r="AM71" s="181">
        <f>'Core Indicators'!IP71</f>
        <v>2</v>
      </c>
      <c r="AN71" s="181">
        <f t="shared" si="44"/>
        <v>2</v>
      </c>
    </row>
    <row r="72" spans="1:40" x14ac:dyDescent="0.35">
      <c r="A72" s="200" t="str">
        <f>Lists!C:C</f>
        <v>NAM002</v>
      </c>
      <c r="B72" s="245">
        <f t="shared" si="30"/>
        <v>1.8</v>
      </c>
      <c r="C72" s="160">
        <f t="shared" si="31"/>
        <v>3</v>
      </c>
      <c r="D72" s="268">
        <f t="shared" si="32"/>
        <v>1.8</v>
      </c>
      <c r="E72" s="200">
        <f>'Core Indicators'!R72</f>
        <v>1</v>
      </c>
      <c r="F72" s="200">
        <f>'Core Indicators'!Z72</f>
        <v>2</v>
      </c>
      <c r="G72" s="160">
        <f t="shared" si="33"/>
        <v>1.5</v>
      </c>
      <c r="H72" s="200">
        <f>'Core Indicators'!AH72</f>
        <v>2</v>
      </c>
      <c r="I72" s="200" t="str">
        <f>'Core Indicators'!AP72</f>
        <v>x</v>
      </c>
      <c r="J72" s="200" t="str">
        <f>'Core Indicators'!BN72</f>
        <v>x</v>
      </c>
      <c r="K72" s="200" t="str">
        <f t="shared" si="34"/>
        <v>x</v>
      </c>
      <c r="L72" s="245">
        <f t="shared" si="35"/>
        <v>2</v>
      </c>
      <c r="M72" s="268">
        <f t="shared" si="36"/>
        <v>2</v>
      </c>
      <c r="N72" s="201">
        <f>'Core Indicators'!DJ72</f>
        <v>2</v>
      </c>
      <c r="O72" s="201">
        <f>'Core Indicators'!DR72</f>
        <v>2</v>
      </c>
      <c r="P72" s="201">
        <f>'Core Indicators'!DZ72</f>
        <v>2</v>
      </c>
      <c r="Q72" s="201">
        <f>'Core Indicators'!EH72</f>
        <v>2</v>
      </c>
      <c r="R72" s="201">
        <f>'Core Indicators'!EP72</f>
        <v>2</v>
      </c>
      <c r="S72" s="160">
        <f t="shared" si="37"/>
        <v>1.5</v>
      </c>
      <c r="T72" s="160">
        <f t="shared" si="38"/>
        <v>1</v>
      </c>
      <c r="U72" s="200">
        <v>1</v>
      </c>
      <c r="V72" s="200">
        <v>1</v>
      </c>
      <c r="W72" s="200" t="str">
        <f>'Core Indicators'!EX72</f>
        <v>x</v>
      </c>
      <c r="X72" s="160">
        <f t="shared" si="39"/>
        <v>1</v>
      </c>
      <c r="Y72" s="200">
        <v>1</v>
      </c>
      <c r="Z72" s="160">
        <f t="shared" si="40"/>
        <v>2</v>
      </c>
      <c r="AA72" s="200">
        <f>'Core Indicators'!FF72</f>
        <v>2</v>
      </c>
      <c r="AB72" s="200">
        <f t="shared" si="41"/>
        <v>2</v>
      </c>
      <c r="AC72" s="181">
        <f>'Core Indicators'!GD72</f>
        <v>2</v>
      </c>
      <c r="AD72" s="181">
        <f>'Core Indicators'!GL72</f>
        <v>2</v>
      </c>
      <c r="AE72" s="181">
        <f>'Core Indicators'!GT72</f>
        <v>2</v>
      </c>
      <c r="AF72" s="181">
        <f>'Core Indicators'!HB72</f>
        <v>2</v>
      </c>
      <c r="AG72" s="181">
        <f t="shared" si="42"/>
        <v>2</v>
      </c>
      <c r="AH72" s="181">
        <f>'Core Indicators'!HJ72</f>
        <v>2</v>
      </c>
      <c r="AI72" s="181">
        <f>'Core Indicators'!HR72</f>
        <v>2</v>
      </c>
      <c r="AJ72" s="181">
        <f t="shared" si="43"/>
        <v>2</v>
      </c>
      <c r="AK72" s="181">
        <f>'Core Indicators'!HZ72</f>
        <v>2</v>
      </c>
      <c r="AL72" s="181">
        <f>'Core Indicators'!IH72</f>
        <v>2</v>
      </c>
      <c r="AM72" s="181">
        <f>'Core Indicators'!IP72</f>
        <v>2</v>
      </c>
      <c r="AN72" s="181">
        <f t="shared" si="44"/>
        <v>2</v>
      </c>
    </row>
    <row r="73" spans="1:40" x14ac:dyDescent="0.35">
      <c r="A73" s="200" t="str">
        <f>Lists!C:C</f>
        <v>NER001</v>
      </c>
      <c r="B73" s="245">
        <f t="shared" si="30"/>
        <v>1.8</v>
      </c>
      <c r="C73" s="160">
        <f t="shared" si="31"/>
        <v>0</v>
      </c>
      <c r="D73" s="268">
        <f t="shared" si="32"/>
        <v>2</v>
      </c>
      <c r="E73" s="200">
        <f>'Core Indicators'!R73</f>
        <v>1</v>
      </c>
      <c r="F73" s="200">
        <f>'Core Indicators'!Z73</f>
        <v>2</v>
      </c>
      <c r="G73" s="160">
        <f t="shared" si="33"/>
        <v>1.5</v>
      </c>
      <c r="H73" s="200">
        <f>'Core Indicators'!AH73</f>
        <v>2</v>
      </c>
      <c r="I73" s="200">
        <f>'Core Indicators'!AP73</f>
        <v>2</v>
      </c>
      <c r="J73" s="200">
        <f>'Core Indicators'!BN73</f>
        <v>3</v>
      </c>
      <c r="K73" s="200">
        <f t="shared" si="34"/>
        <v>2.5</v>
      </c>
      <c r="L73" s="245">
        <f t="shared" si="35"/>
        <v>2.2999999999999998</v>
      </c>
      <c r="M73" s="268">
        <f t="shared" si="36"/>
        <v>2</v>
      </c>
      <c r="N73" s="201">
        <f>'Core Indicators'!DJ73</f>
        <v>2</v>
      </c>
      <c r="O73" s="201">
        <f>'Core Indicators'!DR73</f>
        <v>2</v>
      </c>
      <c r="P73" s="201">
        <f>'Core Indicators'!DZ73</f>
        <v>2</v>
      </c>
      <c r="Q73" s="201">
        <f>'Core Indicators'!EH73</f>
        <v>2</v>
      </c>
      <c r="R73" s="201">
        <f>'Core Indicators'!EP73</f>
        <v>2</v>
      </c>
      <c r="S73" s="160">
        <f t="shared" si="37"/>
        <v>1.4</v>
      </c>
      <c r="T73" s="160">
        <f t="shared" si="38"/>
        <v>1.3333333333333333</v>
      </c>
      <c r="U73" s="200">
        <v>1</v>
      </c>
      <c r="V73" s="200">
        <v>1</v>
      </c>
      <c r="W73" s="200">
        <f>'Core Indicators'!EX73</f>
        <v>3</v>
      </c>
      <c r="X73" s="160">
        <f t="shared" si="39"/>
        <v>2</v>
      </c>
      <c r="Y73" s="200">
        <v>1</v>
      </c>
      <c r="Z73" s="160">
        <f t="shared" si="40"/>
        <v>1.5</v>
      </c>
      <c r="AA73" s="200">
        <f>'Core Indicators'!FF73</f>
        <v>1</v>
      </c>
      <c r="AB73" s="200">
        <f t="shared" si="41"/>
        <v>2</v>
      </c>
      <c r="AC73" s="181">
        <f>'Core Indicators'!GD73</f>
        <v>2</v>
      </c>
      <c r="AD73" s="181">
        <f>'Core Indicators'!GL73</f>
        <v>2</v>
      </c>
      <c r="AE73" s="181">
        <f>'Core Indicators'!GT73</f>
        <v>2</v>
      </c>
      <c r="AF73" s="181">
        <f>'Core Indicators'!HB73</f>
        <v>2</v>
      </c>
      <c r="AG73" s="181">
        <f t="shared" si="42"/>
        <v>2</v>
      </c>
      <c r="AH73" s="181">
        <f>'Core Indicators'!HJ73</f>
        <v>2</v>
      </c>
      <c r="AI73" s="181">
        <f>'Core Indicators'!HR73</f>
        <v>2</v>
      </c>
      <c r="AJ73" s="181">
        <f t="shared" si="43"/>
        <v>2</v>
      </c>
      <c r="AK73" s="181">
        <f>'Core Indicators'!HZ73</f>
        <v>2</v>
      </c>
      <c r="AL73" s="181">
        <f>'Core Indicators'!IH73</f>
        <v>2</v>
      </c>
      <c r="AM73" s="181">
        <f>'Core Indicators'!IP73</f>
        <v>2</v>
      </c>
      <c r="AN73" s="181">
        <f t="shared" si="44"/>
        <v>2</v>
      </c>
    </row>
    <row r="74" spans="1:40" x14ac:dyDescent="0.35">
      <c r="A74" s="200" t="str">
        <f>Lists!C:C</f>
        <v>NER002</v>
      </c>
      <c r="B74" s="245">
        <f t="shared" si="30"/>
        <v>2.2999999999999998</v>
      </c>
      <c r="C74" s="160">
        <f t="shared" si="31"/>
        <v>0</v>
      </c>
      <c r="D74" s="268">
        <f t="shared" si="32"/>
        <v>1.8</v>
      </c>
      <c r="E74" s="200">
        <f>'Core Indicators'!R74</f>
        <v>1</v>
      </c>
      <c r="F74" s="200">
        <f>'Core Indicators'!Z74</f>
        <v>2</v>
      </c>
      <c r="G74" s="160">
        <f t="shared" si="33"/>
        <v>1.5</v>
      </c>
      <c r="H74" s="200">
        <f>'Core Indicators'!AH74</f>
        <v>2</v>
      </c>
      <c r="I74" s="200">
        <f>'Core Indicators'!AP74</f>
        <v>2</v>
      </c>
      <c r="J74" s="200">
        <f>'Core Indicators'!BN74</f>
        <v>2</v>
      </c>
      <c r="K74" s="200">
        <f t="shared" si="34"/>
        <v>2</v>
      </c>
      <c r="L74" s="245">
        <f t="shared" si="35"/>
        <v>2</v>
      </c>
      <c r="M74" s="268">
        <f t="shared" si="36"/>
        <v>3</v>
      </c>
      <c r="N74" s="201">
        <f>'Core Indicators'!DJ74</f>
        <v>3</v>
      </c>
      <c r="O74" s="201">
        <f>'Core Indicators'!DR74</f>
        <v>3</v>
      </c>
      <c r="P74" s="201">
        <f>'Core Indicators'!DZ74</f>
        <v>3</v>
      </c>
      <c r="Q74" s="201">
        <f>'Core Indicators'!EH74</f>
        <v>3</v>
      </c>
      <c r="R74" s="201">
        <f>'Core Indicators'!EP74</f>
        <v>3</v>
      </c>
      <c r="S74" s="160">
        <f t="shared" si="37"/>
        <v>1.4</v>
      </c>
      <c r="T74" s="160">
        <f t="shared" si="38"/>
        <v>1.3333333333333333</v>
      </c>
      <c r="U74" s="200">
        <v>1</v>
      </c>
      <c r="V74" s="200">
        <v>1</v>
      </c>
      <c r="W74" s="200">
        <f>'Core Indicators'!EX74</f>
        <v>3</v>
      </c>
      <c r="X74" s="160">
        <f t="shared" si="39"/>
        <v>2</v>
      </c>
      <c r="Y74" s="200">
        <v>1</v>
      </c>
      <c r="Z74" s="160">
        <f t="shared" si="40"/>
        <v>1.5</v>
      </c>
      <c r="AA74" s="200">
        <f>'Core Indicators'!FF74</f>
        <v>1</v>
      </c>
      <c r="AB74" s="200">
        <f t="shared" si="41"/>
        <v>2</v>
      </c>
      <c r="AC74" s="181">
        <f>'Core Indicators'!GD74</f>
        <v>2</v>
      </c>
      <c r="AD74" s="181">
        <f>'Core Indicators'!GL74</f>
        <v>2</v>
      </c>
      <c r="AE74" s="181">
        <f>'Core Indicators'!GT74</f>
        <v>2</v>
      </c>
      <c r="AF74" s="181">
        <f>'Core Indicators'!HB74</f>
        <v>2</v>
      </c>
      <c r="AG74" s="181">
        <f t="shared" si="42"/>
        <v>2</v>
      </c>
      <c r="AH74" s="181">
        <f>'Core Indicators'!HJ74</f>
        <v>2</v>
      </c>
      <c r="AI74" s="181">
        <f>'Core Indicators'!HR74</f>
        <v>2</v>
      </c>
      <c r="AJ74" s="181">
        <f t="shared" si="43"/>
        <v>2</v>
      </c>
      <c r="AK74" s="181">
        <f>'Core Indicators'!HZ74</f>
        <v>2</v>
      </c>
      <c r="AL74" s="181">
        <f>'Core Indicators'!IH74</f>
        <v>2</v>
      </c>
      <c r="AM74" s="181">
        <f>'Core Indicators'!IP74</f>
        <v>2</v>
      </c>
      <c r="AN74" s="181">
        <f t="shared" si="44"/>
        <v>2</v>
      </c>
    </row>
    <row r="75" spans="1:40" x14ac:dyDescent="0.35">
      <c r="A75" s="200" t="str">
        <f>Lists!C:C</f>
        <v>NER003</v>
      </c>
      <c r="B75" s="245">
        <f t="shared" si="30"/>
        <v>2.4</v>
      </c>
      <c r="C75" s="160">
        <f t="shared" si="31"/>
        <v>0</v>
      </c>
      <c r="D75" s="268">
        <f t="shared" si="32"/>
        <v>2.2000000000000002</v>
      </c>
      <c r="E75" s="200">
        <f>'Core Indicators'!R75</f>
        <v>2</v>
      </c>
      <c r="F75" s="200">
        <f>'Core Indicators'!Z75</f>
        <v>2</v>
      </c>
      <c r="G75" s="160">
        <f t="shared" si="33"/>
        <v>2</v>
      </c>
      <c r="H75" s="200">
        <f>'Core Indicators'!AH75</f>
        <v>2</v>
      </c>
      <c r="I75" s="200">
        <f>'Core Indicators'!AP75</f>
        <v>2</v>
      </c>
      <c r="J75" s="200">
        <f>'Core Indicators'!BN75</f>
        <v>3</v>
      </c>
      <c r="K75" s="200">
        <f t="shared" si="34"/>
        <v>2.5</v>
      </c>
      <c r="L75" s="245">
        <f t="shared" si="35"/>
        <v>2.2999999999999998</v>
      </c>
      <c r="M75" s="268">
        <f t="shared" si="36"/>
        <v>3</v>
      </c>
      <c r="N75" s="201">
        <f>'Core Indicators'!DJ75</f>
        <v>3</v>
      </c>
      <c r="O75" s="201">
        <f>'Core Indicators'!DR75</f>
        <v>3</v>
      </c>
      <c r="P75" s="201">
        <f>'Core Indicators'!DZ75</f>
        <v>3</v>
      </c>
      <c r="Q75" s="201">
        <f>'Core Indicators'!EH75</f>
        <v>3</v>
      </c>
      <c r="R75" s="201">
        <f>'Core Indicators'!EP75</f>
        <v>3</v>
      </c>
      <c r="S75" s="160">
        <f t="shared" si="37"/>
        <v>1.7</v>
      </c>
      <c r="T75" s="160">
        <f t="shared" si="38"/>
        <v>1.3333333333333333</v>
      </c>
      <c r="U75" s="200">
        <v>1</v>
      </c>
      <c r="V75" s="200">
        <v>1</v>
      </c>
      <c r="W75" s="200">
        <f>'Core Indicators'!EX75</f>
        <v>3</v>
      </c>
      <c r="X75" s="160">
        <f t="shared" si="39"/>
        <v>2</v>
      </c>
      <c r="Y75" s="200">
        <v>1</v>
      </c>
      <c r="Z75" s="160">
        <f t="shared" si="40"/>
        <v>2</v>
      </c>
      <c r="AA75" s="200">
        <f>'Core Indicators'!FF75</f>
        <v>2</v>
      </c>
      <c r="AB75" s="200">
        <f t="shared" si="41"/>
        <v>2</v>
      </c>
      <c r="AC75" s="181">
        <f>'Core Indicators'!GD75</f>
        <v>2</v>
      </c>
      <c r="AD75" s="181">
        <f>'Core Indicators'!GL75</f>
        <v>2</v>
      </c>
      <c r="AE75" s="181">
        <f>'Core Indicators'!GT75</f>
        <v>2</v>
      </c>
      <c r="AF75" s="181">
        <f>'Core Indicators'!HB75</f>
        <v>2</v>
      </c>
      <c r="AG75" s="181">
        <f t="shared" si="42"/>
        <v>2</v>
      </c>
      <c r="AH75" s="181">
        <f>'Core Indicators'!HJ75</f>
        <v>2</v>
      </c>
      <c r="AI75" s="181">
        <f>'Core Indicators'!HR75</f>
        <v>2</v>
      </c>
      <c r="AJ75" s="181">
        <f t="shared" si="43"/>
        <v>2</v>
      </c>
      <c r="AK75" s="181">
        <f>'Core Indicators'!HZ75</f>
        <v>2</v>
      </c>
      <c r="AL75" s="181">
        <f>'Core Indicators'!IH75</f>
        <v>2</v>
      </c>
      <c r="AM75" s="181">
        <f>'Core Indicators'!IP75</f>
        <v>2</v>
      </c>
      <c r="AN75" s="181">
        <f t="shared" si="44"/>
        <v>2</v>
      </c>
    </row>
    <row r="76" spans="1:40" x14ac:dyDescent="0.35">
      <c r="A76" s="200" t="str">
        <f>Lists!C:C</f>
        <v>NER004</v>
      </c>
      <c r="B76" s="245">
        <f t="shared" si="30"/>
        <v>2.5</v>
      </c>
      <c r="C76" s="160">
        <f t="shared" si="31"/>
        <v>0</v>
      </c>
      <c r="D76" s="268">
        <f t="shared" si="32"/>
        <v>2.8</v>
      </c>
      <c r="E76" s="200">
        <f>'Core Indicators'!R76</f>
        <v>2</v>
      </c>
      <c r="F76" s="200">
        <f>'Core Indicators'!Z76</f>
        <v>3</v>
      </c>
      <c r="G76" s="160">
        <f t="shared" si="33"/>
        <v>2.5</v>
      </c>
      <c r="H76" s="200">
        <f>'Core Indicators'!AH76</f>
        <v>3</v>
      </c>
      <c r="I76" s="200">
        <f>'Core Indicators'!AP76</f>
        <v>3</v>
      </c>
      <c r="J76" s="200">
        <f>'Core Indicators'!BN76</f>
        <v>3</v>
      </c>
      <c r="K76" s="200">
        <f t="shared" si="34"/>
        <v>3</v>
      </c>
      <c r="L76" s="245">
        <f t="shared" si="35"/>
        <v>3</v>
      </c>
      <c r="M76" s="268">
        <f t="shared" si="36"/>
        <v>3</v>
      </c>
      <c r="N76" s="201">
        <f>'Core Indicators'!DJ76</f>
        <v>3</v>
      </c>
      <c r="O76" s="201">
        <f>'Core Indicators'!DR76</f>
        <v>3</v>
      </c>
      <c r="P76" s="201">
        <f>'Core Indicators'!DZ76</f>
        <v>3</v>
      </c>
      <c r="Q76" s="201">
        <f>'Core Indicators'!EH76</f>
        <v>3</v>
      </c>
      <c r="R76" s="201">
        <f>'Core Indicators'!EP76</f>
        <v>3</v>
      </c>
      <c r="S76" s="160">
        <f t="shared" si="37"/>
        <v>1.4</v>
      </c>
      <c r="T76" s="160">
        <f t="shared" si="38"/>
        <v>1.3333333333333333</v>
      </c>
      <c r="U76" s="200">
        <v>1</v>
      </c>
      <c r="V76" s="200">
        <v>1</v>
      </c>
      <c r="W76" s="200">
        <f>'Core Indicators'!EX76</f>
        <v>3</v>
      </c>
      <c r="X76" s="160">
        <f t="shared" si="39"/>
        <v>2</v>
      </c>
      <c r="Y76" s="200">
        <v>1</v>
      </c>
      <c r="Z76" s="160">
        <f t="shared" si="40"/>
        <v>1.5</v>
      </c>
      <c r="AA76" s="200">
        <f>'Core Indicators'!FF76</f>
        <v>1</v>
      </c>
      <c r="AB76" s="200">
        <f t="shared" si="41"/>
        <v>2</v>
      </c>
      <c r="AC76" s="181">
        <f>'Core Indicators'!GD76</f>
        <v>2</v>
      </c>
      <c r="AD76" s="181">
        <f>'Core Indicators'!GL76</f>
        <v>2</v>
      </c>
      <c r="AE76" s="181">
        <f>'Core Indicators'!GT76</f>
        <v>2</v>
      </c>
      <c r="AF76" s="181">
        <f>'Core Indicators'!HB76</f>
        <v>2</v>
      </c>
      <c r="AG76" s="181">
        <f t="shared" si="42"/>
        <v>2</v>
      </c>
      <c r="AH76" s="181">
        <f>'Core Indicators'!HJ76</f>
        <v>2</v>
      </c>
      <c r="AI76" s="181">
        <f>'Core Indicators'!HR76</f>
        <v>2</v>
      </c>
      <c r="AJ76" s="181">
        <f t="shared" si="43"/>
        <v>2</v>
      </c>
      <c r="AK76" s="181">
        <f>'Core Indicators'!HZ76</f>
        <v>2</v>
      </c>
      <c r="AL76" s="181">
        <f>'Core Indicators'!IH76</f>
        <v>2</v>
      </c>
      <c r="AM76" s="181">
        <f>'Core Indicators'!IP76</f>
        <v>2</v>
      </c>
      <c r="AN76" s="181">
        <f t="shared" si="44"/>
        <v>2</v>
      </c>
    </row>
    <row r="77" spans="1:40" x14ac:dyDescent="0.35">
      <c r="A77" s="200" t="str">
        <f>Lists!C:C</f>
        <v>NGA001</v>
      </c>
      <c r="B77" s="245">
        <f t="shared" si="30"/>
        <v>2.5</v>
      </c>
      <c r="C77" s="160">
        <f t="shared" si="31"/>
        <v>0</v>
      </c>
      <c r="D77" s="268">
        <f t="shared" si="32"/>
        <v>2.5</v>
      </c>
      <c r="E77" s="200">
        <f>'Core Indicators'!R77</f>
        <v>2</v>
      </c>
      <c r="F77" s="200">
        <f>'Core Indicators'!Z77</f>
        <v>3</v>
      </c>
      <c r="G77" s="160">
        <f t="shared" si="33"/>
        <v>2.5</v>
      </c>
      <c r="H77" s="200">
        <f>'Core Indicators'!AH77</f>
        <v>3</v>
      </c>
      <c r="I77" s="200">
        <f>'Core Indicators'!AP77</f>
        <v>2</v>
      </c>
      <c r="J77" s="200">
        <f>'Core Indicators'!BN77</f>
        <v>2</v>
      </c>
      <c r="K77" s="200">
        <f t="shared" si="34"/>
        <v>2</v>
      </c>
      <c r="L77" s="245">
        <f t="shared" si="35"/>
        <v>2.5</v>
      </c>
      <c r="M77" s="268">
        <f t="shared" si="36"/>
        <v>3</v>
      </c>
      <c r="N77" s="201">
        <f>'Core Indicators'!DJ77</f>
        <v>3</v>
      </c>
      <c r="O77" s="201">
        <f>'Core Indicators'!DR77</f>
        <v>3</v>
      </c>
      <c r="P77" s="201">
        <f>'Core Indicators'!DZ77</f>
        <v>3</v>
      </c>
      <c r="Q77" s="201">
        <f>'Core Indicators'!EH77</f>
        <v>3</v>
      </c>
      <c r="R77" s="201">
        <f>'Core Indicators'!EP77</f>
        <v>3</v>
      </c>
      <c r="S77" s="160">
        <f t="shared" si="37"/>
        <v>1.6</v>
      </c>
      <c r="T77" s="160">
        <f t="shared" si="38"/>
        <v>1.1666666666666667</v>
      </c>
      <c r="U77" s="200">
        <v>1</v>
      </c>
      <c r="V77" s="200">
        <v>1</v>
      </c>
      <c r="W77" s="200">
        <f>'Core Indicators'!EX77</f>
        <v>2</v>
      </c>
      <c r="X77" s="160">
        <f t="shared" si="39"/>
        <v>1.5</v>
      </c>
      <c r="Y77" s="200">
        <v>1</v>
      </c>
      <c r="Z77" s="160">
        <f t="shared" si="40"/>
        <v>2</v>
      </c>
      <c r="AA77" s="200">
        <f>'Core Indicators'!FF77</f>
        <v>2</v>
      </c>
      <c r="AB77" s="200">
        <f t="shared" si="41"/>
        <v>2</v>
      </c>
      <c r="AC77" s="181">
        <f>'Core Indicators'!GD77</f>
        <v>2</v>
      </c>
      <c r="AD77" s="181">
        <f>'Core Indicators'!GL77</f>
        <v>2</v>
      </c>
      <c r="AE77" s="181">
        <f>'Core Indicators'!GT77</f>
        <v>2</v>
      </c>
      <c r="AF77" s="181">
        <f>'Core Indicators'!HB77</f>
        <v>2</v>
      </c>
      <c r="AG77" s="181">
        <f t="shared" si="42"/>
        <v>2</v>
      </c>
      <c r="AH77" s="181">
        <f>'Core Indicators'!HJ77</f>
        <v>2</v>
      </c>
      <c r="AI77" s="181">
        <f>'Core Indicators'!HR77</f>
        <v>2</v>
      </c>
      <c r="AJ77" s="181">
        <f t="shared" si="43"/>
        <v>2</v>
      </c>
      <c r="AK77" s="181">
        <f>'Core Indicators'!HZ77</f>
        <v>2</v>
      </c>
      <c r="AL77" s="181">
        <f>'Core Indicators'!IH77</f>
        <v>2</v>
      </c>
      <c r="AM77" s="181">
        <f>'Core Indicators'!IP77</f>
        <v>2</v>
      </c>
      <c r="AN77" s="181">
        <f t="shared" si="44"/>
        <v>2</v>
      </c>
    </row>
    <row r="78" spans="1:40" x14ac:dyDescent="0.35">
      <c r="A78" s="200" t="str">
        <f>Lists!C:C</f>
        <v>NGA003</v>
      </c>
      <c r="B78" s="245">
        <f t="shared" si="30"/>
        <v>2.4</v>
      </c>
      <c r="C78" s="160">
        <f t="shared" si="31"/>
        <v>0</v>
      </c>
      <c r="D78" s="268">
        <f t="shared" si="32"/>
        <v>2</v>
      </c>
      <c r="E78" s="200">
        <f>'Core Indicators'!R78</f>
        <v>1</v>
      </c>
      <c r="F78" s="200">
        <f>'Core Indicators'!Z78</f>
        <v>2</v>
      </c>
      <c r="G78" s="160">
        <f t="shared" si="33"/>
        <v>1.5</v>
      </c>
      <c r="H78" s="200">
        <f>'Core Indicators'!AH78</f>
        <v>2</v>
      </c>
      <c r="I78" s="200">
        <f>'Core Indicators'!AP78</f>
        <v>2</v>
      </c>
      <c r="J78" s="200">
        <f>'Core Indicators'!BN78</f>
        <v>3</v>
      </c>
      <c r="K78" s="200">
        <f t="shared" si="34"/>
        <v>2.5</v>
      </c>
      <c r="L78" s="245">
        <f t="shared" si="35"/>
        <v>2.2999999999999998</v>
      </c>
      <c r="M78" s="268">
        <f t="shared" si="36"/>
        <v>3</v>
      </c>
      <c r="N78" s="201">
        <f>'Core Indicators'!DJ78</f>
        <v>3</v>
      </c>
      <c r="O78" s="201">
        <f>'Core Indicators'!DR78</f>
        <v>3</v>
      </c>
      <c r="P78" s="201">
        <f>'Core Indicators'!DZ78</f>
        <v>3</v>
      </c>
      <c r="Q78" s="201">
        <f>'Core Indicators'!EH78</f>
        <v>3</v>
      </c>
      <c r="R78" s="201">
        <f>'Core Indicators'!EP78</f>
        <v>3</v>
      </c>
      <c r="S78" s="160">
        <f t="shared" si="37"/>
        <v>1.6</v>
      </c>
      <c r="T78" s="160">
        <f t="shared" si="38"/>
        <v>1.1666666666666667</v>
      </c>
      <c r="U78" s="200">
        <v>1</v>
      </c>
      <c r="V78" s="200">
        <v>1</v>
      </c>
      <c r="W78" s="200">
        <f>'Core Indicators'!EX78</f>
        <v>2</v>
      </c>
      <c r="X78" s="160">
        <f t="shared" si="39"/>
        <v>1.5</v>
      </c>
      <c r="Y78" s="200">
        <v>1</v>
      </c>
      <c r="Z78" s="160">
        <f t="shared" si="40"/>
        <v>2</v>
      </c>
      <c r="AA78" s="200">
        <f>'Core Indicators'!FF78</f>
        <v>2</v>
      </c>
      <c r="AB78" s="200">
        <f t="shared" si="41"/>
        <v>2</v>
      </c>
      <c r="AC78" s="181">
        <f>'Core Indicators'!GD78</f>
        <v>2</v>
      </c>
      <c r="AD78" s="181">
        <f>'Core Indicators'!GL78</f>
        <v>2</v>
      </c>
      <c r="AE78" s="181">
        <f>'Core Indicators'!GT78</f>
        <v>2</v>
      </c>
      <c r="AF78" s="181">
        <f>'Core Indicators'!HB78</f>
        <v>2</v>
      </c>
      <c r="AG78" s="181">
        <f t="shared" si="42"/>
        <v>2</v>
      </c>
      <c r="AH78" s="181">
        <f>'Core Indicators'!HJ78</f>
        <v>2</v>
      </c>
      <c r="AI78" s="181">
        <f>'Core Indicators'!HR78</f>
        <v>2</v>
      </c>
      <c r="AJ78" s="181">
        <f t="shared" si="43"/>
        <v>2</v>
      </c>
      <c r="AK78" s="181">
        <f>'Core Indicators'!HZ78</f>
        <v>2</v>
      </c>
      <c r="AL78" s="181">
        <f>'Core Indicators'!IH78</f>
        <v>2</v>
      </c>
      <c r="AM78" s="181">
        <f>'Core Indicators'!IP78</f>
        <v>2</v>
      </c>
      <c r="AN78" s="181">
        <f t="shared" si="44"/>
        <v>2</v>
      </c>
    </row>
    <row r="79" spans="1:40" x14ac:dyDescent="0.35">
      <c r="A79" s="200" t="str">
        <f>Lists!C:C</f>
        <v>NGA004</v>
      </c>
      <c r="B79" s="245">
        <f t="shared" si="30"/>
        <v>2.4</v>
      </c>
      <c r="C79" s="160">
        <f t="shared" si="31"/>
        <v>1</v>
      </c>
      <c r="D79" s="268">
        <f t="shared" si="32"/>
        <v>2.4</v>
      </c>
      <c r="E79" s="200">
        <f>'Core Indicators'!R79</f>
        <v>1</v>
      </c>
      <c r="F79" s="200">
        <f>'Core Indicators'!Z79</f>
        <v>3</v>
      </c>
      <c r="G79" s="160">
        <f t="shared" si="33"/>
        <v>2.1</v>
      </c>
      <c r="H79" s="200">
        <f>'Core Indicators'!AH79</f>
        <v>3</v>
      </c>
      <c r="I79" s="200">
        <f>'Core Indicators'!AP79</f>
        <v>2</v>
      </c>
      <c r="J79" s="200">
        <f>'Core Indicators'!BN79</f>
        <v>2</v>
      </c>
      <c r="K79" s="200">
        <f t="shared" si="34"/>
        <v>2</v>
      </c>
      <c r="L79" s="245">
        <f t="shared" si="35"/>
        <v>2.5</v>
      </c>
      <c r="M79" s="268">
        <f t="shared" si="36"/>
        <v>3</v>
      </c>
      <c r="N79" s="201">
        <f>'Core Indicators'!DJ79</f>
        <v>3</v>
      </c>
      <c r="O79" s="201">
        <f>'Core Indicators'!DR79</f>
        <v>3</v>
      </c>
      <c r="P79" s="201">
        <f>'Core Indicators'!DZ79</f>
        <v>3</v>
      </c>
      <c r="Q79" s="201">
        <f>'Core Indicators'!EH79</f>
        <v>3</v>
      </c>
      <c r="R79" s="201">
        <f>'Core Indicators'!EP79</f>
        <v>3</v>
      </c>
      <c r="S79" s="160">
        <f t="shared" si="37"/>
        <v>1.6</v>
      </c>
      <c r="T79" s="160">
        <f t="shared" si="38"/>
        <v>1.1666666666666667</v>
      </c>
      <c r="U79" s="200">
        <v>1</v>
      </c>
      <c r="V79" s="200">
        <v>1</v>
      </c>
      <c r="W79" s="200">
        <f>'Core Indicators'!EX79</f>
        <v>2</v>
      </c>
      <c r="X79" s="160">
        <f t="shared" si="39"/>
        <v>1.5</v>
      </c>
      <c r="Y79" s="200">
        <v>1</v>
      </c>
      <c r="Z79" s="160">
        <f t="shared" si="40"/>
        <v>2</v>
      </c>
      <c r="AA79" s="200" t="str">
        <f>'Core Indicators'!FF79</f>
        <v>x</v>
      </c>
      <c r="AB79" s="200">
        <f t="shared" si="41"/>
        <v>2</v>
      </c>
      <c r="AC79" s="181">
        <f>'Core Indicators'!GD79</f>
        <v>2</v>
      </c>
      <c r="AD79" s="181">
        <f>'Core Indicators'!GL79</f>
        <v>2</v>
      </c>
      <c r="AE79" s="181">
        <f>'Core Indicators'!GT79</f>
        <v>2</v>
      </c>
      <c r="AF79" s="181">
        <f>'Core Indicators'!HB79</f>
        <v>2</v>
      </c>
      <c r="AG79" s="181">
        <f t="shared" si="42"/>
        <v>2</v>
      </c>
      <c r="AH79" s="181">
        <f>'Core Indicators'!HJ79</f>
        <v>2</v>
      </c>
      <c r="AI79" s="181">
        <f>'Core Indicators'!HR79</f>
        <v>2</v>
      </c>
      <c r="AJ79" s="181">
        <f t="shared" si="43"/>
        <v>2</v>
      </c>
      <c r="AK79" s="181">
        <f>'Core Indicators'!HZ79</f>
        <v>2</v>
      </c>
      <c r="AL79" s="181">
        <f>'Core Indicators'!IH79</f>
        <v>2</v>
      </c>
      <c r="AM79" s="181">
        <f>'Core Indicators'!IP79</f>
        <v>2</v>
      </c>
      <c r="AN79" s="181">
        <f t="shared" si="44"/>
        <v>2</v>
      </c>
    </row>
    <row r="80" spans="1:40" x14ac:dyDescent="0.35">
      <c r="A80" s="200" t="str">
        <f>Lists!C:C</f>
        <v>NGA007</v>
      </c>
      <c r="B80" s="245">
        <f t="shared" si="30"/>
        <v>2.2999999999999998</v>
      </c>
      <c r="C80" s="160">
        <f t="shared" si="31"/>
        <v>0</v>
      </c>
      <c r="D80" s="268">
        <f t="shared" si="32"/>
        <v>2.2000000000000002</v>
      </c>
      <c r="E80" s="200">
        <f>'Core Indicators'!R80</f>
        <v>2</v>
      </c>
      <c r="F80" s="200">
        <f>'Core Indicators'!Z80</f>
        <v>2</v>
      </c>
      <c r="G80" s="160">
        <f t="shared" si="33"/>
        <v>2</v>
      </c>
      <c r="H80" s="200">
        <f>'Core Indicators'!AH80</f>
        <v>2</v>
      </c>
      <c r="I80" s="200">
        <f>'Core Indicators'!AP80</f>
        <v>2</v>
      </c>
      <c r="J80" s="200">
        <f>'Core Indicators'!BN80</f>
        <v>3</v>
      </c>
      <c r="K80" s="200">
        <f t="shared" si="34"/>
        <v>2.5</v>
      </c>
      <c r="L80" s="245">
        <f t="shared" si="35"/>
        <v>2.2999999999999998</v>
      </c>
      <c r="M80" s="268">
        <f t="shared" si="36"/>
        <v>3</v>
      </c>
      <c r="N80" s="201">
        <f>'Core Indicators'!DJ80</f>
        <v>3</v>
      </c>
      <c r="O80" s="201">
        <f>'Core Indicators'!DR80</f>
        <v>3</v>
      </c>
      <c r="P80" s="201">
        <f>'Core Indicators'!DZ80</f>
        <v>3</v>
      </c>
      <c r="Q80" s="201">
        <f>'Core Indicators'!EH80</f>
        <v>3</v>
      </c>
      <c r="R80" s="201">
        <f>'Core Indicators'!EP80</f>
        <v>3</v>
      </c>
      <c r="S80" s="160">
        <f t="shared" si="37"/>
        <v>1.3</v>
      </c>
      <c r="T80" s="160">
        <f t="shared" si="38"/>
        <v>1.1666666666666667</v>
      </c>
      <c r="U80" s="200">
        <v>1</v>
      </c>
      <c r="V80" s="200">
        <v>1</v>
      </c>
      <c r="W80" s="200">
        <f>'Core Indicators'!EX80</f>
        <v>2</v>
      </c>
      <c r="X80" s="160">
        <f t="shared" si="39"/>
        <v>1.5</v>
      </c>
      <c r="Y80" s="200">
        <v>1</v>
      </c>
      <c r="Z80" s="160">
        <f t="shared" si="40"/>
        <v>1.5</v>
      </c>
      <c r="AA80" s="200">
        <f>'Core Indicators'!FF80</f>
        <v>1</v>
      </c>
      <c r="AB80" s="200">
        <f t="shared" si="41"/>
        <v>2</v>
      </c>
      <c r="AC80" s="181">
        <f>'Core Indicators'!GD80</f>
        <v>2</v>
      </c>
      <c r="AD80" s="181">
        <f>'Core Indicators'!GL80</f>
        <v>2</v>
      </c>
      <c r="AE80" s="181">
        <f>'Core Indicators'!GT80</f>
        <v>2</v>
      </c>
      <c r="AF80" s="181">
        <f>'Core Indicators'!HB80</f>
        <v>2</v>
      </c>
      <c r="AG80" s="181">
        <f t="shared" si="42"/>
        <v>2</v>
      </c>
      <c r="AH80" s="181">
        <f>'Core Indicators'!HJ80</f>
        <v>2</v>
      </c>
      <c r="AI80" s="181">
        <f>'Core Indicators'!HR80</f>
        <v>2</v>
      </c>
      <c r="AJ80" s="181">
        <f t="shared" si="43"/>
        <v>2</v>
      </c>
      <c r="AK80" s="181">
        <f>'Core Indicators'!HZ80</f>
        <v>2</v>
      </c>
      <c r="AL80" s="181">
        <f>'Core Indicators'!IH80</f>
        <v>2</v>
      </c>
      <c r="AM80" s="181">
        <f>'Core Indicators'!IP80</f>
        <v>2</v>
      </c>
      <c r="AN80" s="181">
        <f t="shared" si="44"/>
        <v>2</v>
      </c>
    </row>
    <row r="81" spans="1:40" x14ac:dyDescent="0.35">
      <c r="A81" s="200" t="str">
        <f>Lists!C:C</f>
        <v>NGA008</v>
      </c>
      <c r="B81" s="245">
        <f t="shared" si="30"/>
        <v>2.2999999999999998</v>
      </c>
      <c r="C81" s="160">
        <f t="shared" si="31"/>
        <v>1</v>
      </c>
      <c r="D81" s="268">
        <f t="shared" si="32"/>
        <v>2</v>
      </c>
      <c r="E81" s="200">
        <f>'Core Indicators'!R81</f>
        <v>2</v>
      </c>
      <c r="F81" s="200">
        <f>'Core Indicators'!Z81</f>
        <v>2</v>
      </c>
      <c r="G81" s="160">
        <f t="shared" si="33"/>
        <v>2</v>
      </c>
      <c r="H81" s="200">
        <f>'Core Indicators'!AH81</f>
        <v>2</v>
      </c>
      <c r="I81" s="200">
        <f>'Core Indicators'!AP81</f>
        <v>2</v>
      </c>
      <c r="J81" s="200" t="str">
        <f>'Core Indicators'!BN81</f>
        <v>x</v>
      </c>
      <c r="K81" s="200">
        <f t="shared" si="34"/>
        <v>2</v>
      </c>
      <c r="L81" s="245">
        <f t="shared" si="35"/>
        <v>2</v>
      </c>
      <c r="M81" s="268">
        <f t="shared" si="36"/>
        <v>2.8</v>
      </c>
      <c r="N81" s="201">
        <f>'Core Indicators'!DJ81</f>
        <v>2</v>
      </c>
      <c r="O81" s="201">
        <f>'Core Indicators'!DR81</f>
        <v>3</v>
      </c>
      <c r="P81" s="201">
        <f>'Core Indicators'!DZ81</f>
        <v>3</v>
      </c>
      <c r="Q81" s="201">
        <f>'Core Indicators'!EH81</f>
        <v>3</v>
      </c>
      <c r="R81" s="201">
        <f>'Core Indicators'!EP81</f>
        <v>3</v>
      </c>
      <c r="S81" s="160">
        <f t="shared" si="37"/>
        <v>1.6</v>
      </c>
      <c r="T81" s="160">
        <f t="shared" si="38"/>
        <v>1.1666666666666667</v>
      </c>
      <c r="U81" s="200">
        <v>1</v>
      </c>
      <c r="V81" s="200">
        <v>1</v>
      </c>
      <c r="W81" s="200">
        <f>'Core Indicators'!EX81</f>
        <v>2</v>
      </c>
      <c r="X81" s="160">
        <f t="shared" si="39"/>
        <v>1.5</v>
      </c>
      <c r="Y81" s="200">
        <v>1</v>
      </c>
      <c r="Z81" s="160">
        <f t="shared" si="40"/>
        <v>2</v>
      </c>
      <c r="AA81" s="200">
        <f>'Core Indicators'!FF81</f>
        <v>2</v>
      </c>
      <c r="AB81" s="200">
        <f t="shared" si="41"/>
        <v>2</v>
      </c>
      <c r="AC81" s="181">
        <f>'Core Indicators'!GD81</f>
        <v>2</v>
      </c>
      <c r="AD81" s="181">
        <f>'Core Indicators'!GL81</f>
        <v>2</v>
      </c>
      <c r="AE81" s="181">
        <f>'Core Indicators'!GT81</f>
        <v>2</v>
      </c>
      <c r="AF81" s="181">
        <f>'Core Indicators'!HB81</f>
        <v>2</v>
      </c>
      <c r="AG81" s="181">
        <f t="shared" si="42"/>
        <v>2</v>
      </c>
      <c r="AH81" s="181">
        <f>'Core Indicators'!HJ81</f>
        <v>2</v>
      </c>
      <c r="AI81" s="181">
        <f>'Core Indicators'!HR81</f>
        <v>2</v>
      </c>
      <c r="AJ81" s="181">
        <f t="shared" si="43"/>
        <v>2</v>
      </c>
      <c r="AK81" s="181">
        <f>'Core Indicators'!HZ81</f>
        <v>2</v>
      </c>
      <c r="AL81" s="181">
        <f>'Core Indicators'!IH81</f>
        <v>2</v>
      </c>
      <c r="AM81" s="181">
        <f>'Core Indicators'!IP81</f>
        <v>2</v>
      </c>
      <c r="AN81" s="181">
        <f t="shared" si="44"/>
        <v>2</v>
      </c>
    </row>
    <row r="82" spans="1:40" x14ac:dyDescent="0.35">
      <c r="A82" s="200" t="str">
        <f>Lists!C:C</f>
        <v>NIC001</v>
      </c>
      <c r="B82" s="245" t="str">
        <f t="shared" si="30"/>
        <v>x</v>
      </c>
      <c r="C82" s="160">
        <f t="shared" si="31"/>
        <v>1</v>
      </c>
      <c r="D82" s="268">
        <f t="shared" si="32"/>
        <v>2</v>
      </c>
      <c r="E82" s="200">
        <f>'Core Indicators'!R82</f>
        <v>1</v>
      </c>
      <c r="F82" s="200">
        <f>'Core Indicators'!Z82</f>
        <v>2</v>
      </c>
      <c r="G82" s="160">
        <f t="shared" si="33"/>
        <v>1.5</v>
      </c>
      <c r="H82" s="200">
        <f>'Core Indicators'!AH82</f>
        <v>2</v>
      </c>
      <c r="I82" s="200">
        <f>'Core Indicators'!AP82</f>
        <v>2</v>
      </c>
      <c r="J82" s="200">
        <f>'Core Indicators'!BN82</f>
        <v>3</v>
      </c>
      <c r="K82" s="200">
        <f t="shared" si="34"/>
        <v>2.5</v>
      </c>
      <c r="L82" s="245">
        <f t="shared" si="35"/>
        <v>2.2999999999999998</v>
      </c>
      <c r="M82" s="268" t="str">
        <f t="shared" si="36"/>
        <v>x</v>
      </c>
      <c r="N82" s="201" t="str">
        <f>'Core Indicators'!DJ82</f>
        <v>x</v>
      </c>
      <c r="O82" s="201" t="str">
        <f>'Core Indicators'!DR82</f>
        <v>x</v>
      </c>
      <c r="P82" s="201" t="str">
        <f>'Core Indicators'!DZ82</f>
        <v>x</v>
      </c>
      <c r="Q82" s="201">
        <f>'Core Indicators'!EH82</f>
        <v>1</v>
      </c>
      <c r="R82" s="201">
        <f>'Core Indicators'!EP82</f>
        <v>1</v>
      </c>
      <c r="S82" s="160">
        <f t="shared" si="37"/>
        <v>1.4</v>
      </c>
      <c r="T82" s="160">
        <f t="shared" si="38"/>
        <v>1.3333333333333333</v>
      </c>
      <c r="U82" s="200">
        <v>1</v>
      </c>
      <c r="V82" s="200">
        <v>1</v>
      </c>
      <c r="W82" s="200">
        <f>'Core Indicators'!EX82</f>
        <v>3</v>
      </c>
      <c r="X82" s="160">
        <f t="shared" si="39"/>
        <v>2</v>
      </c>
      <c r="Y82" s="200">
        <v>1</v>
      </c>
      <c r="Z82" s="160">
        <f t="shared" si="40"/>
        <v>1.5</v>
      </c>
      <c r="AA82" s="200">
        <f>'Core Indicators'!FF82</f>
        <v>2</v>
      </c>
      <c r="AB82" s="200">
        <f t="shared" si="41"/>
        <v>1</v>
      </c>
      <c r="AC82" s="181" t="str">
        <f>'Core Indicators'!GD82</f>
        <v>x</v>
      </c>
      <c r="AD82" s="181" t="str">
        <f>'Core Indicators'!GL82</f>
        <v>x</v>
      </c>
      <c r="AE82" s="181">
        <f>'Core Indicators'!GT82</f>
        <v>1</v>
      </c>
      <c r="AF82" s="181">
        <f>'Core Indicators'!HB82</f>
        <v>1</v>
      </c>
      <c r="AG82" s="181">
        <f t="shared" si="42"/>
        <v>1</v>
      </c>
      <c r="AH82" s="181">
        <f>'Core Indicators'!HJ82</f>
        <v>1</v>
      </c>
      <c r="AI82" s="181">
        <f>'Core Indicators'!HR82</f>
        <v>1</v>
      </c>
      <c r="AJ82" s="181">
        <f t="shared" si="43"/>
        <v>1</v>
      </c>
      <c r="AK82" s="181">
        <f>'Core Indicators'!HZ82</f>
        <v>1</v>
      </c>
      <c r="AL82" s="181">
        <f>'Core Indicators'!IH82</f>
        <v>1</v>
      </c>
      <c r="AM82" s="181">
        <f>'Core Indicators'!IP82</f>
        <v>1</v>
      </c>
      <c r="AN82" s="181">
        <f t="shared" si="44"/>
        <v>1</v>
      </c>
    </row>
    <row r="83" spans="1:40" x14ac:dyDescent="0.35">
      <c r="A83" s="200" t="str">
        <f>Lists!C:C</f>
        <v>NIC002</v>
      </c>
      <c r="B83" s="245">
        <f t="shared" si="30"/>
        <v>1.9</v>
      </c>
      <c r="C83" s="160">
        <f t="shared" si="31"/>
        <v>0</v>
      </c>
      <c r="D83" s="268">
        <f t="shared" si="32"/>
        <v>2</v>
      </c>
      <c r="E83" s="200">
        <f>'Core Indicators'!R83</f>
        <v>2</v>
      </c>
      <c r="F83" s="200">
        <f>'Core Indicators'!Z83</f>
        <v>2</v>
      </c>
      <c r="G83" s="160">
        <f t="shared" si="33"/>
        <v>2</v>
      </c>
      <c r="H83" s="200">
        <f>'Core Indicators'!AH83</f>
        <v>2</v>
      </c>
      <c r="I83" s="200">
        <f>'Core Indicators'!AP83</f>
        <v>2</v>
      </c>
      <c r="J83" s="200">
        <f>'Core Indicators'!BN83</f>
        <v>2</v>
      </c>
      <c r="K83" s="200">
        <f t="shared" si="34"/>
        <v>2</v>
      </c>
      <c r="L83" s="245">
        <f t="shared" si="35"/>
        <v>2</v>
      </c>
      <c r="M83" s="268">
        <f t="shared" si="36"/>
        <v>2</v>
      </c>
      <c r="N83" s="201">
        <f>'Core Indicators'!DJ83</f>
        <v>2</v>
      </c>
      <c r="O83" s="201">
        <f>'Core Indicators'!DR83</f>
        <v>2</v>
      </c>
      <c r="P83" s="201">
        <f>'Core Indicators'!DZ83</f>
        <v>2</v>
      </c>
      <c r="Q83" s="201">
        <f>'Core Indicators'!EH83</f>
        <v>2</v>
      </c>
      <c r="R83" s="201">
        <f>'Core Indicators'!EP83</f>
        <v>2</v>
      </c>
      <c r="S83" s="160">
        <f t="shared" si="37"/>
        <v>1.7</v>
      </c>
      <c r="T83" s="160">
        <f t="shared" si="38"/>
        <v>1.3333333333333333</v>
      </c>
      <c r="U83" s="200">
        <v>1</v>
      </c>
      <c r="V83" s="200">
        <v>1</v>
      </c>
      <c r="W83" s="200">
        <f>'Core Indicators'!EX83</f>
        <v>3</v>
      </c>
      <c r="X83" s="160">
        <f t="shared" si="39"/>
        <v>2</v>
      </c>
      <c r="Y83" s="200">
        <v>1</v>
      </c>
      <c r="Z83" s="160">
        <f t="shared" si="40"/>
        <v>2</v>
      </c>
      <c r="AA83" s="200">
        <f>'Core Indicators'!FF83</f>
        <v>2</v>
      </c>
      <c r="AB83" s="200">
        <f t="shared" si="41"/>
        <v>2</v>
      </c>
      <c r="AC83" s="181">
        <f>'Core Indicators'!GD83</f>
        <v>2</v>
      </c>
      <c r="AD83" s="181">
        <f>'Core Indicators'!GL83</f>
        <v>2</v>
      </c>
      <c r="AE83" s="181">
        <f>'Core Indicators'!GT83</f>
        <v>2</v>
      </c>
      <c r="AF83" s="181">
        <f>'Core Indicators'!HB83</f>
        <v>2</v>
      </c>
      <c r="AG83" s="181">
        <f t="shared" si="42"/>
        <v>2</v>
      </c>
      <c r="AH83" s="181">
        <f>'Core Indicators'!HJ83</f>
        <v>2</v>
      </c>
      <c r="AI83" s="181">
        <f>'Core Indicators'!HR83</f>
        <v>2</v>
      </c>
      <c r="AJ83" s="181">
        <f t="shared" si="43"/>
        <v>2</v>
      </c>
      <c r="AK83" s="181">
        <f>'Core Indicators'!HZ83</f>
        <v>2</v>
      </c>
      <c r="AL83" s="181">
        <f>'Core Indicators'!IH83</f>
        <v>2</v>
      </c>
      <c r="AM83" s="181">
        <f>'Core Indicators'!IP83</f>
        <v>2</v>
      </c>
      <c r="AN83" s="181">
        <f t="shared" si="44"/>
        <v>2</v>
      </c>
    </row>
    <row r="84" spans="1:40" x14ac:dyDescent="0.35">
      <c r="A84" s="200" t="str">
        <f>Lists!C:C</f>
        <v>PAK001</v>
      </c>
      <c r="B84" s="245">
        <f t="shared" si="30"/>
        <v>2.4</v>
      </c>
      <c r="C84" s="160">
        <f t="shared" si="31"/>
        <v>0</v>
      </c>
      <c r="D84" s="268">
        <f t="shared" si="32"/>
        <v>2.4</v>
      </c>
      <c r="E84" s="200">
        <f>'Core Indicators'!R84</f>
        <v>1</v>
      </c>
      <c r="F84" s="200">
        <f>'Core Indicators'!Z84</f>
        <v>2</v>
      </c>
      <c r="G84" s="160">
        <f t="shared" si="33"/>
        <v>1.5</v>
      </c>
      <c r="H84" s="200">
        <f>'Core Indicators'!AH84</f>
        <v>3</v>
      </c>
      <c r="I84" s="200">
        <f>'Core Indicators'!AP84</f>
        <v>3</v>
      </c>
      <c r="J84" s="200">
        <f>'Core Indicators'!BN84</f>
        <v>2</v>
      </c>
      <c r="K84" s="200">
        <f t="shared" si="34"/>
        <v>2.5</v>
      </c>
      <c r="L84" s="245">
        <f t="shared" si="35"/>
        <v>2.8</v>
      </c>
      <c r="M84" s="268">
        <f t="shared" si="36"/>
        <v>3</v>
      </c>
      <c r="N84" s="201">
        <f>'Core Indicators'!DJ84</f>
        <v>3</v>
      </c>
      <c r="O84" s="201">
        <f>'Core Indicators'!DR84</f>
        <v>3</v>
      </c>
      <c r="P84" s="201">
        <f>'Core Indicators'!DZ84</f>
        <v>3</v>
      </c>
      <c r="Q84" s="201">
        <f>'Core Indicators'!EH84</f>
        <v>3</v>
      </c>
      <c r="R84" s="201">
        <f>'Core Indicators'!EP84</f>
        <v>3</v>
      </c>
      <c r="S84" s="160">
        <f t="shared" si="37"/>
        <v>1.3</v>
      </c>
      <c r="T84" s="160">
        <f t="shared" si="38"/>
        <v>1.1666666666666667</v>
      </c>
      <c r="U84" s="200">
        <v>1</v>
      </c>
      <c r="V84" s="200">
        <v>1</v>
      </c>
      <c r="W84" s="200">
        <f>'Core Indicators'!EX84</f>
        <v>2</v>
      </c>
      <c r="X84" s="160">
        <f t="shared" si="39"/>
        <v>1.5</v>
      </c>
      <c r="Y84" s="200">
        <v>1</v>
      </c>
      <c r="Z84" s="160">
        <f t="shared" si="40"/>
        <v>1.5</v>
      </c>
      <c r="AA84" s="200">
        <f>'Core Indicators'!FF84</f>
        <v>1</v>
      </c>
      <c r="AB84" s="200">
        <f t="shared" si="41"/>
        <v>2</v>
      </c>
      <c r="AC84" s="181">
        <f>'Core Indicators'!GD84</f>
        <v>2</v>
      </c>
      <c r="AD84" s="181">
        <f>'Core Indicators'!GL84</f>
        <v>2</v>
      </c>
      <c r="AE84" s="181">
        <f>'Core Indicators'!GT84</f>
        <v>2</v>
      </c>
      <c r="AF84" s="181">
        <f>'Core Indicators'!HB84</f>
        <v>2</v>
      </c>
      <c r="AG84" s="181">
        <f t="shared" si="42"/>
        <v>2</v>
      </c>
      <c r="AH84" s="181">
        <f>'Core Indicators'!HJ84</f>
        <v>2</v>
      </c>
      <c r="AI84" s="181">
        <f>'Core Indicators'!HR84</f>
        <v>2</v>
      </c>
      <c r="AJ84" s="181">
        <f t="shared" si="43"/>
        <v>2</v>
      </c>
      <c r="AK84" s="181">
        <f>'Core Indicators'!HZ84</f>
        <v>2</v>
      </c>
      <c r="AL84" s="181">
        <f>'Core Indicators'!IH84</f>
        <v>2</v>
      </c>
      <c r="AM84" s="181">
        <f>'Core Indicators'!IP84</f>
        <v>2</v>
      </c>
      <c r="AN84" s="181">
        <f t="shared" si="44"/>
        <v>2</v>
      </c>
    </row>
    <row r="85" spans="1:40" x14ac:dyDescent="0.35">
      <c r="A85" s="200" t="str">
        <f>Lists!C:C</f>
        <v>PAK004</v>
      </c>
      <c r="B85" s="245">
        <f t="shared" si="30"/>
        <v>2.4</v>
      </c>
      <c r="C85" s="160">
        <f t="shared" si="31"/>
        <v>1</v>
      </c>
      <c r="D85" s="268">
        <f t="shared" si="32"/>
        <v>1.8</v>
      </c>
      <c r="E85" s="200">
        <f>'Core Indicators'!R85</f>
        <v>1</v>
      </c>
      <c r="F85" s="200">
        <f>'Core Indicators'!Z85</f>
        <v>2</v>
      </c>
      <c r="G85" s="160">
        <f t="shared" si="33"/>
        <v>1.5</v>
      </c>
      <c r="H85" s="200">
        <f>'Core Indicators'!AH85</f>
        <v>2</v>
      </c>
      <c r="I85" s="200" t="str">
        <f>'Core Indicators'!AP85</f>
        <v>x</v>
      </c>
      <c r="J85" s="200">
        <f>'Core Indicators'!BN85</f>
        <v>2</v>
      </c>
      <c r="K85" s="200">
        <f t="shared" si="34"/>
        <v>2</v>
      </c>
      <c r="L85" s="245">
        <f t="shared" si="35"/>
        <v>2</v>
      </c>
      <c r="M85" s="268">
        <f t="shared" si="36"/>
        <v>3</v>
      </c>
      <c r="N85" s="201">
        <f>'Core Indicators'!DJ85</f>
        <v>3</v>
      </c>
      <c r="O85" s="201">
        <f>'Core Indicators'!DR85</f>
        <v>3</v>
      </c>
      <c r="P85" s="201">
        <f>'Core Indicators'!DZ85</f>
        <v>3</v>
      </c>
      <c r="Q85" s="201">
        <f>'Core Indicators'!EH85</f>
        <v>3</v>
      </c>
      <c r="R85" s="201">
        <f>'Core Indicators'!EP85</f>
        <v>3</v>
      </c>
      <c r="S85" s="160">
        <f t="shared" si="37"/>
        <v>1.7</v>
      </c>
      <c r="T85" s="160">
        <f t="shared" si="38"/>
        <v>1.3333333333333333</v>
      </c>
      <c r="U85" s="200">
        <v>1</v>
      </c>
      <c r="V85" s="200">
        <v>1</v>
      </c>
      <c r="W85" s="200">
        <f>'Core Indicators'!EX85</f>
        <v>3</v>
      </c>
      <c r="X85" s="160">
        <f t="shared" si="39"/>
        <v>2</v>
      </c>
      <c r="Y85" s="200">
        <v>1</v>
      </c>
      <c r="Z85" s="160">
        <f t="shared" si="40"/>
        <v>2</v>
      </c>
      <c r="AA85" s="200">
        <f>'Core Indicators'!FF85</f>
        <v>2</v>
      </c>
      <c r="AB85" s="200">
        <f t="shared" si="41"/>
        <v>2</v>
      </c>
      <c r="AC85" s="181">
        <f>'Core Indicators'!GD85</f>
        <v>2</v>
      </c>
      <c r="AD85" s="181">
        <f>'Core Indicators'!GL85</f>
        <v>2</v>
      </c>
      <c r="AE85" s="181">
        <f>'Core Indicators'!GT85</f>
        <v>2</v>
      </c>
      <c r="AF85" s="181">
        <f>'Core Indicators'!HB85</f>
        <v>2</v>
      </c>
      <c r="AG85" s="181">
        <f t="shared" si="42"/>
        <v>2</v>
      </c>
      <c r="AH85" s="181">
        <f>'Core Indicators'!HJ85</f>
        <v>2</v>
      </c>
      <c r="AI85" s="181">
        <f>'Core Indicators'!HR85</f>
        <v>2</v>
      </c>
      <c r="AJ85" s="181">
        <f t="shared" si="43"/>
        <v>2</v>
      </c>
      <c r="AK85" s="181">
        <f>'Core Indicators'!HZ85</f>
        <v>2</v>
      </c>
      <c r="AL85" s="181">
        <f>'Core Indicators'!IH85</f>
        <v>2</v>
      </c>
      <c r="AM85" s="181">
        <f>'Core Indicators'!IP85</f>
        <v>2</v>
      </c>
      <c r="AN85" s="181">
        <f t="shared" si="44"/>
        <v>2</v>
      </c>
    </row>
    <row r="86" spans="1:40" x14ac:dyDescent="0.35">
      <c r="A86" s="200" t="str">
        <f>Lists!C:C</f>
        <v>PER002</v>
      </c>
      <c r="B86" s="245">
        <f t="shared" si="30"/>
        <v>2.5</v>
      </c>
      <c r="C86" s="160">
        <f t="shared" si="31"/>
        <v>0</v>
      </c>
      <c r="D86" s="268">
        <f t="shared" si="32"/>
        <v>2.6</v>
      </c>
      <c r="E86" s="200">
        <f>'Core Indicators'!R86</f>
        <v>2</v>
      </c>
      <c r="F86" s="200">
        <f>'Core Indicators'!Z86</f>
        <v>2</v>
      </c>
      <c r="G86" s="160">
        <f t="shared" si="33"/>
        <v>2</v>
      </c>
      <c r="H86" s="200">
        <f>'Core Indicators'!AH86</f>
        <v>3</v>
      </c>
      <c r="I86" s="200">
        <f>'Core Indicators'!AP86</f>
        <v>2</v>
      </c>
      <c r="J86" s="200">
        <f>'Core Indicators'!BN86</f>
        <v>3</v>
      </c>
      <c r="K86" s="200">
        <f t="shared" si="34"/>
        <v>2.5</v>
      </c>
      <c r="L86" s="245">
        <f t="shared" si="35"/>
        <v>2.8</v>
      </c>
      <c r="M86" s="268">
        <f t="shared" si="36"/>
        <v>3</v>
      </c>
      <c r="N86" s="201">
        <f>'Core Indicators'!DJ86</f>
        <v>3</v>
      </c>
      <c r="O86" s="201">
        <f>'Core Indicators'!DR86</f>
        <v>3</v>
      </c>
      <c r="P86" s="201">
        <f>'Core Indicators'!DZ86</f>
        <v>3</v>
      </c>
      <c r="Q86" s="201">
        <f>'Core Indicators'!EH86</f>
        <v>3</v>
      </c>
      <c r="R86" s="201">
        <f>'Core Indicators'!EP86</f>
        <v>3</v>
      </c>
      <c r="S86" s="160">
        <f t="shared" si="37"/>
        <v>1.7</v>
      </c>
      <c r="T86" s="160">
        <f t="shared" si="38"/>
        <v>1.3333333333333333</v>
      </c>
      <c r="U86" s="200">
        <v>1</v>
      </c>
      <c r="V86" s="200">
        <v>1</v>
      </c>
      <c r="W86" s="200">
        <f>'Core Indicators'!EX86</f>
        <v>3</v>
      </c>
      <c r="X86" s="160">
        <f t="shared" si="39"/>
        <v>2</v>
      </c>
      <c r="Y86" s="200">
        <v>1</v>
      </c>
      <c r="Z86" s="160">
        <f t="shared" si="40"/>
        <v>2.125</v>
      </c>
      <c r="AA86" s="200">
        <f>'Core Indicators'!FF86</f>
        <v>2</v>
      </c>
      <c r="AB86" s="200">
        <f t="shared" si="41"/>
        <v>2.25</v>
      </c>
      <c r="AC86" s="181">
        <f>'Core Indicators'!GD86</f>
        <v>2</v>
      </c>
      <c r="AD86" s="181">
        <f>'Core Indicators'!GL86</f>
        <v>3</v>
      </c>
      <c r="AE86" s="181">
        <f>'Core Indicators'!GT86</f>
        <v>2</v>
      </c>
      <c r="AF86" s="181">
        <f>'Core Indicators'!HB86</f>
        <v>2</v>
      </c>
      <c r="AG86" s="181">
        <f t="shared" si="42"/>
        <v>2.25</v>
      </c>
      <c r="AH86" s="181">
        <f>'Core Indicators'!HJ86</f>
        <v>2</v>
      </c>
      <c r="AI86" s="181">
        <f>'Core Indicators'!HR86</f>
        <v>3</v>
      </c>
      <c r="AJ86" s="181">
        <f t="shared" si="43"/>
        <v>2.5</v>
      </c>
      <c r="AK86" s="181">
        <f>'Core Indicators'!HZ86</f>
        <v>2</v>
      </c>
      <c r="AL86" s="181">
        <f>'Core Indicators'!IH86</f>
        <v>2</v>
      </c>
      <c r="AM86" s="181">
        <f>'Core Indicators'!IP86</f>
        <v>2</v>
      </c>
      <c r="AN86" s="181">
        <f t="shared" si="44"/>
        <v>2</v>
      </c>
    </row>
    <row r="87" spans="1:40" x14ac:dyDescent="0.35">
      <c r="A87" s="200" t="str">
        <f>Lists!C:C</f>
        <v>PHL003</v>
      </c>
      <c r="B87" s="245">
        <f t="shared" si="30"/>
        <v>2</v>
      </c>
      <c r="C87" s="160">
        <f t="shared" si="31"/>
        <v>0</v>
      </c>
      <c r="D87" s="268">
        <f t="shared" si="32"/>
        <v>2.2999999999999998</v>
      </c>
      <c r="E87" s="200">
        <f>'Core Indicators'!R87</f>
        <v>2</v>
      </c>
      <c r="F87" s="200">
        <f>'Core Indicators'!Z87</f>
        <v>2</v>
      </c>
      <c r="G87" s="160">
        <f t="shared" si="33"/>
        <v>2</v>
      </c>
      <c r="H87" s="200">
        <f>'Core Indicators'!AH87</f>
        <v>3</v>
      </c>
      <c r="I87" s="200">
        <f>'Core Indicators'!AP87</f>
        <v>2</v>
      </c>
      <c r="J87" s="200">
        <f>'Core Indicators'!BN87</f>
        <v>2</v>
      </c>
      <c r="K87" s="200">
        <f t="shared" si="34"/>
        <v>2</v>
      </c>
      <c r="L87" s="245">
        <f t="shared" si="35"/>
        <v>2.5</v>
      </c>
      <c r="M87" s="268">
        <f t="shared" si="36"/>
        <v>2.2000000000000002</v>
      </c>
      <c r="N87" s="201">
        <f>'Core Indicators'!DJ87</f>
        <v>2</v>
      </c>
      <c r="O87" s="201">
        <f>'Core Indicators'!DR87</f>
        <v>2</v>
      </c>
      <c r="P87" s="201">
        <f>'Core Indicators'!DZ87</f>
        <v>3</v>
      </c>
      <c r="Q87" s="201">
        <f>'Core Indicators'!EH87</f>
        <v>2</v>
      </c>
      <c r="R87" s="201">
        <f>'Core Indicators'!EP87</f>
        <v>2</v>
      </c>
      <c r="S87" s="160">
        <f t="shared" si="37"/>
        <v>1.6</v>
      </c>
      <c r="T87" s="160">
        <f t="shared" si="38"/>
        <v>1.1666666666666667</v>
      </c>
      <c r="U87" s="200">
        <v>1</v>
      </c>
      <c r="V87" s="200">
        <v>1</v>
      </c>
      <c r="W87" s="200">
        <f>'Core Indicators'!EX87</f>
        <v>2</v>
      </c>
      <c r="X87" s="160">
        <f t="shared" si="39"/>
        <v>1.5</v>
      </c>
      <c r="Y87" s="200">
        <v>1</v>
      </c>
      <c r="Z87" s="160">
        <f t="shared" si="40"/>
        <v>2</v>
      </c>
      <c r="AA87" s="200">
        <f>'Core Indicators'!FF87</f>
        <v>2</v>
      </c>
      <c r="AB87" s="200">
        <f t="shared" si="41"/>
        <v>2</v>
      </c>
      <c r="AC87" s="181">
        <f>'Core Indicators'!GD87</f>
        <v>2</v>
      </c>
      <c r="AD87" s="181">
        <f>'Core Indicators'!GL87</f>
        <v>2</v>
      </c>
      <c r="AE87" s="181">
        <f>'Core Indicators'!GT87</f>
        <v>2</v>
      </c>
      <c r="AF87" s="181">
        <f>'Core Indicators'!HB87</f>
        <v>2</v>
      </c>
      <c r="AG87" s="181">
        <f t="shared" si="42"/>
        <v>2</v>
      </c>
      <c r="AH87" s="181">
        <f>'Core Indicators'!HJ87</f>
        <v>2</v>
      </c>
      <c r="AI87" s="181">
        <f>'Core Indicators'!HR87</f>
        <v>2</v>
      </c>
      <c r="AJ87" s="181">
        <f t="shared" si="43"/>
        <v>2</v>
      </c>
      <c r="AK87" s="181">
        <f>'Core Indicators'!HZ87</f>
        <v>2</v>
      </c>
      <c r="AL87" s="181">
        <f>'Core Indicators'!IH87</f>
        <v>2</v>
      </c>
      <c r="AM87" s="181">
        <f>'Core Indicators'!IP87</f>
        <v>2</v>
      </c>
      <c r="AN87" s="181">
        <f t="shared" si="44"/>
        <v>2</v>
      </c>
    </row>
    <row r="88" spans="1:40" x14ac:dyDescent="0.35">
      <c r="A88" s="200" t="str">
        <f>Lists!C:C</f>
        <v>PRK001</v>
      </c>
      <c r="B88" s="245">
        <f t="shared" si="30"/>
        <v>2</v>
      </c>
      <c r="C88" s="160">
        <f t="shared" si="31"/>
        <v>0</v>
      </c>
      <c r="D88" s="268">
        <f t="shared" si="32"/>
        <v>2.2999999999999998</v>
      </c>
      <c r="E88" s="200">
        <f>'Core Indicators'!R88</f>
        <v>2</v>
      </c>
      <c r="F88" s="200">
        <f>'Core Indicators'!Z88</f>
        <v>2</v>
      </c>
      <c r="G88" s="160">
        <f t="shared" si="33"/>
        <v>2</v>
      </c>
      <c r="H88" s="200">
        <f>'Core Indicators'!AH88</f>
        <v>2</v>
      </c>
      <c r="I88" s="200">
        <f>'Core Indicators'!AP88</f>
        <v>3</v>
      </c>
      <c r="J88" s="200">
        <f>'Core Indicators'!BN88</f>
        <v>3</v>
      </c>
      <c r="K88" s="200">
        <f t="shared" si="34"/>
        <v>3</v>
      </c>
      <c r="L88" s="245">
        <f t="shared" si="35"/>
        <v>2.5</v>
      </c>
      <c r="M88" s="268">
        <f t="shared" si="36"/>
        <v>2</v>
      </c>
      <c r="N88" s="201">
        <f>'Core Indicators'!DJ88</f>
        <v>2</v>
      </c>
      <c r="O88" s="201">
        <f>'Core Indicators'!DR88</f>
        <v>2</v>
      </c>
      <c r="P88" s="201">
        <f>'Core Indicators'!DZ88</f>
        <v>2</v>
      </c>
      <c r="Q88" s="201">
        <f>'Core Indicators'!EH88</f>
        <v>2</v>
      </c>
      <c r="R88" s="201">
        <f>'Core Indicators'!EP88</f>
        <v>2</v>
      </c>
      <c r="S88" s="160">
        <f t="shared" si="37"/>
        <v>1.7</v>
      </c>
      <c r="T88" s="160">
        <f t="shared" si="38"/>
        <v>1.3333333333333333</v>
      </c>
      <c r="U88" s="200">
        <v>1</v>
      </c>
      <c r="V88" s="200">
        <v>1</v>
      </c>
      <c r="W88" s="200">
        <f>'Core Indicators'!EX88</f>
        <v>3</v>
      </c>
      <c r="X88" s="160">
        <f t="shared" si="39"/>
        <v>2</v>
      </c>
      <c r="Y88" s="200">
        <v>1</v>
      </c>
      <c r="Z88" s="160">
        <f t="shared" si="40"/>
        <v>2</v>
      </c>
      <c r="AA88" s="200">
        <f>'Core Indicators'!FF88</f>
        <v>2</v>
      </c>
      <c r="AB88" s="200">
        <f t="shared" si="41"/>
        <v>2</v>
      </c>
      <c r="AC88" s="181">
        <f>'Core Indicators'!GD88</f>
        <v>2</v>
      </c>
      <c r="AD88" s="181">
        <f>'Core Indicators'!GL88</f>
        <v>2</v>
      </c>
      <c r="AE88" s="181">
        <f>'Core Indicators'!GT88</f>
        <v>2</v>
      </c>
      <c r="AF88" s="181">
        <f>'Core Indicators'!HB88</f>
        <v>2</v>
      </c>
      <c r="AG88" s="181">
        <f t="shared" si="42"/>
        <v>2</v>
      </c>
      <c r="AH88" s="181">
        <f>'Core Indicators'!HJ88</f>
        <v>2</v>
      </c>
      <c r="AI88" s="181">
        <f>'Core Indicators'!HR88</f>
        <v>2</v>
      </c>
      <c r="AJ88" s="181">
        <f t="shared" si="43"/>
        <v>2</v>
      </c>
      <c r="AK88" s="181">
        <f>'Core Indicators'!HZ88</f>
        <v>2</v>
      </c>
      <c r="AL88" s="181">
        <f>'Core Indicators'!IH88</f>
        <v>2</v>
      </c>
      <c r="AM88" s="181">
        <f>'Core Indicators'!IP88</f>
        <v>2</v>
      </c>
      <c r="AN88" s="181">
        <f t="shared" si="44"/>
        <v>2</v>
      </c>
    </row>
    <row r="89" spans="1:40" x14ac:dyDescent="0.35">
      <c r="A89" s="200" t="str">
        <f>Lists!C:C</f>
        <v>PSE002</v>
      </c>
      <c r="B89" s="245">
        <f t="shared" si="30"/>
        <v>2.2999999999999998</v>
      </c>
      <c r="C89" s="160">
        <f t="shared" si="31"/>
        <v>0</v>
      </c>
      <c r="D89" s="268">
        <f t="shared" si="32"/>
        <v>1.6</v>
      </c>
      <c r="E89" s="200">
        <f>'Core Indicators'!R89</f>
        <v>3</v>
      </c>
      <c r="F89" s="200">
        <f>'Core Indicators'!Z89</f>
        <v>1</v>
      </c>
      <c r="G89" s="160">
        <f t="shared" si="33"/>
        <v>2.1</v>
      </c>
      <c r="H89" s="200">
        <f>'Core Indicators'!AH89</f>
        <v>1</v>
      </c>
      <c r="I89" s="200">
        <f>'Core Indicators'!AP89</f>
        <v>1</v>
      </c>
      <c r="J89" s="200">
        <f>'Core Indicators'!BN89</f>
        <v>2</v>
      </c>
      <c r="K89" s="200">
        <f t="shared" si="34"/>
        <v>1.5</v>
      </c>
      <c r="L89" s="245">
        <f t="shared" si="35"/>
        <v>1.3</v>
      </c>
      <c r="M89" s="268">
        <f t="shared" si="36"/>
        <v>3</v>
      </c>
      <c r="N89" s="201">
        <f>'Core Indicators'!DJ89</f>
        <v>3</v>
      </c>
      <c r="O89" s="201">
        <f>'Core Indicators'!DR89</f>
        <v>3</v>
      </c>
      <c r="P89" s="201">
        <f>'Core Indicators'!DZ89</f>
        <v>3</v>
      </c>
      <c r="Q89" s="201">
        <f>'Core Indicators'!EH89</f>
        <v>3</v>
      </c>
      <c r="R89" s="201">
        <f>'Core Indicators'!EP89</f>
        <v>3</v>
      </c>
      <c r="S89" s="160">
        <f t="shared" si="37"/>
        <v>1.6</v>
      </c>
      <c r="T89" s="160">
        <f t="shared" si="38"/>
        <v>1.1666666666666667</v>
      </c>
      <c r="U89" s="200">
        <v>1</v>
      </c>
      <c r="V89" s="200">
        <v>1</v>
      </c>
      <c r="W89" s="200">
        <f>'Core Indicators'!EX89</f>
        <v>2</v>
      </c>
      <c r="X89" s="160">
        <f t="shared" si="39"/>
        <v>1.5</v>
      </c>
      <c r="Y89" s="200">
        <v>1</v>
      </c>
      <c r="Z89" s="160">
        <f t="shared" si="40"/>
        <v>2</v>
      </c>
      <c r="AA89" s="200">
        <f>'Core Indicators'!FF89</f>
        <v>2</v>
      </c>
      <c r="AB89" s="200">
        <f t="shared" si="41"/>
        <v>2</v>
      </c>
      <c r="AC89" s="181">
        <f>'Core Indicators'!GD89</f>
        <v>2</v>
      </c>
      <c r="AD89" s="181">
        <f>'Core Indicators'!GL89</f>
        <v>2</v>
      </c>
      <c r="AE89" s="181">
        <f>'Core Indicators'!GT89</f>
        <v>2</v>
      </c>
      <c r="AF89" s="181">
        <f>'Core Indicators'!HB89</f>
        <v>2</v>
      </c>
      <c r="AG89" s="181">
        <f t="shared" si="42"/>
        <v>2</v>
      </c>
      <c r="AH89" s="181">
        <f>'Core Indicators'!HJ89</f>
        <v>2</v>
      </c>
      <c r="AI89" s="181">
        <f>'Core Indicators'!HR89</f>
        <v>2</v>
      </c>
      <c r="AJ89" s="181">
        <f t="shared" si="43"/>
        <v>2</v>
      </c>
      <c r="AK89" s="181">
        <f>'Core Indicators'!HZ89</f>
        <v>2</v>
      </c>
      <c r="AL89" s="181">
        <f>'Core Indicators'!IH89</f>
        <v>2</v>
      </c>
      <c r="AM89" s="181">
        <f>'Core Indicators'!IP89</f>
        <v>2</v>
      </c>
      <c r="AN89" s="181">
        <f t="shared" si="44"/>
        <v>2</v>
      </c>
    </row>
    <row r="90" spans="1:40" x14ac:dyDescent="0.35">
      <c r="A90" s="200" t="str">
        <f>Lists!C:C</f>
        <v>REG001</v>
      </c>
      <c r="B90" s="245">
        <f t="shared" si="30"/>
        <v>1.8</v>
      </c>
      <c r="C90" s="160">
        <f t="shared" si="31"/>
        <v>0</v>
      </c>
      <c r="D90" s="268">
        <f t="shared" si="32"/>
        <v>1.8</v>
      </c>
      <c r="E90" s="200">
        <f>'Core Indicators'!R90</f>
        <v>2</v>
      </c>
      <c r="F90" s="200">
        <f>'Core Indicators'!Z90</f>
        <v>1</v>
      </c>
      <c r="G90" s="160">
        <f t="shared" si="33"/>
        <v>1.5</v>
      </c>
      <c r="H90" s="200">
        <f>'Core Indicators'!AH90</f>
        <v>2</v>
      </c>
      <c r="I90" s="200">
        <f>'Core Indicators'!AP90</f>
        <v>2</v>
      </c>
      <c r="J90" s="200">
        <f>'Core Indicators'!BN90</f>
        <v>2</v>
      </c>
      <c r="K90" s="200">
        <f t="shared" si="34"/>
        <v>2</v>
      </c>
      <c r="L90" s="245">
        <f t="shared" si="35"/>
        <v>2</v>
      </c>
      <c r="M90" s="268">
        <f t="shared" si="36"/>
        <v>2</v>
      </c>
      <c r="N90" s="201">
        <f>'Core Indicators'!DJ90</f>
        <v>2</v>
      </c>
      <c r="O90" s="201">
        <f>'Core Indicators'!DR90</f>
        <v>2</v>
      </c>
      <c r="P90" s="201">
        <f>'Core Indicators'!DZ90</f>
        <v>2</v>
      </c>
      <c r="Q90" s="201">
        <f>'Core Indicators'!EH90</f>
        <v>2</v>
      </c>
      <c r="R90" s="201">
        <f>'Core Indicators'!EP90</f>
        <v>2</v>
      </c>
      <c r="S90" s="160">
        <f t="shared" si="37"/>
        <v>1.6</v>
      </c>
      <c r="T90" s="160">
        <f t="shared" si="38"/>
        <v>1.1666666666666667</v>
      </c>
      <c r="U90" s="200">
        <v>1</v>
      </c>
      <c r="V90" s="200">
        <v>1</v>
      </c>
      <c r="W90" s="200">
        <f>'Core Indicators'!EX90</f>
        <v>2</v>
      </c>
      <c r="X90" s="160">
        <f t="shared" si="39"/>
        <v>1.5</v>
      </c>
      <c r="Y90" s="200">
        <v>1</v>
      </c>
      <c r="Z90" s="160">
        <f t="shared" si="40"/>
        <v>2</v>
      </c>
      <c r="AA90" s="200">
        <f>'Core Indicators'!FF90</f>
        <v>2</v>
      </c>
      <c r="AB90" s="200">
        <f t="shared" si="41"/>
        <v>2</v>
      </c>
      <c r="AC90" s="181">
        <f>'Core Indicators'!GD90</f>
        <v>2</v>
      </c>
      <c r="AD90" s="181">
        <f>'Core Indicators'!GL90</f>
        <v>2</v>
      </c>
      <c r="AE90" s="181">
        <f>'Core Indicators'!GT90</f>
        <v>2</v>
      </c>
      <c r="AF90" s="181">
        <f>'Core Indicators'!HB90</f>
        <v>2</v>
      </c>
      <c r="AG90" s="181">
        <f t="shared" si="42"/>
        <v>2</v>
      </c>
      <c r="AH90" s="181">
        <f>'Core Indicators'!HJ90</f>
        <v>2</v>
      </c>
      <c r="AI90" s="181">
        <f>'Core Indicators'!HR90</f>
        <v>2</v>
      </c>
      <c r="AJ90" s="181">
        <f t="shared" si="43"/>
        <v>2</v>
      </c>
      <c r="AK90" s="181">
        <f>'Core Indicators'!HZ90</f>
        <v>2</v>
      </c>
      <c r="AL90" s="181">
        <f>'Core Indicators'!IH90</f>
        <v>2</v>
      </c>
      <c r="AM90" s="181">
        <f>'Core Indicators'!IP90</f>
        <v>2</v>
      </c>
      <c r="AN90" s="181">
        <f t="shared" si="44"/>
        <v>2</v>
      </c>
    </row>
    <row r="91" spans="1:40" x14ac:dyDescent="0.35">
      <c r="A91" s="200" t="str">
        <f>Lists!C:C</f>
        <v>REG002</v>
      </c>
      <c r="B91" s="245">
        <f t="shared" si="30"/>
        <v>2.2999999999999998</v>
      </c>
      <c r="C91" s="160">
        <f t="shared" si="31"/>
        <v>2</v>
      </c>
      <c r="D91" s="268">
        <f t="shared" si="32"/>
        <v>2</v>
      </c>
      <c r="E91" s="200">
        <f>'Core Indicators'!R91</f>
        <v>2</v>
      </c>
      <c r="F91" s="200">
        <f>'Core Indicators'!Z91</f>
        <v>2</v>
      </c>
      <c r="G91" s="160">
        <f t="shared" si="33"/>
        <v>2</v>
      </c>
      <c r="H91" s="200">
        <f>'Core Indicators'!AH91</f>
        <v>2</v>
      </c>
      <c r="I91" s="200">
        <f>'Core Indicators'!AP91</f>
        <v>2</v>
      </c>
      <c r="J91" s="200" t="str">
        <f>'Core Indicators'!BN91</f>
        <v>x</v>
      </c>
      <c r="K91" s="200">
        <f t="shared" si="34"/>
        <v>2</v>
      </c>
      <c r="L91" s="245">
        <f t="shared" si="35"/>
        <v>2</v>
      </c>
      <c r="M91" s="268">
        <f t="shared" si="36"/>
        <v>3</v>
      </c>
      <c r="N91" s="201">
        <f>'Core Indicators'!DJ91</f>
        <v>3</v>
      </c>
      <c r="O91" s="201">
        <f>'Core Indicators'!DR91</f>
        <v>3</v>
      </c>
      <c r="P91" s="201">
        <f>'Core Indicators'!DZ91</f>
        <v>3</v>
      </c>
      <c r="Q91" s="201">
        <f>'Core Indicators'!EH91</f>
        <v>3</v>
      </c>
      <c r="R91" s="201">
        <f>'Core Indicators'!EP91</f>
        <v>3</v>
      </c>
      <c r="S91" s="160">
        <f t="shared" si="37"/>
        <v>1.5</v>
      </c>
      <c r="T91" s="160">
        <f t="shared" si="38"/>
        <v>1</v>
      </c>
      <c r="U91" s="200">
        <v>1</v>
      </c>
      <c r="V91" s="200">
        <v>1</v>
      </c>
      <c r="W91" s="200" t="str">
        <f>'Core Indicators'!EX91</f>
        <v>x</v>
      </c>
      <c r="X91" s="160">
        <f t="shared" si="39"/>
        <v>1</v>
      </c>
      <c r="Y91" s="200">
        <v>1</v>
      </c>
      <c r="Z91" s="160">
        <f t="shared" si="40"/>
        <v>2</v>
      </c>
      <c r="AA91" s="200">
        <f>'Core Indicators'!FF91</f>
        <v>2</v>
      </c>
      <c r="AB91" s="200">
        <f t="shared" si="41"/>
        <v>2</v>
      </c>
      <c r="AC91" s="181">
        <f>'Core Indicators'!GD91</f>
        <v>2</v>
      </c>
      <c r="AD91" s="181">
        <f>'Core Indicators'!GL91</f>
        <v>2</v>
      </c>
      <c r="AE91" s="181">
        <f>'Core Indicators'!GT91</f>
        <v>2</v>
      </c>
      <c r="AF91" s="181">
        <f>'Core Indicators'!HB91</f>
        <v>2</v>
      </c>
      <c r="AG91" s="181">
        <f t="shared" si="42"/>
        <v>2</v>
      </c>
      <c r="AH91" s="181">
        <f>'Core Indicators'!HJ91</f>
        <v>2</v>
      </c>
      <c r="AI91" s="181">
        <f>'Core Indicators'!HR91</f>
        <v>2</v>
      </c>
      <c r="AJ91" s="181">
        <f t="shared" si="43"/>
        <v>2</v>
      </c>
      <c r="AK91" s="181">
        <f>'Core Indicators'!HZ91</f>
        <v>2</v>
      </c>
      <c r="AL91" s="181" t="str">
        <f>'Core Indicators'!IH91</f>
        <v>x</v>
      </c>
      <c r="AM91" s="181">
        <f>'Core Indicators'!IP91</f>
        <v>2</v>
      </c>
      <c r="AN91" s="181">
        <f t="shared" si="44"/>
        <v>2</v>
      </c>
    </row>
    <row r="92" spans="1:40" x14ac:dyDescent="0.35">
      <c r="A92" s="200" t="str">
        <f>Lists!C:C</f>
        <v>REG003</v>
      </c>
      <c r="B92" s="245" t="str">
        <f t="shared" si="30"/>
        <v>x</v>
      </c>
      <c r="C92" s="160">
        <f t="shared" si="31"/>
        <v>2</v>
      </c>
      <c r="D92" s="268">
        <f t="shared" si="32"/>
        <v>2</v>
      </c>
      <c r="E92" s="200">
        <f>'Core Indicators'!R92</f>
        <v>2</v>
      </c>
      <c r="F92" s="200">
        <f>'Core Indicators'!Z92</f>
        <v>2</v>
      </c>
      <c r="G92" s="160">
        <f t="shared" si="33"/>
        <v>2</v>
      </c>
      <c r="H92" s="200">
        <f>'Core Indicators'!AH92</f>
        <v>2</v>
      </c>
      <c r="I92" s="200" t="str">
        <f>'Core Indicators'!AP92</f>
        <v>x</v>
      </c>
      <c r="J92" s="200">
        <f>'Core Indicators'!BN92</f>
        <v>2</v>
      </c>
      <c r="K92" s="200">
        <f t="shared" si="34"/>
        <v>2</v>
      </c>
      <c r="L92" s="245">
        <f t="shared" si="35"/>
        <v>2</v>
      </c>
      <c r="M92" s="268" t="str">
        <f t="shared" si="36"/>
        <v>x</v>
      </c>
      <c r="N92" s="201" t="str">
        <f>'Core Indicators'!DJ92</f>
        <v>x</v>
      </c>
      <c r="O92" s="201">
        <f>'Core Indicators'!DR92</f>
        <v>3</v>
      </c>
      <c r="P92" s="201">
        <f>'Core Indicators'!DZ92</f>
        <v>3</v>
      </c>
      <c r="Q92" s="201">
        <f>'Core Indicators'!EH92</f>
        <v>3</v>
      </c>
      <c r="R92" s="201">
        <f>'Core Indicators'!EP92</f>
        <v>3</v>
      </c>
      <c r="S92" s="160">
        <f t="shared" si="37"/>
        <v>1.6</v>
      </c>
      <c r="T92" s="160">
        <f t="shared" si="38"/>
        <v>1.1666666666666667</v>
      </c>
      <c r="U92" s="200">
        <v>1</v>
      </c>
      <c r="V92" s="200">
        <v>1</v>
      </c>
      <c r="W92" s="200">
        <f>'Core Indicators'!EX92</f>
        <v>2</v>
      </c>
      <c r="X92" s="160">
        <f t="shared" si="39"/>
        <v>1.5</v>
      </c>
      <c r="Y92" s="200">
        <v>1</v>
      </c>
      <c r="Z92" s="160">
        <f t="shared" si="40"/>
        <v>2</v>
      </c>
      <c r="AA92" s="200">
        <f>'Core Indicators'!FF92</f>
        <v>2</v>
      </c>
      <c r="AB92" s="200">
        <f t="shared" si="41"/>
        <v>2</v>
      </c>
      <c r="AC92" s="181">
        <f>'Core Indicators'!GD92</f>
        <v>2</v>
      </c>
      <c r="AD92" s="181">
        <f>'Core Indicators'!GL92</f>
        <v>2</v>
      </c>
      <c r="AE92" s="181">
        <f>'Core Indicators'!GT92</f>
        <v>2</v>
      </c>
      <c r="AF92" s="181">
        <f>'Core Indicators'!HB92</f>
        <v>2</v>
      </c>
      <c r="AG92" s="181">
        <f t="shared" si="42"/>
        <v>2</v>
      </c>
      <c r="AH92" s="181">
        <f>'Core Indicators'!HJ92</f>
        <v>2</v>
      </c>
      <c r="AI92" s="181">
        <f>'Core Indicators'!HR92</f>
        <v>2</v>
      </c>
      <c r="AJ92" s="181">
        <f t="shared" si="43"/>
        <v>2</v>
      </c>
      <c r="AK92" s="181">
        <f>'Core Indicators'!HZ92</f>
        <v>2</v>
      </c>
      <c r="AL92" s="181">
        <f>'Core Indicators'!IH92</f>
        <v>2</v>
      </c>
      <c r="AM92" s="181">
        <f>'Core Indicators'!IP92</f>
        <v>2</v>
      </c>
      <c r="AN92" s="181">
        <f t="shared" si="44"/>
        <v>2</v>
      </c>
    </row>
    <row r="93" spans="1:40" x14ac:dyDescent="0.35">
      <c r="A93" s="200" t="str">
        <f>Lists!C:C</f>
        <v>REG004</v>
      </c>
      <c r="B93" s="245">
        <f t="shared" si="30"/>
        <v>2.6</v>
      </c>
      <c r="C93" s="160">
        <f t="shared" si="31"/>
        <v>0</v>
      </c>
      <c r="D93" s="268">
        <f t="shared" si="32"/>
        <v>2.8</v>
      </c>
      <c r="E93" s="200">
        <f>'Core Indicators'!R93</f>
        <v>2</v>
      </c>
      <c r="F93" s="200">
        <f>'Core Indicators'!Z93</f>
        <v>3</v>
      </c>
      <c r="G93" s="160">
        <f t="shared" si="33"/>
        <v>2.5</v>
      </c>
      <c r="H93" s="200">
        <f>'Core Indicators'!AH93</f>
        <v>3</v>
      </c>
      <c r="I93" s="200">
        <f>'Core Indicators'!AP93</f>
        <v>3</v>
      </c>
      <c r="J93" s="200">
        <f>'Core Indicators'!BN93</f>
        <v>3</v>
      </c>
      <c r="K93" s="200">
        <f t="shared" si="34"/>
        <v>3</v>
      </c>
      <c r="L93" s="245">
        <f t="shared" si="35"/>
        <v>3</v>
      </c>
      <c r="M93" s="268">
        <f t="shared" si="36"/>
        <v>3</v>
      </c>
      <c r="N93" s="201">
        <f>'Core Indicators'!DJ93</f>
        <v>3</v>
      </c>
      <c r="O93" s="201">
        <f>'Core Indicators'!DR93</f>
        <v>3</v>
      </c>
      <c r="P93" s="201">
        <f>'Core Indicators'!DZ93</f>
        <v>3</v>
      </c>
      <c r="Q93" s="201">
        <f>'Core Indicators'!EH93</f>
        <v>3</v>
      </c>
      <c r="R93" s="201">
        <f>'Core Indicators'!EP93</f>
        <v>3</v>
      </c>
      <c r="S93" s="160">
        <f t="shared" si="37"/>
        <v>1.7</v>
      </c>
      <c r="T93" s="160">
        <f t="shared" si="38"/>
        <v>1.3333333333333333</v>
      </c>
      <c r="U93" s="200">
        <v>1</v>
      </c>
      <c r="V93" s="200">
        <v>1</v>
      </c>
      <c r="W93" s="200">
        <f>'Core Indicators'!EX93</f>
        <v>3</v>
      </c>
      <c r="X93" s="160">
        <f t="shared" si="39"/>
        <v>2</v>
      </c>
      <c r="Y93" s="200">
        <v>1</v>
      </c>
      <c r="Z93" s="160">
        <f t="shared" si="40"/>
        <v>2</v>
      </c>
      <c r="AA93" s="200">
        <f>'Core Indicators'!FF93</f>
        <v>2</v>
      </c>
      <c r="AB93" s="200">
        <f t="shared" si="41"/>
        <v>2</v>
      </c>
      <c r="AC93" s="181">
        <f>'Core Indicators'!GD93</f>
        <v>2</v>
      </c>
      <c r="AD93" s="181">
        <f>'Core Indicators'!GL93</f>
        <v>2</v>
      </c>
      <c r="AE93" s="181">
        <f>'Core Indicators'!GT93</f>
        <v>2</v>
      </c>
      <c r="AF93" s="181">
        <f>'Core Indicators'!HB93</f>
        <v>2</v>
      </c>
      <c r="AG93" s="181">
        <f t="shared" si="42"/>
        <v>2</v>
      </c>
      <c r="AH93" s="181">
        <f>'Core Indicators'!HJ93</f>
        <v>2</v>
      </c>
      <c r="AI93" s="181">
        <f>'Core Indicators'!HR93</f>
        <v>2</v>
      </c>
      <c r="AJ93" s="181">
        <f t="shared" si="43"/>
        <v>2</v>
      </c>
      <c r="AK93" s="181">
        <f>'Core Indicators'!HZ93</f>
        <v>2</v>
      </c>
      <c r="AL93" s="181">
        <f>'Core Indicators'!IH93</f>
        <v>2</v>
      </c>
      <c r="AM93" s="181">
        <f>'Core Indicators'!IP93</f>
        <v>2</v>
      </c>
      <c r="AN93" s="181">
        <f t="shared" si="44"/>
        <v>2</v>
      </c>
    </row>
    <row r="94" spans="1:40" x14ac:dyDescent="0.35">
      <c r="A94" s="200" t="str">
        <f>Lists!C:C</f>
        <v>REG006</v>
      </c>
      <c r="B94" s="245" t="str">
        <f t="shared" si="30"/>
        <v>x</v>
      </c>
      <c r="C94" s="160">
        <f t="shared" si="31"/>
        <v>6</v>
      </c>
      <c r="D94" s="268" t="str">
        <f t="shared" si="32"/>
        <v>x</v>
      </c>
      <c r="E94" s="200" t="str">
        <f>'Core Indicators'!R94</f>
        <v>x</v>
      </c>
      <c r="F94" s="200" t="str">
        <f>'Core Indicators'!Z94</f>
        <v>x</v>
      </c>
      <c r="G94" s="160" t="str">
        <f t="shared" si="33"/>
        <v>x</v>
      </c>
      <c r="H94" s="200" t="str">
        <f>'Core Indicators'!AH94</f>
        <v>x</v>
      </c>
      <c r="I94" s="200" t="str">
        <f>'Core Indicators'!AP94</f>
        <v>x</v>
      </c>
      <c r="J94" s="200">
        <f>'Core Indicators'!BN94</f>
        <v>3</v>
      </c>
      <c r="K94" s="200">
        <f t="shared" si="34"/>
        <v>3</v>
      </c>
      <c r="L94" s="245">
        <f t="shared" si="35"/>
        <v>3</v>
      </c>
      <c r="M94" s="268" t="str">
        <f t="shared" si="36"/>
        <v>x</v>
      </c>
      <c r="N94" s="201" t="str">
        <f>'Core Indicators'!DJ94</f>
        <v>x</v>
      </c>
      <c r="O94" s="201" t="str">
        <f>'Core Indicators'!DR94</f>
        <v>x</v>
      </c>
      <c r="P94" s="201" t="str">
        <f>'Core Indicators'!DZ94</f>
        <v>x</v>
      </c>
      <c r="Q94" s="201" t="str">
        <f>'Core Indicators'!EH94</f>
        <v>x</v>
      </c>
      <c r="R94" s="201" t="str">
        <f>'Core Indicators'!EP94</f>
        <v>x</v>
      </c>
      <c r="S94" s="160">
        <f t="shared" si="37"/>
        <v>1.7</v>
      </c>
      <c r="T94" s="160">
        <f t="shared" si="38"/>
        <v>1.3333333333333333</v>
      </c>
      <c r="U94" s="200">
        <v>1</v>
      </c>
      <c r="V94" s="200">
        <v>1</v>
      </c>
      <c r="W94" s="200">
        <f>'Core Indicators'!EX94</f>
        <v>3</v>
      </c>
      <c r="X94" s="160">
        <f t="shared" si="39"/>
        <v>2</v>
      </c>
      <c r="Y94" s="200">
        <v>1</v>
      </c>
      <c r="Z94" s="160">
        <f t="shared" si="40"/>
        <v>2</v>
      </c>
      <c r="AA94" s="200" t="str">
        <f>'Core Indicators'!FF94</f>
        <v>x</v>
      </c>
      <c r="AB94" s="200">
        <f t="shared" si="41"/>
        <v>2</v>
      </c>
      <c r="AC94" s="181">
        <f>'Core Indicators'!GD94</f>
        <v>2</v>
      </c>
      <c r="AD94" s="181">
        <f>'Core Indicators'!GL94</f>
        <v>2</v>
      </c>
      <c r="AE94" s="181">
        <f>'Core Indicators'!GT94</f>
        <v>2</v>
      </c>
      <c r="AF94" s="181">
        <f>'Core Indicators'!HB94</f>
        <v>2</v>
      </c>
      <c r="AG94" s="181">
        <f t="shared" si="42"/>
        <v>2</v>
      </c>
      <c r="AH94" s="181">
        <f>'Core Indicators'!HJ94</f>
        <v>2</v>
      </c>
      <c r="AI94" s="181">
        <f>'Core Indicators'!HR94</f>
        <v>2</v>
      </c>
      <c r="AJ94" s="181">
        <f t="shared" si="43"/>
        <v>2</v>
      </c>
      <c r="AK94" s="181">
        <f>'Core Indicators'!HZ94</f>
        <v>2</v>
      </c>
      <c r="AL94" s="181">
        <f>'Core Indicators'!IH94</f>
        <v>2</v>
      </c>
      <c r="AM94" s="181">
        <f>'Core Indicators'!IP94</f>
        <v>2</v>
      </c>
      <c r="AN94" s="181">
        <f t="shared" si="44"/>
        <v>2</v>
      </c>
    </row>
    <row r="95" spans="1:40" x14ac:dyDescent="0.35">
      <c r="A95" s="200" t="str">
        <f>Lists!C:C</f>
        <v>REG007</v>
      </c>
      <c r="B95" s="245" t="str">
        <f t="shared" si="30"/>
        <v>x</v>
      </c>
      <c r="C95" s="160">
        <f t="shared" si="31"/>
        <v>5</v>
      </c>
      <c r="D95" s="268" t="str">
        <f t="shared" si="32"/>
        <v>x</v>
      </c>
      <c r="E95" s="200" t="str">
        <f>'Core Indicators'!R95</f>
        <v>x</v>
      </c>
      <c r="F95" s="200" t="str">
        <f>'Core Indicators'!Z95</f>
        <v>x</v>
      </c>
      <c r="G95" s="160" t="str">
        <f t="shared" si="33"/>
        <v>x</v>
      </c>
      <c r="H95" s="200" t="str">
        <f>'Core Indicators'!AH95</f>
        <v>x</v>
      </c>
      <c r="I95" s="200" t="str">
        <f>'Core Indicators'!AP95</f>
        <v>x</v>
      </c>
      <c r="J95" s="200">
        <f>'Core Indicators'!BN95</f>
        <v>2</v>
      </c>
      <c r="K95" s="200">
        <f t="shared" si="34"/>
        <v>2</v>
      </c>
      <c r="L95" s="245">
        <f t="shared" si="35"/>
        <v>2</v>
      </c>
      <c r="M95" s="268" t="str">
        <f t="shared" si="36"/>
        <v>x</v>
      </c>
      <c r="N95" s="201" t="str">
        <f>'Core Indicators'!DJ95</f>
        <v>x</v>
      </c>
      <c r="O95" s="201" t="str">
        <f>'Core Indicators'!DR95</f>
        <v>x</v>
      </c>
      <c r="P95" s="201" t="str">
        <f>'Core Indicators'!DZ95</f>
        <v>x</v>
      </c>
      <c r="Q95" s="201" t="str">
        <f>'Core Indicators'!EH95</f>
        <v>x</v>
      </c>
      <c r="R95" s="201" t="str">
        <f>'Core Indicators'!EP95</f>
        <v>x</v>
      </c>
      <c r="S95" s="160">
        <f t="shared" si="37"/>
        <v>1.3</v>
      </c>
      <c r="T95" s="160">
        <f t="shared" si="38"/>
        <v>1.1666666666666667</v>
      </c>
      <c r="U95" s="200">
        <v>1</v>
      </c>
      <c r="V95" s="200">
        <v>1</v>
      </c>
      <c r="W95" s="200">
        <f>'Core Indicators'!EX95</f>
        <v>2</v>
      </c>
      <c r="X95" s="160">
        <f t="shared" si="39"/>
        <v>1.5</v>
      </c>
      <c r="Y95" s="200">
        <v>1</v>
      </c>
      <c r="Z95" s="160">
        <f t="shared" si="40"/>
        <v>1.5</v>
      </c>
      <c r="AA95" s="200">
        <f>'Core Indicators'!FF95</f>
        <v>1</v>
      </c>
      <c r="AB95" s="200">
        <f t="shared" si="41"/>
        <v>2</v>
      </c>
      <c r="AC95" s="181">
        <f>'Core Indicators'!GD95</f>
        <v>2</v>
      </c>
      <c r="AD95" s="181">
        <f>'Core Indicators'!GL95</f>
        <v>2</v>
      </c>
      <c r="AE95" s="181">
        <f>'Core Indicators'!GT95</f>
        <v>2</v>
      </c>
      <c r="AF95" s="181">
        <f>'Core Indicators'!HB95</f>
        <v>2</v>
      </c>
      <c r="AG95" s="181">
        <f t="shared" si="42"/>
        <v>2</v>
      </c>
      <c r="AH95" s="181">
        <f>'Core Indicators'!HJ95</f>
        <v>2</v>
      </c>
      <c r="AI95" s="181">
        <f>'Core Indicators'!HR95</f>
        <v>2</v>
      </c>
      <c r="AJ95" s="181">
        <f t="shared" si="43"/>
        <v>2</v>
      </c>
      <c r="AK95" s="181">
        <f>'Core Indicators'!HZ95</f>
        <v>2</v>
      </c>
      <c r="AL95" s="181">
        <f>'Core Indicators'!IH95</f>
        <v>2</v>
      </c>
      <c r="AM95" s="181">
        <f>'Core Indicators'!IP95</f>
        <v>2</v>
      </c>
      <c r="AN95" s="181">
        <f t="shared" si="44"/>
        <v>2</v>
      </c>
    </row>
    <row r="96" spans="1:40" x14ac:dyDescent="0.35">
      <c r="A96" s="200" t="str">
        <f>Lists!C:C</f>
        <v>REG008</v>
      </c>
      <c r="B96" s="245" t="str">
        <f t="shared" si="30"/>
        <v>x</v>
      </c>
      <c r="C96" s="160">
        <f t="shared" si="31"/>
        <v>5</v>
      </c>
      <c r="D96" s="268" t="str">
        <f t="shared" si="32"/>
        <v>x</v>
      </c>
      <c r="E96" s="200" t="str">
        <f>'Core Indicators'!R96</f>
        <v>x</v>
      </c>
      <c r="F96" s="200" t="str">
        <f>'Core Indicators'!Z96</f>
        <v>x</v>
      </c>
      <c r="G96" s="160" t="str">
        <f t="shared" si="33"/>
        <v>x</v>
      </c>
      <c r="H96" s="200" t="str">
        <f>'Core Indicators'!AH96</f>
        <v>x</v>
      </c>
      <c r="I96" s="200" t="str">
        <f>'Core Indicators'!AP96</f>
        <v>x</v>
      </c>
      <c r="J96" s="200">
        <f>'Core Indicators'!BN96</f>
        <v>2</v>
      </c>
      <c r="K96" s="200">
        <f t="shared" si="34"/>
        <v>2</v>
      </c>
      <c r="L96" s="245">
        <f t="shared" si="35"/>
        <v>2</v>
      </c>
      <c r="M96" s="268" t="str">
        <f t="shared" si="36"/>
        <v>x</v>
      </c>
      <c r="N96" s="201" t="str">
        <f>'Core Indicators'!DJ96</f>
        <v>x</v>
      </c>
      <c r="O96" s="201" t="str">
        <f>'Core Indicators'!DR96</f>
        <v>x</v>
      </c>
      <c r="P96" s="201" t="str">
        <f>'Core Indicators'!DZ96</f>
        <v>x</v>
      </c>
      <c r="Q96" s="201" t="str">
        <f>'Core Indicators'!EH96</f>
        <v>x</v>
      </c>
      <c r="R96" s="201" t="str">
        <f>'Core Indicators'!EP96</f>
        <v>x</v>
      </c>
      <c r="S96" s="160">
        <f t="shared" si="37"/>
        <v>1.4</v>
      </c>
      <c r="T96" s="160">
        <f t="shared" si="38"/>
        <v>1.3333333333333333</v>
      </c>
      <c r="U96" s="200">
        <v>1</v>
      </c>
      <c r="V96" s="200">
        <v>1</v>
      </c>
      <c r="W96" s="200">
        <f>'Core Indicators'!EX96</f>
        <v>3</v>
      </c>
      <c r="X96" s="160">
        <f t="shared" si="39"/>
        <v>2</v>
      </c>
      <c r="Y96" s="200">
        <v>1</v>
      </c>
      <c r="Z96" s="160">
        <f t="shared" si="40"/>
        <v>1.5</v>
      </c>
      <c r="AA96" s="200">
        <f>'Core Indicators'!FF96</f>
        <v>1</v>
      </c>
      <c r="AB96" s="200">
        <f t="shared" si="41"/>
        <v>2</v>
      </c>
      <c r="AC96" s="181">
        <f>'Core Indicators'!GD96</f>
        <v>2</v>
      </c>
      <c r="AD96" s="181">
        <f>'Core Indicators'!GL96</f>
        <v>2</v>
      </c>
      <c r="AE96" s="181">
        <f>'Core Indicators'!GT96</f>
        <v>2</v>
      </c>
      <c r="AF96" s="181">
        <f>'Core Indicators'!HB96</f>
        <v>2</v>
      </c>
      <c r="AG96" s="181">
        <f t="shared" si="42"/>
        <v>2</v>
      </c>
      <c r="AH96" s="181">
        <f>'Core Indicators'!HJ96</f>
        <v>2</v>
      </c>
      <c r="AI96" s="181">
        <f>'Core Indicators'!HR96</f>
        <v>2</v>
      </c>
      <c r="AJ96" s="181">
        <f t="shared" si="43"/>
        <v>2</v>
      </c>
      <c r="AK96" s="181">
        <f>'Core Indicators'!HZ96</f>
        <v>2</v>
      </c>
      <c r="AL96" s="181">
        <f>'Core Indicators'!IH96</f>
        <v>2</v>
      </c>
      <c r="AM96" s="181">
        <f>'Core Indicators'!IP96</f>
        <v>2</v>
      </c>
      <c r="AN96" s="181">
        <f t="shared" si="44"/>
        <v>2</v>
      </c>
    </row>
    <row r="97" spans="1:40" x14ac:dyDescent="0.35">
      <c r="A97" s="200" t="str">
        <f>Lists!C:C</f>
        <v>REG011</v>
      </c>
      <c r="B97" s="245">
        <f t="shared" si="30"/>
        <v>1.9</v>
      </c>
      <c r="C97" s="160">
        <f t="shared" si="31"/>
        <v>0</v>
      </c>
      <c r="D97" s="268">
        <f t="shared" si="32"/>
        <v>2</v>
      </c>
      <c r="E97" s="200">
        <f>'Core Indicators'!R97</f>
        <v>2</v>
      </c>
      <c r="F97" s="200">
        <f>'Core Indicators'!Z97</f>
        <v>2</v>
      </c>
      <c r="G97" s="160">
        <f t="shared" si="33"/>
        <v>2</v>
      </c>
      <c r="H97" s="200">
        <f>'Core Indicators'!AH97</f>
        <v>2</v>
      </c>
      <c r="I97" s="200">
        <f>'Core Indicators'!AP97</f>
        <v>2</v>
      </c>
      <c r="J97" s="200">
        <f>'Core Indicators'!BN97</f>
        <v>2</v>
      </c>
      <c r="K97" s="200">
        <f t="shared" si="34"/>
        <v>2</v>
      </c>
      <c r="L97" s="245">
        <f t="shared" si="35"/>
        <v>2</v>
      </c>
      <c r="M97" s="268">
        <f t="shared" si="36"/>
        <v>2</v>
      </c>
      <c r="N97" s="201">
        <f>'Core Indicators'!DJ97</f>
        <v>2</v>
      </c>
      <c r="O97" s="201">
        <f>'Core Indicators'!DR97</f>
        <v>2</v>
      </c>
      <c r="P97" s="201">
        <f>'Core Indicators'!DZ97</f>
        <v>2</v>
      </c>
      <c r="Q97" s="201">
        <f>'Core Indicators'!EH97</f>
        <v>2</v>
      </c>
      <c r="R97" s="201">
        <f>'Core Indicators'!EP97</f>
        <v>2</v>
      </c>
      <c r="S97" s="160">
        <f t="shared" si="37"/>
        <v>1.6</v>
      </c>
      <c r="T97" s="160">
        <f t="shared" si="38"/>
        <v>1.1666666666666667</v>
      </c>
      <c r="U97" s="200">
        <v>1</v>
      </c>
      <c r="V97" s="200">
        <v>1</v>
      </c>
      <c r="W97" s="200">
        <f>'Core Indicators'!EX97</f>
        <v>2</v>
      </c>
      <c r="X97" s="160">
        <f t="shared" si="39"/>
        <v>1.5</v>
      </c>
      <c r="Y97" s="200">
        <v>1</v>
      </c>
      <c r="Z97" s="160">
        <f t="shared" si="40"/>
        <v>2</v>
      </c>
      <c r="AA97" s="200">
        <f>'Core Indicators'!FF97</f>
        <v>2</v>
      </c>
      <c r="AB97" s="200">
        <f t="shared" si="41"/>
        <v>2</v>
      </c>
      <c r="AC97" s="181">
        <f>'Core Indicators'!GD97</f>
        <v>2</v>
      </c>
      <c r="AD97" s="181">
        <f>'Core Indicators'!GL97</f>
        <v>2</v>
      </c>
      <c r="AE97" s="181">
        <f>'Core Indicators'!GT97</f>
        <v>2</v>
      </c>
      <c r="AF97" s="181">
        <f>'Core Indicators'!HB97</f>
        <v>2</v>
      </c>
      <c r="AG97" s="181">
        <f t="shared" si="42"/>
        <v>2</v>
      </c>
      <c r="AH97" s="181">
        <f>'Core Indicators'!HJ97</f>
        <v>2</v>
      </c>
      <c r="AI97" s="181">
        <f>'Core Indicators'!HR97</f>
        <v>2</v>
      </c>
      <c r="AJ97" s="181">
        <f t="shared" si="43"/>
        <v>2</v>
      </c>
      <c r="AK97" s="181">
        <f>'Core Indicators'!HZ97</f>
        <v>2</v>
      </c>
      <c r="AL97" s="181">
        <f>'Core Indicators'!IH97</f>
        <v>2</v>
      </c>
      <c r="AM97" s="181">
        <f>'Core Indicators'!IP97</f>
        <v>2</v>
      </c>
      <c r="AN97" s="181">
        <f t="shared" si="44"/>
        <v>2</v>
      </c>
    </row>
    <row r="98" spans="1:40" x14ac:dyDescent="0.35">
      <c r="A98" s="200" t="str">
        <f>Lists!C:C</f>
        <v>REG012</v>
      </c>
      <c r="B98" s="245">
        <f t="shared" si="30"/>
        <v>1.8</v>
      </c>
      <c r="C98" s="160">
        <f t="shared" si="31"/>
        <v>0</v>
      </c>
      <c r="D98" s="268">
        <f t="shared" si="32"/>
        <v>2.2000000000000002</v>
      </c>
      <c r="E98" s="200">
        <f>'Core Indicators'!R98</f>
        <v>2</v>
      </c>
      <c r="F98" s="200">
        <f>'Core Indicators'!Z98</f>
        <v>2</v>
      </c>
      <c r="G98" s="160">
        <f t="shared" si="33"/>
        <v>2</v>
      </c>
      <c r="H98" s="200">
        <f>'Core Indicators'!AH98</f>
        <v>2</v>
      </c>
      <c r="I98" s="200">
        <f>'Core Indicators'!AP98</f>
        <v>3</v>
      </c>
      <c r="J98" s="200">
        <f>'Core Indicators'!BN98</f>
        <v>2</v>
      </c>
      <c r="K98" s="200">
        <f t="shared" si="34"/>
        <v>2.5</v>
      </c>
      <c r="L98" s="245">
        <f t="shared" si="35"/>
        <v>2.2999999999999998</v>
      </c>
      <c r="M98" s="268">
        <f t="shared" si="36"/>
        <v>2</v>
      </c>
      <c r="N98" s="201">
        <f>'Core Indicators'!DJ98</f>
        <v>2</v>
      </c>
      <c r="O98" s="201">
        <f>'Core Indicators'!DR98</f>
        <v>2</v>
      </c>
      <c r="P98" s="201">
        <f>'Core Indicators'!DZ98</f>
        <v>2</v>
      </c>
      <c r="Q98" s="201">
        <f>'Core Indicators'!EH98</f>
        <v>2</v>
      </c>
      <c r="R98" s="201">
        <f>'Core Indicators'!EP98</f>
        <v>2</v>
      </c>
      <c r="S98" s="160">
        <f t="shared" si="37"/>
        <v>1.3</v>
      </c>
      <c r="T98" s="160">
        <f t="shared" si="38"/>
        <v>1.1666666666666667</v>
      </c>
      <c r="U98" s="200">
        <v>1</v>
      </c>
      <c r="V98" s="200">
        <v>1</v>
      </c>
      <c r="W98" s="200">
        <f>'Core Indicators'!EX98</f>
        <v>2</v>
      </c>
      <c r="X98" s="160">
        <f t="shared" si="39"/>
        <v>1.5</v>
      </c>
      <c r="Y98" s="200">
        <v>1</v>
      </c>
      <c r="Z98" s="160">
        <f t="shared" si="40"/>
        <v>1.5</v>
      </c>
      <c r="AA98" s="200">
        <f>'Core Indicators'!FF98</f>
        <v>1</v>
      </c>
      <c r="AB98" s="200">
        <f t="shared" si="41"/>
        <v>2</v>
      </c>
      <c r="AC98" s="181">
        <f>'Core Indicators'!GD98</f>
        <v>2</v>
      </c>
      <c r="AD98" s="181">
        <f>'Core Indicators'!GL98</f>
        <v>2</v>
      </c>
      <c r="AE98" s="181">
        <f>'Core Indicators'!GT98</f>
        <v>2</v>
      </c>
      <c r="AF98" s="181">
        <f>'Core Indicators'!HB98</f>
        <v>2</v>
      </c>
      <c r="AG98" s="181">
        <f t="shared" si="42"/>
        <v>2</v>
      </c>
      <c r="AH98" s="181">
        <f>'Core Indicators'!HJ98</f>
        <v>2</v>
      </c>
      <c r="AI98" s="181">
        <f>'Core Indicators'!HR98</f>
        <v>2</v>
      </c>
      <c r="AJ98" s="181">
        <f t="shared" si="43"/>
        <v>2</v>
      </c>
      <c r="AK98" s="181">
        <f>'Core Indicators'!HZ98</f>
        <v>2</v>
      </c>
      <c r="AL98" s="181">
        <f>'Core Indicators'!IH98</f>
        <v>2</v>
      </c>
      <c r="AM98" s="181">
        <f>'Core Indicators'!IP98</f>
        <v>2</v>
      </c>
      <c r="AN98" s="181">
        <f t="shared" si="44"/>
        <v>2</v>
      </c>
    </row>
    <row r="99" spans="1:40" x14ac:dyDescent="0.35">
      <c r="A99" s="200" t="str">
        <f>Lists!C:C</f>
        <v>REG013</v>
      </c>
      <c r="B99" s="245" t="str">
        <f t="shared" ref="B99:B130" si="45">IF(OR(M99="x",D99="x"),"x",ROUND((5-GEOMEAN(((5-D99)/5*4+1),((5-M99)/5*4+1),((5-M99)/5*4+1)))/4*3.5+S99*0.3,1))</f>
        <v>x</v>
      </c>
      <c r="C99" s="160">
        <f t="shared" ref="C99:C130" si="46">COUNTIF(E99:F99,"x")+COUNTIF(H99:I99,"x")+COUNTIF(J99:J99,"x")+COUNTIF(M99,"x")+COUNTIF(U99:W99,"x")+COUNTIF(Y99:AB99,"x")</f>
        <v>2</v>
      </c>
      <c r="D99" s="268">
        <f t="shared" ref="D99:D130" si="47">IF(OR(L99="x",G99="x"),"x",ROUND((5-GEOMEAN(((5-L99)/5*4+1),((5-L99)/5*4+1),((5-G99)/5*4+1)))/4*5,1))</f>
        <v>2.4</v>
      </c>
      <c r="E99" s="200">
        <f>'Core Indicators'!R99</f>
        <v>1</v>
      </c>
      <c r="F99" s="200">
        <f>'Core Indicators'!Z99</f>
        <v>2</v>
      </c>
      <c r="G99" s="160">
        <f t="shared" ref="G99:G130" si="48">IF(AND(F99="x",E99="x"),"x",IF(OR(F99="x",E99="x"),AVERAGE(E99,F99),ROUND((10-GEOMEAN(((10-E99)/10*9+1),((10-F99)/10*9+1)))/9*10,1)))</f>
        <v>1.5</v>
      </c>
      <c r="H99" s="200">
        <f>'Core Indicators'!AH99</f>
        <v>3</v>
      </c>
      <c r="I99" s="200">
        <f>'Core Indicators'!AP99</f>
        <v>2</v>
      </c>
      <c r="J99" s="200">
        <f>'Core Indicators'!BN99</f>
        <v>3</v>
      </c>
      <c r="K99" s="200">
        <f t="shared" ref="K99:K130" si="49">IF(AND(J99="x",I99="x"),"x",IF(OR(J99="x",I99="x"),AVERAGE(I99,J99),ROUND((10-GEOMEAN(((10-I99)/10*9+1),((10-J99)/10*9+1)))/9*10,1)))</f>
        <v>2.5</v>
      </c>
      <c r="L99" s="245">
        <f t="shared" ref="L99:L130" si="50">IF(AND(H99="x",K99="x"),"x",IF(OR(H99="x",K99="x"),AVERAGE(H99,K99),ROUND((10-GEOMEAN(((10-H99)/10*9+1),((10-K99)/10*9+1)))/9*10,1)))</f>
        <v>2.8</v>
      </c>
      <c r="M99" s="268" t="str">
        <f t="shared" ref="M99:M130" si="51">IF(N99="x","x",AVERAGE(N99:R99))</f>
        <v>x</v>
      </c>
      <c r="N99" s="201" t="str">
        <f>'Core Indicators'!DJ99</f>
        <v>x</v>
      </c>
      <c r="O99" s="201" t="str">
        <f>'Core Indicators'!DR99</f>
        <v>x</v>
      </c>
      <c r="P99" s="201" t="str">
        <f>'Core Indicators'!DZ99</f>
        <v>x</v>
      </c>
      <c r="Q99" s="201" t="str">
        <f>'Core Indicators'!EH99</f>
        <v>x</v>
      </c>
      <c r="R99" s="201" t="str">
        <f>'Core Indicators'!EP99</f>
        <v>x</v>
      </c>
      <c r="S99" s="160">
        <f t="shared" ref="S99:S130" si="52">IF(OR(Z99="x",T99="x"),T99,ROUND((10-GEOMEAN(((10-T99)/10*9+1),((10-Z99)/10*9+1)))/9*10,1))</f>
        <v>1.7</v>
      </c>
      <c r="T99" s="160">
        <f t="shared" ref="T99:T130" si="53">AVERAGE(U99,X99,Y99)</f>
        <v>1.3333333333333333</v>
      </c>
      <c r="U99" s="200">
        <v>1</v>
      </c>
      <c r="V99" s="200">
        <v>1</v>
      </c>
      <c r="W99" s="200">
        <f>'Core Indicators'!EX99</f>
        <v>3</v>
      </c>
      <c r="X99" s="160">
        <f t="shared" ref="X99:X130" si="54">AVERAGE(V99:W99)</f>
        <v>2</v>
      </c>
      <c r="Y99" s="200">
        <v>1</v>
      </c>
      <c r="Z99" s="160">
        <f t="shared" ref="Z99:Z130" si="55">IF(AND(AA99="x",AB99="x"),"x",AVERAGE(AA99:AB99))</f>
        <v>2</v>
      </c>
      <c r="AA99" s="200" t="str">
        <f>'Core Indicators'!FF99</f>
        <v>x</v>
      </c>
      <c r="AB99" s="200">
        <f t="shared" ref="AB99:AB130" si="56">IF(AND(AJ99="x",AN99="x",AG99="x"),"x",(AVERAGE(AJ99,AN99,AG99)))</f>
        <v>2</v>
      </c>
      <c r="AC99" s="181">
        <f>'Core Indicators'!GD99</f>
        <v>2</v>
      </c>
      <c r="AD99" s="181">
        <f>'Core Indicators'!GL99</f>
        <v>2</v>
      </c>
      <c r="AE99" s="181">
        <f>'Core Indicators'!GT99</f>
        <v>2</v>
      </c>
      <c r="AF99" s="181">
        <f>'Core Indicators'!HB99</f>
        <v>2</v>
      </c>
      <c r="AG99" s="181">
        <f t="shared" ref="AG99:AG130" si="57">IF(AND(AC99="x",AD99="x",AE99="x",AF99="x"),"x",AVERAGE(AC99:AF99))</f>
        <v>2</v>
      </c>
      <c r="AH99" s="181">
        <f>'Core Indicators'!HJ99</f>
        <v>2</v>
      </c>
      <c r="AI99" s="181">
        <f>'Core Indicators'!HR99</f>
        <v>2</v>
      </c>
      <c r="AJ99" s="181">
        <f t="shared" ref="AJ99:AJ130" si="58">IF(AND(AH99="x",AI99="x"),"x",AVERAGE(AH99:AI99))</f>
        <v>2</v>
      </c>
      <c r="AK99" s="181">
        <f>'Core Indicators'!HZ99</f>
        <v>2</v>
      </c>
      <c r="AL99" s="181">
        <f>'Core Indicators'!IH99</f>
        <v>2</v>
      </c>
      <c r="AM99" s="181">
        <f>'Core Indicators'!IP99</f>
        <v>2</v>
      </c>
      <c r="AN99" s="181">
        <f t="shared" ref="AN99:AN130" si="59">IF(AND(AK99="x",AL99="x",AM99="x"),"x",AVERAGE(AK99:AM99))</f>
        <v>2</v>
      </c>
    </row>
    <row r="100" spans="1:40" x14ac:dyDescent="0.35">
      <c r="A100" s="200" t="str">
        <f>Lists!C:C</f>
        <v>RWA002</v>
      </c>
      <c r="B100" s="245">
        <f t="shared" si="45"/>
        <v>1.8</v>
      </c>
      <c r="C100" s="160">
        <f t="shared" si="46"/>
        <v>2</v>
      </c>
      <c r="D100" s="268">
        <f t="shared" si="47"/>
        <v>1.7</v>
      </c>
      <c r="E100" s="200">
        <f>'Core Indicators'!R100</f>
        <v>2</v>
      </c>
      <c r="F100" s="200">
        <f>'Core Indicators'!Z100</f>
        <v>2</v>
      </c>
      <c r="G100" s="160">
        <f t="shared" si="48"/>
        <v>2</v>
      </c>
      <c r="H100" s="200">
        <f>'Core Indicators'!AH100</f>
        <v>2</v>
      </c>
      <c r="I100" s="200">
        <f>'Core Indicators'!AP100</f>
        <v>1</v>
      </c>
      <c r="J100" s="200" t="str">
        <f>'Core Indicators'!BN100</f>
        <v>x</v>
      </c>
      <c r="K100" s="200">
        <f t="shared" si="49"/>
        <v>1</v>
      </c>
      <c r="L100" s="245">
        <f t="shared" si="50"/>
        <v>1.5</v>
      </c>
      <c r="M100" s="268">
        <f t="shared" si="51"/>
        <v>2</v>
      </c>
      <c r="N100" s="201">
        <f>'Core Indicators'!DJ100</f>
        <v>2</v>
      </c>
      <c r="O100" s="201">
        <f>'Core Indicators'!DR100</f>
        <v>2</v>
      </c>
      <c r="P100" s="201">
        <f>'Core Indicators'!DZ100</f>
        <v>2</v>
      </c>
      <c r="Q100" s="201">
        <f>'Core Indicators'!EH100</f>
        <v>2</v>
      </c>
      <c r="R100" s="201">
        <f>'Core Indicators'!EP100</f>
        <v>2</v>
      </c>
      <c r="S100" s="160">
        <f t="shared" si="52"/>
        <v>1.5</v>
      </c>
      <c r="T100" s="160">
        <f t="shared" si="53"/>
        <v>1</v>
      </c>
      <c r="U100" s="200">
        <v>1</v>
      </c>
      <c r="V100" s="200">
        <v>1</v>
      </c>
      <c r="W100" s="200" t="str">
        <f>'Core Indicators'!EX100</f>
        <v>x</v>
      </c>
      <c r="X100" s="160">
        <f t="shared" si="54"/>
        <v>1</v>
      </c>
      <c r="Y100" s="200">
        <v>1</v>
      </c>
      <c r="Z100" s="160">
        <f t="shared" si="55"/>
        <v>2</v>
      </c>
      <c r="AA100" s="200">
        <f>'Core Indicators'!FF100</f>
        <v>2</v>
      </c>
      <c r="AB100" s="200">
        <f t="shared" si="56"/>
        <v>2</v>
      </c>
      <c r="AC100" s="181">
        <f>'Core Indicators'!GD100</f>
        <v>2</v>
      </c>
      <c r="AD100" s="181">
        <f>'Core Indicators'!GL100</f>
        <v>2</v>
      </c>
      <c r="AE100" s="181">
        <f>'Core Indicators'!GT100</f>
        <v>2</v>
      </c>
      <c r="AF100" s="181">
        <f>'Core Indicators'!HB100</f>
        <v>2</v>
      </c>
      <c r="AG100" s="181">
        <f t="shared" si="57"/>
        <v>2</v>
      </c>
      <c r="AH100" s="181">
        <f>'Core Indicators'!HJ100</f>
        <v>2</v>
      </c>
      <c r="AI100" s="181">
        <f>'Core Indicators'!HR100</f>
        <v>2</v>
      </c>
      <c r="AJ100" s="181">
        <f t="shared" si="58"/>
        <v>2</v>
      </c>
      <c r="AK100" s="181">
        <f>'Core Indicators'!HZ100</f>
        <v>2</v>
      </c>
      <c r="AL100" s="181">
        <f>'Core Indicators'!IH100</f>
        <v>2</v>
      </c>
      <c r="AM100" s="181">
        <f>'Core Indicators'!IP100</f>
        <v>2</v>
      </c>
      <c r="AN100" s="181">
        <f t="shared" si="59"/>
        <v>2</v>
      </c>
    </row>
    <row r="101" spans="1:40" x14ac:dyDescent="0.35">
      <c r="A101" s="200" t="str">
        <f>Lists!C:C</f>
        <v>SDN001</v>
      </c>
      <c r="B101" s="245">
        <f t="shared" si="45"/>
        <v>1.3</v>
      </c>
      <c r="C101" s="160">
        <f t="shared" si="46"/>
        <v>0</v>
      </c>
      <c r="D101" s="268">
        <f t="shared" si="47"/>
        <v>1.4</v>
      </c>
      <c r="E101" s="200">
        <f>'Core Indicators'!R101</f>
        <v>2</v>
      </c>
      <c r="F101" s="200">
        <f>'Core Indicators'!Z101</f>
        <v>1</v>
      </c>
      <c r="G101" s="160">
        <f t="shared" si="48"/>
        <v>1.5</v>
      </c>
      <c r="H101" s="200">
        <f>'Core Indicators'!AH101</f>
        <v>1</v>
      </c>
      <c r="I101" s="200">
        <f>'Core Indicators'!AP101</f>
        <v>1</v>
      </c>
      <c r="J101" s="200">
        <f>'Core Indicators'!BN101</f>
        <v>2</v>
      </c>
      <c r="K101" s="200">
        <f t="shared" si="49"/>
        <v>1.5</v>
      </c>
      <c r="L101" s="245">
        <f t="shared" si="50"/>
        <v>1.3</v>
      </c>
      <c r="M101" s="268">
        <f t="shared" si="51"/>
        <v>1</v>
      </c>
      <c r="N101" s="201">
        <f>'Core Indicators'!DJ101</f>
        <v>1</v>
      </c>
      <c r="O101" s="201">
        <f>'Core Indicators'!DR101</f>
        <v>1</v>
      </c>
      <c r="P101" s="201">
        <f>'Core Indicators'!DZ101</f>
        <v>1</v>
      </c>
      <c r="Q101" s="201">
        <f>'Core Indicators'!EH101</f>
        <v>1</v>
      </c>
      <c r="R101" s="201">
        <f>'Core Indicators'!EP101</f>
        <v>1</v>
      </c>
      <c r="S101" s="160">
        <f t="shared" si="52"/>
        <v>1.6</v>
      </c>
      <c r="T101" s="160">
        <f t="shared" si="53"/>
        <v>1.1666666666666667</v>
      </c>
      <c r="U101" s="200">
        <v>1</v>
      </c>
      <c r="V101" s="200">
        <v>1</v>
      </c>
      <c r="W101" s="200">
        <f>'Core Indicators'!EX101</f>
        <v>2</v>
      </c>
      <c r="X101" s="160">
        <f t="shared" si="54"/>
        <v>1.5</v>
      </c>
      <c r="Y101" s="200">
        <v>1</v>
      </c>
      <c r="Z101" s="160">
        <f t="shared" si="55"/>
        <v>2</v>
      </c>
      <c r="AA101" s="200">
        <f>'Core Indicators'!FF101</f>
        <v>2</v>
      </c>
      <c r="AB101" s="200">
        <f t="shared" si="56"/>
        <v>2</v>
      </c>
      <c r="AC101" s="181">
        <f>'Core Indicators'!GD101</f>
        <v>2</v>
      </c>
      <c r="AD101" s="181">
        <f>'Core Indicators'!GL101</f>
        <v>2</v>
      </c>
      <c r="AE101" s="181">
        <f>'Core Indicators'!GT101</f>
        <v>2</v>
      </c>
      <c r="AF101" s="181">
        <f>'Core Indicators'!HB101</f>
        <v>2</v>
      </c>
      <c r="AG101" s="181">
        <f t="shared" si="57"/>
        <v>2</v>
      </c>
      <c r="AH101" s="181">
        <f>'Core Indicators'!HJ101</f>
        <v>2</v>
      </c>
      <c r="AI101" s="181">
        <f>'Core Indicators'!HR101</f>
        <v>2</v>
      </c>
      <c r="AJ101" s="181">
        <f t="shared" si="58"/>
        <v>2</v>
      </c>
      <c r="AK101" s="181">
        <f>'Core Indicators'!HZ101</f>
        <v>2</v>
      </c>
      <c r="AL101" s="181">
        <f>'Core Indicators'!IH101</f>
        <v>2</v>
      </c>
      <c r="AM101" s="181">
        <f>'Core Indicators'!IP101</f>
        <v>2</v>
      </c>
      <c r="AN101" s="181">
        <f t="shared" si="59"/>
        <v>2</v>
      </c>
    </row>
    <row r="102" spans="1:40" x14ac:dyDescent="0.35">
      <c r="A102" s="200" t="str">
        <f>Lists!C:C</f>
        <v>SDN005</v>
      </c>
      <c r="B102" s="245">
        <f t="shared" si="45"/>
        <v>1.5</v>
      </c>
      <c r="C102" s="160">
        <f t="shared" si="46"/>
        <v>0</v>
      </c>
      <c r="D102" s="268">
        <f t="shared" si="47"/>
        <v>2</v>
      </c>
      <c r="E102" s="200">
        <f>'Core Indicators'!R102</f>
        <v>2</v>
      </c>
      <c r="F102" s="200">
        <f>'Core Indicators'!Z102</f>
        <v>2</v>
      </c>
      <c r="G102" s="160">
        <f t="shared" si="48"/>
        <v>2</v>
      </c>
      <c r="H102" s="200">
        <f>'Core Indicators'!AH102</f>
        <v>2</v>
      </c>
      <c r="I102" s="200">
        <f>'Core Indicators'!AP102</f>
        <v>2</v>
      </c>
      <c r="J102" s="200">
        <f>'Core Indicators'!BN102</f>
        <v>2</v>
      </c>
      <c r="K102" s="200">
        <f t="shared" si="49"/>
        <v>2</v>
      </c>
      <c r="L102" s="245">
        <f t="shared" si="50"/>
        <v>2</v>
      </c>
      <c r="M102" s="268">
        <f t="shared" si="51"/>
        <v>1.4</v>
      </c>
      <c r="N102" s="201">
        <f>'Core Indicators'!DJ102</f>
        <v>2</v>
      </c>
      <c r="O102" s="201">
        <f>'Core Indicators'!DR102</f>
        <v>2</v>
      </c>
      <c r="P102" s="201">
        <f>'Core Indicators'!DZ102</f>
        <v>1</v>
      </c>
      <c r="Q102" s="201">
        <f>'Core Indicators'!EH102</f>
        <v>1</v>
      </c>
      <c r="R102" s="201">
        <f>'Core Indicators'!EP102</f>
        <v>1</v>
      </c>
      <c r="S102" s="160">
        <f t="shared" si="52"/>
        <v>1.3</v>
      </c>
      <c r="T102" s="160">
        <f t="shared" si="53"/>
        <v>1.1666666666666667</v>
      </c>
      <c r="U102" s="200">
        <v>1</v>
      </c>
      <c r="V102" s="200">
        <v>1</v>
      </c>
      <c r="W102" s="200">
        <f>'Core Indicators'!EX102</f>
        <v>2</v>
      </c>
      <c r="X102" s="160">
        <f t="shared" si="54"/>
        <v>1.5</v>
      </c>
      <c r="Y102" s="200">
        <v>1</v>
      </c>
      <c r="Z102" s="160">
        <f t="shared" si="55"/>
        <v>1.5</v>
      </c>
      <c r="AA102" s="200">
        <f>'Core Indicators'!FF102</f>
        <v>2</v>
      </c>
      <c r="AB102" s="200">
        <f t="shared" si="56"/>
        <v>1</v>
      </c>
      <c r="AC102" s="181">
        <f>'Core Indicators'!GD102</f>
        <v>1</v>
      </c>
      <c r="AD102" s="181">
        <f>'Core Indicators'!GL102</f>
        <v>1</v>
      </c>
      <c r="AE102" s="181">
        <f>'Core Indicators'!GT102</f>
        <v>1</v>
      </c>
      <c r="AF102" s="181">
        <f>'Core Indicators'!HB102</f>
        <v>1</v>
      </c>
      <c r="AG102" s="181">
        <f t="shared" si="57"/>
        <v>1</v>
      </c>
      <c r="AH102" s="181">
        <f>'Core Indicators'!HJ102</f>
        <v>1</v>
      </c>
      <c r="AI102" s="181" t="str">
        <f>'Core Indicators'!HR102</f>
        <v>x</v>
      </c>
      <c r="AJ102" s="181">
        <f t="shared" si="58"/>
        <v>1</v>
      </c>
      <c r="AK102" s="181">
        <f>'Core Indicators'!HZ102</f>
        <v>1</v>
      </c>
      <c r="AL102" s="181">
        <f>'Core Indicators'!IH102</f>
        <v>1</v>
      </c>
      <c r="AM102" s="181">
        <f>'Core Indicators'!IP102</f>
        <v>1</v>
      </c>
      <c r="AN102" s="181">
        <f t="shared" si="59"/>
        <v>1</v>
      </c>
    </row>
    <row r="103" spans="1:40" x14ac:dyDescent="0.35">
      <c r="A103" s="200" t="str">
        <f>Lists!C:C</f>
        <v>SDN006</v>
      </c>
      <c r="B103" s="245">
        <f t="shared" si="45"/>
        <v>2.5</v>
      </c>
      <c r="C103" s="160">
        <f t="shared" si="46"/>
        <v>1</v>
      </c>
      <c r="D103" s="268">
        <f t="shared" si="47"/>
        <v>2.2999999999999998</v>
      </c>
      <c r="E103" s="200">
        <f>'Core Indicators'!R103</f>
        <v>2</v>
      </c>
      <c r="F103" s="200">
        <f>'Core Indicators'!Z103</f>
        <v>2</v>
      </c>
      <c r="G103" s="160">
        <f t="shared" si="48"/>
        <v>2</v>
      </c>
      <c r="H103" s="200">
        <f>'Core Indicators'!AH103</f>
        <v>3</v>
      </c>
      <c r="I103" s="200">
        <f>'Core Indicators'!AP103</f>
        <v>2</v>
      </c>
      <c r="J103" s="200">
        <f>'Core Indicators'!BN103</f>
        <v>2</v>
      </c>
      <c r="K103" s="200">
        <f t="shared" si="49"/>
        <v>2</v>
      </c>
      <c r="L103" s="245">
        <f t="shared" si="50"/>
        <v>2.5</v>
      </c>
      <c r="M103" s="268">
        <f t="shared" si="51"/>
        <v>3</v>
      </c>
      <c r="N103" s="201">
        <f>'Core Indicators'!DJ103</f>
        <v>3</v>
      </c>
      <c r="O103" s="201">
        <f>'Core Indicators'!DR103</f>
        <v>3</v>
      </c>
      <c r="P103" s="201">
        <f>'Core Indicators'!DZ103</f>
        <v>3</v>
      </c>
      <c r="Q103" s="201">
        <f>'Core Indicators'!EH103</f>
        <v>3</v>
      </c>
      <c r="R103" s="201">
        <f>'Core Indicators'!EP103</f>
        <v>3</v>
      </c>
      <c r="S103" s="160">
        <f t="shared" si="52"/>
        <v>1.7</v>
      </c>
      <c r="T103" s="160">
        <f t="shared" si="53"/>
        <v>1.3333333333333333</v>
      </c>
      <c r="U103" s="200">
        <v>1</v>
      </c>
      <c r="V103" s="200">
        <v>1</v>
      </c>
      <c r="W103" s="200">
        <f>'Core Indicators'!EX103</f>
        <v>3</v>
      </c>
      <c r="X103" s="160">
        <f t="shared" si="54"/>
        <v>2</v>
      </c>
      <c r="Y103" s="200">
        <v>1</v>
      </c>
      <c r="Z103" s="160">
        <f t="shared" si="55"/>
        <v>2</v>
      </c>
      <c r="AA103" s="200" t="str">
        <f>'Core Indicators'!FF103</f>
        <v>x</v>
      </c>
      <c r="AB103" s="200">
        <f t="shared" si="56"/>
        <v>2</v>
      </c>
      <c r="AC103" s="181">
        <f>'Core Indicators'!GD103</f>
        <v>2</v>
      </c>
      <c r="AD103" s="181">
        <f>'Core Indicators'!GL103</f>
        <v>2</v>
      </c>
      <c r="AE103" s="181">
        <f>'Core Indicators'!GT103</f>
        <v>2</v>
      </c>
      <c r="AF103" s="181">
        <f>'Core Indicators'!HB103</f>
        <v>2</v>
      </c>
      <c r="AG103" s="181">
        <f t="shared" si="57"/>
        <v>2</v>
      </c>
      <c r="AH103" s="181">
        <f>'Core Indicators'!HJ103</f>
        <v>2</v>
      </c>
      <c r="AI103" s="181">
        <f>'Core Indicators'!HR103</f>
        <v>2</v>
      </c>
      <c r="AJ103" s="181">
        <f t="shared" si="58"/>
        <v>2</v>
      </c>
      <c r="AK103" s="181">
        <f>'Core Indicators'!HZ103</f>
        <v>2</v>
      </c>
      <c r="AL103" s="181">
        <f>'Core Indicators'!IH103</f>
        <v>2</v>
      </c>
      <c r="AM103" s="181">
        <f>'Core Indicators'!IP103</f>
        <v>2</v>
      </c>
      <c r="AN103" s="181">
        <f t="shared" si="59"/>
        <v>2</v>
      </c>
    </row>
    <row r="104" spans="1:40" x14ac:dyDescent="0.35">
      <c r="A104" s="200" t="str">
        <f>Lists!C:C</f>
        <v>SDN007</v>
      </c>
      <c r="B104" s="245">
        <f t="shared" si="45"/>
        <v>1.9</v>
      </c>
      <c r="C104" s="160">
        <f t="shared" si="46"/>
        <v>0</v>
      </c>
      <c r="D104" s="268">
        <f t="shared" si="47"/>
        <v>1.9</v>
      </c>
      <c r="E104" s="200">
        <f>'Core Indicators'!R104</f>
        <v>2</v>
      </c>
      <c r="F104" s="200">
        <f>'Core Indicators'!Z104</f>
        <v>2</v>
      </c>
      <c r="G104" s="160">
        <f t="shared" si="48"/>
        <v>2</v>
      </c>
      <c r="H104" s="200">
        <f>'Core Indicators'!AH104</f>
        <v>2</v>
      </c>
      <c r="I104" s="200">
        <f>'Core Indicators'!AP104</f>
        <v>1</v>
      </c>
      <c r="J104" s="200">
        <f>'Core Indicators'!BN104</f>
        <v>2</v>
      </c>
      <c r="K104" s="200">
        <f t="shared" si="49"/>
        <v>1.5</v>
      </c>
      <c r="L104" s="245">
        <f t="shared" si="50"/>
        <v>1.8</v>
      </c>
      <c r="M104" s="268">
        <f t="shared" si="51"/>
        <v>2</v>
      </c>
      <c r="N104" s="201">
        <f>'Core Indicators'!DJ104</f>
        <v>2</v>
      </c>
      <c r="O104" s="201">
        <f>'Core Indicators'!DR104</f>
        <v>2</v>
      </c>
      <c r="P104" s="201">
        <f>'Core Indicators'!DZ104</f>
        <v>2</v>
      </c>
      <c r="Q104" s="201">
        <f>'Core Indicators'!EH104</f>
        <v>2</v>
      </c>
      <c r="R104" s="201">
        <f>'Core Indicators'!EP104</f>
        <v>2</v>
      </c>
      <c r="S104" s="160">
        <f t="shared" si="52"/>
        <v>1.6</v>
      </c>
      <c r="T104" s="160">
        <f t="shared" si="53"/>
        <v>1.1666666666666667</v>
      </c>
      <c r="U104" s="200">
        <v>1</v>
      </c>
      <c r="V104" s="200">
        <v>1</v>
      </c>
      <c r="W104" s="200">
        <f>'Core Indicators'!EX104</f>
        <v>2</v>
      </c>
      <c r="X104" s="160">
        <f t="shared" si="54"/>
        <v>1.5</v>
      </c>
      <c r="Y104" s="200">
        <v>1</v>
      </c>
      <c r="Z104" s="160">
        <f t="shared" si="55"/>
        <v>2</v>
      </c>
      <c r="AA104" s="200">
        <f>'Core Indicators'!FF104</f>
        <v>2</v>
      </c>
      <c r="AB104" s="200">
        <f t="shared" si="56"/>
        <v>2</v>
      </c>
      <c r="AC104" s="181">
        <f>'Core Indicators'!GD104</f>
        <v>2</v>
      </c>
      <c r="AD104" s="181">
        <f>'Core Indicators'!GL104</f>
        <v>2</v>
      </c>
      <c r="AE104" s="181">
        <f>'Core Indicators'!GT104</f>
        <v>2</v>
      </c>
      <c r="AF104" s="181">
        <f>'Core Indicators'!HB104</f>
        <v>2</v>
      </c>
      <c r="AG104" s="181">
        <f t="shared" si="57"/>
        <v>2</v>
      </c>
      <c r="AH104" s="181">
        <f>'Core Indicators'!HJ104</f>
        <v>2</v>
      </c>
      <c r="AI104" s="181">
        <f>'Core Indicators'!HR104</f>
        <v>2</v>
      </c>
      <c r="AJ104" s="181">
        <f t="shared" si="58"/>
        <v>2</v>
      </c>
      <c r="AK104" s="181">
        <f>'Core Indicators'!HZ104</f>
        <v>2</v>
      </c>
      <c r="AL104" s="181">
        <f>'Core Indicators'!IH104</f>
        <v>2</v>
      </c>
      <c r="AM104" s="181">
        <f>'Core Indicators'!IP104</f>
        <v>2</v>
      </c>
      <c r="AN104" s="181">
        <f t="shared" si="59"/>
        <v>2</v>
      </c>
    </row>
    <row r="105" spans="1:40" x14ac:dyDescent="0.35">
      <c r="A105" s="200" t="str">
        <f>Lists!C:C</f>
        <v>SDN008</v>
      </c>
      <c r="B105" s="245">
        <f t="shared" si="45"/>
        <v>1.8</v>
      </c>
      <c r="C105" s="160">
        <f t="shared" si="46"/>
        <v>1</v>
      </c>
      <c r="D105" s="268">
        <f t="shared" si="47"/>
        <v>2.2000000000000002</v>
      </c>
      <c r="E105" s="200">
        <f>'Core Indicators'!R105</f>
        <v>1</v>
      </c>
      <c r="F105" s="200">
        <f>'Core Indicators'!Z105</f>
        <v>2</v>
      </c>
      <c r="G105" s="160">
        <f t="shared" si="48"/>
        <v>1.5</v>
      </c>
      <c r="H105" s="200">
        <f>'Core Indicators'!AH105</f>
        <v>2</v>
      </c>
      <c r="I105" s="200">
        <f>'Core Indicators'!AP105</f>
        <v>3</v>
      </c>
      <c r="J105" s="200">
        <f>'Core Indicators'!BN105</f>
        <v>3</v>
      </c>
      <c r="K105" s="200">
        <f t="shared" si="49"/>
        <v>3</v>
      </c>
      <c r="L105" s="245">
        <f t="shared" si="50"/>
        <v>2.5</v>
      </c>
      <c r="M105" s="268">
        <f t="shared" si="51"/>
        <v>2</v>
      </c>
      <c r="N105" s="201">
        <f>'Core Indicators'!DJ105</f>
        <v>2</v>
      </c>
      <c r="O105" s="201">
        <f>'Core Indicators'!DR105</f>
        <v>2</v>
      </c>
      <c r="P105" s="201">
        <f>'Core Indicators'!DZ105</f>
        <v>2</v>
      </c>
      <c r="Q105" s="201">
        <f>'Core Indicators'!EH105</f>
        <v>2</v>
      </c>
      <c r="R105" s="201">
        <f>'Core Indicators'!EP105</f>
        <v>2</v>
      </c>
      <c r="S105" s="160">
        <f t="shared" si="52"/>
        <v>1.3</v>
      </c>
      <c r="T105" s="160">
        <f t="shared" si="53"/>
        <v>1</v>
      </c>
      <c r="U105" s="200">
        <v>1</v>
      </c>
      <c r="V105" s="200">
        <v>1</v>
      </c>
      <c r="W105" s="200" t="str">
        <f>'Core Indicators'!EX105</f>
        <v>x</v>
      </c>
      <c r="X105" s="160">
        <f t="shared" si="54"/>
        <v>1</v>
      </c>
      <c r="Y105" s="200">
        <v>1</v>
      </c>
      <c r="Z105" s="160">
        <f t="shared" si="55"/>
        <v>1.5</v>
      </c>
      <c r="AA105" s="200">
        <f>'Core Indicators'!FF105</f>
        <v>2</v>
      </c>
      <c r="AB105" s="200">
        <f t="shared" si="56"/>
        <v>1</v>
      </c>
      <c r="AC105" s="181">
        <f>'Core Indicators'!GD105</f>
        <v>1</v>
      </c>
      <c r="AD105" s="181">
        <f>'Core Indicators'!GL105</f>
        <v>1</v>
      </c>
      <c r="AE105" s="181">
        <f>'Core Indicators'!GT105</f>
        <v>1</v>
      </c>
      <c r="AF105" s="181">
        <f>'Core Indicators'!HB105</f>
        <v>1</v>
      </c>
      <c r="AG105" s="181">
        <f t="shared" si="57"/>
        <v>1</v>
      </c>
      <c r="AH105" s="181">
        <f>'Core Indicators'!HJ105</f>
        <v>1</v>
      </c>
      <c r="AI105" s="181">
        <f>'Core Indicators'!HR105</f>
        <v>1</v>
      </c>
      <c r="AJ105" s="181">
        <f t="shared" si="58"/>
        <v>1</v>
      </c>
      <c r="AK105" s="181">
        <f>'Core Indicators'!HZ105</f>
        <v>1</v>
      </c>
      <c r="AL105" s="181">
        <f>'Core Indicators'!IH105</f>
        <v>1</v>
      </c>
      <c r="AM105" s="181">
        <f>'Core Indicators'!IP105</f>
        <v>1</v>
      </c>
      <c r="AN105" s="181">
        <f t="shared" si="59"/>
        <v>1</v>
      </c>
    </row>
    <row r="106" spans="1:40" x14ac:dyDescent="0.35">
      <c r="A106" s="200" t="str">
        <f>Lists!C:C</f>
        <v>SEN002</v>
      </c>
      <c r="B106" s="245">
        <f t="shared" si="45"/>
        <v>1.7</v>
      </c>
      <c r="C106" s="160">
        <f t="shared" si="46"/>
        <v>1</v>
      </c>
      <c r="D106" s="268">
        <f t="shared" si="47"/>
        <v>1.8</v>
      </c>
      <c r="E106" s="200">
        <f>'Core Indicators'!R106</f>
        <v>1</v>
      </c>
      <c r="F106" s="200">
        <f>'Core Indicators'!Z106</f>
        <v>2</v>
      </c>
      <c r="G106" s="160">
        <f t="shared" si="48"/>
        <v>1.5</v>
      </c>
      <c r="H106" s="200">
        <f>'Core Indicators'!AH106</f>
        <v>2</v>
      </c>
      <c r="I106" s="200" t="str">
        <f>'Core Indicators'!AP106</f>
        <v>x</v>
      </c>
      <c r="J106" s="200">
        <f>'Core Indicators'!BN106</f>
        <v>2</v>
      </c>
      <c r="K106" s="200">
        <f t="shared" si="49"/>
        <v>2</v>
      </c>
      <c r="L106" s="245">
        <f t="shared" si="50"/>
        <v>2</v>
      </c>
      <c r="M106" s="268">
        <f t="shared" si="51"/>
        <v>2</v>
      </c>
      <c r="N106" s="201">
        <f>'Core Indicators'!DJ106</f>
        <v>2</v>
      </c>
      <c r="O106" s="201">
        <f>'Core Indicators'!DR106</f>
        <v>2</v>
      </c>
      <c r="P106" s="201">
        <f>'Core Indicators'!DZ106</f>
        <v>2</v>
      </c>
      <c r="Q106" s="201">
        <f>'Core Indicators'!EH106</f>
        <v>2</v>
      </c>
      <c r="R106" s="201">
        <f>'Core Indicators'!EP106</f>
        <v>2</v>
      </c>
      <c r="S106" s="160">
        <f t="shared" si="52"/>
        <v>1.3</v>
      </c>
      <c r="T106" s="160">
        <f t="shared" si="53"/>
        <v>1.1666666666666667</v>
      </c>
      <c r="U106" s="200">
        <v>1</v>
      </c>
      <c r="V106" s="200">
        <v>1</v>
      </c>
      <c r="W106" s="200">
        <f>'Core Indicators'!EX106</f>
        <v>2</v>
      </c>
      <c r="X106" s="160">
        <f t="shared" si="54"/>
        <v>1.5</v>
      </c>
      <c r="Y106" s="200">
        <v>1</v>
      </c>
      <c r="Z106" s="160">
        <f t="shared" si="55"/>
        <v>1.5</v>
      </c>
      <c r="AA106" s="200">
        <f>'Core Indicators'!FF106</f>
        <v>1</v>
      </c>
      <c r="AB106" s="200">
        <f t="shared" si="56"/>
        <v>2</v>
      </c>
      <c r="AC106" s="181">
        <f>'Core Indicators'!GD106</f>
        <v>2</v>
      </c>
      <c r="AD106" s="181">
        <f>'Core Indicators'!GL106</f>
        <v>2</v>
      </c>
      <c r="AE106" s="181">
        <f>'Core Indicators'!GT106</f>
        <v>2</v>
      </c>
      <c r="AF106" s="181">
        <f>'Core Indicators'!HB106</f>
        <v>2</v>
      </c>
      <c r="AG106" s="181">
        <f t="shared" si="57"/>
        <v>2</v>
      </c>
      <c r="AH106" s="181">
        <f>'Core Indicators'!HJ106</f>
        <v>2</v>
      </c>
      <c r="AI106" s="181">
        <f>'Core Indicators'!HR106</f>
        <v>2</v>
      </c>
      <c r="AJ106" s="181">
        <f t="shared" si="58"/>
        <v>2</v>
      </c>
      <c r="AK106" s="181">
        <f>'Core Indicators'!HZ106</f>
        <v>2</v>
      </c>
      <c r="AL106" s="181">
        <f>'Core Indicators'!IH106</f>
        <v>2</v>
      </c>
      <c r="AM106" s="181">
        <f>'Core Indicators'!IP106</f>
        <v>2</v>
      </c>
      <c r="AN106" s="181">
        <f t="shared" si="59"/>
        <v>2</v>
      </c>
    </row>
    <row r="107" spans="1:40" x14ac:dyDescent="0.35">
      <c r="A107" s="200" t="str">
        <f>Lists!C:C</f>
        <v>SLV001</v>
      </c>
      <c r="B107" s="245">
        <f t="shared" si="45"/>
        <v>1.8</v>
      </c>
      <c r="C107" s="160">
        <f t="shared" si="46"/>
        <v>0</v>
      </c>
      <c r="D107" s="268">
        <f t="shared" si="47"/>
        <v>1.9</v>
      </c>
      <c r="E107" s="200">
        <f>'Core Indicators'!R107</f>
        <v>1</v>
      </c>
      <c r="F107" s="200">
        <f>'Core Indicators'!Z107</f>
        <v>1</v>
      </c>
      <c r="G107" s="160">
        <f t="shared" si="48"/>
        <v>1</v>
      </c>
      <c r="H107" s="200">
        <f>'Core Indicators'!AH107</f>
        <v>2</v>
      </c>
      <c r="I107" s="200">
        <f>'Core Indicators'!AP107</f>
        <v>2</v>
      </c>
      <c r="J107" s="200">
        <f>'Core Indicators'!BN107</f>
        <v>3</v>
      </c>
      <c r="K107" s="200">
        <f t="shared" si="49"/>
        <v>2.5</v>
      </c>
      <c r="L107" s="245">
        <f t="shared" si="50"/>
        <v>2.2999999999999998</v>
      </c>
      <c r="M107" s="268">
        <f t="shared" si="51"/>
        <v>2</v>
      </c>
      <c r="N107" s="201">
        <f>'Core Indicators'!DJ107</f>
        <v>2</v>
      </c>
      <c r="O107" s="201">
        <f>'Core Indicators'!DR107</f>
        <v>2</v>
      </c>
      <c r="P107" s="201">
        <f>'Core Indicators'!DZ107</f>
        <v>2</v>
      </c>
      <c r="Q107" s="201">
        <f>'Core Indicators'!EH107</f>
        <v>2</v>
      </c>
      <c r="R107" s="201">
        <f>'Core Indicators'!EP107</f>
        <v>2</v>
      </c>
      <c r="S107" s="160">
        <f t="shared" si="52"/>
        <v>1.4</v>
      </c>
      <c r="T107" s="160">
        <f t="shared" si="53"/>
        <v>1.3333333333333333</v>
      </c>
      <c r="U107" s="200">
        <v>1</v>
      </c>
      <c r="V107" s="200">
        <v>1</v>
      </c>
      <c r="W107" s="200">
        <f>'Core Indicators'!EX107</f>
        <v>3</v>
      </c>
      <c r="X107" s="160">
        <f t="shared" si="54"/>
        <v>2</v>
      </c>
      <c r="Y107" s="200">
        <v>1</v>
      </c>
      <c r="Z107" s="160">
        <f t="shared" si="55"/>
        <v>1.5</v>
      </c>
      <c r="AA107" s="200">
        <f>'Core Indicators'!FF107</f>
        <v>2</v>
      </c>
      <c r="AB107" s="200">
        <f t="shared" si="56"/>
        <v>1</v>
      </c>
      <c r="AC107" s="181">
        <f>'Core Indicators'!GD107</f>
        <v>1</v>
      </c>
      <c r="AD107" s="181">
        <f>'Core Indicators'!GL107</f>
        <v>1</v>
      </c>
      <c r="AE107" s="181">
        <f>'Core Indicators'!GT107</f>
        <v>1</v>
      </c>
      <c r="AF107" s="181">
        <f>'Core Indicators'!HB107</f>
        <v>1</v>
      </c>
      <c r="AG107" s="181">
        <f t="shared" si="57"/>
        <v>1</v>
      </c>
      <c r="AH107" s="181">
        <f>'Core Indicators'!HJ107</f>
        <v>1</v>
      </c>
      <c r="AI107" s="181">
        <f>'Core Indicators'!HR107</f>
        <v>1</v>
      </c>
      <c r="AJ107" s="181">
        <f t="shared" si="58"/>
        <v>1</v>
      </c>
      <c r="AK107" s="181">
        <f>'Core Indicators'!HZ107</f>
        <v>1</v>
      </c>
      <c r="AL107" s="181">
        <f>'Core Indicators'!IH107</f>
        <v>1</v>
      </c>
      <c r="AM107" s="181">
        <f>'Core Indicators'!IP107</f>
        <v>1</v>
      </c>
      <c r="AN107" s="181">
        <f t="shared" si="59"/>
        <v>1</v>
      </c>
    </row>
    <row r="108" spans="1:40" x14ac:dyDescent="0.35">
      <c r="A108" s="200" t="str">
        <f>Lists!C:C</f>
        <v>SOM001</v>
      </c>
      <c r="B108" s="245">
        <f t="shared" si="45"/>
        <v>1.8</v>
      </c>
      <c r="C108" s="160">
        <f t="shared" si="46"/>
        <v>0</v>
      </c>
      <c r="D108" s="268">
        <f t="shared" si="47"/>
        <v>2.2000000000000002</v>
      </c>
      <c r="E108" s="200">
        <f>'Core Indicators'!R108</f>
        <v>1</v>
      </c>
      <c r="F108" s="200">
        <f>'Core Indicators'!Z108</f>
        <v>2</v>
      </c>
      <c r="G108" s="160">
        <f t="shared" si="48"/>
        <v>1.5</v>
      </c>
      <c r="H108" s="200">
        <f>'Core Indicators'!AH108</f>
        <v>2</v>
      </c>
      <c r="I108" s="200">
        <f>'Core Indicators'!AP108</f>
        <v>3</v>
      </c>
      <c r="J108" s="200">
        <f>'Core Indicators'!BN108</f>
        <v>3</v>
      </c>
      <c r="K108" s="200">
        <f t="shared" si="49"/>
        <v>3</v>
      </c>
      <c r="L108" s="245">
        <f t="shared" si="50"/>
        <v>2.5</v>
      </c>
      <c r="M108" s="268">
        <f t="shared" si="51"/>
        <v>2</v>
      </c>
      <c r="N108" s="201">
        <f>'Core Indicators'!DJ108</f>
        <v>2</v>
      </c>
      <c r="O108" s="201">
        <f>'Core Indicators'!DR108</f>
        <v>2</v>
      </c>
      <c r="P108" s="201">
        <f>'Core Indicators'!DZ108</f>
        <v>2</v>
      </c>
      <c r="Q108" s="201">
        <f>'Core Indicators'!EH108</f>
        <v>2</v>
      </c>
      <c r="R108" s="201">
        <f>'Core Indicators'!EP108</f>
        <v>2</v>
      </c>
      <c r="S108" s="160">
        <f t="shared" si="52"/>
        <v>1.3</v>
      </c>
      <c r="T108" s="160">
        <f t="shared" si="53"/>
        <v>1.1666666666666667</v>
      </c>
      <c r="U108" s="200">
        <v>1</v>
      </c>
      <c r="V108" s="200">
        <v>1</v>
      </c>
      <c r="W108" s="200">
        <f>'Core Indicators'!EX108</f>
        <v>2</v>
      </c>
      <c r="X108" s="160">
        <f t="shared" si="54"/>
        <v>1.5</v>
      </c>
      <c r="Y108" s="200">
        <v>1</v>
      </c>
      <c r="Z108" s="160">
        <f t="shared" si="55"/>
        <v>1.5</v>
      </c>
      <c r="AA108" s="200">
        <f>'Core Indicators'!FF108</f>
        <v>1</v>
      </c>
      <c r="AB108" s="200">
        <f t="shared" si="56"/>
        <v>2</v>
      </c>
      <c r="AC108" s="181">
        <f>'Core Indicators'!GD108</f>
        <v>2</v>
      </c>
      <c r="AD108" s="181">
        <f>'Core Indicators'!GL108</f>
        <v>2</v>
      </c>
      <c r="AE108" s="181">
        <f>'Core Indicators'!GT108</f>
        <v>2</v>
      </c>
      <c r="AF108" s="181">
        <f>'Core Indicators'!HB108</f>
        <v>2</v>
      </c>
      <c r="AG108" s="181">
        <f t="shared" si="57"/>
        <v>2</v>
      </c>
      <c r="AH108" s="181">
        <f>'Core Indicators'!HJ108</f>
        <v>2</v>
      </c>
      <c r="AI108" s="181">
        <f>'Core Indicators'!HR108</f>
        <v>2</v>
      </c>
      <c r="AJ108" s="181">
        <f t="shared" si="58"/>
        <v>2</v>
      </c>
      <c r="AK108" s="181">
        <f>'Core Indicators'!HZ108</f>
        <v>2</v>
      </c>
      <c r="AL108" s="181">
        <f>'Core Indicators'!IH108</f>
        <v>2</v>
      </c>
      <c r="AM108" s="181">
        <f>'Core Indicators'!IP108</f>
        <v>2</v>
      </c>
      <c r="AN108" s="181">
        <f t="shared" si="59"/>
        <v>2</v>
      </c>
    </row>
    <row r="109" spans="1:40" x14ac:dyDescent="0.35">
      <c r="A109" s="200" t="str">
        <f>Lists!C:C</f>
        <v>SOM002</v>
      </c>
      <c r="B109" s="245">
        <f t="shared" si="45"/>
        <v>1.7</v>
      </c>
      <c r="C109" s="160">
        <f t="shared" si="46"/>
        <v>0</v>
      </c>
      <c r="D109" s="268">
        <f t="shared" si="47"/>
        <v>1.7</v>
      </c>
      <c r="E109" s="200">
        <f>'Core Indicators'!R109</f>
        <v>2</v>
      </c>
      <c r="F109" s="200">
        <f>'Core Indicators'!Z109</f>
        <v>3</v>
      </c>
      <c r="G109" s="160">
        <f t="shared" si="48"/>
        <v>2.5</v>
      </c>
      <c r="H109" s="200">
        <f>'Core Indicators'!AH109</f>
        <v>1</v>
      </c>
      <c r="I109" s="200">
        <f>'Core Indicators'!AP109</f>
        <v>1</v>
      </c>
      <c r="J109" s="200">
        <f>'Core Indicators'!BN109</f>
        <v>2</v>
      </c>
      <c r="K109" s="200">
        <f t="shared" si="49"/>
        <v>1.5</v>
      </c>
      <c r="L109" s="245">
        <f t="shared" si="50"/>
        <v>1.3</v>
      </c>
      <c r="M109" s="268">
        <f t="shared" si="51"/>
        <v>2</v>
      </c>
      <c r="N109" s="201">
        <f>'Core Indicators'!DJ109</f>
        <v>2</v>
      </c>
      <c r="O109" s="201">
        <f>'Core Indicators'!DR109</f>
        <v>2</v>
      </c>
      <c r="P109" s="201">
        <f>'Core Indicators'!DZ109</f>
        <v>2</v>
      </c>
      <c r="Q109" s="201">
        <f>'Core Indicators'!EH109</f>
        <v>2</v>
      </c>
      <c r="R109" s="201" t="str">
        <f>'Core Indicators'!EP109</f>
        <v>x</v>
      </c>
      <c r="S109" s="160">
        <f t="shared" si="52"/>
        <v>1.3</v>
      </c>
      <c r="T109" s="160">
        <f t="shared" si="53"/>
        <v>1.1666666666666667</v>
      </c>
      <c r="U109" s="200">
        <v>1</v>
      </c>
      <c r="V109" s="200">
        <v>1</v>
      </c>
      <c r="W109" s="200">
        <f>'Core Indicators'!EX109</f>
        <v>2</v>
      </c>
      <c r="X109" s="160">
        <f t="shared" si="54"/>
        <v>1.5</v>
      </c>
      <c r="Y109" s="200">
        <v>1</v>
      </c>
      <c r="Z109" s="160">
        <f t="shared" si="55"/>
        <v>1.5</v>
      </c>
      <c r="AA109" s="200">
        <f>'Core Indicators'!FF109</f>
        <v>2</v>
      </c>
      <c r="AB109" s="200">
        <f t="shared" si="56"/>
        <v>1</v>
      </c>
      <c r="AC109" s="181">
        <f>'Core Indicators'!GD109</f>
        <v>1</v>
      </c>
      <c r="AD109" s="181">
        <f>'Core Indicators'!GL109</f>
        <v>1</v>
      </c>
      <c r="AE109" s="181">
        <f>'Core Indicators'!GT109</f>
        <v>1</v>
      </c>
      <c r="AF109" s="181">
        <f>'Core Indicators'!HB109</f>
        <v>1</v>
      </c>
      <c r="AG109" s="181">
        <f t="shared" si="57"/>
        <v>1</v>
      </c>
      <c r="AH109" s="181">
        <f>'Core Indicators'!HJ109</f>
        <v>1</v>
      </c>
      <c r="AI109" s="181">
        <f>'Core Indicators'!HR109</f>
        <v>1</v>
      </c>
      <c r="AJ109" s="181">
        <f t="shared" si="58"/>
        <v>1</v>
      </c>
      <c r="AK109" s="181">
        <f>'Core Indicators'!HZ109</f>
        <v>1</v>
      </c>
      <c r="AL109" s="181">
        <f>'Core Indicators'!IH109</f>
        <v>1</v>
      </c>
      <c r="AM109" s="181">
        <f>'Core Indicators'!IP109</f>
        <v>1</v>
      </c>
      <c r="AN109" s="181">
        <f t="shared" si="59"/>
        <v>1</v>
      </c>
    </row>
    <row r="110" spans="1:40" x14ac:dyDescent="0.35">
      <c r="A110" s="200" t="str">
        <f>Lists!C:C</f>
        <v>SOM004</v>
      </c>
      <c r="B110" s="245">
        <f t="shared" si="45"/>
        <v>2.1</v>
      </c>
      <c r="C110" s="160">
        <f t="shared" si="46"/>
        <v>0</v>
      </c>
      <c r="D110" s="268">
        <f t="shared" si="47"/>
        <v>2.2000000000000002</v>
      </c>
      <c r="E110" s="200">
        <f>'Core Indicators'!R110</f>
        <v>2</v>
      </c>
      <c r="F110" s="200">
        <f>'Core Indicators'!Z110</f>
        <v>3</v>
      </c>
      <c r="G110" s="160">
        <f t="shared" si="48"/>
        <v>2.5</v>
      </c>
      <c r="H110" s="200">
        <f>'Core Indicators'!AH110</f>
        <v>2</v>
      </c>
      <c r="I110" s="200">
        <f>'Core Indicators'!AP110</f>
        <v>2</v>
      </c>
      <c r="J110" s="200">
        <f>'Core Indicators'!BN110</f>
        <v>2</v>
      </c>
      <c r="K110" s="200">
        <f t="shared" si="49"/>
        <v>2</v>
      </c>
      <c r="L110" s="245">
        <f t="shared" si="50"/>
        <v>2</v>
      </c>
      <c r="M110" s="268">
        <f t="shared" si="51"/>
        <v>2.6</v>
      </c>
      <c r="N110" s="201">
        <f>'Core Indicators'!DJ110</f>
        <v>2</v>
      </c>
      <c r="O110" s="201">
        <f>'Core Indicators'!DR110</f>
        <v>2</v>
      </c>
      <c r="P110" s="201">
        <f>'Core Indicators'!DZ110</f>
        <v>3</v>
      </c>
      <c r="Q110" s="201">
        <f>'Core Indicators'!EH110</f>
        <v>3</v>
      </c>
      <c r="R110" s="201">
        <f>'Core Indicators'!EP110</f>
        <v>3</v>
      </c>
      <c r="S110" s="160">
        <f t="shared" si="52"/>
        <v>1.3</v>
      </c>
      <c r="T110" s="160">
        <f t="shared" si="53"/>
        <v>1.1666666666666667</v>
      </c>
      <c r="U110" s="200">
        <v>1</v>
      </c>
      <c r="V110" s="200">
        <v>1</v>
      </c>
      <c r="W110" s="200">
        <f>'Core Indicators'!EX110</f>
        <v>2</v>
      </c>
      <c r="X110" s="160">
        <f t="shared" si="54"/>
        <v>1.5</v>
      </c>
      <c r="Y110" s="200">
        <v>1</v>
      </c>
      <c r="Z110" s="160">
        <f t="shared" si="55"/>
        <v>1.5</v>
      </c>
      <c r="AA110" s="200">
        <f>'Core Indicators'!FF110</f>
        <v>2</v>
      </c>
      <c r="AB110" s="200">
        <f t="shared" si="56"/>
        <v>1</v>
      </c>
      <c r="AC110" s="181">
        <f>'Core Indicators'!GD110</f>
        <v>1</v>
      </c>
      <c r="AD110" s="181">
        <f>'Core Indicators'!GL110</f>
        <v>1</v>
      </c>
      <c r="AE110" s="181">
        <f>'Core Indicators'!GT110</f>
        <v>1</v>
      </c>
      <c r="AF110" s="181">
        <f>'Core Indicators'!HB110</f>
        <v>1</v>
      </c>
      <c r="AG110" s="181">
        <f t="shared" si="57"/>
        <v>1</v>
      </c>
      <c r="AH110" s="181">
        <f>'Core Indicators'!HJ110</f>
        <v>1</v>
      </c>
      <c r="AI110" s="181">
        <f>'Core Indicators'!HR110</f>
        <v>1</v>
      </c>
      <c r="AJ110" s="181">
        <f t="shared" si="58"/>
        <v>1</v>
      </c>
      <c r="AK110" s="181">
        <f>'Core Indicators'!HZ110</f>
        <v>1</v>
      </c>
      <c r="AL110" s="181">
        <f>'Core Indicators'!IH110</f>
        <v>1</v>
      </c>
      <c r="AM110" s="181">
        <f>'Core Indicators'!IP110</f>
        <v>1</v>
      </c>
      <c r="AN110" s="181">
        <f t="shared" si="59"/>
        <v>1</v>
      </c>
    </row>
    <row r="111" spans="1:40" x14ac:dyDescent="0.35">
      <c r="A111" s="200" t="str">
        <f>Lists!C:C</f>
        <v>SSD001</v>
      </c>
      <c r="B111" s="245">
        <f t="shared" si="45"/>
        <v>1.7</v>
      </c>
      <c r="C111" s="160">
        <f t="shared" si="46"/>
        <v>0</v>
      </c>
      <c r="D111" s="268">
        <f t="shared" si="47"/>
        <v>1.8</v>
      </c>
      <c r="E111" s="200">
        <f>'Core Indicators'!R111</f>
        <v>1</v>
      </c>
      <c r="F111" s="200">
        <f>'Core Indicators'!Z111</f>
        <v>2</v>
      </c>
      <c r="G111" s="160">
        <f t="shared" si="48"/>
        <v>1.5</v>
      </c>
      <c r="H111" s="200">
        <f>'Core Indicators'!AH111</f>
        <v>2</v>
      </c>
      <c r="I111" s="200">
        <f>'Core Indicators'!AP111</f>
        <v>2</v>
      </c>
      <c r="J111" s="200">
        <f>'Core Indicators'!BN111</f>
        <v>2</v>
      </c>
      <c r="K111" s="200">
        <f t="shared" si="49"/>
        <v>2</v>
      </c>
      <c r="L111" s="245">
        <f t="shared" si="50"/>
        <v>2</v>
      </c>
      <c r="M111" s="268">
        <f t="shared" si="51"/>
        <v>2</v>
      </c>
      <c r="N111" s="201">
        <f>'Core Indicators'!DJ111</f>
        <v>2</v>
      </c>
      <c r="O111" s="201">
        <f>'Core Indicators'!DR111</f>
        <v>2</v>
      </c>
      <c r="P111" s="201">
        <f>'Core Indicators'!DZ111</f>
        <v>2</v>
      </c>
      <c r="Q111" s="201">
        <f>'Core Indicators'!EH111</f>
        <v>2</v>
      </c>
      <c r="R111" s="201">
        <f>'Core Indicators'!EP111</f>
        <v>2</v>
      </c>
      <c r="S111" s="160">
        <f t="shared" si="52"/>
        <v>1.3</v>
      </c>
      <c r="T111" s="160">
        <f t="shared" si="53"/>
        <v>1.1666666666666667</v>
      </c>
      <c r="U111" s="200">
        <v>1</v>
      </c>
      <c r="V111" s="200">
        <v>1</v>
      </c>
      <c r="W111" s="200">
        <f>'Core Indicators'!EX111</f>
        <v>2</v>
      </c>
      <c r="X111" s="160">
        <f t="shared" si="54"/>
        <v>1.5</v>
      </c>
      <c r="Y111" s="200">
        <v>1</v>
      </c>
      <c r="Z111" s="160">
        <f t="shared" si="55"/>
        <v>1.5</v>
      </c>
      <c r="AA111" s="200">
        <f>'Core Indicators'!FF111</f>
        <v>1</v>
      </c>
      <c r="AB111" s="200">
        <f t="shared" si="56"/>
        <v>2</v>
      </c>
      <c r="AC111" s="181">
        <f>'Core Indicators'!GD111</f>
        <v>2</v>
      </c>
      <c r="AD111" s="181">
        <f>'Core Indicators'!GL111</f>
        <v>2</v>
      </c>
      <c r="AE111" s="181">
        <f>'Core Indicators'!GT111</f>
        <v>2</v>
      </c>
      <c r="AF111" s="181">
        <f>'Core Indicators'!HB111</f>
        <v>2</v>
      </c>
      <c r="AG111" s="181">
        <f t="shared" si="57"/>
        <v>2</v>
      </c>
      <c r="AH111" s="181">
        <f>'Core Indicators'!HJ111</f>
        <v>2</v>
      </c>
      <c r="AI111" s="181">
        <f>'Core Indicators'!HR111</f>
        <v>2</v>
      </c>
      <c r="AJ111" s="181">
        <f t="shared" si="58"/>
        <v>2</v>
      </c>
      <c r="AK111" s="181">
        <f>'Core Indicators'!HZ111</f>
        <v>2</v>
      </c>
      <c r="AL111" s="181">
        <f>'Core Indicators'!IH111</f>
        <v>2</v>
      </c>
      <c r="AM111" s="181">
        <f>'Core Indicators'!IP111</f>
        <v>2</v>
      </c>
      <c r="AN111" s="181">
        <f t="shared" si="59"/>
        <v>2</v>
      </c>
    </row>
    <row r="112" spans="1:40" x14ac:dyDescent="0.35">
      <c r="A112" s="200" t="str">
        <f>Lists!C:C</f>
        <v>SWZ001</v>
      </c>
      <c r="B112" s="245">
        <f t="shared" si="45"/>
        <v>1.8</v>
      </c>
      <c r="C112" s="160">
        <f t="shared" si="46"/>
        <v>3</v>
      </c>
      <c r="D112" s="268">
        <f t="shared" si="47"/>
        <v>1.8</v>
      </c>
      <c r="E112" s="200">
        <f>'Core Indicators'!R112</f>
        <v>1</v>
      </c>
      <c r="F112" s="200">
        <f>'Core Indicators'!Z112</f>
        <v>2</v>
      </c>
      <c r="G112" s="160">
        <f t="shared" si="48"/>
        <v>1.5</v>
      </c>
      <c r="H112" s="200">
        <f>'Core Indicators'!AH112</f>
        <v>2</v>
      </c>
      <c r="I112" s="200" t="str">
        <f>'Core Indicators'!AP112</f>
        <v>x</v>
      </c>
      <c r="J112" s="200" t="str">
        <f>'Core Indicators'!BN112</f>
        <v>x</v>
      </c>
      <c r="K112" s="200" t="str">
        <f t="shared" si="49"/>
        <v>x</v>
      </c>
      <c r="L112" s="245">
        <f t="shared" si="50"/>
        <v>2</v>
      </c>
      <c r="M112" s="268">
        <f t="shared" si="51"/>
        <v>2</v>
      </c>
      <c r="N112" s="201">
        <f>'Core Indicators'!DJ112</f>
        <v>2</v>
      </c>
      <c r="O112" s="201">
        <f>'Core Indicators'!DR112</f>
        <v>2</v>
      </c>
      <c r="P112" s="201">
        <f>'Core Indicators'!DZ112</f>
        <v>2</v>
      </c>
      <c r="Q112" s="201">
        <f>'Core Indicators'!EH112</f>
        <v>2</v>
      </c>
      <c r="R112" s="201">
        <f>'Core Indicators'!EP112</f>
        <v>2</v>
      </c>
      <c r="S112" s="160">
        <f t="shared" si="52"/>
        <v>1.5</v>
      </c>
      <c r="T112" s="160">
        <f t="shared" si="53"/>
        <v>1</v>
      </c>
      <c r="U112" s="200">
        <v>1</v>
      </c>
      <c r="V112" s="200">
        <v>1</v>
      </c>
      <c r="W112" s="200" t="str">
        <f>'Core Indicators'!EX112</f>
        <v>x</v>
      </c>
      <c r="X112" s="160">
        <f t="shared" si="54"/>
        <v>1</v>
      </c>
      <c r="Y112" s="200">
        <v>1</v>
      </c>
      <c r="Z112" s="160">
        <f t="shared" si="55"/>
        <v>2</v>
      </c>
      <c r="AA112" s="200">
        <f>'Core Indicators'!FF112</f>
        <v>2</v>
      </c>
      <c r="AB112" s="200">
        <f t="shared" si="56"/>
        <v>2</v>
      </c>
      <c r="AC112" s="181">
        <f>'Core Indicators'!GD112</f>
        <v>2</v>
      </c>
      <c r="AD112" s="181">
        <f>'Core Indicators'!GL112</f>
        <v>2</v>
      </c>
      <c r="AE112" s="181">
        <f>'Core Indicators'!GT112</f>
        <v>2</v>
      </c>
      <c r="AF112" s="181">
        <f>'Core Indicators'!HB112</f>
        <v>2</v>
      </c>
      <c r="AG112" s="181">
        <f t="shared" si="57"/>
        <v>2</v>
      </c>
      <c r="AH112" s="181">
        <f>'Core Indicators'!HJ112</f>
        <v>2</v>
      </c>
      <c r="AI112" s="181">
        <f>'Core Indicators'!HR112</f>
        <v>2</v>
      </c>
      <c r="AJ112" s="181">
        <f t="shared" si="58"/>
        <v>2</v>
      </c>
      <c r="AK112" s="181">
        <f>'Core Indicators'!HZ112</f>
        <v>2</v>
      </c>
      <c r="AL112" s="181">
        <f>'Core Indicators'!IH112</f>
        <v>2</v>
      </c>
      <c r="AM112" s="181">
        <f>'Core Indicators'!IP112</f>
        <v>2</v>
      </c>
      <c r="AN112" s="181">
        <f t="shared" si="59"/>
        <v>2</v>
      </c>
    </row>
    <row r="113" spans="1:40" x14ac:dyDescent="0.35">
      <c r="A113" s="200" t="str">
        <f>Lists!C:C</f>
        <v>SYR001</v>
      </c>
      <c r="B113" s="245">
        <f t="shared" si="45"/>
        <v>1.4</v>
      </c>
      <c r="C113" s="160">
        <f t="shared" si="46"/>
        <v>0</v>
      </c>
      <c r="D113" s="268">
        <f t="shared" si="47"/>
        <v>2.2000000000000002</v>
      </c>
      <c r="E113" s="200">
        <f>'Core Indicators'!R113</f>
        <v>1</v>
      </c>
      <c r="F113" s="200">
        <f>'Core Indicators'!Z113</f>
        <v>2</v>
      </c>
      <c r="G113" s="160">
        <f t="shared" si="48"/>
        <v>1.5</v>
      </c>
      <c r="H113" s="200">
        <f>'Core Indicators'!AH113</f>
        <v>2</v>
      </c>
      <c r="I113" s="200">
        <f>'Core Indicators'!AP113</f>
        <v>3</v>
      </c>
      <c r="J113" s="200">
        <f>'Core Indicators'!BN113</f>
        <v>3</v>
      </c>
      <c r="K113" s="200">
        <f t="shared" si="49"/>
        <v>3</v>
      </c>
      <c r="L113" s="245">
        <f t="shared" si="50"/>
        <v>2.5</v>
      </c>
      <c r="M113" s="268">
        <f t="shared" si="51"/>
        <v>1</v>
      </c>
      <c r="N113" s="201">
        <f>'Core Indicators'!DJ113</f>
        <v>1</v>
      </c>
      <c r="O113" s="201">
        <f>'Core Indicators'!DR113</f>
        <v>1</v>
      </c>
      <c r="P113" s="201">
        <f>'Core Indicators'!DZ113</f>
        <v>1</v>
      </c>
      <c r="Q113" s="201">
        <f>'Core Indicators'!EH113</f>
        <v>1</v>
      </c>
      <c r="R113" s="201">
        <f>'Core Indicators'!EP113</f>
        <v>1</v>
      </c>
      <c r="S113" s="160">
        <f t="shared" si="52"/>
        <v>1.4</v>
      </c>
      <c r="T113" s="160">
        <f t="shared" si="53"/>
        <v>1.3333333333333333</v>
      </c>
      <c r="U113" s="200">
        <v>1</v>
      </c>
      <c r="V113" s="200">
        <v>1</v>
      </c>
      <c r="W113" s="200">
        <f>'Core Indicators'!EX113</f>
        <v>3</v>
      </c>
      <c r="X113" s="160">
        <f t="shared" si="54"/>
        <v>2</v>
      </c>
      <c r="Y113" s="200">
        <v>1</v>
      </c>
      <c r="Z113" s="160">
        <f t="shared" si="55"/>
        <v>1.5</v>
      </c>
      <c r="AA113" s="200">
        <f>'Core Indicators'!FF113</f>
        <v>1</v>
      </c>
      <c r="AB113" s="200">
        <f t="shared" si="56"/>
        <v>2</v>
      </c>
      <c r="AC113" s="181">
        <f>'Core Indicators'!GD113</f>
        <v>2</v>
      </c>
      <c r="AD113" s="181">
        <f>'Core Indicators'!GL113</f>
        <v>2</v>
      </c>
      <c r="AE113" s="181">
        <f>'Core Indicators'!GT113</f>
        <v>2</v>
      </c>
      <c r="AF113" s="181">
        <f>'Core Indicators'!HB113</f>
        <v>2</v>
      </c>
      <c r="AG113" s="181">
        <f t="shared" si="57"/>
        <v>2</v>
      </c>
      <c r="AH113" s="181">
        <f>'Core Indicators'!HJ113</f>
        <v>2</v>
      </c>
      <c r="AI113" s="181">
        <f>'Core Indicators'!HR113</f>
        <v>2</v>
      </c>
      <c r="AJ113" s="181">
        <f t="shared" si="58"/>
        <v>2</v>
      </c>
      <c r="AK113" s="181">
        <f>'Core Indicators'!HZ113</f>
        <v>2</v>
      </c>
      <c r="AL113" s="181">
        <f>'Core Indicators'!IH113</f>
        <v>2</v>
      </c>
      <c r="AM113" s="181">
        <f>'Core Indicators'!IP113</f>
        <v>2</v>
      </c>
      <c r="AN113" s="181">
        <f t="shared" si="59"/>
        <v>2</v>
      </c>
    </row>
    <row r="114" spans="1:40" x14ac:dyDescent="0.35">
      <c r="A114" s="200" t="str">
        <f>Lists!C:C</f>
        <v>TCD001</v>
      </c>
      <c r="B114" s="245">
        <f t="shared" si="45"/>
        <v>2.4</v>
      </c>
      <c r="C114" s="160">
        <f t="shared" si="46"/>
        <v>0</v>
      </c>
      <c r="D114" s="268">
        <f t="shared" si="47"/>
        <v>2.4</v>
      </c>
      <c r="E114" s="200">
        <f>'Core Indicators'!R114</f>
        <v>1</v>
      </c>
      <c r="F114" s="200">
        <f>'Core Indicators'!Z114</f>
        <v>2</v>
      </c>
      <c r="G114" s="160">
        <f t="shared" si="48"/>
        <v>1.5</v>
      </c>
      <c r="H114" s="200">
        <f>'Core Indicators'!AH114</f>
        <v>3</v>
      </c>
      <c r="I114" s="200">
        <f>'Core Indicators'!AP114</f>
        <v>2</v>
      </c>
      <c r="J114" s="200">
        <f>'Core Indicators'!BN114</f>
        <v>3</v>
      </c>
      <c r="K114" s="200">
        <f t="shared" si="49"/>
        <v>2.5</v>
      </c>
      <c r="L114" s="245">
        <f t="shared" si="50"/>
        <v>2.8</v>
      </c>
      <c r="M114" s="268">
        <f t="shared" si="51"/>
        <v>3</v>
      </c>
      <c r="N114" s="201">
        <f>'Core Indicators'!DJ114</f>
        <v>3</v>
      </c>
      <c r="O114" s="201">
        <f>'Core Indicators'!DR114</f>
        <v>3</v>
      </c>
      <c r="P114" s="201">
        <f>'Core Indicators'!DZ114</f>
        <v>3</v>
      </c>
      <c r="Q114" s="201">
        <f>'Core Indicators'!EH114</f>
        <v>3</v>
      </c>
      <c r="R114" s="201">
        <f>'Core Indicators'!EP114</f>
        <v>3</v>
      </c>
      <c r="S114" s="160">
        <f t="shared" si="52"/>
        <v>1.4</v>
      </c>
      <c r="T114" s="160">
        <f t="shared" si="53"/>
        <v>1.3333333333333333</v>
      </c>
      <c r="U114" s="200">
        <v>1</v>
      </c>
      <c r="V114" s="200">
        <v>1</v>
      </c>
      <c r="W114" s="200">
        <f>'Core Indicators'!EX114</f>
        <v>3</v>
      </c>
      <c r="X114" s="160">
        <f t="shared" si="54"/>
        <v>2</v>
      </c>
      <c r="Y114" s="200">
        <v>1</v>
      </c>
      <c r="Z114" s="160">
        <f t="shared" si="55"/>
        <v>1.5</v>
      </c>
      <c r="AA114" s="200">
        <f>'Core Indicators'!FF114</f>
        <v>1</v>
      </c>
      <c r="AB114" s="200">
        <f t="shared" si="56"/>
        <v>2</v>
      </c>
      <c r="AC114" s="181">
        <f>'Core Indicators'!GD114</f>
        <v>2</v>
      </c>
      <c r="AD114" s="181">
        <f>'Core Indicators'!GL114</f>
        <v>2</v>
      </c>
      <c r="AE114" s="181">
        <f>'Core Indicators'!GT114</f>
        <v>2</v>
      </c>
      <c r="AF114" s="181">
        <f>'Core Indicators'!HB114</f>
        <v>2</v>
      </c>
      <c r="AG114" s="181">
        <f t="shared" si="57"/>
        <v>2</v>
      </c>
      <c r="AH114" s="181">
        <f>'Core Indicators'!HJ114</f>
        <v>2</v>
      </c>
      <c r="AI114" s="181">
        <f>'Core Indicators'!HR114</f>
        <v>2</v>
      </c>
      <c r="AJ114" s="181">
        <f t="shared" si="58"/>
        <v>2</v>
      </c>
      <c r="AK114" s="181">
        <f>'Core Indicators'!HZ114</f>
        <v>2</v>
      </c>
      <c r="AL114" s="181">
        <f>'Core Indicators'!IH114</f>
        <v>2</v>
      </c>
      <c r="AM114" s="181">
        <f>'Core Indicators'!IP114</f>
        <v>2</v>
      </c>
      <c r="AN114" s="181">
        <f t="shared" si="59"/>
        <v>2</v>
      </c>
    </row>
    <row r="115" spans="1:40" x14ac:dyDescent="0.35">
      <c r="A115" s="200" t="str">
        <f>Lists!C:C</f>
        <v>TCD003</v>
      </c>
      <c r="B115" s="245">
        <f t="shared" si="45"/>
        <v>2.6</v>
      </c>
      <c r="C115" s="160">
        <f t="shared" si="46"/>
        <v>0</v>
      </c>
      <c r="D115" s="268">
        <f t="shared" si="47"/>
        <v>2.8</v>
      </c>
      <c r="E115" s="200">
        <f>'Core Indicators'!R115</f>
        <v>2</v>
      </c>
      <c r="F115" s="200">
        <f>'Core Indicators'!Z115</f>
        <v>3</v>
      </c>
      <c r="G115" s="160">
        <f t="shared" si="48"/>
        <v>2.5</v>
      </c>
      <c r="H115" s="200">
        <f>'Core Indicators'!AH115</f>
        <v>3</v>
      </c>
      <c r="I115" s="200">
        <f>'Core Indicators'!AP115</f>
        <v>3</v>
      </c>
      <c r="J115" s="200">
        <f>'Core Indicators'!BN115</f>
        <v>3</v>
      </c>
      <c r="K115" s="200">
        <f t="shared" si="49"/>
        <v>3</v>
      </c>
      <c r="L115" s="245">
        <f t="shared" si="50"/>
        <v>3</v>
      </c>
      <c r="M115" s="268">
        <f t="shared" si="51"/>
        <v>3</v>
      </c>
      <c r="N115" s="201">
        <f>'Core Indicators'!DJ115</f>
        <v>3</v>
      </c>
      <c r="O115" s="201">
        <f>'Core Indicators'!DR115</f>
        <v>3</v>
      </c>
      <c r="P115" s="201">
        <f>'Core Indicators'!DZ115</f>
        <v>3</v>
      </c>
      <c r="Q115" s="201">
        <f>'Core Indicators'!EH115</f>
        <v>3</v>
      </c>
      <c r="R115" s="201">
        <f>'Core Indicators'!EP115</f>
        <v>3</v>
      </c>
      <c r="S115" s="160">
        <f t="shared" si="52"/>
        <v>1.7</v>
      </c>
      <c r="T115" s="160">
        <f t="shared" si="53"/>
        <v>1.3333333333333333</v>
      </c>
      <c r="U115" s="200">
        <v>1</v>
      </c>
      <c r="V115" s="200">
        <v>1</v>
      </c>
      <c r="W115" s="200">
        <f>'Core Indicators'!EX115</f>
        <v>3</v>
      </c>
      <c r="X115" s="160">
        <f t="shared" si="54"/>
        <v>2</v>
      </c>
      <c r="Y115" s="200">
        <v>1</v>
      </c>
      <c r="Z115" s="160">
        <f t="shared" si="55"/>
        <v>2</v>
      </c>
      <c r="AA115" s="200">
        <f>'Core Indicators'!FF115</f>
        <v>2</v>
      </c>
      <c r="AB115" s="200">
        <f t="shared" si="56"/>
        <v>2</v>
      </c>
      <c r="AC115" s="181">
        <f>'Core Indicators'!GD115</f>
        <v>2</v>
      </c>
      <c r="AD115" s="181">
        <f>'Core Indicators'!GL115</f>
        <v>2</v>
      </c>
      <c r="AE115" s="181">
        <f>'Core Indicators'!GT115</f>
        <v>2</v>
      </c>
      <c r="AF115" s="181">
        <f>'Core Indicators'!HB115</f>
        <v>2</v>
      </c>
      <c r="AG115" s="181">
        <f t="shared" si="57"/>
        <v>2</v>
      </c>
      <c r="AH115" s="181">
        <f>'Core Indicators'!HJ115</f>
        <v>2</v>
      </c>
      <c r="AI115" s="181">
        <f>'Core Indicators'!HR115</f>
        <v>2</v>
      </c>
      <c r="AJ115" s="181">
        <f t="shared" si="58"/>
        <v>2</v>
      </c>
      <c r="AK115" s="181">
        <f>'Core Indicators'!HZ115</f>
        <v>2</v>
      </c>
      <c r="AL115" s="181">
        <f>'Core Indicators'!IH115</f>
        <v>2</v>
      </c>
      <c r="AM115" s="181">
        <f>'Core Indicators'!IP115</f>
        <v>2</v>
      </c>
      <c r="AN115" s="181">
        <f t="shared" si="59"/>
        <v>2</v>
      </c>
    </row>
    <row r="116" spans="1:40" x14ac:dyDescent="0.35">
      <c r="A116" s="200" t="str">
        <f>Lists!C:C</f>
        <v>TCD004</v>
      </c>
      <c r="B116" s="245">
        <f t="shared" si="45"/>
        <v>1.9</v>
      </c>
      <c r="C116" s="160">
        <f t="shared" si="46"/>
        <v>0</v>
      </c>
      <c r="D116" s="268">
        <f t="shared" si="47"/>
        <v>2</v>
      </c>
      <c r="E116" s="200">
        <f>'Core Indicators'!R116</f>
        <v>2</v>
      </c>
      <c r="F116" s="200">
        <f>'Core Indicators'!Z116</f>
        <v>2</v>
      </c>
      <c r="G116" s="160">
        <f t="shared" si="48"/>
        <v>2</v>
      </c>
      <c r="H116" s="200">
        <f>'Core Indicators'!AH116</f>
        <v>2</v>
      </c>
      <c r="I116" s="200">
        <f>'Core Indicators'!AP116</f>
        <v>2</v>
      </c>
      <c r="J116" s="200">
        <f>'Core Indicators'!BN116</f>
        <v>2</v>
      </c>
      <c r="K116" s="200">
        <f t="shared" si="49"/>
        <v>2</v>
      </c>
      <c r="L116" s="245">
        <f t="shared" si="50"/>
        <v>2</v>
      </c>
      <c r="M116" s="268">
        <f t="shared" si="51"/>
        <v>2</v>
      </c>
      <c r="N116" s="201">
        <f>'Core Indicators'!DJ116</f>
        <v>2</v>
      </c>
      <c r="O116" s="201">
        <f>'Core Indicators'!DR116</f>
        <v>2</v>
      </c>
      <c r="P116" s="201">
        <f>'Core Indicators'!DZ116</f>
        <v>2</v>
      </c>
      <c r="Q116" s="201">
        <f>'Core Indicators'!EH116</f>
        <v>2</v>
      </c>
      <c r="R116" s="201">
        <f>'Core Indicators'!EP116</f>
        <v>2</v>
      </c>
      <c r="S116" s="160">
        <f t="shared" si="52"/>
        <v>1.7</v>
      </c>
      <c r="T116" s="160">
        <f t="shared" si="53"/>
        <v>1.3333333333333333</v>
      </c>
      <c r="U116" s="200">
        <v>1</v>
      </c>
      <c r="V116" s="200">
        <v>1</v>
      </c>
      <c r="W116" s="200">
        <f>'Core Indicators'!EX116</f>
        <v>3</v>
      </c>
      <c r="X116" s="160">
        <f t="shared" si="54"/>
        <v>2</v>
      </c>
      <c r="Y116" s="200">
        <v>1</v>
      </c>
      <c r="Z116" s="160">
        <f t="shared" si="55"/>
        <v>2</v>
      </c>
      <c r="AA116" s="200">
        <f>'Core Indicators'!FF116</f>
        <v>2</v>
      </c>
      <c r="AB116" s="200">
        <f t="shared" si="56"/>
        <v>2</v>
      </c>
      <c r="AC116" s="181">
        <f>'Core Indicators'!GD116</f>
        <v>2</v>
      </c>
      <c r="AD116" s="181">
        <f>'Core Indicators'!GL116</f>
        <v>2</v>
      </c>
      <c r="AE116" s="181">
        <f>'Core Indicators'!GT116</f>
        <v>2</v>
      </c>
      <c r="AF116" s="181">
        <f>'Core Indicators'!HB116</f>
        <v>2</v>
      </c>
      <c r="AG116" s="181">
        <f t="shared" si="57"/>
        <v>2</v>
      </c>
      <c r="AH116" s="181">
        <f>'Core Indicators'!HJ116</f>
        <v>2</v>
      </c>
      <c r="AI116" s="181">
        <f>'Core Indicators'!HR116</f>
        <v>2</v>
      </c>
      <c r="AJ116" s="181">
        <f t="shared" si="58"/>
        <v>2</v>
      </c>
      <c r="AK116" s="181">
        <f>'Core Indicators'!HZ116</f>
        <v>2</v>
      </c>
      <c r="AL116" s="181">
        <f>'Core Indicators'!IH116</f>
        <v>2</v>
      </c>
      <c r="AM116" s="181">
        <f>'Core Indicators'!IP116</f>
        <v>2</v>
      </c>
      <c r="AN116" s="181">
        <f t="shared" si="59"/>
        <v>2</v>
      </c>
    </row>
    <row r="117" spans="1:40" x14ac:dyDescent="0.35">
      <c r="A117" s="200" t="str">
        <f>Lists!C:C</f>
        <v>TCD005</v>
      </c>
      <c r="B117" s="245">
        <f t="shared" si="45"/>
        <v>2</v>
      </c>
      <c r="C117" s="160">
        <f t="shared" si="46"/>
        <v>0</v>
      </c>
      <c r="D117" s="268">
        <f t="shared" si="47"/>
        <v>2.2000000000000002</v>
      </c>
      <c r="E117" s="200">
        <f>'Core Indicators'!R117</f>
        <v>2</v>
      </c>
      <c r="F117" s="200">
        <f>'Core Indicators'!Z117</f>
        <v>2</v>
      </c>
      <c r="G117" s="160">
        <f t="shared" si="48"/>
        <v>2</v>
      </c>
      <c r="H117" s="200">
        <f>'Core Indicators'!AH117</f>
        <v>2</v>
      </c>
      <c r="I117" s="200">
        <f>'Core Indicators'!AP117</f>
        <v>2</v>
      </c>
      <c r="J117" s="200">
        <f>'Core Indicators'!BN117</f>
        <v>3</v>
      </c>
      <c r="K117" s="200">
        <f t="shared" si="49"/>
        <v>2.5</v>
      </c>
      <c r="L117" s="245">
        <f t="shared" si="50"/>
        <v>2.2999999999999998</v>
      </c>
      <c r="M117" s="268">
        <f t="shared" si="51"/>
        <v>2</v>
      </c>
      <c r="N117" s="201">
        <f>'Core Indicators'!DJ117</f>
        <v>2</v>
      </c>
      <c r="O117" s="201">
        <f>'Core Indicators'!DR117</f>
        <v>2</v>
      </c>
      <c r="P117" s="201">
        <f>'Core Indicators'!DZ117</f>
        <v>2</v>
      </c>
      <c r="Q117" s="201">
        <f>'Core Indicators'!EH117</f>
        <v>2</v>
      </c>
      <c r="R117" s="201">
        <f>'Core Indicators'!EP117</f>
        <v>2</v>
      </c>
      <c r="S117" s="160">
        <f t="shared" si="52"/>
        <v>1.7</v>
      </c>
      <c r="T117" s="160">
        <f t="shared" si="53"/>
        <v>1.3333333333333333</v>
      </c>
      <c r="U117" s="200">
        <v>1</v>
      </c>
      <c r="V117" s="200">
        <v>1</v>
      </c>
      <c r="W117" s="200">
        <f>'Core Indicators'!EX117</f>
        <v>3</v>
      </c>
      <c r="X117" s="160">
        <f t="shared" si="54"/>
        <v>2</v>
      </c>
      <c r="Y117" s="200">
        <v>1</v>
      </c>
      <c r="Z117" s="160">
        <f t="shared" si="55"/>
        <v>2</v>
      </c>
      <c r="AA117" s="200">
        <f>'Core Indicators'!FF117</f>
        <v>2</v>
      </c>
      <c r="AB117" s="200">
        <f t="shared" si="56"/>
        <v>2</v>
      </c>
      <c r="AC117" s="181">
        <f>'Core Indicators'!GD117</f>
        <v>2</v>
      </c>
      <c r="AD117" s="181">
        <f>'Core Indicators'!GL117</f>
        <v>2</v>
      </c>
      <c r="AE117" s="181">
        <f>'Core Indicators'!GT117</f>
        <v>2</v>
      </c>
      <c r="AF117" s="181">
        <f>'Core Indicators'!HB117</f>
        <v>2</v>
      </c>
      <c r="AG117" s="181">
        <f t="shared" si="57"/>
        <v>2</v>
      </c>
      <c r="AH117" s="181">
        <f>'Core Indicators'!HJ117</f>
        <v>2</v>
      </c>
      <c r="AI117" s="181">
        <f>'Core Indicators'!HR117</f>
        <v>2</v>
      </c>
      <c r="AJ117" s="181">
        <f t="shared" si="58"/>
        <v>2</v>
      </c>
      <c r="AK117" s="181">
        <f>'Core Indicators'!HZ117</f>
        <v>2</v>
      </c>
      <c r="AL117" s="181">
        <f>'Core Indicators'!IH117</f>
        <v>2</v>
      </c>
      <c r="AM117" s="181">
        <f>'Core Indicators'!IP117</f>
        <v>2</v>
      </c>
      <c r="AN117" s="181">
        <f t="shared" si="59"/>
        <v>2</v>
      </c>
    </row>
    <row r="118" spans="1:40" x14ac:dyDescent="0.35">
      <c r="A118" s="200" t="str">
        <f>Lists!C:C</f>
        <v>TCD006</v>
      </c>
      <c r="B118" s="245">
        <f t="shared" si="45"/>
        <v>2.5</v>
      </c>
      <c r="C118" s="160">
        <f t="shared" si="46"/>
        <v>0</v>
      </c>
      <c r="D118" s="268">
        <f t="shared" si="47"/>
        <v>2.7</v>
      </c>
      <c r="E118" s="200">
        <f>'Core Indicators'!R118</f>
        <v>2</v>
      </c>
      <c r="F118" s="200">
        <f>'Core Indicators'!Z118</f>
        <v>3</v>
      </c>
      <c r="G118" s="160">
        <f t="shared" si="48"/>
        <v>2.5</v>
      </c>
      <c r="H118" s="200">
        <f>'Core Indicators'!AH118</f>
        <v>3</v>
      </c>
      <c r="I118" s="200">
        <f>'Core Indicators'!AP118</f>
        <v>2</v>
      </c>
      <c r="J118" s="200">
        <f>'Core Indicators'!BN118</f>
        <v>3</v>
      </c>
      <c r="K118" s="200">
        <f t="shared" si="49"/>
        <v>2.5</v>
      </c>
      <c r="L118" s="245">
        <f t="shared" si="50"/>
        <v>2.8</v>
      </c>
      <c r="M118" s="268">
        <f t="shared" si="51"/>
        <v>3</v>
      </c>
      <c r="N118" s="201">
        <f>'Core Indicators'!DJ118</f>
        <v>3</v>
      </c>
      <c r="O118" s="201">
        <f>'Core Indicators'!DR118</f>
        <v>3</v>
      </c>
      <c r="P118" s="201">
        <f>'Core Indicators'!DZ118</f>
        <v>3</v>
      </c>
      <c r="Q118" s="201">
        <f>'Core Indicators'!EH118</f>
        <v>3</v>
      </c>
      <c r="R118" s="201">
        <f>'Core Indicators'!EP118</f>
        <v>3</v>
      </c>
      <c r="S118" s="160">
        <f t="shared" si="52"/>
        <v>1.4</v>
      </c>
      <c r="T118" s="160">
        <f t="shared" si="53"/>
        <v>1.3333333333333333</v>
      </c>
      <c r="U118" s="200">
        <v>1</v>
      </c>
      <c r="V118" s="200">
        <v>1</v>
      </c>
      <c r="W118" s="200">
        <f>'Core Indicators'!EX118</f>
        <v>3</v>
      </c>
      <c r="X118" s="160">
        <f t="shared" si="54"/>
        <v>2</v>
      </c>
      <c r="Y118" s="200">
        <v>1</v>
      </c>
      <c r="Z118" s="160">
        <f t="shared" si="55"/>
        <v>1.5</v>
      </c>
      <c r="AA118" s="200">
        <f>'Core Indicators'!FF118</f>
        <v>1</v>
      </c>
      <c r="AB118" s="200">
        <f t="shared" si="56"/>
        <v>2</v>
      </c>
      <c r="AC118" s="181">
        <f>'Core Indicators'!GD118</f>
        <v>2</v>
      </c>
      <c r="AD118" s="181">
        <f>'Core Indicators'!GL118</f>
        <v>2</v>
      </c>
      <c r="AE118" s="181">
        <f>'Core Indicators'!GT118</f>
        <v>2</v>
      </c>
      <c r="AF118" s="181">
        <f>'Core Indicators'!HB118</f>
        <v>2</v>
      </c>
      <c r="AG118" s="181">
        <f t="shared" si="57"/>
        <v>2</v>
      </c>
      <c r="AH118" s="181">
        <f>'Core Indicators'!HJ118</f>
        <v>2</v>
      </c>
      <c r="AI118" s="181">
        <f>'Core Indicators'!HR118</f>
        <v>2</v>
      </c>
      <c r="AJ118" s="181">
        <f t="shared" si="58"/>
        <v>2</v>
      </c>
      <c r="AK118" s="181">
        <f>'Core Indicators'!HZ118</f>
        <v>2</v>
      </c>
      <c r="AL118" s="181">
        <f>'Core Indicators'!IH118</f>
        <v>2</v>
      </c>
      <c r="AM118" s="181">
        <f>'Core Indicators'!IP118</f>
        <v>2</v>
      </c>
      <c r="AN118" s="181">
        <f t="shared" si="59"/>
        <v>2</v>
      </c>
    </row>
    <row r="119" spans="1:40" x14ac:dyDescent="0.35">
      <c r="A119" s="200" t="str">
        <f>Lists!C:C</f>
        <v>THA001</v>
      </c>
      <c r="B119" s="245">
        <f t="shared" si="45"/>
        <v>1.9</v>
      </c>
      <c r="C119" s="160">
        <f t="shared" si="46"/>
        <v>0</v>
      </c>
      <c r="D119" s="268">
        <f t="shared" si="47"/>
        <v>2</v>
      </c>
      <c r="E119" s="200">
        <f>'Core Indicators'!R119</f>
        <v>2</v>
      </c>
      <c r="F119" s="200">
        <f>'Core Indicators'!Z119</f>
        <v>2</v>
      </c>
      <c r="G119" s="160">
        <f t="shared" si="48"/>
        <v>2</v>
      </c>
      <c r="H119" s="200">
        <f>'Core Indicators'!AH119</f>
        <v>2</v>
      </c>
      <c r="I119" s="200">
        <f>'Core Indicators'!AP119</f>
        <v>2</v>
      </c>
      <c r="J119" s="200">
        <f>'Core Indicators'!BN119</f>
        <v>2</v>
      </c>
      <c r="K119" s="200">
        <f t="shared" si="49"/>
        <v>2</v>
      </c>
      <c r="L119" s="245">
        <f t="shared" si="50"/>
        <v>2</v>
      </c>
      <c r="M119" s="268">
        <f t="shared" si="51"/>
        <v>2</v>
      </c>
      <c r="N119" s="201">
        <f>'Core Indicators'!DJ119</f>
        <v>2</v>
      </c>
      <c r="O119" s="201">
        <f>'Core Indicators'!DR119</f>
        <v>2</v>
      </c>
      <c r="P119" s="201">
        <f>'Core Indicators'!DZ119</f>
        <v>2</v>
      </c>
      <c r="Q119" s="201">
        <f>'Core Indicators'!EH119</f>
        <v>2</v>
      </c>
      <c r="R119" s="201">
        <f>'Core Indicators'!EP119</f>
        <v>2</v>
      </c>
      <c r="S119" s="160">
        <f t="shared" si="52"/>
        <v>1.6</v>
      </c>
      <c r="T119" s="160">
        <f t="shared" si="53"/>
        <v>1.1666666666666667</v>
      </c>
      <c r="U119" s="200">
        <v>1</v>
      </c>
      <c r="V119" s="200">
        <v>1</v>
      </c>
      <c r="W119" s="200">
        <f>'Core Indicators'!EX119</f>
        <v>2</v>
      </c>
      <c r="X119" s="160">
        <f t="shared" si="54"/>
        <v>1.5</v>
      </c>
      <c r="Y119" s="200">
        <v>1</v>
      </c>
      <c r="Z119" s="160">
        <f t="shared" si="55"/>
        <v>2</v>
      </c>
      <c r="AA119" s="200">
        <f>'Core Indicators'!FF119</f>
        <v>2</v>
      </c>
      <c r="AB119" s="200">
        <f t="shared" si="56"/>
        <v>2</v>
      </c>
      <c r="AC119" s="181">
        <f>'Core Indicators'!GD119</f>
        <v>2</v>
      </c>
      <c r="AD119" s="181">
        <f>'Core Indicators'!GL119</f>
        <v>2</v>
      </c>
      <c r="AE119" s="181">
        <f>'Core Indicators'!GT119</f>
        <v>2</v>
      </c>
      <c r="AF119" s="181">
        <f>'Core Indicators'!HB119</f>
        <v>2</v>
      </c>
      <c r="AG119" s="181">
        <f t="shared" si="57"/>
        <v>2</v>
      </c>
      <c r="AH119" s="181">
        <f>'Core Indicators'!HJ119</f>
        <v>2</v>
      </c>
      <c r="AI119" s="181">
        <f>'Core Indicators'!HR119</f>
        <v>2</v>
      </c>
      <c r="AJ119" s="181">
        <f t="shared" si="58"/>
        <v>2</v>
      </c>
      <c r="AK119" s="181">
        <f>'Core Indicators'!HZ119</f>
        <v>2</v>
      </c>
      <c r="AL119" s="181">
        <f>'Core Indicators'!IH119</f>
        <v>2</v>
      </c>
      <c r="AM119" s="181">
        <f>'Core Indicators'!IP119</f>
        <v>2</v>
      </c>
      <c r="AN119" s="181">
        <f t="shared" si="59"/>
        <v>2</v>
      </c>
    </row>
    <row r="120" spans="1:40" x14ac:dyDescent="0.35">
      <c r="A120" s="200" t="str">
        <f>Lists!C:C</f>
        <v>THA002</v>
      </c>
      <c r="B120" s="245" t="str">
        <f t="shared" si="45"/>
        <v>x</v>
      </c>
      <c r="C120" s="160">
        <f t="shared" si="46"/>
        <v>2</v>
      </c>
      <c r="D120" s="268">
        <f t="shared" si="47"/>
        <v>2</v>
      </c>
      <c r="E120" s="200">
        <f>'Core Indicators'!R120</f>
        <v>2</v>
      </c>
      <c r="F120" s="200">
        <f>'Core Indicators'!Z120</f>
        <v>2</v>
      </c>
      <c r="G120" s="160">
        <f t="shared" si="48"/>
        <v>2</v>
      </c>
      <c r="H120" s="200">
        <f>'Core Indicators'!AH120</f>
        <v>2</v>
      </c>
      <c r="I120" s="200" t="str">
        <f>'Core Indicators'!AP120</f>
        <v>x</v>
      </c>
      <c r="J120" s="200">
        <f>'Core Indicators'!BN120</f>
        <v>2</v>
      </c>
      <c r="K120" s="200">
        <f t="shared" si="49"/>
        <v>2</v>
      </c>
      <c r="L120" s="245">
        <f t="shared" si="50"/>
        <v>2</v>
      </c>
      <c r="M120" s="268" t="str">
        <f t="shared" si="51"/>
        <v>x</v>
      </c>
      <c r="N120" s="201" t="str">
        <f>'Core Indicators'!DJ120</f>
        <v>x</v>
      </c>
      <c r="O120" s="201" t="str">
        <f>'Core Indicators'!DR120</f>
        <v>x</v>
      </c>
      <c r="P120" s="201" t="str">
        <f>'Core Indicators'!DZ120</f>
        <v>x</v>
      </c>
      <c r="Q120" s="201" t="str">
        <f>'Core Indicators'!EH120</f>
        <v>x</v>
      </c>
      <c r="R120" s="201" t="str">
        <f>'Core Indicators'!EP120</f>
        <v>x</v>
      </c>
      <c r="S120" s="160">
        <f t="shared" si="52"/>
        <v>1.6</v>
      </c>
      <c r="T120" s="160">
        <f t="shared" si="53"/>
        <v>1.1666666666666667</v>
      </c>
      <c r="U120" s="200">
        <v>1</v>
      </c>
      <c r="V120" s="200">
        <v>1</v>
      </c>
      <c r="W120" s="200">
        <f>'Core Indicators'!EX120</f>
        <v>2</v>
      </c>
      <c r="X120" s="160">
        <f t="shared" si="54"/>
        <v>1.5</v>
      </c>
      <c r="Y120" s="200">
        <v>1</v>
      </c>
      <c r="Z120" s="160">
        <f t="shared" si="55"/>
        <v>2</v>
      </c>
      <c r="AA120" s="200">
        <f>'Core Indicators'!FF120</f>
        <v>2</v>
      </c>
      <c r="AB120" s="200">
        <f t="shared" si="56"/>
        <v>2</v>
      </c>
      <c r="AC120" s="181">
        <f>'Core Indicators'!GD120</f>
        <v>2</v>
      </c>
      <c r="AD120" s="181">
        <f>'Core Indicators'!GL120</f>
        <v>2</v>
      </c>
      <c r="AE120" s="181">
        <f>'Core Indicators'!GT120</f>
        <v>2</v>
      </c>
      <c r="AF120" s="181">
        <f>'Core Indicators'!HB120</f>
        <v>2</v>
      </c>
      <c r="AG120" s="181">
        <f t="shared" si="57"/>
        <v>2</v>
      </c>
      <c r="AH120" s="181">
        <f>'Core Indicators'!HJ120</f>
        <v>2</v>
      </c>
      <c r="AI120" s="181">
        <f>'Core Indicators'!HR120</f>
        <v>2</v>
      </c>
      <c r="AJ120" s="181">
        <f t="shared" si="58"/>
        <v>2</v>
      </c>
      <c r="AK120" s="181">
        <f>'Core Indicators'!HZ120</f>
        <v>2</v>
      </c>
      <c r="AL120" s="181">
        <f>'Core Indicators'!IH120</f>
        <v>2</v>
      </c>
      <c r="AM120" s="181">
        <f>'Core Indicators'!IP120</f>
        <v>2</v>
      </c>
      <c r="AN120" s="181">
        <f t="shared" si="59"/>
        <v>2</v>
      </c>
    </row>
    <row r="121" spans="1:40" x14ac:dyDescent="0.35">
      <c r="A121" s="200" t="str">
        <f>Lists!C:C</f>
        <v>THA003</v>
      </c>
      <c r="B121" s="245">
        <f t="shared" si="45"/>
        <v>1.9</v>
      </c>
      <c r="C121" s="160">
        <f t="shared" si="46"/>
        <v>1</v>
      </c>
      <c r="D121" s="268">
        <f t="shared" si="47"/>
        <v>2</v>
      </c>
      <c r="E121" s="200">
        <f>'Core Indicators'!R121</f>
        <v>2</v>
      </c>
      <c r="F121" s="200">
        <f>'Core Indicators'!Z121</f>
        <v>2</v>
      </c>
      <c r="G121" s="160">
        <f t="shared" si="48"/>
        <v>2</v>
      </c>
      <c r="H121" s="200">
        <f>'Core Indicators'!AH121</f>
        <v>2</v>
      </c>
      <c r="I121" s="200">
        <f>'Core Indicators'!AP121</f>
        <v>2</v>
      </c>
      <c r="J121" s="200" t="str">
        <f>'Core Indicators'!BN121</f>
        <v>x</v>
      </c>
      <c r="K121" s="200">
        <f t="shared" si="49"/>
        <v>2</v>
      </c>
      <c r="L121" s="245">
        <f t="shared" si="50"/>
        <v>2</v>
      </c>
      <c r="M121" s="268">
        <f t="shared" si="51"/>
        <v>2</v>
      </c>
      <c r="N121" s="201">
        <f>'Core Indicators'!DJ121</f>
        <v>2</v>
      </c>
      <c r="O121" s="201">
        <f>'Core Indicators'!DR121</f>
        <v>2</v>
      </c>
      <c r="P121" s="201">
        <f>'Core Indicators'!DZ121</f>
        <v>2</v>
      </c>
      <c r="Q121" s="201">
        <f>'Core Indicators'!EH121</f>
        <v>2</v>
      </c>
      <c r="R121" s="201">
        <f>'Core Indicators'!EP121</f>
        <v>2</v>
      </c>
      <c r="S121" s="160">
        <f t="shared" si="52"/>
        <v>1.6</v>
      </c>
      <c r="T121" s="160">
        <f t="shared" si="53"/>
        <v>1.1666666666666667</v>
      </c>
      <c r="U121" s="200">
        <v>1</v>
      </c>
      <c r="V121" s="200">
        <v>1</v>
      </c>
      <c r="W121" s="200">
        <f>'Core Indicators'!EX121</f>
        <v>2</v>
      </c>
      <c r="X121" s="160">
        <f t="shared" si="54"/>
        <v>1.5</v>
      </c>
      <c r="Y121" s="200">
        <v>1</v>
      </c>
      <c r="Z121" s="160">
        <f t="shared" si="55"/>
        <v>2</v>
      </c>
      <c r="AA121" s="200">
        <f>'Core Indicators'!FF121</f>
        <v>2</v>
      </c>
      <c r="AB121" s="200">
        <f t="shared" si="56"/>
        <v>2</v>
      </c>
      <c r="AC121" s="181">
        <f>'Core Indicators'!GD121</f>
        <v>2</v>
      </c>
      <c r="AD121" s="181">
        <f>'Core Indicators'!GL121</f>
        <v>2</v>
      </c>
      <c r="AE121" s="181">
        <f>'Core Indicators'!GT121</f>
        <v>2</v>
      </c>
      <c r="AF121" s="181">
        <f>'Core Indicators'!HB121</f>
        <v>2</v>
      </c>
      <c r="AG121" s="181">
        <f t="shared" si="57"/>
        <v>2</v>
      </c>
      <c r="AH121" s="181">
        <f>'Core Indicators'!HJ121</f>
        <v>2</v>
      </c>
      <c r="AI121" s="181">
        <f>'Core Indicators'!HR121</f>
        <v>2</v>
      </c>
      <c r="AJ121" s="181">
        <f t="shared" si="58"/>
        <v>2</v>
      </c>
      <c r="AK121" s="181">
        <f>'Core Indicators'!HZ121</f>
        <v>2</v>
      </c>
      <c r="AL121" s="181">
        <f>'Core Indicators'!IH121</f>
        <v>2</v>
      </c>
      <c r="AM121" s="181">
        <f>'Core Indicators'!IP121</f>
        <v>2</v>
      </c>
      <c r="AN121" s="181">
        <f t="shared" si="59"/>
        <v>2</v>
      </c>
    </row>
    <row r="122" spans="1:40" x14ac:dyDescent="0.35">
      <c r="A122" s="200" t="str">
        <f>Lists!C:C</f>
        <v>TLS002</v>
      </c>
      <c r="B122" s="245">
        <f t="shared" si="45"/>
        <v>1.6</v>
      </c>
      <c r="C122" s="160">
        <f t="shared" si="46"/>
        <v>0</v>
      </c>
      <c r="D122" s="268">
        <f t="shared" si="47"/>
        <v>1.5</v>
      </c>
      <c r="E122" s="200">
        <f>'Core Indicators'!R122</f>
        <v>1</v>
      </c>
      <c r="F122" s="200">
        <f>'Core Indicators'!Z122</f>
        <v>1</v>
      </c>
      <c r="G122" s="160">
        <f t="shared" si="48"/>
        <v>1</v>
      </c>
      <c r="H122" s="200">
        <f>'Core Indicators'!AH122</f>
        <v>2</v>
      </c>
      <c r="I122" s="200">
        <f>'Core Indicators'!AP122</f>
        <v>1</v>
      </c>
      <c r="J122" s="200">
        <f>'Core Indicators'!BN122</f>
        <v>2</v>
      </c>
      <c r="K122" s="200">
        <f t="shared" si="49"/>
        <v>1.5</v>
      </c>
      <c r="L122" s="245">
        <f t="shared" si="50"/>
        <v>1.8</v>
      </c>
      <c r="M122" s="268">
        <f t="shared" si="51"/>
        <v>1.8</v>
      </c>
      <c r="N122" s="201">
        <f>'Core Indicators'!DJ122</f>
        <v>2</v>
      </c>
      <c r="O122" s="201">
        <f>'Core Indicators'!DR122</f>
        <v>2</v>
      </c>
      <c r="P122" s="201">
        <f>'Core Indicators'!DZ122</f>
        <v>1</v>
      </c>
      <c r="Q122" s="201">
        <f>'Core Indicators'!EH122</f>
        <v>2</v>
      </c>
      <c r="R122" s="201">
        <f>'Core Indicators'!EP122</f>
        <v>2</v>
      </c>
      <c r="S122" s="160">
        <f t="shared" si="52"/>
        <v>1.3</v>
      </c>
      <c r="T122" s="160">
        <f t="shared" si="53"/>
        <v>1.1666666666666667</v>
      </c>
      <c r="U122" s="200">
        <v>1</v>
      </c>
      <c r="V122" s="200">
        <v>1</v>
      </c>
      <c r="W122" s="200">
        <f>'Core Indicators'!EX122</f>
        <v>2</v>
      </c>
      <c r="X122" s="160">
        <f t="shared" si="54"/>
        <v>1.5</v>
      </c>
      <c r="Y122" s="200">
        <v>1</v>
      </c>
      <c r="Z122" s="160">
        <f t="shared" si="55"/>
        <v>1.5</v>
      </c>
      <c r="AA122" s="200">
        <f>'Core Indicators'!FF122</f>
        <v>2</v>
      </c>
      <c r="AB122" s="200">
        <f t="shared" si="56"/>
        <v>1</v>
      </c>
      <c r="AC122" s="181">
        <f>'Core Indicators'!GD122</f>
        <v>1</v>
      </c>
      <c r="AD122" s="181">
        <f>'Core Indicators'!GL122</f>
        <v>1</v>
      </c>
      <c r="AE122" s="181">
        <f>'Core Indicators'!GT122</f>
        <v>1</v>
      </c>
      <c r="AF122" s="181">
        <f>'Core Indicators'!HB122</f>
        <v>1</v>
      </c>
      <c r="AG122" s="181">
        <f t="shared" si="57"/>
        <v>1</v>
      </c>
      <c r="AH122" s="181">
        <f>'Core Indicators'!HJ122</f>
        <v>1</v>
      </c>
      <c r="AI122" s="181">
        <f>'Core Indicators'!HR122</f>
        <v>1</v>
      </c>
      <c r="AJ122" s="181">
        <f t="shared" si="58"/>
        <v>1</v>
      </c>
      <c r="AK122" s="181">
        <f>'Core Indicators'!HZ122</f>
        <v>1</v>
      </c>
      <c r="AL122" s="181">
        <f>'Core Indicators'!IH122</f>
        <v>1</v>
      </c>
      <c r="AM122" s="181">
        <f>'Core Indicators'!IP122</f>
        <v>1</v>
      </c>
      <c r="AN122" s="181">
        <f t="shared" si="59"/>
        <v>1</v>
      </c>
    </row>
    <row r="123" spans="1:40" x14ac:dyDescent="0.35">
      <c r="A123" s="200" t="str">
        <f>Lists!C:C</f>
        <v>TTO002</v>
      </c>
      <c r="B123" s="245">
        <f t="shared" si="45"/>
        <v>2.2999999999999998</v>
      </c>
      <c r="C123" s="160">
        <f t="shared" si="46"/>
        <v>0</v>
      </c>
      <c r="D123" s="268">
        <f t="shared" si="47"/>
        <v>2</v>
      </c>
      <c r="E123" s="200">
        <f>'Core Indicators'!R123</f>
        <v>2</v>
      </c>
      <c r="F123" s="200">
        <f>'Core Indicators'!Z123</f>
        <v>2</v>
      </c>
      <c r="G123" s="160">
        <f t="shared" si="48"/>
        <v>2</v>
      </c>
      <c r="H123" s="200">
        <f>'Core Indicators'!AH123</f>
        <v>2</v>
      </c>
      <c r="I123" s="200">
        <f>'Core Indicators'!AP123</f>
        <v>2</v>
      </c>
      <c r="J123" s="200">
        <f>'Core Indicators'!BN123</f>
        <v>2</v>
      </c>
      <c r="K123" s="200">
        <f t="shared" si="49"/>
        <v>2</v>
      </c>
      <c r="L123" s="245">
        <f t="shared" si="50"/>
        <v>2</v>
      </c>
      <c r="M123" s="268">
        <f t="shared" si="51"/>
        <v>2.8</v>
      </c>
      <c r="N123" s="201">
        <f>'Core Indicators'!DJ123</f>
        <v>2</v>
      </c>
      <c r="O123" s="201">
        <f>'Core Indicators'!DR123</f>
        <v>3</v>
      </c>
      <c r="P123" s="201">
        <f>'Core Indicators'!DZ123</f>
        <v>3</v>
      </c>
      <c r="Q123" s="201">
        <f>'Core Indicators'!EH123</f>
        <v>3</v>
      </c>
      <c r="R123" s="201">
        <f>'Core Indicators'!EP123</f>
        <v>3</v>
      </c>
      <c r="S123" s="160">
        <f t="shared" si="52"/>
        <v>1.6</v>
      </c>
      <c r="T123" s="160">
        <f t="shared" si="53"/>
        <v>1.1666666666666667</v>
      </c>
      <c r="U123" s="200">
        <v>1</v>
      </c>
      <c r="V123" s="200">
        <v>1</v>
      </c>
      <c r="W123" s="200">
        <f>'Core Indicators'!EX123</f>
        <v>2</v>
      </c>
      <c r="X123" s="160">
        <f t="shared" si="54"/>
        <v>1.5</v>
      </c>
      <c r="Y123" s="200">
        <v>1</v>
      </c>
      <c r="Z123" s="160">
        <f t="shared" si="55"/>
        <v>2</v>
      </c>
      <c r="AA123" s="200">
        <f>'Core Indicators'!FF123</f>
        <v>2</v>
      </c>
      <c r="AB123" s="200">
        <f t="shared" si="56"/>
        <v>2</v>
      </c>
      <c r="AC123" s="181">
        <f>'Core Indicators'!GD123</f>
        <v>2</v>
      </c>
      <c r="AD123" s="181">
        <f>'Core Indicators'!GL123</f>
        <v>2</v>
      </c>
      <c r="AE123" s="181">
        <f>'Core Indicators'!GT123</f>
        <v>2</v>
      </c>
      <c r="AF123" s="181">
        <f>'Core Indicators'!HB123</f>
        <v>2</v>
      </c>
      <c r="AG123" s="181">
        <f t="shared" si="57"/>
        <v>2</v>
      </c>
      <c r="AH123" s="181">
        <f>'Core Indicators'!HJ123</f>
        <v>2</v>
      </c>
      <c r="AI123" s="181">
        <f>'Core Indicators'!HR123</f>
        <v>2</v>
      </c>
      <c r="AJ123" s="181">
        <f t="shared" si="58"/>
        <v>2</v>
      </c>
      <c r="AK123" s="181">
        <f>'Core Indicators'!HZ123</f>
        <v>2</v>
      </c>
      <c r="AL123" s="181">
        <f>'Core Indicators'!IH123</f>
        <v>2</v>
      </c>
      <c r="AM123" s="181">
        <f>'Core Indicators'!IP123</f>
        <v>2</v>
      </c>
      <c r="AN123" s="181">
        <f t="shared" si="59"/>
        <v>2</v>
      </c>
    </row>
    <row r="124" spans="1:40" x14ac:dyDescent="0.35">
      <c r="A124" s="200" t="str">
        <f>Lists!C:C</f>
        <v>TUN002</v>
      </c>
      <c r="B124" s="245">
        <f t="shared" si="45"/>
        <v>2.1</v>
      </c>
      <c r="C124" s="160">
        <f t="shared" si="46"/>
        <v>2</v>
      </c>
      <c r="D124" s="268">
        <f t="shared" si="47"/>
        <v>2.6</v>
      </c>
      <c r="E124" s="200">
        <f>'Core Indicators'!R124</f>
        <v>1</v>
      </c>
      <c r="F124" s="200">
        <f>'Core Indicators'!Z124</f>
        <v>2</v>
      </c>
      <c r="G124" s="160">
        <f t="shared" si="48"/>
        <v>1.5</v>
      </c>
      <c r="H124" s="200" t="str">
        <f>'Core Indicators'!AH124</f>
        <v>x</v>
      </c>
      <c r="I124" s="200" t="str">
        <f>'Core Indicators'!AP124</f>
        <v>x</v>
      </c>
      <c r="J124" s="200">
        <f>'Core Indicators'!BN124</f>
        <v>3</v>
      </c>
      <c r="K124" s="200">
        <f t="shared" si="49"/>
        <v>3</v>
      </c>
      <c r="L124" s="245">
        <f t="shared" si="50"/>
        <v>3</v>
      </c>
      <c r="M124" s="268">
        <f t="shared" si="51"/>
        <v>2</v>
      </c>
      <c r="N124" s="201">
        <f>'Core Indicators'!DJ124</f>
        <v>2</v>
      </c>
      <c r="O124" s="201">
        <f>'Core Indicators'!DR124</f>
        <v>2</v>
      </c>
      <c r="P124" s="201">
        <f>'Core Indicators'!DZ124</f>
        <v>2</v>
      </c>
      <c r="Q124" s="201">
        <f>'Core Indicators'!EH124</f>
        <v>2</v>
      </c>
      <c r="R124" s="201">
        <f>'Core Indicators'!EP124</f>
        <v>2</v>
      </c>
      <c r="S124" s="160">
        <f t="shared" si="52"/>
        <v>1.7</v>
      </c>
      <c r="T124" s="160">
        <f t="shared" si="53"/>
        <v>1.3333333333333333</v>
      </c>
      <c r="U124" s="200">
        <v>1</v>
      </c>
      <c r="V124" s="200">
        <v>1</v>
      </c>
      <c r="W124" s="200">
        <f>'Core Indicators'!EX124</f>
        <v>3</v>
      </c>
      <c r="X124" s="160">
        <f t="shared" si="54"/>
        <v>2</v>
      </c>
      <c r="Y124" s="200">
        <v>1</v>
      </c>
      <c r="Z124" s="160">
        <f t="shared" si="55"/>
        <v>2</v>
      </c>
      <c r="AA124" s="200">
        <f>'Core Indicators'!FF124</f>
        <v>2</v>
      </c>
      <c r="AB124" s="200">
        <f t="shared" si="56"/>
        <v>2</v>
      </c>
      <c r="AC124" s="181">
        <f>'Core Indicators'!GD124</f>
        <v>2</v>
      </c>
      <c r="AD124" s="181">
        <f>'Core Indicators'!GL124</f>
        <v>2</v>
      </c>
      <c r="AE124" s="181">
        <f>'Core Indicators'!GT124</f>
        <v>2</v>
      </c>
      <c r="AF124" s="181">
        <f>'Core Indicators'!HB124</f>
        <v>2</v>
      </c>
      <c r="AG124" s="181">
        <f t="shared" si="57"/>
        <v>2</v>
      </c>
      <c r="AH124" s="181">
        <f>'Core Indicators'!HJ124</f>
        <v>2</v>
      </c>
      <c r="AI124" s="181">
        <f>'Core Indicators'!HR124</f>
        <v>2</v>
      </c>
      <c r="AJ124" s="181">
        <f t="shared" si="58"/>
        <v>2</v>
      </c>
      <c r="AK124" s="181">
        <f>'Core Indicators'!HZ124</f>
        <v>2</v>
      </c>
      <c r="AL124" s="181">
        <f>'Core Indicators'!IH124</f>
        <v>2</v>
      </c>
      <c r="AM124" s="181">
        <f>'Core Indicators'!IP124</f>
        <v>2</v>
      </c>
      <c r="AN124" s="181">
        <f t="shared" si="59"/>
        <v>2</v>
      </c>
    </row>
    <row r="125" spans="1:40" x14ac:dyDescent="0.35">
      <c r="A125" s="200" t="str">
        <f>Lists!C:C</f>
        <v>TUR001</v>
      </c>
      <c r="B125" s="245">
        <f t="shared" si="45"/>
        <v>2</v>
      </c>
      <c r="C125" s="160">
        <f t="shared" si="46"/>
        <v>0</v>
      </c>
      <c r="D125" s="268">
        <f t="shared" si="47"/>
        <v>2.2000000000000002</v>
      </c>
      <c r="E125" s="200">
        <f>'Core Indicators'!R125</f>
        <v>2</v>
      </c>
      <c r="F125" s="200">
        <f>'Core Indicators'!Z125</f>
        <v>2</v>
      </c>
      <c r="G125" s="160">
        <f t="shared" si="48"/>
        <v>2</v>
      </c>
      <c r="H125" s="200">
        <f>'Core Indicators'!AH125</f>
        <v>2</v>
      </c>
      <c r="I125" s="200">
        <f>'Core Indicators'!AP125</f>
        <v>2</v>
      </c>
      <c r="J125" s="200">
        <f>'Core Indicators'!BN125</f>
        <v>3</v>
      </c>
      <c r="K125" s="200">
        <f t="shared" si="49"/>
        <v>2.5</v>
      </c>
      <c r="L125" s="245">
        <f t="shared" si="50"/>
        <v>2.2999999999999998</v>
      </c>
      <c r="M125" s="268">
        <f t="shared" si="51"/>
        <v>2</v>
      </c>
      <c r="N125" s="201">
        <f>'Core Indicators'!DJ125</f>
        <v>2</v>
      </c>
      <c r="O125" s="201">
        <f>'Core Indicators'!DR125</f>
        <v>2</v>
      </c>
      <c r="P125" s="201">
        <f>'Core Indicators'!DZ125</f>
        <v>2</v>
      </c>
      <c r="Q125" s="201">
        <f>'Core Indicators'!EH125</f>
        <v>2</v>
      </c>
      <c r="R125" s="201">
        <f>'Core Indicators'!EP125</f>
        <v>2</v>
      </c>
      <c r="S125" s="160">
        <f t="shared" si="52"/>
        <v>1.7</v>
      </c>
      <c r="T125" s="160">
        <f t="shared" si="53"/>
        <v>1.3333333333333333</v>
      </c>
      <c r="U125" s="200">
        <v>1</v>
      </c>
      <c r="V125" s="200">
        <v>1</v>
      </c>
      <c r="W125" s="200">
        <f>'Core Indicators'!EX125</f>
        <v>3</v>
      </c>
      <c r="X125" s="160">
        <f t="shared" si="54"/>
        <v>2</v>
      </c>
      <c r="Y125" s="200">
        <v>1</v>
      </c>
      <c r="Z125" s="160">
        <f t="shared" si="55"/>
        <v>2</v>
      </c>
      <c r="AA125" s="200">
        <f>'Core Indicators'!FF125</f>
        <v>2</v>
      </c>
      <c r="AB125" s="200">
        <f t="shared" si="56"/>
        <v>2</v>
      </c>
      <c r="AC125" s="181">
        <f>'Core Indicators'!GD125</f>
        <v>2</v>
      </c>
      <c r="AD125" s="181">
        <f>'Core Indicators'!GL125</f>
        <v>2</v>
      </c>
      <c r="AE125" s="181">
        <f>'Core Indicators'!GT125</f>
        <v>2</v>
      </c>
      <c r="AF125" s="181">
        <f>'Core Indicators'!HB125</f>
        <v>2</v>
      </c>
      <c r="AG125" s="181">
        <f t="shared" si="57"/>
        <v>2</v>
      </c>
      <c r="AH125" s="181">
        <f>'Core Indicators'!HJ125</f>
        <v>2</v>
      </c>
      <c r="AI125" s="181">
        <f>'Core Indicators'!HR125</f>
        <v>2</v>
      </c>
      <c r="AJ125" s="181">
        <f t="shared" si="58"/>
        <v>2</v>
      </c>
      <c r="AK125" s="181">
        <f>'Core Indicators'!HZ125</f>
        <v>2</v>
      </c>
      <c r="AL125" s="181">
        <f>'Core Indicators'!IH125</f>
        <v>2</v>
      </c>
      <c r="AM125" s="181">
        <f>'Core Indicators'!IP125</f>
        <v>2</v>
      </c>
      <c r="AN125" s="181">
        <f t="shared" si="59"/>
        <v>2</v>
      </c>
    </row>
    <row r="126" spans="1:40" x14ac:dyDescent="0.35">
      <c r="A126" s="200" t="str">
        <f>Lists!C:C</f>
        <v>TUR002</v>
      </c>
      <c r="B126" s="245">
        <f t="shared" si="45"/>
        <v>1.9</v>
      </c>
      <c r="C126" s="160">
        <f t="shared" si="46"/>
        <v>0</v>
      </c>
      <c r="D126" s="268">
        <f t="shared" si="47"/>
        <v>2</v>
      </c>
      <c r="E126" s="200">
        <f>'Core Indicators'!R126</f>
        <v>2</v>
      </c>
      <c r="F126" s="200">
        <f>'Core Indicators'!Z126</f>
        <v>2</v>
      </c>
      <c r="G126" s="160">
        <f t="shared" si="48"/>
        <v>2</v>
      </c>
      <c r="H126" s="200">
        <f>'Core Indicators'!AH126</f>
        <v>2</v>
      </c>
      <c r="I126" s="200">
        <f>'Core Indicators'!AP126</f>
        <v>2</v>
      </c>
      <c r="J126" s="200">
        <f>'Core Indicators'!BN126</f>
        <v>2</v>
      </c>
      <c r="K126" s="200">
        <f t="shared" si="49"/>
        <v>2</v>
      </c>
      <c r="L126" s="245">
        <f t="shared" si="50"/>
        <v>2</v>
      </c>
      <c r="M126" s="268">
        <f t="shared" si="51"/>
        <v>2</v>
      </c>
      <c r="N126" s="201">
        <f>'Core Indicators'!DJ126</f>
        <v>2</v>
      </c>
      <c r="O126" s="201">
        <f>'Core Indicators'!DR126</f>
        <v>2</v>
      </c>
      <c r="P126" s="201">
        <f>'Core Indicators'!DZ126</f>
        <v>2</v>
      </c>
      <c r="Q126" s="201">
        <f>'Core Indicators'!EH126</f>
        <v>2</v>
      </c>
      <c r="R126" s="201">
        <f>'Core Indicators'!EP126</f>
        <v>2</v>
      </c>
      <c r="S126" s="160">
        <f t="shared" si="52"/>
        <v>1.7</v>
      </c>
      <c r="T126" s="160">
        <f t="shared" si="53"/>
        <v>1.3333333333333333</v>
      </c>
      <c r="U126" s="200">
        <v>1</v>
      </c>
      <c r="V126" s="200">
        <v>1</v>
      </c>
      <c r="W126" s="200">
        <f>'Core Indicators'!EX126</f>
        <v>3</v>
      </c>
      <c r="X126" s="160">
        <f t="shared" si="54"/>
        <v>2</v>
      </c>
      <c r="Y126" s="200">
        <v>1</v>
      </c>
      <c r="Z126" s="160">
        <f t="shared" si="55"/>
        <v>2</v>
      </c>
      <c r="AA126" s="200">
        <f>'Core Indicators'!FF126</f>
        <v>2</v>
      </c>
      <c r="AB126" s="200">
        <f t="shared" si="56"/>
        <v>2</v>
      </c>
      <c r="AC126" s="181">
        <f>'Core Indicators'!GD126</f>
        <v>2</v>
      </c>
      <c r="AD126" s="181">
        <f>'Core Indicators'!GL126</f>
        <v>2</v>
      </c>
      <c r="AE126" s="181">
        <f>'Core Indicators'!GT126</f>
        <v>2</v>
      </c>
      <c r="AF126" s="181">
        <f>'Core Indicators'!HB126</f>
        <v>2</v>
      </c>
      <c r="AG126" s="181">
        <f t="shared" si="57"/>
        <v>2</v>
      </c>
      <c r="AH126" s="181">
        <f>'Core Indicators'!HJ126</f>
        <v>2</v>
      </c>
      <c r="AI126" s="181">
        <f>'Core Indicators'!HR126</f>
        <v>2</v>
      </c>
      <c r="AJ126" s="181">
        <f t="shared" si="58"/>
        <v>2</v>
      </c>
      <c r="AK126" s="181">
        <f>'Core Indicators'!HZ126</f>
        <v>2</v>
      </c>
      <c r="AL126" s="181">
        <f>'Core Indicators'!IH126</f>
        <v>2</v>
      </c>
      <c r="AM126" s="181">
        <f>'Core Indicators'!IP126</f>
        <v>2</v>
      </c>
      <c r="AN126" s="181">
        <f t="shared" si="59"/>
        <v>2</v>
      </c>
    </row>
    <row r="127" spans="1:40" x14ac:dyDescent="0.35">
      <c r="A127" s="200" t="str">
        <f>Lists!C:C</f>
        <v>TUR003</v>
      </c>
      <c r="B127" s="245">
        <f t="shared" si="45"/>
        <v>2</v>
      </c>
      <c r="C127" s="160">
        <f t="shared" si="46"/>
        <v>0</v>
      </c>
      <c r="D127" s="268">
        <f t="shared" si="47"/>
        <v>2.2000000000000002</v>
      </c>
      <c r="E127" s="200">
        <f>'Core Indicators'!R127</f>
        <v>2</v>
      </c>
      <c r="F127" s="200">
        <f>'Core Indicators'!Z127</f>
        <v>2</v>
      </c>
      <c r="G127" s="160">
        <f t="shared" si="48"/>
        <v>2</v>
      </c>
      <c r="H127" s="200">
        <f>'Core Indicators'!AH127</f>
        <v>2</v>
      </c>
      <c r="I127" s="200">
        <f>'Core Indicators'!AP127</f>
        <v>2</v>
      </c>
      <c r="J127" s="200">
        <f>'Core Indicators'!BN127</f>
        <v>3</v>
      </c>
      <c r="K127" s="200">
        <f t="shared" si="49"/>
        <v>2.5</v>
      </c>
      <c r="L127" s="245">
        <f t="shared" si="50"/>
        <v>2.2999999999999998</v>
      </c>
      <c r="M127" s="268">
        <f t="shared" si="51"/>
        <v>2</v>
      </c>
      <c r="N127" s="201">
        <f>'Core Indicators'!DJ127</f>
        <v>2</v>
      </c>
      <c r="O127" s="201">
        <f>'Core Indicators'!DR127</f>
        <v>2</v>
      </c>
      <c r="P127" s="201">
        <f>'Core Indicators'!DZ127</f>
        <v>2</v>
      </c>
      <c r="Q127" s="201">
        <f>'Core Indicators'!EH127</f>
        <v>2</v>
      </c>
      <c r="R127" s="201">
        <f>'Core Indicators'!EP127</f>
        <v>2</v>
      </c>
      <c r="S127" s="160">
        <f t="shared" si="52"/>
        <v>1.7</v>
      </c>
      <c r="T127" s="160">
        <f t="shared" si="53"/>
        <v>1.3333333333333333</v>
      </c>
      <c r="U127" s="200">
        <v>1</v>
      </c>
      <c r="V127" s="200">
        <v>1</v>
      </c>
      <c r="W127" s="200">
        <f>'Core Indicators'!EX127</f>
        <v>3</v>
      </c>
      <c r="X127" s="160">
        <f t="shared" si="54"/>
        <v>2</v>
      </c>
      <c r="Y127" s="200">
        <v>1</v>
      </c>
      <c r="Z127" s="160">
        <f t="shared" si="55"/>
        <v>2</v>
      </c>
      <c r="AA127" s="200">
        <f>'Core Indicators'!FF127</f>
        <v>2</v>
      </c>
      <c r="AB127" s="200">
        <f t="shared" si="56"/>
        <v>2</v>
      </c>
      <c r="AC127" s="181">
        <f>'Core Indicators'!GD127</f>
        <v>2</v>
      </c>
      <c r="AD127" s="181">
        <f>'Core Indicators'!GL127</f>
        <v>2</v>
      </c>
      <c r="AE127" s="181">
        <f>'Core Indicators'!GT127</f>
        <v>2</v>
      </c>
      <c r="AF127" s="181">
        <f>'Core Indicators'!HB127</f>
        <v>2</v>
      </c>
      <c r="AG127" s="181">
        <f t="shared" si="57"/>
        <v>2</v>
      </c>
      <c r="AH127" s="181">
        <f>'Core Indicators'!HJ127</f>
        <v>2</v>
      </c>
      <c r="AI127" s="181">
        <f>'Core Indicators'!HR127</f>
        <v>2</v>
      </c>
      <c r="AJ127" s="181">
        <f t="shared" si="58"/>
        <v>2</v>
      </c>
      <c r="AK127" s="181">
        <f>'Core Indicators'!HZ127</f>
        <v>2</v>
      </c>
      <c r="AL127" s="181">
        <f>'Core Indicators'!IH127</f>
        <v>2</v>
      </c>
      <c r="AM127" s="181">
        <f>'Core Indicators'!IP127</f>
        <v>2</v>
      </c>
      <c r="AN127" s="181">
        <f t="shared" si="59"/>
        <v>2</v>
      </c>
    </row>
    <row r="128" spans="1:40" x14ac:dyDescent="0.35">
      <c r="A128" s="200" t="str">
        <f>Lists!C:C</f>
        <v>TUR004</v>
      </c>
      <c r="B128" s="245">
        <f t="shared" si="45"/>
        <v>2</v>
      </c>
      <c r="C128" s="160">
        <f t="shared" si="46"/>
        <v>0</v>
      </c>
      <c r="D128" s="268">
        <f t="shared" si="47"/>
        <v>2.2000000000000002</v>
      </c>
      <c r="E128" s="200">
        <f>'Core Indicators'!R128</f>
        <v>2</v>
      </c>
      <c r="F128" s="200">
        <f>'Core Indicators'!Z128</f>
        <v>2</v>
      </c>
      <c r="G128" s="160">
        <f t="shared" si="48"/>
        <v>2</v>
      </c>
      <c r="H128" s="200">
        <f>'Core Indicators'!AH128</f>
        <v>2</v>
      </c>
      <c r="I128" s="200">
        <f>'Core Indicators'!AP128</f>
        <v>2</v>
      </c>
      <c r="J128" s="200">
        <f>'Core Indicators'!BN128</f>
        <v>3</v>
      </c>
      <c r="K128" s="200">
        <f t="shared" si="49"/>
        <v>2.5</v>
      </c>
      <c r="L128" s="245">
        <f t="shared" si="50"/>
        <v>2.2999999999999998</v>
      </c>
      <c r="M128" s="268">
        <f t="shared" si="51"/>
        <v>2</v>
      </c>
      <c r="N128" s="201">
        <f>'Core Indicators'!DJ128</f>
        <v>2</v>
      </c>
      <c r="O128" s="201">
        <f>'Core Indicators'!DR128</f>
        <v>2</v>
      </c>
      <c r="P128" s="201">
        <f>'Core Indicators'!DZ128</f>
        <v>2</v>
      </c>
      <c r="Q128" s="201">
        <f>'Core Indicators'!EH128</f>
        <v>2</v>
      </c>
      <c r="R128" s="201">
        <f>'Core Indicators'!EP128</f>
        <v>2</v>
      </c>
      <c r="S128" s="160">
        <f t="shared" si="52"/>
        <v>1.7</v>
      </c>
      <c r="T128" s="160">
        <f t="shared" si="53"/>
        <v>1.3333333333333333</v>
      </c>
      <c r="U128" s="200">
        <v>1</v>
      </c>
      <c r="V128" s="200">
        <v>1</v>
      </c>
      <c r="W128" s="200">
        <f>'Core Indicators'!EX128</f>
        <v>3</v>
      </c>
      <c r="X128" s="160">
        <f t="shared" si="54"/>
        <v>2</v>
      </c>
      <c r="Y128" s="200">
        <v>1</v>
      </c>
      <c r="Z128" s="160">
        <f t="shared" si="55"/>
        <v>2</v>
      </c>
      <c r="AA128" s="200">
        <f>'Core Indicators'!FF128</f>
        <v>2</v>
      </c>
      <c r="AB128" s="200">
        <f t="shared" si="56"/>
        <v>2</v>
      </c>
      <c r="AC128" s="181">
        <f>'Core Indicators'!GD128</f>
        <v>2</v>
      </c>
      <c r="AD128" s="181">
        <f>'Core Indicators'!GL128</f>
        <v>2</v>
      </c>
      <c r="AE128" s="181">
        <f>'Core Indicators'!GT128</f>
        <v>2</v>
      </c>
      <c r="AF128" s="181">
        <f>'Core Indicators'!HB128</f>
        <v>2</v>
      </c>
      <c r="AG128" s="181">
        <f t="shared" si="57"/>
        <v>2</v>
      </c>
      <c r="AH128" s="181">
        <f>'Core Indicators'!HJ128</f>
        <v>2</v>
      </c>
      <c r="AI128" s="181">
        <f>'Core Indicators'!HR128</f>
        <v>2</v>
      </c>
      <c r="AJ128" s="181">
        <f t="shared" si="58"/>
        <v>2</v>
      </c>
      <c r="AK128" s="181">
        <f>'Core Indicators'!HZ128</f>
        <v>2</v>
      </c>
      <c r="AL128" s="181">
        <f>'Core Indicators'!IH128</f>
        <v>2</v>
      </c>
      <c r="AM128" s="181">
        <f>'Core Indicators'!IP128</f>
        <v>2</v>
      </c>
      <c r="AN128" s="181">
        <f t="shared" si="59"/>
        <v>2</v>
      </c>
    </row>
    <row r="129" spans="1:40" x14ac:dyDescent="0.35">
      <c r="A129" s="200" t="str">
        <f>Lists!C:C</f>
        <v>TZA002</v>
      </c>
      <c r="B129" s="245">
        <f t="shared" si="45"/>
        <v>1.8</v>
      </c>
      <c r="C129" s="160">
        <f t="shared" si="46"/>
        <v>0</v>
      </c>
      <c r="D129" s="268">
        <f t="shared" si="47"/>
        <v>2</v>
      </c>
      <c r="E129" s="200">
        <f>'Core Indicators'!R129</f>
        <v>2</v>
      </c>
      <c r="F129" s="200">
        <f>'Core Indicators'!Z129</f>
        <v>2</v>
      </c>
      <c r="G129" s="160">
        <f t="shared" si="48"/>
        <v>2</v>
      </c>
      <c r="H129" s="200">
        <f>'Core Indicators'!AH129</f>
        <v>2</v>
      </c>
      <c r="I129" s="200">
        <f>'Core Indicators'!AP129</f>
        <v>2</v>
      </c>
      <c r="J129" s="200">
        <f>'Core Indicators'!BN129</f>
        <v>2</v>
      </c>
      <c r="K129" s="200">
        <f t="shared" si="49"/>
        <v>2</v>
      </c>
      <c r="L129" s="245">
        <f t="shared" si="50"/>
        <v>2</v>
      </c>
      <c r="M129" s="268">
        <f t="shared" si="51"/>
        <v>2</v>
      </c>
      <c r="N129" s="201">
        <f>'Core Indicators'!DJ129</f>
        <v>2</v>
      </c>
      <c r="O129" s="201">
        <f>'Core Indicators'!DR129</f>
        <v>2</v>
      </c>
      <c r="P129" s="201">
        <f>'Core Indicators'!DZ129</f>
        <v>2</v>
      </c>
      <c r="Q129" s="201">
        <f>'Core Indicators'!EH129</f>
        <v>2</v>
      </c>
      <c r="R129" s="201">
        <f>'Core Indicators'!EP129</f>
        <v>2</v>
      </c>
      <c r="S129" s="160">
        <f t="shared" si="52"/>
        <v>1.3</v>
      </c>
      <c r="T129" s="160">
        <f t="shared" si="53"/>
        <v>1.1666666666666667</v>
      </c>
      <c r="U129" s="200">
        <v>1</v>
      </c>
      <c r="V129" s="200">
        <v>1</v>
      </c>
      <c r="W129" s="200">
        <f>'Core Indicators'!EX129</f>
        <v>2</v>
      </c>
      <c r="X129" s="160">
        <f t="shared" si="54"/>
        <v>1.5</v>
      </c>
      <c r="Y129" s="200">
        <v>1</v>
      </c>
      <c r="Z129" s="160">
        <f t="shared" si="55"/>
        <v>1.5</v>
      </c>
      <c r="AA129" s="200">
        <f>'Core Indicators'!FF129</f>
        <v>1</v>
      </c>
      <c r="AB129" s="200">
        <f t="shared" si="56"/>
        <v>2</v>
      </c>
      <c r="AC129" s="181">
        <f>'Core Indicators'!GD129</f>
        <v>2</v>
      </c>
      <c r="AD129" s="181">
        <f>'Core Indicators'!GL129</f>
        <v>2</v>
      </c>
      <c r="AE129" s="181">
        <f>'Core Indicators'!GT129</f>
        <v>2</v>
      </c>
      <c r="AF129" s="181">
        <f>'Core Indicators'!HB129</f>
        <v>2</v>
      </c>
      <c r="AG129" s="181">
        <f t="shared" si="57"/>
        <v>2</v>
      </c>
      <c r="AH129" s="181">
        <f>'Core Indicators'!HJ129</f>
        <v>2</v>
      </c>
      <c r="AI129" s="181">
        <f>'Core Indicators'!HR129</f>
        <v>2</v>
      </c>
      <c r="AJ129" s="181">
        <f t="shared" si="58"/>
        <v>2</v>
      </c>
      <c r="AK129" s="181">
        <f>'Core Indicators'!HZ129</f>
        <v>2</v>
      </c>
      <c r="AL129" s="181">
        <f>'Core Indicators'!IH129</f>
        <v>2</v>
      </c>
      <c r="AM129" s="181">
        <f>'Core Indicators'!IP129</f>
        <v>2</v>
      </c>
      <c r="AN129" s="181">
        <f t="shared" si="59"/>
        <v>2</v>
      </c>
    </row>
    <row r="130" spans="1:40" x14ac:dyDescent="0.35">
      <c r="A130" s="200" t="str">
        <f>Lists!C:C</f>
        <v>UGA005</v>
      </c>
      <c r="B130" s="245">
        <f t="shared" si="45"/>
        <v>1.9</v>
      </c>
      <c r="C130" s="160">
        <f t="shared" si="46"/>
        <v>1</v>
      </c>
      <c r="D130" s="268">
        <f t="shared" si="47"/>
        <v>2.2000000000000002</v>
      </c>
      <c r="E130" s="200">
        <f>'Core Indicators'!R130</f>
        <v>3</v>
      </c>
      <c r="F130" s="200">
        <f>'Core Indicators'!Z130</f>
        <v>2</v>
      </c>
      <c r="G130" s="160">
        <f t="shared" si="48"/>
        <v>2.5</v>
      </c>
      <c r="H130" s="200">
        <f>'Core Indicators'!AH130</f>
        <v>2</v>
      </c>
      <c r="I130" s="200">
        <f>'Core Indicators'!AP130</f>
        <v>2</v>
      </c>
      <c r="J130" s="200" t="str">
        <f>'Core Indicators'!BN130</f>
        <v>x</v>
      </c>
      <c r="K130" s="200">
        <f t="shared" si="49"/>
        <v>2</v>
      </c>
      <c r="L130" s="245">
        <f t="shared" si="50"/>
        <v>2</v>
      </c>
      <c r="M130" s="268">
        <f t="shared" si="51"/>
        <v>2</v>
      </c>
      <c r="N130" s="201">
        <f>'Core Indicators'!DJ130</f>
        <v>2</v>
      </c>
      <c r="O130" s="201">
        <f>'Core Indicators'!DR130</f>
        <v>2</v>
      </c>
      <c r="P130" s="201">
        <f>'Core Indicators'!DZ130</f>
        <v>2</v>
      </c>
      <c r="Q130" s="201">
        <f>'Core Indicators'!EH130</f>
        <v>2</v>
      </c>
      <c r="R130" s="201">
        <f>'Core Indicators'!EP130</f>
        <v>2</v>
      </c>
      <c r="S130" s="160">
        <f t="shared" si="52"/>
        <v>1.4</v>
      </c>
      <c r="T130" s="160">
        <f t="shared" si="53"/>
        <v>1.1666666666666667</v>
      </c>
      <c r="U130" s="200">
        <v>1</v>
      </c>
      <c r="V130" s="200">
        <v>1</v>
      </c>
      <c r="W130" s="200">
        <f>'Core Indicators'!EX130</f>
        <v>2</v>
      </c>
      <c r="X130" s="160">
        <f t="shared" si="54"/>
        <v>1.5</v>
      </c>
      <c r="Y130" s="200">
        <v>1</v>
      </c>
      <c r="Z130" s="160">
        <f t="shared" si="55"/>
        <v>1.625</v>
      </c>
      <c r="AA130" s="200">
        <f>'Core Indicators'!FF130</f>
        <v>2</v>
      </c>
      <c r="AB130" s="200">
        <f t="shared" si="56"/>
        <v>1.25</v>
      </c>
      <c r="AC130" s="181">
        <f>'Core Indicators'!GD130</f>
        <v>1</v>
      </c>
      <c r="AD130" s="181">
        <f>'Core Indicators'!GL130</f>
        <v>2</v>
      </c>
      <c r="AE130" s="181">
        <f>'Core Indicators'!GT130</f>
        <v>1</v>
      </c>
      <c r="AF130" s="181">
        <f>'Core Indicators'!HB130</f>
        <v>1</v>
      </c>
      <c r="AG130" s="181">
        <f t="shared" si="57"/>
        <v>1.25</v>
      </c>
      <c r="AH130" s="181">
        <f>'Core Indicators'!HJ130</f>
        <v>1</v>
      </c>
      <c r="AI130" s="181">
        <f>'Core Indicators'!HR130</f>
        <v>2</v>
      </c>
      <c r="AJ130" s="181">
        <f t="shared" si="58"/>
        <v>1.5</v>
      </c>
      <c r="AK130" s="181">
        <f>'Core Indicators'!HZ130</f>
        <v>1</v>
      </c>
      <c r="AL130" s="181">
        <f>'Core Indicators'!IH130</f>
        <v>1</v>
      </c>
      <c r="AM130" s="181">
        <f>'Core Indicators'!IP130</f>
        <v>1</v>
      </c>
      <c r="AN130" s="181">
        <f t="shared" si="59"/>
        <v>1</v>
      </c>
    </row>
    <row r="131" spans="1:40" x14ac:dyDescent="0.35">
      <c r="A131" s="200" t="str">
        <f>Lists!C:C</f>
        <v>UKR002</v>
      </c>
      <c r="B131" s="245">
        <f t="shared" ref="B131:B137" si="60">IF(OR(M131="x",D131="x"),"x",ROUND((5-GEOMEAN(((5-D131)/5*4+1),((5-M131)/5*4+1),((5-M131)/5*4+1)))/4*3.5+S131*0.3,1))</f>
        <v>1.7</v>
      </c>
      <c r="C131" s="160">
        <f t="shared" ref="C131:C137" si="61">COUNTIF(E131:F131,"x")+COUNTIF(H131:I131,"x")+COUNTIF(J131:J131,"x")+COUNTIF(M131,"x")+COUNTIF(U131:W131,"x")+COUNTIF(Y131:AB131,"x")</f>
        <v>0</v>
      </c>
      <c r="D131" s="268">
        <f t="shared" ref="D131:D137" si="62">IF(OR(L131="x",G131="x"),"x",ROUND((5-GEOMEAN(((5-L131)/5*4+1),((5-L131)/5*4+1),((5-G131)/5*4+1)))/4*5,1))</f>
        <v>1.5</v>
      </c>
      <c r="E131" s="200">
        <f>'Core Indicators'!R131</f>
        <v>2</v>
      </c>
      <c r="F131" s="200">
        <f>'Core Indicators'!Z131</f>
        <v>1</v>
      </c>
      <c r="G131" s="160">
        <f t="shared" ref="G131:G137" si="63">IF(AND(F131="x",E131="x"),"x",IF(OR(F131="x",E131="x"),AVERAGE(E131,F131),ROUND((10-GEOMEAN(((10-E131)/10*9+1),((10-F131)/10*9+1)))/9*10,1)))</f>
        <v>1.5</v>
      </c>
      <c r="H131" s="200">
        <f>'Core Indicators'!AH131</f>
        <v>1</v>
      </c>
      <c r="I131" s="200">
        <f>'Core Indicators'!AP131</f>
        <v>2</v>
      </c>
      <c r="J131" s="200">
        <f>'Core Indicators'!BN131</f>
        <v>2</v>
      </c>
      <c r="K131" s="200">
        <f t="shared" ref="K131:K137" si="64">IF(AND(J131="x",I131="x"),"x",IF(OR(J131="x",I131="x"),AVERAGE(I131,J131),ROUND((10-GEOMEAN(((10-I131)/10*9+1),((10-J131)/10*9+1)))/9*10,1)))</f>
        <v>2</v>
      </c>
      <c r="L131" s="245">
        <f t="shared" ref="L131:L137" si="65">IF(AND(H131="x",K131="x"),"x",IF(OR(H131="x",K131="x"),AVERAGE(H131,K131),ROUND((10-GEOMEAN(((10-H131)/10*9+1),((10-K131)/10*9+1)))/9*10,1)))</f>
        <v>1.5</v>
      </c>
      <c r="M131" s="268">
        <f t="shared" ref="M131:M137" si="66">IF(N131="x","x",AVERAGE(N131:R131))</f>
        <v>2</v>
      </c>
      <c r="N131" s="201">
        <f>'Core Indicators'!DJ131</f>
        <v>2</v>
      </c>
      <c r="O131" s="201">
        <f>'Core Indicators'!DR131</f>
        <v>2</v>
      </c>
      <c r="P131" s="201">
        <f>'Core Indicators'!DZ131</f>
        <v>2</v>
      </c>
      <c r="Q131" s="201">
        <f>'Core Indicators'!EH131</f>
        <v>2</v>
      </c>
      <c r="R131" s="201">
        <f>'Core Indicators'!EP131</f>
        <v>2</v>
      </c>
      <c r="S131" s="160">
        <f t="shared" ref="S131:S137" si="67">IF(OR(Z131="x",T131="x"),T131,ROUND((10-GEOMEAN(((10-T131)/10*9+1),((10-Z131)/10*9+1)))/9*10,1))</f>
        <v>1.3</v>
      </c>
      <c r="T131" s="160">
        <f t="shared" ref="T131:T137" si="68">AVERAGE(U131,X131,Y131)</f>
        <v>1.1666666666666667</v>
      </c>
      <c r="U131" s="200">
        <v>1</v>
      </c>
      <c r="V131" s="200">
        <v>1</v>
      </c>
      <c r="W131" s="200">
        <f>'Core Indicators'!EX131</f>
        <v>2</v>
      </c>
      <c r="X131" s="160">
        <f t="shared" ref="X131:X137" si="69">AVERAGE(V131:W131)</f>
        <v>1.5</v>
      </c>
      <c r="Y131" s="200">
        <v>1</v>
      </c>
      <c r="Z131" s="160">
        <f t="shared" ref="Z131:Z137" si="70">IF(AND(AA131="x",AB131="x"),"x",AVERAGE(AA131:AB131))</f>
        <v>1.5</v>
      </c>
      <c r="AA131" s="200">
        <f>'Core Indicators'!FF131</f>
        <v>1</v>
      </c>
      <c r="AB131" s="200">
        <f t="shared" ref="AB131:AB137" si="71">IF(AND(AJ131="x",AN131="x",AG131="x"),"x",(AVERAGE(AJ131,AN131,AG131)))</f>
        <v>2</v>
      </c>
      <c r="AC131" s="181">
        <f>'Core Indicators'!GD131</f>
        <v>2</v>
      </c>
      <c r="AD131" s="181">
        <f>'Core Indicators'!GL131</f>
        <v>2</v>
      </c>
      <c r="AE131" s="181">
        <f>'Core Indicators'!GT131</f>
        <v>2</v>
      </c>
      <c r="AF131" s="181">
        <f>'Core Indicators'!HB131</f>
        <v>2</v>
      </c>
      <c r="AG131" s="181">
        <f t="shared" ref="AG131:AG137" si="72">IF(AND(AC131="x",AD131="x",AE131="x",AF131="x"),"x",AVERAGE(AC131:AF131))</f>
        <v>2</v>
      </c>
      <c r="AH131" s="181">
        <f>'Core Indicators'!HJ131</f>
        <v>2</v>
      </c>
      <c r="AI131" s="181">
        <f>'Core Indicators'!HR131</f>
        <v>2</v>
      </c>
      <c r="AJ131" s="181">
        <f t="shared" ref="AJ131:AJ137" si="73">IF(AND(AH131="x",AI131="x"),"x",AVERAGE(AH131:AI131))</f>
        <v>2</v>
      </c>
      <c r="AK131" s="181">
        <f>'Core Indicators'!HZ131</f>
        <v>2</v>
      </c>
      <c r="AL131" s="181">
        <f>'Core Indicators'!IH131</f>
        <v>2</v>
      </c>
      <c r="AM131" s="181">
        <f>'Core Indicators'!IP131</f>
        <v>2</v>
      </c>
      <c r="AN131" s="181">
        <f t="shared" ref="AN131:AN137" si="74">IF(AND(AK131="x",AL131="x",AM131="x"),"x",AVERAGE(AK131:AM131))</f>
        <v>2</v>
      </c>
    </row>
    <row r="132" spans="1:40" x14ac:dyDescent="0.35">
      <c r="A132" s="200" t="str">
        <f>Lists!C:C</f>
        <v>VCT002</v>
      </c>
      <c r="B132" s="245">
        <f t="shared" si="60"/>
        <v>1.7</v>
      </c>
      <c r="C132" s="160">
        <f t="shared" si="61"/>
        <v>0</v>
      </c>
      <c r="D132" s="268">
        <f t="shared" si="62"/>
        <v>1.8</v>
      </c>
      <c r="E132" s="200">
        <f>'Core Indicators'!R132</f>
        <v>1</v>
      </c>
      <c r="F132" s="200">
        <f>'Core Indicators'!Z132</f>
        <v>2</v>
      </c>
      <c r="G132" s="160">
        <f t="shared" si="63"/>
        <v>1.5</v>
      </c>
      <c r="H132" s="200">
        <f>'Core Indicators'!AH132</f>
        <v>2</v>
      </c>
      <c r="I132" s="200">
        <f>'Core Indicators'!AP132</f>
        <v>2</v>
      </c>
      <c r="J132" s="200">
        <f>'Core Indicators'!BN132</f>
        <v>2</v>
      </c>
      <c r="K132" s="200">
        <f t="shared" si="64"/>
        <v>2</v>
      </c>
      <c r="L132" s="245">
        <f t="shared" si="65"/>
        <v>2</v>
      </c>
      <c r="M132" s="268">
        <f t="shared" si="66"/>
        <v>2</v>
      </c>
      <c r="N132" s="201">
        <f>'Core Indicators'!DJ132</f>
        <v>2</v>
      </c>
      <c r="O132" s="201">
        <f>'Core Indicators'!DR132</f>
        <v>2</v>
      </c>
      <c r="P132" s="201">
        <f>'Core Indicators'!DZ132</f>
        <v>2</v>
      </c>
      <c r="Q132" s="201">
        <f>'Core Indicators'!EH132</f>
        <v>2</v>
      </c>
      <c r="R132" s="201">
        <f>'Core Indicators'!EP132</f>
        <v>2</v>
      </c>
      <c r="S132" s="160">
        <f t="shared" si="67"/>
        <v>1.3</v>
      </c>
      <c r="T132" s="160">
        <f t="shared" si="68"/>
        <v>1.1666666666666667</v>
      </c>
      <c r="U132" s="200">
        <v>1</v>
      </c>
      <c r="V132" s="200">
        <v>1</v>
      </c>
      <c r="W132" s="200">
        <f>'Core Indicators'!EX132</f>
        <v>2</v>
      </c>
      <c r="X132" s="160">
        <f t="shared" si="69"/>
        <v>1.5</v>
      </c>
      <c r="Y132" s="200">
        <v>1</v>
      </c>
      <c r="Z132" s="160">
        <f t="shared" si="70"/>
        <v>1.5</v>
      </c>
      <c r="AA132" s="200">
        <f>'Core Indicators'!FF132</f>
        <v>2</v>
      </c>
      <c r="AB132" s="200">
        <f t="shared" si="71"/>
        <v>1</v>
      </c>
      <c r="AC132" s="181">
        <f>'Core Indicators'!GD132</f>
        <v>1</v>
      </c>
      <c r="AD132" s="181">
        <f>'Core Indicators'!GL132</f>
        <v>1</v>
      </c>
      <c r="AE132" s="181">
        <f>'Core Indicators'!GT132</f>
        <v>1</v>
      </c>
      <c r="AF132" s="181">
        <f>'Core Indicators'!HB132</f>
        <v>1</v>
      </c>
      <c r="AG132" s="181">
        <f t="shared" si="72"/>
        <v>1</v>
      </c>
      <c r="AH132" s="181">
        <f>'Core Indicators'!HJ132</f>
        <v>1</v>
      </c>
      <c r="AI132" s="181">
        <f>'Core Indicators'!HR132</f>
        <v>1</v>
      </c>
      <c r="AJ132" s="181">
        <f t="shared" si="73"/>
        <v>1</v>
      </c>
      <c r="AK132" s="181">
        <f>'Core Indicators'!HZ132</f>
        <v>1</v>
      </c>
      <c r="AL132" s="181">
        <f>'Core Indicators'!IH132</f>
        <v>1</v>
      </c>
      <c r="AM132" s="181">
        <f>'Core Indicators'!IP132</f>
        <v>1</v>
      </c>
      <c r="AN132" s="181">
        <f t="shared" si="74"/>
        <v>1</v>
      </c>
    </row>
    <row r="133" spans="1:40" x14ac:dyDescent="0.35">
      <c r="A133" s="200" t="str">
        <f>Lists!C:C</f>
        <v>VEN001</v>
      </c>
      <c r="B133" s="245">
        <f t="shared" si="60"/>
        <v>2.2999999999999998</v>
      </c>
      <c r="C133" s="160">
        <f t="shared" si="61"/>
        <v>0</v>
      </c>
      <c r="D133" s="268">
        <f t="shared" si="62"/>
        <v>2</v>
      </c>
      <c r="E133" s="200">
        <f>'Core Indicators'!R133</f>
        <v>1</v>
      </c>
      <c r="F133" s="200">
        <f>'Core Indicators'!Z133</f>
        <v>2</v>
      </c>
      <c r="G133" s="160">
        <f t="shared" si="63"/>
        <v>1.5</v>
      </c>
      <c r="H133" s="200">
        <f>'Core Indicators'!AH133</f>
        <v>2</v>
      </c>
      <c r="I133" s="200">
        <f>'Core Indicators'!AP133</f>
        <v>2</v>
      </c>
      <c r="J133" s="200">
        <f>'Core Indicators'!BN133</f>
        <v>3</v>
      </c>
      <c r="K133" s="200">
        <f t="shared" si="64"/>
        <v>2.5</v>
      </c>
      <c r="L133" s="245">
        <f t="shared" si="65"/>
        <v>2.2999999999999998</v>
      </c>
      <c r="M133" s="268">
        <f t="shared" si="66"/>
        <v>2.6</v>
      </c>
      <c r="N133" s="201">
        <f>'Core Indicators'!DJ133</f>
        <v>3</v>
      </c>
      <c r="O133" s="201">
        <f>'Core Indicators'!DR133</f>
        <v>3</v>
      </c>
      <c r="P133" s="201">
        <f>'Core Indicators'!DZ133</f>
        <v>3</v>
      </c>
      <c r="Q133" s="201">
        <f>'Core Indicators'!EH133</f>
        <v>2</v>
      </c>
      <c r="R133" s="201">
        <f>'Core Indicators'!EP133</f>
        <v>2</v>
      </c>
      <c r="S133" s="160">
        <f t="shared" si="67"/>
        <v>1.9</v>
      </c>
      <c r="T133" s="160">
        <f t="shared" si="68"/>
        <v>1.3333333333333333</v>
      </c>
      <c r="U133" s="200">
        <v>1</v>
      </c>
      <c r="V133" s="200">
        <v>1</v>
      </c>
      <c r="W133" s="200">
        <f>'Core Indicators'!EX133</f>
        <v>3</v>
      </c>
      <c r="X133" s="160">
        <f t="shared" si="69"/>
        <v>2</v>
      </c>
      <c r="Y133" s="200">
        <v>1</v>
      </c>
      <c r="Z133" s="160">
        <f t="shared" si="70"/>
        <v>2.5</v>
      </c>
      <c r="AA133" s="200">
        <f>'Core Indicators'!FF133</f>
        <v>3</v>
      </c>
      <c r="AB133" s="200">
        <f t="shared" si="71"/>
        <v>2</v>
      </c>
      <c r="AC133" s="181">
        <f>'Core Indicators'!GD133</f>
        <v>2</v>
      </c>
      <c r="AD133" s="181">
        <f>'Core Indicators'!GL133</f>
        <v>2</v>
      </c>
      <c r="AE133" s="181">
        <f>'Core Indicators'!GT133</f>
        <v>2</v>
      </c>
      <c r="AF133" s="181">
        <f>'Core Indicators'!HB133</f>
        <v>2</v>
      </c>
      <c r="AG133" s="181">
        <f t="shared" si="72"/>
        <v>2</v>
      </c>
      <c r="AH133" s="181">
        <f>'Core Indicators'!HJ133</f>
        <v>2</v>
      </c>
      <c r="AI133" s="181">
        <f>'Core Indicators'!HR133</f>
        <v>2</v>
      </c>
      <c r="AJ133" s="181">
        <f t="shared" si="73"/>
        <v>2</v>
      </c>
      <c r="AK133" s="181">
        <f>'Core Indicators'!HZ133</f>
        <v>2</v>
      </c>
      <c r="AL133" s="181">
        <f>'Core Indicators'!IH133</f>
        <v>2</v>
      </c>
      <c r="AM133" s="181">
        <f>'Core Indicators'!IP133</f>
        <v>2</v>
      </c>
      <c r="AN133" s="181">
        <f t="shared" si="74"/>
        <v>2</v>
      </c>
    </row>
    <row r="134" spans="1:40" x14ac:dyDescent="0.35">
      <c r="A134" s="200" t="str">
        <f>Lists!C:C</f>
        <v>YEM001</v>
      </c>
      <c r="B134" s="245">
        <f t="shared" si="60"/>
        <v>1.8</v>
      </c>
      <c r="C134" s="160">
        <f t="shared" si="61"/>
        <v>0</v>
      </c>
      <c r="D134" s="268">
        <f t="shared" si="62"/>
        <v>2</v>
      </c>
      <c r="E134" s="200">
        <f>'Core Indicators'!R134</f>
        <v>2</v>
      </c>
      <c r="F134" s="200">
        <f>'Core Indicators'!Z134</f>
        <v>2</v>
      </c>
      <c r="G134" s="160">
        <f t="shared" si="63"/>
        <v>2</v>
      </c>
      <c r="H134" s="200">
        <f>'Core Indicators'!AH134</f>
        <v>2</v>
      </c>
      <c r="I134" s="200">
        <f>'Core Indicators'!AP134</f>
        <v>2</v>
      </c>
      <c r="J134" s="200">
        <f>'Core Indicators'!BN134</f>
        <v>2</v>
      </c>
      <c r="K134" s="200">
        <f t="shared" si="64"/>
        <v>2</v>
      </c>
      <c r="L134" s="245">
        <f t="shared" si="65"/>
        <v>2</v>
      </c>
      <c r="M134" s="268">
        <f t="shared" si="66"/>
        <v>2</v>
      </c>
      <c r="N134" s="201">
        <f>'Core Indicators'!DJ134</f>
        <v>2</v>
      </c>
      <c r="O134" s="201">
        <f>'Core Indicators'!DR134</f>
        <v>2</v>
      </c>
      <c r="P134" s="201">
        <f>'Core Indicators'!DZ134</f>
        <v>2</v>
      </c>
      <c r="Q134" s="201">
        <f>'Core Indicators'!EH134</f>
        <v>2</v>
      </c>
      <c r="R134" s="201">
        <f>'Core Indicators'!EP134</f>
        <v>2</v>
      </c>
      <c r="S134" s="160">
        <f t="shared" si="67"/>
        <v>1.3</v>
      </c>
      <c r="T134" s="160">
        <f t="shared" si="68"/>
        <v>1.1666666666666667</v>
      </c>
      <c r="U134" s="200">
        <v>1</v>
      </c>
      <c r="V134" s="200">
        <v>1</v>
      </c>
      <c r="W134" s="200">
        <f>'Core Indicators'!EX134</f>
        <v>2</v>
      </c>
      <c r="X134" s="160">
        <f t="shared" si="69"/>
        <v>1.5</v>
      </c>
      <c r="Y134" s="200">
        <v>1</v>
      </c>
      <c r="Z134" s="160">
        <f t="shared" si="70"/>
        <v>1.5</v>
      </c>
      <c r="AA134" s="200">
        <f>'Core Indicators'!FF134</f>
        <v>1</v>
      </c>
      <c r="AB134" s="200">
        <f t="shared" si="71"/>
        <v>2</v>
      </c>
      <c r="AC134" s="181">
        <f>'Core Indicators'!GD134</f>
        <v>2</v>
      </c>
      <c r="AD134" s="181">
        <f>'Core Indicators'!GL134</f>
        <v>2</v>
      </c>
      <c r="AE134" s="181">
        <f>'Core Indicators'!GT134</f>
        <v>2</v>
      </c>
      <c r="AF134" s="181">
        <f>'Core Indicators'!HB134</f>
        <v>2</v>
      </c>
      <c r="AG134" s="181">
        <f t="shared" si="72"/>
        <v>2</v>
      </c>
      <c r="AH134" s="181">
        <f>'Core Indicators'!HJ134</f>
        <v>2</v>
      </c>
      <c r="AI134" s="181">
        <f>'Core Indicators'!HR134</f>
        <v>2</v>
      </c>
      <c r="AJ134" s="181">
        <f t="shared" si="73"/>
        <v>2</v>
      </c>
      <c r="AK134" s="181">
        <f>'Core Indicators'!HZ134</f>
        <v>2</v>
      </c>
      <c r="AL134" s="181">
        <f>'Core Indicators'!IH134</f>
        <v>2</v>
      </c>
      <c r="AM134" s="181">
        <f>'Core Indicators'!IP134</f>
        <v>2</v>
      </c>
      <c r="AN134" s="181">
        <f t="shared" si="74"/>
        <v>2</v>
      </c>
    </row>
    <row r="135" spans="1:40" x14ac:dyDescent="0.35">
      <c r="A135" s="200" t="str">
        <f>Lists!C:C</f>
        <v>YEM002</v>
      </c>
      <c r="B135" s="245">
        <f t="shared" si="60"/>
        <v>1.9</v>
      </c>
      <c r="C135" s="160">
        <f t="shared" si="61"/>
        <v>0</v>
      </c>
      <c r="D135" s="268">
        <f t="shared" si="62"/>
        <v>2</v>
      </c>
      <c r="E135" s="200">
        <f>'Core Indicators'!R135</f>
        <v>2</v>
      </c>
      <c r="F135" s="200">
        <f>'Core Indicators'!Z135</f>
        <v>2</v>
      </c>
      <c r="G135" s="160">
        <f t="shared" si="63"/>
        <v>2</v>
      </c>
      <c r="H135" s="200">
        <f>'Core Indicators'!AH135</f>
        <v>2</v>
      </c>
      <c r="I135" s="200">
        <f>'Core Indicators'!AP135</f>
        <v>2</v>
      </c>
      <c r="J135" s="200">
        <f>'Core Indicators'!BN135</f>
        <v>2</v>
      </c>
      <c r="K135" s="200">
        <f t="shared" si="64"/>
        <v>2</v>
      </c>
      <c r="L135" s="245">
        <f t="shared" si="65"/>
        <v>2</v>
      </c>
      <c r="M135" s="268">
        <f t="shared" si="66"/>
        <v>2</v>
      </c>
      <c r="N135" s="201">
        <f>'Core Indicators'!DJ135</f>
        <v>2</v>
      </c>
      <c r="O135" s="201" t="str">
        <f>'Core Indicators'!DR135</f>
        <v>x</v>
      </c>
      <c r="P135" s="201" t="str">
        <f>'Core Indicators'!DZ135</f>
        <v>x</v>
      </c>
      <c r="Q135" s="201" t="str">
        <f>'Core Indicators'!EH135</f>
        <v>x</v>
      </c>
      <c r="R135" s="201">
        <f>'Core Indicators'!EP135</f>
        <v>2</v>
      </c>
      <c r="S135" s="160">
        <f t="shared" si="67"/>
        <v>1.6</v>
      </c>
      <c r="T135" s="160">
        <f t="shared" si="68"/>
        <v>1.1666666666666667</v>
      </c>
      <c r="U135" s="200">
        <v>1</v>
      </c>
      <c r="V135" s="200">
        <v>1</v>
      </c>
      <c r="W135" s="200">
        <f>'Core Indicators'!EX135</f>
        <v>2</v>
      </c>
      <c r="X135" s="160">
        <f t="shared" si="69"/>
        <v>1.5</v>
      </c>
      <c r="Y135" s="200">
        <v>1</v>
      </c>
      <c r="Z135" s="160">
        <f t="shared" si="70"/>
        <v>2</v>
      </c>
      <c r="AA135" s="200">
        <f>'Core Indicators'!FF135</f>
        <v>2</v>
      </c>
      <c r="AB135" s="200">
        <f t="shared" si="71"/>
        <v>2</v>
      </c>
      <c r="AC135" s="181">
        <f>'Core Indicators'!GD135</f>
        <v>2</v>
      </c>
      <c r="AD135" s="181">
        <f>'Core Indicators'!GL135</f>
        <v>2</v>
      </c>
      <c r="AE135" s="181">
        <f>'Core Indicators'!GT135</f>
        <v>2</v>
      </c>
      <c r="AF135" s="181">
        <f>'Core Indicators'!HB135</f>
        <v>2</v>
      </c>
      <c r="AG135" s="181">
        <f t="shared" si="72"/>
        <v>2</v>
      </c>
      <c r="AH135" s="181">
        <f>'Core Indicators'!HJ135</f>
        <v>2</v>
      </c>
      <c r="AI135" s="181">
        <f>'Core Indicators'!HR135</f>
        <v>2</v>
      </c>
      <c r="AJ135" s="181">
        <f t="shared" si="73"/>
        <v>2</v>
      </c>
      <c r="AK135" s="181">
        <f>'Core Indicators'!HZ135</f>
        <v>2</v>
      </c>
      <c r="AL135" s="181">
        <f>'Core Indicators'!IH135</f>
        <v>2</v>
      </c>
      <c r="AM135" s="181">
        <f>'Core Indicators'!IP135</f>
        <v>2</v>
      </c>
      <c r="AN135" s="181">
        <f t="shared" si="74"/>
        <v>2</v>
      </c>
    </row>
    <row r="136" spans="1:40" x14ac:dyDescent="0.35">
      <c r="A136" s="200" t="str">
        <f>Lists!C:C</f>
        <v>ZMB002</v>
      </c>
      <c r="B136" s="245">
        <f t="shared" si="60"/>
        <v>1.9</v>
      </c>
      <c r="C136" s="160">
        <f t="shared" si="61"/>
        <v>2</v>
      </c>
      <c r="D136" s="268">
        <f t="shared" si="62"/>
        <v>2</v>
      </c>
      <c r="E136" s="200">
        <f>'Core Indicators'!R136</f>
        <v>2</v>
      </c>
      <c r="F136" s="200">
        <f>'Core Indicators'!Z136</f>
        <v>2</v>
      </c>
      <c r="G136" s="160">
        <f t="shared" si="63"/>
        <v>2</v>
      </c>
      <c r="H136" s="200">
        <f>'Core Indicators'!AH136</f>
        <v>2</v>
      </c>
      <c r="I136" s="200">
        <f>'Core Indicators'!AP136</f>
        <v>2</v>
      </c>
      <c r="J136" s="200" t="str">
        <f>'Core Indicators'!BN136</f>
        <v>x</v>
      </c>
      <c r="K136" s="200">
        <f t="shared" si="64"/>
        <v>2</v>
      </c>
      <c r="L136" s="245">
        <f t="shared" si="65"/>
        <v>2</v>
      </c>
      <c r="M136" s="268">
        <f t="shared" si="66"/>
        <v>2</v>
      </c>
      <c r="N136" s="201">
        <f>'Core Indicators'!DJ136</f>
        <v>2</v>
      </c>
      <c r="O136" s="201">
        <f>'Core Indicators'!DR136</f>
        <v>2</v>
      </c>
      <c r="P136" s="201">
        <f>'Core Indicators'!DZ136</f>
        <v>2</v>
      </c>
      <c r="Q136" s="201">
        <f>'Core Indicators'!EH136</f>
        <v>2</v>
      </c>
      <c r="R136" s="201">
        <f>'Core Indicators'!EP136</f>
        <v>2</v>
      </c>
      <c r="S136" s="160">
        <f t="shared" si="67"/>
        <v>1.5</v>
      </c>
      <c r="T136" s="160">
        <f t="shared" si="68"/>
        <v>1</v>
      </c>
      <c r="U136" s="200">
        <v>1</v>
      </c>
      <c r="V136" s="200">
        <v>1</v>
      </c>
      <c r="W136" s="200" t="str">
        <f>'Core Indicators'!EX136</f>
        <v>x</v>
      </c>
      <c r="X136" s="160">
        <f t="shared" si="69"/>
        <v>1</v>
      </c>
      <c r="Y136" s="200">
        <v>1</v>
      </c>
      <c r="Z136" s="160">
        <f t="shared" si="70"/>
        <v>2</v>
      </c>
      <c r="AA136" s="200">
        <f>'Core Indicators'!FF136</f>
        <v>2</v>
      </c>
      <c r="AB136" s="200">
        <f t="shared" si="71"/>
        <v>2</v>
      </c>
      <c r="AC136" s="181">
        <f>'Core Indicators'!GD136</f>
        <v>2</v>
      </c>
      <c r="AD136" s="181">
        <f>'Core Indicators'!GL136</f>
        <v>2</v>
      </c>
      <c r="AE136" s="181">
        <f>'Core Indicators'!GT136</f>
        <v>2</v>
      </c>
      <c r="AF136" s="181">
        <f>'Core Indicators'!HB136</f>
        <v>2</v>
      </c>
      <c r="AG136" s="181">
        <f t="shared" si="72"/>
        <v>2</v>
      </c>
      <c r="AH136" s="181">
        <f>'Core Indicators'!HJ136</f>
        <v>2</v>
      </c>
      <c r="AI136" s="181">
        <f>'Core Indicators'!HR136</f>
        <v>2</v>
      </c>
      <c r="AJ136" s="181">
        <f t="shared" si="73"/>
        <v>2</v>
      </c>
      <c r="AK136" s="181">
        <f>'Core Indicators'!HZ136</f>
        <v>2</v>
      </c>
      <c r="AL136" s="181">
        <f>'Core Indicators'!IH136</f>
        <v>2</v>
      </c>
      <c r="AM136" s="181">
        <f>'Core Indicators'!IP136</f>
        <v>2</v>
      </c>
      <c r="AN136" s="181">
        <f t="shared" si="74"/>
        <v>2</v>
      </c>
    </row>
    <row r="137" spans="1:40" x14ac:dyDescent="0.35">
      <c r="A137" s="200" t="str">
        <f>Lists!C:C</f>
        <v>ZWE001</v>
      </c>
      <c r="B137" s="245">
        <f t="shared" si="60"/>
        <v>1.8</v>
      </c>
      <c r="C137" s="160">
        <f t="shared" si="61"/>
        <v>0</v>
      </c>
      <c r="D137" s="268">
        <f t="shared" si="62"/>
        <v>2</v>
      </c>
      <c r="E137" s="200">
        <f>'Core Indicators'!R137</f>
        <v>1</v>
      </c>
      <c r="F137" s="200">
        <f>'Core Indicators'!Z137</f>
        <v>2</v>
      </c>
      <c r="G137" s="160">
        <f t="shared" si="63"/>
        <v>1.5</v>
      </c>
      <c r="H137" s="200">
        <f>'Core Indicators'!AH137</f>
        <v>2</v>
      </c>
      <c r="I137" s="200">
        <f>'Core Indicators'!AP137</f>
        <v>3</v>
      </c>
      <c r="J137" s="200">
        <f>'Core Indicators'!BN137</f>
        <v>2</v>
      </c>
      <c r="K137" s="200">
        <f t="shared" si="64"/>
        <v>2.5</v>
      </c>
      <c r="L137" s="245">
        <f t="shared" si="65"/>
        <v>2.2999999999999998</v>
      </c>
      <c r="M137" s="268">
        <f t="shared" si="66"/>
        <v>2</v>
      </c>
      <c r="N137" s="201">
        <f>'Core Indicators'!DJ137</f>
        <v>2</v>
      </c>
      <c r="O137" s="201" t="str">
        <f>'Core Indicators'!DR137</f>
        <v>x</v>
      </c>
      <c r="P137" s="201">
        <f>'Core Indicators'!DZ137</f>
        <v>2</v>
      </c>
      <c r="Q137" s="201" t="str">
        <f>'Core Indicators'!EH137</f>
        <v>x</v>
      </c>
      <c r="R137" s="201" t="str">
        <f>'Core Indicators'!EP137</f>
        <v>x</v>
      </c>
      <c r="S137" s="160">
        <f t="shared" si="67"/>
        <v>1.3</v>
      </c>
      <c r="T137" s="160">
        <f t="shared" si="68"/>
        <v>1.1666666666666667</v>
      </c>
      <c r="U137" s="200">
        <v>1</v>
      </c>
      <c r="V137" s="200">
        <v>1</v>
      </c>
      <c r="W137" s="200">
        <f>'Core Indicators'!EX137</f>
        <v>2</v>
      </c>
      <c r="X137" s="160">
        <f t="shared" si="69"/>
        <v>1.5</v>
      </c>
      <c r="Y137" s="200">
        <v>1</v>
      </c>
      <c r="Z137" s="160">
        <f t="shared" si="70"/>
        <v>1.5</v>
      </c>
      <c r="AA137" s="200">
        <f>'Core Indicators'!FF137</f>
        <v>1</v>
      </c>
      <c r="AB137" s="200">
        <f t="shared" si="71"/>
        <v>2</v>
      </c>
      <c r="AC137" s="181">
        <f>'Core Indicators'!GD137</f>
        <v>2</v>
      </c>
      <c r="AD137" s="181">
        <f>'Core Indicators'!GL137</f>
        <v>2</v>
      </c>
      <c r="AE137" s="181">
        <f>'Core Indicators'!GT137</f>
        <v>2</v>
      </c>
      <c r="AF137" s="181">
        <f>'Core Indicators'!HB137</f>
        <v>2</v>
      </c>
      <c r="AG137" s="181">
        <f t="shared" si="72"/>
        <v>2</v>
      </c>
      <c r="AH137" s="181">
        <f>'Core Indicators'!HJ137</f>
        <v>2</v>
      </c>
      <c r="AI137" s="181">
        <f>'Core Indicators'!HR137</f>
        <v>2</v>
      </c>
      <c r="AJ137" s="181">
        <f t="shared" si="73"/>
        <v>2</v>
      </c>
      <c r="AK137" s="181">
        <f>'Core Indicators'!HZ137</f>
        <v>2</v>
      </c>
      <c r="AL137" s="181">
        <f>'Core Indicators'!IH137</f>
        <v>2</v>
      </c>
      <c r="AM137" s="181">
        <f>'Core Indicators'!IP137</f>
        <v>2</v>
      </c>
      <c r="AN137" s="181">
        <f t="shared" si="74"/>
        <v>2</v>
      </c>
    </row>
    <row r="138" spans="1:40" x14ac:dyDescent="0.35">
      <c r="A138" s="200">
        <f>Lists!C:C</f>
        <v>0</v>
      </c>
      <c r="B138" s="245" t="e">
        <f t="shared" ref="B138:B169" si="75">IF(OR(M158="x",D158="x"),"x",ROUND((5-GEOMEAN(((5-D158)/5*4+1),((5-M158)/5*4+1),((5-M158)/5*4+1)))/4*3.5+S158*0.3,1))</f>
        <v>#DIV/0!</v>
      </c>
      <c r="C138" s="160">
        <f t="shared" ref="C138:C169" si="76">COUNTIF(E158:F158,"x")+COUNTIF(H158:I158,"x")+COUNTIF(J158:J158,"x")+COUNTIF(M158,"x")+COUNTIF(U158:W158,"x")+COUNTIF(Y158:AB158,"x")</f>
        <v>0</v>
      </c>
      <c r="D138" s="268">
        <f t="shared" ref="D138:D169" si="77">IF(OR(L158="x",G158="x"),"x",ROUND((5-GEOMEAN(((5-L158)/5*4+1),((5-L158)/5*4+1),((5-G158)/5*4+1)))/4*5,1))</f>
        <v>0</v>
      </c>
      <c r="E138" s="200">
        <f>'Core Indicators'!R158</f>
        <v>0</v>
      </c>
      <c r="F138" s="200">
        <f>'Core Indicators'!Z158</f>
        <v>0</v>
      </c>
      <c r="G138" s="160">
        <f t="shared" ref="G138:G169" si="78">IF(AND(F158="x",E158="x"),"x",IF(OR(F158="x",E158="x"),AVERAGE(E158,F158),ROUND((10-GEOMEAN(((10-E158)/10*9+1),((10-F158)/10*9+1)))/9*10,1)))</f>
        <v>0</v>
      </c>
      <c r="H138" s="200">
        <f>'Core Indicators'!AH158</f>
        <v>0</v>
      </c>
      <c r="I138" s="200">
        <f>'Core Indicators'!AP158</f>
        <v>0</v>
      </c>
      <c r="J138" s="200">
        <f>'Core Indicators'!BN158</f>
        <v>0</v>
      </c>
      <c r="K138" s="200">
        <f t="shared" ref="K138:K169" si="79">IF(AND(J158="x",I158="x"),"x",IF(OR(J158="x",I158="x"),AVERAGE(I158,J158),ROUND((10-GEOMEAN(((10-I158)/10*9+1),((10-J158)/10*9+1)))/9*10,1)))</f>
        <v>0</v>
      </c>
      <c r="L138" s="245">
        <f t="shared" ref="L138:L169" si="80">IF(AND(H158="x",K158="x"),"x",IF(OR(H158="x",K158="x"),AVERAGE(H158,K158),ROUND((10-GEOMEAN(((10-H158)/10*9+1),((10-K158)/10*9+1)))/9*10,1)))</f>
        <v>0</v>
      </c>
      <c r="M138" s="268">
        <f t="shared" ref="M138:M169" si="81">IF(N158="x","x",AVERAGE(N158:R158))</f>
        <v>0</v>
      </c>
      <c r="N138" s="201">
        <f>'Core Indicators'!DJ158</f>
        <v>0</v>
      </c>
      <c r="O138" s="201">
        <f>'Core Indicators'!DR158</f>
        <v>0</v>
      </c>
      <c r="P138" s="201">
        <f>'Core Indicators'!DZ158</f>
        <v>0</v>
      </c>
      <c r="Q138" s="201">
        <f>'Core Indicators'!EH158</f>
        <v>0</v>
      </c>
      <c r="R138" s="201">
        <f>'Core Indicators'!EP158</f>
        <v>0</v>
      </c>
      <c r="S138" s="160" t="e">
        <f t="shared" ref="S138:S169" si="82">IF(OR(Z158="x",T158="x"),T158,ROUND((10-GEOMEAN(((10-T158)/10*9+1),((10-Z158)/10*9+1)))/9*10,1))</f>
        <v>#DIV/0!</v>
      </c>
      <c r="T138" s="160">
        <f t="shared" ref="T138:T169" si="83">AVERAGE(U158,X158,Y158)</f>
        <v>0.83333333333333337</v>
      </c>
      <c r="U138" s="200">
        <v>1</v>
      </c>
      <c r="V138" s="200">
        <v>1</v>
      </c>
      <c r="W138" s="200">
        <f>'Core Indicators'!EX158</f>
        <v>0</v>
      </c>
      <c r="X138" s="160">
        <f t="shared" ref="X138:X169" si="84">AVERAGE(V158:W158)</f>
        <v>0.5</v>
      </c>
      <c r="Y138" s="200">
        <v>1</v>
      </c>
      <c r="Z138" s="160">
        <f t="shared" ref="Z138:Z169" si="85">IF(AND(AA158="x",AB158="x"),"x",AVERAGE(AA158:AB158))</f>
        <v>0</v>
      </c>
      <c r="AA138" s="200">
        <f>'Core Indicators'!FF158</f>
        <v>0</v>
      </c>
      <c r="AB138" s="200">
        <f t="shared" ref="AB138:AB169" si="86">IF(AND(AJ158="x",AN158="x",AG158="x"),"x",(AVERAGE(AJ158,AN158,AG158)))</f>
        <v>0</v>
      </c>
      <c r="AC138" s="181">
        <f>'Core Indicators'!GD158</f>
        <v>0</v>
      </c>
      <c r="AD138" s="181">
        <f>'Core Indicators'!GL158</f>
        <v>0</v>
      </c>
      <c r="AE138" s="181">
        <f>'Core Indicators'!GT158</f>
        <v>0</v>
      </c>
      <c r="AF138" s="181">
        <f>'Core Indicators'!HB158</f>
        <v>0</v>
      </c>
      <c r="AG138" s="181">
        <f t="shared" ref="AG138:AG169" si="87">IF(AND(AC158="x",AD158="x",AE158="x",AF158="x"),"x",AVERAGE(AC158:AF158))</f>
        <v>0</v>
      </c>
      <c r="AH138" s="181">
        <f>'Core Indicators'!HJ158</f>
        <v>0</v>
      </c>
      <c r="AI138" s="181">
        <f>'Core Indicators'!HR158</f>
        <v>0</v>
      </c>
      <c r="AJ138" s="181">
        <f t="shared" ref="AJ138:AJ169" si="88">IF(AND(AH158="x",AI158="x"),"x",AVERAGE(AH158:AI158))</f>
        <v>0</v>
      </c>
      <c r="AK138" s="181">
        <f>'Core Indicators'!HZ158</f>
        <v>0</v>
      </c>
      <c r="AL138" s="181">
        <f>'Core Indicators'!IH158</f>
        <v>0</v>
      </c>
      <c r="AM138" s="181">
        <f>'Core Indicators'!IP158</f>
        <v>0</v>
      </c>
      <c r="AN138" s="181">
        <f t="shared" ref="AN138:AN169" si="89">IF(AND(AK158="x",AL158="x",AM158="x"),"x",AVERAGE(AK158:AM158))</f>
        <v>0</v>
      </c>
    </row>
    <row r="139" spans="1:40" x14ac:dyDescent="0.35">
      <c r="A139" s="200">
        <f>Lists!C:C</f>
        <v>0</v>
      </c>
      <c r="B139" s="245" t="e">
        <f t="shared" si="75"/>
        <v>#DIV/0!</v>
      </c>
      <c r="C139" s="160">
        <f t="shared" si="76"/>
        <v>0</v>
      </c>
      <c r="D139" s="268">
        <f t="shared" si="77"/>
        <v>0</v>
      </c>
      <c r="E139" s="200">
        <f>'Core Indicators'!R159</f>
        <v>0</v>
      </c>
      <c r="F139" s="200">
        <f>'Core Indicators'!Z159</f>
        <v>0</v>
      </c>
      <c r="G139" s="160">
        <f t="shared" si="78"/>
        <v>0</v>
      </c>
      <c r="H139" s="200">
        <f>'Core Indicators'!AH159</f>
        <v>0</v>
      </c>
      <c r="I139" s="200">
        <f>'Core Indicators'!AP159</f>
        <v>0</v>
      </c>
      <c r="J139" s="200">
        <f>'Core Indicators'!BN159</f>
        <v>0</v>
      </c>
      <c r="K139" s="200">
        <f t="shared" si="79"/>
        <v>0</v>
      </c>
      <c r="L139" s="245">
        <f t="shared" si="80"/>
        <v>0</v>
      </c>
      <c r="M139" s="268">
        <f t="shared" si="81"/>
        <v>0</v>
      </c>
      <c r="N139" s="201">
        <f>'Core Indicators'!DJ159</f>
        <v>0</v>
      </c>
      <c r="O139" s="201">
        <f>'Core Indicators'!DR159</f>
        <v>0</v>
      </c>
      <c r="P139" s="201">
        <f>'Core Indicators'!DZ159</f>
        <v>0</v>
      </c>
      <c r="Q139" s="201">
        <f>'Core Indicators'!EH159</f>
        <v>0</v>
      </c>
      <c r="R139" s="201">
        <f>'Core Indicators'!EP159</f>
        <v>0</v>
      </c>
      <c r="S139" s="160" t="e">
        <f t="shared" si="82"/>
        <v>#DIV/0!</v>
      </c>
      <c r="T139" s="160">
        <f t="shared" si="83"/>
        <v>0.83333333333333337</v>
      </c>
      <c r="U139" s="200">
        <v>1</v>
      </c>
      <c r="V139" s="200">
        <v>1</v>
      </c>
      <c r="W139" s="200">
        <f>'Core Indicators'!EX159</f>
        <v>0</v>
      </c>
      <c r="X139" s="160">
        <f t="shared" si="84"/>
        <v>0.5</v>
      </c>
      <c r="Y139" s="200">
        <v>1</v>
      </c>
      <c r="Z139" s="160">
        <f t="shared" si="85"/>
        <v>0</v>
      </c>
      <c r="AA139" s="200">
        <f>'Core Indicators'!FF159</f>
        <v>0</v>
      </c>
      <c r="AB139" s="200">
        <f t="shared" si="86"/>
        <v>0</v>
      </c>
      <c r="AC139" s="181">
        <f>'Core Indicators'!GD159</f>
        <v>0</v>
      </c>
      <c r="AD139" s="181">
        <f>'Core Indicators'!GL159</f>
        <v>0</v>
      </c>
      <c r="AE139" s="181">
        <f>'Core Indicators'!GT159</f>
        <v>0</v>
      </c>
      <c r="AF139" s="181">
        <f>'Core Indicators'!HB159</f>
        <v>0</v>
      </c>
      <c r="AG139" s="181">
        <f t="shared" si="87"/>
        <v>0</v>
      </c>
      <c r="AH139" s="181">
        <f>'Core Indicators'!HJ159</f>
        <v>0</v>
      </c>
      <c r="AI139" s="181">
        <f>'Core Indicators'!HR159</f>
        <v>0</v>
      </c>
      <c r="AJ139" s="181">
        <f t="shared" si="88"/>
        <v>0</v>
      </c>
      <c r="AK139" s="181">
        <f>'Core Indicators'!HZ159</f>
        <v>0</v>
      </c>
      <c r="AL139" s="181">
        <f>'Core Indicators'!IH159</f>
        <v>0</v>
      </c>
      <c r="AM139" s="181">
        <f>'Core Indicators'!IP159</f>
        <v>0</v>
      </c>
      <c r="AN139" s="181">
        <f t="shared" si="89"/>
        <v>0</v>
      </c>
    </row>
    <row r="140" spans="1:40" x14ac:dyDescent="0.35">
      <c r="A140" s="200">
        <f>Lists!C:C</f>
        <v>0</v>
      </c>
      <c r="B140" s="245" t="e">
        <f t="shared" si="75"/>
        <v>#DIV/0!</v>
      </c>
      <c r="C140" s="160">
        <f t="shared" si="76"/>
        <v>0</v>
      </c>
      <c r="D140" s="268">
        <f t="shared" si="77"/>
        <v>0</v>
      </c>
      <c r="E140" s="200">
        <f>'Core Indicators'!R160</f>
        <v>0</v>
      </c>
      <c r="F140" s="200">
        <f>'Core Indicators'!Z160</f>
        <v>0</v>
      </c>
      <c r="G140" s="160">
        <f t="shared" si="78"/>
        <v>0</v>
      </c>
      <c r="H140" s="200">
        <f>'Core Indicators'!AH160</f>
        <v>0</v>
      </c>
      <c r="I140" s="200">
        <f>'Core Indicators'!AP160</f>
        <v>0</v>
      </c>
      <c r="J140" s="200">
        <f>'Core Indicators'!BN160</f>
        <v>0</v>
      </c>
      <c r="K140" s="200">
        <f t="shared" si="79"/>
        <v>0</v>
      </c>
      <c r="L140" s="245">
        <f t="shared" si="80"/>
        <v>0</v>
      </c>
      <c r="M140" s="268">
        <f t="shared" si="81"/>
        <v>0</v>
      </c>
      <c r="N140" s="201">
        <f>'Core Indicators'!DJ160</f>
        <v>0</v>
      </c>
      <c r="O140" s="201">
        <f>'Core Indicators'!DR160</f>
        <v>0</v>
      </c>
      <c r="P140" s="201">
        <f>'Core Indicators'!DZ160</f>
        <v>0</v>
      </c>
      <c r="Q140" s="201">
        <f>'Core Indicators'!EH160</f>
        <v>0</v>
      </c>
      <c r="R140" s="201">
        <f>'Core Indicators'!EP160</f>
        <v>0</v>
      </c>
      <c r="S140" s="160" t="e">
        <f t="shared" si="82"/>
        <v>#DIV/0!</v>
      </c>
      <c r="T140" s="160">
        <f t="shared" si="83"/>
        <v>0.83333333333333337</v>
      </c>
      <c r="U140" s="200">
        <v>1</v>
      </c>
      <c r="V140" s="200">
        <v>1</v>
      </c>
      <c r="W140" s="200">
        <f>'Core Indicators'!EX160</f>
        <v>0</v>
      </c>
      <c r="X140" s="160">
        <f t="shared" si="84"/>
        <v>0.5</v>
      </c>
      <c r="Y140" s="200">
        <v>1</v>
      </c>
      <c r="Z140" s="160">
        <f t="shared" si="85"/>
        <v>0</v>
      </c>
      <c r="AA140" s="200">
        <f>'Core Indicators'!FF160</f>
        <v>0</v>
      </c>
      <c r="AB140" s="200">
        <f t="shared" si="86"/>
        <v>0</v>
      </c>
      <c r="AC140" s="181">
        <f>'Core Indicators'!GD160</f>
        <v>0</v>
      </c>
      <c r="AD140" s="181">
        <f>'Core Indicators'!GL160</f>
        <v>0</v>
      </c>
      <c r="AE140" s="181">
        <f>'Core Indicators'!GT160</f>
        <v>0</v>
      </c>
      <c r="AF140" s="181">
        <f>'Core Indicators'!HB160</f>
        <v>0</v>
      </c>
      <c r="AG140" s="181">
        <f t="shared" si="87"/>
        <v>0</v>
      </c>
      <c r="AH140" s="181">
        <f>'Core Indicators'!HJ160</f>
        <v>0</v>
      </c>
      <c r="AI140" s="181">
        <f>'Core Indicators'!HR160</f>
        <v>0</v>
      </c>
      <c r="AJ140" s="181">
        <f t="shared" si="88"/>
        <v>0</v>
      </c>
      <c r="AK140" s="181">
        <f>'Core Indicators'!HZ160</f>
        <v>0</v>
      </c>
      <c r="AL140" s="181">
        <f>'Core Indicators'!IH160</f>
        <v>0</v>
      </c>
      <c r="AM140" s="181">
        <f>'Core Indicators'!IP160</f>
        <v>0</v>
      </c>
      <c r="AN140" s="181">
        <f t="shared" si="89"/>
        <v>0</v>
      </c>
    </row>
    <row r="141" spans="1:40" x14ac:dyDescent="0.35">
      <c r="A141" s="200">
        <f>Lists!C:C</f>
        <v>0</v>
      </c>
      <c r="B141" s="245" t="e">
        <f t="shared" si="75"/>
        <v>#DIV/0!</v>
      </c>
      <c r="C141" s="160">
        <f t="shared" si="76"/>
        <v>0</v>
      </c>
      <c r="D141" s="268">
        <f t="shared" si="77"/>
        <v>0</v>
      </c>
      <c r="E141" s="200">
        <f>'Core Indicators'!R161</f>
        <v>0</v>
      </c>
      <c r="F141" s="200">
        <f>'Core Indicators'!Z161</f>
        <v>0</v>
      </c>
      <c r="G141" s="160">
        <f t="shared" si="78"/>
        <v>0</v>
      </c>
      <c r="H141" s="200">
        <f>'Core Indicators'!AH161</f>
        <v>0</v>
      </c>
      <c r="I141" s="200">
        <f>'Core Indicators'!AP161</f>
        <v>0</v>
      </c>
      <c r="J141" s="200">
        <f>'Core Indicators'!BN161</f>
        <v>0</v>
      </c>
      <c r="K141" s="200">
        <f t="shared" si="79"/>
        <v>0</v>
      </c>
      <c r="L141" s="245">
        <f t="shared" si="80"/>
        <v>0</v>
      </c>
      <c r="M141" s="268">
        <f t="shared" si="81"/>
        <v>0</v>
      </c>
      <c r="N141" s="201">
        <f>'Core Indicators'!DJ161</f>
        <v>0</v>
      </c>
      <c r="O141" s="201">
        <f>'Core Indicators'!DR161</f>
        <v>0</v>
      </c>
      <c r="P141" s="201">
        <f>'Core Indicators'!DZ161</f>
        <v>0</v>
      </c>
      <c r="Q141" s="201">
        <f>'Core Indicators'!EH161</f>
        <v>0</v>
      </c>
      <c r="R141" s="201">
        <f>'Core Indicators'!EP161</f>
        <v>0</v>
      </c>
      <c r="S141" s="160" t="e">
        <f t="shared" si="82"/>
        <v>#DIV/0!</v>
      </c>
      <c r="T141" s="160">
        <f t="shared" si="83"/>
        <v>0.83333333333333337</v>
      </c>
      <c r="U141" s="200">
        <v>1</v>
      </c>
      <c r="V141" s="200">
        <v>1</v>
      </c>
      <c r="W141" s="200">
        <f>'Core Indicators'!EX161</f>
        <v>0</v>
      </c>
      <c r="X141" s="160">
        <f t="shared" si="84"/>
        <v>0.5</v>
      </c>
      <c r="Y141" s="200">
        <v>1</v>
      </c>
      <c r="Z141" s="160">
        <f t="shared" si="85"/>
        <v>0</v>
      </c>
      <c r="AA141" s="200">
        <f>'Core Indicators'!FF161</f>
        <v>0</v>
      </c>
      <c r="AB141" s="200">
        <f t="shared" si="86"/>
        <v>0</v>
      </c>
      <c r="AC141" s="181">
        <f>'Core Indicators'!GD161</f>
        <v>0</v>
      </c>
      <c r="AD141" s="181">
        <f>'Core Indicators'!GL161</f>
        <v>0</v>
      </c>
      <c r="AE141" s="181">
        <f>'Core Indicators'!GT161</f>
        <v>0</v>
      </c>
      <c r="AF141" s="181">
        <f>'Core Indicators'!HB161</f>
        <v>0</v>
      </c>
      <c r="AG141" s="181">
        <f t="shared" si="87"/>
        <v>0</v>
      </c>
      <c r="AH141" s="181">
        <f>'Core Indicators'!HJ161</f>
        <v>0</v>
      </c>
      <c r="AI141" s="181">
        <f>'Core Indicators'!HR161</f>
        <v>0</v>
      </c>
      <c r="AJ141" s="181">
        <f t="shared" si="88"/>
        <v>0</v>
      </c>
      <c r="AK141" s="181">
        <f>'Core Indicators'!HZ161</f>
        <v>0</v>
      </c>
      <c r="AL141" s="181">
        <f>'Core Indicators'!IH161</f>
        <v>0</v>
      </c>
      <c r="AM141" s="181">
        <f>'Core Indicators'!IP161</f>
        <v>0</v>
      </c>
      <c r="AN141" s="181">
        <f t="shared" si="89"/>
        <v>0</v>
      </c>
    </row>
    <row r="142" spans="1:40" x14ac:dyDescent="0.35">
      <c r="A142" s="200">
        <f>Lists!C:C</f>
        <v>0</v>
      </c>
      <c r="B142" s="245" t="e">
        <f t="shared" si="75"/>
        <v>#DIV/0!</v>
      </c>
      <c r="C142" s="160">
        <f t="shared" si="76"/>
        <v>0</v>
      </c>
      <c r="D142" s="268">
        <f t="shared" si="77"/>
        <v>0</v>
      </c>
      <c r="E142" s="200">
        <f>'Core Indicators'!R162</f>
        <v>0</v>
      </c>
      <c r="F142" s="200">
        <f>'Core Indicators'!Z162</f>
        <v>0</v>
      </c>
      <c r="G142" s="160">
        <f t="shared" si="78"/>
        <v>0</v>
      </c>
      <c r="H142" s="200">
        <f>'Core Indicators'!AH162</f>
        <v>0</v>
      </c>
      <c r="I142" s="200">
        <f>'Core Indicators'!AP162</f>
        <v>0</v>
      </c>
      <c r="J142" s="200">
        <f>'Core Indicators'!BN162</f>
        <v>0</v>
      </c>
      <c r="K142" s="200">
        <f t="shared" si="79"/>
        <v>0</v>
      </c>
      <c r="L142" s="245">
        <f t="shared" si="80"/>
        <v>0</v>
      </c>
      <c r="M142" s="268">
        <f t="shared" si="81"/>
        <v>0</v>
      </c>
      <c r="N142" s="201">
        <f>'Core Indicators'!DJ162</f>
        <v>0</v>
      </c>
      <c r="O142" s="201">
        <f>'Core Indicators'!DR162</f>
        <v>0</v>
      </c>
      <c r="P142" s="201">
        <f>'Core Indicators'!DZ162</f>
        <v>0</v>
      </c>
      <c r="Q142" s="201">
        <f>'Core Indicators'!EH162</f>
        <v>0</v>
      </c>
      <c r="R142" s="201">
        <f>'Core Indicators'!EP162</f>
        <v>0</v>
      </c>
      <c r="S142" s="160" t="e">
        <f t="shared" si="82"/>
        <v>#DIV/0!</v>
      </c>
      <c r="T142" s="160">
        <f t="shared" si="83"/>
        <v>0.83333333333333337</v>
      </c>
      <c r="U142" s="200">
        <v>1</v>
      </c>
      <c r="V142" s="200">
        <v>1</v>
      </c>
      <c r="W142" s="200">
        <f>'Core Indicators'!EX162</f>
        <v>0</v>
      </c>
      <c r="X142" s="160">
        <f t="shared" si="84"/>
        <v>0.5</v>
      </c>
      <c r="Y142" s="200">
        <v>1</v>
      </c>
      <c r="Z142" s="160">
        <f t="shared" si="85"/>
        <v>0</v>
      </c>
      <c r="AA142" s="200">
        <f>'Core Indicators'!FF162</f>
        <v>0</v>
      </c>
      <c r="AB142" s="200">
        <f t="shared" si="86"/>
        <v>0</v>
      </c>
      <c r="AC142" s="181">
        <f>'Core Indicators'!GD162</f>
        <v>0</v>
      </c>
      <c r="AD142" s="181">
        <f>'Core Indicators'!GL162</f>
        <v>0</v>
      </c>
      <c r="AE142" s="181">
        <f>'Core Indicators'!GT162</f>
        <v>0</v>
      </c>
      <c r="AF142" s="181">
        <f>'Core Indicators'!HB162</f>
        <v>0</v>
      </c>
      <c r="AG142" s="181">
        <f t="shared" si="87"/>
        <v>0</v>
      </c>
      <c r="AH142" s="181">
        <f>'Core Indicators'!HJ162</f>
        <v>0</v>
      </c>
      <c r="AI142" s="181">
        <f>'Core Indicators'!HR162</f>
        <v>0</v>
      </c>
      <c r="AJ142" s="181">
        <f t="shared" si="88"/>
        <v>0</v>
      </c>
      <c r="AK142" s="181">
        <f>'Core Indicators'!HZ162</f>
        <v>0</v>
      </c>
      <c r="AL142" s="181">
        <f>'Core Indicators'!IH162</f>
        <v>0</v>
      </c>
      <c r="AM142" s="181">
        <f>'Core Indicators'!IP162</f>
        <v>0</v>
      </c>
      <c r="AN142" s="181">
        <f t="shared" si="89"/>
        <v>0</v>
      </c>
    </row>
    <row r="143" spans="1:40" x14ac:dyDescent="0.35">
      <c r="A143" s="200">
        <f>Lists!C:C</f>
        <v>0</v>
      </c>
      <c r="B143" s="245" t="e">
        <f t="shared" si="75"/>
        <v>#DIV/0!</v>
      </c>
      <c r="C143" s="160">
        <f t="shared" si="76"/>
        <v>0</v>
      </c>
      <c r="D143" s="268">
        <f t="shared" si="77"/>
        <v>0</v>
      </c>
      <c r="E143" s="200">
        <f>'Core Indicators'!R163</f>
        <v>0</v>
      </c>
      <c r="F143" s="200">
        <f>'Core Indicators'!Z163</f>
        <v>0</v>
      </c>
      <c r="G143" s="160">
        <f t="shared" si="78"/>
        <v>0</v>
      </c>
      <c r="H143" s="200">
        <f>'Core Indicators'!AH163</f>
        <v>0</v>
      </c>
      <c r="I143" s="200">
        <f>'Core Indicators'!AP163</f>
        <v>0</v>
      </c>
      <c r="J143" s="200">
        <f>'Core Indicators'!BN163</f>
        <v>0</v>
      </c>
      <c r="K143" s="200">
        <f t="shared" si="79"/>
        <v>0</v>
      </c>
      <c r="L143" s="245">
        <f t="shared" si="80"/>
        <v>0</v>
      </c>
      <c r="M143" s="268">
        <f t="shared" si="81"/>
        <v>0</v>
      </c>
      <c r="N143" s="201">
        <f>'Core Indicators'!DJ163</f>
        <v>0</v>
      </c>
      <c r="O143" s="201">
        <f>'Core Indicators'!DR163</f>
        <v>0</v>
      </c>
      <c r="P143" s="201">
        <f>'Core Indicators'!DZ163</f>
        <v>0</v>
      </c>
      <c r="Q143" s="201">
        <f>'Core Indicators'!EH163</f>
        <v>0</v>
      </c>
      <c r="R143" s="201">
        <f>'Core Indicators'!EP163</f>
        <v>0</v>
      </c>
      <c r="S143" s="160" t="e">
        <f t="shared" si="82"/>
        <v>#DIV/0!</v>
      </c>
      <c r="T143" s="160">
        <f t="shared" si="83"/>
        <v>0.83333333333333337</v>
      </c>
      <c r="U143" s="200">
        <v>1</v>
      </c>
      <c r="V143" s="200">
        <v>1</v>
      </c>
      <c r="W143" s="200">
        <f>'Core Indicators'!EX163</f>
        <v>0</v>
      </c>
      <c r="X143" s="160">
        <f t="shared" si="84"/>
        <v>0.5</v>
      </c>
      <c r="Y143" s="200">
        <v>1</v>
      </c>
      <c r="Z143" s="160">
        <f t="shared" si="85"/>
        <v>0</v>
      </c>
      <c r="AA143" s="200">
        <f>'Core Indicators'!FF163</f>
        <v>0</v>
      </c>
      <c r="AB143" s="200">
        <f t="shared" si="86"/>
        <v>0</v>
      </c>
      <c r="AC143" s="181">
        <f>'Core Indicators'!GD163</f>
        <v>0</v>
      </c>
      <c r="AD143" s="181">
        <f>'Core Indicators'!GL163</f>
        <v>0</v>
      </c>
      <c r="AE143" s="181">
        <f>'Core Indicators'!GT163</f>
        <v>0</v>
      </c>
      <c r="AF143" s="181">
        <f>'Core Indicators'!HB163</f>
        <v>0</v>
      </c>
      <c r="AG143" s="181">
        <f t="shared" si="87"/>
        <v>0</v>
      </c>
      <c r="AH143" s="181">
        <f>'Core Indicators'!HJ163</f>
        <v>0</v>
      </c>
      <c r="AI143" s="181">
        <f>'Core Indicators'!HR163</f>
        <v>0</v>
      </c>
      <c r="AJ143" s="181">
        <f t="shared" si="88"/>
        <v>0</v>
      </c>
      <c r="AK143" s="181">
        <f>'Core Indicators'!HZ163</f>
        <v>0</v>
      </c>
      <c r="AL143" s="181">
        <f>'Core Indicators'!IH163</f>
        <v>0</v>
      </c>
      <c r="AM143" s="181">
        <f>'Core Indicators'!IP163</f>
        <v>0</v>
      </c>
      <c r="AN143" s="181">
        <f t="shared" si="89"/>
        <v>0</v>
      </c>
    </row>
    <row r="144" spans="1:40" x14ac:dyDescent="0.35">
      <c r="A144" s="200">
        <f>Lists!C:C</f>
        <v>0</v>
      </c>
      <c r="B144" s="245" t="e">
        <f t="shared" si="75"/>
        <v>#DIV/0!</v>
      </c>
      <c r="C144" s="160">
        <f t="shared" si="76"/>
        <v>0</v>
      </c>
      <c r="D144" s="268">
        <f t="shared" si="77"/>
        <v>0</v>
      </c>
      <c r="E144" s="200">
        <f>'Core Indicators'!R164</f>
        <v>0</v>
      </c>
      <c r="F144" s="200">
        <f>'Core Indicators'!Z164</f>
        <v>0</v>
      </c>
      <c r="G144" s="160">
        <f t="shared" si="78"/>
        <v>0</v>
      </c>
      <c r="H144" s="200">
        <f>'Core Indicators'!AH164</f>
        <v>0</v>
      </c>
      <c r="I144" s="200">
        <f>'Core Indicators'!AP164</f>
        <v>0</v>
      </c>
      <c r="J144" s="200">
        <f>'Core Indicators'!BN164</f>
        <v>0</v>
      </c>
      <c r="K144" s="200">
        <f t="shared" si="79"/>
        <v>0</v>
      </c>
      <c r="L144" s="245">
        <f t="shared" si="80"/>
        <v>0</v>
      </c>
      <c r="M144" s="268">
        <f t="shared" si="81"/>
        <v>0</v>
      </c>
      <c r="N144" s="201">
        <f>'Core Indicators'!DJ164</f>
        <v>0</v>
      </c>
      <c r="O144" s="201">
        <f>'Core Indicators'!DR164</f>
        <v>0</v>
      </c>
      <c r="P144" s="201">
        <f>'Core Indicators'!DZ164</f>
        <v>0</v>
      </c>
      <c r="Q144" s="201">
        <f>'Core Indicators'!EH164</f>
        <v>0</v>
      </c>
      <c r="R144" s="201">
        <f>'Core Indicators'!EP164</f>
        <v>0</v>
      </c>
      <c r="S144" s="160" t="e">
        <f t="shared" si="82"/>
        <v>#DIV/0!</v>
      </c>
      <c r="T144" s="160">
        <f t="shared" si="83"/>
        <v>0.83333333333333337</v>
      </c>
      <c r="U144" s="200">
        <v>1</v>
      </c>
      <c r="V144" s="200">
        <v>1</v>
      </c>
      <c r="W144" s="200">
        <f>'Core Indicators'!EX164</f>
        <v>0</v>
      </c>
      <c r="X144" s="160">
        <f t="shared" si="84"/>
        <v>0.5</v>
      </c>
      <c r="Y144" s="200">
        <v>1</v>
      </c>
      <c r="Z144" s="160">
        <f t="shared" si="85"/>
        <v>0</v>
      </c>
      <c r="AA144" s="200">
        <f>'Core Indicators'!FF164</f>
        <v>0</v>
      </c>
      <c r="AB144" s="200">
        <f t="shared" si="86"/>
        <v>0</v>
      </c>
      <c r="AC144" s="181">
        <f>'Core Indicators'!GD164</f>
        <v>0</v>
      </c>
      <c r="AD144" s="181">
        <f>'Core Indicators'!GL164</f>
        <v>0</v>
      </c>
      <c r="AE144" s="181">
        <f>'Core Indicators'!GT164</f>
        <v>0</v>
      </c>
      <c r="AF144" s="181">
        <f>'Core Indicators'!HB164</f>
        <v>0</v>
      </c>
      <c r="AG144" s="181">
        <f t="shared" si="87"/>
        <v>0</v>
      </c>
      <c r="AH144" s="181">
        <f>'Core Indicators'!HJ164</f>
        <v>0</v>
      </c>
      <c r="AI144" s="181">
        <f>'Core Indicators'!HR164</f>
        <v>0</v>
      </c>
      <c r="AJ144" s="181">
        <f t="shared" si="88"/>
        <v>0</v>
      </c>
      <c r="AK144" s="181">
        <f>'Core Indicators'!HZ164</f>
        <v>0</v>
      </c>
      <c r="AL144" s="181">
        <f>'Core Indicators'!IH164</f>
        <v>0</v>
      </c>
      <c r="AM144" s="181">
        <f>'Core Indicators'!IP164</f>
        <v>0</v>
      </c>
      <c r="AN144" s="181">
        <f t="shared" si="89"/>
        <v>0</v>
      </c>
    </row>
    <row r="145" spans="1:40" x14ac:dyDescent="0.35">
      <c r="A145" s="200">
        <f>Lists!C:C</f>
        <v>0</v>
      </c>
      <c r="B145" s="245" t="e">
        <f t="shared" si="75"/>
        <v>#DIV/0!</v>
      </c>
      <c r="C145" s="160">
        <f t="shared" si="76"/>
        <v>0</v>
      </c>
      <c r="D145" s="268">
        <f t="shared" si="77"/>
        <v>0</v>
      </c>
      <c r="E145" s="200">
        <f>'Core Indicators'!R165</f>
        <v>0</v>
      </c>
      <c r="F145" s="200">
        <f>'Core Indicators'!Z165</f>
        <v>0</v>
      </c>
      <c r="G145" s="160">
        <f t="shared" si="78"/>
        <v>0</v>
      </c>
      <c r="H145" s="200">
        <f>'Core Indicators'!AH165</f>
        <v>0</v>
      </c>
      <c r="I145" s="200">
        <f>'Core Indicators'!AP165</f>
        <v>0</v>
      </c>
      <c r="J145" s="200">
        <f>'Core Indicators'!BN165</f>
        <v>0</v>
      </c>
      <c r="K145" s="200">
        <f t="shared" si="79"/>
        <v>0</v>
      </c>
      <c r="L145" s="245">
        <f t="shared" si="80"/>
        <v>0</v>
      </c>
      <c r="M145" s="268">
        <f t="shared" si="81"/>
        <v>0</v>
      </c>
      <c r="N145" s="201">
        <f>'Core Indicators'!DJ165</f>
        <v>0</v>
      </c>
      <c r="O145" s="201">
        <f>'Core Indicators'!DR165</f>
        <v>0</v>
      </c>
      <c r="P145" s="201">
        <f>'Core Indicators'!DZ165</f>
        <v>0</v>
      </c>
      <c r="Q145" s="201">
        <f>'Core Indicators'!EH165</f>
        <v>0</v>
      </c>
      <c r="R145" s="201">
        <f>'Core Indicators'!EP165</f>
        <v>0</v>
      </c>
      <c r="S145" s="160" t="e">
        <f t="shared" si="82"/>
        <v>#DIV/0!</v>
      </c>
      <c r="T145" s="160">
        <f t="shared" si="83"/>
        <v>0.83333333333333337</v>
      </c>
      <c r="U145" s="200">
        <v>1</v>
      </c>
      <c r="V145" s="200">
        <v>1</v>
      </c>
      <c r="W145" s="200">
        <f>'Core Indicators'!EX165</f>
        <v>0</v>
      </c>
      <c r="X145" s="160">
        <f t="shared" si="84"/>
        <v>0.5</v>
      </c>
      <c r="Y145" s="200">
        <v>1</v>
      </c>
      <c r="Z145" s="160">
        <f t="shared" si="85"/>
        <v>0</v>
      </c>
      <c r="AA145" s="200">
        <f>'Core Indicators'!FF165</f>
        <v>0</v>
      </c>
      <c r="AB145" s="200">
        <f t="shared" si="86"/>
        <v>0</v>
      </c>
      <c r="AC145" s="181">
        <f>'Core Indicators'!GD165</f>
        <v>0</v>
      </c>
      <c r="AD145" s="181">
        <f>'Core Indicators'!GL165</f>
        <v>0</v>
      </c>
      <c r="AE145" s="181">
        <f>'Core Indicators'!GT165</f>
        <v>0</v>
      </c>
      <c r="AF145" s="181">
        <f>'Core Indicators'!HB165</f>
        <v>0</v>
      </c>
      <c r="AG145" s="181">
        <f t="shared" si="87"/>
        <v>0</v>
      </c>
      <c r="AH145" s="181">
        <f>'Core Indicators'!HJ165</f>
        <v>0</v>
      </c>
      <c r="AI145" s="181">
        <f>'Core Indicators'!HR165</f>
        <v>0</v>
      </c>
      <c r="AJ145" s="181">
        <f t="shared" si="88"/>
        <v>0</v>
      </c>
      <c r="AK145" s="181">
        <f>'Core Indicators'!HZ165</f>
        <v>0</v>
      </c>
      <c r="AL145" s="181">
        <f>'Core Indicators'!IH165</f>
        <v>0</v>
      </c>
      <c r="AM145" s="181">
        <f>'Core Indicators'!IP165</f>
        <v>0</v>
      </c>
      <c r="AN145" s="181">
        <f t="shared" si="89"/>
        <v>0</v>
      </c>
    </row>
    <row r="146" spans="1:40" x14ac:dyDescent="0.35">
      <c r="A146" s="200">
        <f>Lists!C:C</f>
        <v>0</v>
      </c>
      <c r="B146" s="245" t="e">
        <f t="shared" si="75"/>
        <v>#DIV/0!</v>
      </c>
      <c r="C146" s="160">
        <f t="shared" si="76"/>
        <v>0</v>
      </c>
      <c r="D146" s="268">
        <f t="shared" si="77"/>
        <v>0</v>
      </c>
      <c r="E146" s="200">
        <f>'Core Indicators'!R166</f>
        <v>0</v>
      </c>
      <c r="F146" s="200">
        <f>'Core Indicators'!Z166</f>
        <v>0</v>
      </c>
      <c r="G146" s="160">
        <f t="shared" si="78"/>
        <v>0</v>
      </c>
      <c r="H146" s="200">
        <f>'Core Indicators'!AH166</f>
        <v>0</v>
      </c>
      <c r="I146" s="200">
        <f>'Core Indicators'!AP166</f>
        <v>0</v>
      </c>
      <c r="J146" s="200">
        <f>'Core Indicators'!BN166</f>
        <v>0</v>
      </c>
      <c r="K146" s="200">
        <f t="shared" si="79"/>
        <v>0</v>
      </c>
      <c r="L146" s="245">
        <f t="shared" si="80"/>
        <v>0</v>
      </c>
      <c r="M146" s="268">
        <f t="shared" si="81"/>
        <v>0</v>
      </c>
      <c r="N146" s="201">
        <f>'Core Indicators'!DJ166</f>
        <v>0</v>
      </c>
      <c r="O146" s="201">
        <f>'Core Indicators'!DR166</f>
        <v>0</v>
      </c>
      <c r="P146" s="201">
        <f>'Core Indicators'!DZ166</f>
        <v>0</v>
      </c>
      <c r="Q146" s="201">
        <f>'Core Indicators'!EH166</f>
        <v>0</v>
      </c>
      <c r="R146" s="201">
        <f>'Core Indicators'!EP166</f>
        <v>0</v>
      </c>
      <c r="S146" s="160" t="e">
        <f t="shared" si="82"/>
        <v>#DIV/0!</v>
      </c>
      <c r="T146" s="160">
        <f t="shared" si="83"/>
        <v>0.83333333333333337</v>
      </c>
      <c r="U146" s="200">
        <v>1</v>
      </c>
      <c r="V146" s="200">
        <v>1</v>
      </c>
      <c r="W146" s="200">
        <f>'Core Indicators'!EX166</f>
        <v>0</v>
      </c>
      <c r="X146" s="160">
        <f t="shared" si="84"/>
        <v>0.5</v>
      </c>
      <c r="Y146" s="200">
        <v>1</v>
      </c>
      <c r="Z146" s="160">
        <f t="shared" si="85"/>
        <v>0</v>
      </c>
      <c r="AA146" s="200">
        <f>'Core Indicators'!FF166</f>
        <v>0</v>
      </c>
      <c r="AB146" s="200">
        <f t="shared" si="86"/>
        <v>0</v>
      </c>
      <c r="AC146" s="181">
        <f>'Core Indicators'!GD166</f>
        <v>0</v>
      </c>
      <c r="AD146" s="181">
        <f>'Core Indicators'!GL166</f>
        <v>0</v>
      </c>
      <c r="AE146" s="181">
        <f>'Core Indicators'!GT166</f>
        <v>0</v>
      </c>
      <c r="AF146" s="181">
        <f>'Core Indicators'!HB166</f>
        <v>0</v>
      </c>
      <c r="AG146" s="181">
        <f t="shared" si="87"/>
        <v>0</v>
      </c>
      <c r="AH146" s="181">
        <f>'Core Indicators'!HJ166</f>
        <v>0</v>
      </c>
      <c r="AI146" s="181">
        <f>'Core Indicators'!HR166</f>
        <v>0</v>
      </c>
      <c r="AJ146" s="181">
        <f t="shared" si="88"/>
        <v>0</v>
      </c>
      <c r="AK146" s="181">
        <f>'Core Indicators'!HZ166</f>
        <v>0</v>
      </c>
      <c r="AL146" s="181">
        <f>'Core Indicators'!IH166</f>
        <v>0</v>
      </c>
      <c r="AM146" s="181">
        <f>'Core Indicators'!IP166</f>
        <v>0</v>
      </c>
      <c r="AN146" s="181">
        <f t="shared" si="89"/>
        <v>0</v>
      </c>
    </row>
    <row r="147" spans="1:40" x14ac:dyDescent="0.35">
      <c r="A147" s="200">
        <f>Lists!C:C</f>
        <v>0</v>
      </c>
      <c r="B147" s="245" t="e">
        <f t="shared" si="75"/>
        <v>#DIV/0!</v>
      </c>
      <c r="C147" s="160">
        <f t="shared" si="76"/>
        <v>0</v>
      </c>
      <c r="D147" s="268">
        <f t="shared" si="77"/>
        <v>0</v>
      </c>
      <c r="E147" s="200">
        <f>'Core Indicators'!R167</f>
        <v>0</v>
      </c>
      <c r="F147" s="200">
        <f>'Core Indicators'!Z167</f>
        <v>0</v>
      </c>
      <c r="G147" s="160">
        <f t="shared" si="78"/>
        <v>0</v>
      </c>
      <c r="H147" s="200">
        <f>'Core Indicators'!AH167</f>
        <v>0</v>
      </c>
      <c r="I147" s="200">
        <f>'Core Indicators'!AP167</f>
        <v>0</v>
      </c>
      <c r="J147" s="200">
        <f>'Core Indicators'!BN167</f>
        <v>0</v>
      </c>
      <c r="K147" s="200">
        <f t="shared" si="79"/>
        <v>0</v>
      </c>
      <c r="L147" s="245">
        <f t="shared" si="80"/>
        <v>0</v>
      </c>
      <c r="M147" s="268">
        <f t="shared" si="81"/>
        <v>0</v>
      </c>
      <c r="N147" s="201">
        <f>'Core Indicators'!DJ167</f>
        <v>0</v>
      </c>
      <c r="O147" s="201">
        <f>'Core Indicators'!DR167</f>
        <v>0</v>
      </c>
      <c r="P147" s="201">
        <f>'Core Indicators'!DZ167</f>
        <v>0</v>
      </c>
      <c r="Q147" s="201">
        <f>'Core Indicators'!EH167</f>
        <v>0</v>
      </c>
      <c r="R147" s="201">
        <f>'Core Indicators'!EP167</f>
        <v>0</v>
      </c>
      <c r="S147" s="160" t="e">
        <f t="shared" si="82"/>
        <v>#DIV/0!</v>
      </c>
      <c r="T147" s="160">
        <f t="shared" si="83"/>
        <v>0.83333333333333337</v>
      </c>
      <c r="U147" s="200">
        <v>1</v>
      </c>
      <c r="V147" s="200">
        <v>1</v>
      </c>
      <c r="W147" s="200">
        <f>'Core Indicators'!EX167</f>
        <v>0</v>
      </c>
      <c r="X147" s="160">
        <f t="shared" si="84"/>
        <v>0.5</v>
      </c>
      <c r="Y147" s="200">
        <v>1</v>
      </c>
      <c r="Z147" s="160">
        <f t="shared" si="85"/>
        <v>0</v>
      </c>
      <c r="AA147" s="200">
        <f>'Core Indicators'!FF167</f>
        <v>0</v>
      </c>
      <c r="AB147" s="200">
        <f t="shared" si="86"/>
        <v>0</v>
      </c>
      <c r="AC147" s="181">
        <f>'Core Indicators'!GD167</f>
        <v>0</v>
      </c>
      <c r="AD147" s="181">
        <f>'Core Indicators'!GL167</f>
        <v>0</v>
      </c>
      <c r="AE147" s="181">
        <f>'Core Indicators'!GT167</f>
        <v>0</v>
      </c>
      <c r="AF147" s="181">
        <f>'Core Indicators'!HB167</f>
        <v>0</v>
      </c>
      <c r="AG147" s="181">
        <f t="shared" si="87"/>
        <v>0</v>
      </c>
      <c r="AH147" s="181">
        <f>'Core Indicators'!HJ167</f>
        <v>0</v>
      </c>
      <c r="AI147" s="181">
        <f>'Core Indicators'!HR167</f>
        <v>0</v>
      </c>
      <c r="AJ147" s="181">
        <f t="shared" si="88"/>
        <v>0</v>
      </c>
      <c r="AK147" s="181">
        <f>'Core Indicators'!HZ167</f>
        <v>0</v>
      </c>
      <c r="AL147" s="181">
        <f>'Core Indicators'!IH167</f>
        <v>0</v>
      </c>
      <c r="AM147" s="181">
        <f>'Core Indicators'!IP167</f>
        <v>0</v>
      </c>
      <c r="AN147" s="181">
        <f t="shared" si="89"/>
        <v>0</v>
      </c>
    </row>
    <row r="148" spans="1:40" x14ac:dyDescent="0.35">
      <c r="A148" s="200">
        <f>Lists!C:C</f>
        <v>0</v>
      </c>
      <c r="B148" s="245" t="e">
        <f t="shared" si="75"/>
        <v>#DIV/0!</v>
      </c>
      <c r="C148" s="160">
        <f t="shared" si="76"/>
        <v>0</v>
      </c>
      <c r="D148" s="268">
        <f t="shared" si="77"/>
        <v>0</v>
      </c>
      <c r="E148" s="200">
        <f>'Core Indicators'!R168</f>
        <v>0</v>
      </c>
      <c r="F148" s="200">
        <f>'Core Indicators'!Z168</f>
        <v>0</v>
      </c>
      <c r="G148" s="160">
        <f t="shared" si="78"/>
        <v>0</v>
      </c>
      <c r="H148" s="200">
        <f>'Core Indicators'!AH168</f>
        <v>0</v>
      </c>
      <c r="I148" s="200">
        <f>'Core Indicators'!AP168</f>
        <v>0</v>
      </c>
      <c r="J148" s="200">
        <f>'Core Indicators'!BN168</f>
        <v>0</v>
      </c>
      <c r="K148" s="200">
        <f t="shared" si="79"/>
        <v>0</v>
      </c>
      <c r="L148" s="245">
        <f t="shared" si="80"/>
        <v>0</v>
      </c>
      <c r="M148" s="268">
        <f t="shared" si="81"/>
        <v>0</v>
      </c>
      <c r="N148" s="201">
        <f>'Core Indicators'!DJ168</f>
        <v>0</v>
      </c>
      <c r="O148" s="201">
        <f>'Core Indicators'!DR168</f>
        <v>0</v>
      </c>
      <c r="P148" s="201">
        <f>'Core Indicators'!DZ168</f>
        <v>0</v>
      </c>
      <c r="Q148" s="201">
        <f>'Core Indicators'!EH168</f>
        <v>0</v>
      </c>
      <c r="R148" s="201">
        <f>'Core Indicators'!EP168</f>
        <v>0</v>
      </c>
      <c r="S148" s="160" t="e">
        <f t="shared" si="82"/>
        <v>#DIV/0!</v>
      </c>
      <c r="T148" s="160">
        <f t="shared" si="83"/>
        <v>0.83333333333333337</v>
      </c>
      <c r="U148" s="200">
        <v>1</v>
      </c>
      <c r="V148" s="200">
        <v>1</v>
      </c>
      <c r="W148" s="200">
        <f>'Core Indicators'!EX168</f>
        <v>0</v>
      </c>
      <c r="X148" s="160">
        <f t="shared" si="84"/>
        <v>0.5</v>
      </c>
      <c r="Y148" s="200">
        <v>1</v>
      </c>
      <c r="Z148" s="160">
        <f t="shared" si="85"/>
        <v>0</v>
      </c>
      <c r="AA148" s="200">
        <f>'Core Indicators'!FF168</f>
        <v>0</v>
      </c>
      <c r="AB148" s="200">
        <f t="shared" si="86"/>
        <v>0</v>
      </c>
      <c r="AC148" s="181">
        <f>'Core Indicators'!GD168</f>
        <v>0</v>
      </c>
      <c r="AD148" s="181">
        <f>'Core Indicators'!GL168</f>
        <v>0</v>
      </c>
      <c r="AE148" s="181">
        <f>'Core Indicators'!GT168</f>
        <v>0</v>
      </c>
      <c r="AF148" s="181">
        <f>'Core Indicators'!HB168</f>
        <v>0</v>
      </c>
      <c r="AG148" s="181">
        <f t="shared" si="87"/>
        <v>0</v>
      </c>
      <c r="AH148" s="181">
        <f>'Core Indicators'!HJ168</f>
        <v>0</v>
      </c>
      <c r="AI148" s="181">
        <f>'Core Indicators'!HR168</f>
        <v>0</v>
      </c>
      <c r="AJ148" s="181">
        <f t="shared" si="88"/>
        <v>0</v>
      </c>
      <c r="AK148" s="181">
        <f>'Core Indicators'!HZ168</f>
        <v>0</v>
      </c>
      <c r="AL148" s="181">
        <f>'Core Indicators'!IH168</f>
        <v>0</v>
      </c>
      <c r="AM148" s="181">
        <f>'Core Indicators'!IP168</f>
        <v>0</v>
      </c>
      <c r="AN148" s="181">
        <f t="shared" si="89"/>
        <v>0</v>
      </c>
    </row>
    <row r="149" spans="1:40" x14ac:dyDescent="0.35">
      <c r="A149" s="200">
        <f>Lists!C:C</f>
        <v>0</v>
      </c>
      <c r="B149" s="245" t="e">
        <f t="shared" si="75"/>
        <v>#DIV/0!</v>
      </c>
      <c r="C149" s="160">
        <f t="shared" si="76"/>
        <v>0</v>
      </c>
      <c r="D149" s="268">
        <f t="shared" si="77"/>
        <v>0</v>
      </c>
      <c r="E149" s="200">
        <f>'Core Indicators'!R169</f>
        <v>0</v>
      </c>
      <c r="F149" s="200">
        <f>'Core Indicators'!Z169</f>
        <v>0</v>
      </c>
      <c r="G149" s="160">
        <f t="shared" si="78"/>
        <v>0</v>
      </c>
      <c r="H149" s="200">
        <f>'Core Indicators'!AH169</f>
        <v>0</v>
      </c>
      <c r="I149" s="200">
        <f>'Core Indicators'!AP169</f>
        <v>0</v>
      </c>
      <c r="J149" s="200">
        <f>'Core Indicators'!BN169</f>
        <v>0</v>
      </c>
      <c r="K149" s="200">
        <f t="shared" si="79"/>
        <v>0</v>
      </c>
      <c r="L149" s="245">
        <f t="shared" si="80"/>
        <v>0</v>
      </c>
      <c r="M149" s="268">
        <f t="shared" si="81"/>
        <v>0</v>
      </c>
      <c r="N149" s="201">
        <f>'Core Indicators'!DJ169</f>
        <v>0</v>
      </c>
      <c r="O149" s="201">
        <f>'Core Indicators'!DR169</f>
        <v>0</v>
      </c>
      <c r="P149" s="201">
        <f>'Core Indicators'!DZ169</f>
        <v>0</v>
      </c>
      <c r="Q149" s="201">
        <f>'Core Indicators'!EH169</f>
        <v>0</v>
      </c>
      <c r="R149" s="201">
        <f>'Core Indicators'!EP169</f>
        <v>0</v>
      </c>
      <c r="S149" s="160" t="e">
        <f t="shared" si="82"/>
        <v>#DIV/0!</v>
      </c>
      <c r="T149" s="160">
        <f t="shared" si="83"/>
        <v>0.83333333333333337</v>
      </c>
      <c r="U149" s="200">
        <v>1</v>
      </c>
      <c r="V149" s="200">
        <v>1</v>
      </c>
      <c r="W149" s="200">
        <f>'Core Indicators'!EX169</f>
        <v>0</v>
      </c>
      <c r="X149" s="160">
        <f t="shared" si="84"/>
        <v>0.5</v>
      </c>
      <c r="Y149" s="200">
        <v>1</v>
      </c>
      <c r="Z149" s="160" t="e">
        <f t="shared" si="85"/>
        <v>#DIV/0!</v>
      </c>
      <c r="AA149" s="200">
        <f>'Core Indicators'!FF169</f>
        <v>0</v>
      </c>
      <c r="AB149" s="200">
        <f t="shared" si="86"/>
        <v>0</v>
      </c>
      <c r="AC149" s="181">
        <f>'Core Indicators'!GD169</f>
        <v>0</v>
      </c>
      <c r="AD149" s="181">
        <f>'Core Indicators'!GL169</f>
        <v>0</v>
      </c>
      <c r="AE149" s="181">
        <f>'Core Indicators'!GT169</f>
        <v>0</v>
      </c>
      <c r="AF149" s="181">
        <f>'Core Indicators'!HB169</f>
        <v>0</v>
      </c>
      <c r="AG149" s="181">
        <f t="shared" si="87"/>
        <v>0</v>
      </c>
      <c r="AH149" s="181">
        <f>'Core Indicators'!HJ169</f>
        <v>0</v>
      </c>
      <c r="AI149" s="181">
        <f>'Core Indicators'!HR169</f>
        <v>0</v>
      </c>
      <c r="AJ149" s="181">
        <f t="shared" si="88"/>
        <v>0</v>
      </c>
      <c r="AK149" s="181">
        <f>'Core Indicators'!HZ169</f>
        <v>0</v>
      </c>
      <c r="AL149" s="181">
        <f>'Core Indicators'!IH169</f>
        <v>0</v>
      </c>
      <c r="AM149" s="181">
        <f>'Core Indicators'!IP169</f>
        <v>0</v>
      </c>
      <c r="AN149" s="181">
        <f t="shared" si="89"/>
        <v>0</v>
      </c>
    </row>
    <row r="150" spans="1:40" x14ac:dyDescent="0.35">
      <c r="A150" s="200">
        <f>Lists!C:C</f>
        <v>0</v>
      </c>
      <c r="B150" s="245" t="e">
        <f t="shared" si="75"/>
        <v>#DIV/0!</v>
      </c>
      <c r="C150" s="160">
        <f t="shared" si="76"/>
        <v>0</v>
      </c>
      <c r="D150" s="268">
        <f t="shared" si="77"/>
        <v>0</v>
      </c>
      <c r="E150" s="200">
        <f>'Core Indicators'!R170</f>
        <v>0</v>
      </c>
      <c r="F150" s="200">
        <f>'Core Indicators'!Z170</f>
        <v>0</v>
      </c>
      <c r="G150" s="160">
        <f t="shared" si="78"/>
        <v>0</v>
      </c>
      <c r="H150" s="200">
        <f>'Core Indicators'!AH170</f>
        <v>0</v>
      </c>
      <c r="I150" s="200">
        <f>'Core Indicators'!AP170</f>
        <v>0</v>
      </c>
      <c r="J150" s="200">
        <f>'Core Indicators'!BN170</f>
        <v>0</v>
      </c>
      <c r="K150" s="200">
        <f t="shared" si="79"/>
        <v>0</v>
      </c>
      <c r="L150" s="245">
        <f t="shared" si="80"/>
        <v>0</v>
      </c>
      <c r="M150" s="268">
        <f t="shared" si="81"/>
        <v>0</v>
      </c>
      <c r="N150" s="201">
        <f>'Core Indicators'!DJ170</f>
        <v>0</v>
      </c>
      <c r="O150" s="201">
        <f>'Core Indicators'!DR170</f>
        <v>0</v>
      </c>
      <c r="P150" s="201">
        <f>'Core Indicators'!DZ170</f>
        <v>0</v>
      </c>
      <c r="Q150" s="201">
        <f>'Core Indicators'!EH170</f>
        <v>0</v>
      </c>
      <c r="R150" s="201">
        <f>'Core Indicators'!EP170</f>
        <v>0</v>
      </c>
      <c r="S150" s="160" t="e">
        <f t="shared" si="82"/>
        <v>#DIV/0!</v>
      </c>
      <c r="T150" s="160">
        <f t="shared" si="83"/>
        <v>0.83333333333333337</v>
      </c>
      <c r="U150" s="200">
        <v>1</v>
      </c>
      <c r="V150" s="200">
        <v>1</v>
      </c>
      <c r="W150" s="200">
        <f>'Core Indicators'!EX170</f>
        <v>0</v>
      </c>
      <c r="X150" s="160">
        <f t="shared" si="84"/>
        <v>0.5</v>
      </c>
      <c r="Y150" s="200">
        <v>1</v>
      </c>
      <c r="Z150" s="160" t="e">
        <f t="shared" si="85"/>
        <v>#DIV/0!</v>
      </c>
      <c r="AA150" s="200">
        <f>'Core Indicators'!FF170</f>
        <v>0</v>
      </c>
      <c r="AB150" s="200">
        <f t="shared" si="86"/>
        <v>0</v>
      </c>
      <c r="AC150" s="181">
        <f>'Core Indicators'!GD170</f>
        <v>0</v>
      </c>
      <c r="AD150" s="181">
        <f>'Core Indicators'!GL170</f>
        <v>0</v>
      </c>
      <c r="AE150" s="181">
        <f>'Core Indicators'!GT170</f>
        <v>0</v>
      </c>
      <c r="AF150" s="181">
        <f>'Core Indicators'!HB170</f>
        <v>0</v>
      </c>
      <c r="AG150" s="181">
        <f t="shared" si="87"/>
        <v>0</v>
      </c>
      <c r="AH150" s="181">
        <f>'Core Indicators'!HJ170</f>
        <v>0</v>
      </c>
      <c r="AI150" s="181">
        <f>'Core Indicators'!HR170</f>
        <v>0</v>
      </c>
      <c r="AJ150" s="181">
        <f t="shared" si="88"/>
        <v>0</v>
      </c>
      <c r="AK150" s="181">
        <f>'Core Indicators'!HZ170</f>
        <v>0</v>
      </c>
      <c r="AL150" s="181">
        <f>'Core Indicators'!IH170</f>
        <v>0</v>
      </c>
      <c r="AM150" s="181">
        <f>'Core Indicators'!IP170</f>
        <v>0</v>
      </c>
      <c r="AN150" s="181">
        <f t="shared" si="89"/>
        <v>0</v>
      </c>
    </row>
    <row r="151" spans="1:40" x14ac:dyDescent="0.35">
      <c r="A151" s="200">
        <f>Lists!C:C</f>
        <v>0</v>
      </c>
      <c r="B151" s="245" t="e">
        <f t="shared" si="75"/>
        <v>#DIV/0!</v>
      </c>
      <c r="C151" s="160">
        <f t="shared" si="76"/>
        <v>0</v>
      </c>
      <c r="D151" s="268">
        <f t="shared" si="77"/>
        <v>0</v>
      </c>
      <c r="E151" s="200">
        <f>'Core Indicators'!R171</f>
        <v>0</v>
      </c>
      <c r="F151" s="200">
        <f>'Core Indicators'!Z171</f>
        <v>0</v>
      </c>
      <c r="G151" s="160">
        <f t="shared" si="78"/>
        <v>0</v>
      </c>
      <c r="H151" s="200">
        <f>'Core Indicators'!AH171</f>
        <v>0</v>
      </c>
      <c r="I151" s="200">
        <f>'Core Indicators'!AP171</f>
        <v>0</v>
      </c>
      <c r="J151" s="200">
        <f>'Core Indicators'!BN171</f>
        <v>0</v>
      </c>
      <c r="K151" s="200">
        <f t="shared" si="79"/>
        <v>0</v>
      </c>
      <c r="L151" s="245">
        <f t="shared" si="80"/>
        <v>0</v>
      </c>
      <c r="M151" s="268">
        <f t="shared" si="81"/>
        <v>0</v>
      </c>
      <c r="N151" s="201">
        <f>'Core Indicators'!DJ171</f>
        <v>0</v>
      </c>
      <c r="O151" s="201">
        <f>'Core Indicators'!DR171</f>
        <v>0</v>
      </c>
      <c r="P151" s="201">
        <f>'Core Indicators'!DZ171</f>
        <v>0</v>
      </c>
      <c r="Q151" s="201">
        <f>'Core Indicators'!EH171</f>
        <v>0</v>
      </c>
      <c r="R151" s="201">
        <f>'Core Indicators'!EP171</f>
        <v>0</v>
      </c>
      <c r="S151" s="160" t="e">
        <f t="shared" si="82"/>
        <v>#DIV/0!</v>
      </c>
      <c r="T151" s="160">
        <f t="shared" si="83"/>
        <v>0.83333333333333337</v>
      </c>
      <c r="U151" s="200">
        <v>1</v>
      </c>
      <c r="V151" s="200">
        <v>1</v>
      </c>
      <c r="W151" s="200">
        <f>'Core Indicators'!EX171</f>
        <v>0</v>
      </c>
      <c r="X151" s="160">
        <f t="shared" si="84"/>
        <v>0.5</v>
      </c>
      <c r="Y151" s="200">
        <v>1</v>
      </c>
      <c r="Z151" s="160" t="e">
        <f t="shared" si="85"/>
        <v>#DIV/0!</v>
      </c>
      <c r="AA151" s="200">
        <f>'Core Indicators'!FF171</f>
        <v>0</v>
      </c>
      <c r="AB151" s="200">
        <f t="shared" si="86"/>
        <v>0</v>
      </c>
      <c r="AC151" s="181">
        <f>'Core Indicators'!GD171</f>
        <v>0</v>
      </c>
      <c r="AD151" s="181">
        <f>'Core Indicators'!GL171</f>
        <v>0</v>
      </c>
      <c r="AE151" s="181">
        <f>'Core Indicators'!GT171</f>
        <v>0</v>
      </c>
      <c r="AF151" s="181">
        <f>'Core Indicators'!HB171</f>
        <v>0</v>
      </c>
      <c r="AG151" s="181">
        <f t="shared" si="87"/>
        <v>0</v>
      </c>
      <c r="AH151" s="181">
        <f>'Core Indicators'!HJ171</f>
        <v>0</v>
      </c>
      <c r="AI151" s="181">
        <f>'Core Indicators'!HR171</f>
        <v>0</v>
      </c>
      <c r="AJ151" s="181">
        <f t="shared" si="88"/>
        <v>0</v>
      </c>
      <c r="AK151" s="181">
        <f>'Core Indicators'!HZ171</f>
        <v>0</v>
      </c>
      <c r="AL151" s="181">
        <f>'Core Indicators'!IH171</f>
        <v>0</v>
      </c>
      <c r="AM151" s="181">
        <f>'Core Indicators'!IP171</f>
        <v>0</v>
      </c>
      <c r="AN151" s="181">
        <f t="shared" si="89"/>
        <v>0</v>
      </c>
    </row>
    <row r="152" spans="1:40" x14ac:dyDescent="0.35">
      <c r="A152" s="200">
        <f>Lists!C:C</f>
        <v>0</v>
      </c>
      <c r="B152" s="245" t="e">
        <f t="shared" si="75"/>
        <v>#DIV/0!</v>
      </c>
      <c r="C152" s="160">
        <f t="shared" si="76"/>
        <v>0</v>
      </c>
      <c r="D152" s="268">
        <f t="shared" si="77"/>
        <v>0</v>
      </c>
      <c r="E152" s="200">
        <f>'Core Indicators'!R172</f>
        <v>0</v>
      </c>
      <c r="F152" s="200">
        <f>'Core Indicators'!Z172</f>
        <v>0</v>
      </c>
      <c r="G152" s="160">
        <f t="shared" si="78"/>
        <v>0</v>
      </c>
      <c r="H152" s="200">
        <f>'Core Indicators'!AH172</f>
        <v>0</v>
      </c>
      <c r="I152" s="200">
        <f>'Core Indicators'!AP172</f>
        <v>0</v>
      </c>
      <c r="J152" s="200">
        <f>'Core Indicators'!BN172</f>
        <v>0</v>
      </c>
      <c r="K152" s="200">
        <f t="shared" si="79"/>
        <v>0</v>
      </c>
      <c r="L152" s="245">
        <f t="shared" si="80"/>
        <v>0</v>
      </c>
      <c r="M152" s="268">
        <f t="shared" si="81"/>
        <v>0</v>
      </c>
      <c r="N152" s="201">
        <f>'Core Indicators'!DJ172</f>
        <v>0</v>
      </c>
      <c r="O152" s="201">
        <f>'Core Indicators'!DR172</f>
        <v>0</v>
      </c>
      <c r="P152" s="201">
        <f>'Core Indicators'!DZ172</f>
        <v>0</v>
      </c>
      <c r="Q152" s="201">
        <f>'Core Indicators'!EH172</f>
        <v>0</v>
      </c>
      <c r="R152" s="201">
        <f>'Core Indicators'!EP172</f>
        <v>0</v>
      </c>
      <c r="S152" s="160" t="e">
        <f t="shared" si="82"/>
        <v>#DIV/0!</v>
      </c>
      <c r="T152" s="160">
        <f t="shared" si="83"/>
        <v>0.83333333333333337</v>
      </c>
      <c r="U152" s="200">
        <v>1</v>
      </c>
      <c r="V152" s="200">
        <v>1</v>
      </c>
      <c r="W152" s="200">
        <f>'Core Indicators'!EX172</f>
        <v>0</v>
      </c>
      <c r="X152" s="160">
        <f t="shared" si="84"/>
        <v>0.5</v>
      </c>
      <c r="Y152" s="200">
        <v>1</v>
      </c>
      <c r="Z152" s="160" t="e">
        <f t="shared" si="85"/>
        <v>#DIV/0!</v>
      </c>
      <c r="AA152" s="200">
        <f>'Core Indicators'!FF172</f>
        <v>0</v>
      </c>
      <c r="AB152" s="200">
        <f t="shared" si="86"/>
        <v>0</v>
      </c>
      <c r="AC152" s="181">
        <f>'Core Indicators'!GD172</f>
        <v>0</v>
      </c>
      <c r="AD152" s="181">
        <f>'Core Indicators'!GL172</f>
        <v>0</v>
      </c>
      <c r="AE152" s="181">
        <f>'Core Indicators'!GT172</f>
        <v>0</v>
      </c>
      <c r="AF152" s="181">
        <f>'Core Indicators'!HB172</f>
        <v>0</v>
      </c>
      <c r="AG152" s="181">
        <f t="shared" si="87"/>
        <v>0</v>
      </c>
      <c r="AH152" s="181">
        <f>'Core Indicators'!HJ172</f>
        <v>0</v>
      </c>
      <c r="AI152" s="181">
        <f>'Core Indicators'!HR172</f>
        <v>0</v>
      </c>
      <c r="AJ152" s="181">
        <f t="shared" si="88"/>
        <v>0</v>
      </c>
      <c r="AK152" s="181">
        <f>'Core Indicators'!HZ172</f>
        <v>0</v>
      </c>
      <c r="AL152" s="181">
        <f>'Core Indicators'!IH172</f>
        <v>0</v>
      </c>
      <c r="AM152" s="181">
        <f>'Core Indicators'!IP172</f>
        <v>0</v>
      </c>
      <c r="AN152" s="181">
        <f t="shared" si="89"/>
        <v>0</v>
      </c>
    </row>
    <row r="153" spans="1:40" x14ac:dyDescent="0.35">
      <c r="A153" s="200">
        <f>Lists!C:C</f>
        <v>0</v>
      </c>
      <c r="B153" s="245" t="e">
        <f t="shared" si="75"/>
        <v>#DIV/0!</v>
      </c>
      <c r="C153" s="160">
        <f t="shared" si="76"/>
        <v>0</v>
      </c>
      <c r="D153" s="268">
        <f t="shared" si="77"/>
        <v>0</v>
      </c>
      <c r="E153" s="200">
        <f>'Core Indicators'!R173</f>
        <v>0</v>
      </c>
      <c r="F153" s="200">
        <f>'Core Indicators'!Z173</f>
        <v>0</v>
      </c>
      <c r="G153" s="160">
        <f t="shared" si="78"/>
        <v>0</v>
      </c>
      <c r="H153" s="200">
        <f>'Core Indicators'!AH173</f>
        <v>0</v>
      </c>
      <c r="I153" s="200">
        <f>'Core Indicators'!AP173</f>
        <v>0</v>
      </c>
      <c r="J153" s="200">
        <f>'Core Indicators'!BN173</f>
        <v>0</v>
      </c>
      <c r="K153" s="200">
        <f t="shared" si="79"/>
        <v>0</v>
      </c>
      <c r="L153" s="245">
        <f t="shared" si="80"/>
        <v>0</v>
      </c>
      <c r="M153" s="268">
        <f t="shared" si="81"/>
        <v>0</v>
      </c>
      <c r="N153" s="201">
        <f>'Core Indicators'!DJ173</f>
        <v>0</v>
      </c>
      <c r="O153" s="201">
        <f>'Core Indicators'!DR173</f>
        <v>0</v>
      </c>
      <c r="P153" s="201">
        <f>'Core Indicators'!DZ173</f>
        <v>0</v>
      </c>
      <c r="Q153" s="201">
        <f>'Core Indicators'!EH173</f>
        <v>0</v>
      </c>
      <c r="R153" s="201">
        <f>'Core Indicators'!EP173</f>
        <v>0</v>
      </c>
      <c r="S153" s="160" t="e">
        <f t="shared" si="82"/>
        <v>#DIV/0!</v>
      </c>
      <c r="T153" s="160">
        <f t="shared" si="83"/>
        <v>0.83333333333333337</v>
      </c>
      <c r="U153" s="200">
        <v>1</v>
      </c>
      <c r="V153" s="200">
        <v>1</v>
      </c>
      <c r="W153" s="200">
        <f>'Core Indicators'!EX173</f>
        <v>0</v>
      </c>
      <c r="X153" s="160">
        <f t="shared" si="84"/>
        <v>0.5</v>
      </c>
      <c r="Y153" s="200">
        <v>1</v>
      </c>
      <c r="Z153" s="160" t="e">
        <f t="shared" si="85"/>
        <v>#DIV/0!</v>
      </c>
      <c r="AA153" s="200">
        <f>'Core Indicators'!FF173</f>
        <v>0</v>
      </c>
      <c r="AB153" s="200">
        <f t="shared" si="86"/>
        <v>0</v>
      </c>
      <c r="AC153" s="181">
        <f>'Core Indicators'!GD173</f>
        <v>0</v>
      </c>
      <c r="AD153" s="181">
        <f>'Core Indicators'!GL173</f>
        <v>0</v>
      </c>
      <c r="AE153" s="181">
        <f>'Core Indicators'!GT173</f>
        <v>0</v>
      </c>
      <c r="AF153" s="181">
        <f>'Core Indicators'!HB173</f>
        <v>0</v>
      </c>
      <c r="AG153" s="181">
        <f t="shared" si="87"/>
        <v>0</v>
      </c>
      <c r="AH153" s="181">
        <f>'Core Indicators'!HJ173</f>
        <v>0</v>
      </c>
      <c r="AI153" s="181">
        <f>'Core Indicators'!HR173</f>
        <v>0</v>
      </c>
      <c r="AJ153" s="181">
        <f t="shared" si="88"/>
        <v>0</v>
      </c>
      <c r="AK153" s="181">
        <f>'Core Indicators'!HZ173</f>
        <v>0</v>
      </c>
      <c r="AL153" s="181">
        <f>'Core Indicators'!IH173</f>
        <v>0</v>
      </c>
      <c r="AM153" s="181">
        <f>'Core Indicators'!IP173</f>
        <v>0</v>
      </c>
      <c r="AN153" s="181">
        <f t="shared" si="89"/>
        <v>0</v>
      </c>
    </row>
    <row r="154" spans="1:40" x14ac:dyDescent="0.35">
      <c r="A154" s="200">
        <f>Lists!C:C</f>
        <v>0</v>
      </c>
      <c r="B154" s="245" t="e">
        <f t="shared" si="75"/>
        <v>#DIV/0!</v>
      </c>
      <c r="C154" s="160">
        <f t="shared" si="76"/>
        <v>0</v>
      </c>
      <c r="D154" s="268">
        <f t="shared" si="77"/>
        <v>0</v>
      </c>
      <c r="E154" s="200">
        <f>'Core Indicators'!R174</f>
        <v>0</v>
      </c>
      <c r="F154" s="200">
        <f>'Core Indicators'!Z174</f>
        <v>0</v>
      </c>
      <c r="G154" s="160">
        <f t="shared" si="78"/>
        <v>0</v>
      </c>
      <c r="H154" s="200">
        <f>'Core Indicators'!AH174</f>
        <v>0</v>
      </c>
      <c r="I154" s="200">
        <f>'Core Indicators'!AP174</f>
        <v>0</v>
      </c>
      <c r="J154" s="200">
        <f>'Core Indicators'!BN174</f>
        <v>0</v>
      </c>
      <c r="K154" s="200">
        <f t="shared" si="79"/>
        <v>0</v>
      </c>
      <c r="L154" s="245">
        <f t="shared" si="80"/>
        <v>0</v>
      </c>
      <c r="M154" s="268">
        <f t="shared" si="81"/>
        <v>0</v>
      </c>
      <c r="N154" s="201">
        <f>'Core Indicators'!DJ174</f>
        <v>0</v>
      </c>
      <c r="O154" s="201">
        <f>'Core Indicators'!DR174</f>
        <v>0</v>
      </c>
      <c r="P154" s="201">
        <f>'Core Indicators'!DZ174</f>
        <v>0</v>
      </c>
      <c r="Q154" s="201">
        <f>'Core Indicators'!EH174</f>
        <v>0</v>
      </c>
      <c r="R154" s="201">
        <f>'Core Indicators'!EP174</f>
        <v>0</v>
      </c>
      <c r="S154" s="160" t="e">
        <f t="shared" si="82"/>
        <v>#DIV/0!</v>
      </c>
      <c r="T154" s="160">
        <f t="shared" si="83"/>
        <v>0.83333333333333337</v>
      </c>
      <c r="U154" s="200">
        <v>1</v>
      </c>
      <c r="V154" s="200">
        <v>1</v>
      </c>
      <c r="W154" s="200">
        <f>'Core Indicators'!EX174</f>
        <v>0</v>
      </c>
      <c r="X154" s="160">
        <f t="shared" si="84"/>
        <v>0.5</v>
      </c>
      <c r="Y154" s="200">
        <v>1</v>
      </c>
      <c r="Z154" s="160" t="e">
        <f t="shared" si="85"/>
        <v>#DIV/0!</v>
      </c>
      <c r="AA154" s="200">
        <f>'Core Indicators'!FF174</f>
        <v>0</v>
      </c>
      <c r="AB154" s="200">
        <f t="shared" si="86"/>
        <v>0</v>
      </c>
      <c r="AC154" s="181">
        <f>'Core Indicators'!GD174</f>
        <v>0</v>
      </c>
      <c r="AD154" s="181">
        <f>'Core Indicators'!GL174</f>
        <v>0</v>
      </c>
      <c r="AE154" s="181">
        <f>'Core Indicators'!GT174</f>
        <v>0</v>
      </c>
      <c r="AF154" s="181">
        <f>'Core Indicators'!HB174</f>
        <v>0</v>
      </c>
      <c r="AG154" s="181">
        <f t="shared" si="87"/>
        <v>0</v>
      </c>
      <c r="AH154" s="181">
        <f>'Core Indicators'!HJ174</f>
        <v>0</v>
      </c>
      <c r="AI154" s="181">
        <f>'Core Indicators'!HR174</f>
        <v>0</v>
      </c>
      <c r="AJ154" s="181">
        <f t="shared" si="88"/>
        <v>0</v>
      </c>
      <c r="AK154" s="181">
        <f>'Core Indicators'!HZ174</f>
        <v>0</v>
      </c>
      <c r="AL154" s="181">
        <f>'Core Indicators'!IH174</f>
        <v>0</v>
      </c>
      <c r="AM154" s="181">
        <f>'Core Indicators'!IP174</f>
        <v>0</v>
      </c>
      <c r="AN154" s="181">
        <f t="shared" si="89"/>
        <v>0</v>
      </c>
    </row>
    <row r="155" spans="1:40" x14ac:dyDescent="0.35">
      <c r="A155" s="200">
        <f>Lists!C:C</f>
        <v>0</v>
      </c>
      <c r="B155" s="245" t="e">
        <f t="shared" si="75"/>
        <v>#DIV/0!</v>
      </c>
      <c r="C155" s="160">
        <f t="shared" si="76"/>
        <v>0</v>
      </c>
      <c r="D155" s="268">
        <f t="shared" si="77"/>
        <v>0</v>
      </c>
      <c r="E155" s="200">
        <f>'Core Indicators'!R175</f>
        <v>0</v>
      </c>
      <c r="F155" s="200">
        <f>'Core Indicators'!Z175</f>
        <v>0</v>
      </c>
      <c r="G155" s="160">
        <f t="shared" si="78"/>
        <v>0</v>
      </c>
      <c r="H155" s="200">
        <f>'Core Indicators'!AH175</f>
        <v>0</v>
      </c>
      <c r="I155" s="200">
        <f>'Core Indicators'!AP175</f>
        <v>0</v>
      </c>
      <c r="J155" s="200">
        <f>'Core Indicators'!BN175</f>
        <v>0</v>
      </c>
      <c r="K155" s="200">
        <f t="shared" si="79"/>
        <v>0</v>
      </c>
      <c r="L155" s="245">
        <f t="shared" si="80"/>
        <v>0</v>
      </c>
      <c r="M155" s="268">
        <f t="shared" si="81"/>
        <v>0</v>
      </c>
      <c r="N155" s="201">
        <f>'Core Indicators'!DJ175</f>
        <v>0</v>
      </c>
      <c r="O155" s="201">
        <f>'Core Indicators'!DR175</f>
        <v>0</v>
      </c>
      <c r="P155" s="201">
        <f>'Core Indicators'!DZ175</f>
        <v>0</v>
      </c>
      <c r="Q155" s="201">
        <f>'Core Indicators'!EH175</f>
        <v>0</v>
      </c>
      <c r="R155" s="201">
        <f>'Core Indicators'!EP175</f>
        <v>0</v>
      </c>
      <c r="S155" s="160" t="e">
        <f t="shared" si="82"/>
        <v>#DIV/0!</v>
      </c>
      <c r="T155" s="160">
        <f t="shared" si="83"/>
        <v>0.83333333333333337</v>
      </c>
      <c r="U155" s="200">
        <v>1</v>
      </c>
      <c r="V155" s="200">
        <v>1</v>
      </c>
      <c r="W155" s="200">
        <f>'Core Indicators'!EX175</f>
        <v>0</v>
      </c>
      <c r="X155" s="160">
        <f t="shared" si="84"/>
        <v>0.5</v>
      </c>
      <c r="Y155" s="200">
        <v>1</v>
      </c>
      <c r="Z155" s="160" t="e">
        <f t="shared" si="85"/>
        <v>#DIV/0!</v>
      </c>
      <c r="AA155" s="200">
        <f>'Core Indicators'!FF175</f>
        <v>0</v>
      </c>
      <c r="AB155" s="200">
        <f t="shared" si="86"/>
        <v>0</v>
      </c>
      <c r="AC155" s="181">
        <f>'Core Indicators'!GD175</f>
        <v>0</v>
      </c>
      <c r="AD155" s="181">
        <f>'Core Indicators'!GL175</f>
        <v>0</v>
      </c>
      <c r="AE155" s="181">
        <f>'Core Indicators'!GT175</f>
        <v>0</v>
      </c>
      <c r="AF155" s="181">
        <f>'Core Indicators'!HB175</f>
        <v>0</v>
      </c>
      <c r="AG155" s="181">
        <f t="shared" si="87"/>
        <v>0</v>
      </c>
      <c r="AH155" s="181">
        <f>'Core Indicators'!HJ175</f>
        <v>0</v>
      </c>
      <c r="AI155" s="181">
        <f>'Core Indicators'!HR175</f>
        <v>0</v>
      </c>
      <c r="AJ155" s="181">
        <f t="shared" si="88"/>
        <v>0</v>
      </c>
      <c r="AK155" s="181">
        <f>'Core Indicators'!HZ175</f>
        <v>0</v>
      </c>
      <c r="AL155" s="181">
        <f>'Core Indicators'!IH175</f>
        <v>0</v>
      </c>
      <c r="AM155" s="181">
        <f>'Core Indicators'!IP175</f>
        <v>0</v>
      </c>
      <c r="AN155" s="181">
        <f t="shared" si="89"/>
        <v>0</v>
      </c>
    </row>
    <row r="156" spans="1:40" x14ac:dyDescent="0.35">
      <c r="A156" s="200">
        <f>Lists!C:C</f>
        <v>0</v>
      </c>
      <c r="B156" s="245" t="e">
        <f t="shared" si="75"/>
        <v>#DIV/0!</v>
      </c>
      <c r="C156" s="160">
        <f t="shared" si="76"/>
        <v>0</v>
      </c>
      <c r="D156" s="268">
        <f t="shared" si="77"/>
        <v>0</v>
      </c>
      <c r="E156" s="200">
        <f>'Core Indicators'!R176</f>
        <v>0</v>
      </c>
      <c r="F156" s="200">
        <f>'Core Indicators'!Z176</f>
        <v>0</v>
      </c>
      <c r="G156" s="160">
        <f t="shared" si="78"/>
        <v>0</v>
      </c>
      <c r="H156" s="200">
        <f>'Core Indicators'!AH176</f>
        <v>0</v>
      </c>
      <c r="I156" s="200">
        <f>'Core Indicators'!AP176</f>
        <v>0</v>
      </c>
      <c r="J156" s="200">
        <f>'Core Indicators'!BN176</f>
        <v>0</v>
      </c>
      <c r="K156" s="200">
        <f t="shared" si="79"/>
        <v>0</v>
      </c>
      <c r="L156" s="245">
        <f t="shared" si="80"/>
        <v>0</v>
      </c>
      <c r="M156" s="268">
        <f t="shared" si="81"/>
        <v>0</v>
      </c>
      <c r="N156" s="201">
        <f>'Core Indicators'!DJ176</f>
        <v>0</v>
      </c>
      <c r="O156" s="201">
        <f>'Core Indicators'!DR176</f>
        <v>0</v>
      </c>
      <c r="P156" s="201">
        <f>'Core Indicators'!DZ176</f>
        <v>0</v>
      </c>
      <c r="Q156" s="201">
        <f>'Core Indicators'!EH176</f>
        <v>0</v>
      </c>
      <c r="R156" s="201">
        <f>'Core Indicators'!EP176</f>
        <v>0</v>
      </c>
      <c r="S156" s="160" t="e">
        <f t="shared" si="82"/>
        <v>#DIV/0!</v>
      </c>
      <c r="T156" s="160">
        <f t="shared" si="83"/>
        <v>0.83333333333333337</v>
      </c>
      <c r="U156" s="200">
        <v>1</v>
      </c>
      <c r="V156" s="200">
        <v>1</v>
      </c>
      <c r="W156" s="200">
        <f>'Core Indicators'!EX176</f>
        <v>0</v>
      </c>
      <c r="X156" s="160">
        <f t="shared" si="84"/>
        <v>0.5</v>
      </c>
      <c r="Y156" s="200">
        <v>1</v>
      </c>
      <c r="Z156" s="160" t="e">
        <f t="shared" si="85"/>
        <v>#DIV/0!</v>
      </c>
      <c r="AA156" s="200">
        <f>'Core Indicators'!FF176</f>
        <v>0</v>
      </c>
      <c r="AB156" s="200">
        <f t="shared" si="86"/>
        <v>0</v>
      </c>
      <c r="AC156" s="181">
        <f>'Core Indicators'!GD176</f>
        <v>0</v>
      </c>
      <c r="AD156" s="181">
        <f>'Core Indicators'!GL176</f>
        <v>0</v>
      </c>
      <c r="AE156" s="181">
        <f>'Core Indicators'!GT176</f>
        <v>0</v>
      </c>
      <c r="AF156" s="181">
        <f>'Core Indicators'!HB176</f>
        <v>0</v>
      </c>
      <c r="AG156" s="181">
        <f t="shared" si="87"/>
        <v>0</v>
      </c>
      <c r="AH156" s="181">
        <f>'Core Indicators'!HJ176</f>
        <v>0</v>
      </c>
      <c r="AI156" s="181">
        <f>'Core Indicators'!HR176</f>
        <v>0</v>
      </c>
      <c r="AJ156" s="181">
        <f t="shared" si="88"/>
        <v>0</v>
      </c>
      <c r="AK156" s="181">
        <f>'Core Indicators'!HZ176</f>
        <v>0</v>
      </c>
      <c r="AL156" s="181">
        <f>'Core Indicators'!IH176</f>
        <v>0</v>
      </c>
      <c r="AM156" s="181">
        <f>'Core Indicators'!IP176</f>
        <v>0</v>
      </c>
      <c r="AN156" s="181">
        <f t="shared" si="89"/>
        <v>0</v>
      </c>
    </row>
    <row r="157" spans="1:40" x14ac:dyDescent="0.35">
      <c r="A157" s="200">
        <f>Lists!C:C</f>
        <v>0</v>
      </c>
      <c r="B157" s="245" t="e">
        <f t="shared" si="75"/>
        <v>#DIV/0!</v>
      </c>
      <c r="C157" s="160">
        <f t="shared" si="76"/>
        <v>0</v>
      </c>
      <c r="D157" s="268">
        <f t="shared" si="77"/>
        <v>0</v>
      </c>
      <c r="E157" s="200">
        <f>'Core Indicators'!R177</f>
        <v>0</v>
      </c>
      <c r="F157" s="200">
        <f>'Core Indicators'!Z177</f>
        <v>0</v>
      </c>
      <c r="G157" s="160">
        <f t="shared" si="78"/>
        <v>0</v>
      </c>
      <c r="H157" s="200">
        <f>'Core Indicators'!AH177</f>
        <v>0</v>
      </c>
      <c r="I157" s="200">
        <f>'Core Indicators'!AP177</f>
        <v>0</v>
      </c>
      <c r="J157" s="200">
        <f>'Core Indicators'!BN177</f>
        <v>0</v>
      </c>
      <c r="K157" s="200">
        <f t="shared" si="79"/>
        <v>0</v>
      </c>
      <c r="L157" s="245">
        <f t="shared" si="80"/>
        <v>0</v>
      </c>
      <c r="M157" s="268">
        <f t="shared" si="81"/>
        <v>0</v>
      </c>
      <c r="N157" s="201">
        <f>'Core Indicators'!DJ177</f>
        <v>0</v>
      </c>
      <c r="O157" s="201">
        <f>'Core Indicators'!DR177</f>
        <v>0</v>
      </c>
      <c r="P157" s="201">
        <f>'Core Indicators'!DZ177</f>
        <v>0</v>
      </c>
      <c r="Q157" s="201">
        <f>'Core Indicators'!EH177</f>
        <v>0</v>
      </c>
      <c r="R157" s="201">
        <f>'Core Indicators'!EP177</f>
        <v>0</v>
      </c>
      <c r="S157" s="160" t="e">
        <f t="shared" si="82"/>
        <v>#DIV/0!</v>
      </c>
      <c r="T157" s="160">
        <f t="shared" si="83"/>
        <v>0.83333333333333337</v>
      </c>
      <c r="U157" s="200">
        <v>1</v>
      </c>
      <c r="V157" s="200">
        <v>1</v>
      </c>
      <c r="W157" s="200">
        <f>'Core Indicators'!EX177</f>
        <v>0</v>
      </c>
      <c r="X157" s="160">
        <f t="shared" si="84"/>
        <v>0.5</v>
      </c>
      <c r="Y157" s="200">
        <v>1</v>
      </c>
      <c r="Z157" s="160" t="e">
        <f t="shared" si="85"/>
        <v>#DIV/0!</v>
      </c>
      <c r="AA157" s="200">
        <f>'Core Indicators'!FF177</f>
        <v>0</v>
      </c>
      <c r="AB157" s="200">
        <f t="shared" si="86"/>
        <v>0</v>
      </c>
      <c r="AC157" s="181">
        <f>'Core Indicators'!GD177</f>
        <v>0</v>
      </c>
      <c r="AD157" s="181">
        <f>'Core Indicators'!GL177</f>
        <v>0</v>
      </c>
      <c r="AE157" s="181">
        <f>'Core Indicators'!GT177</f>
        <v>0</v>
      </c>
      <c r="AF157" s="181">
        <f>'Core Indicators'!HB177</f>
        <v>0</v>
      </c>
      <c r="AG157" s="181">
        <f t="shared" si="87"/>
        <v>0</v>
      </c>
      <c r="AH157" s="181">
        <f>'Core Indicators'!HJ177</f>
        <v>0</v>
      </c>
      <c r="AI157" s="181">
        <f>'Core Indicators'!HR177</f>
        <v>0</v>
      </c>
      <c r="AJ157" s="181">
        <f t="shared" si="88"/>
        <v>0</v>
      </c>
      <c r="AK157" s="181">
        <f>'Core Indicators'!HZ177</f>
        <v>0</v>
      </c>
      <c r="AL157" s="181">
        <f>'Core Indicators'!IH177</f>
        <v>0</v>
      </c>
      <c r="AM157" s="181">
        <f>'Core Indicators'!IP177</f>
        <v>0</v>
      </c>
      <c r="AN157" s="181">
        <f t="shared" si="89"/>
        <v>0</v>
      </c>
    </row>
    <row r="158" spans="1:40" x14ac:dyDescent="0.35">
      <c r="A158" s="200">
        <f>Lists!C:C</f>
        <v>0</v>
      </c>
      <c r="B158" s="245" t="e">
        <f t="shared" si="75"/>
        <v>#DIV/0!</v>
      </c>
      <c r="C158" s="160">
        <f t="shared" si="76"/>
        <v>0</v>
      </c>
      <c r="D158" s="268">
        <f t="shared" si="77"/>
        <v>0</v>
      </c>
      <c r="E158" s="200">
        <f>'Core Indicators'!R178</f>
        <v>0</v>
      </c>
      <c r="F158" s="200">
        <f>'Core Indicators'!Z178</f>
        <v>0</v>
      </c>
      <c r="G158" s="160">
        <f t="shared" si="78"/>
        <v>0</v>
      </c>
      <c r="H158" s="200">
        <f>'Core Indicators'!AH178</f>
        <v>0</v>
      </c>
      <c r="I158" s="200">
        <f>'Core Indicators'!AP178</f>
        <v>0</v>
      </c>
      <c r="J158" s="200">
        <f>'Core Indicators'!BN178</f>
        <v>0</v>
      </c>
      <c r="K158" s="200">
        <f t="shared" si="79"/>
        <v>0</v>
      </c>
      <c r="L158" s="245">
        <f t="shared" si="80"/>
        <v>0</v>
      </c>
      <c r="M158" s="268">
        <f t="shared" si="81"/>
        <v>0</v>
      </c>
      <c r="N158" s="201">
        <f>'Core Indicators'!DJ178</f>
        <v>0</v>
      </c>
      <c r="O158" s="201">
        <f>'Core Indicators'!DR178</f>
        <v>0</v>
      </c>
      <c r="P158" s="201">
        <f>'Core Indicators'!DZ178</f>
        <v>0</v>
      </c>
      <c r="Q158" s="201">
        <f>'Core Indicators'!EH178</f>
        <v>0</v>
      </c>
      <c r="R158" s="201">
        <f>'Core Indicators'!EP178</f>
        <v>0</v>
      </c>
      <c r="S158" s="160" t="e">
        <f t="shared" si="82"/>
        <v>#DIV/0!</v>
      </c>
      <c r="T158" s="160">
        <f t="shared" si="83"/>
        <v>0.83333333333333337</v>
      </c>
      <c r="U158" s="200">
        <v>1</v>
      </c>
      <c r="V158" s="200">
        <v>1</v>
      </c>
      <c r="W158" s="200">
        <f>'Core Indicators'!EX178</f>
        <v>0</v>
      </c>
      <c r="X158" s="160">
        <f t="shared" si="84"/>
        <v>0.5</v>
      </c>
      <c r="Y158" s="200">
        <v>1</v>
      </c>
      <c r="Z158" s="160" t="e">
        <f t="shared" si="85"/>
        <v>#DIV/0!</v>
      </c>
      <c r="AA158" s="200">
        <f>'Core Indicators'!FF178</f>
        <v>0</v>
      </c>
      <c r="AB158" s="200">
        <f t="shared" si="86"/>
        <v>0</v>
      </c>
      <c r="AC158" s="181">
        <f>'Core Indicators'!GD178</f>
        <v>0</v>
      </c>
      <c r="AD158" s="181">
        <f>'Core Indicators'!GL178</f>
        <v>0</v>
      </c>
      <c r="AE158" s="181">
        <f>'Core Indicators'!GT178</f>
        <v>0</v>
      </c>
      <c r="AF158" s="181">
        <f>'Core Indicators'!HB178</f>
        <v>0</v>
      </c>
      <c r="AG158" s="181">
        <f t="shared" si="87"/>
        <v>0</v>
      </c>
      <c r="AH158" s="181">
        <f>'Core Indicators'!HJ178</f>
        <v>0</v>
      </c>
      <c r="AI158" s="181">
        <f>'Core Indicators'!HR178</f>
        <v>0</v>
      </c>
      <c r="AJ158" s="181">
        <f t="shared" si="88"/>
        <v>0</v>
      </c>
      <c r="AK158" s="181">
        <f>'Core Indicators'!HZ178</f>
        <v>0</v>
      </c>
      <c r="AL158" s="181">
        <f>'Core Indicators'!IH178</f>
        <v>0</v>
      </c>
      <c r="AM158" s="181">
        <f>'Core Indicators'!IP178</f>
        <v>0</v>
      </c>
      <c r="AN158" s="181">
        <f t="shared" si="89"/>
        <v>0</v>
      </c>
    </row>
    <row r="159" spans="1:40" x14ac:dyDescent="0.35">
      <c r="A159" s="200">
        <f>Lists!C:C</f>
        <v>0</v>
      </c>
      <c r="B159" s="245" t="e">
        <f t="shared" si="75"/>
        <v>#DIV/0!</v>
      </c>
      <c r="C159" s="160">
        <f t="shared" si="76"/>
        <v>0</v>
      </c>
      <c r="D159" s="268">
        <f t="shared" si="77"/>
        <v>0</v>
      </c>
      <c r="E159" s="200">
        <f>'Core Indicators'!R179</f>
        <v>0</v>
      </c>
      <c r="F159" s="200">
        <f>'Core Indicators'!Z179</f>
        <v>0</v>
      </c>
      <c r="G159" s="160">
        <f t="shared" si="78"/>
        <v>0</v>
      </c>
      <c r="H159" s="200">
        <f>'Core Indicators'!AH179</f>
        <v>0</v>
      </c>
      <c r="I159" s="200">
        <f>'Core Indicators'!AP179</f>
        <v>0</v>
      </c>
      <c r="J159" s="200">
        <f>'Core Indicators'!BN179</f>
        <v>0</v>
      </c>
      <c r="K159" s="200">
        <f t="shared" si="79"/>
        <v>0</v>
      </c>
      <c r="L159" s="245">
        <f t="shared" si="80"/>
        <v>0</v>
      </c>
      <c r="M159" s="268">
        <f t="shared" si="81"/>
        <v>0</v>
      </c>
      <c r="N159" s="201">
        <f>'Core Indicators'!DJ179</f>
        <v>0</v>
      </c>
      <c r="O159" s="201">
        <f>'Core Indicators'!DR179</f>
        <v>0</v>
      </c>
      <c r="P159" s="201">
        <f>'Core Indicators'!DZ179</f>
        <v>0</v>
      </c>
      <c r="Q159" s="201">
        <f>'Core Indicators'!EH179</f>
        <v>0</v>
      </c>
      <c r="R159" s="201">
        <f>'Core Indicators'!EP179</f>
        <v>0</v>
      </c>
      <c r="S159" s="160" t="e">
        <f t="shared" si="82"/>
        <v>#DIV/0!</v>
      </c>
      <c r="T159" s="160">
        <f t="shared" si="83"/>
        <v>0.83333333333333337</v>
      </c>
      <c r="U159" s="200">
        <v>1</v>
      </c>
      <c r="V159" s="200">
        <v>1</v>
      </c>
      <c r="W159" s="200">
        <f>'Core Indicators'!EX179</f>
        <v>0</v>
      </c>
      <c r="X159" s="160">
        <f t="shared" si="84"/>
        <v>0.5</v>
      </c>
      <c r="Y159" s="200">
        <v>1</v>
      </c>
      <c r="Z159" s="160" t="e">
        <f t="shared" si="85"/>
        <v>#DIV/0!</v>
      </c>
      <c r="AA159" s="200">
        <f>'Core Indicators'!FF179</f>
        <v>0</v>
      </c>
      <c r="AB159" s="200">
        <f t="shared" si="86"/>
        <v>0</v>
      </c>
      <c r="AC159" s="181">
        <f>'Core Indicators'!GD179</f>
        <v>0</v>
      </c>
      <c r="AD159" s="181">
        <f>'Core Indicators'!GL179</f>
        <v>0</v>
      </c>
      <c r="AE159" s="181">
        <f>'Core Indicators'!GT179</f>
        <v>0</v>
      </c>
      <c r="AF159" s="181">
        <f>'Core Indicators'!HB179</f>
        <v>0</v>
      </c>
      <c r="AG159" s="181">
        <f t="shared" si="87"/>
        <v>0</v>
      </c>
      <c r="AH159" s="181">
        <f>'Core Indicators'!HJ179</f>
        <v>0</v>
      </c>
      <c r="AI159" s="181">
        <f>'Core Indicators'!HR179</f>
        <v>0</v>
      </c>
      <c r="AJ159" s="181">
        <f t="shared" si="88"/>
        <v>0</v>
      </c>
      <c r="AK159" s="181">
        <f>'Core Indicators'!HZ179</f>
        <v>0</v>
      </c>
      <c r="AL159" s="181">
        <f>'Core Indicators'!IH179</f>
        <v>0</v>
      </c>
      <c r="AM159" s="181">
        <f>'Core Indicators'!IP179</f>
        <v>0</v>
      </c>
      <c r="AN159" s="181">
        <f t="shared" si="89"/>
        <v>0</v>
      </c>
    </row>
    <row r="160" spans="1:40" x14ac:dyDescent="0.35">
      <c r="A160" s="200">
        <f>Lists!C:C</f>
        <v>0</v>
      </c>
      <c r="B160" s="245" t="e">
        <f t="shared" si="75"/>
        <v>#DIV/0!</v>
      </c>
      <c r="C160" s="160">
        <f t="shared" si="76"/>
        <v>0</v>
      </c>
      <c r="D160" s="268">
        <f t="shared" si="77"/>
        <v>0</v>
      </c>
      <c r="E160" s="200">
        <f>'Core Indicators'!R180</f>
        <v>0</v>
      </c>
      <c r="F160" s="200">
        <f>'Core Indicators'!Z180</f>
        <v>0</v>
      </c>
      <c r="G160" s="160">
        <f t="shared" si="78"/>
        <v>0</v>
      </c>
      <c r="H160" s="200">
        <f>'Core Indicators'!AH180</f>
        <v>0</v>
      </c>
      <c r="I160" s="200">
        <f>'Core Indicators'!AP180</f>
        <v>0</v>
      </c>
      <c r="J160" s="200">
        <f>'Core Indicators'!BN180</f>
        <v>0</v>
      </c>
      <c r="K160" s="200">
        <f t="shared" si="79"/>
        <v>0</v>
      </c>
      <c r="L160" s="245">
        <f t="shared" si="80"/>
        <v>0</v>
      </c>
      <c r="M160" s="268">
        <f t="shared" si="81"/>
        <v>0</v>
      </c>
      <c r="N160" s="201">
        <f>'Core Indicators'!DJ180</f>
        <v>0</v>
      </c>
      <c r="O160" s="201">
        <f>'Core Indicators'!DR180</f>
        <v>0</v>
      </c>
      <c r="P160" s="201">
        <f>'Core Indicators'!DZ180</f>
        <v>0</v>
      </c>
      <c r="Q160" s="201">
        <f>'Core Indicators'!EH180</f>
        <v>0</v>
      </c>
      <c r="R160" s="201">
        <f>'Core Indicators'!EP180</f>
        <v>0</v>
      </c>
      <c r="S160" s="160" t="e">
        <f t="shared" si="82"/>
        <v>#DIV/0!</v>
      </c>
      <c r="T160" s="160">
        <f t="shared" si="83"/>
        <v>0.83333333333333337</v>
      </c>
      <c r="U160" s="200">
        <v>1</v>
      </c>
      <c r="V160" s="200">
        <v>1</v>
      </c>
      <c r="W160" s="200">
        <f>'Core Indicators'!EX180</f>
        <v>0</v>
      </c>
      <c r="X160" s="160">
        <f t="shared" si="84"/>
        <v>0.5</v>
      </c>
      <c r="Y160" s="200">
        <v>1</v>
      </c>
      <c r="Z160" s="160" t="e">
        <f t="shared" si="85"/>
        <v>#DIV/0!</v>
      </c>
      <c r="AA160" s="200">
        <f>'Core Indicators'!FF180</f>
        <v>0</v>
      </c>
      <c r="AB160" s="200">
        <f t="shared" si="86"/>
        <v>0</v>
      </c>
      <c r="AC160" s="181">
        <f>'Core Indicators'!GD180</f>
        <v>0</v>
      </c>
      <c r="AD160" s="181">
        <f>'Core Indicators'!GL180</f>
        <v>0</v>
      </c>
      <c r="AE160" s="181">
        <f>'Core Indicators'!GT180</f>
        <v>0</v>
      </c>
      <c r="AF160" s="181">
        <f>'Core Indicators'!HB180</f>
        <v>0</v>
      </c>
      <c r="AG160" s="181">
        <f t="shared" si="87"/>
        <v>0</v>
      </c>
      <c r="AH160" s="181">
        <f>'Core Indicators'!HJ180</f>
        <v>0</v>
      </c>
      <c r="AI160" s="181">
        <f>'Core Indicators'!HR180</f>
        <v>0</v>
      </c>
      <c r="AJ160" s="181">
        <f t="shared" si="88"/>
        <v>0</v>
      </c>
      <c r="AK160" s="181">
        <f>'Core Indicators'!HZ180</f>
        <v>0</v>
      </c>
      <c r="AL160" s="181">
        <f>'Core Indicators'!IH180</f>
        <v>0</v>
      </c>
      <c r="AM160" s="181">
        <f>'Core Indicators'!IP180</f>
        <v>0</v>
      </c>
      <c r="AN160" s="181">
        <f t="shared" si="89"/>
        <v>0</v>
      </c>
    </row>
    <row r="161" spans="1:40" x14ac:dyDescent="0.35">
      <c r="A161" s="200">
        <f>Lists!C:C</f>
        <v>0</v>
      </c>
      <c r="B161" s="245" t="e">
        <f t="shared" si="75"/>
        <v>#DIV/0!</v>
      </c>
      <c r="C161" s="160">
        <f t="shared" si="76"/>
        <v>0</v>
      </c>
      <c r="D161" s="268">
        <f t="shared" si="77"/>
        <v>0</v>
      </c>
      <c r="E161" s="200">
        <f>'Core Indicators'!R181</f>
        <v>0</v>
      </c>
      <c r="F161" s="200">
        <f>'Core Indicators'!Z181</f>
        <v>0</v>
      </c>
      <c r="G161" s="160">
        <f t="shared" si="78"/>
        <v>0</v>
      </c>
      <c r="H161" s="200">
        <f>'Core Indicators'!AH181</f>
        <v>0</v>
      </c>
      <c r="I161" s="200">
        <f>'Core Indicators'!AP181</f>
        <v>0</v>
      </c>
      <c r="J161" s="200">
        <f>'Core Indicators'!BN181</f>
        <v>0</v>
      </c>
      <c r="K161" s="200">
        <f t="shared" si="79"/>
        <v>0</v>
      </c>
      <c r="L161" s="245">
        <f t="shared" si="80"/>
        <v>0</v>
      </c>
      <c r="M161" s="268">
        <f t="shared" si="81"/>
        <v>0</v>
      </c>
      <c r="N161" s="201">
        <f>'Core Indicators'!DJ181</f>
        <v>0</v>
      </c>
      <c r="O161" s="201">
        <f>'Core Indicators'!DR181</f>
        <v>0</v>
      </c>
      <c r="P161" s="201">
        <f>'Core Indicators'!DZ181</f>
        <v>0</v>
      </c>
      <c r="Q161" s="201">
        <f>'Core Indicators'!EH181</f>
        <v>0</v>
      </c>
      <c r="R161" s="201">
        <f>'Core Indicators'!EP181</f>
        <v>0</v>
      </c>
      <c r="S161" s="160" t="e">
        <f t="shared" si="82"/>
        <v>#DIV/0!</v>
      </c>
      <c r="T161" s="160">
        <f t="shared" si="83"/>
        <v>0.83333333333333337</v>
      </c>
      <c r="U161" s="200">
        <v>1</v>
      </c>
      <c r="V161" s="200">
        <v>1</v>
      </c>
      <c r="W161" s="200">
        <f>'Core Indicators'!EX181</f>
        <v>0</v>
      </c>
      <c r="X161" s="160">
        <f t="shared" si="84"/>
        <v>0.5</v>
      </c>
      <c r="Y161" s="200">
        <v>1</v>
      </c>
      <c r="Z161" s="160" t="e">
        <f t="shared" si="85"/>
        <v>#DIV/0!</v>
      </c>
      <c r="AA161" s="200">
        <f>'Core Indicators'!FF181</f>
        <v>0</v>
      </c>
      <c r="AB161" s="200">
        <f t="shared" si="86"/>
        <v>0</v>
      </c>
      <c r="AC161" s="181">
        <f>'Core Indicators'!GD181</f>
        <v>0</v>
      </c>
      <c r="AD161" s="181">
        <f>'Core Indicators'!GL181</f>
        <v>0</v>
      </c>
      <c r="AE161" s="181">
        <f>'Core Indicators'!GT181</f>
        <v>0</v>
      </c>
      <c r="AF161" s="181">
        <f>'Core Indicators'!HB181</f>
        <v>0</v>
      </c>
      <c r="AG161" s="181">
        <f t="shared" si="87"/>
        <v>0</v>
      </c>
      <c r="AH161" s="181">
        <f>'Core Indicators'!HJ181</f>
        <v>0</v>
      </c>
      <c r="AI161" s="181">
        <f>'Core Indicators'!HR181</f>
        <v>0</v>
      </c>
      <c r="AJ161" s="181">
        <f t="shared" si="88"/>
        <v>0</v>
      </c>
      <c r="AK161" s="181">
        <f>'Core Indicators'!HZ181</f>
        <v>0</v>
      </c>
      <c r="AL161" s="181">
        <f>'Core Indicators'!IH181</f>
        <v>0</v>
      </c>
      <c r="AM161" s="181">
        <f>'Core Indicators'!IP181</f>
        <v>0</v>
      </c>
      <c r="AN161" s="181">
        <f t="shared" si="89"/>
        <v>0</v>
      </c>
    </row>
    <row r="162" spans="1:40" x14ac:dyDescent="0.35">
      <c r="A162" s="200">
        <f>Lists!C:C</f>
        <v>0</v>
      </c>
      <c r="B162" s="245" t="e">
        <f t="shared" si="75"/>
        <v>#DIV/0!</v>
      </c>
      <c r="C162" s="160">
        <f t="shared" si="76"/>
        <v>0</v>
      </c>
      <c r="D162" s="268">
        <f t="shared" si="77"/>
        <v>0</v>
      </c>
      <c r="E162" s="200">
        <f>'Core Indicators'!R182</f>
        <v>0</v>
      </c>
      <c r="F162" s="200">
        <f>'Core Indicators'!Z182</f>
        <v>0</v>
      </c>
      <c r="G162" s="160">
        <f t="shared" si="78"/>
        <v>0</v>
      </c>
      <c r="H162" s="200">
        <f>'Core Indicators'!AH182</f>
        <v>0</v>
      </c>
      <c r="I162" s="200">
        <f>'Core Indicators'!AP182</f>
        <v>0</v>
      </c>
      <c r="J162" s="200">
        <f>'Core Indicators'!BN182</f>
        <v>0</v>
      </c>
      <c r="K162" s="200">
        <f t="shared" si="79"/>
        <v>0</v>
      </c>
      <c r="L162" s="245">
        <f t="shared" si="80"/>
        <v>0</v>
      </c>
      <c r="M162" s="268">
        <f t="shared" si="81"/>
        <v>0</v>
      </c>
      <c r="N162" s="201">
        <f>'Core Indicators'!DJ182</f>
        <v>0</v>
      </c>
      <c r="O162" s="201">
        <f>'Core Indicators'!DR182</f>
        <v>0</v>
      </c>
      <c r="P162" s="201">
        <f>'Core Indicators'!DZ182</f>
        <v>0</v>
      </c>
      <c r="Q162" s="201">
        <f>'Core Indicators'!EH182</f>
        <v>0</v>
      </c>
      <c r="R162" s="201">
        <f>'Core Indicators'!EP182</f>
        <v>0</v>
      </c>
      <c r="S162" s="160" t="e">
        <f t="shared" si="82"/>
        <v>#DIV/0!</v>
      </c>
      <c r="T162" s="160">
        <f t="shared" si="83"/>
        <v>0.83333333333333337</v>
      </c>
      <c r="U162" s="200">
        <v>1</v>
      </c>
      <c r="V162" s="200">
        <v>1</v>
      </c>
      <c r="W162" s="200">
        <f>'Core Indicators'!EX182</f>
        <v>0</v>
      </c>
      <c r="X162" s="160">
        <f t="shared" si="84"/>
        <v>0.5</v>
      </c>
      <c r="Y162" s="200">
        <v>1</v>
      </c>
      <c r="Z162" s="160" t="e">
        <f t="shared" si="85"/>
        <v>#DIV/0!</v>
      </c>
      <c r="AA162" s="200">
        <f>'Core Indicators'!FF182</f>
        <v>0</v>
      </c>
      <c r="AB162" s="200">
        <f t="shared" si="86"/>
        <v>0</v>
      </c>
      <c r="AC162" s="181">
        <f>'Core Indicators'!GD182</f>
        <v>0</v>
      </c>
      <c r="AD162" s="181">
        <f>'Core Indicators'!GL182</f>
        <v>0</v>
      </c>
      <c r="AE162" s="181">
        <f>'Core Indicators'!GT182</f>
        <v>0</v>
      </c>
      <c r="AF162" s="181">
        <f>'Core Indicators'!HB182</f>
        <v>0</v>
      </c>
      <c r="AG162" s="181">
        <f t="shared" si="87"/>
        <v>0</v>
      </c>
      <c r="AH162" s="181">
        <f>'Core Indicators'!HJ182</f>
        <v>0</v>
      </c>
      <c r="AI162" s="181">
        <f>'Core Indicators'!HR182</f>
        <v>0</v>
      </c>
      <c r="AJ162" s="181">
        <f t="shared" si="88"/>
        <v>0</v>
      </c>
      <c r="AK162" s="181">
        <f>'Core Indicators'!HZ182</f>
        <v>0</v>
      </c>
      <c r="AL162" s="181">
        <f>'Core Indicators'!IH182</f>
        <v>0</v>
      </c>
      <c r="AM162" s="181">
        <f>'Core Indicators'!IP182</f>
        <v>0</v>
      </c>
      <c r="AN162" s="181">
        <f t="shared" si="89"/>
        <v>0</v>
      </c>
    </row>
    <row r="163" spans="1:40" x14ac:dyDescent="0.35">
      <c r="A163" s="200">
        <f>Lists!C:C</f>
        <v>0</v>
      </c>
      <c r="B163" s="245" t="e">
        <f t="shared" si="75"/>
        <v>#DIV/0!</v>
      </c>
      <c r="C163" s="160">
        <f t="shared" si="76"/>
        <v>0</v>
      </c>
      <c r="D163" s="268">
        <f t="shared" si="77"/>
        <v>0</v>
      </c>
      <c r="E163" s="200">
        <f>'Core Indicators'!R183</f>
        <v>0</v>
      </c>
      <c r="F163" s="200">
        <f>'Core Indicators'!Z183</f>
        <v>0</v>
      </c>
      <c r="G163" s="160">
        <f t="shared" si="78"/>
        <v>0</v>
      </c>
      <c r="H163" s="200">
        <f>'Core Indicators'!AH183</f>
        <v>0</v>
      </c>
      <c r="I163" s="200">
        <f>'Core Indicators'!AP183</f>
        <v>0</v>
      </c>
      <c r="J163" s="200">
        <f>'Core Indicators'!BN183</f>
        <v>0</v>
      </c>
      <c r="K163" s="200">
        <f t="shared" si="79"/>
        <v>0</v>
      </c>
      <c r="L163" s="245">
        <f t="shared" si="80"/>
        <v>0</v>
      </c>
      <c r="M163" s="268">
        <f t="shared" si="81"/>
        <v>0</v>
      </c>
      <c r="N163" s="201">
        <f>'Core Indicators'!DJ183</f>
        <v>0</v>
      </c>
      <c r="O163" s="201">
        <f>'Core Indicators'!DR183</f>
        <v>0</v>
      </c>
      <c r="P163" s="201">
        <f>'Core Indicators'!DZ183</f>
        <v>0</v>
      </c>
      <c r="Q163" s="201">
        <f>'Core Indicators'!EH183</f>
        <v>0</v>
      </c>
      <c r="R163" s="201">
        <f>'Core Indicators'!EP183</f>
        <v>0</v>
      </c>
      <c r="S163" s="160" t="e">
        <f t="shared" si="82"/>
        <v>#DIV/0!</v>
      </c>
      <c r="T163" s="160">
        <f t="shared" si="83"/>
        <v>0.83333333333333337</v>
      </c>
      <c r="U163" s="200">
        <v>1</v>
      </c>
      <c r="V163" s="200">
        <v>1</v>
      </c>
      <c r="W163" s="200">
        <f>'Core Indicators'!EX183</f>
        <v>0</v>
      </c>
      <c r="X163" s="160">
        <f t="shared" si="84"/>
        <v>0.5</v>
      </c>
      <c r="Y163" s="200">
        <v>1</v>
      </c>
      <c r="Z163" s="160" t="e">
        <f t="shared" si="85"/>
        <v>#DIV/0!</v>
      </c>
      <c r="AA163" s="200">
        <f>'Core Indicators'!FF183</f>
        <v>0</v>
      </c>
      <c r="AB163" s="200">
        <f t="shared" si="86"/>
        <v>0</v>
      </c>
      <c r="AC163" s="181">
        <f>'Core Indicators'!GD183</f>
        <v>0</v>
      </c>
      <c r="AD163" s="181">
        <f>'Core Indicators'!GL183</f>
        <v>0</v>
      </c>
      <c r="AE163" s="181">
        <f>'Core Indicators'!GT183</f>
        <v>0</v>
      </c>
      <c r="AF163" s="181">
        <f>'Core Indicators'!HB183</f>
        <v>0</v>
      </c>
      <c r="AG163" s="181">
        <f t="shared" si="87"/>
        <v>0</v>
      </c>
      <c r="AH163" s="181">
        <f>'Core Indicators'!HJ183</f>
        <v>0</v>
      </c>
      <c r="AI163" s="181">
        <f>'Core Indicators'!HR183</f>
        <v>0</v>
      </c>
      <c r="AJ163" s="181">
        <f t="shared" si="88"/>
        <v>0</v>
      </c>
      <c r="AK163" s="181">
        <f>'Core Indicators'!HZ183</f>
        <v>0</v>
      </c>
      <c r="AL163" s="181">
        <f>'Core Indicators'!IH183</f>
        <v>0</v>
      </c>
      <c r="AM163" s="181">
        <f>'Core Indicators'!IP183</f>
        <v>0</v>
      </c>
      <c r="AN163" s="181">
        <f t="shared" si="89"/>
        <v>0</v>
      </c>
    </row>
    <row r="164" spans="1:40" x14ac:dyDescent="0.35">
      <c r="A164" s="200">
        <f>Lists!C:C</f>
        <v>0</v>
      </c>
      <c r="B164" s="245" t="e">
        <f t="shared" si="75"/>
        <v>#DIV/0!</v>
      </c>
      <c r="C164" s="160">
        <f t="shared" si="76"/>
        <v>0</v>
      </c>
      <c r="D164" s="268">
        <f t="shared" si="77"/>
        <v>0</v>
      </c>
      <c r="E164" s="200">
        <f>'Core Indicators'!R184</f>
        <v>0</v>
      </c>
      <c r="F164" s="200">
        <f>'Core Indicators'!Z184</f>
        <v>0</v>
      </c>
      <c r="G164" s="160">
        <f t="shared" si="78"/>
        <v>0</v>
      </c>
      <c r="H164" s="200">
        <f>'Core Indicators'!AH184</f>
        <v>0</v>
      </c>
      <c r="I164" s="200">
        <f>'Core Indicators'!AP184</f>
        <v>0</v>
      </c>
      <c r="J164" s="200">
        <f>'Core Indicators'!BN184</f>
        <v>0</v>
      </c>
      <c r="K164" s="200">
        <f t="shared" si="79"/>
        <v>0</v>
      </c>
      <c r="L164" s="245">
        <f t="shared" si="80"/>
        <v>0</v>
      </c>
      <c r="M164" s="268">
        <f t="shared" si="81"/>
        <v>0</v>
      </c>
      <c r="N164" s="201">
        <f>'Core Indicators'!DJ184</f>
        <v>0</v>
      </c>
      <c r="O164" s="201">
        <f>'Core Indicators'!DR184</f>
        <v>0</v>
      </c>
      <c r="P164" s="201">
        <f>'Core Indicators'!DZ184</f>
        <v>0</v>
      </c>
      <c r="Q164" s="201">
        <f>'Core Indicators'!EH184</f>
        <v>0</v>
      </c>
      <c r="R164" s="201">
        <f>'Core Indicators'!EP184</f>
        <v>0</v>
      </c>
      <c r="S164" s="160" t="e">
        <f t="shared" si="82"/>
        <v>#DIV/0!</v>
      </c>
      <c r="T164" s="160">
        <f t="shared" si="83"/>
        <v>0.83333333333333337</v>
      </c>
      <c r="U164" s="200">
        <v>1</v>
      </c>
      <c r="V164" s="200">
        <v>1</v>
      </c>
      <c r="W164" s="200">
        <f>'Core Indicators'!EX184</f>
        <v>0</v>
      </c>
      <c r="X164" s="160">
        <f t="shared" si="84"/>
        <v>0.5</v>
      </c>
      <c r="Y164" s="200">
        <v>1</v>
      </c>
      <c r="Z164" s="160" t="e">
        <f t="shared" si="85"/>
        <v>#DIV/0!</v>
      </c>
      <c r="AA164" s="200">
        <f>'Core Indicators'!FF184</f>
        <v>0</v>
      </c>
      <c r="AB164" s="200">
        <f t="shared" si="86"/>
        <v>0</v>
      </c>
      <c r="AC164" s="181">
        <f>'Core Indicators'!GD184</f>
        <v>0</v>
      </c>
      <c r="AD164" s="181">
        <f>'Core Indicators'!GL184</f>
        <v>0</v>
      </c>
      <c r="AE164" s="181">
        <f>'Core Indicators'!GT184</f>
        <v>0</v>
      </c>
      <c r="AF164" s="181">
        <f>'Core Indicators'!HB184</f>
        <v>0</v>
      </c>
      <c r="AG164" s="181">
        <f t="shared" si="87"/>
        <v>0</v>
      </c>
      <c r="AH164" s="181">
        <f>'Core Indicators'!HJ184</f>
        <v>0</v>
      </c>
      <c r="AI164" s="181">
        <f>'Core Indicators'!HR184</f>
        <v>0</v>
      </c>
      <c r="AJ164" s="181">
        <f t="shared" si="88"/>
        <v>0</v>
      </c>
      <c r="AK164" s="181">
        <f>'Core Indicators'!HZ184</f>
        <v>0</v>
      </c>
      <c r="AL164" s="181">
        <f>'Core Indicators'!IH184</f>
        <v>0</v>
      </c>
      <c r="AM164" s="181">
        <f>'Core Indicators'!IP184</f>
        <v>0</v>
      </c>
      <c r="AN164" s="181">
        <f t="shared" si="89"/>
        <v>0</v>
      </c>
    </row>
    <row r="165" spans="1:40" x14ac:dyDescent="0.35">
      <c r="A165" s="200">
        <f>Lists!C:C</f>
        <v>0</v>
      </c>
      <c r="B165" s="245" t="e">
        <f t="shared" si="75"/>
        <v>#DIV/0!</v>
      </c>
      <c r="C165" s="160">
        <f t="shared" si="76"/>
        <v>0</v>
      </c>
      <c r="D165" s="268">
        <f t="shared" si="77"/>
        <v>0</v>
      </c>
      <c r="E165" s="200">
        <f>'Core Indicators'!R185</f>
        <v>0</v>
      </c>
      <c r="F165" s="200">
        <f>'Core Indicators'!Z185</f>
        <v>0</v>
      </c>
      <c r="G165" s="160">
        <f t="shared" si="78"/>
        <v>0</v>
      </c>
      <c r="H165" s="200">
        <f>'Core Indicators'!AH185</f>
        <v>0</v>
      </c>
      <c r="I165" s="200">
        <f>'Core Indicators'!AP185</f>
        <v>0</v>
      </c>
      <c r="J165" s="200">
        <f>'Core Indicators'!BN185</f>
        <v>0</v>
      </c>
      <c r="K165" s="200">
        <f t="shared" si="79"/>
        <v>0</v>
      </c>
      <c r="L165" s="245">
        <f t="shared" si="80"/>
        <v>0</v>
      </c>
      <c r="M165" s="268">
        <f t="shared" si="81"/>
        <v>0</v>
      </c>
      <c r="N165" s="201">
        <f>'Core Indicators'!DJ185</f>
        <v>0</v>
      </c>
      <c r="O165" s="201">
        <f>'Core Indicators'!DR185</f>
        <v>0</v>
      </c>
      <c r="P165" s="201">
        <f>'Core Indicators'!DZ185</f>
        <v>0</v>
      </c>
      <c r="Q165" s="201">
        <f>'Core Indicators'!EH185</f>
        <v>0</v>
      </c>
      <c r="R165" s="201">
        <f>'Core Indicators'!EP185</f>
        <v>0</v>
      </c>
      <c r="S165" s="160" t="e">
        <f t="shared" si="82"/>
        <v>#DIV/0!</v>
      </c>
      <c r="T165" s="160">
        <f t="shared" si="83"/>
        <v>0.83333333333333337</v>
      </c>
      <c r="U165" s="200">
        <v>1</v>
      </c>
      <c r="V165" s="200">
        <v>1</v>
      </c>
      <c r="W165" s="200">
        <f>'Core Indicators'!EX185</f>
        <v>0</v>
      </c>
      <c r="X165" s="160">
        <f t="shared" si="84"/>
        <v>0.5</v>
      </c>
      <c r="Y165" s="200">
        <v>1</v>
      </c>
      <c r="Z165" s="160" t="e">
        <f t="shared" si="85"/>
        <v>#DIV/0!</v>
      </c>
      <c r="AA165" s="200">
        <f>'Core Indicators'!FF185</f>
        <v>0</v>
      </c>
      <c r="AB165" s="200">
        <f t="shared" si="86"/>
        <v>0</v>
      </c>
      <c r="AC165" s="181">
        <f>'Core Indicators'!GD185</f>
        <v>0</v>
      </c>
      <c r="AD165" s="181">
        <f>'Core Indicators'!GL185</f>
        <v>0</v>
      </c>
      <c r="AE165" s="181">
        <f>'Core Indicators'!GT185</f>
        <v>0</v>
      </c>
      <c r="AF165" s="181">
        <f>'Core Indicators'!HB185</f>
        <v>0</v>
      </c>
      <c r="AG165" s="181">
        <f t="shared" si="87"/>
        <v>0</v>
      </c>
      <c r="AH165" s="181">
        <f>'Core Indicators'!HJ185</f>
        <v>0</v>
      </c>
      <c r="AI165" s="181">
        <f>'Core Indicators'!HR185</f>
        <v>0</v>
      </c>
      <c r="AJ165" s="181">
        <f t="shared" si="88"/>
        <v>0</v>
      </c>
      <c r="AK165" s="181">
        <f>'Core Indicators'!HZ185</f>
        <v>0</v>
      </c>
      <c r="AL165" s="181">
        <f>'Core Indicators'!IH185</f>
        <v>0</v>
      </c>
      <c r="AM165" s="181">
        <f>'Core Indicators'!IP185</f>
        <v>0</v>
      </c>
      <c r="AN165" s="181">
        <f t="shared" si="89"/>
        <v>0</v>
      </c>
    </row>
    <row r="166" spans="1:40" x14ac:dyDescent="0.35">
      <c r="A166" s="200">
        <f>Lists!C:C</f>
        <v>0</v>
      </c>
      <c r="B166" s="245" t="e">
        <f t="shared" si="75"/>
        <v>#DIV/0!</v>
      </c>
      <c r="C166" s="160">
        <f t="shared" si="76"/>
        <v>0</v>
      </c>
      <c r="D166" s="268">
        <f t="shared" si="77"/>
        <v>0</v>
      </c>
      <c r="E166" s="200">
        <f>'Core Indicators'!R186</f>
        <v>0</v>
      </c>
      <c r="F166" s="200">
        <f>'Core Indicators'!Z186</f>
        <v>0</v>
      </c>
      <c r="G166" s="160">
        <f t="shared" si="78"/>
        <v>0</v>
      </c>
      <c r="H166" s="200">
        <f>'Core Indicators'!AH186</f>
        <v>0</v>
      </c>
      <c r="I166" s="200">
        <f>'Core Indicators'!AP186</f>
        <v>0</v>
      </c>
      <c r="J166" s="200">
        <f>'Core Indicators'!BN186</f>
        <v>0</v>
      </c>
      <c r="K166" s="200">
        <f t="shared" si="79"/>
        <v>0</v>
      </c>
      <c r="L166" s="245">
        <f t="shared" si="80"/>
        <v>0</v>
      </c>
      <c r="M166" s="268">
        <f t="shared" si="81"/>
        <v>0</v>
      </c>
      <c r="N166" s="201">
        <f>'Core Indicators'!DJ186</f>
        <v>0</v>
      </c>
      <c r="O166" s="201">
        <f>'Core Indicators'!DR186</f>
        <v>0</v>
      </c>
      <c r="P166" s="201">
        <f>'Core Indicators'!DZ186</f>
        <v>0</v>
      </c>
      <c r="Q166" s="201">
        <f>'Core Indicators'!EH186</f>
        <v>0</v>
      </c>
      <c r="R166" s="201">
        <f>'Core Indicators'!EP186</f>
        <v>0</v>
      </c>
      <c r="S166" s="160" t="e">
        <f t="shared" si="82"/>
        <v>#DIV/0!</v>
      </c>
      <c r="T166" s="160">
        <f t="shared" si="83"/>
        <v>0.83333333333333337</v>
      </c>
      <c r="U166" s="200">
        <v>1</v>
      </c>
      <c r="V166" s="200">
        <v>1</v>
      </c>
      <c r="W166" s="200">
        <f>'Core Indicators'!EX186</f>
        <v>0</v>
      </c>
      <c r="X166" s="160">
        <f t="shared" si="84"/>
        <v>0.5</v>
      </c>
      <c r="Y166" s="200">
        <v>1</v>
      </c>
      <c r="Z166" s="160" t="e">
        <f t="shared" si="85"/>
        <v>#DIV/0!</v>
      </c>
      <c r="AA166" s="200">
        <f>'Core Indicators'!FF186</f>
        <v>0</v>
      </c>
      <c r="AB166" s="200">
        <f t="shared" si="86"/>
        <v>0</v>
      </c>
      <c r="AC166" s="181">
        <f>'Core Indicators'!GD186</f>
        <v>0</v>
      </c>
      <c r="AD166" s="181">
        <f>'Core Indicators'!GL186</f>
        <v>0</v>
      </c>
      <c r="AE166" s="181">
        <f>'Core Indicators'!GT186</f>
        <v>0</v>
      </c>
      <c r="AF166" s="181">
        <f>'Core Indicators'!HB186</f>
        <v>0</v>
      </c>
      <c r="AG166" s="181">
        <f t="shared" si="87"/>
        <v>0</v>
      </c>
      <c r="AH166" s="181">
        <f>'Core Indicators'!HJ186</f>
        <v>0</v>
      </c>
      <c r="AI166" s="181">
        <f>'Core Indicators'!HR186</f>
        <v>0</v>
      </c>
      <c r="AJ166" s="181">
        <f t="shared" si="88"/>
        <v>0</v>
      </c>
      <c r="AK166" s="181">
        <f>'Core Indicators'!HZ186</f>
        <v>0</v>
      </c>
      <c r="AL166" s="181">
        <f>'Core Indicators'!IH186</f>
        <v>0</v>
      </c>
      <c r="AM166" s="181">
        <f>'Core Indicators'!IP186</f>
        <v>0</v>
      </c>
      <c r="AN166" s="181">
        <f t="shared" si="89"/>
        <v>0</v>
      </c>
    </row>
    <row r="167" spans="1:40" x14ac:dyDescent="0.35">
      <c r="A167" s="200">
        <f>Lists!C:C</f>
        <v>0</v>
      </c>
      <c r="B167" s="245" t="e">
        <f t="shared" si="75"/>
        <v>#DIV/0!</v>
      </c>
      <c r="C167" s="160">
        <f t="shared" si="76"/>
        <v>0</v>
      </c>
      <c r="D167" s="268">
        <f t="shared" si="77"/>
        <v>0</v>
      </c>
      <c r="E167" s="200">
        <f>'Core Indicators'!R187</f>
        <v>0</v>
      </c>
      <c r="F167" s="200">
        <f>'Core Indicators'!Z187</f>
        <v>0</v>
      </c>
      <c r="G167" s="160">
        <f t="shared" si="78"/>
        <v>0</v>
      </c>
      <c r="H167" s="200">
        <f>'Core Indicators'!AH187</f>
        <v>0</v>
      </c>
      <c r="I167" s="200">
        <f>'Core Indicators'!AP187</f>
        <v>0</v>
      </c>
      <c r="J167" s="200">
        <f>'Core Indicators'!BN187</f>
        <v>0</v>
      </c>
      <c r="K167" s="200">
        <f t="shared" si="79"/>
        <v>0</v>
      </c>
      <c r="L167" s="245">
        <f t="shared" si="80"/>
        <v>0</v>
      </c>
      <c r="M167" s="268">
        <f t="shared" si="81"/>
        <v>0</v>
      </c>
      <c r="N167" s="201">
        <f>'Core Indicators'!DJ187</f>
        <v>0</v>
      </c>
      <c r="O167" s="201">
        <f>'Core Indicators'!DR187</f>
        <v>0</v>
      </c>
      <c r="P167" s="201">
        <f>'Core Indicators'!DZ187</f>
        <v>0</v>
      </c>
      <c r="Q167" s="201">
        <f>'Core Indicators'!EH187</f>
        <v>0</v>
      </c>
      <c r="R167" s="201">
        <f>'Core Indicators'!EP187</f>
        <v>0</v>
      </c>
      <c r="S167" s="160" t="e">
        <f t="shared" si="82"/>
        <v>#DIV/0!</v>
      </c>
      <c r="T167" s="160">
        <f t="shared" si="83"/>
        <v>0.83333333333333337</v>
      </c>
      <c r="U167" s="200">
        <v>1</v>
      </c>
      <c r="V167" s="200">
        <v>1</v>
      </c>
      <c r="W167" s="200">
        <f>'Core Indicators'!EX187</f>
        <v>0</v>
      </c>
      <c r="X167" s="160">
        <f t="shared" si="84"/>
        <v>0.5</v>
      </c>
      <c r="Y167" s="200">
        <v>1</v>
      </c>
      <c r="Z167" s="160" t="e">
        <f t="shared" si="85"/>
        <v>#DIV/0!</v>
      </c>
      <c r="AA167" s="200">
        <f>'Core Indicators'!FF187</f>
        <v>0</v>
      </c>
      <c r="AB167" s="200">
        <f t="shared" si="86"/>
        <v>0</v>
      </c>
      <c r="AC167" s="181">
        <f>'Core Indicators'!GD187</f>
        <v>0</v>
      </c>
      <c r="AD167" s="181">
        <f>'Core Indicators'!GL187</f>
        <v>0</v>
      </c>
      <c r="AE167" s="181">
        <f>'Core Indicators'!GT187</f>
        <v>0</v>
      </c>
      <c r="AF167" s="181">
        <f>'Core Indicators'!HB187</f>
        <v>0</v>
      </c>
      <c r="AG167" s="181">
        <f t="shared" si="87"/>
        <v>0</v>
      </c>
      <c r="AH167" s="181">
        <f>'Core Indicators'!HJ187</f>
        <v>0</v>
      </c>
      <c r="AI167" s="181">
        <f>'Core Indicators'!HR187</f>
        <v>0</v>
      </c>
      <c r="AJ167" s="181">
        <f t="shared" si="88"/>
        <v>0</v>
      </c>
      <c r="AK167" s="181">
        <f>'Core Indicators'!HZ187</f>
        <v>0</v>
      </c>
      <c r="AL167" s="181">
        <f>'Core Indicators'!IH187</f>
        <v>0</v>
      </c>
      <c r="AM167" s="181">
        <f>'Core Indicators'!IP187</f>
        <v>0</v>
      </c>
      <c r="AN167" s="181">
        <f t="shared" si="89"/>
        <v>0</v>
      </c>
    </row>
    <row r="168" spans="1:40" x14ac:dyDescent="0.35">
      <c r="A168" s="200">
        <f>Lists!C:C</f>
        <v>0</v>
      </c>
      <c r="B168" s="245" t="e">
        <f t="shared" si="75"/>
        <v>#DIV/0!</v>
      </c>
      <c r="C168" s="160">
        <f t="shared" si="76"/>
        <v>0</v>
      </c>
      <c r="D168" s="268">
        <f t="shared" si="77"/>
        <v>0</v>
      </c>
      <c r="E168" s="200">
        <f>'Core Indicators'!R188</f>
        <v>0</v>
      </c>
      <c r="F168" s="200">
        <f>'Core Indicators'!Z188</f>
        <v>0</v>
      </c>
      <c r="G168" s="160">
        <f t="shared" si="78"/>
        <v>0</v>
      </c>
      <c r="H168" s="200">
        <f>'Core Indicators'!AH188</f>
        <v>0</v>
      </c>
      <c r="I168" s="200">
        <f>'Core Indicators'!AP188</f>
        <v>0</v>
      </c>
      <c r="J168" s="200">
        <f>'Core Indicators'!BN188</f>
        <v>0</v>
      </c>
      <c r="K168" s="200">
        <f t="shared" si="79"/>
        <v>0</v>
      </c>
      <c r="L168" s="245">
        <f t="shared" si="80"/>
        <v>0</v>
      </c>
      <c r="M168" s="268">
        <f t="shared" si="81"/>
        <v>0</v>
      </c>
      <c r="N168" s="201">
        <f>'Core Indicators'!DJ188</f>
        <v>0</v>
      </c>
      <c r="O168" s="201">
        <f>'Core Indicators'!DR188</f>
        <v>0</v>
      </c>
      <c r="P168" s="201">
        <f>'Core Indicators'!DZ188</f>
        <v>0</v>
      </c>
      <c r="Q168" s="201">
        <f>'Core Indicators'!EH188</f>
        <v>0</v>
      </c>
      <c r="R168" s="201">
        <f>'Core Indicators'!EP188</f>
        <v>0</v>
      </c>
      <c r="S168" s="160" t="e">
        <f t="shared" si="82"/>
        <v>#DIV/0!</v>
      </c>
      <c r="T168" s="160">
        <f t="shared" si="83"/>
        <v>0.83333333333333337</v>
      </c>
      <c r="U168" s="200">
        <v>1</v>
      </c>
      <c r="V168" s="200">
        <v>1</v>
      </c>
      <c r="W168" s="200">
        <f>'Core Indicators'!EX188</f>
        <v>0</v>
      </c>
      <c r="X168" s="160">
        <f t="shared" si="84"/>
        <v>0.5</v>
      </c>
      <c r="Y168" s="200">
        <v>1</v>
      </c>
      <c r="Z168" s="160" t="e">
        <f t="shared" si="85"/>
        <v>#DIV/0!</v>
      </c>
      <c r="AA168" s="200">
        <f>'Core Indicators'!FF188</f>
        <v>0</v>
      </c>
      <c r="AB168" s="200">
        <f t="shared" si="86"/>
        <v>0</v>
      </c>
      <c r="AC168" s="181">
        <f>'Core Indicators'!GD188</f>
        <v>0</v>
      </c>
      <c r="AD168" s="181">
        <f>'Core Indicators'!GL188</f>
        <v>0</v>
      </c>
      <c r="AE168" s="181">
        <f>'Core Indicators'!GT188</f>
        <v>0</v>
      </c>
      <c r="AF168" s="181">
        <f>'Core Indicators'!HB188</f>
        <v>0</v>
      </c>
      <c r="AG168" s="181">
        <f t="shared" si="87"/>
        <v>0</v>
      </c>
      <c r="AH168" s="181">
        <f>'Core Indicators'!HJ188</f>
        <v>0</v>
      </c>
      <c r="AI168" s="181">
        <f>'Core Indicators'!HR188</f>
        <v>0</v>
      </c>
      <c r="AJ168" s="181">
        <f t="shared" si="88"/>
        <v>0</v>
      </c>
      <c r="AK168" s="181">
        <f>'Core Indicators'!HZ188</f>
        <v>0</v>
      </c>
      <c r="AL168" s="181">
        <f>'Core Indicators'!IH188</f>
        <v>0</v>
      </c>
      <c r="AM168" s="181">
        <f>'Core Indicators'!IP188</f>
        <v>0</v>
      </c>
      <c r="AN168" s="181">
        <f t="shared" si="89"/>
        <v>0</v>
      </c>
    </row>
    <row r="169" spans="1:40" x14ac:dyDescent="0.35">
      <c r="A169" s="200">
        <f>Lists!C:C</f>
        <v>0</v>
      </c>
      <c r="B169" s="245" t="e">
        <f t="shared" si="75"/>
        <v>#DIV/0!</v>
      </c>
      <c r="C169" s="160">
        <f t="shared" si="76"/>
        <v>0</v>
      </c>
      <c r="D169" s="268">
        <f t="shared" si="77"/>
        <v>0</v>
      </c>
      <c r="E169" s="200">
        <f>'Core Indicators'!R189</f>
        <v>0</v>
      </c>
      <c r="F169" s="200">
        <f>'Core Indicators'!Z189</f>
        <v>0</v>
      </c>
      <c r="G169" s="160">
        <f t="shared" si="78"/>
        <v>0</v>
      </c>
      <c r="H169" s="200">
        <f>'Core Indicators'!AH189</f>
        <v>0</v>
      </c>
      <c r="I169" s="200">
        <f>'Core Indicators'!AP189</f>
        <v>0</v>
      </c>
      <c r="J169" s="200">
        <f>'Core Indicators'!BN189</f>
        <v>0</v>
      </c>
      <c r="K169" s="200">
        <f t="shared" si="79"/>
        <v>0</v>
      </c>
      <c r="L169" s="245">
        <f t="shared" si="80"/>
        <v>0</v>
      </c>
      <c r="M169" s="268">
        <f t="shared" si="81"/>
        <v>0</v>
      </c>
      <c r="N169" s="201">
        <f>'Core Indicators'!DJ189</f>
        <v>0</v>
      </c>
      <c r="O169" s="201">
        <f>'Core Indicators'!DR189</f>
        <v>0</v>
      </c>
      <c r="P169" s="201">
        <f>'Core Indicators'!DZ189</f>
        <v>0</v>
      </c>
      <c r="Q169" s="201">
        <f>'Core Indicators'!EH189</f>
        <v>0</v>
      </c>
      <c r="R169" s="201">
        <f>'Core Indicators'!EP189</f>
        <v>0</v>
      </c>
      <c r="S169" s="160" t="e">
        <f t="shared" si="82"/>
        <v>#DIV/0!</v>
      </c>
      <c r="T169" s="160" t="e">
        <f t="shared" si="83"/>
        <v>#DIV/0!</v>
      </c>
      <c r="U169" s="200">
        <v>1</v>
      </c>
      <c r="V169" s="200">
        <v>1</v>
      </c>
      <c r="W169" s="200">
        <f>'Core Indicators'!EX189</f>
        <v>0</v>
      </c>
      <c r="X169" s="160">
        <f t="shared" si="84"/>
        <v>0.5</v>
      </c>
      <c r="Y169" s="200">
        <v>1</v>
      </c>
      <c r="Z169" s="160" t="e">
        <f t="shared" si="85"/>
        <v>#DIV/0!</v>
      </c>
      <c r="AA169" s="200">
        <f>'Core Indicators'!FF189</f>
        <v>0</v>
      </c>
      <c r="AB169" s="200" t="e">
        <f t="shared" si="86"/>
        <v>#DIV/0!</v>
      </c>
      <c r="AC169" s="181">
        <f>'Core Indicators'!GD189</f>
        <v>0</v>
      </c>
      <c r="AD169" s="181">
        <f>'Core Indicators'!GL189</f>
        <v>0</v>
      </c>
      <c r="AE169" s="181">
        <f>'Core Indicators'!GT189</f>
        <v>0</v>
      </c>
      <c r="AF169" s="181">
        <f>'Core Indicators'!HB189</f>
        <v>0</v>
      </c>
      <c r="AG169" s="181">
        <f t="shared" si="87"/>
        <v>0</v>
      </c>
      <c r="AH169" s="181">
        <f>'Core Indicators'!HJ189</f>
        <v>0</v>
      </c>
      <c r="AI169" s="181">
        <f>'Core Indicators'!HR189</f>
        <v>0</v>
      </c>
      <c r="AJ169" s="181">
        <f t="shared" si="88"/>
        <v>0</v>
      </c>
      <c r="AK169" s="181">
        <f>'Core Indicators'!HZ189</f>
        <v>0</v>
      </c>
      <c r="AL169" s="181">
        <f>'Core Indicators'!IH189</f>
        <v>0</v>
      </c>
      <c r="AM169" s="181">
        <f>'Core Indicators'!IP189</f>
        <v>0</v>
      </c>
      <c r="AN169" s="181">
        <f t="shared" si="89"/>
        <v>0</v>
      </c>
    </row>
    <row r="170" spans="1:40" x14ac:dyDescent="0.35">
      <c r="A170" s="200">
        <f>Lists!C:C</f>
        <v>0</v>
      </c>
      <c r="B170" s="245" t="e">
        <f t="shared" ref="B170:B201" si="90">IF(OR(M190="x",D190="x"),"x",ROUND((5-GEOMEAN(((5-D190)/5*4+1),((5-M190)/5*4+1),((5-M190)/5*4+1)))/4*3.5+S190*0.3,1))</f>
        <v>#DIV/0!</v>
      </c>
      <c r="C170" s="160">
        <f t="shared" ref="C170:C201" si="91">COUNTIF(E190:F190,"x")+COUNTIF(H190:I190,"x")+COUNTIF(J190:J190,"x")+COUNTIF(M190,"x")+COUNTIF(U190:W190,"x")+COUNTIF(Y190:AB190,"x")</f>
        <v>0</v>
      </c>
      <c r="D170" s="268">
        <f t="shared" ref="D170:D201" si="92">IF(OR(L190="x",G190="x"),"x",ROUND((5-GEOMEAN(((5-L190)/5*4+1),((5-L190)/5*4+1),((5-G190)/5*4+1)))/4*5,1))</f>
        <v>0</v>
      </c>
      <c r="E170" s="200">
        <f>'Core Indicators'!R190</f>
        <v>0</v>
      </c>
      <c r="F170" s="200">
        <f>'Core Indicators'!Z190</f>
        <v>0</v>
      </c>
      <c r="G170" s="160">
        <f t="shared" ref="G170:G201" si="93">IF(AND(F190="x",E190="x"),"x",IF(OR(F190="x",E190="x"),AVERAGE(E190,F190),ROUND((10-GEOMEAN(((10-E190)/10*9+1),((10-F190)/10*9+1)))/9*10,1)))</f>
        <v>0</v>
      </c>
      <c r="H170" s="200">
        <f>'Core Indicators'!AH190</f>
        <v>0</v>
      </c>
      <c r="I170" s="200">
        <f>'Core Indicators'!AP190</f>
        <v>0</v>
      </c>
      <c r="J170" s="200">
        <f>'Core Indicators'!BN190</f>
        <v>0</v>
      </c>
      <c r="K170" s="200">
        <f t="shared" ref="K170:K201" si="94">IF(AND(J190="x",I190="x"),"x",IF(OR(J190="x",I190="x"),AVERAGE(I190,J190),ROUND((10-GEOMEAN(((10-I190)/10*9+1),((10-J190)/10*9+1)))/9*10,1)))</f>
        <v>0</v>
      </c>
      <c r="L170" s="245">
        <f t="shared" ref="L170:L201" si="95">IF(AND(H190="x",K190="x"),"x",IF(OR(H190="x",K190="x"),AVERAGE(H190,K190),ROUND((10-GEOMEAN(((10-H190)/10*9+1),((10-K190)/10*9+1)))/9*10,1)))</f>
        <v>0</v>
      </c>
      <c r="M170" s="268">
        <f t="shared" ref="M170:M201" si="96">IF(N190="x","x",AVERAGE(N190:R190))</f>
        <v>0</v>
      </c>
      <c r="N170" s="201">
        <f>'Core Indicators'!DJ190</f>
        <v>0</v>
      </c>
      <c r="O170" s="201">
        <f>'Core Indicators'!DR190</f>
        <v>0</v>
      </c>
      <c r="P170" s="201">
        <f>'Core Indicators'!DZ190</f>
        <v>0</v>
      </c>
      <c r="Q170" s="201">
        <f>'Core Indicators'!EH190</f>
        <v>0</v>
      </c>
      <c r="R170" s="201">
        <f>'Core Indicators'!EP190</f>
        <v>0</v>
      </c>
      <c r="S170" s="160" t="e">
        <f t="shared" ref="S170:S201" si="97">IF(OR(Z190="x",T190="x"),T190,ROUND((10-GEOMEAN(((10-T190)/10*9+1),((10-Z190)/10*9+1)))/9*10,1))</f>
        <v>#DIV/0!</v>
      </c>
      <c r="T170" s="160" t="e">
        <f t="shared" ref="T170:T201" si="98">AVERAGE(U190,X190,Y190)</f>
        <v>#DIV/0!</v>
      </c>
      <c r="U170" s="200">
        <v>1</v>
      </c>
      <c r="V170" s="200">
        <v>1</v>
      </c>
      <c r="W170" s="200">
        <f>'Core Indicators'!EX190</f>
        <v>0</v>
      </c>
      <c r="X170" s="160">
        <f t="shared" ref="X170:X201" si="99">AVERAGE(V190:W190)</f>
        <v>0.5</v>
      </c>
      <c r="Y170" s="200">
        <v>1</v>
      </c>
      <c r="Z170" s="160" t="e">
        <f t="shared" ref="Z170:Z201" si="100">IF(AND(AA190="x",AB190="x"),"x",AVERAGE(AA190:AB190))</f>
        <v>#DIV/0!</v>
      </c>
      <c r="AA170" s="200">
        <f>'Core Indicators'!FF190</f>
        <v>0</v>
      </c>
      <c r="AB170" s="200" t="e">
        <f t="shared" ref="AB170:AB201" si="101">IF(AND(AJ190="x",AN190="x",AG190="x"),"x",(AVERAGE(AJ190,AN190,AG190)))</f>
        <v>#DIV/0!</v>
      </c>
      <c r="AC170" s="181">
        <f>'Core Indicators'!GD190</f>
        <v>0</v>
      </c>
      <c r="AD170" s="181">
        <f>'Core Indicators'!GL190</f>
        <v>0</v>
      </c>
      <c r="AE170" s="181">
        <f>'Core Indicators'!GT190</f>
        <v>0</v>
      </c>
      <c r="AF170" s="181">
        <f>'Core Indicators'!HB190</f>
        <v>0</v>
      </c>
      <c r="AG170" s="181">
        <f t="shared" ref="AG170:AG201" si="102">IF(AND(AC190="x",AD190="x",AE190="x",AF190="x"),"x",AVERAGE(AC190:AF190))</f>
        <v>0</v>
      </c>
      <c r="AH170" s="181">
        <f>'Core Indicators'!HJ190</f>
        <v>0</v>
      </c>
      <c r="AI170" s="181">
        <f>'Core Indicators'!HR190</f>
        <v>0</v>
      </c>
      <c r="AJ170" s="181">
        <f t="shared" ref="AJ170:AJ201" si="103">IF(AND(AH190="x",AI190="x"),"x",AVERAGE(AH190:AI190))</f>
        <v>0</v>
      </c>
      <c r="AK170" s="181">
        <f>'Core Indicators'!HZ190</f>
        <v>0</v>
      </c>
      <c r="AL170" s="181">
        <f>'Core Indicators'!IH190</f>
        <v>0</v>
      </c>
      <c r="AM170" s="181">
        <f>'Core Indicators'!IP190</f>
        <v>0</v>
      </c>
      <c r="AN170" s="181">
        <f t="shared" ref="AN170:AN201" si="104">IF(AND(AK190="x",AL190="x",AM190="x"),"x",AVERAGE(AK190:AM190))</f>
        <v>0</v>
      </c>
    </row>
    <row r="171" spans="1:40" x14ac:dyDescent="0.35">
      <c r="A171" s="200">
        <f>Lists!C:C</f>
        <v>0</v>
      </c>
      <c r="B171" s="245" t="e">
        <f t="shared" si="90"/>
        <v>#DIV/0!</v>
      </c>
      <c r="C171" s="160">
        <f t="shared" si="91"/>
        <v>0</v>
      </c>
      <c r="D171" s="268">
        <f t="shared" si="92"/>
        <v>0</v>
      </c>
      <c r="E171" s="200">
        <f>'Core Indicators'!R191</f>
        <v>0</v>
      </c>
      <c r="F171" s="200">
        <f>'Core Indicators'!Z191</f>
        <v>0</v>
      </c>
      <c r="G171" s="160">
        <f t="shared" si="93"/>
        <v>0</v>
      </c>
      <c r="H171" s="200">
        <f>'Core Indicators'!AH191</f>
        <v>0</v>
      </c>
      <c r="I171" s="200">
        <f>'Core Indicators'!AP191</f>
        <v>0</v>
      </c>
      <c r="J171" s="200">
        <f>'Core Indicators'!BN191</f>
        <v>0</v>
      </c>
      <c r="K171" s="200">
        <f t="shared" si="94"/>
        <v>0</v>
      </c>
      <c r="L171" s="245">
        <f t="shared" si="95"/>
        <v>0</v>
      </c>
      <c r="M171" s="268">
        <f t="shared" si="96"/>
        <v>0</v>
      </c>
      <c r="N171" s="201">
        <f>'Core Indicators'!DJ191</f>
        <v>0</v>
      </c>
      <c r="O171" s="201">
        <f>'Core Indicators'!DR191</f>
        <v>0</v>
      </c>
      <c r="P171" s="201">
        <f>'Core Indicators'!DZ191</f>
        <v>0</v>
      </c>
      <c r="Q171" s="201">
        <f>'Core Indicators'!EH191</f>
        <v>0</v>
      </c>
      <c r="R171" s="201">
        <f>'Core Indicators'!EP191</f>
        <v>0</v>
      </c>
      <c r="S171" s="160" t="e">
        <f t="shared" si="97"/>
        <v>#DIV/0!</v>
      </c>
      <c r="T171" s="160" t="e">
        <f t="shared" si="98"/>
        <v>#DIV/0!</v>
      </c>
      <c r="U171" s="200">
        <v>1</v>
      </c>
      <c r="V171" s="200">
        <v>1</v>
      </c>
      <c r="W171" s="200">
        <f>'Core Indicators'!EX191</f>
        <v>0</v>
      </c>
      <c r="X171" s="160">
        <f t="shared" si="99"/>
        <v>0.5</v>
      </c>
      <c r="Y171" s="200">
        <v>1</v>
      </c>
      <c r="Z171" s="160" t="e">
        <f t="shared" si="100"/>
        <v>#DIV/0!</v>
      </c>
      <c r="AA171" s="200">
        <f>'Core Indicators'!FF191</f>
        <v>0</v>
      </c>
      <c r="AB171" s="200" t="e">
        <f t="shared" si="101"/>
        <v>#DIV/0!</v>
      </c>
      <c r="AC171" s="181">
        <f>'Core Indicators'!GD191</f>
        <v>0</v>
      </c>
      <c r="AD171" s="181">
        <f>'Core Indicators'!GL191</f>
        <v>0</v>
      </c>
      <c r="AE171" s="181">
        <f>'Core Indicators'!GT191</f>
        <v>0</v>
      </c>
      <c r="AF171" s="181">
        <f>'Core Indicators'!HB191</f>
        <v>0</v>
      </c>
      <c r="AG171" s="181">
        <f t="shared" si="102"/>
        <v>0</v>
      </c>
      <c r="AH171" s="181">
        <f>'Core Indicators'!HJ191</f>
        <v>0</v>
      </c>
      <c r="AI171" s="181">
        <f>'Core Indicators'!HR191</f>
        <v>0</v>
      </c>
      <c r="AJ171" s="181">
        <f t="shared" si="103"/>
        <v>0</v>
      </c>
      <c r="AK171" s="181">
        <f>'Core Indicators'!HZ191</f>
        <v>0</v>
      </c>
      <c r="AL171" s="181">
        <f>'Core Indicators'!IH191</f>
        <v>0</v>
      </c>
      <c r="AM171" s="181">
        <f>'Core Indicators'!IP191</f>
        <v>0</v>
      </c>
      <c r="AN171" s="181">
        <f t="shared" si="104"/>
        <v>0</v>
      </c>
    </row>
    <row r="172" spans="1:40" x14ac:dyDescent="0.35">
      <c r="A172" s="200">
        <f>Lists!C:C</f>
        <v>0</v>
      </c>
      <c r="B172" s="245" t="e">
        <f t="shared" si="90"/>
        <v>#DIV/0!</v>
      </c>
      <c r="C172" s="160">
        <f t="shared" si="91"/>
        <v>0</v>
      </c>
      <c r="D172" s="268">
        <f t="shared" si="92"/>
        <v>0</v>
      </c>
      <c r="E172" s="200">
        <f>'Core Indicators'!R192</f>
        <v>0</v>
      </c>
      <c r="F172" s="200">
        <f>'Core Indicators'!Z192</f>
        <v>0</v>
      </c>
      <c r="G172" s="160">
        <f t="shared" si="93"/>
        <v>0</v>
      </c>
      <c r="H172" s="200">
        <f>'Core Indicators'!AH192</f>
        <v>0</v>
      </c>
      <c r="I172" s="200">
        <f>'Core Indicators'!AP192</f>
        <v>0</v>
      </c>
      <c r="J172" s="200">
        <f>'Core Indicators'!BN192</f>
        <v>0</v>
      </c>
      <c r="K172" s="200">
        <f t="shared" si="94"/>
        <v>0</v>
      </c>
      <c r="L172" s="245">
        <f t="shared" si="95"/>
        <v>0</v>
      </c>
      <c r="M172" s="268">
        <f t="shared" si="96"/>
        <v>0</v>
      </c>
      <c r="N172" s="201">
        <f>'Core Indicators'!DJ192</f>
        <v>0</v>
      </c>
      <c r="O172" s="201">
        <f>'Core Indicators'!DR192</f>
        <v>0</v>
      </c>
      <c r="P172" s="201">
        <f>'Core Indicators'!DZ192</f>
        <v>0</v>
      </c>
      <c r="Q172" s="201">
        <f>'Core Indicators'!EH192</f>
        <v>0</v>
      </c>
      <c r="R172" s="201">
        <f>'Core Indicators'!EP192</f>
        <v>0</v>
      </c>
      <c r="S172" s="160" t="e">
        <f t="shared" si="97"/>
        <v>#DIV/0!</v>
      </c>
      <c r="T172" s="160" t="e">
        <f t="shared" si="98"/>
        <v>#DIV/0!</v>
      </c>
      <c r="U172" s="200">
        <v>1</v>
      </c>
      <c r="V172" s="200">
        <v>1</v>
      </c>
      <c r="W172" s="200">
        <f>'Core Indicators'!EX192</f>
        <v>0</v>
      </c>
      <c r="X172" s="160">
        <f t="shared" si="99"/>
        <v>0.5</v>
      </c>
      <c r="Y172" s="200">
        <v>1</v>
      </c>
      <c r="Z172" s="160" t="e">
        <f t="shared" si="100"/>
        <v>#DIV/0!</v>
      </c>
      <c r="AA172" s="200">
        <f>'Core Indicators'!FF192</f>
        <v>0</v>
      </c>
      <c r="AB172" s="200" t="e">
        <f t="shared" si="101"/>
        <v>#DIV/0!</v>
      </c>
      <c r="AC172" s="181">
        <f>'Core Indicators'!GD192</f>
        <v>0</v>
      </c>
      <c r="AD172" s="181">
        <f>'Core Indicators'!GL192</f>
        <v>0</v>
      </c>
      <c r="AE172" s="181">
        <f>'Core Indicators'!GT192</f>
        <v>0</v>
      </c>
      <c r="AF172" s="181">
        <f>'Core Indicators'!HB192</f>
        <v>0</v>
      </c>
      <c r="AG172" s="181">
        <f t="shared" si="102"/>
        <v>0</v>
      </c>
      <c r="AH172" s="181">
        <f>'Core Indicators'!HJ192</f>
        <v>0</v>
      </c>
      <c r="AI172" s="181">
        <f>'Core Indicators'!HR192</f>
        <v>0</v>
      </c>
      <c r="AJ172" s="181">
        <f t="shared" si="103"/>
        <v>0</v>
      </c>
      <c r="AK172" s="181">
        <f>'Core Indicators'!HZ192</f>
        <v>0</v>
      </c>
      <c r="AL172" s="181">
        <f>'Core Indicators'!IH192</f>
        <v>0</v>
      </c>
      <c r="AM172" s="181">
        <f>'Core Indicators'!IP192</f>
        <v>0</v>
      </c>
      <c r="AN172" s="181">
        <f t="shared" si="104"/>
        <v>0</v>
      </c>
    </row>
    <row r="173" spans="1:40" x14ac:dyDescent="0.35">
      <c r="A173" s="200">
        <f>Lists!C:C</f>
        <v>0</v>
      </c>
      <c r="B173" s="245" t="e">
        <f t="shared" si="90"/>
        <v>#DIV/0!</v>
      </c>
      <c r="C173" s="160">
        <f t="shared" si="91"/>
        <v>0</v>
      </c>
      <c r="D173" s="268">
        <f t="shared" si="92"/>
        <v>0</v>
      </c>
      <c r="E173" s="200">
        <f>'Core Indicators'!R193</f>
        <v>0</v>
      </c>
      <c r="F173" s="200">
        <f>'Core Indicators'!Z193</f>
        <v>0</v>
      </c>
      <c r="G173" s="160">
        <f t="shared" si="93"/>
        <v>0</v>
      </c>
      <c r="H173" s="200">
        <f>'Core Indicators'!AH193</f>
        <v>0</v>
      </c>
      <c r="I173" s="200">
        <f>'Core Indicators'!AP193</f>
        <v>0</v>
      </c>
      <c r="J173" s="200">
        <f>'Core Indicators'!BN193</f>
        <v>0</v>
      </c>
      <c r="K173" s="200">
        <f t="shared" si="94"/>
        <v>0</v>
      </c>
      <c r="L173" s="245">
        <f t="shared" si="95"/>
        <v>0</v>
      </c>
      <c r="M173" s="268">
        <f t="shared" si="96"/>
        <v>0</v>
      </c>
      <c r="N173" s="201">
        <f>'Core Indicators'!DJ193</f>
        <v>0</v>
      </c>
      <c r="O173" s="201">
        <f>'Core Indicators'!DR193</f>
        <v>0</v>
      </c>
      <c r="P173" s="201">
        <f>'Core Indicators'!DZ193</f>
        <v>0</v>
      </c>
      <c r="Q173" s="201">
        <f>'Core Indicators'!EH193</f>
        <v>0</v>
      </c>
      <c r="R173" s="201">
        <f>'Core Indicators'!EP193</f>
        <v>0</v>
      </c>
      <c r="S173" s="160" t="e">
        <f t="shared" si="97"/>
        <v>#DIV/0!</v>
      </c>
      <c r="T173" s="160" t="e">
        <f t="shared" si="98"/>
        <v>#DIV/0!</v>
      </c>
      <c r="U173" s="200">
        <v>1</v>
      </c>
      <c r="V173" s="200">
        <v>1</v>
      </c>
      <c r="W173" s="200">
        <f>'Core Indicators'!EX193</f>
        <v>0</v>
      </c>
      <c r="X173" s="160">
        <f t="shared" si="99"/>
        <v>0.5</v>
      </c>
      <c r="Y173" s="200">
        <v>1</v>
      </c>
      <c r="Z173" s="160" t="e">
        <f t="shared" si="100"/>
        <v>#DIV/0!</v>
      </c>
      <c r="AA173" s="200">
        <f>'Core Indicators'!FF193</f>
        <v>0</v>
      </c>
      <c r="AB173" s="200" t="e">
        <f t="shared" si="101"/>
        <v>#DIV/0!</v>
      </c>
      <c r="AC173" s="181">
        <f>'Core Indicators'!GD193</f>
        <v>0</v>
      </c>
      <c r="AD173" s="181">
        <f>'Core Indicators'!GL193</f>
        <v>0</v>
      </c>
      <c r="AE173" s="181">
        <f>'Core Indicators'!GT193</f>
        <v>0</v>
      </c>
      <c r="AF173" s="181">
        <f>'Core Indicators'!HB193</f>
        <v>0</v>
      </c>
      <c r="AG173" s="181">
        <f t="shared" si="102"/>
        <v>0</v>
      </c>
      <c r="AH173" s="181">
        <f>'Core Indicators'!HJ193</f>
        <v>0</v>
      </c>
      <c r="AI173" s="181">
        <f>'Core Indicators'!HR193</f>
        <v>0</v>
      </c>
      <c r="AJ173" s="181">
        <f t="shared" si="103"/>
        <v>0</v>
      </c>
      <c r="AK173" s="181">
        <f>'Core Indicators'!HZ193</f>
        <v>0</v>
      </c>
      <c r="AL173" s="181">
        <f>'Core Indicators'!IH193</f>
        <v>0</v>
      </c>
      <c r="AM173" s="181">
        <f>'Core Indicators'!IP193</f>
        <v>0</v>
      </c>
      <c r="AN173" s="181">
        <f t="shared" si="104"/>
        <v>0</v>
      </c>
    </row>
    <row r="174" spans="1:40" x14ac:dyDescent="0.35">
      <c r="A174" s="200">
        <f>Lists!C:C</f>
        <v>0</v>
      </c>
      <c r="B174" s="245" t="e">
        <f t="shared" si="90"/>
        <v>#DIV/0!</v>
      </c>
      <c r="C174" s="160">
        <f t="shared" si="91"/>
        <v>0</v>
      </c>
      <c r="D174" s="268">
        <f t="shared" si="92"/>
        <v>0</v>
      </c>
      <c r="E174" s="200">
        <f>'Core Indicators'!R194</f>
        <v>0</v>
      </c>
      <c r="F174" s="200">
        <f>'Core Indicators'!Z194</f>
        <v>0</v>
      </c>
      <c r="G174" s="160">
        <f t="shared" si="93"/>
        <v>0</v>
      </c>
      <c r="H174" s="200">
        <f>'Core Indicators'!AH194</f>
        <v>0</v>
      </c>
      <c r="I174" s="200">
        <f>'Core Indicators'!AP194</f>
        <v>0</v>
      </c>
      <c r="J174" s="200">
        <f>'Core Indicators'!BN194</f>
        <v>0</v>
      </c>
      <c r="K174" s="200">
        <f t="shared" si="94"/>
        <v>0</v>
      </c>
      <c r="L174" s="245">
        <f t="shared" si="95"/>
        <v>0</v>
      </c>
      <c r="M174" s="268">
        <f t="shared" si="96"/>
        <v>0</v>
      </c>
      <c r="N174" s="201">
        <f>'Core Indicators'!DJ194</f>
        <v>0</v>
      </c>
      <c r="O174" s="201">
        <f>'Core Indicators'!DR194</f>
        <v>0</v>
      </c>
      <c r="P174" s="201">
        <f>'Core Indicators'!DZ194</f>
        <v>0</v>
      </c>
      <c r="Q174" s="201">
        <f>'Core Indicators'!EH194</f>
        <v>0</v>
      </c>
      <c r="R174" s="201">
        <f>'Core Indicators'!EP194</f>
        <v>0</v>
      </c>
      <c r="S174" s="160" t="e">
        <f t="shared" si="97"/>
        <v>#DIV/0!</v>
      </c>
      <c r="T174" s="160" t="e">
        <f t="shared" si="98"/>
        <v>#DIV/0!</v>
      </c>
      <c r="U174" s="200">
        <v>1</v>
      </c>
      <c r="V174" s="200">
        <v>1</v>
      </c>
      <c r="W174" s="200">
        <f>'Core Indicators'!EX194</f>
        <v>0</v>
      </c>
      <c r="X174" s="160">
        <f t="shared" si="99"/>
        <v>0.5</v>
      </c>
      <c r="Y174" s="200">
        <v>1</v>
      </c>
      <c r="Z174" s="160" t="e">
        <f t="shared" si="100"/>
        <v>#DIV/0!</v>
      </c>
      <c r="AA174" s="200">
        <f>'Core Indicators'!FF194</f>
        <v>0</v>
      </c>
      <c r="AB174" s="200" t="e">
        <f t="shared" si="101"/>
        <v>#DIV/0!</v>
      </c>
      <c r="AC174" s="181">
        <f>'Core Indicators'!GD194</f>
        <v>0</v>
      </c>
      <c r="AD174" s="181">
        <f>'Core Indicators'!GL194</f>
        <v>0</v>
      </c>
      <c r="AE174" s="181">
        <f>'Core Indicators'!GT194</f>
        <v>0</v>
      </c>
      <c r="AF174" s="181">
        <f>'Core Indicators'!HB194</f>
        <v>0</v>
      </c>
      <c r="AG174" s="181">
        <f t="shared" si="102"/>
        <v>0</v>
      </c>
      <c r="AH174" s="181">
        <f>'Core Indicators'!HJ194</f>
        <v>0</v>
      </c>
      <c r="AI174" s="181">
        <f>'Core Indicators'!HR194</f>
        <v>0</v>
      </c>
      <c r="AJ174" s="181">
        <f t="shared" si="103"/>
        <v>0</v>
      </c>
      <c r="AK174" s="181">
        <f>'Core Indicators'!HZ194</f>
        <v>0</v>
      </c>
      <c r="AL174" s="181">
        <f>'Core Indicators'!IH194</f>
        <v>0</v>
      </c>
      <c r="AM174" s="181">
        <f>'Core Indicators'!IP194</f>
        <v>0</v>
      </c>
      <c r="AN174" s="181">
        <f t="shared" si="104"/>
        <v>0</v>
      </c>
    </row>
    <row r="175" spans="1:40" x14ac:dyDescent="0.35">
      <c r="A175" s="200">
        <f>Lists!C:C</f>
        <v>0</v>
      </c>
      <c r="B175" s="245" t="e">
        <f t="shared" si="90"/>
        <v>#DIV/0!</v>
      </c>
      <c r="C175" s="160">
        <f t="shared" si="91"/>
        <v>0</v>
      </c>
      <c r="D175" s="268">
        <f t="shared" si="92"/>
        <v>0</v>
      </c>
      <c r="E175" s="200">
        <f>'Core Indicators'!R195</f>
        <v>0</v>
      </c>
      <c r="F175" s="200">
        <f>'Core Indicators'!Z195</f>
        <v>0</v>
      </c>
      <c r="G175" s="160">
        <f t="shared" si="93"/>
        <v>0</v>
      </c>
      <c r="H175" s="200">
        <f>'Core Indicators'!AH195</f>
        <v>0</v>
      </c>
      <c r="I175" s="200">
        <f>'Core Indicators'!AP195</f>
        <v>0</v>
      </c>
      <c r="J175" s="200">
        <f>'Core Indicators'!BN195</f>
        <v>0</v>
      </c>
      <c r="K175" s="200">
        <f t="shared" si="94"/>
        <v>0</v>
      </c>
      <c r="L175" s="245">
        <f t="shared" si="95"/>
        <v>0</v>
      </c>
      <c r="M175" s="268">
        <f t="shared" si="96"/>
        <v>0</v>
      </c>
      <c r="N175" s="201">
        <f>'Core Indicators'!DJ195</f>
        <v>0</v>
      </c>
      <c r="O175" s="201">
        <f>'Core Indicators'!DR195</f>
        <v>0</v>
      </c>
      <c r="P175" s="201">
        <f>'Core Indicators'!DZ195</f>
        <v>0</v>
      </c>
      <c r="Q175" s="201">
        <f>'Core Indicators'!EH195</f>
        <v>0</v>
      </c>
      <c r="R175" s="201">
        <f>'Core Indicators'!EP195</f>
        <v>0</v>
      </c>
      <c r="S175" s="160" t="e">
        <f t="shared" si="97"/>
        <v>#DIV/0!</v>
      </c>
      <c r="T175" s="160" t="e">
        <f t="shared" si="98"/>
        <v>#DIV/0!</v>
      </c>
      <c r="U175" s="200">
        <v>1</v>
      </c>
      <c r="V175" s="200">
        <v>1</v>
      </c>
      <c r="W175" s="200">
        <f>'Core Indicators'!EX195</f>
        <v>0</v>
      </c>
      <c r="X175" s="160">
        <f t="shared" si="99"/>
        <v>0.5</v>
      </c>
      <c r="Y175" s="200">
        <v>1</v>
      </c>
      <c r="Z175" s="160" t="e">
        <f t="shared" si="100"/>
        <v>#DIV/0!</v>
      </c>
      <c r="AA175" s="200">
        <f>'Core Indicators'!FF195</f>
        <v>0</v>
      </c>
      <c r="AB175" s="200" t="e">
        <f t="shared" si="101"/>
        <v>#DIV/0!</v>
      </c>
      <c r="AC175" s="181">
        <f>'Core Indicators'!GD195</f>
        <v>0</v>
      </c>
      <c r="AD175" s="181">
        <f>'Core Indicators'!GL195</f>
        <v>0</v>
      </c>
      <c r="AE175" s="181">
        <f>'Core Indicators'!GT195</f>
        <v>0</v>
      </c>
      <c r="AF175" s="181">
        <f>'Core Indicators'!HB195</f>
        <v>0</v>
      </c>
      <c r="AG175" s="181">
        <f t="shared" si="102"/>
        <v>0</v>
      </c>
      <c r="AH175" s="181">
        <f>'Core Indicators'!HJ195</f>
        <v>0</v>
      </c>
      <c r="AI175" s="181">
        <f>'Core Indicators'!HR195</f>
        <v>0</v>
      </c>
      <c r="AJ175" s="181">
        <f t="shared" si="103"/>
        <v>0</v>
      </c>
      <c r="AK175" s="181">
        <f>'Core Indicators'!HZ195</f>
        <v>0</v>
      </c>
      <c r="AL175" s="181">
        <f>'Core Indicators'!IH195</f>
        <v>0</v>
      </c>
      <c r="AM175" s="181">
        <f>'Core Indicators'!IP195</f>
        <v>0</v>
      </c>
      <c r="AN175" s="181">
        <f t="shared" si="104"/>
        <v>0</v>
      </c>
    </row>
    <row r="176" spans="1:40" x14ac:dyDescent="0.35">
      <c r="A176" s="200">
        <f>Lists!C:C</f>
        <v>0</v>
      </c>
      <c r="B176" s="245" t="e">
        <f t="shared" si="90"/>
        <v>#DIV/0!</v>
      </c>
      <c r="C176" s="160">
        <f t="shared" si="91"/>
        <v>0</v>
      </c>
      <c r="D176" s="268">
        <f t="shared" si="92"/>
        <v>0</v>
      </c>
      <c r="E176" s="200">
        <f>'Core Indicators'!R196</f>
        <v>0</v>
      </c>
      <c r="F176" s="200">
        <f>'Core Indicators'!Z196</f>
        <v>0</v>
      </c>
      <c r="G176" s="160">
        <f t="shared" si="93"/>
        <v>0</v>
      </c>
      <c r="H176" s="200">
        <f>'Core Indicators'!AH196</f>
        <v>0</v>
      </c>
      <c r="I176" s="200">
        <f>'Core Indicators'!AP196</f>
        <v>0</v>
      </c>
      <c r="J176" s="200">
        <f>'Core Indicators'!BN196</f>
        <v>0</v>
      </c>
      <c r="K176" s="200">
        <f t="shared" si="94"/>
        <v>0</v>
      </c>
      <c r="L176" s="245">
        <f t="shared" si="95"/>
        <v>0</v>
      </c>
      <c r="M176" s="268">
        <f t="shared" si="96"/>
        <v>0</v>
      </c>
      <c r="N176" s="201">
        <f>'Core Indicators'!DJ196</f>
        <v>0</v>
      </c>
      <c r="O176" s="201">
        <f>'Core Indicators'!DR196</f>
        <v>0</v>
      </c>
      <c r="P176" s="201">
        <f>'Core Indicators'!DZ196</f>
        <v>0</v>
      </c>
      <c r="Q176" s="201">
        <f>'Core Indicators'!EH196</f>
        <v>0</v>
      </c>
      <c r="R176" s="201">
        <f>'Core Indicators'!EP196</f>
        <v>0</v>
      </c>
      <c r="S176" s="160" t="e">
        <f t="shared" si="97"/>
        <v>#DIV/0!</v>
      </c>
      <c r="T176" s="160" t="e">
        <f t="shared" si="98"/>
        <v>#DIV/0!</v>
      </c>
      <c r="U176" s="200">
        <v>1</v>
      </c>
      <c r="V176" s="200">
        <v>1</v>
      </c>
      <c r="W176" s="200">
        <f>'Core Indicators'!EX196</f>
        <v>0</v>
      </c>
      <c r="X176" s="160">
        <f t="shared" si="99"/>
        <v>0.5</v>
      </c>
      <c r="Y176" s="200">
        <v>1</v>
      </c>
      <c r="Z176" s="160" t="e">
        <f t="shared" si="100"/>
        <v>#DIV/0!</v>
      </c>
      <c r="AA176" s="200">
        <f>'Core Indicators'!FF196</f>
        <v>0</v>
      </c>
      <c r="AB176" s="200" t="e">
        <f t="shared" si="101"/>
        <v>#DIV/0!</v>
      </c>
      <c r="AC176" s="181">
        <f>'Core Indicators'!GD196</f>
        <v>0</v>
      </c>
      <c r="AD176" s="181">
        <f>'Core Indicators'!GL196</f>
        <v>0</v>
      </c>
      <c r="AE176" s="181">
        <f>'Core Indicators'!GT196</f>
        <v>0</v>
      </c>
      <c r="AF176" s="181">
        <f>'Core Indicators'!HB196</f>
        <v>0</v>
      </c>
      <c r="AG176" s="181">
        <f t="shared" si="102"/>
        <v>0</v>
      </c>
      <c r="AH176" s="181">
        <f>'Core Indicators'!HJ196</f>
        <v>0</v>
      </c>
      <c r="AI176" s="181">
        <f>'Core Indicators'!HR196</f>
        <v>0</v>
      </c>
      <c r="AJ176" s="181">
        <f t="shared" si="103"/>
        <v>0</v>
      </c>
      <c r="AK176" s="181">
        <f>'Core Indicators'!HZ196</f>
        <v>0</v>
      </c>
      <c r="AL176" s="181">
        <f>'Core Indicators'!IH196</f>
        <v>0</v>
      </c>
      <c r="AM176" s="181">
        <f>'Core Indicators'!IP196</f>
        <v>0</v>
      </c>
      <c r="AN176" s="181">
        <f t="shared" si="104"/>
        <v>0</v>
      </c>
    </row>
    <row r="177" spans="1:40" x14ac:dyDescent="0.35">
      <c r="A177" s="200">
        <f>Lists!C:C</f>
        <v>0</v>
      </c>
      <c r="B177" s="245" t="e">
        <f t="shared" si="90"/>
        <v>#DIV/0!</v>
      </c>
      <c r="C177" s="160">
        <f t="shared" si="91"/>
        <v>0</v>
      </c>
      <c r="D177" s="268">
        <f t="shared" si="92"/>
        <v>0</v>
      </c>
      <c r="E177" s="200">
        <f>'Core Indicators'!R197</f>
        <v>0</v>
      </c>
      <c r="F177" s="200">
        <f>'Core Indicators'!Z197</f>
        <v>0</v>
      </c>
      <c r="G177" s="160">
        <f t="shared" si="93"/>
        <v>0</v>
      </c>
      <c r="H177" s="200">
        <f>'Core Indicators'!AH197</f>
        <v>0</v>
      </c>
      <c r="I177" s="200">
        <f>'Core Indicators'!AP197</f>
        <v>0</v>
      </c>
      <c r="J177" s="200">
        <f>'Core Indicators'!BN197</f>
        <v>0</v>
      </c>
      <c r="K177" s="200">
        <f t="shared" si="94"/>
        <v>0</v>
      </c>
      <c r="L177" s="245">
        <f t="shared" si="95"/>
        <v>0</v>
      </c>
      <c r="M177" s="268">
        <f t="shared" si="96"/>
        <v>0</v>
      </c>
      <c r="N177" s="201">
        <f>'Core Indicators'!DJ197</f>
        <v>0</v>
      </c>
      <c r="O177" s="201">
        <f>'Core Indicators'!DR197</f>
        <v>0</v>
      </c>
      <c r="P177" s="201">
        <f>'Core Indicators'!DZ197</f>
        <v>0</v>
      </c>
      <c r="Q177" s="201">
        <f>'Core Indicators'!EH197</f>
        <v>0</v>
      </c>
      <c r="R177" s="201">
        <f>'Core Indicators'!EP197</f>
        <v>0</v>
      </c>
      <c r="S177" s="160" t="e">
        <f t="shared" si="97"/>
        <v>#DIV/0!</v>
      </c>
      <c r="T177" s="160" t="e">
        <f t="shared" si="98"/>
        <v>#DIV/0!</v>
      </c>
      <c r="U177" s="200">
        <v>1</v>
      </c>
      <c r="V177" s="200">
        <v>1</v>
      </c>
      <c r="W177" s="200">
        <f>'Core Indicators'!EX197</f>
        <v>0</v>
      </c>
      <c r="X177" s="160">
        <f t="shared" si="99"/>
        <v>0.5</v>
      </c>
      <c r="Y177" s="200">
        <v>1</v>
      </c>
      <c r="Z177" s="160" t="e">
        <f t="shared" si="100"/>
        <v>#DIV/0!</v>
      </c>
      <c r="AA177" s="200">
        <f>'Core Indicators'!FF197</f>
        <v>0</v>
      </c>
      <c r="AB177" s="200" t="e">
        <f t="shared" si="101"/>
        <v>#DIV/0!</v>
      </c>
      <c r="AC177" s="181">
        <f>'Core Indicators'!GD197</f>
        <v>0</v>
      </c>
      <c r="AD177" s="181">
        <f>'Core Indicators'!GL197</f>
        <v>0</v>
      </c>
      <c r="AE177" s="181">
        <f>'Core Indicators'!GT197</f>
        <v>0</v>
      </c>
      <c r="AF177" s="181">
        <f>'Core Indicators'!HB197</f>
        <v>0</v>
      </c>
      <c r="AG177" s="181">
        <f t="shared" si="102"/>
        <v>0</v>
      </c>
      <c r="AH177" s="181">
        <f>'Core Indicators'!HJ197</f>
        <v>0</v>
      </c>
      <c r="AI177" s="181">
        <f>'Core Indicators'!HR197</f>
        <v>0</v>
      </c>
      <c r="AJ177" s="181">
        <f t="shared" si="103"/>
        <v>0</v>
      </c>
      <c r="AK177" s="181">
        <f>'Core Indicators'!HZ197</f>
        <v>0</v>
      </c>
      <c r="AL177" s="181">
        <f>'Core Indicators'!IH197</f>
        <v>0</v>
      </c>
      <c r="AM177" s="181">
        <f>'Core Indicators'!IP197</f>
        <v>0</v>
      </c>
      <c r="AN177" s="181">
        <f t="shared" si="104"/>
        <v>0</v>
      </c>
    </row>
    <row r="178" spans="1:40" x14ac:dyDescent="0.35">
      <c r="A178" s="200">
        <f>Lists!C:C</f>
        <v>0</v>
      </c>
      <c r="B178" s="245" t="e">
        <f t="shared" si="90"/>
        <v>#DIV/0!</v>
      </c>
      <c r="C178" s="160">
        <f t="shared" si="91"/>
        <v>0</v>
      </c>
      <c r="D178" s="268">
        <f t="shared" si="92"/>
        <v>0</v>
      </c>
      <c r="E178" s="200">
        <f>'Core Indicators'!R198</f>
        <v>0</v>
      </c>
      <c r="F178" s="200">
        <f>'Core Indicators'!Z198</f>
        <v>0</v>
      </c>
      <c r="G178" s="160">
        <f t="shared" si="93"/>
        <v>0</v>
      </c>
      <c r="H178" s="200">
        <f>'Core Indicators'!AH198</f>
        <v>0</v>
      </c>
      <c r="I178" s="200">
        <f>'Core Indicators'!AP198</f>
        <v>0</v>
      </c>
      <c r="J178" s="200">
        <f>'Core Indicators'!BN198</f>
        <v>0</v>
      </c>
      <c r="K178" s="200">
        <f t="shared" si="94"/>
        <v>0</v>
      </c>
      <c r="L178" s="245">
        <f t="shared" si="95"/>
        <v>0</v>
      </c>
      <c r="M178" s="268">
        <f t="shared" si="96"/>
        <v>0</v>
      </c>
      <c r="N178" s="201">
        <f>'Core Indicators'!DJ198</f>
        <v>0</v>
      </c>
      <c r="O178" s="201">
        <f>'Core Indicators'!DR198</f>
        <v>0</v>
      </c>
      <c r="P178" s="201">
        <f>'Core Indicators'!DZ198</f>
        <v>0</v>
      </c>
      <c r="Q178" s="201">
        <f>'Core Indicators'!EH198</f>
        <v>0</v>
      </c>
      <c r="R178" s="201">
        <f>'Core Indicators'!EP198</f>
        <v>0</v>
      </c>
      <c r="S178" s="160" t="e">
        <f t="shared" si="97"/>
        <v>#DIV/0!</v>
      </c>
      <c r="T178" s="160" t="e">
        <f t="shared" si="98"/>
        <v>#DIV/0!</v>
      </c>
      <c r="U178" s="200">
        <v>1</v>
      </c>
      <c r="V178" s="200">
        <v>1</v>
      </c>
      <c r="W178" s="200">
        <f>'Core Indicators'!EX198</f>
        <v>0</v>
      </c>
      <c r="X178" s="160">
        <f t="shared" si="99"/>
        <v>0.5</v>
      </c>
      <c r="Y178" s="200">
        <v>1</v>
      </c>
      <c r="Z178" s="160" t="e">
        <f t="shared" si="100"/>
        <v>#DIV/0!</v>
      </c>
      <c r="AA178" s="200">
        <f>'Core Indicators'!FF198</f>
        <v>0</v>
      </c>
      <c r="AB178" s="200" t="e">
        <f t="shared" si="101"/>
        <v>#DIV/0!</v>
      </c>
      <c r="AC178" s="181">
        <f>'Core Indicators'!GD198</f>
        <v>0</v>
      </c>
      <c r="AD178" s="181">
        <f>'Core Indicators'!GL198</f>
        <v>0</v>
      </c>
      <c r="AE178" s="181">
        <f>'Core Indicators'!GT198</f>
        <v>0</v>
      </c>
      <c r="AF178" s="181">
        <f>'Core Indicators'!HB198</f>
        <v>0</v>
      </c>
      <c r="AG178" s="181">
        <f t="shared" si="102"/>
        <v>0</v>
      </c>
      <c r="AH178" s="181">
        <f>'Core Indicators'!HJ198</f>
        <v>0</v>
      </c>
      <c r="AI178" s="181">
        <f>'Core Indicators'!HR198</f>
        <v>0</v>
      </c>
      <c r="AJ178" s="181">
        <f t="shared" si="103"/>
        <v>0</v>
      </c>
      <c r="AK178" s="181">
        <f>'Core Indicators'!HZ198</f>
        <v>0</v>
      </c>
      <c r="AL178" s="181">
        <f>'Core Indicators'!IH198</f>
        <v>0</v>
      </c>
      <c r="AM178" s="181">
        <f>'Core Indicators'!IP198</f>
        <v>0</v>
      </c>
      <c r="AN178" s="181">
        <f t="shared" si="104"/>
        <v>0</v>
      </c>
    </row>
    <row r="179" spans="1:40" x14ac:dyDescent="0.35">
      <c r="A179" s="200">
        <f>Lists!C:C</f>
        <v>0</v>
      </c>
      <c r="B179" s="245" t="e">
        <f t="shared" si="90"/>
        <v>#DIV/0!</v>
      </c>
      <c r="C179" s="160">
        <f t="shared" si="91"/>
        <v>0</v>
      </c>
      <c r="D179" s="268">
        <f t="shared" si="92"/>
        <v>0</v>
      </c>
      <c r="E179" s="200">
        <f>'Core Indicators'!R199</f>
        <v>0</v>
      </c>
      <c r="F179" s="200">
        <f>'Core Indicators'!Z199</f>
        <v>0</v>
      </c>
      <c r="G179" s="160">
        <f t="shared" si="93"/>
        <v>0</v>
      </c>
      <c r="H179" s="200">
        <f>'Core Indicators'!AH199</f>
        <v>0</v>
      </c>
      <c r="I179" s="200">
        <f>'Core Indicators'!AP199</f>
        <v>0</v>
      </c>
      <c r="J179" s="200">
        <f>'Core Indicators'!BN199</f>
        <v>0</v>
      </c>
      <c r="K179" s="200">
        <f t="shared" si="94"/>
        <v>0</v>
      </c>
      <c r="L179" s="245">
        <f t="shared" si="95"/>
        <v>0</v>
      </c>
      <c r="M179" s="268">
        <f t="shared" si="96"/>
        <v>0</v>
      </c>
      <c r="N179" s="201">
        <f>'Core Indicators'!DJ199</f>
        <v>0</v>
      </c>
      <c r="O179" s="201">
        <f>'Core Indicators'!DR199</f>
        <v>0</v>
      </c>
      <c r="P179" s="201">
        <f>'Core Indicators'!DZ199</f>
        <v>0</v>
      </c>
      <c r="Q179" s="201">
        <f>'Core Indicators'!EH199</f>
        <v>0</v>
      </c>
      <c r="R179" s="201">
        <f>'Core Indicators'!EP199</f>
        <v>0</v>
      </c>
      <c r="S179" s="160" t="e">
        <f t="shared" si="97"/>
        <v>#DIV/0!</v>
      </c>
      <c r="T179" s="160" t="e">
        <f t="shared" si="98"/>
        <v>#DIV/0!</v>
      </c>
      <c r="U179" s="200">
        <v>1</v>
      </c>
      <c r="V179" s="200">
        <v>1</v>
      </c>
      <c r="W179" s="200">
        <f>'Core Indicators'!EX199</f>
        <v>0</v>
      </c>
      <c r="X179" s="160">
        <f t="shared" si="99"/>
        <v>0.5</v>
      </c>
      <c r="Y179" s="200">
        <v>1</v>
      </c>
      <c r="Z179" s="160" t="e">
        <f t="shared" si="100"/>
        <v>#DIV/0!</v>
      </c>
      <c r="AA179" s="200">
        <f>'Core Indicators'!FF199</f>
        <v>0</v>
      </c>
      <c r="AB179" s="200" t="e">
        <f t="shared" si="101"/>
        <v>#DIV/0!</v>
      </c>
      <c r="AC179" s="181">
        <f>'Core Indicators'!GD199</f>
        <v>0</v>
      </c>
      <c r="AD179" s="181">
        <f>'Core Indicators'!GL199</f>
        <v>0</v>
      </c>
      <c r="AE179" s="181">
        <f>'Core Indicators'!GT199</f>
        <v>0</v>
      </c>
      <c r="AF179" s="181">
        <f>'Core Indicators'!HB199</f>
        <v>0</v>
      </c>
      <c r="AG179" s="181">
        <f t="shared" si="102"/>
        <v>0</v>
      </c>
      <c r="AH179" s="181">
        <f>'Core Indicators'!HJ199</f>
        <v>0</v>
      </c>
      <c r="AI179" s="181">
        <f>'Core Indicators'!HR199</f>
        <v>0</v>
      </c>
      <c r="AJ179" s="181">
        <f t="shared" si="103"/>
        <v>0</v>
      </c>
      <c r="AK179" s="181">
        <f>'Core Indicators'!HZ199</f>
        <v>0</v>
      </c>
      <c r="AL179" s="181">
        <f>'Core Indicators'!IH199</f>
        <v>0</v>
      </c>
      <c r="AM179" s="181">
        <f>'Core Indicators'!IP199</f>
        <v>0</v>
      </c>
      <c r="AN179" s="181">
        <f t="shared" si="104"/>
        <v>0</v>
      </c>
    </row>
    <row r="180" spans="1:40" x14ac:dyDescent="0.35">
      <c r="A180" s="200">
        <f>Lists!C:C</f>
        <v>0</v>
      </c>
      <c r="B180" s="245" t="e">
        <f t="shared" si="90"/>
        <v>#DIV/0!</v>
      </c>
      <c r="C180" s="160">
        <f t="shared" si="91"/>
        <v>0</v>
      </c>
      <c r="D180" s="268">
        <f t="shared" si="92"/>
        <v>0</v>
      </c>
      <c r="E180" s="200">
        <f>'Core Indicators'!R200</f>
        <v>0</v>
      </c>
      <c r="F180" s="200">
        <f>'Core Indicators'!Z200</f>
        <v>0</v>
      </c>
      <c r="G180" s="160">
        <f t="shared" si="93"/>
        <v>0</v>
      </c>
      <c r="H180" s="200">
        <f>'Core Indicators'!AH200</f>
        <v>0</v>
      </c>
      <c r="I180" s="200">
        <f>'Core Indicators'!AP200</f>
        <v>0</v>
      </c>
      <c r="J180" s="200">
        <f>'Core Indicators'!BN200</f>
        <v>0</v>
      </c>
      <c r="K180" s="200">
        <f t="shared" si="94"/>
        <v>0</v>
      </c>
      <c r="L180" s="245">
        <f t="shared" si="95"/>
        <v>0</v>
      </c>
      <c r="M180" s="268">
        <f t="shared" si="96"/>
        <v>0</v>
      </c>
      <c r="N180" s="201">
        <f>'Core Indicators'!DJ200</f>
        <v>0</v>
      </c>
      <c r="O180" s="201">
        <f>'Core Indicators'!DR200</f>
        <v>0</v>
      </c>
      <c r="P180" s="201">
        <f>'Core Indicators'!DZ200</f>
        <v>0</v>
      </c>
      <c r="Q180" s="201">
        <f>'Core Indicators'!EH200</f>
        <v>0</v>
      </c>
      <c r="R180" s="201">
        <f>'Core Indicators'!EP200</f>
        <v>0</v>
      </c>
      <c r="S180" s="160" t="e">
        <f t="shared" si="97"/>
        <v>#DIV/0!</v>
      </c>
      <c r="T180" s="160" t="e">
        <f t="shared" si="98"/>
        <v>#DIV/0!</v>
      </c>
      <c r="U180" s="200">
        <v>1</v>
      </c>
      <c r="V180" s="200">
        <v>1</v>
      </c>
      <c r="W180" s="200">
        <f>'Core Indicators'!EX200</f>
        <v>0</v>
      </c>
      <c r="X180" s="160">
        <f t="shared" si="99"/>
        <v>0.5</v>
      </c>
      <c r="Y180" s="200">
        <v>1</v>
      </c>
      <c r="Z180" s="160" t="e">
        <f t="shared" si="100"/>
        <v>#DIV/0!</v>
      </c>
      <c r="AA180" s="200">
        <f>'Core Indicators'!FF200</f>
        <v>0</v>
      </c>
      <c r="AB180" s="200" t="e">
        <f t="shared" si="101"/>
        <v>#DIV/0!</v>
      </c>
      <c r="AC180" s="181">
        <f>'Core Indicators'!GD200</f>
        <v>0</v>
      </c>
      <c r="AD180" s="181">
        <f>'Core Indicators'!GL200</f>
        <v>0</v>
      </c>
      <c r="AE180" s="181">
        <f>'Core Indicators'!GT200</f>
        <v>0</v>
      </c>
      <c r="AF180" s="181">
        <f>'Core Indicators'!HB200</f>
        <v>0</v>
      </c>
      <c r="AG180" s="181">
        <f t="shared" si="102"/>
        <v>0</v>
      </c>
      <c r="AH180" s="181">
        <f>'Core Indicators'!HJ200</f>
        <v>0</v>
      </c>
      <c r="AI180" s="181">
        <f>'Core Indicators'!HR200</f>
        <v>0</v>
      </c>
      <c r="AJ180" s="181">
        <f t="shared" si="103"/>
        <v>0</v>
      </c>
      <c r="AK180" s="181">
        <f>'Core Indicators'!HZ200</f>
        <v>0</v>
      </c>
      <c r="AL180" s="181">
        <f>'Core Indicators'!IH200</f>
        <v>0</v>
      </c>
      <c r="AM180" s="181">
        <f>'Core Indicators'!IP200</f>
        <v>0</v>
      </c>
      <c r="AN180" s="181">
        <f t="shared" si="104"/>
        <v>0</v>
      </c>
    </row>
    <row r="181" spans="1:40" x14ac:dyDescent="0.35">
      <c r="A181" s="200">
        <f>Lists!C:C</f>
        <v>0</v>
      </c>
      <c r="B181" s="245" t="e">
        <f t="shared" si="90"/>
        <v>#DIV/0!</v>
      </c>
      <c r="C181" s="160">
        <f t="shared" si="91"/>
        <v>0</v>
      </c>
      <c r="D181" s="268">
        <f t="shared" si="92"/>
        <v>0</v>
      </c>
      <c r="E181" s="200">
        <f>'Core Indicators'!R201</f>
        <v>0</v>
      </c>
      <c r="F181" s="200">
        <f>'Core Indicators'!Z201</f>
        <v>0</v>
      </c>
      <c r="G181" s="160">
        <f t="shared" si="93"/>
        <v>0</v>
      </c>
      <c r="H181" s="200">
        <f>'Core Indicators'!AH201</f>
        <v>0</v>
      </c>
      <c r="I181" s="200">
        <f>'Core Indicators'!AP201</f>
        <v>0</v>
      </c>
      <c r="J181" s="200">
        <f>'Core Indicators'!BN201</f>
        <v>0</v>
      </c>
      <c r="K181" s="200">
        <f t="shared" si="94"/>
        <v>0</v>
      </c>
      <c r="L181" s="245">
        <f t="shared" si="95"/>
        <v>0</v>
      </c>
      <c r="M181" s="268">
        <f t="shared" si="96"/>
        <v>0</v>
      </c>
      <c r="N181" s="201">
        <f>'Core Indicators'!DJ201</f>
        <v>0</v>
      </c>
      <c r="O181" s="201">
        <f>'Core Indicators'!DR201</f>
        <v>0</v>
      </c>
      <c r="P181" s="201">
        <f>'Core Indicators'!DZ201</f>
        <v>0</v>
      </c>
      <c r="Q181" s="201">
        <f>'Core Indicators'!EH201</f>
        <v>0</v>
      </c>
      <c r="R181" s="201">
        <f>'Core Indicators'!EP201</f>
        <v>0</v>
      </c>
      <c r="S181" s="160" t="e">
        <f t="shared" si="97"/>
        <v>#DIV/0!</v>
      </c>
      <c r="T181" s="160" t="e">
        <f t="shared" si="98"/>
        <v>#DIV/0!</v>
      </c>
      <c r="U181" s="200">
        <v>1</v>
      </c>
      <c r="V181" s="200">
        <v>1</v>
      </c>
      <c r="W181" s="200">
        <f>'Core Indicators'!EX201</f>
        <v>0</v>
      </c>
      <c r="X181" s="160">
        <f t="shared" si="99"/>
        <v>0.5</v>
      </c>
      <c r="Y181" s="200">
        <v>1</v>
      </c>
      <c r="Z181" s="160" t="e">
        <f t="shared" si="100"/>
        <v>#DIV/0!</v>
      </c>
      <c r="AA181" s="200">
        <f>'Core Indicators'!FF201</f>
        <v>0</v>
      </c>
      <c r="AB181" s="200" t="e">
        <f t="shared" si="101"/>
        <v>#DIV/0!</v>
      </c>
      <c r="AC181" s="181">
        <f>'Core Indicators'!GD201</f>
        <v>0</v>
      </c>
      <c r="AD181" s="181">
        <f>'Core Indicators'!GL201</f>
        <v>0</v>
      </c>
      <c r="AE181" s="181">
        <f>'Core Indicators'!GT201</f>
        <v>0</v>
      </c>
      <c r="AF181" s="181">
        <f>'Core Indicators'!HB201</f>
        <v>0</v>
      </c>
      <c r="AG181" s="181">
        <f t="shared" si="102"/>
        <v>0</v>
      </c>
      <c r="AH181" s="181">
        <f>'Core Indicators'!HJ201</f>
        <v>0</v>
      </c>
      <c r="AI181" s="181">
        <f>'Core Indicators'!HR201</f>
        <v>0</v>
      </c>
      <c r="AJ181" s="181">
        <f t="shared" si="103"/>
        <v>0</v>
      </c>
      <c r="AK181" s="181">
        <f>'Core Indicators'!HZ201</f>
        <v>0</v>
      </c>
      <c r="AL181" s="181">
        <f>'Core Indicators'!IH201</f>
        <v>0</v>
      </c>
      <c r="AM181" s="181">
        <f>'Core Indicators'!IP201</f>
        <v>0</v>
      </c>
      <c r="AN181" s="181">
        <f t="shared" si="104"/>
        <v>0</v>
      </c>
    </row>
    <row r="182" spans="1:40" x14ac:dyDescent="0.35">
      <c r="A182" s="200">
        <f>Lists!C:C</f>
        <v>0</v>
      </c>
      <c r="B182" s="245" t="e">
        <f t="shared" si="90"/>
        <v>#DIV/0!</v>
      </c>
      <c r="C182" s="160">
        <f t="shared" si="91"/>
        <v>0</v>
      </c>
      <c r="D182" s="268">
        <f t="shared" si="92"/>
        <v>0</v>
      </c>
      <c r="E182" s="200">
        <f>'Core Indicators'!R202</f>
        <v>0</v>
      </c>
      <c r="F182" s="200">
        <f>'Core Indicators'!Z202</f>
        <v>0</v>
      </c>
      <c r="G182" s="160">
        <f t="shared" si="93"/>
        <v>0</v>
      </c>
      <c r="H182" s="200">
        <f>'Core Indicators'!AH202</f>
        <v>0</v>
      </c>
      <c r="I182" s="200">
        <f>'Core Indicators'!AP202</f>
        <v>0</v>
      </c>
      <c r="J182" s="200">
        <f>'Core Indicators'!BN202</f>
        <v>0</v>
      </c>
      <c r="K182" s="200">
        <f t="shared" si="94"/>
        <v>0</v>
      </c>
      <c r="L182" s="245">
        <f t="shared" si="95"/>
        <v>0</v>
      </c>
      <c r="M182" s="268">
        <f t="shared" si="96"/>
        <v>0</v>
      </c>
      <c r="N182" s="201">
        <f>'Core Indicators'!DJ202</f>
        <v>0</v>
      </c>
      <c r="O182" s="201">
        <f>'Core Indicators'!DR202</f>
        <v>0</v>
      </c>
      <c r="P182" s="201">
        <f>'Core Indicators'!DZ202</f>
        <v>0</v>
      </c>
      <c r="Q182" s="201">
        <f>'Core Indicators'!EH202</f>
        <v>0</v>
      </c>
      <c r="R182" s="201">
        <f>'Core Indicators'!EP202</f>
        <v>0</v>
      </c>
      <c r="S182" s="160" t="e">
        <f t="shared" si="97"/>
        <v>#DIV/0!</v>
      </c>
      <c r="T182" s="160" t="e">
        <f t="shared" si="98"/>
        <v>#DIV/0!</v>
      </c>
      <c r="U182" s="200">
        <v>1</v>
      </c>
      <c r="V182" s="200">
        <v>1</v>
      </c>
      <c r="W182" s="200">
        <f>'Core Indicators'!EX202</f>
        <v>0</v>
      </c>
      <c r="X182" s="160">
        <f t="shared" si="99"/>
        <v>0.5</v>
      </c>
      <c r="Y182" s="200">
        <v>1</v>
      </c>
      <c r="Z182" s="160" t="e">
        <f t="shared" si="100"/>
        <v>#DIV/0!</v>
      </c>
      <c r="AA182" s="200">
        <f>'Core Indicators'!FF202</f>
        <v>0</v>
      </c>
      <c r="AB182" s="200" t="e">
        <f t="shared" si="101"/>
        <v>#DIV/0!</v>
      </c>
      <c r="AC182" s="181">
        <f>'Core Indicators'!GD202</f>
        <v>0</v>
      </c>
      <c r="AD182" s="181">
        <f>'Core Indicators'!GL202</f>
        <v>0</v>
      </c>
      <c r="AE182" s="181">
        <f>'Core Indicators'!GT202</f>
        <v>0</v>
      </c>
      <c r="AF182" s="181">
        <f>'Core Indicators'!HB202</f>
        <v>0</v>
      </c>
      <c r="AG182" s="181">
        <f t="shared" si="102"/>
        <v>0</v>
      </c>
      <c r="AH182" s="181">
        <f>'Core Indicators'!HJ202</f>
        <v>0</v>
      </c>
      <c r="AI182" s="181">
        <f>'Core Indicators'!HR202</f>
        <v>0</v>
      </c>
      <c r="AJ182" s="181">
        <f t="shared" si="103"/>
        <v>0</v>
      </c>
      <c r="AK182" s="181">
        <f>'Core Indicators'!HZ202</f>
        <v>0</v>
      </c>
      <c r="AL182" s="181">
        <f>'Core Indicators'!IH202</f>
        <v>0</v>
      </c>
      <c r="AM182" s="181">
        <f>'Core Indicators'!IP202</f>
        <v>0</v>
      </c>
      <c r="AN182" s="181">
        <f t="shared" si="104"/>
        <v>0</v>
      </c>
    </row>
    <row r="183" spans="1:40" x14ac:dyDescent="0.35">
      <c r="A183" s="200">
        <f>Lists!C:C</f>
        <v>0</v>
      </c>
      <c r="B183" s="245" t="e">
        <f t="shared" si="90"/>
        <v>#DIV/0!</v>
      </c>
      <c r="C183" s="160">
        <f t="shared" si="91"/>
        <v>0</v>
      </c>
      <c r="D183" s="268">
        <f t="shared" si="92"/>
        <v>0</v>
      </c>
      <c r="E183" s="200">
        <f>'Core Indicators'!R203</f>
        <v>0</v>
      </c>
      <c r="F183" s="200">
        <f>'Core Indicators'!Z203</f>
        <v>0</v>
      </c>
      <c r="G183" s="160">
        <f t="shared" si="93"/>
        <v>0</v>
      </c>
      <c r="H183" s="200">
        <f>'Core Indicators'!AH203</f>
        <v>0</v>
      </c>
      <c r="I183" s="200">
        <f>'Core Indicators'!AP203</f>
        <v>0</v>
      </c>
      <c r="J183" s="200">
        <f>'Core Indicators'!BN203</f>
        <v>0</v>
      </c>
      <c r="K183" s="200">
        <f t="shared" si="94"/>
        <v>0</v>
      </c>
      <c r="L183" s="245">
        <f t="shared" si="95"/>
        <v>0</v>
      </c>
      <c r="M183" s="268">
        <f t="shared" si="96"/>
        <v>0</v>
      </c>
      <c r="N183" s="201">
        <f>'Core Indicators'!DJ203</f>
        <v>0</v>
      </c>
      <c r="O183" s="201">
        <f>'Core Indicators'!DR203</f>
        <v>0</v>
      </c>
      <c r="P183" s="201">
        <f>'Core Indicators'!DZ203</f>
        <v>0</v>
      </c>
      <c r="Q183" s="201">
        <f>'Core Indicators'!EH203</f>
        <v>0</v>
      </c>
      <c r="R183" s="201">
        <f>'Core Indicators'!EP203</f>
        <v>0</v>
      </c>
      <c r="S183" s="160" t="e">
        <f t="shared" si="97"/>
        <v>#DIV/0!</v>
      </c>
      <c r="T183" s="160" t="e">
        <f t="shared" si="98"/>
        <v>#DIV/0!</v>
      </c>
      <c r="U183" s="200">
        <v>1</v>
      </c>
      <c r="V183" s="200">
        <v>1</v>
      </c>
      <c r="W183" s="200">
        <f>'Core Indicators'!EX203</f>
        <v>0</v>
      </c>
      <c r="X183" s="160">
        <f t="shared" si="99"/>
        <v>0.5</v>
      </c>
      <c r="Y183" s="200">
        <v>1</v>
      </c>
      <c r="Z183" s="160" t="e">
        <f t="shared" si="100"/>
        <v>#DIV/0!</v>
      </c>
      <c r="AA183" s="200">
        <f>'Core Indicators'!FF203</f>
        <v>0</v>
      </c>
      <c r="AB183" s="200" t="e">
        <f t="shared" si="101"/>
        <v>#DIV/0!</v>
      </c>
      <c r="AC183" s="181">
        <f>'Core Indicators'!GD203</f>
        <v>0</v>
      </c>
      <c r="AD183" s="181">
        <f>'Core Indicators'!GL203</f>
        <v>0</v>
      </c>
      <c r="AE183" s="181">
        <f>'Core Indicators'!GT203</f>
        <v>0</v>
      </c>
      <c r="AF183" s="181">
        <f>'Core Indicators'!HB203</f>
        <v>0</v>
      </c>
      <c r="AG183" s="181">
        <f t="shared" si="102"/>
        <v>0</v>
      </c>
      <c r="AH183" s="181">
        <f>'Core Indicators'!HJ203</f>
        <v>0</v>
      </c>
      <c r="AI183" s="181">
        <f>'Core Indicators'!HR203</f>
        <v>0</v>
      </c>
      <c r="AJ183" s="181">
        <f t="shared" si="103"/>
        <v>0</v>
      </c>
      <c r="AK183" s="181">
        <f>'Core Indicators'!HZ203</f>
        <v>0</v>
      </c>
      <c r="AL183" s="181">
        <f>'Core Indicators'!IH203</f>
        <v>0</v>
      </c>
      <c r="AM183" s="181">
        <f>'Core Indicators'!IP203</f>
        <v>0</v>
      </c>
      <c r="AN183" s="181">
        <f t="shared" si="104"/>
        <v>0</v>
      </c>
    </row>
    <row r="184" spans="1:40" x14ac:dyDescent="0.35">
      <c r="A184" s="200">
        <f>Lists!C:C</f>
        <v>0</v>
      </c>
      <c r="B184" s="245" t="e">
        <f t="shared" si="90"/>
        <v>#DIV/0!</v>
      </c>
      <c r="C184" s="160">
        <f t="shared" si="91"/>
        <v>0</v>
      </c>
      <c r="D184" s="268">
        <f t="shared" si="92"/>
        <v>0</v>
      </c>
      <c r="E184" s="200">
        <f>'Core Indicators'!R204</f>
        <v>0</v>
      </c>
      <c r="F184" s="200">
        <f>'Core Indicators'!Z204</f>
        <v>0</v>
      </c>
      <c r="G184" s="160">
        <f t="shared" si="93"/>
        <v>0</v>
      </c>
      <c r="H184" s="200">
        <f>'Core Indicators'!AH204</f>
        <v>0</v>
      </c>
      <c r="I184" s="200">
        <f>'Core Indicators'!AP204</f>
        <v>0</v>
      </c>
      <c r="J184" s="200">
        <f>'Core Indicators'!BN204</f>
        <v>0</v>
      </c>
      <c r="K184" s="200">
        <f t="shared" si="94"/>
        <v>0</v>
      </c>
      <c r="L184" s="245">
        <f t="shared" si="95"/>
        <v>0</v>
      </c>
      <c r="M184" s="268">
        <f t="shared" si="96"/>
        <v>0</v>
      </c>
      <c r="N184" s="201">
        <f>'Core Indicators'!DJ204</f>
        <v>0</v>
      </c>
      <c r="O184" s="201">
        <f>'Core Indicators'!DR204</f>
        <v>0</v>
      </c>
      <c r="P184" s="201">
        <f>'Core Indicators'!DZ204</f>
        <v>0</v>
      </c>
      <c r="Q184" s="201">
        <f>'Core Indicators'!EH204</f>
        <v>0</v>
      </c>
      <c r="R184" s="201">
        <f>'Core Indicators'!EP204</f>
        <v>0</v>
      </c>
      <c r="S184" s="160" t="e">
        <f t="shared" si="97"/>
        <v>#DIV/0!</v>
      </c>
      <c r="T184" s="160" t="e">
        <f t="shared" si="98"/>
        <v>#DIV/0!</v>
      </c>
      <c r="U184" s="200">
        <v>1</v>
      </c>
      <c r="V184" s="200">
        <v>1</v>
      </c>
      <c r="W184" s="200">
        <f>'Core Indicators'!EX204</f>
        <v>0</v>
      </c>
      <c r="X184" s="160">
        <f t="shared" si="99"/>
        <v>0.5</v>
      </c>
      <c r="Y184" s="200">
        <v>1</v>
      </c>
      <c r="Z184" s="160" t="e">
        <f t="shared" si="100"/>
        <v>#DIV/0!</v>
      </c>
      <c r="AA184" s="200">
        <f>'Core Indicators'!FF204</f>
        <v>0</v>
      </c>
      <c r="AB184" s="200" t="e">
        <f t="shared" si="101"/>
        <v>#DIV/0!</v>
      </c>
      <c r="AC184" s="181">
        <f>'Core Indicators'!GD204</f>
        <v>0</v>
      </c>
      <c r="AD184" s="181">
        <f>'Core Indicators'!GL204</f>
        <v>0</v>
      </c>
      <c r="AE184" s="181">
        <f>'Core Indicators'!GT204</f>
        <v>0</v>
      </c>
      <c r="AF184" s="181">
        <f>'Core Indicators'!HB204</f>
        <v>0</v>
      </c>
      <c r="AG184" s="181">
        <f t="shared" si="102"/>
        <v>0</v>
      </c>
      <c r="AH184" s="181">
        <f>'Core Indicators'!HJ204</f>
        <v>0</v>
      </c>
      <c r="AI184" s="181">
        <f>'Core Indicators'!HR204</f>
        <v>0</v>
      </c>
      <c r="AJ184" s="181">
        <f t="shared" si="103"/>
        <v>0</v>
      </c>
      <c r="AK184" s="181">
        <f>'Core Indicators'!HZ204</f>
        <v>0</v>
      </c>
      <c r="AL184" s="181">
        <f>'Core Indicators'!IH204</f>
        <v>0</v>
      </c>
      <c r="AM184" s="181">
        <f>'Core Indicators'!IP204</f>
        <v>0</v>
      </c>
      <c r="AN184" s="181">
        <f t="shared" si="104"/>
        <v>0</v>
      </c>
    </row>
    <row r="185" spans="1:40" x14ac:dyDescent="0.35">
      <c r="A185" s="200">
        <f>Lists!C:C</f>
        <v>0</v>
      </c>
      <c r="B185" s="245" t="e">
        <f t="shared" si="90"/>
        <v>#DIV/0!</v>
      </c>
      <c r="C185" s="160">
        <f t="shared" si="91"/>
        <v>0</v>
      </c>
      <c r="D185" s="268">
        <f t="shared" si="92"/>
        <v>0</v>
      </c>
      <c r="E185" s="200">
        <f>'Core Indicators'!R205</f>
        <v>0</v>
      </c>
      <c r="F185" s="200">
        <f>'Core Indicators'!Z205</f>
        <v>0</v>
      </c>
      <c r="G185" s="160">
        <f t="shared" si="93"/>
        <v>0</v>
      </c>
      <c r="H185" s="200">
        <f>'Core Indicators'!AH205</f>
        <v>0</v>
      </c>
      <c r="I185" s="200">
        <f>'Core Indicators'!AP205</f>
        <v>0</v>
      </c>
      <c r="J185" s="200">
        <f>'Core Indicators'!BN205</f>
        <v>0</v>
      </c>
      <c r="K185" s="200">
        <f t="shared" si="94"/>
        <v>0</v>
      </c>
      <c r="L185" s="245">
        <f t="shared" si="95"/>
        <v>0</v>
      </c>
      <c r="M185" s="268">
        <f t="shared" si="96"/>
        <v>0</v>
      </c>
      <c r="N185" s="201">
        <f>'Core Indicators'!DJ205</f>
        <v>0</v>
      </c>
      <c r="O185" s="201">
        <f>'Core Indicators'!DR205</f>
        <v>0</v>
      </c>
      <c r="P185" s="201">
        <f>'Core Indicators'!DZ205</f>
        <v>0</v>
      </c>
      <c r="Q185" s="201">
        <f>'Core Indicators'!EH205</f>
        <v>0</v>
      </c>
      <c r="R185" s="201">
        <f>'Core Indicators'!EP205</f>
        <v>0</v>
      </c>
      <c r="S185" s="160" t="e">
        <f t="shared" si="97"/>
        <v>#DIV/0!</v>
      </c>
      <c r="T185" s="160" t="e">
        <f t="shared" si="98"/>
        <v>#DIV/0!</v>
      </c>
      <c r="U185" s="200">
        <v>1</v>
      </c>
      <c r="V185" s="200">
        <v>1</v>
      </c>
      <c r="W185" s="200">
        <f>'Core Indicators'!EX205</f>
        <v>0</v>
      </c>
      <c r="X185" s="160">
        <f t="shared" si="99"/>
        <v>0.5</v>
      </c>
      <c r="Y185" s="200">
        <v>1</v>
      </c>
      <c r="Z185" s="160" t="e">
        <f t="shared" si="100"/>
        <v>#DIV/0!</v>
      </c>
      <c r="AA185" s="200">
        <f>'Core Indicators'!FF205</f>
        <v>0</v>
      </c>
      <c r="AB185" s="200" t="e">
        <f t="shared" si="101"/>
        <v>#DIV/0!</v>
      </c>
      <c r="AC185" s="181">
        <f>'Core Indicators'!GD205</f>
        <v>0</v>
      </c>
      <c r="AD185" s="181">
        <f>'Core Indicators'!GL205</f>
        <v>0</v>
      </c>
      <c r="AE185" s="181">
        <f>'Core Indicators'!GT205</f>
        <v>0</v>
      </c>
      <c r="AF185" s="181">
        <f>'Core Indicators'!HB205</f>
        <v>0</v>
      </c>
      <c r="AG185" s="181">
        <f t="shared" si="102"/>
        <v>0</v>
      </c>
      <c r="AH185" s="181">
        <f>'Core Indicators'!HJ205</f>
        <v>0</v>
      </c>
      <c r="AI185" s="181">
        <f>'Core Indicators'!HR205</f>
        <v>0</v>
      </c>
      <c r="AJ185" s="181">
        <f t="shared" si="103"/>
        <v>0</v>
      </c>
      <c r="AK185" s="181">
        <f>'Core Indicators'!HZ205</f>
        <v>0</v>
      </c>
      <c r="AL185" s="181">
        <f>'Core Indicators'!IH205</f>
        <v>0</v>
      </c>
      <c r="AM185" s="181">
        <f>'Core Indicators'!IP205</f>
        <v>0</v>
      </c>
      <c r="AN185" s="181">
        <f t="shared" si="104"/>
        <v>0</v>
      </c>
    </row>
    <row r="186" spans="1:40" x14ac:dyDescent="0.35">
      <c r="A186" s="200">
        <f>Lists!C:C</f>
        <v>0</v>
      </c>
      <c r="B186" s="245" t="e">
        <f t="shared" si="90"/>
        <v>#DIV/0!</v>
      </c>
      <c r="C186" s="160">
        <f t="shared" si="91"/>
        <v>0</v>
      </c>
      <c r="D186" s="268">
        <f t="shared" si="92"/>
        <v>0</v>
      </c>
      <c r="E186" s="200">
        <f>'Core Indicators'!R206</f>
        <v>0</v>
      </c>
      <c r="F186" s="200">
        <f>'Core Indicators'!Z206</f>
        <v>0</v>
      </c>
      <c r="G186" s="160">
        <f t="shared" si="93"/>
        <v>0</v>
      </c>
      <c r="H186" s="200">
        <f>'Core Indicators'!AH206</f>
        <v>0</v>
      </c>
      <c r="I186" s="200">
        <f>'Core Indicators'!AP206</f>
        <v>0</v>
      </c>
      <c r="J186" s="200">
        <f>'Core Indicators'!BN206</f>
        <v>0</v>
      </c>
      <c r="K186" s="200">
        <f t="shared" si="94"/>
        <v>0</v>
      </c>
      <c r="L186" s="245">
        <f t="shared" si="95"/>
        <v>0</v>
      </c>
      <c r="M186" s="268">
        <f t="shared" si="96"/>
        <v>0</v>
      </c>
      <c r="N186" s="201">
        <f>'Core Indicators'!DJ206</f>
        <v>0</v>
      </c>
      <c r="O186" s="201">
        <f>'Core Indicators'!DR206</f>
        <v>0</v>
      </c>
      <c r="P186" s="201">
        <f>'Core Indicators'!DZ206</f>
        <v>0</v>
      </c>
      <c r="Q186" s="201">
        <f>'Core Indicators'!EH206</f>
        <v>0</v>
      </c>
      <c r="R186" s="201">
        <f>'Core Indicators'!EP206</f>
        <v>0</v>
      </c>
      <c r="S186" s="160" t="e">
        <f t="shared" si="97"/>
        <v>#DIV/0!</v>
      </c>
      <c r="T186" s="160" t="e">
        <f t="shared" si="98"/>
        <v>#DIV/0!</v>
      </c>
      <c r="U186" s="200">
        <v>1</v>
      </c>
      <c r="V186" s="200">
        <v>1</v>
      </c>
      <c r="W186" s="200">
        <f>'Core Indicators'!EX206</f>
        <v>0</v>
      </c>
      <c r="X186" s="160">
        <f t="shared" si="99"/>
        <v>0.5</v>
      </c>
      <c r="Y186" s="200">
        <v>1</v>
      </c>
      <c r="Z186" s="160" t="e">
        <f t="shared" si="100"/>
        <v>#DIV/0!</v>
      </c>
      <c r="AA186" s="200">
        <f>'Core Indicators'!FF206</f>
        <v>0</v>
      </c>
      <c r="AB186" s="200" t="e">
        <f t="shared" si="101"/>
        <v>#DIV/0!</v>
      </c>
      <c r="AC186" s="181">
        <f>'Core Indicators'!GD206</f>
        <v>0</v>
      </c>
      <c r="AD186" s="181">
        <f>'Core Indicators'!GL206</f>
        <v>0</v>
      </c>
      <c r="AE186" s="181">
        <f>'Core Indicators'!GT206</f>
        <v>0</v>
      </c>
      <c r="AF186" s="181">
        <f>'Core Indicators'!HB206</f>
        <v>0</v>
      </c>
      <c r="AG186" s="181">
        <f t="shared" si="102"/>
        <v>0</v>
      </c>
      <c r="AH186" s="181">
        <f>'Core Indicators'!HJ206</f>
        <v>0</v>
      </c>
      <c r="AI186" s="181">
        <f>'Core Indicators'!HR206</f>
        <v>0</v>
      </c>
      <c r="AJ186" s="181">
        <f t="shared" si="103"/>
        <v>0</v>
      </c>
      <c r="AK186" s="181">
        <f>'Core Indicators'!HZ206</f>
        <v>0</v>
      </c>
      <c r="AL186" s="181">
        <f>'Core Indicators'!IH206</f>
        <v>0</v>
      </c>
      <c r="AM186" s="181">
        <f>'Core Indicators'!IP206</f>
        <v>0</v>
      </c>
      <c r="AN186" s="181">
        <f t="shared" si="104"/>
        <v>0</v>
      </c>
    </row>
    <row r="187" spans="1:40" x14ac:dyDescent="0.35">
      <c r="A187" s="200">
        <f>Lists!C:C</f>
        <v>0</v>
      </c>
      <c r="B187" s="245" t="e">
        <f t="shared" si="90"/>
        <v>#DIV/0!</v>
      </c>
      <c r="C187" s="160">
        <f t="shared" si="91"/>
        <v>0</v>
      </c>
      <c r="D187" s="268">
        <f t="shared" si="92"/>
        <v>0</v>
      </c>
      <c r="E187" s="200">
        <f>'Core Indicators'!R207</f>
        <v>0</v>
      </c>
      <c r="F187" s="200">
        <f>'Core Indicators'!Z207</f>
        <v>0</v>
      </c>
      <c r="G187" s="160">
        <f t="shared" si="93"/>
        <v>0</v>
      </c>
      <c r="H187" s="200">
        <f>'Core Indicators'!AH207</f>
        <v>0</v>
      </c>
      <c r="I187" s="200">
        <f>'Core Indicators'!AP207</f>
        <v>0</v>
      </c>
      <c r="J187" s="200">
        <f>'Core Indicators'!BN207</f>
        <v>0</v>
      </c>
      <c r="K187" s="200">
        <f t="shared" si="94"/>
        <v>0</v>
      </c>
      <c r="L187" s="245">
        <f t="shared" si="95"/>
        <v>0</v>
      </c>
      <c r="M187" s="268">
        <f t="shared" si="96"/>
        <v>0</v>
      </c>
      <c r="N187" s="201">
        <f>'Core Indicators'!DJ207</f>
        <v>0</v>
      </c>
      <c r="O187" s="201">
        <f>'Core Indicators'!DR207</f>
        <v>0</v>
      </c>
      <c r="P187" s="201">
        <f>'Core Indicators'!DZ207</f>
        <v>0</v>
      </c>
      <c r="Q187" s="201">
        <f>'Core Indicators'!EH207</f>
        <v>0</v>
      </c>
      <c r="R187" s="201">
        <f>'Core Indicators'!EP207</f>
        <v>0</v>
      </c>
      <c r="S187" s="160" t="e">
        <f t="shared" si="97"/>
        <v>#DIV/0!</v>
      </c>
      <c r="T187" s="160" t="e">
        <f t="shared" si="98"/>
        <v>#DIV/0!</v>
      </c>
      <c r="U187" s="200">
        <v>1</v>
      </c>
      <c r="V187" s="200">
        <v>1</v>
      </c>
      <c r="W187" s="200">
        <f>'Core Indicators'!EX207</f>
        <v>0</v>
      </c>
      <c r="X187" s="160">
        <f t="shared" si="99"/>
        <v>0.5</v>
      </c>
      <c r="Y187" s="200">
        <v>1</v>
      </c>
      <c r="Z187" s="160" t="e">
        <f t="shared" si="100"/>
        <v>#DIV/0!</v>
      </c>
      <c r="AA187" s="200">
        <f>'Core Indicators'!FF207</f>
        <v>0</v>
      </c>
      <c r="AB187" s="200" t="e">
        <f t="shared" si="101"/>
        <v>#DIV/0!</v>
      </c>
      <c r="AC187" s="181">
        <f>'Core Indicators'!GD207</f>
        <v>0</v>
      </c>
      <c r="AD187" s="181">
        <f>'Core Indicators'!GL207</f>
        <v>0</v>
      </c>
      <c r="AE187" s="181">
        <f>'Core Indicators'!GT207</f>
        <v>0</v>
      </c>
      <c r="AF187" s="181">
        <f>'Core Indicators'!HB207</f>
        <v>0</v>
      </c>
      <c r="AG187" s="181">
        <f t="shared" si="102"/>
        <v>0</v>
      </c>
      <c r="AH187" s="181">
        <f>'Core Indicators'!HJ207</f>
        <v>0</v>
      </c>
      <c r="AI187" s="181">
        <f>'Core Indicators'!HR207</f>
        <v>0</v>
      </c>
      <c r="AJ187" s="181">
        <f t="shared" si="103"/>
        <v>0</v>
      </c>
      <c r="AK187" s="181">
        <f>'Core Indicators'!HZ207</f>
        <v>0</v>
      </c>
      <c r="AL187" s="181">
        <f>'Core Indicators'!IH207</f>
        <v>0</v>
      </c>
      <c r="AM187" s="181">
        <f>'Core Indicators'!IP207</f>
        <v>0</v>
      </c>
      <c r="AN187" s="181">
        <f t="shared" si="104"/>
        <v>0</v>
      </c>
    </row>
    <row r="188" spans="1:40" x14ac:dyDescent="0.35">
      <c r="A188" s="200">
        <f>Lists!C:C</f>
        <v>0</v>
      </c>
      <c r="B188" s="245" t="e">
        <f t="shared" si="90"/>
        <v>#DIV/0!</v>
      </c>
      <c r="C188" s="160">
        <f t="shared" si="91"/>
        <v>0</v>
      </c>
      <c r="D188" s="268">
        <f t="shared" si="92"/>
        <v>0</v>
      </c>
      <c r="E188" s="200">
        <f>'Core Indicators'!R208</f>
        <v>0</v>
      </c>
      <c r="F188" s="200">
        <f>'Core Indicators'!Z208</f>
        <v>0</v>
      </c>
      <c r="G188" s="160">
        <f t="shared" si="93"/>
        <v>0</v>
      </c>
      <c r="H188" s="200">
        <f>'Core Indicators'!AH208</f>
        <v>0</v>
      </c>
      <c r="I188" s="200">
        <f>'Core Indicators'!AP208</f>
        <v>0</v>
      </c>
      <c r="J188" s="200">
        <f>'Core Indicators'!BN208</f>
        <v>0</v>
      </c>
      <c r="K188" s="200">
        <f t="shared" si="94"/>
        <v>0</v>
      </c>
      <c r="L188" s="245">
        <f t="shared" si="95"/>
        <v>0</v>
      </c>
      <c r="M188" s="268">
        <f t="shared" si="96"/>
        <v>0</v>
      </c>
      <c r="N188" s="201">
        <f>'Core Indicators'!DJ208</f>
        <v>0</v>
      </c>
      <c r="O188" s="201">
        <f>'Core Indicators'!DR208</f>
        <v>0</v>
      </c>
      <c r="P188" s="201">
        <f>'Core Indicators'!DZ208</f>
        <v>0</v>
      </c>
      <c r="Q188" s="201">
        <f>'Core Indicators'!EH208</f>
        <v>0</v>
      </c>
      <c r="R188" s="201">
        <f>'Core Indicators'!EP208</f>
        <v>0</v>
      </c>
      <c r="S188" s="160" t="e">
        <f t="shared" si="97"/>
        <v>#DIV/0!</v>
      </c>
      <c r="T188" s="160" t="e">
        <f t="shared" si="98"/>
        <v>#DIV/0!</v>
      </c>
      <c r="U188" s="200">
        <v>1</v>
      </c>
      <c r="V188" s="200">
        <v>1</v>
      </c>
      <c r="W188" s="200">
        <f>'Core Indicators'!EX208</f>
        <v>0</v>
      </c>
      <c r="X188" s="160">
        <f t="shared" si="99"/>
        <v>0.5</v>
      </c>
      <c r="Y188" s="200">
        <v>1</v>
      </c>
      <c r="Z188" s="160" t="e">
        <f t="shared" si="100"/>
        <v>#DIV/0!</v>
      </c>
      <c r="AA188" s="200">
        <f>'Core Indicators'!FF208</f>
        <v>0</v>
      </c>
      <c r="AB188" s="200" t="e">
        <f t="shared" si="101"/>
        <v>#DIV/0!</v>
      </c>
      <c r="AC188" s="181">
        <f>'Core Indicators'!GD208</f>
        <v>0</v>
      </c>
      <c r="AD188" s="181">
        <f>'Core Indicators'!GL208</f>
        <v>0</v>
      </c>
      <c r="AE188" s="181">
        <f>'Core Indicators'!GT208</f>
        <v>0</v>
      </c>
      <c r="AF188" s="181">
        <f>'Core Indicators'!HB208</f>
        <v>0</v>
      </c>
      <c r="AG188" s="181">
        <f t="shared" si="102"/>
        <v>0</v>
      </c>
      <c r="AH188" s="181">
        <f>'Core Indicators'!HJ208</f>
        <v>0</v>
      </c>
      <c r="AI188" s="181">
        <f>'Core Indicators'!HR208</f>
        <v>0</v>
      </c>
      <c r="AJ188" s="181">
        <f t="shared" si="103"/>
        <v>0</v>
      </c>
      <c r="AK188" s="181">
        <f>'Core Indicators'!HZ208</f>
        <v>0</v>
      </c>
      <c r="AL188" s="181">
        <f>'Core Indicators'!IH208</f>
        <v>0</v>
      </c>
      <c r="AM188" s="181">
        <f>'Core Indicators'!IP208</f>
        <v>0</v>
      </c>
      <c r="AN188" s="181">
        <f t="shared" si="104"/>
        <v>0</v>
      </c>
    </row>
    <row r="189" spans="1:40" x14ac:dyDescent="0.35">
      <c r="A189" s="200">
        <f>Lists!C:C</f>
        <v>0</v>
      </c>
      <c r="B189" s="245">
        <f t="shared" si="90"/>
        <v>0</v>
      </c>
      <c r="C189" s="160">
        <f t="shared" si="91"/>
        <v>0</v>
      </c>
      <c r="D189" s="268">
        <f t="shared" si="92"/>
        <v>0</v>
      </c>
      <c r="E189" s="200">
        <f>'Core Indicators'!R209</f>
        <v>0</v>
      </c>
      <c r="F189" s="200">
        <f>'Core Indicators'!Z209</f>
        <v>0</v>
      </c>
      <c r="G189" s="160">
        <f t="shared" si="93"/>
        <v>0</v>
      </c>
      <c r="H189" s="200">
        <f>'Core Indicators'!AH209</f>
        <v>0</v>
      </c>
      <c r="I189" s="200">
        <f>'Core Indicators'!AP209</f>
        <v>0</v>
      </c>
      <c r="J189" s="200">
        <f>'Core Indicators'!BN209</f>
        <v>0</v>
      </c>
      <c r="K189" s="200">
        <f t="shared" si="94"/>
        <v>0</v>
      </c>
      <c r="L189" s="245">
        <f t="shared" si="95"/>
        <v>0</v>
      </c>
      <c r="M189" s="268" t="e">
        <f t="shared" si="96"/>
        <v>#DIV/0!</v>
      </c>
      <c r="N189" s="201">
        <f>'Core Indicators'!DJ209</f>
        <v>0</v>
      </c>
      <c r="O189" s="201">
        <f>'Core Indicators'!DR209</f>
        <v>0</v>
      </c>
      <c r="P189" s="201">
        <f>'Core Indicators'!DZ209</f>
        <v>0</v>
      </c>
      <c r="Q189" s="201">
        <f>'Core Indicators'!EH209</f>
        <v>0</v>
      </c>
      <c r="R189" s="201">
        <f>'Core Indicators'!EP209</f>
        <v>0</v>
      </c>
      <c r="S189" s="160">
        <f t="shared" si="97"/>
        <v>0</v>
      </c>
      <c r="T189" s="160" t="e">
        <f t="shared" si="98"/>
        <v>#DIV/0!</v>
      </c>
      <c r="U189" s="200">
        <v>1</v>
      </c>
      <c r="V189" s="200">
        <v>1</v>
      </c>
      <c r="W189" s="200">
        <f>'Core Indicators'!EX209</f>
        <v>0</v>
      </c>
      <c r="X189" s="160" t="e">
        <f t="shared" si="99"/>
        <v>#DIV/0!</v>
      </c>
      <c r="Y189" s="200">
        <v>1</v>
      </c>
      <c r="Z189" s="160" t="e">
        <f t="shared" si="100"/>
        <v>#DIV/0!</v>
      </c>
      <c r="AA189" s="200">
        <f>'Core Indicators'!FF209</f>
        <v>0</v>
      </c>
      <c r="AB189" s="200" t="e">
        <f t="shared" si="101"/>
        <v>#DIV/0!</v>
      </c>
      <c r="AC189" s="181">
        <f>'Core Indicators'!GD209</f>
        <v>0</v>
      </c>
      <c r="AD189" s="181">
        <f>'Core Indicators'!GL209</f>
        <v>0</v>
      </c>
      <c r="AE189" s="181">
        <f>'Core Indicators'!GT209</f>
        <v>0</v>
      </c>
      <c r="AF189" s="181">
        <f>'Core Indicators'!HB209</f>
        <v>0</v>
      </c>
      <c r="AG189" s="181" t="e">
        <f t="shared" si="102"/>
        <v>#DIV/0!</v>
      </c>
      <c r="AH189" s="181">
        <f>'Core Indicators'!HJ209</f>
        <v>0</v>
      </c>
      <c r="AI189" s="181">
        <f>'Core Indicators'!HR209</f>
        <v>0</v>
      </c>
      <c r="AJ189" s="181" t="e">
        <f t="shared" si="103"/>
        <v>#DIV/0!</v>
      </c>
      <c r="AK189" s="181">
        <f>'Core Indicators'!HZ209</f>
        <v>0</v>
      </c>
      <c r="AL189" s="181">
        <f>'Core Indicators'!IH209</f>
        <v>0</v>
      </c>
      <c r="AM189" s="181">
        <f>'Core Indicators'!IP209</f>
        <v>0</v>
      </c>
      <c r="AN189" s="181" t="e">
        <f t="shared" si="104"/>
        <v>#DIV/0!</v>
      </c>
    </row>
    <row r="190" spans="1:40" x14ac:dyDescent="0.35">
      <c r="A190" s="200">
        <f>Lists!C:C</f>
        <v>0</v>
      </c>
      <c r="B190" s="245">
        <f t="shared" si="90"/>
        <v>0</v>
      </c>
      <c r="C190" s="160">
        <f t="shared" si="91"/>
        <v>0</v>
      </c>
      <c r="D190" s="268">
        <f t="shared" si="92"/>
        <v>0</v>
      </c>
      <c r="E190" s="200">
        <f>'Core Indicators'!R210</f>
        <v>0</v>
      </c>
      <c r="F190" s="200">
        <f>'Core Indicators'!Z210</f>
        <v>0</v>
      </c>
      <c r="G190" s="160">
        <f t="shared" si="93"/>
        <v>0</v>
      </c>
      <c r="H190" s="200">
        <f>'Core Indicators'!AH210</f>
        <v>0</v>
      </c>
      <c r="I190" s="200">
        <f>'Core Indicators'!AP210</f>
        <v>0</v>
      </c>
      <c r="J190" s="200">
        <f>'Core Indicators'!BN210</f>
        <v>0</v>
      </c>
      <c r="K190" s="200">
        <f t="shared" si="94"/>
        <v>0</v>
      </c>
      <c r="L190" s="245">
        <f t="shared" si="95"/>
        <v>0</v>
      </c>
      <c r="M190" s="268" t="e">
        <f t="shared" si="96"/>
        <v>#DIV/0!</v>
      </c>
      <c r="N190" s="201">
        <f>'Core Indicators'!DJ210</f>
        <v>0</v>
      </c>
      <c r="O190" s="201">
        <f>'Core Indicators'!DR210</f>
        <v>0</v>
      </c>
      <c r="P190" s="201">
        <f>'Core Indicators'!DZ210</f>
        <v>0</v>
      </c>
      <c r="Q190" s="201">
        <f>'Core Indicators'!EH210</f>
        <v>0</v>
      </c>
      <c r="R190" s="201">
        <f>'Core Indicators'!EP210</f>
        <v>0</v>
      </c>
      <c r="S190" s="160">
        <f t="shared" si="97"/>
        <v>0</v>
      </c>
      <c r="T190" s="160" t="e">
        <f t="shared" si="98"/>
        <v>#DIV/0!</v>
      </c>
      <c r="U190" s="200">
        <v>1</v>
      </c>
      <c r="V190" s="200">
        <v>1</v>
      </c>
      <c r="W190" s="200">
        <f>'Core Indicators'!EX210</f>
        <v>0</v>
      </c>
      <c r="X190" s="160" t="e">
        <f t="shared" si="99"/>
        <v>#DIV/0!</v>
      </c>
      <c r="Y190" s="200">
        <v>1</v>
      </c>
      <c r="Z190" s="160" t="e">
        <f t="shared" si="100"/>
        <v>#DIV/0!</v>
      </c>
      <c r="AA190" s="200">
        <f>'Core Indicators'!FF210</f>
        <v>0</v>
      </c>
      <c r="AB190" s="200" t="e">
        <f t="shared" si="101"/>
        <v>#DIV/0!</v>
      </c>
      <c r="AC190" s="181">
        <f>'Core Indicators'!GD210</f>
        <v>0</v>
      </c>
      <c r="AD190" s="181">
        <f>'Core Indicators'!GL210</f>
        <v>0</v>
      </c>
      <c r="AE190" s="181">
        <f>'Core Indicators'!GT210</f>
        <v>0</v>
      </c>
      <c r="AF190" s="181">
        <f>'Core Indicators'!HB210</f>
        <v>0</v>
      </c>
      <c r="AG190" s="181" t="e">
        <f t="shared" si="102"/>
        <v>#DIV/0!</v>
      </c>
      <c r="AH190" s="181">
        <f>'Core Indicators'!HJ210</f>
        <v>0</v>
      </c>
      <c r="AI190" s="181">
        <f>'Core Indicators'!HR210</f>
        <v>0</v>
      </c>
      <c r="AJ190" s="181" t="e">
        <f t="shared" si="103"/>
        <v>#DIV/0!</v>
      </c>
      <c r="AK190" s="181">
        <f>'Core Indicators'!HZ210</f>
        <v>0</v>
      </c>
      <c r="AL190" s="181">
        <f>'Core Indicators'!IH210</f>
        <v>0</v>
      </c>
      <c r="AM190" s="181">
        <f>'Core Indicators'!IP210</f>
        <v>0</v>
      </c>
      <c r="AN190" s="181" t="e">
        <f t="shared" si="104"/>
        <v>#DIV/0!</v>
      </c>
    </row>
    <row r="191" spans="1:40" x14ac:dyDescent="0.35">
      <c r="A191" s="200">
        <f>Lists!C:C</f>
        <v>0</v>
      </c>
      <c r="B191" s="245">
        <f t="shared" si="90"/>
        <v>0</v>
      </c>
      <c r="C191" s="160">
        <f t="shared" si="91"/>
        <v>0</v>
      </c>
      <c r="D191" s="268">
        <f t="shared" si="92"/>
        <v>0</v>
      </c>
      <c r="E191" s="200">
        <f>'Core Indicators'!R211</f>
        <v>0</v>
      </c>
      <c r="F191" s="200">
        <f>'Core Indicators'!Z211</f>
        <v>0</v>
      </c>
      <c r="G191" s="160">
        <f t="shared" si="93"/>
        <v>0</v>
      </c>
      <c r="H191" s="200">
        <f>'Core Indicators'!AH211</f>
        <v>0</v>
      </c>
      <c r="I191" s="200">
        <f>'Core Indicators'!AP211</f>
        <v>0</v>
      </c>
      <c r="J191" s="200">
        <f>'Core Indicators'!BN211</f>
        <v>0</v>
      </c>
      <c r="K191" s="200">
        <f t="shared" si="94"/>
        <v>0</v>
      </c>
      <c r="L191" s="245">
        <f t="shared" si="95"/>
        <v>0</v>
      </c>
      <c r="M191" s="268" t="e">
        <f t="shared" si="96"/>
        <v>#DIV/0!</v>
      </c>
      <c r="N191" s="201">
        <f>'Core Indicators'!DJ211</f>
        <v>0</v>
      </c>
      <c r="O191" s="201">
        <f>'Core Indicators'!DR211</f>
        <v>0</v>
      </c>
      <c r="P191" s="201">
        <f>'Core Indicators'!DZ211</f>
        <v>0</v>
      </c>
      <c r="Q191" s="201">
        <f>'Core Indicators'!EH211</f>
        <v>0</v>
      </c>
      <c r="R191" s="201">
        <f>'Core Indicators'!EP211</f>
        <v>0</v>
      </c>
      <c r="S191" s="160">
        <f t="shared" si="97"/>
        <v>0</v>
      </c>
      <c r="T191" s="160" t="e">
        <f t="shared" si="98"/>
        <v>#DIV/0!</v>
      </c>
      <c r="U191" s="200">
        <v>1</v>
      </c>
      <c r="V191" s="200">
        <v>1</v>
      </c>
      <c r="W191" s="200">
        <f>'Core Indicators'!EX211</f>
        <v>0</v>
      </c>
      <c r="X191" s="160" t="e">
        <f t="shared" si="99"/>
        <v>#DIV/0!</v>
      </c>
      <c r="Y191" s="200">
        <v>1</v>
      </c>
      <c r="Z191" s="160" t="e">
        <f t="shared" si="100"/>
        <v>#DIV/0!</v>
      </c>
      <c r="AA191" s="200">
        <f>'Core Indicators'!FF211</f>
        <v>0</v>
      </c>
      <c r="AB191" s="200" t="e">
        <f t="shared" si="101"/>
        <v>#DIV/0!</v>
      </c>
      <c r="AC191" s="181">
        <f>'Core Indicators'!GD211</f>
        <v>0</v>
      </c>
      <c r="AD191" s="181">
        <f>'Core Indicators'!GL211</f>
        <v>0</v>
      </c>
      <c r="AE191" s="181">
        <f>'Core Indicators'!GT211</f>
        <v>0</v>
      </c>
      <c r="AF191" s="181">
        <f>'Core Indicators'!HB211</f>
        <v>0</v>
      </c>
      <c r="AG191" s="181" t="e">
        <f t="shared" si="102"/>
        <v>#DIV/0!</v>
      </c>
      <c r="AH191" s="181">
        <f>'Core Indicators'!HJ211</f>
        <v>0</v>
      </c>
      <c r="AI191" s="181">
        <f>'Core Indicators'!HR211</f>
        <v>0</v>
      </c>
      <c r="AJ191" s="181" t="e">
        <f t="shared" si="103"/>
        <v>#DIV/0!</v>
      </c>
      <c r="AK191" s="181">
        <f>'Core Indicators'!HZ211</f>
        <v>0</v>
      </c>
      <c r="AL191" s="181">
        <f>'Core Indicators'!IH211</f>
        <v>0</v>
      </c>
      <c r="AM191" s="181">
        <f>'Core Indicators'!IP211</f>
        <v>0</v>
      </c>
      <c r="AN191" s="181" t="e">
        <f t="shared" si="104"/>
        <v>#DIV/0!</v>
      </c>
    </row>
    <row r="192" spans="1:40" x14ac:dyDescent="0.35">
      <c r="A192" s="200">
        <f>Lists!C:C</f>
        <v>0</v>
      </c>
      <c r="B192" s="245">
        <f t="shared" si="90"/>
        <v>0</v>
      </c>
      <c r="C192" s="160">
        <f t="shared" si="91"/>
        <v>0</v>
      </c>
      <c r="D192" s="268">
        <f t="shared" si="92"/>
        <v>0</v>
      </c>
      <c r="E192" s="200">
        <f>'Core Indicators'!R212</f>
        <v>0</v>
      </c>
      <c r="F192" s="200">
        <f>'Core Indicators'!Z212</f>
        <v>0</v>
      </c>
      <c r="G192" s="160">
        <f t="shared" si="93"/>
        <v>0</v>
      </c>
      <c r="H192" s="200">
        <f>'Core Indicators'!AH212</f>
        <v>0</v>
      </c>
      <c r="I192" s="200">
        <f>'Core Indicators'!AP212</f>
        <v>0</v>
      </c>
      <c r="J192" s="200">
        <f>'Core Indicators'!BN212</f>
        <v>0</v>
      </c>
      <c r="K192" s="200">
        <f t="shared" si="94"/>
        <v>0</v>
      </c>
      <c r="L192" s="245">
        <f t="shared" si="95"/>
        <v>0</v>
      </c>
      <c r="M192" s="268" t="e">
        <f t="shared" si="96"/>
        <v>#DIV/0!</v>
      </c>
      <c r="N192" s="201">
        <f>'Core Indicators'!DJ212</f>
        <v>0</v>
      </c>
      <c r="O192" s="201">
        <f>'Core Indicators'!DR212</f>
        <v>0</v>
      </c>
      <c r="P192" s="201">
        <f>'Core Indicators'!DZ212</f>
        <v>0</v>
      </c>
      <c r="Q192" s="201">
        <f>'Core Indicators'!EH212</f>
        <v>0</v>
      </c>
      <c r="R192" s="201">
        <f>'Core Indicators'!EP212</f>
        <v>0</v>
      </c>
      <c r="S192" s="160">
        <f t="shared" si="97"/>
        <v>0</v>
      </c>
      <c r="T192" s="160" t="e">
        <f t="shared" si="98"/>
        <v>#DIV/0!</v>
      </c>
      <c r="U192" s="200">
        <v>1</v>
      </c>
      <c r="V192" s="200">
        <v>1</v>
      </c>
      <c r="W192" s="200">
        <f>'Core Indicators'!EX212</f>
        <v>0</v>
      </c>
      <c r="X192" s="160" t="e">
        <f t="shared" si="99"/>
        <v>#DIV/0!</v>
      </c>
      <c r="Y192" s="200">
        <v>1</v>
      </c>
      <c r="Z192" s="160" t="e">
        <f t="shared" si="100"/>
        <v>#DIV/0!</v>
      </c>
      <c r="AA192" s="200">
        <f>'Core Indicators'!FF212</f>
        <v>0</v>
      </c>
      <c r="AB192" s="200" t="e">
        <f t="shared" si="101"/>
        <v>#DIV/0!</v>
      </c>
      <c r="AC192" s="181">
        <f>'Core Indicators'!GD212</f>
        <v>0</v>
      </c>
      <c r="AD192" s="181">
        <f>'Core Indicators'!GL212</f>
        <v>0</v>
      </c>
      <c r="AE192" s="181">
        <f>'Core Indicators'!GT212</f>
        <v>0</v>
      </c>
      <c r="AF192" s="181">
        <f>'Core Indicators'!HB212</f>
        <v>0</v>
      </c>
      <c r="AG192" s="181" t="e">
        <f t="shared" si="102"/>
        <v>#DIV/0!</v>
      </c>
      <c r="AH192" s="181">
        <f>'Core Indicators'!HJ212</f>
        <v>0</v>
      </c>
      <c r="AI192" s="181">
        <f>'Core Indicators'!HR212</f>
        <v>0</v>
      </c>
      <c r="AJ192" s="181" t="e">
        <f t="shared" si="103"/>
        <v>#DIV/0!</v>
      </c>
      <c r="AK192" s="181">
        <f>'Core Indicators'!HZ212</f>
        <v>0</v>
      </c>
      <c r="AL192" s="181">
        <f>'Core Indicators'!IH212</f>
        <v>0</v>
      </c>
      <c r="AM192" s="181">
        <f>'Core Indicators'!IP212</f>
        <v>0</v>
      </c>
      <c r="AN192" s="181" t="e">
        <f t="shared" si="104"/>
        <v>#DIV/0!</v>
      </c>
    </row>
    <row r="193" spans="1:40" x14ac:dyDescent="0.35">
      <c r="A193" s="200">
        <f>Lists!C:C</f>
        <v>0</v>
      </c>
      <c r="B193" s="245">
        <f t="shared" si="90"/>
        <v>0</v>
      </c>
      <c r="C193" s="160">
        <f t="shared" si="91"/>
        <v>0</v>
      </c>
      <c r="D193" s="268">
        <f t="shared" si="92"/>
        <v>0</v>
      </c>
      <c r="E193" s="200">
        <f>'Core Indicators'!R213</f>
        <v>0</v>
      </c>
      <c r="F193" s="200">
        <f>'Core Indicators'!Z213</f>
        <v>0</v>
      </c>
      <c r="G193" s="160">
        <f t="shared" si="93"/>
        <v>0</v>
      </c>
      <c r="H193" s="200">
        <f>'Core Indicators'!AH213</f>
        <v>0</v>
      </c>
      <c r="I193" s="200">
        <f>'Core Indicators'!AP213</f>
        <v>0</v>
      </c>
      <c r="J193" s="200">
        <f>'Core Indicators'!BN213</f>
        <v>0</v>
      </c>
      <c r="K193" s="200">
        <f t="shared" si="94"/>
        <v>0</v>
      </c>
      <c r="L193" s="245">
        <f t="shared" si="95"/>
        <v>0</v>
      </c>
      <c r="M193" s="268" t="e">
        <f t="shared" si="96"/>
        <v>#DIV/0!</v>
      </c>
      <c r="N193" s="201">
        <f>'Core Indicators'!DJ213</f>
        <v>0</v>
      </c>
      <c r="O193" s="201">
        <f>'Core Indicators'!DR213</f>
        <v>0</v>
      </c>
      <c r="P193" s="201">
        <f>'Core Indicators'!DZ213</f>
        <v>0</v>
      </c>
      <c r="Q193" s="201">
        <f>'Core Indicators'!EH213</f>
        <v>0</v>
      </c>
      <c r="R193" s="201">
        <f>'Core Indicators'!EP213</f>
        <v>0</v>
      </c>
      <c r="S193" s="160">
        <f t="shared" si="97"/>
        <v>0</v>
      </c>
      <c r="T193" s="160" t="e">
        <f t="shared" si="98"/>
        <v>#DIV/0!</v>
      </c>
      <c r="U193" s="200">
        <v>1</v>
      </c>
      <c r="V193" s="200">
        <v>1</v>
      </c>
      <c r="W193" s="200">
        <f>'Core Indicators'!EX213</f>
        <v>0</v>
      </c>
      <c r="X193" s="160" t="e">
        <f t="shared" si="99"/>
        <v>#DIV/0!</v>
      </c>
      <c r="Y193" s="200">
        <v>1</v>
      </c>
      <c r="Z193" s="160" t="e">
        <f t="shared" si="100"/>
        <v>#DIV/0!</v>
      </c>
      <c r="AA193" s="200">
        <f>'Core Indicators'!FF213</f>
        <v>0</v>
      </c>
      <c r="AB193" s="200" t="e">
        <f t="shared" si="101"/>
        <v>#DIV/0!</v>
      </c>
      <c r="AC193" s="181">
        <f>'Core Indicators'!GD213</f>
        <v>0</v>
      </c>
      <c r="AD193" s="181">
        <f>'Core Indicators'!GL213</f>
        <v>0</v>
      </c>
      <c r="AE193" s="181">
        <f>'Core Indicators'!GT213</f>
        <v>0</v>
      </c>
      <c r="AF193" s="181">
        <f>'Core Indicators'!HB213</f>
        <v>0</v>
      </c>
      <c r="AG193" s="181" t="e">
        <f t="shared" si="102"/>
        <v>#DIV/0!</v>
      </c>
      <c r="AH193" s="181">
        <f>'Core Indicators'!HJ213</f>
        <v>0</v>
      </c>
      <c r="AI193" s="181">
        <f>'Core Indicators'!HR213</f>
        <v>0</v>
      </c>
      <c r="AJ193" s="181" t="e">
        <f t="shared" si="103"/>
        <v>#DIV/0!</v>
      </c>
      <c r="AK193" s="181">
        <f>'Core Indicators'!HZ213</f>
        <v>0</v>
      </c>
      <c r="AL193" s="181">
        <f>'Core Indicators'!IH213</f>
        <v>0</v>
      </c>
      <c r="AM193" s="181">
        <f>'Core Indicators'!IP213</f>
        <v>0</v>
      </c>
      <c r="AN193" s="181" t="e">
        <f t="shared" si="104"/>
        <v>#DIV/0!</v>
      </c>
    </row>
    <row r="194" spans="1:40" x14ac:dyDescent="0.35">
      <c r="A194" s="200">
        <f>Lists!C:C</f>
        <v>0</v>
      </c>
      <c r="B194" s="245">
        <f t="shared" si="90"/>
        <v>0</v>
      </c>
      <c r="C194" s="160">
        <f t="shared" si="91"/>
        <v>0</v>
      </c>
      <c r="D194" s="268">
        <f t="shared" si="92"/>
        <v>0</v>
      </c>
      <c r="E194" s="200">
        <f>'Core Indicators'!R214</f>
        <v>0</v>
      </c>
      <c r="F194" s="200">
        <f>'Core Indicators'!Z214</f>
        <v>0</v>
      </c>
      <c r="G194" s="160">
        <f t="shared" si="93"/>
        <v>0</v>
      </c>
      <c r="H194" s="200">
        <f>'Core Indicators'!AH214</f>
        <v>0</v>
      </c>
      <c r="I194" s="200">
        <f>'Core Indicators'!AP214</f>
        <v>0</v>
      </c>
      <c r="J194" s="200">
        <f>'Core Indicators'!BN214</f>
        <v>0</v>
      </c>
      <c r="K194" s="200">
        <f t="shared" si="94"/>
        <v>0</v>
      </c>
      <c r="L194" s="245">
        <f t="shared" si="95"/>
        <v>0</v>
      </c>
      <c r="M194" s="268" t="e">
        <f t="shared" si="96"/>
        <v>#DIV/0!</v>
      </c>
      <c r="N194" s="201">
        <f>'Core Indicators'!DJ214</f>
        <v>0</v>
      </c>
      <c r="O194" s="201">
        <f>'Core Indicators'!DR214</f>
        <v>0</v>
      </c>
      <c r="P194" s="201">
        <f>'Core Indicators'!DZ214</f>
        <v>0</v>
      </c>
      <c r="Q194" s="201">
        <f>'Core Indicators'!EH214</f>
        <v>0</v>
      </c>
      <c r="R194" s="201">
        <f>'Core Indicators'!EP214</f>
        <v>0</v>
      </c>
      <c r="S194" s="160">
        <f t="shared" si="97"/>
        <v>0</v>
      </c>
      <c r="T194" s="160" t="e">
        <f t="shared" si="98"/>
        <v>#DIV/0!</v>
      </c>
      <c r="U194" s="200">
        <v>1</v>
      </c>
      <c r="V194" s="200">
        <v>1</v>
      </c>
      <c r="W194" s="200">
        <f>'Core Indicators'!EX214</f>
        <v>0</v>
      </c>
      <c r="X194" s="160" t="e">
        <f t="shared" si="99"/>
        <v>#DIV/0!</v>
      </c>
      <c r="Y194" s="200">
        <v>1</v>
      </c>
      <c r="Z194" s="160" t="e">
        <f t="shared" si="100"/>
        <v>#DIV/0!</v>
      </c>
      <c r="AA194" s="200">
        <f>'Core Indicators'!FF214</f>
        <v>0</v>
      </c>
      <c r="AB194" s="200" t="e">
        <f t="shared" si="101"/>
        <v>#DIV/0!</v>
      </c>
      <c r="AC194" s="181">
        <f>'Core Indicators'!GD214</f>
        <v>0</v>
      </c>
      <c r="AD194" s="181">
        <f>'Core Indicators'!GL214</f>
        <v>0</v>
      </c>
      <c r="AE194" s="181">
        <f>'Core Indicators'!GT214</f>
        <v>0</v>
      </c>
      <c r="AF194" s="181">
        <f>'Core Indicators'!HB214</f>
        <v>0</v>
      </c>
      <c r="AG194" s="181" t="e">
        <f t="shared" si="102"/>
        <v>#DIV/0!</v>
      </c>
      <c r="AH194" s="181">
        <f>'Core Indicators'!HJ214</f>
        <v>0</v>
      </c>
      <c r="AI194" s="181">
        <f>'Core Indicators'!HR214</f>
        <v>0</v>
      </c>
      <c r="AJ194" s="181" t="e">
        <f t="shared" si="103"/>
        <v>#DIV/0!</v>
      </c>
      <c r="AK194" s="181">
        <f>'Core Indicators'!HZ214</f>
        <v>0</v>
      </c>
      <c r="AL194" s="181">
        <f>'Core Indicators'!IH214</f>
        <v>0</v>
      </c>
      <c r="AM194" s="181">
        <f>'Core Indicators'!IP214</f>
        <v>0</v>
      </c>
      <c r="AN194" s="181" t="e">
        <f t="shared" si="104"/>
        <v>#DIV/0!</v>
      </c>
    </row>
    <row r="195" spans="1:40" x14ac:dyDescent="0.35">
      <c r="A195" s="200">
        <f>Lists!C:C</f>
        <v>0</v>
      </c>
      <c r="B195" s="245">
        <f t="shared" si="90"/>
        <v>0</v>
      </c>
      <c r="C195" s="160">
        <f t="shared" si="91"/>
        <v>0</v>
      </c>
      <c r="D195" s="268">
        <f t="shared" si="92"/>
        <v>0</v>
      </c>
      <c r="E195" s="200">
        <f>'Core Indicators'!R215</f>
        <v>0</v>
      </c>
      <c r="F195" s="200">
        <f>'Core Indicators'!Z215</f>
        <v>0</v>
      </c>
      <c r="G195" s="160">
        <f t="shared" si="93"/>
        <v>0</v>
      </c>
      <c r="H195" s="200">
        <f>'Core Indicators'!AH215</f>
        <v>0</v>
      </c>
      <c r="I195" s="200">
        <f>'Core Indicators'!AP215</f>
        <v>0</v>
      </c>
      <c r="J195" s="200">
        <f>'Core Indicators'!BN215</f>
        <v>0</v>
      </c>
      <c r="K195" s="200">
        <f t="shared" si="94"/>
        <v>0</v>
      </c>
      <c r="L195" s="245">
        <f t="shared" si="95"/>
        <v>0</v>
      </c>
      <c r="M195" s="268" t="e">
        <f t="shared" si="96"/>
        <v>#DIV/0!</v>
      </c>
      <c r="N195" s="201">
        <f>'Core Indicators'!DJ215</f>
        <v>0</v>
      </c>
      <c r="O195" s="201">
        <f>'Core Indicators'!DR215</f>
        <v>0</v>
      </c>
      <c r="P195" s="201">
        <f>'Core Indicators'!DZ215</f>
        <v>0</v>
      </c>
      <c r="Q195" s="201">
        <f>'Core Indicators'!EH215</f>
        <v>0</v>
      </c>
      <c r="R195" s="201">
        <f>'Core Indicators'!EP215</f>
        <v>0</v>
      </c>
      <c r="S195" s="160">
        <f t="shared" si="97"/>
        <v>0</v>
      </c>
      <c r="T195" s="160" t="e">
        <f t="shared" si="98"/>
        <v>#DIV/0!</v>
      </c>
      <c r="U195" s="200">
        <v>1</v>
      </c>
      <c r="V195" s="200">
        <v>1</v>
      </c>
      <c r="W195" s="200">
        <f>'Core Indicators'!EX215</f>
        <v>0</v>
      </c>
      <c r="X195" s="160" t="e">
        <f t="shared" si="99"/>
        <v>#DIV/0!</v>
      </c>
      <c r="Y195" s="200">
        <v>1</v>
      </c>
      <c r="Z195" s="160" t="e">
        <f t="shared" si="100"/>
        <v>#DIV/0!</v>
      </c>
      <c r="AA195" s="200">
        <f>'Core Indicators'!FF215</f>
        <v>0</v>
      </c>
      <c r="AB195" s="200" t="e">
        <f t="shared" si="101"/>
        <v>#DIV/0!</v>
      </c>
      <c r="AC195" s="181">
        <f>'Core Indicators'!GD215</f>
        <v>0</v>
      </c>
      <c r="AD195" s="181">
        <f>'Core Indicators'!GL215</f>
        <v>0</v>
      </c>
      <c r="AE195" s="181">
        <f>'Core Indicators'!GT215</f>
        <v>0</v>
      </c>
      <c r="AF195" s="181">
        <f>'Core Indicators'!HB215</f>
        <v>0</v>
      </c>
      <c r="AG195" s="181" t="e">
        <f t="shared" si="102"/>
        <v>#DIV/0!</v>
      </c>
      <c r="AH195" s="181">
        <f>'Core Indicators'!HJ215</f>
        <v>0</v>
      </c>
      <c r="AI195" s="181">
        <f>'Core Indicators'!HR215</f>
        <v>0</v>
      </c>
      <c r="AJ195" s="181" t="e">
        <f t="shared" si="103"/>
        <v>#DIV/0!</v>
      </c>
      <c r="AK195" s="181">
        <f>'Core Indicators'!HZ215</f>
        <v>0</v>
      </c>
      <c r="AL195" s="181">
        <f>'Core Indicators'!IH215</f>
        <v>0</v>
      </c>
      <c r="AM195" s="181">
        <f>'Core Indicators'!IP215</f>
        <v>0</v>
      </c>
      <c r="AN195" s="181" t="e">
        <f t="shared" si="104"/>
        <v>#DIV/0!</v>
      </c>
    </row>
    <row r="196" spans="1:40" x14ac:dyDescent="0.35">
      <c r="A196" s="200">
        <f>Lists!C:C</f>
        <v>0</v>
      </c>
      <c r="B196" s="245">
        <f t="shared" si="90"/>
        <v>0</v>
      </c>
      <c r="C196" s="160">
        <f t="shared" si="91"/>
        <v>0</v>
      </c>
      <c r="D196" s="268">
        <f t="shared" si="92"/>
        <v>0</v>
      </c>
      <c r="E196" s="200">
        <f>'Core Indicators'!R216</f>
        <v>0</v>
      </c>
      <c r="F196" s="200">
        <f>'Core Indicators'!Z216</f>
        <v>0</v>
      </c>
      <c r="G196" s="160">
        <f t="shared" si="93"/>
        <v>0</v>
      </c>
      <c r="H196" s="200">
        <f>'Core Indicators'!AH216</f>
        <v>0</v>
      </c>
      <c r="I196" s="200">
        <f>'Core Indicators'!AP216</f>
        <v>0</v>
      </c>
      <c r="J196" s="200">
        <f>'Core Indicators'!BN216</f>
        <v>0</v>
      </c>
      <c r="K196" s="200">
        <f t="shared" si="94"/>
        <v>0</v>
      </c>
      <c r="L196" s="245">
        <f t="shared" si="95"/>
        <v>0</v>
      </c>
      <c r="M196" s="268" t="e">
        <f t="shared" si="96"/>
        <v>#DIV/0!</v>
      </c>
      <c r="N196" s="201">
        <f>'Core Indicators'!DJ216</f>
        <v>0</v>
      </c>
      <c r="O196" s="201">
        <f>'Core Indicators'!DR216</f>
        <v>0</v>
      </c>
      <c r="P196" s="201">
        <f>'Core Indicators'!DZ216</f>
        <v>0</v>
      </c>
      <c r="Q196" s="201">
        <f>'Core Indicators'!EH216</f>
        <v>0</v>
      </c>
      <c r="R196" s="201">
        <f>'Core Indicators'!EP216</f>
        <v>0</v>
      </c>
      <c r="S196" s="160">
        <f t="shared" si="97"/>
        <v>0</v>
      </c>
      <c r="T196" s="160" t="e">
        <f t="shared" si="98"/>
        <v>#DIV/0!</v>
      </c>
      <c r="U196" s="200">
        <v>1</v>
      </c>
      <c r="V196" s="200">
        <v>1</v>
      </c>
      <c r="W196" s="200">
        <f>'Core Indicators'!EX216</f>
        <v>0</v>
      </c>
      <c r="X196" s="160" t="e">
        <f t="shared" si="99"/>
        <v>#DIV/0!</v>
      </c>
      <c r="Y196" s="200">
        <v>1</v>
      </c>
      <c r="Z196" s="160" t="e">
        <f t="shared" si="100"/>
        <v>#DIV/0!</v>
      </c>
      <c r="AA196" s="200">
        <f>'Core Indicators'!FF216</f>
        <v>0</v>
      </c>
      <c r="AB196" s="200" t="e">
        <f t="shared" si="101"/>
        <v>#DIV/0!</v>
      </c>
      <c r="AC196" s="181">
        <f>'Core Indicators'!GD216</f>
        <v>0</v>
      </c>
      <c r="AD196" s="181">
        <f>'Core Indicators'!GL216</f>
        <v>0</v>
      </c>
      <c r="AE196" s="181">
        <f>'Core Indicators'!GT216</f>
        <v>0</v>
      </c>
      <c r="AF196" s="181">
        <f>'Core Indicators'!HB216</f>
        <v>0</v>
      </c>
      <c r="AG196" s="181" t="e">
        <f t="shared" si="102"/>
        <v>#DIV/0!</v>
      </c>
      <c r="AH196" s="181">
        <f>'Core Indicators'!HJ216</f>
        <v>0</v>
      </c>
      <c r="AI196" s="181">
        <f>'Core Indicators'!HR216</f>
        <v>0</v>
      </c>
      <c r="AJ196" s="181" t="e">
        <f t="shared" si="103"/>
        <v>#DIV/0!</v>
      </c>
      <c r="AK196" s="181">
        <f>'Core Indicators'!HZ216</f>
        <v>0</v>
      </c>
      <c r="AL196" s="181">
        <f>'Core Indicators'!IH216</f>
        <v>0</v>
      </c>
      <c r="AM196" s="181">
        <f>'Core Indicators'!IP216</f>
        <v>0</v>
      </c>
      <c r="AN196" s="181" t="e">
        <f t="shared" si="104"/>
        <v>#DIV/0!</v>
      </c>
    </row>
    <row r="197" spans="1:40" x14ac:dyDescent="0.35">
      <c r="A197" s="200">
        <f>Lists!C:C</f>
        <v>0</v>
      </c>
      <c r="B197" s="245">
        <f t="shared" si="90"/>
        <v>0</v>
      </c>
      <c r="C197" s="160">
        <f t="shared" si="91"/>
        <v>0</v>
      </c>
      <c r="D197" s="268">
        <f t="shared" si="92"/>
        <v>0</v>
      </c>
      <c r="E197" s="200">
        <f>'Core Indicators'!R217</f>
        <v>0</v>
      </c>
      <c r="F197" s="200">
        <f>'Core Indicators'!Z217</f>
        <v>0</v>
      </c>
      <c r="G197" s="160">
        <f t="shared" si="93"/>
        <v>0</v>
      </c>
      <c r="H197" s="200">
        <f>'Core Indicators'!AH217</f>
        <v>0</v>
      </c>
      <c r="I197" s="200">
        <f>'Core Indicators'!AP217</f>
        <v>0</v>
      </c>
      <c r="J197" s="200">
        <f>'Core Indicators'!BN217</f>
        <v>0</v>
      </c>
      <c r="K197" s="200">
        <f t="shared" si="94"/>
        <v>0</v>
      </c>
      <c r="L197" s="245">
        <f t="shared" si="95"/>
        <v>0</v>
      </c>
      <c r="M197" s="268" t="e">
        <f t="shared" si="96"/>
        <v>#DIV/0!</v>
      </c>
      <c r="N197" s="201">
        <f>'Core Indicators'!DJ217</f>
        <v>0</v>
      </c>
      <c r="O197" s="201">
        <f>'Core Indicators'!DR217</f>
        <v>0</v>
      </c>
      <c r="P197" s="201">
        <f>'Core Indicators'!DZ217</f>
        <v>0</v>
      </c>
      <c r="Q197" s="201">
        <f>'Core Indicators'!EH217</f>
        <v>0</v>
      </c>
      <c r="R197" s="201">
        <f>'Core Indicators'!EP217</f>
        <v>0</v>
      </c>
      <c r="S197" s="160">
        <f t="shared" si="97"/>
        <v>0</v>
      </c>
      <c r="T197" s="160" t="e">
        <f t="shared" si="98"/>
        <v>#DIV/0!</v>
      </c>
      <c r="U197" s="200">
        <v>1</v>
      </c>
      <c r="V197" s="200">
        <v>1</v>
      </c>
      <c r="W197" s="200">
        <f>'Core Indicators'!EX217</f>
        <v>0</v>
      </c>
      <c r="X197" s="160" t="e">
        <f t="shared" si="99"/>
        <v>#DIV/0!</v>
      </c>
      <c r="Y197" s="200">
        <v>1</v>
      </c>
      <c r="Z197" s="160" t="e">
        <f t="shared" si="100"/>
        <v>#DIV/0!</v>
      </c>
      <c r="AA197" s="200">
        <f>'Core Indicators'!FF217</f>
        <v>0</v>
      </c>
      <c r="AB197" s="200" t="e">
        <f t="shared" si="101"/>
        <v>#DIV/0!</v>
      </c>
      <c r="AC197" s="181">
        <f>'Core Indicators'!GD217</f>
        <v>0</v>
      </c>
      <c r="AD197" s="181">
        <f>'Core Indicators'!GL217</f>
        <v>0</v>
      </c>
      <c r="AE197" s="181">
        <f>'Core Indicators'!GT217</f>
        <v>0</v>
      </c>
      <c r="AF197" s="181">
        <f>'Core Indicators'!HB217</f>
        <v>0</v>
      </c>
      <c r="AG197" s="181" t="e">
        <f t="shared" si="102"/>
        <v>#DIV/0!</v>
      </c>
      <c r="AH197" s="181">
        <f>'Core Indicators'!HJ217</f>
        <v>0</v>
      </c>
      <c r="AI197" s="181">
        <f>'Core Indicators'!HR217</f>
        <v>0</v>
      </c>
      <c r="AJ197" s="181" t="e">
        <f t="shared" si="103"/>
        <v>#DIV/0!</v>
      </c>
      <c r="AK197" s="181">
        <f>'Core Indicators'!HZ217</f>
        <v>0</v>
      </c>
      <c r="AL197" s="181">
        <f>'Core Indicators'!IH217</f>
        <v>0</v>
      </c>
      <c r="AM197" s="181">
        <f>'Core Indicators'!IP217</f>
        <v>0</v>
      </c>
      <c r="AN197" s="181" t="e">
        <f t="shared" si="104"/>
        <v>#DIV/0!</v>
      </c>
    </row>
    <row r="198" spans="1:40" x14ac:dyDescent="0.35">
      <c r="A198" s="200">
        <f>Lists!C:C</f>
        <v>0</v>
      </c>
      <c r="B198" s="245">
        <f t="shared" si="90"/>
        <v>0</v>
      </c>
      <c r="C198" s="160">
        <f t="shared" si="91"/>
        <v>0</v>
      </c>
      <c r="D198" s="268">
        <f t="shared" si="92"/>
        <v>0</v>
      </c>
      <c r="E198" s="200">
        <f>'Core Indicators'!R218</f>
        <v>0</v>
      </c>
      <c r="F198" s="200">
        <f>'Core Indicators'!Z218</f>
        <v>0</v>
      </c>
      <c r="G198" s="160">
        <f t="shared" si="93"/>
        <v>0</v>
      </c>
      <c r="H198" s="200">
        <f>'Core Indicators'!AH218</f>
        <v>0</v>
      </c>
      <c r="I198" s="200">
        <f>'Core Indicators'!AP218</f>
        <v>0</v>
      </c>
      <c r="J198" s="200">
        <f>'Core Indicators'!BN218</f>
        <v>0</v>
      </c>
      <c r="K198" s="200">
        <f t="shared" si="94"/>
        <v>0</v>
      </c>
      <c r="L198" s="245">
        <f t="shared" si="95"/>
        <v>0</v>
      </c>
      <c r="M198" s="268" t="e">
        <f t="shared" si="96"/>
        <v>#DIV/0!</v>
      </c>
      <c r="N198" s="201">
        <f>'Core Indicators'!DJ218</f>
        <v>0</v>
      </c>
      <c r="O198" s="201">
        <f>'Core Indicators'!DR218</f>
        <v>0</v>
      </c>
      <c r="P198" s="201">
        <f>'Core Indicators'!DZ218</f>
        <v>0</v>
      </c>
      <c r="Q198" s="201">
        <f>'Core Indicators'!EH218</f>
        <v>0</v>
      </c>
      <c r="R198" s="201">
        <f>'Core Indicators'!EP218</f>
        <v>0</v>
      </c>
      <c r="S198" s="160">
        <f t="shared" si="97"/>
        <v>0</v>
      </c>
      <c r="T198" s="160" t="e">
        <f t="shared" si="98"/>
        <v>#DIV/0!</v>
      </c>
      <c r="U198" s="200">
        <v>1</v>
      </c>
      <c r="V198" s="200">
        <v>1</v>
      </c>
      <c r="W198" s="200">
        <f>'Core Indicators'!EX218</f>
        <v>0</v>
      </c>
      <c r="X198" s="160" t="e">
        <f t="shared" si="99"/>
        <v>#DIV/0!</v>
      </c>
      <c r="Y198" s="200">
        <v>1</v>
      </c>
      <c r="Z198" s="160" t="e">
        <f t="shared" si="100"/>
        <v>#DIV/0!</v>
      </c>
      <c r="AA198" s="200">
        <f>'Core Indicators'!FF218</f>
        <v>0</v>
      </c>
      <c r="AB198" s="200" t="e">
        <f t="shared" si="101"/>
        <v>#DIV/0!</v>
      </c>
      <c r="AC198" s="181">
        <f>'Core Indicators'!GD218</f>
        <v>0</v>
      </c>
      <c r="AD198" s="181">
        <f>'Core Indicators'!GL218</f>
        <v>0</v>
      </c>
      <c r="AE198" s="181">
        <f>'Core Indicators'!GT218</f>
        <v>0</v>
      </c>
      <c r="AF198" s="181">
        <f>'Core Indicators'!HB218</f>
        <v>0</v>
      </c>
      <c r="AG198" s="181" t="e">
        <f t="shared" si="102"/>
        <v>#DIV/0!</v>
      </c>
      <c r="AH198" s="181">
        <f>'Core Indicators'!HJ218</f>
        <v>0</v>
      </c>
      <c r="AI198" s="181">
        <f>'Core Indicators'!HR218</f>
        <v>0</v>
      </c>
      <c r="AJ198" s="181" t="e">
        <f t="shared" si="103"/>
        <v>#DIV/0!</v>
      </c>
      <c r="AK198" s="181">
        <f>'Core Indicators'!HZ218</f>
        <v>0</v>
      </c>
      <c r="AL198" s="181">
        <f>'Core Indicators'!IH218</f>
        <v>0</v>
      </c>
      <c r="AM198" s="181">
        <f>'Core Indicators'!IP218</f>
        <v>0</v>
      </c>
      <c r="AN198" s="181" t="e">
        <f t="shared" si="104"/>
        <v>#DIV/0!</v>
      </c>
    </row>
    <row r="199" spans="1:40" x14ac:dyDescent="0.35">
      <c r="A199" s="200">
        <f>Lists!C:C</f>
        <v>0</v>
      </c>
      <c r="B199" s="245">
        <f t="shared" si="90"/>
        <v>0</v>
      </c>
      <c r="C199" s="160">
        <f t="shared" si="91"/>
        <v>0</v>
      </c>
      <c r="D199" s="268">
        <f t="shared" si="92"/>
        <v>0</v>
      </c>
      <c r="E199" s="200">
        <f>'Core Indicators'!R219</f>
        <v>0</v>
      </c>
      <c r="F199" s="200">
        <f>'Core Indicators'!Z219</f>
        <v>0</v>
      </c>
      <c r="G199" s="160">
        <f t="shared" si="93"/>
        <v>0</v>
      </c>
      <c r="H199" s="200">
        <f>'Core Indicators'!AH219</f>
        <v>0</v>
      </c>
      <c r="I199" s="200">
        <f>'Core Indicators'!AP219</f>
        <v>0</v>
      </c>
      <c r="J199" s="200">
        <f>'Core Indicators'!BN219</f>
        <v>0</v>
      </c>
      <c r="K199" s="200">
        <f t="shared" si="94"/>
        <v>0</v>
      </c>
      <c r="L199" s="245">
        <f t="shared" si="95"/>
        <v>0</v>
      </c>
      <c r="M199" s="268" t="e">
        <f t="shared" si="96"/>
        <v>#DIV/0!</v>
      </c>
      <c r="N199" s="201">
        <f>'Core Indicators'!DJ219</f>
        <v>0</v>
      </c>
      <c r="O199" s="201">
        <f>'Core Indicators'!DR219</f>
        <v>0</v>
      </c>
      <c r="P199" s="201">
        <f>'Core Indicators'!DZ219</f>
        <v>0</v>
      </c>
      <c r="Q199" s="201">
        <f>'Core Indicators'!EH219</f>
        <v>0</v>
      </c>
      <c r="R199" s="201">
        <f>'Core Indicators'!EP219</f>
        <v>0</v>
      </c>
      <c r="S199" s="160">
        <f t="shared" si="97"/>
        <v>0</v>
      </c>
      <c r="T199" s="160" t="e">
        <f t="shared" si="98"/>
        <v>#DIV/0!</v>
      </c>
      <c r="U199" s="200">
        <v>1</v>
      </c>
      <c r="V199" s="200">
        <v>1</v>
      </c>
      <c r="W199" s="200">
        <f>'Core Indicators'!EX219</f>
        <v>0</v>
      </c>
      <c r="X199" s="160" t="e">
        <f t="shared" si="99"/>
        <v>#DIV/0!</v>
      </c>
      <c r="Y199" s="200">
        <v>1</v>
      </c>
      <c r="Z199" s="160" t="e">
        <f t="shared" si="100"/>
        <v>#DIV/0!</v>
      </c>
      <c r="AA199" s="200">
        <f>'Core Indicators'!FF219</f>
        <v>0</v>
      </c>
      <c r="AB199" s="200" t="e">
        <f t="shared" si="101"/>
        <v>#DIV/0!</v>
      </c>
      <c r="AC199" s="181">
        <f>'Core Indicators'!GD219</f>
        <v>0</v>
      </c>
      <c r="AD199" s="181">
        <f>'Core Indicators'!GL219</f>
        <v>0</v>
      </c>
      <c r="AE199" s="181">
        <f>'Core Indicators'!GT219</f>
        <v>0</v>
      </c>
      <c r="AF199" s="181">
        <f>'Core Indicators'!HB219</f>
        <v>0</v>
      </c>
      <c r="AG199" s="181" t="e">
        <f t="shared" si="102"/>
        <v>#DIV/0!</v>
      </c>
      <c r="AH199" s="181">
        <f>'Core Indicators'!HJ219</f>
        <v>0</v>
      </c>
      <c r="AI199" s="181">
        <f>'Core Indicators'!HR219</f>
        <v>0</v>
      </c>
      <c r="AJ199" s="181" t="e">
        <f t="shared" si="103"/>
        <v>#DIV/0!</v>
      </c>
      <c r="AK199" s="181">
        <f>'Core Indicators'!HZ219</f>
        <v>0</v>
      </c>
      <c r="AL199" s="181">
        <f>'Core Indicators'!IH219</f>
        <v>0</v>
      </c>
      <c r="AM199" s="181">
        <f>'Core Indicators'!IP219</f>
        <v>0</v>
      </c>
      <c r="AN199" s="181" t="e">
        <f t="shared" si="104"/>
        <v>#DIV/0!</v>
      </c>
    </row>
    <row r="200" spans="1:40" x14ac:dyDescent="0.35">
      <c r="A200" s="200">
        <f>Lists!C:C</f>
        <v>0</v>
      </c>
      <c r="B200" s="245">
        <f t="shared" si="90"/>
        <v>0</v>
      </c>
      <c r="C200" s="160">
        <f t="shared" si="91"/>
        <v>0</v>
      </c>
      <c r="D200" s="268">
        <f t="shared" si="92"/>
        <v>0</v>
      </c>
      <c r="E200" s="200">
        <f>'Core Indicators'!R220</f>
        <v>0</v>
      </c>
      <c r="F200" s="200">
        <f>'Core Indicators'!Z220</f>
        <v>0</v>
      </c>
      <c r="G200" s="160">
        <f t="shared" si="93"/>
        <v>0</v>
      </c>
      <c r="H200" s="200">
        <f>'Core Indicators'!AH220</f>
        <v>0</v>
      </c>
      <c r="I200" s="200">
        <f>'Core Indicators'!AP220</f>
        <v>0</v>
      </c>
      <c r="J200" s="200">
        <f>'Core Indicators'!BN220</f>
        <v>0</v>
      </c>
      <c r="K200" s="200">
        <f t="shared" si="94"/>
        <v>0</v>
      </c>
      <c r="L200" s="245">
        <f t="shared" si="95"/>
        <v>0</v>
      </c>
      <c r="M200" s="268" t="e">
        <f t="shared" si="96"/>
        <v>#DIV/0!</v>
      </c>
      <c r="N200" s="201">
        <f>'Core Indicators'!DJ220</f>
        <v>0</v>
      </c>
      <c r="O200" s="201">
        <f>'Core Indicators'!DR220</f>
        <v>0</v>
      </c>
      <c r="P200" s="201">
        <f>'Core Indicators'!DZ220</f>
        <v>0</v>
      </c>
      <c r="Q200" s="201">
        <f>'Core Indicators'!EH220</f>
        <v>0</v>
      </c>
      <c r="R200" s="201">
        <f>'Core Indicators'!EP220</f>
        <v>0</v>
      </c>
      <c r="S200" s="160">
        <f t="shared" si="97"/>
        <v>0</v>
      </c>
      <c r="T200" s="160" t="e">
        <f t="shared" si="98"/>
        <v>#DIV/0!</v>
      </c>
      <c r="U200" s="200">
        <v>1</v>
      </c>
      <c r="V200" s="200">
        <v>1</v>
      </c>
      <c r="W200" s="200">
        <f>'Core Indicators'!EX220</f>
        <v>0</v>
      </c>
      <c r="X200" s="160" t="e">
        <f t="shared" si="99"/>
        <v>#DIV/0!</v>
      </c>
      <c r="Y200" s="200">
        <v>1</v>
      </c>
      <c r="Z200" s="160" t="e">
        <f t="shared" si="100"/>
        <v>#DIV/0!</v>
      </c>
      <c r="AA200" s="200">
        <f>'Core Indicators'!FF220</f>
        <v>0</v>
      </c>
      <c r="AB200" s="200" t="e">
        <f t="shared" si="101"/>
        <v>#DIV/0!</v>
      </c>
      <c r="AC200" s="181">
        <f>'Core Indicators'!GD220</f>
        <v>0</v>
      </c>
      <c r="AD200" s="181">
        <f>'Core Indicators'!GL220</f>
        <v>0</v>
      </c>
      <c r="AE200" s="181">
        <f>'Core Indicators'!GT220</f>
        <v>0</v>
      </c>
      <c r="AF200" s="181">
        <f>'Core Indicators'!HB220</f>
        <v>0</v>
      </c>
      <c r="AG200" s="181" t="e">
        <f t="shared" si="102"/>
        <v>#DIV/0!</v>
      </c>
      <c r="AH200" s="181">
        <f>'Core Indicators'!HJ220</f>
        <v>0</v>
      </c>
      <c r="AI200" s="181">
        <f>'Core Indicators'!HR220</f>
        <v>0</v>
      </c>
      <c r="AJ200" s="181" t="e">
        <f t="shared" si="103"/>
        <v>#DIV/0!</v>
      </c>
      <c r="AK200" s="181">
        <f>'Core Indicators'!HZ220</f>
        <v>0</v>
      </c>
      <c r="AL200" s="181">
        <f>'Core Indicators'!IH220</f>
        <v>0</v>
      </c>
      <c r="AM200" s="181">
        <f>'Core Indicators'!IP220</f>
        <v>0</v>
      </c>
      <c r="AN200" s="181" t="e">
        <f t="shared" si="104"/>
        <v>#DIV/0!</v>
      </c>
    </row>
    <row r="201" spans="1:40" x14ac:dyDescent="0.35">
      <c r="A201" s="200">
        <f>Lists!C:C</f>
        <v>0</v>
      </c>
      <c r="B201" s="245">
        <f t="shared" si="90"/>
        <v>0</v>
      </c>
      <c r="C201" s="160">
        <f t="shared" si="91"/>
        <v>0</v>
      </c>
      <c r="D201" s="268">
        <f t="shared" si="92"/>
        <v>0</v>
      </c>
      <c r="E201" s="200">
        <f>'Core Indicators'!R221</f>
        <v>0</v>
      </c>
      <c r="F201" s="200">
        <f>'Core Indicators'!Z221</f>
        <v>0</v>
      </c>
      <c r="G201" s="160">
        <f t="shared" si="93"/>
        <v>0</v>
      </c>
      <c r="H201" s="200">
        <f>'Core Indicators'!AH221</f>
        <v>0</v>
      </c>
      <c r="I201" s="200">
        <f>'Core Indicators'!AP221</f>
        <v>0</v>
      </c>
      <c r="J201" s="200">
        <f>'Core Indicators'!BN221</f>
        <v>0</v>
      </c>
      <c r="K201" s="200">
        <f t="shared" si="94"/>
        <v>0</v>
      </c>
      <c r="L201" s="245">
        <f t="shared" si="95"/>
        <v>0</v>
      </c>
      <c r="M201" s="268" t="e">
        <f t="shared" si="96"/>
        <v>#DIV/0!</v>
      </c>
      <c r="N201" s="201">
        <f>'Core Indicators'!DJ221</f>
        <v>0</v>
      </c>
      <c r="O201" s="201">
        <f>'Core Indicators'!DR221</f>
        <v>0</v>
      </c>
      <c r="P201" s="201">
        <f>'Core Indicators'!DZ221</f>
        <v>0</v>
      </c>
      <c r="Q201" s="201">
        <f>'Core Indicators'!EH221</f>
        <v>0</v>
      </c>
      <c r="R201" s="201">
        <f>'Core Indicators'!EP221</f>
        <v>0</v>
      </c>
      <c r="S201" s="160">
        <f t="shared" si="97"/>
        <v>0</v>
      </c>
      <c r="T201" s="160" t="e">
        <f t="shared" si="98"/>
        <v>#DIV/0!</v>
      </c>
      <c r="U201" s="200">
        <v>1</v>
      </c>
      <c r="V201" s="200">
        <v>1</v>
      </c>
      <c r="W201" s="200">
        <f>'Core Indicators'!EX221</f>
        <v>0</v>
      </c>
      <c r="X201" s="160" t="e">
        <f t="shared" si="99"/>
        <v>#DIV/0!</v>
      </c>
      <c r="Y201" s="200">
        <v>1</v>
      </c>
      <c r="Z201" s="160" t="e">
        <f t="shared" si="100"/>
        <v>#DIV/0!</v>
      </c>
      <c r="AA201" s="200">
        <f>'Core Indicators'!FF221</f>
        <v>0</v>
      </c>
      <c r="AB201" s="200" t="e">
        <f t="shared" si="101"/>
        <v>#DIV/0!</v>
      </c>
      <c r="AC201" s="181">
        <f>'Core Indicators'!GD221</f>
        <v>0</v>
      </c>
      <c r="AD201" s="181">
        <f>'Core Indicators'!GL221</f>
        <v>0</v>
      </c>
      <c r="AE201" s="181">
        <f>'Core Indicators'!GT221</f>
        <v>0</v>
      </c>
      <c r="AF201" s="181">
        <f>'Core Indicators'!HB221</f>
        <v>0</v>
      </c>
      <c r="AG201" s="181" t="e">
        <f t="shared" si="102"/>
        <v>#DIV/0!</v>
      </c>
      <c r="AH201" s="181">
        <f>'Core Indicators'!HJ221</f>
        <v>0</v>
      </c>
      <c r="AI201" s="181">
        <f>'Core Indicators'!HR221</f>
        <v>0</v>
      </c>
      <c r="AJ201" s="181" t="e">
        <f t="shared" si="103"/>
        <v>#DIV/0!</v>
      </c>
      <c r="AK201" s="181">
        <f>'Core Indicators'!HZ221</f>
        <v>0</v>
      </c>
      <c r="AL201" s="181">
        <f>'Core Indicators'!IH221</f>
        <v>0</v>
      </c>
      <c r="AM201" s="181">
        <f>'Core Indicators'!IP221</f>
        <v>0</v>
      </c>
      <c r="AN201" s="181" t="e">
        <f t="shared" si="104"/>
        <v>#DIV/0!</v>
      </c>
    </row>
    <row r="202" spans="1:40" x14ac:dyDescent="0.35">
      <c r="A202" s="200">
        <f>Lists!C:C</f>
        <v>0</v>
      </c>
      <c r="B202" s="245">
        <f t="shared" ref="B202:B208" si="105">IF(OR(M222="x",D222="x"),"x",ROUND((5-GEOMEAN(((5-D222)/5*4+1),((5-M222)/5*4+1),((5-M222)/5*4+1)))/4*3.5+S222*0.3,1))</f>
        <v>0</v>
      </c>
      <c r="C202" s="160">
        <f t="shared" ref="C202:C208" si="106">COUNTIF(E222:F222,"x")+COUNTIF(H222:I222,"x")+COUNTIF(J222:J222,"x")+COUNTIF(M222,"x")+COUNTIF(U222:W222,"x")+COUNTIF(Y222:AB222,"x")</f>
        <v>0</v>
      </c>
      <c r="D202" s="268">
        <f t="shared" ref="D202:D208" si="107">IF(OR(L222="x",G222="x"),"x",ROUND((5-GEOMEAN(((5-L222)/5*4+1),((5-L222)/5*4+1),((5-G222)/5*4+1)))/4*5,1))</f>
        <v>0</v>
      </c>
      <c r="E202" s="200">
        <f>'Core Indicators'!R222</f>
        <v>0</v>
      </c>
      <c r="F202" s="200">
        <f>'Core Indicators'!Z222</f>
        <v>0</v>
      </c>
      <c r="G202" s="160">
        <f t="shared" ref="G202:G208" si="108">IF(AND(F222="x",E222="x"),"x",IF(OR(F222="x",E222="x"),AVERAGE(E222,F222),ROUND((10-GEOMEAN(((10-E222)/10*9+1),((10-F222)/10*9+1)))/9*10,1)))</f>
        <v>0</v>
      </c>
      <c r="H202" s="200">
        <f>'Core Indicators'!AH222</f>
        <v>0</v>
      </c>
      <c r="I202" s="200">
        <f>'Core Indicators'!AP222</f>
        <v>0</v>
      </c>
      <c r="J202" s="200">
        <f>'Core Indicators'!BN222</f>
        <v>0</v>
      </c>
      <c r="K202" s="200">
        <f t="shared" ref="K202:K208" si="109">IF(AND(J222="x",I222="x"),"x",IF(OR(J222="x",I222="x"),AVERAGE(I222,J222),ROUND((10-GEOMEAN(((10-I222)/10*9+1),((10-J222)/10*9+1)))/9*10,1)))</f>
        <v>0</v>
      </c>
      <c r="L202" s="245">
        <f t="shared" ref="L202:L208" si="110">IF(AND(H222="x",K222="x"),"x",IF(OR(H222="x",K222="x"),AVERAGE(H222,K222),ROUND((10-GEOMEAN(((10-H222)/10*9+1),((10-K222)/10*9+1)))/9*10,1)))</f>
        <v>0</v>
      </c>
      <c r="M202" s="268" t="e">
        <f t="shared" ref="M202:M208" si="111">IF(N222="x","x",AVERAGE(N222:R222))</f>
        <v>#DIV/0!</v>
      </c>
      <c r="N202" s="201">
        <f>'Core Indicators'!DJ222</f>
        <v>0</v>
      </c>
      <c r="O202" s="201">
        <f>'Core Indicators'!DR222</f>
        <v>0</v>
      </c>
      <c r="P202" s="201">
        <f>'Core Indicators'!DZ222</f>
        <v>0</v>
      </c>
      <c r="Q202" s="201">
        <f>'Core Indicators'!EH222</f>
        <v>0</v>
      </c>
      <c r="R202" s="201">
        <f>'Core Indicators'!EP222</f>
        <v>0</v>
      </c>
      <c r="S202" s="160">
        <f t="shared" ref="S202:S208" si="112">IF(OR(Z222="x",T222="x"),T222,ROUND((10-GEOMEAN(((10-T222)/10*9+1),((10-Z222)/10*9+1)))/9*10,1))</f>
        <v>0</v>
      </c>
      <c r="T202" s="160" t="e">
        <f t="shared" ref="T202:T208" si="113">AVERAGE(U222,X222,Y222)</f>
        <v>#DIV/0!</v>
      </c>
      <c r="U202" s="200">
        <v>1</v>
      </c>
      <c r="V202" s="200">
        <v>1</v>
      </c>
      <c r="W202" s="200">
        <f>'Core Indicators'!EX222</f>
        <v>0</v>
      </c>
      <c r="X202" s="160" t="e">
        <f t="shared" ref="X202:X208" si="114">AVERAGE(V222:W222)</f>
        <v>#DIV/0!</v>
      </c>
      <c r="Y202" s="200">
        <v>1</v>
      </c>
      <c r="Z202" s="160" t="e">
        <f t="shared" ref="Z202:Z208" si="115">IF(AND(AA222="x",AB222="x"),"x",AVERAGE(AA222:AB222))</f>
        <v>#DIV/0!</v>
      </c>
      <c r="AA202" s="200">
        <f>'Core Indicators'!FF222</f>
        <v>0</v>
      </c>
      <c r="AB202" s="200" t="e">
        <f t="shared" ref="AB202:AB208" si="116">IF(AND(AJ222="x",AN222="x",AG222="x"),"x",(AVERAGE(AJ222,AN222,AG222)))</f>
        <v>#DIV/0!</v>
      </c>
      <c r="AC202" s="181">
        <f>'Core Indicators'!GD222</f>
        <v>0</v>
      </c>
      <c r="AD202" s="181">
        <f>'Core Indicators'!GL222</f>
        <v>0</v>
      </c>
      <c r="AE202" s="181">
        <f>'Core Indicators'!GT222</f>
        <v>0</v>
      </c>
      <c r="AF202" s="181">
        <f>'Core Indicators'!HB222</f>
        <v>0</v>
      </c>
      <c r="AG202" s="181" t="e">
        <f t="shared" ref="AG202:AG208" si="117">IF(AND(AC222="x",AD222="x",AE222="x",AF222="x"),"x",AVERAGE(AC222:AF222))</f>
        <v>#DIV/0!</v>
      </c>
      <c r="AH202" s="181">
        <f>'Core Indicators'!HJ222</f>
        <v>0</v>
      </c>
      <c r="AI202" s="181">
        <f>'Core Indicators'!HR222</f>
        <v>0</v>
      </c>
      <c r="AJ202" s="181" t="e">
        <f t="shared" ref="AJ202:AJ208" si="118">IF(AND(AH222="x",AI222="x"),"x",AVERAGE(AH222:AI222))</f>
        <v>#DIV/0!</v>
      </c>
      <c r="AK202" s="181">
        <f>'Core Indicators'!HZ222</f>
        <v>0</v>
      </c>
      <c r="AL202" s="181">
        <f>'Core Indicators'!IH222</f>
        <v>0</v>
      </c>
      <c r="AM202" s="181">
        <f>'Core Indicators'!IP222</f>
        <v>0</v>
      </c>
      <c r="AN202" s="181" t="e">
        <f t="shared" ref="AN202:AN208" si="119">IF(AND(AK222="x",AL222="x",AM222="x"),"x",AVERAGE(AK222:AM222))</f>
        <v>#DIV/0!</v>
      </c>
    </row>
    <row r="203" spans="1:40" x14ac:dyDescent="0.35">
      <c r="A203" s="200">
        <f>Lists!C:C</f>
        <v>0</v>
      </c>
      <c r="B203" s="245">
        <f t="shared" si="105"/>
        <v>0</v>
      </c>
      <c r="C203" s="160">
        <f t="shared" si="106"/>
        <v>0</v>
      </c>
      <c r="D203" s="268">
        <f t="shared" si="107"/>
        <v>0</v>
      </c>
      <c r="E203" s="200">
        <f>'Core Indicators'!R223</f>
        <v>0</v>
      </c>
      <c r="F203" s="200">
        <f>'Core Indicators'!Z223</f>
        <v>0</v>
      </c>
      <c r="G203" s="160">
        <f t="shared" si="108"/>
        <v>0</v>
      </c>
      <c r="H203" s="200">
        <f>'Core Indicators'!AH223</f>
        <v>0</v>
      </c>
      <c r="I203" s="200">
        <f>'Core Indicators'!AP223</f>
        <v>0</v>
      </c>
      <c r="J203" s="200">
        <f>'Core Indicators'!BN223</f>
        <v>0</v>
      </c>
      <c r="K203" s="200">
        <f t="shared" si="109"/>
        <v>0</v>
      </c>
      <c r="L203" s="245">
        <f t="shared" si="110"/>
        <v>0</v>
      </c>
      <c r="M203" s="268" t="e">
        <f t="shared" si="111"/>
        <v>#DIV/0!</v>
      </c>
      <c r="N203" s="201">
        <f>'Core Indicators'!DJ223</f>
        <v>0</v>
      </c>
      <c r="O203" s="201">
        <f>'Core Indicators'!DR223</f>
        <v>0</v>
      </c>
      <c r="P203" s="201">
        <f>'Core Indicators'!DZ223</f>
        <v>0</v>
      </c>
      <c r="Q203" s="201">
        <f>'Core Indicators'!EH223</f>
        <v>0</v>
      </c>
      <c r="R203" s="201">
        <f>'Core Indicators'!EP223</f>
        <v>0</v>
      </c>
      <c r="S203" s="160">
        <f t="shared" si="112"/>
        <v>0</v>
      </c>
      <c r="T203" s="160" t="e">
        <f t="shared" si="113"/>
        <v>#DIV/0!</v>
      </c>
      <c r="U203" s="200">
        <v>1</v>
      </c>
      <c r="V203" s="200">
        <v>1</v>
      </c>
      <c r="W203" s="200">
        <f>'Core Indicators'!EX223</f>
        <v>0</v>
      </c>
      <c r="X203" s="160" t="e">
        <f t="shared" si="114"/>
        <v>#DIV/0!</v>
      </c>
      <c r="Y203" s="200">
        <v>1</v>
      </c>
      <c r="Z203" s="160" t="e">
        <f t="shared" si="115"/>
        <v>#DIV/0!</v>
      </c>
      <c r="AA203" s="200">
        <f>'Core Indicators'!FF223</f>
        <v>0</v>
      </c>
      <c r="AB203" s="200" t="e">
        <f t="shared" si="116"/>
        <v>#DIV/0!</v>
      </c>
      <c r="AC203" s="181">
        <f>'Core Indicators'!GD223</f>
        <v>0</v>
      </c>
      <c r="AD203" s="181">
        <f>'Core Indicators'!GL223</f>
        <v>0</v>
      </c>
      <c r="AE203" s="181">
        <f>'Core Indicators'!GT223</f>
        <v>0</v>
      </c>
      <c r="AF203" s="181">
        <f>'Core Indicators'!HB223</f>
        <v>0</v>
      </c>
      <c r="AG203" s="181" t="e">
        <f t="shared" si="117"/>
        <v>#DIV/0!</v>
      </c>
      <c r="AH203" s="181">
        <f>'Core Indicators'!HJ223</f>
        <v>0</v>
      </c>
      <c r="AI203" s="181">
        <f>'Core Indicators'!HR223</f>
        <v>0</v>
      </c>
      <c r="AJ203" s="181" t="e">
        <f t="shared" si="118"/>
        <v>#DIV/0!</v>
      </c>
      <c r="AK203" s="181">
        <f>'Core Indicators'!HZ223</f>
        <v>0</v>
      </c>
      <c r="AL203" s="181">
        <f>'Core Indicators'!IH223</f>
        <v>0</v>
      </c>
      <c r="AM203" s="181">
        <f>'Core Indicators'!IP223</f>
        <v>0</v>
      </c>
      <c r="AN203" s="181" t="e">
        <f t="shared" si="119"/>
        <v>#DIV/0!</v>
      </c>
    </row>
    <row r="204" spans="1:40" x14ac:dyDescent="0.35">
      <c r="A204" s="200">
        <f>Lists!C:C</f>
        <v>0</v>
      </c>
      <c r="B204" s="245">
        <f t="shared" si="105"/>
        <v>0</v>
      </c>
      <c r="C204" s="160">
        <f t="shared" si="106"/>
        <v>0</v>
      </c>
      <c r="D204" s="268">
        <f t="shared" si="107"/>
        <v>0</v>
      </c>
      <c r="E204" s="200">
        <f>'Core Indicators'!R224</f>
        <v>0</v>
      </c>
      <c r="F204" s="200">
        <f>'Core Indicators'!Z224</f>
        <v>0</v>
      </c>
      <c r="G204" s="160">
        <f t="shared" si="108"/>
        <v>0</v>
      </c>
      <c r="H204" s="200">
        <f>'Core Indicators'!AH224</f>
        <v>0</v>
      </c>
      <c r="I204" s="200">
        <f>'Core Indicators'!AP224</f>
        <v>0</v>
      </c>
      <c r="J204" s="200">
        <f>'Core Indicators'!BN224</f>
        <v>0</v>
      </c>
      <c r="K204" s="200">
        <f t="shared" si="109"/>
        <v>0</v>
      </c>
      <c r="L204" s="245">
        <f t="shared" si="110"/>
        <v>0</v>
      </c>
      <c r="M204" s="268" t="e">
        <f t="shared" si="111"/>
        <v>#DIV/0!</v>
      </c>
      <c r="N204" s="201">
        <f>'Core Indicators'!DJ224</f>
        <v>0</v>
      </c>
      <c r="O204" s="201">
        <f>'Core Indicators'!DR224</f>
        <v>0</v>
      </c>
      <c r="P204" s="201">
        <f>'Core Indicators'!DZ224</f>
        <v>0</v>
      </c>
      <c r="Q204" s="201">
        <f>'Core Indicators'!EH224</f>
        <v>0</v>
      </c>
      <c r="R204" s="201">
        <f>'Core Indicators'!EP224</f>
        <v>0</v>
      </c>
      <c r="S204" s="160">
        <f t="shared" si="112"/>
        <v>0</v>
      </c>
      <c r="T204" s="160" t="e">
        <f t="shared" si="113"/>
        <v>#DIV/0!</v>
      </c>
      <c r="U204" s="200">
        <v>1</v>
      </c>
      <c r="V204" s="200">
        <v>1</v>
      </c>
      <c r="W204" s="200">
        <f>'Core Indicators'!EX224</f>
        <v>0</v>
      </c>
      <c r="X204" s="160" t="e">
        <f t="shared" si="114"/>
        <v>#DIV/0!</v>
      </c>
      <c r="Y204" s="200">
        <v>1</v>
      </c>
      <c r="Z204" s="160" t="e">
        <f t="shared" si="115"/>
        <v>#DIV/0!</v>
      </c>
      <c r="AA204" s="200">
        <f>'Core Indicators'!FF224</f>
        <v>0</v>
      </c>
      <c r="AB204" s="200" t="e">
        <f t="shared" si="116"/>
        <v>#DIV/0!</v>
      </c>
      <c r="AC204" s="181">
        <f>'Core Indicators'!GD224</f>
        <v>0</v>
      </c>
      <c r="AD204" s="181">
        <f>'Core Indicators'!GL224</f>
        <v>0</v>
      </c>
      <c r="AE204" s="181">
        <f>'Core Indicators'!GT224</f>
        <v>0</v>
      </c>
      <c r="AF204" s="181">
        <f>'Core Indicators'!HB224</f>
        <v>0</v>
      </c>
      <c r="AG204" s="181" t="e">
        <f t="shared" si="117"/>
        <v>#DIV/0!</v>
      </c>
      <c r="AH204" s="181">
        <f>'Core Indicators'!HJ224</f>
        <v>0</v>
      </c>
      <c r="AI204" s="181">
        <f>'Core Indicators'!HR224</f>
        <v>0</v>
      </c>
      <c r="AJ204" s="181" t="e">
        <f t="shared" si="118"/>
        <v>#DIV/0!</v>
      </c>
      <c r="AK204" s="181">
        <f>'Core Indicators'!HZ224</f>
        <v>0</v>
      </c>
      <c r="AL204" s="181">
        <f>'Core Indicators'!IH224</f>
        <v>0</v>
      </c>
      <c r="AM204" s="181">
        <f>'Core Indicators'!IP224</f>
        <v>0</v>
      </c>
      <c r="AN204" s="181" t="e">
        <f t="shared" si="119"/>
        <v>#DIV/0!</v>
      </c>
    </row>
    <row r="205" spans="1:40" x14ac:dyDescent="0.35">
      <c r="A205" s="200">
        <f>Lists!C:C</f>
        <v>0</v>
      </c>
      <c r="B205" s="245">
        <f t="shared" si="105"/>
        <v>0</v>
      </c>
      <c r="C205" s="160">
        <f t="shared" si="106"/>
        <v>0</v>
      </c>
      <c r="D205" s="268">
        <f t="shared" si="107"/>
        <v>0</v>
      </c>
      <c r="E205" s="200">
        <f>'Core Indicators'!R225</f>
        <v>0</v>
      </c>
      <c r="F205" s="200">
        <f>'Core Indicators'!Z225</f>
        <v>0</v>
      </c>
      <c r="G205" s="160">
        <f t="shared" si="108"/>
        <v>0</v>
      </c>
      <c r="H205" s="200">
        <f>'Core Indicators'!AH225</f>
        <v>0</v>
      </c>
      <c r="I205" s="200">
        <f>'Core Indicators'!AP225</f>
        <v>0</v>
      </c>
      <c r="J205" s="200">
        <f>'Core Indicators'!BN225</f>
        <v>0</v>
      </c>
      <c r="K205" s="200">
        <f t="shared" si="109"/>
        <v>0</v>
      </c>
      <c r="L205" s="245">
        <f t="shared" si="110"/>
        <v>0</v>
      </c>
      <c r="M205" s="268" t="e">
        <f t="shared" si="111"/>
        <v>#DIV/0!</v>
      </c>
      <c r="N205" s="201">
        <f>'Core Indicators'!DJ225</f>
        <v>0</v>
      </c>
      <c r="O205" s="201">
        <f>'Core Indicators'!DR225</f>
        <v>0</v>
      </c>
      <c r="P205" s="201">
        <f>'Core Indicators'!DZ225</f>
        <v>0</v>
      </c>
      <c r="Q205" s="201">
        <f>'Core Indicators'!EH225</f>
        <v>0</v>
      </c>
      <c r="R205" s="201">
        <f>'Core Indicators'!EP225</f>
        <v>0</v>
      </c>
      <c r="S205" s="160">
        <f t="shared" si="112"/>
        <v>0</v>
      </c>
      <c r="T205" s="160" t="e">
        <f t="shared" si="113"/>
        <v>#DIV/0!</v>
      </c>
      <c r="U205" s="200">
        <v>1</v>
      </c>
      <c r="V205" s="200">
        <v>1</v>
      </c>
      <c r="W205" s="200">
        <f>'Core Indicators'!EX225</f>
        <v>0</v>
      </c>
      <c r="X205" s="160" t="e">
        <f t="shared" si="114"/>
        <v>#DIV/0!</v>
      </c>
      <c r="Y205" s="200">
        <v>1</v>
      </c>
      <c r="Z205" s="160" t="e">
        <f t="shared" si="115"/>
        <v>#DIV/0!</v>
      </c>
      <c r="AA205" s="200">
        <f>'Core Indicators'!FF225</f>
        <v>0</v>
      </c>
      <c r="AB205" s="200" t="e">
        <f t="shared" si="116"/>
        <v>#DIV/0!</v>
      </c>
      <c r="AC205" s="181">
        <f>'Core Indicators'!GD225</f>
        <v>0</v>
      </c>
      <c r="AD205" s="181">
        <f>'Core Indicators'!GL225</f>
        <v>0</v>
      </c>
      <c r="AE205" s="181">
        <f>'Core Indicators'!GT225</f>
        <v>0</v>
      </c>
      <c r="AF205" s="181">
        <f>'Core Indicators'!HB225</f>
        <v>0</v>
      </c>
      <c r="AG205" s="181" t="e">
        <f t="shared" si="117"/>
        <v>#DIV/0!</v>
      </c>
      <c r="AH205" s="181">
        <f>'Core Indicators'!HJ225</f>
        <v>0</v>
      </c>
      <c r="AI205" s="181">
        <f>'Core Indicators'!HR225</f>
        <v>0</v>
      </c>
      <c r="AJ205" s="181" t="e">
        <f t="shared" si="118"/>
        <v>#DIV/0!</v>
      </c>
      <c r="AK205" s="181">
        <f>'Core Indicators'!HZ225</f>
        <v>0</v>
      </c>
      <c r="AL205" s="181">
        <f>'Core Indicators'!IH225</f>
        <v>0</v>
      </c>
      <c r="AM205" s="181">
        <f>'Core Indicators'!IP225</f>
        <v>0</v>
      </c>
      <c r="AN205" s="181" t="e">
        <f t="shared" si="119"/>
        <v>#DIV/0!</v>
      </c>
    </row>
    <row r="206" spans="1:40" x14ac:dyDescent="0.35">
      <c r="A206" s="200">
        <f>Lists!C:C</f>
        <v>0</v>
      </c>
      <c r="B206" s="245">
        <f t="shared" si="105"/>
        <v>0</v>
      </c>
      <c r="C206" s="160">
        <f t="shared" si="106"/>
        <v>0</v>
      </c>
      <c r="D206" s="268">
        <f t="shared" si="107"/>
        <v>0</v>
      </c>
      <c r="E206" s="200">
        <f>'Core Indicators'!R226</f>
        <v>0</v>
      </c>
      <c r="F206" s="200">
        <f>'Core Indicators'!Z226</f>
        <v>0</v>
      </c>
      <c r="G206" s="160">
        <f t="shared" si="108"/>
        <v>0</v>
      </c>
      <c r="H206" s="200">
        <f>'Core Indicators'!AH226</f>
        <v>0</v>
      </c>
      <c r="I206" s="200">
        <f>'Core Indicators'!AP226</f>
        <v>0</v>
      </c>
      <c r="J206" s="200">
        <f>'Core Indicators'!BN226</f>
        <v>0</v>
      </c>
      <c r="K206" s="200">
        <f t="shared" si="109"/>
        <v>0</v>
      </c>
      <c r="L206" s="245">
        <f t="shared" si="110"/>
        <v>0</v>
      </c>
      <c r="M206" s="268" t="e">
        <f t="shared" si="111"/>
        <v>#DIV/0!</v>
      </c>
      <c r="N206" s="201">
        <f>'Core Indicators'!DJ226</f>
        <v>0</v>
      </c>
      <c r="O206" s="201">
        <f>'Core Indicators'!DR226</f>
        <v>0</v>
      </c>
      <c r="P206" s="201">
        <f>'Core Indicators'!DZ226</f>
        <v>0</v>
      </c>
      <c r="Q206" s="201">
        <f>'Core Indicators'!EH226</f>
        <v>0</v>
      </c>
      <c r="R206" s="201">
        <f>'Core Indicators'!EP226</f>
        <v>0</v>
      </c>
      <c r="S206" s="160">
        <f t="shared" si="112"/>
        <v>0</v>
      </c>
      <c r="T206" s="160" t="e">
        <f t="shared" si="113"/>
        <v>#DIV/0!</v>
      </c>
      <c r="U206" s="200">
        <v>1</v>
      </c>
      <c r="V206" s="200">
        <v>1</v>
      </c>
      <c r="W206" s="200">
        <f>'Core Indicators'!EX226</f>
        <v>0</v>
      </c>
      <c r="X206" s="160" t="e">
        <f t="shared" si="114"/>
        <v>#DIV/0!</v>
      </c>
      <c r="Y206" s="200">
        <v>1</v>
      </c>
      <c r="Z206" s="160" t="e">
        <f t="shared" si="115"/>
        <v>#DIV/0!</v>
      </c>
      <c r="AA206" s="200">
        <f>'Core Indicators'!FF226</f>
        <v>0</v>
      </c>
      <c r="AB206" s="200" t="e">
        <f t="shared" si="116"/>
        <v>#DIV/0!</v>
      </c>
      <c r="AC206" s="181">
        <f>'Core Indicators'!GD226</f>
        <v>0</v>
      </c>
      <c r="AD206" s="181">
        <f>'Core Indicators'!GL226</f>
        <v>0</v>
      </c>
      <c r="AE206" s="181">
        <f>'Core Indicators'!GT226</f>
        <v>0</v>
      </c>
      <c r="AF206" s="181">
        <f>'Core Indicators'!HB226</f>
        <v>0</v>
      </c>
      <c r="AG206" s="181" t="e">
        <f t="shared" si="117"/>
        <v>#DIV/0!</v>
      </c>
      <c r="AH206" s="181">
        <f>'Core Indicators'!HJ226</f>
        <v>0</v>
      </c>
      <c r="AI206" s="181">
        <f>'Core Indicators'!HR226</f>
        <v>0</v>
      </c>
      <c r="AJ206" s="181" t="e">
        <f t="shared" si="118"/>
        <v>#DIV/0!</v>
      </c>
      <c r="AK206" s="181">
        <f>'Core Indicators'!HZ226</f>
        <v>0</v>
      </c>
      <c r="AL206" s="181">
        <f>'Core Indicators'!IH226</f>
        <v>0</v>
      </c>
      <c r="AM206" s="181">
        <f>'Core Indicators'!IP226</f>
        <v>0</v>
      </c>
      <c r="AN206" s="181" t="e">
        <f t="shared" si="119"/>
        <v>#DIV/0!</v>
      </c>
    </row>
    <row r="207" spans="1:40" x14ac:dyDescent="0.35">
      <c r="A207" s="200">
        <f>Lists!C:C</f>
        <v>0</v>
      </c>
      <c r="B207" s="245">
        <f t="shared" si="105"/>
        <v>0</v>
      </c>
      <c r="C207" s="160">
        <f t="shared" si="106"/>
        <v>0</v>
      </c>
      <c r="D207" s="268">
        <f t="shared" si="107"/>
        <v>0</v>
      </c>
      <c r="E207" s="200">
        <f>'Core Indicators'!R227</f>
        <v>0</v>
      </c>
      <c r="F207" s="200">
        <f>'Core Indicators'!Z227</f>
        <v>0</v>
      </c>
      <c r="G207" s="160">
        <f t="shared" si="108"/>
        <v>0</v>
      </c>
      <c r="H207" s="200">
        <f>'Core Indicators'!AH227</f>
        <v>0</v>
      </c>
      <c r="I207" s="200">
        <f>'Core Indicators'!AP227</f>
        <v>0</v>
      </c>
      <c r="J207" s="200">
        <f>'Core Indicators'!BN227</f>
        <v>0</v>
      </c>
      <c r="K207" s="200">
        <f t="shared" si="109"/>
        <v>0</v>
      </c>
      <c r="L207" s="245">
        <f t="shared" si="110"/>
        <v>0</v>
      </c>
      <c r="M207" s="268" t="e">
        <f t="shared" si="111"/>
        <v>#DIV/0!</v>
      </c>
      <c r="N207" s="201">
        <f>'Core Indicators'!DJ227</f>
        <v>0</v>
      </c>
      <c r="O207" s="201">
        <f>'Core Indicators'!DR227</f>
        <v>0</v>
      </c>
      <c r="P207" s="201">
        <f>'Core Indicators'!DZ227</f>
        <v>0</v>
      </c>
      <c r="Q207" s="201">
        <f>'Core Indicators'!EH227</f>
        <v>0</v>
      </c>
      <c r="R207" s="201">
        <f>'Core Indicators'!EP227</f>
        <v>0</v>
      </c>
      <c r="S207" s="160">
        <f t="shared" si="112"/>
        <v>0</v>
      </c>
      <c r="T207" s="160" t="e">
        <f t="shared" si="113"/>
        <v>#DIV/0!</v>
      </c>
      <c r="U207" s="200">
        <v>1</v>
      </c>
      <c r="V207" s="200">
        <v>1</v>
      </c>
      <c r="W207" s="200">
        <f>'Core Indicators'!EX227</f>
        <v>0</v>
      </c>
      <c r="X207" s="160" t="e">
        <f t="shared" si="114"/>
        <v>#DIV/0!</v>
      </c>
      <c r="Y207" s="200">
        <v>1</v>
      </c>
      <c r="Z207" s="160" t="e">
        <f t="shared" si="115"/>
        <v>#DIV/0!</v>
      </c>
      <c r="AA207" s="200">
        <f>'Core Indicators'!FF227</f>
        <v>0</v>
      </c>
      <c r="AB207" s="200" t="e">
        <f t="shared" si="116"/>
        <v>#DIV/0!</v>
      </c>
      <c r="AC207" s="181">
        <f>'Core Indicators'!GD227</f>
        <v>0</v>
      </c>
      <c r="AD207" s="181">
        <f>'Core Indicators'!GL227</f>
        <v>0</v>
      </c>
      <c r="AE207" s="181">
        <f>'Core Indicators'!GT227</f>
        <v>0</v>
      </c>
      <c r="AF207" s="181">
        <f>'Core Indicators'!HB227</f>
        <v>0</v>
      </c>
      <c r="AG207" s="181" t="e">
        <f t="shared" si="117"/>
        <v>#DIV/0!</v>
      </c>
      <c r="AH207" s="181">
        <f>'Core Indicators'!HJ227</f>
        <v>0</v>
      </c>
      <c r="AI207" s="181">
        <f>'Core Indicators'!HR227</f>
        <v>0</v>
      </c>
      <c r="AJ207" s="181" t="e">
        <f t="shared" si="118"/>
        <v>#DIV/0!</v>
      </c>
      <c r="AK207" s="181">
        <f>'Core Indicators'!HZ227</f>
        <v>0</v>
      </c>
      <c r="AL207" s="181">
        <f>'Core Indicators'!IH227</f>
        <v>0</v>
      </c>
      <c r="AM207" s="181">
        <f>'Core Indicators'!IP227</f>
        <v>0</v>
      </c>
      <c r="AN207" s="181" t="e">
        <f t="shared" si="119"/>
        <v>#DIV/0!</v>
      </c>
    </row>
    <row r="208" spans="1:40" x14ac:dyDescent="0.35">
      <c r="A208" s="200">
        <f>Lists!C:C</f>
        <v>0</v>
      </c>
      <c r="B208" s="245">
        <f t="shared" si="105"/>
        <v>0</v>
      </c>
      <c r="C208" s="160">
        <f t="shared" si="106"/>
        <v>0</v>
      </c>
      <c r="D208" s="268">
        <f t="shared" si="107"/>
        <v>0</v>
      </c>
      <c r="E208" s="200">
        <f>'Core Indicators'!R228</f>
        <v>0</v>
      </c>
      <c r="F208" s="200">
        <f>'Core Indicators'!Z228</f>
        <v>0</v>
      </c>
      <c r="G208" s="160">
        <f t="shared" si="108"/>
        <v>0</v>
      </c>
      <c r="H208" s="200">
        <f>'Core Indicators'!AH228</f>
        <v>0</v>
      </c>
      <c r="I208" s="200">
        <f>'Core Indicators'!AP228</f>
        <v>0</v>
      </c>
      <c r="J208" s="200">
        <f>'Core Indicators'!BN228</f>
        <v>0</v>
      </c>
      <c r="K208" s="200">
        <f t="shared" si="109"/>
        <v>0</v>
      </c>
      <c r="L208" s="245">
        <f t="shared" si="110"/>
        <v>0</v>
      </c>
      <c r="M208" s="268" t="e">
        <f t="shared" si="111"/>
        <v>#DIV/0!</v>
      </c>
      <c r="N208" s="201">
        <f>'Core Indicators'!DJ228</f>
        <v>0</v>
      </c>
      <c r="O208" s="201">
        <f>'Core Indicators'!DR228</f>
        <v>0</v>
      </c>
      <c r="P208" s="201">
        <f>'Core Indicators'!DZ228</f>
        <v>0</v>
      </c>
      <c r="Q208" s="201">
        <f>'Core Indicators'!EH228</f>
        <v>0</v>
      </c>
      <c r="R208" s="201">
        <f>'Core Indicators'!EP228</f>
        <v>0</v>
      </c>
      <c r="S208" s="160">
        <f t="shared" si="112"/>
        <v>0</v>
      </c>
      <c r="T208" s="160" t="e">
        <f t="shared" si="113"/>
        <v>#DIV/0!</v>
      </c>
      <c r="U208" s="200">
        <v>1</v>
      </c>
      <c r="V208" s="200">
        <v>1</v>
      </c>
      <c r="W208" s="200">
        <f>'Core Indicators'!EX228</f>
        <v>0</v>
      </c>
      <c r="X208" s="160" t="e">
        <f t="shared" si="114"/>
        <v>#DIV/0!</v>
      </c>
      <c r="Y208" s="200">
        <v>1</v>
      </c>
      <c r="Z208" s="160" t="e">
        <f t="shared" si="115"/>
        <v>#DIV/0!</v>
      </c>
      <c r="AA208" s="200">
        <f>'Core Indicators'!FF228</f>
        <v>0</v>
      </c>
      <c r="AB208" s="200" t="e">
        <f t="shared" si="116"/>
        <v>#DIV/0!</v>
      </c>
      <c r="AC208" s="181">
        <f>'Core Indicators'!GD228</f>
        <v>0</v>
      </c>
      <c r="AD208" s="181">
        <f>'Core Indicators'!GL228</f>
        <v>0</v>
      </c>
      <c r="AE208" s="181">
        <f>'Core Indicators'!GT228</f>
        <v>0</v>
      </c>
      <c r="AF208" s="181">
        <f>'Core Indicators'!HB228</f>
        <v>0</v>
      </c>
      <c r="AG208" s="181" t="e">
        <f t="shared" si="117"/>
        <v>#DIV/0!</v>
      </c>
      <c r="AH208" s="181">
        <f>'Core Indicators'!HJ228</f>
        <v>0</v>
      </c>
      <c r="AI208" s="181">
        <f>'Core Indicators'!HR228</f>
        <v>0</v>
      </c>
      <c r="AJ208" s="181" t="e">
        <f t="shared" si="118"/>
        <v>#DIV/0!</v>
      </c>
      <c r="AK208" s="181">
        <f>'Core Indicators'!HZ228</f>
        <v>0</v>
      </c>
      <c r="AL208" s="181">
        <f>'Core Indicators'!IH228</f>
        <v>0</v>
      </c>
      <c r="AM208" s="181">
        <f>'Core Indicators'!IP228</f>
        <v>0</v>
      </c>
      <c r="AN208" s="181" t="e">
        <f t="shared" si="119"/>
        <v>#DIV/0!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37"/>
  <sheetViews>
    <sheetView workbookViewId="0">
      <selection activeCell="B9" sqref="B9"/>
    </sheetView>
  </sheetViews>
  <sheetFormatPr defaultRowHeight="14.5" x14ac:dyDescent="0.35"/>
  <cols>
    <col min="2" max="2" width="10.54296875" style="210" bestFit="1" customWidth="1"/>
    <col min="3" max="3" width="9.54296875" style="210" customWidth="1"/>
  </cols>
  <sheetData>
    <row r="1" spans="1:22" x14ac:dyDescent="0.35">
      <c r="A1" s="311"/>
      <c r="B1" s="291"/>
      <c r="C1" s="291"/>
      <c r="D1" s="291"/>
      <c r="E1" s="291"/>
      <c r="F1" s="291"/>
      <c r="G1" s="291"/>
      <c r="H1" s="291"/>
      <c r="I1" s="291"/>
      <c r="J1" s="291"/>
      <c r="K1" s="291"/>
      <c r="L1" s="291"/>
      <c r="M1" s="291"/>
      <c r="N1" s="291"/>
      <c r="O1" s="291"/>
      <c r="P1" s="291"/>
      <c r="Q1" s="291"/>
      <c r="R1" s="291"/>
      <c r="S1" s="291"/>
      <c r="T1" s="291"/>
      <c r="U1" s="291"/>
      <c r="V1" s="291"/>
    </row>
    <row r="2" spans="1:22" x14ac:dyDescent="0.35">
      <c r="A2" s="202" t="s">
        <v>1</v>
      </c>
      <c r="B2" s="203" t="s">
        <v>7692</v>
      </c>
      <c r="C2" s="203" t="s">
        <v>7319</v>
      </c>
      <c r="D2" s="203" t="s">
        <v>7320</v>
      </c>
      <c r="E2" s="203" t="s">
        <v>7321</v>
      </c>
      <c r="F2" s="203" t="s">
        <v>7324</v>
      </c>
      <c r="G2" s="203" t="s">
        <v>7329</v>
      </c>
      <c r="H2" s="203" t="s">
        <v>7330</v>
      </c>
      <c r="I2" s="203" t="s">
        <v>7331</v>
      </c>
      <c r="J2" s="203" t="s">
        <v>7332</v>
      </c>
      <c r="K2" s="203" t="s">
        <v>7333</v>
      </c>
      <c r="L2" s="203" t="s">
        <v>7274</v>
      </c>
      <c r="M2" s="203" t="s">
        <v>514</v>
      </c>
      <c r="N2" s="203" t="s">
        <v>529</v>
      </c>
      <c r="O2" s="203" t="s">
        <v>517</v>
      </c>
      <c r="P2" s="203" t="s">
        <v>531</v>
      </c>
      <c r="Q2" s="203" t="s">
        <v>510</v>
      </c>
      <c r="R2" s="203" t="s">
        <v>527</v>
      </c>
      <c r="S2" s="203" t="s">
        <v>519</v>
      </c>
      <c r="T2" s="203" t="s">
        <v>7278</v>
      </c>
      <c r="U2" s="203" t="s">
        <v>523</v>
      </c>
      <c r="V2" s="203" t="s">
        <v>7693</v>
      </c>
    </row>
    <row r="3" spans="1:22" x14ac:dyDescent="0.35">
      <c r="A3" s="203" t="str">
        <f>Lists!C:C</f>
        <v>AFG001</v>
      </c>
      <c r="B3" s="204">
        <f>_xlfn.DAYS(About!$A$3,'Core Indicators'!U3)</f>
        <v>882</v>
      </c>
      <c r="C3" s="204">
        <f>_xlfn.DAYS(About!$A$3,'Core Indicators'!AC3)</f>
        <v>154</v>
      </c>
      <c r="D3" s="204">
        <f>_xlfn.DAYS(About!$A$3,'Core Indicators'!AK3)</f>
        <v>154</v>
      </c>
      <c r="E3" s="204">
        <f>_xlfn.DAYS(About!$A$3,'Core Indicators'!AS3)</f>
        <v>0</v>
      </c>
      <c r="F3" s="204">
        <f>_xlfn.DAYS(About!$A$3,'Core Indicators'!BQ3)</f>
        <v>0</v>
      </c>
      <c r="G3" s="204">
        <f>_xlfn.DAYS(About!$A$3,'Core Indicators'!DM3)</f>
        <v>154</v>
      </c>
      <c r="H3" s="204">
        <f>_xlfn.DAYS(About!$A$3,'Core Indicators'!DU3)</f>
        <v>154</v>
      </c>
      <c r="I3" s="204">
        <f>_xlfn.DAYS(About!$A$3,'Core Indicators'!EC3)</f>
        <v>154</v>
      </c>
      <c r="J3" s="204">
        <f>_xlfn.DAYS(About!$A$3,'Core Indicators'!EK3)</f>
        <v>154</v>
      </c>
      <c r="K3" s="204">
        <f>_xlfn.DAYS(About!$A$3,'Core Indicators'!ES3)</f>
        <v>154</v>
      </c>
      <c r="L3" s="204">
        <f>_xlfn.DAYS(About!$A$3,'Core Indicators'!FI3)</f>
        <v>154</v>
      </c>
      <c r="M3" s="204">
        <f>_xlfn.DAYS(About!$A$3,'Core Indicators'!GG3)</f>
        <v>215</v>
      </c>
      <c r="N3" s="204">
        <f>_xlfn.DAYS(About!$A$3,'Core Indicators'!GO3)</f>
        <v>215</v>
      </c>
      <c r="O3" s="204">
        <f>_xlfn.DAYS(About!$A$3,'Core Indicators'!GW3)</f>
        <v>215</v>
      </c>
      <c r="P3" s="204">
        <f>_xlfn.DAYS(About!$A$3,'Core Indicators'!HE3)</f>
        <v>215</v>
      </c>
      <c r="Q3" s="204">
        <f>_xlfn.DAYS(About!$A$3,'Core Indicators'!HM3)</f>
        <v>215</v>
      </c>
      <c r="R3" s="204">
        <f>_xlfn.DAYS(About!$A$3,'Core Indicators'!HU3)</f>
        <v>215</v>
      </c>
      <c r="S3" s="204">
        <f>_xlfn.DAYS(About!$A$3,'Core Indicators'!IC3)</f>
        <v>215</v>
      </c>
      <c r="T3" s="204">
        <f>_xlfn.DAYS(About!$A$3,'Core Indicators'!IK3)</f>
        <v>215</v>
      </c>
      <c r="U3" s="204">
        <f>_xlfn.DAYS(About!$A$3,'Core Indicators'!IS3)</f>
        <v>215</v>
      </c>
      <c r="V3" s="204">
        <f t="shared" ref="V3:V34" si="0">AVERAGE(D3:M3)</f>
        <v>129.30000000000001</v>
      </c>
    </row>
    <row r="4" spans="1:22" x14ac:dyDescent="0.35">
      <c r="A4" s="203" t="str">
        <f>Lists!C:C</f>
        <v>ARM002</v>
      </c>
      <c r="B4" s="204">
        <f>_xlfn.DAYS(About!$A$3,'Core Indicators'!U4)</f>
        <v>217</v>
      </c>
      <c r="C4" s="204">
        <f>_xlfn.DAYS(About!$A$3,'Core Indicators'!AC4)</f>
        <v>65</v>
      </c>
      <c r="D4" s="204">
        <f>_xlfn.DAYS(About!$A$3,'Core Indicators'!AK4)</f>
        <v>65</v>
      </c>
      <c r="E4" s="204">
        <f>_xlfn.DAYS(About!$A$3,'Core Indicators'!AS4)</f>
        <v>65</v>
      </c>
      <c r="F4" s="204">
        <f>_xlfn.DAYS(About!$A$3,'Core Indicators'!BQ4)</f>
        <v>217</v>
      </c>
      <c r="G4" s="204">
        <f>_xlfn.DAYS(About!$A$3,'Core Indicators'!DM4)</f>
        <v>65</v>
      </c>
      <c r="H4" s="204">
        <f>_xlfn.DAYS(About!$A$3,'Core Indicators'!DU4)</f>
        <v>65</v>
      </c>
      <c r="I4" s="204">
        <f>_xlfn.DAYS(About!$A$3,'Core Indicators'!EC4)</f>
        <v>65</v>
      </c>
      <c r="J4" s="204">
        <f>_xlfn.DAYS(About!$A$3,'Core Indicators'!EK4)</f>
        <v>154</v>
      </c>
      <c r="K4" s="204">
        <f>_xlfn.DAYS(About!$A$3,'Core Indicators'!ES4)</f>
        <v>154</v>
      </c>
      <c r="L4" s="204">
        <f>_xlfn.DAYS(About!$A$3,'Core Indicators'!FI4)</f>
        <v>154</v>
      </c>
      <c r="M4" s="204">
        <f>_xlfn.DAYS(About!$A$3,'Core Indicators'!GG4)</f>
        <v>217</v>
      </c>
      <c r="N4" s="204">
        <f>_xlfn.DAYS(About!$A$3,'Core Indicators'!GO4)</f>
        <v>217</v>
      </c>
      <c r="O4" s="204">
        <f>_xlfn.DAYS(About!$A$3,'Core Indicators'!GW4)</f>
        <v>217</v>
      </c>
      <c r="P4" s="204">
        <f>_xlfn.DAYS(About!$A$3,'Core Indicators'!HE4)</f>
        <v>217</v>
      </c>
      <c r="Q4" s="204">
        <f>_xlfn.DAYS(About!$A$3,'Core Indicators'!HM4)</f>
        <v>217</v>
      </c>
      <c r="R4" s="204">
        <f>_xlfn.DAYS(About!$A$3,'Core Indicators'!HU4)</f>
        <v>217</v>
      </c>
      <c r="S4" s="204">
        <f>_xlfn.DAYS(About!$A$3,'Core Indicators'!IC4)</f>
        <v>217</v>
      </c>
      <c r="T4" s="204">
        <f>_xlfn.DAYS(About!$A$3,'Core Indicators'!IK4)</f>
        <v>217</v>
      </c>
      <c r="U4" s="204">
        <f>_xlfn.DAYS(About!$A$3,'Core Indicators'!IS4)</f>
        <v>217</v>
      </c>
      <c r="V4" s="204">
        <f t="shared" si="0"/>
        <v>122.1</v>
      </c>
    </row>
    <row r="5" spans="1:22" x14ac:dyDescent="0.35">
      <c r="A5" s="203" t="str">
        <f>Lists!C:C</f>
        <v>AZE002</v>
      </c>
      <c r="B5" s="204">
        <f>_xlfn.DAYS(About!$A$3,'Core Indicators'!U5)</f>
        <v>238</v>
      </c>
      <c r="C5" s="204">
        <f>_xlfn.DAYS(About!$A$3,'Core Indicators'!AC5)</f>
        <v>195</v>
      </c>
      <c r="D5" s="204">
        <f>_xlfn.DAYS(About!$A$3,'Core Indicators'!AK5)</f>
        <v>195</v>
      </c>
      <c r="E5" s="204">
        <f>_xlfn.DAYS(About!$A$3,'Core Indicators'!AS5)</f>
        <v>108</v>
      </c>
      <c r="F5" s="204">
        <f>_xlfn.DAYS(About!$A$3,'Core Indicators'!BQ5)</f>
        <v>217</v>
      </c>
      <c r="G5" s="204">
        <f>_xlfn.DAYS(About!$A$3,'Core Indicators'!DM5)</f>
        <v>238</v>
      </c>
      <c r="H5" s="204">
        <f>_xlfn.DAYS(About!$A$3,'Core Indicators'!DU5)</f>
        <v>238</v>
      </c>
      <c r="I5" s="204">
        <f>_xlfn.DAYS(About!$A$3,'Core Indicators'!EC5)</f>
        <v>238</v>
      </c>
      <c r="J5" s="204">
        <f>_xlfn.DAYS(About!$A$3,'Core Indicators'!EK5)</f>
        <v>238</v>
      </c>
      <c r="K5" s="204">
        <f>_xlfn.DAYS(About!$A$3,'Core Indicators'!ES5)</f>
        <v>238</v>
      </c>
      <c r="L5" s="204">
        <f>_xlfn.DAYS(About!$A$3,'Core Indicators'!FI5)</f>
        <v>238</v>
      </c>
      <c r="M5" s="204">
        <f>_xlfn.DAYS(About!$A$3,'Core Indicators'!GG5)</f>
        <v>217</v>
      </c>
      <c r="N5" s="204">
        <f>_xlfn.DAYS(About!$A$3,'Core Indicators'!GO5)</f>
        <v>217</v>
      </c>
      <c r="O5" s="204">
        <f>_xlfn.DAYS(About!$A$3,'Core Indicators'!GW5)</f>
        <v>217</v>
      </c>
      <c r="P5" s="204">
        <f>_xlfn.DAYS(About!$A$3,'Core Indicators'!HE5)</f>
        <v>217</v>
      </c>
      <c r="Q5" s="204">
        <f>_xlfn.DAYS(About!$A$3,'Core Indicators'!HM5)</f>
        <v>217</v>
      </c>
      <c r="R5" s="204">
        <f>_xlfn.DAYS(About!$A$3,'Core Indicators'!HU5)</f>
        <v>217</v>
      </c>
      <c r="S5" s="204">
        <f>_xlfn.DAYS(About!$A$3,'Core Indicators'!IC5)</f>
        <v>217</v>
      </c>
      <c r="T5" s="204">
        <f>_xlfn.DAYS(About!$A$3,'Core Indicators'!IK5)</f>
        <v>217</v>
      </c>
      <c r="U5" s="204">
        <f>_xlfn.DAYS(About!$A$3,'Core Indicators'!IS5)</f>
        <v>217</v>
      </c>
      <c r="V5" s="204">
        <f t="shared" si="0"/>
        <v>216.5</v>
      </c>
    </row>
    <row r="6" spans="1:22" x14ac:dyDescent="0.35">
      <c r="A6" s="203" t="str">
        <f>Lists!C:C</f>
        <v>BDI001</v>
      </c>
      <c r="B6" s="204">
        <f>_xlfn.DAYS(About!$A$3,'Core Indicators'!U6)</f>
        <v>267</v>
      </c>
      <c r="C6" s="204">
        <f>_xlfn.DAYS(About!$A$3,'Core Indicators'!AC6)</f>
        <v>98</v>
      </c>
      <c r="D6" s="204">
        <f>_xlfn.DAYS(About!$A$3,'Core Indicators'!AK6)</f>
        <v>98</v>
      </c>
      <c r="E6" s="204">
        <f>_xlfn.DAYS(About!$A$3,'Core Indicators'!AS6)</f>
        <v>98</v>
      </c>
      <c r="F6" s="204">
        <f>_xlfn.DAYS(About!$A$3,'Core Indicators'!BQ6)</f>
        <v>98</v>
      </c>
      <c r="G6" s="204">
        <f>_xlfn.DAYS(About!$A$3,'Core Indicators'!DM6)</f>
        <v>98</v>
      </c>
      <c r="H6" s="204">
        <f>_xlfn.DAYS(About!$A$3,'Core Indicators'!DU6)</f>
        <v>98</v>
      </c>
      <c r="I6" s="204">
        <f>_xlfn.DAYS(About!$A$3,'Core Indicators'!EC6)</f>
        <v>98</v>
      </c>
      <c r="J6" s="204">
        <f>_xlfn.DAYS(About!$A$3,'Core Indicators'!EK6)</f>
        <v>98</v>
      </c>
      <c r="K6" s="204">
        <f>_xlfn.DAYS(About!$A$3,'Core Indicators'!ES6)</f>
        <v>98</v>
      </c>
      <c r="L6" s="204">
        <f>_xlfn.DAYS(About!$A$3,'Core Indicators'!FI6)</f>
        <v>854</v>
      </c>
      <c r="M6" s="204">
        <f>_xlfn.DAYS(About!$A$3,'Core Indicators'!GG6)</f>
        <v>216</v>
      </c>
      <c r="N6" s="204">
        <f>_xlfn.DAYS(About!$A$3,'Core Indicators'!GO6)</f>
        <v>216</v>
      </c>
      <c r="O6" s="204">
        <f>_xlfn.DAYS(About!$A$3,'Core Indicators'!GW6)</f>
        <v>216</v>
      </c>
      <c r="P6" s="204">
        <f>_xlfn.DAYS(About!$A$3,'Core Indicators'!HE6)</f>
        <v>216</v>
      </c>
      <c r="Q6" s="204">
        <f>_xlfn.DAYS(About!$A$3,'Core Indicators'!HM6)</f>
        <v>216</v>
      </c>
      <c r="R6" s="204">
        <f>_xlfn.DAYS(About!$A$3,'Core Indicators'!HU6)</f>
        <v>216</v>
      </c>
      <c r="S6" s="204">
        <f>_xlfn.DAYS(About!$A$3,'Core Indicators'!IC6)</f>
        <v>216</v>
      </c>
      <c r="T6" s="204">
        <f>_xlfn.DAYS(About!$A$3,'Core Indicators'!IK6)</f>
        <v>216</v>
      </c>
      <c r="U6" s="204">
        <f>_xlfn.DAYS(About!$A$3,'Core Indicators'!IS6)</f>
        <v>216</v>
      </c>
      <c r="V6" s="204">
        <f t="shared" si="0"/>
        <v>185.4</v>
      </c>
    </row>
    <row r="7" spans="1:22" x14ac:dyDescent="0.35">
      <c r="A7" s="203" t="str">
        <f>Lists!C:C</f>
        <v>BFA002</v>
      </c>
      <c r="B7" s="204">
        <f>_xlfn.DAYS(About!$A$3,'Core Indicators'!U7)</f>
        <v>0</v>
      </c>
      <c r="C7" s="204">
        <f>_xlfn.DAYS(About!$A$3,'Core Indicators'!AC7)</f>
        <v>0</v>
      </c>
      <c r="D7" s="204">
        <f>_xlfn.DAYS(About!$A$3,'Core Indicators'!AK7)</f>
        <v>0</v>
      </c>
      <c r="E7" s="204">
        <f>_xlfn.DAYS(About!$A$3,'Core Indicators'!AS7)</f>
        <v>0</v>
      </c>
      <c r="F7" s="204">
        <f>_xlfn.DAYS(About!$A$3,'Core Indicators'!BQ7)</f>
        <v>0</v>
      </c>
      <c r="G7" s="204">
        <f>_xlfn.DAYS(About!$A$3,'Core Indicators'!DM7)</f>
        <v>0</v>
      </c>
      <c r="H7" s="204">
        <f>_xlfn.DAYS(About!$A$3,'Core Indicators'!DU7)</f>
        <v>0</v>
      </c>
      <c r="I7" s="204">
        <f>_xlfn.DAYS(About!$A$3,'Core Indicators'!EC7)</f>
        <v>0</v>
      </c>
      <c r="J7" s="204">
        <f>_xlfn.DAYS(About!$A$3,'Core Indicators'!EK7)</f>
        <v>0</v>
      </c>
      <c r="K7" s="204">
        <f>_xlfn.DAYS(About!$A$3,'Core Indicators'!ES7)</f>
        <v>0</v>
      </c>
      <c r="L7" s="204">
        <f>_xlfn.DAYS(About!$A$3,'Core Indicators'!FI7)</f>
        <v>866</v>
      </c>
      <c r="M7" s="204">
        <f>_xlfn.DAYS(About!$A$3,'Core Indicators'!GG7)</f>
        <v>217</v>
      </c>
      <c r="N7" s="204">
        <f>_xlfn.DAYS(About!$A$3,'Core Indicators'!GO7)</f>
        <v>217</v>
      </c>
      <c r="O7" s="204">
        <f>_xlfn.DAYS(About!$A$3,'Core Indicators'!GW7)</f>
        <v>217</v>
      </c>
      <c r="P7" s="204">
        <f>_xlfn.DAYS(About!$A$3,'Core Indicators'!HE7)</f>
        <v>217</v>
      </c>
      <c r="Q7" s="204">
        <f>_xlfn.DAYS(About!$A$3,'Core Indicators'!HM7)</f>
        <v>217</v>
      </c>
      <c r="R7" s="204">
        <f>_xlfn.DAYS(About!$A$3,'Core Indicators'!HU7)</f>
        <v>217</v>
      </c>
      <c r="S7" s="204">
        <f>_xlfn.DAYS(About!$A$3,'Core Indicators'!IC7)</f>
        <v>217</v>
      </c>
      <c r="T7" s="204">
        <f>_xlfn.DAYS(About!$A$3,'Core Indicators'!IK7)</f>
        <v>217</v>
      </c>
      <c r="U7" s="204">
        <f>_xlfn.DAYS(About!$A$3,'Core Indicators'!IS7)</f>
        <v>217</v>
      </c>
      <c r="V7" s="204">
        <f t="shared" si="0"/>
        <v>108.3</v>
      </c>
    </row>
    <row r="8" spans="1:22" x14ac:dyDescent="0.35">
      <c r="A8" s="203" t="str">
        <f>Lists!C:C</f>
        <v>BGD002</v>
      </c>
      <c r="B8" s="204">
        <f>_xlfn.DAYS(About!$A$3,'Core Indicators'!U8)</f>
        <v>154</v>
      </c>
      <c r="C8" s="204">
        <f>_xlfn.DAYS(About!$A$3,'Core Indicators'!AC8)</f>
        <v>43</v>
      </c>
      <c r="D8" s="204">
        <f>_xlfn.DAYS(About!$A$3,'Core Indicators'!AK8)</f>
        <v>43</v>
      </c>
      <c r="E8" s="204">
        <f>_xlfn.DAYS(About!$A$3,'Core Indicators'!AS8)</f>
        <v>43</v>
      </c>
      <c r="F8" s="204">
        <f>_xlfn.DAYS(About!$A$3,'Core Indicators'!BQ8)</f>
        <v>43</v>
      </c>
      <c r="G8" s="204">
        <f>_xlfn.DAYS(About!$A$3,'Core Indicators'!DM8)</f>
        <v>107</v>
      </c>
      <c r="H8" s="204">
        <f>_xlfn.DAYS(About!$A$3,'Core Indicators'!DU8)</f>
        <v>107</v>
      </c>
      <c r="I8" s="204">
        <f>_xlfn.DAYS(About!$A$3,'Core Indicators'!EC8)</f>
        <v>107</v>
      </c>
      <c r="J8" s="204">
        <f>_xlfn.DAYS(About!$A$3,'Core Indicators'!EK8)</f>
        <v>107</v>
      </c>
      <c r="K8" s="204">
        <f>_xlfn.DAYS(About!$A$3,'Core Indicators'!ES8)</f>
        <v>107</v>
      </c>
      <c r="L8" s="204">
        <f>_xlfn.DAYS(About!$A$3,'Core Indicators'!FI8)</f>
        <v>457</v>
      </c>
      <c r="M8" s="204">
        <f>_xlfn.DAYS(About!$A$3,'Core Indicators'!GG8)</f>
        <v>215</v>
      </c>
      <c r="N8" s="204">
        <f>_xlfn.DAYS(About!$A$3,'Core Indicators'!GO8)</f>
        <v>215</v>
      </c>
      <c r="O8" s="204">
        <f>_xlfn.DAYS(About!$A$3,'Core Indicators'!GW8)</f>
        <v>215</v>
      </c>
      <c r="P8" s="204">
        <f>_xlfn.DAYS(About!$A$3,'Core Indicators'!HE8)</f>
        <v>215</v>
      </c>
      <c r="Q8" s="204">
        <f>_xlfn.DAYS(About!$A$3,'Core Indicators'!HM8)</f>
        <v>215</v>
      </c>
      <c r="R8" s="204">
        <f>_xlfn.DAYS(About!$A$3,'Core Indicators'!HU8)</f>
        <v>215</v>
      </c>
      <c r="S8" s="204">
        <f>_xlfn.DAYS(About!$A$3,'Core Indicators'!IC8)</f>
        <v>215</v>
      </c>
      <c r="T8" s="204">
        <f>_xlfn.DAYS(About!$A$3,'Core Indicators'!IK8)</f>
        <v>215</v>
      </c>
      <c r="U8" s="204">
        <f>_xlfn.DAYS(About!$A$3,'Core Indicators'!IS8)</f>
        <v>215</v>
      </c>
      <c r="V8" s="204">
        <f t="shared" si="0"/>
        <v>133.6</v>
      </c>
    </row>
    <row r="9" spans="1:22" x14ac:dyDescent="0.35">
      <c r="A9" s="203" t="str">
        <f>Lists!C:C</f>
        <v>BRA002</v>
      </c>
      <c r="B9" s="204">
        <f>_xlfn.DAYS(About!$A$3,'Core Indicators'!U9)</f>
        <v>579</v>
      </c>
      <c r="C9" s="204">
        <f>_xlfn.DAYS(About!$A$3,'Core Indicators'!AC9)</f>
        <v>152</v>
      </c>
      <c r="D9" s="204">
        <f>_xlfn.DAYS(About!$A$3,'Core Indicators'!AK9)</f>
        <v>152</v>
      </c>
      <c r="E9" s="204">
        <f>_xlfn.DAYS(About!$A$3,'Core Indicators'!AS9)</f>
        <v>152</v>
      </c>
      <c r="F9" s="204">
        <f>_xlfn.DAYS(About!$A$3,'Core Indicators'!BQ9)</f>
        <v>267</v>
      </c>
      <c r="G9" s="204">
        <f>_xlfn.DAYS(About!$A$3,'Core Indicators'!DM9)</f>
        <v>152</v>
      </c>
      <c r="H9" s="204">
        <f>_xlfn.DAYS(About!$A$3,'Core Indicators'!DU9)</f>
        <v>152</v>
      </c>
      <c r="I9" s="204">
        <f>_xlfn.DAYS(About!$A$3,'Core Indicators'!EC9)</f>
        <v>152</v>
      </c>
      <c r="J9" s="204">
        <f>_xlfn.DAYS(About!$A$3,'Core Indicators'!EK9)</f>
        <v>152</v>
      </c>
      <c r="K9" s="204">
        <f>_xlfn.DAYS(About!$A$3,'Core Indicators'!ES9)</f>
        <v>152</v>
      </c>
      <c r="L9" s="204">
        <f>_xlfn.DAYS(About!$A$3,'Core Indicators'!FI9)</f>
        <v>866</v>
      </c>
      <c r="M9" s="204">
        <f>_xlfn.DAYS(About!$A$3,'Core Indicators'!GG9)</f>
        <v>607</v>
      </c>
      <c r="N9" s="204">
        <f>_xlfn.DAYS(About!$A$3,'Core Indicators'!GO9)</f>
        <v>607</v>
      </c>
      <c r="O9" s="204">
        <f>_xlfn.DAYS(About!$A$3,'Core Indicators'!GW9)</f>
        <v>607</v>
      </c>
      <c r="P9" s="204">
        <f>_xlfn.DAYS(About!$A$3,'Core Indicators'!HE9)</f>
        <v>607</v>
      </c>
      <c r="Q9" s="204">
        <f>_xlfn.DAYS(About!$A$3,'Core Indicators'!HM9)</f>
        <v>607</v>
      </c>
      <c r="R9" s="204">
        <f>_xlfn.DAYS(About!$A$3,'Core Indicators'!HU9)</f>
        <v>607</v>
      </c>
      <c r="S9" s="204">
        <f>_xlfn.DAYS(About!$A$3,'Core Indicators'!IC9)</f>
        <v>607</v>
      </c>
      <c r="T9" s="204">
        <f>_xlfn.DAYS(About!$A$3,'Core Indicators'!IK9)</f>
        <v>607</v>
      </c>
      <c r="U9" s="204">
        <f>_xlfn.DAYS(About!$A$3,'Core Indicators'!IS9)</f>
        <v>607</v>
      </c>
      <c r="V9" s="204">
        <f t="shared" si="0"/>
        <v>280.39999999999998</v>
      </c>
    </row>
    <row r="10" spans="1:22" x14ac:dyDescent="0.35">
      <c r="A10" s="203" t="str">
        <f>Lists!C:C</f>
        <v>CAF001</v>
      </c>
      <c r="B10" s="204">
        <f>_xlfn.DAYS(About!$A$3,'Core Indicators'!U10)</f>
        <v>869</v>
      </c>
      <c r="C10" s="204">
        <f>_xlfn.DAYS(About!$A$3,'Core Indicators'!AC10)</f>
        <v>190</v>
      </c>
      <c r="D10" s="204">
        <f>_xlfn.DAYS(About!$A$3,'Core Indicators'!AK10)</f>
        <v>190</v>
      </c>
      <c r="E10" s="204">
        <f>_xlfn.DAYS(About!$A$3,'Core Indicators'!AS10)</f>
        <v>96</v>
      </c>
      <c r="F10" s="204">
        <f>_xlfn.DAYS(About!$A$3,'Core Indicators'!BQ10)</f>
        <v>96</v>
      </c>
      <c r="G10" s="204">
        <f>_xlfn.DAYS(About!$A$3,'Core Indicators'!DM10)</f>
        <v>246</v>
      </c>
      <c r="H10" s="204">
        <f>_xlfn.DAYS(About!$A$3,'Core Indicators'!DU10)</f>
        <v>246</v>
      </c>
      <c r="I10" s="204">
        <f>_xlfn.DAYS(About!$A$3,'Core Indicators'!EC10)</f>
        <v>246</v>
      </c>
      <c r="J10" s="204">
        <f>_xlfn.DAYS(About!$A$3,'Core Indicators'!EK10)</f>
        <v>246</v>
      </c>
      <c r="K10" s="204">
        <f>_xlfn.DAYS(About!$A$3,'Core Indicators'!ES10)</f>
        <v>246</v>
      </c>
      <c r="L10" s="204">
        <f>_xlfn.DAYS(About!$A$3,'Core Indicators'!FI10)</f>
        <v>457</v>
      </c>
      <c r="M10" s="204">
        <f>_xlfn.DAYS(About!$A$3,'Core Indicators'!GG10)</f>
        <v>217</v>
      </c>
      <c r="N10" s="204">
        <f>_xlfn.DAYS(About!$A$3,'Core Indicators'!GO10)</f>
        <v>217</v>
      </c>
      <c r="O10" s="204">
        <f>_xlfn.DAYS(About!$A$3,'Core Indicators'!GW10)</f>
        <v>217</v>
      </c>
      <c r="P10" s="204">
        <f>_xlfn.DAYS(About!$A$3,'Core Indicators'!HE10)</f>
        <v>217</v>
      </c>
      <c r="Q10" s="204">
        <f>_xlfn.DAYS(About!$A$3,'Core Indicators'!HM10)</f>
        <v>217</v>
      </c>
      <c r="R10" s="204">
        <f>_xlfn.DAYS(About!$A$3,'Core Indicators'!HU10)</f>
        <v>217</v>
      </c>
      <c r="S10" s="204">
        <f>_xlfn.DAYS(About!$A$3,'Core Indicators'!IC10)</f>
        <v>217</v>
      </c>
      <c r="T10" s="204">
        <f>_xlfn.DAYS(About!$A$3,'Core Indicators'!IK10)</f>
        <v>217</v>
      </c>
      <c r="U10" s="204">
        <f>_xlfn.DAYS(About!$A$3,'Core Indicators'!IS10)</f>
        <v>217</v>
      </c>
      <c r="V10" s="204">
        <f t="shared" si="0"/>
        <v>228.6</v>
      </c>
    </row>
    <row r="11" spans="1:22" x14ac:dyDescent="0.35">
      <c r="A11" s="203" t="str">
        <f>Lists!C:C</f>
        <v>CMR001</v>
      </c>
      <c r="B11" s="204">
        <f>_xlfn.DAYS(About!$A$3,'Core Indicators'!U11)</f>
        <v>31</v>
      </c>
      <c r="C11" s="204">
        <f>_xlfn.DAYS(About!$A$3,'Core Indicators'!AC11)</f>
        <v>31</v>
      </c>
      <c r="D11" s="204">
        <f>_xlfn.DAYS(About!$A$3,'Core Indicators'!AK11)</f>
        <v>31</v>
      </c>
      <c r="E11" s="204">
        <f>_xlfn.DAYS(About!$A$3,'Core Indicators'!AS11)</f>
        <v>31</v>
      </c>
      <c r="F11" s="204">
        <f>_xlfn.DAYS(About!$A$3,'Core Indicators'!BQ11)</f>
        <v>30</v>
      </c>
      <c r="G11" s="204">
        <f>_xlfn.DAYS(About!$A$3,'Core Indicators'!DM11)</f>
        <v>30</v>
      </c>
      <c r="H11" s="204">
        <f>_xlfn.DAYS(About!$A$3,'Core Indicators'!DU11)</f>
        <v>30</v>
      </c>
      <c r="I11" s="204">
        <f>_xlfn.DAYS(About!$A$3,'Core Indicators'!EC11)</f>
        <v>30</v>
      </c>
      <c r="J11" s="204">
        <f>_xlfn.DAYS(About!$A$3,'Core Indicators'!EK11)</f>
        <v>30</v>
      </c>
      <c r="K11" s="204">
        <f>_xlfn.DAYS(About!$A$3,'Core Indicators'!ES11)</f>
        <v>30</v>
      </c>
      <c r="L11" s="204">
        <f>_xlfn.DAYS(About!$A$3,'Core Indicators'!FI11)</f>
        <v>868</v>
      </c>
      <c r="M11" s="204">
        <f>_xlfn.DAYS(About!$A$3,'Core Indicators'!GG11)</f>
        <v>216</v>
      </c>
      <c r="N11" s="204">
        <f>_xlfn.DAYS(About!$A$3,'Core Indicators'!GO11)</f>
        <v>216</v>
      </c>
      <c r="O11" s="204">
        <f>_xlfn.DAYS(About!$A$3,'Core Indicators'!GW11)</f>
        <v>216</v>
      </c>
      <c r="P11" s="204">
        <f>_xlfn.DAYS(About!$A$3,'Core Indicators'!HE11)</f>
        <v>216</v>
      </c>
      <c r="Q11" s="204">
        <f>_xlfn.DAYS(About!$A$3,'Core Indicators'!HM11)</f>
        <v>216</v>
      </c>
      <c r="R11" s="204">
        <f>_xlfn.DAYS(About!$A$3,'Core Indicators'!HU11)</f>
        <v>216</v>
      </c>
      <c r="S11" s="204">
        <f>_xlfn.DAYS(About!$A$3,'Core Indicators'!IC11)</f>
        <v>216</v>
      </c>
      <c r="T11" s="204">
        <f>_xlfn.DAYS(About!$A$3,'Core Indicators'!IK11)</f>
        <v>216</v>
      </c>
      <c r="U11" s="204">
        <f>_xlfn.DAYS(About!$A$3,'Core Indicators'!IS11)</f>
        <v>216</v>
      </c>
      <c r="V11" s="204">
        <f t="shared" si="0"/>
        <v>132.6</v>
      </c>
    </row>
    <row r="12" spans="1:22" x14ac:dyDescent="0.35">
      <c r="A12" s="203" t="str">
        <f>Lists!C:C</f>
        <v>CMR002</v>
      </c>
      <c r="B12" s="204">
        <f>_xlfn.DAYS(About!$A$3,'Core Indicators'!U12)</f>
        <v>680</v>
      </c>
      <c r="C12" s="204">
        <f>_xlfn.DAYS(About!$A$3,'Core Indicators'!AC12)</f>
        <v>125</v>
      </c>
      <c r="D12" s="204">
        <f>_xlfn.DAYS(About!$A$3,'Core Indicators'!AK12)</f>
        <v>125</v>
      </c>
      <c r="E12" s="204">
        <f>_xlfn.DAYS(About!$A$3,'Core Indicators'!AS12)</f>
        <v>96</v>
      </c>
      <c r="F12" s="204">
        <f>_xlfn.DAYS(About!$A$3,'Core Indicators'!BQ12)</f>
        <v>96</v>
      </c>
      <c r="G12" s="204">
        <f>_xlfn.DAYS(About!$A$3,'Core Indicators'!DM12)</f>
        <v>125</v>
      </c>
      <c r="H12" s="204">
        <f>_xlfn.DAYS(About!$A$3,'Core Indicators'!DU12)</f>
        <v>125</v>
      </c>
      <c r="I12" s="204">
        <f>_xlfn.DAYS(About!$A$3,'Core Indicators'!EC12)</f>
        <v>125</v>
      </c>
      <c r="J12" s="204">
        <f>_xlfn.DAYS(About!$A$3,'Core Indicators'!EK12)</f>
        <v>125</v>
      </c>
      <c r="K12" s="204">
        <f>_xlfn.DAYS(About!$A$3,'Core Indicators'!ES12)</f>
        <v>125</v>
      </c>
      <c r="L12" s="204">
        <f>_xlfn.DAYS(About!$A$3,'Core Indicators'!FI12)</f>
        <v>793</v>
      </c>
      <c r="M12" s="204">
        <f>_xlfn.DAYS(About!$A$3,'Core Indicators'!GG12)</f>
        <v>216</v>
      </c>
      <c r="N12" s="204">
        <f>_xlfn.DAYS(About!$A$3,'Core Indicators'!GO12)</f>
        <v>216</v>
      </c>
      <c r="O12" s="204">
        <f>_xlfn.DAYS(About!$A$3,'Core Indicators'!GW12)</f>
        <v>216</v>
      </c>
      <c r="P12" s="204">
        <f>_xlfn.DAYS(About!$A$3,'Core Indicators'!HE12)</f>
        <v>216</v>
      </c>
      <c r="Q12" s="204">
        <f>_xlfn.DAYS(About!$A$3,'Core Indicators'!HM12)</f>
        <v>216</v>
      </c>
      <c r="R12" s="204">
        <f>_xlfn.DAYS(About!$A$3,'Core Indicators'!HU12)</f>
        <v>216</v>
      </c>
      <c r="S12" s="204">
        <f>_xlfn.DAYS(About!$A$3,'Core Indicators'!IC12)</f>
        <v>216</v>
      </c>
      <c r="T12" s="204">
        <f>_xlfn.DAYS(About!$A$3,'Core Indicators'!IK12)</f>
        <v>216</v>
      </c>
      <c r="U12" s="204">
        <f>_xlfn.DAYS(About!$A$3,'Core Indicators'!IS12)</f>
        <v>216</v>
      </c>
      <c r="V12" s="204">
        <f t="shared" si="0"/>
        <v>195.1</v>
      </c>
    </row>
    <row r="13" spans="1:22" x14ac:dyDescent="0.35">
      <c r="A13" s="203" t="str">
        <f>Lists!C:C</f>
        <v>CMR003</v>
      </c>
      <c r="B13" s="204">
        <f>_xlfn.DAYS(About!$A$3,'Core Indicators'!U13)</f>
        <v>868</v>
      </c>
      <c r="C13" s="204">
        <f>_xlfn.DAYS(About!$A$3,'Core Indicators'!AC13)</f>
        <v>125</v>
      </c>
      <c r="D13" s="204">
        <f>_xlfn.DAYS(About!$A$3,'Core Indicators'!AK13)</f>
        <v>125</v>
      </c>
      <c r="E13" s="204">
        <f>_xlfn.DAYS(About!$A$3,'Core Indicators'!AS13)</f>
        <v>96</v>
      </c>
      <c r="F13" s="204">
        <f>_xlfn.DAYS(About!$A$3,'Core Indicators'!BQ13)</f>
        <v>96</v>
      </c>
      <c r="G13" s="204">
        <f>_xlfn.DAYS(About!$A$3,'Core Indicators'!DM13)</f>
        <v>125</v>
      </c>
      <c r="H13" s="204">
        <f>_xlfn.DAYS(About!$A$3,'Core Indicators'!DU13)</f>
        <v>125</v>
      </c>
      <c r="I13" s="204">
        <f>_xlfn.DAYS(About!$A$3,'Core Indicators'!EC13)</f>
        <v>125</v>
      </c>
      <c r="J13" s="204">
        <f>_xlfn.DAYS(About!$A$3,'Core Indicators'!EK13)</f>
        <v>125</v>
      </c>
      <c r="K13" s="204">
        <f>_xlfn.DAYS(About!$A$3,'Core Indicators'!ES13)</f>
        <v>125</v>
      </c>
      <c r="L13" s="204">
        <f>_xlfn.DAYS(About!$A$3,'Core Indicators'!FI13)</f>
        <v>680</v>
      </c>
      <c r="M13" s="204">
        <f>_xlfn.DAYS(About!$A$3,'Core Indicators'!GG13)</f>
        <v>216</v>
      </c>
      <c r="N13" s="204">
        <f>_xlfn.DAYS(About!$A$3,'Core Indicators'!GO13)</f>
        <v>216</v>
      </c>
      <c r="O13" s="204">
        <f>_xlfn.DAYS(About!$A$3,'Core Indicators'!GW13)</f>
        <v>216</v>
      </c>
      <c r="P13" s="204">
        <f>_xlfn.DAYS(About!$A$3,'Core Indicators'!HE13)</f>
        <v>216</v>
      </c>
      <c r="Q13" s="204">
        <f>_xlfn.DAYS(About!$A$3,'Core Indicators'!HM13)</f>
        <v>216</v>
      </c>
      <c r="R13" s="204">
        <f>_xlfn.DAYS(About!$A$3,'Core Indicators'!HU13)</f>
        <v>216</v>
      </c>
      <c r="S13" s="204">
        <f>_xlfn.DAYS(About!$A$3,'Core Indicators'!IC13)</f>
        <v>216</v>
      </c>
      <c r="T13" s="204">
        <f>_xlfn.DAYS(About!$A$3,'Core Indicators'!IK13)</f>
        <v>216</v>
      </c>
      <c r="U13" s="204">
        <f>_xlfn.DAYS(About!$A$3,'Core Indicators'!IS13)</f>
        <v>216</v>
      </c>
      <c r="V13" s="204">
        <f t="shared" si="0"/>
        <v>183.8</v>
      </c>
    </row>
    <row r="14" spans="1:22" x14ac:dyDescent="0.35">
      <c r="A14" s="203" t="str">
        <f>Lists!C:C</f>
        <v>CMR004</v>
      </c>
      <c r="B14" s="204">
        <f>_xlfn.DAYS(About!$A$3,'Core Indicators'!U14)</f>
        <v>868</v>
      </c>
      <c r="C14" s="204">
        <f>_xlfn.DAYS(About!$A$3,'Core Indicators'!AC14)</f>
        <v>152</v>
      </c>
      <c r="D14" s="204">
        <f>_xlfn.DAYS(About!$A$3,'Core Indicators'!AK14)</f>
        <v>152</v>
      </c>
      <c r="E14" s="204">
        <f>_xlfn.DAYS(About!$A$3,'Core Indicators'!AS14)</f>
        <v>96</v>
      </c>
      <c r="F14" s="204">
        <f>_xlfn.DAYS(About!$A$3,'Core Indicators'!BQ14)</f>
        <v>152</v>
      </c>
      <c r="G14" s="204">
        <f>_xlfn.DAYS(About!$A$3,'Core Indicators'!DM14)</f>
        <v>152</v>
      </c>
      <c r="H14" s="204">
        <f>_xlfn.DAYS(About!$A$3,'Core Indicators'!DU14)</f>
        <v>152</v>
      </c>
      <c r="I14" s="204">
        <f>_xlfn.DAYS(About!$A$3,'Core Indicators'!EC14)</f>
        <v>152</v>
      </c>
      <c r="J14" s="204">
        <f>_xlfn.DAYS(About!$A$3,'Core Indicators'!EK14)</f>
        <v>152</v>
      </c>
      <c r="K14" s="204">
        <f>_xlfn.DAYS(About!$A$3,'Core Indicators'!ES14)</f>
        <v>152</v>
      </c>
      <c r="L14" s="204">
        <f>_xlfn.DAYS(About!$A$3,'Core Indicators'!FI14)</f>
        <v>868</v>
      </c>
      <c r="M14" s="204">
        <f>_xlfn.DAYS(About!$A$3,'Core Indicators'!GG14)</f>
        <v>216</v>
      </c>
      <c r="N14" s="204">
        <f>_xlfn.DAYS(About!$A$3,'Core Indicators'!GO14)</f>
        <v>216</v>
      </c>
      <c r="O14" s="204">
        <f>_xlfn.DAYS(About!$A$3,'Core Indicators'!GW14)</f>
        <v>216</v>
      </c>
      <c r="P14" s="204">
        <f>_xlfn.DAYS(About!$A$3,'Core Indicators'!HE14)</f>
        <v>216</v>
      </c>
      <c r="Q14" s="204">
        <f>_xlfn.DAYS(About!$A$3,'Core Indicators'!HM14)</f>
        <v>216</v>
      </c>
      <c r="R14" s="204">
        <f>_xlfn.DAYS(About!$A$3,'Core Indicators'!HU14)</f>
        <v>216</v>
      </c>
      <c r="S14" s="204">
        <f>_xlfn.DAYS(About!$A$3,'Core Indicators'!IC14)</f>
        <v>216</v>
      </c>
      <c r="T14" s="204">
        <f>_xlfn.DAYS(About!$A$3,'Core Indicators'!IK14)</f>
        <v>216</v>
      </c>
      <c r="U14" s="204">
        <f>_xlfn.DAYS(About!$A$3,'Core Indicators'!IS14)</f>
        <v>216</v>
      </c>
      <c r="V14" s="204">
        <f t="shared" si="0"/>
        <v>224.4</v>
      </c>
    </row>
    <row r="15" spans="1:22" x14ac:dyDescent="0.35">
      <c r="A15" s="203" t="str">
        <f>Lists!C:C</f>
        <v>COD001</v>
      </c>
      <c r="B15" s="204">
        <f>_xlfn.DAYS(About!$A$3,'Core Indicators'!U15)</f>
        <v>268</v>
      </c>
      <c r="C15" s="204">
        <f>_xlfn.DAYS(About!$A$3,'Core Indicators'!AC15)</f>
        <v>96</v>
      </c>
      <c r="D15" s="204">
        <f>_xlfn.DAYS(About!$A$3,'Core Indicators'!AK15)</f>
        <v>173</v>
      </c>
      <c r="E15" s="204">
        <f>_xlfn.DAYS(About!$A$3,'Core Indicators'!AS15)</f>
        <v>96</v>
      </c>
      <c r="F15" s="204">
        <f>_xlfn.DAYS(About!$A$3,'Core Indicators'!BQ15)</f>
        <v>96</v>
      </c>
      <c r="G15" s="204">
        <f>_xlfn.DAYS(About!$A$3,'Core Indicators'!DM15)</f>
        <v>173</v>
      </c>
      <c r="H15" s="204">
        <f>_xlfn.DAYS(About!$A$3,'Core Indicators'!DU15)</f>
        <v>173</v>
      </c>
      <c r="I15" s="204">
        <f>_xlfn.DAYS(About!$A$3,'Core Indicators'!EC15)</f>
        <v>173</v>
      </c>
      <c r="J15" s="204">
        <f>_xlfn.DAYS(About!$A$3,'Core Indicators'!EK15)</f>
        <v>173</v>
      </c>
      <c r="K15" s="204">
        <f>_xlfn.DAYS(About!$A$3,'Core Indicators'!ES15)</f>
        <v>173</v>
      </c>
      <c r="L15" s="204">
        <f>_xlfn.DAYS(About!$A$3,'Core Indicators'!FI15)</f>
        <v>868</v>
      </c>
      <c r="M15" s="204">
        <f>_xlfn.DAYS(About!$A$3,'Core Indicators'!GG15)</f>
        <v>216</v>
      </c>
      <c r="N15" s="204">
        <f>_xlfn.DAYS(About!$A$3,'Core Indicators'!GO15)</f>
        <v>216</v>
      </c>
      <c r="O15" s="204">
        <f>_xlfn.DAYS(About!$A$3,'Core Indicators'!GW15)</f>
        <v>216</v>
      </c>
      <c r="P15" s="204">
        <f>_xlfn.DAYS(About!$A$3,'Core Indicators'!HE15)</f>
        <v>216</v>
      </c>
      <c r="Q15" s="204">
        <f>_xlfn.DAYS(About!$A$3,'Core Indicators'!HM15)</f>
        <v>216</v>
      </c>
      <c r="R15" s="204">
        <f>_xlfn.DAYS(About!$A$3,'Core Indicators'!HU15)</f>
        <v>216</v>
      </c>
      <c r="S15" s="204">
        <f>_xlfn.DAYS(About!$A$3,'Core Indicators'!IC15)</f>
        <v>216</v>
      </c>
      <c r="T15" s="204">
        <f>_xlfn.DAYS(About!$A$3,'Core Indicators'!IK15)</f>
        <v>216</v>
      </c>
      <c r="U15" s="204">
        <f>_xlfn.DAYS(About!$A$3,'Core Indicators'!IS15)</f>
        <v>216</v>
      </c>
      <c r="V15" s="204">
        <f t="shared" si="0"/>
        <v>231.4</v>
      </c>
    </row>
    <row r="16" spans="1:22" x14ac:dyDescent="0.35">
      <c r="A16" s="203" t="str">
        <f>Lists!C:C</f>
        <v>COG001</v>
      </c>
      <c r="B16" s="204">
        <f>_xlfn.DAYS(About!$A$3,'Core Indicators'!U16)</f>
        <v>174</v>
      </c>
      <c r="C16" s="204">
        <f>_xlfn.DAYS(About!$A$3,'Core Indicators'!AC16)</f>
        <v>174</v>
      </c>
      <c r="D16" s="204">
        <f>_xlfn.DAYS(About!$A$3,'Core Indicators'!AK16)</f>
        <v>174</v>
      </c>
      <c r="E16" s="204">
        <f>_xlfn.DAYS(About!$A$3,'Core Indicators'!AS16)</f>
        <v>174</v>
      </c>
      <c r="F16" s="204">
        <f>_xlfn.DAYS(About!$A$3,'Core Indicators'!BQ16)</f>
        <v>174</v>
      </c>
      <c r="G16" s="204">
        <f>_xlfn.DAYS(About!$A$3,'Core Indicators'!DM16)</f>
        <v>174</v>
      </c>
      <c r="H16" s="204">
        <f>_xlfn.DAYS(About!$A$3,'Core Indicators'!DU16)</f>
        <v>174</v>
      </c>
      <c r="I16" s="204">
        <f>_xlfn.DAYS(About!$A$3,'Core Indicators'!EC16)</f>
        <v>174</v>
      </c>
      <c r="J16" s="204">
        <f>_xlfn.DAYS(About!$A$3,'Core Indicators'!EK16)</f>
        <v>174</v>
      </c>
      <c r="K16" s="204">
        <f>_xlfn.DAYS(About!$A$3,'Core Indicators'!ES16)</f>
        <v>174</v>
      </c>
      <c r="L16" s="204">
        <f>_xlfn.DAYS(About!$A$3,'Core Indicators'!FI16)</f>
        <v>174</v>
      </c>
      <c r="M16" s="204">
        <f>_xlfn.DAYS(About!$A$3,'Core Indicators'!GG16)</f>
        <v>174</v>
      </c>
      <c r="N16" s="204">
        <f>_xlfn.DAYS(About!$A$3,'Core Indicators'!GO16)</f>
        <v>174</v>
      </c>
      <c r="O16" s="204">
        <f>_xlfn.DAYS(About!$A$3,'Core Indicators'!GW16)</f>
        <v>174</v>
      </c>
      <c r="P16" s="204">
        <f>_xlfn.DAYS(About!$A$3,'Core Indicators'!HE16)</f>
        <v>174</v>
      </c>
      <c r="Q16" s="204">
        <f>_xlfn.DAYS(About!$A$3,'Core Indicators'!HM16)</f>
        <v>174</v>
      </c>
      <c r="R16" s="204">
        <f>_xlfn.DAYS(About!$A$3,'Core Indicators'!HU16)</f>
        <v>174</v>
      </c>
      <c r="S16" s="204">
        <f>_xlfn.DAYS(About!$A$3,'Core Indicators'!IC16)</f>
        <v>174</v>
      </c>
      <c r="T16" s="204">
        <f>_xlfn.DAYS(About!$A$3,'Core Indicators'!IK16)</f>
        <v>174</v>
      </c>
      <c r="U16" s="204">
        <f>_xlfn.DAYS(About!$A$3,'Core Indicators'!IS16)</f>
        <v>174</v>
      </c>
      <c r="V16" s="204">
        <f t="shared" si="0"/>
        <v>174</v>
      </c>
    </row>
    <row r="17" spans="1:22" x14ac:dyDescent="0.35">
      <c r="A17" s="203" t="str">
        <f>Lists!C:C</f>
        <v>COL001</v>
      </c>
      <c r="B17" s="204">
        <f>_xlfn.DAYS(About!$A$3,'Core Indicators'!U17)</f>
        <v>266</v>
      </c>
      <c r="C17" s="204">
        <f>_xlfn.DAYS(About!$A$3,'Core Indicators'!AC17)</f>
        <v>42</v>
      </c>
      <c r="D17" s="204">
        <f>_xlfn.DAYS(About!$A$3,'Core Indicators'!AK17)</f>
        <v>42</v>
      </c>
      <c r="E17" s="204">
        <f>_xlfn.DAYS(About!$A$3,'Core Indicators'!AS17)</f>
        <v>42</v>
      </c>
      <c r="F17" s="204">
        <f>_xlfn.DAYS(About!$A$3,'Core Indicators'!BQ17)</f>
        <v>153</v>
      </c>
      <c r="G17" s="204">
        <f>_xlfn.DAYS(About!$A$3,'Core Indicators'!DM17)</f>
        <v>42</v>
      </c>
      <c r="H17" s="204">
        <f>_xlfn.DAYS(About!$A$3,'Core Indicators'!DU17)</f>
        <v>42</v>
      </c>
      <c r="I17" s="204">
        <f>_xlfn.DAYS(About!$A$3,'Core Indicators'!EC17)</f>
        <v>42</v>
      </c>
      <c r="J17" s="204">
        <f>_xlfn.DAYS(About!$A$3,'Core Indicators'!EK17)</f>
        <v>42</v>
      </c>
      <c r="K17" s="204">
        <f>_xlfn.DAYS(About!$A$3,'Core Indicators'!ES17)</f>
        <v>42</v>
      </c>
      <c r="L17" s="204">
        <f>_xlfn.DAYS(About!$A$3,'Core Indicators'!FI17)</f>
        <v>867</v>
      </c>
      <c r="M17" s="204">
        <f>_xlfn.DAYS(About!$A$3,'Core Indicators'!GG17)</f>
        <v>607</v>
      </c>
      <c r="N17" s="204">
        <f>_xlfn.DAYS(About!$A$3,'Core Indicators'!GO17)</f>
        <v>607</v>
      </c>
      <c r="O17" s="204">
        <f>_xlfn.DAYS(About!$A$3,'Core Indicators'!GW17)</f>
        <v>607</v>
      </c>
      <c r="P17" s="204">
        <f>_xlfn.DAYS(About!$A$3,'Core Indicators'!HE17)</f>
        <v>607</v>
      </c>
      <c r="Q17" s="204">
        <f>_xlfn.DAYS(About!$A$3,'Core Indicators'!HM17)</f>
        <v>607</v>
      </c>
      <c r="R17" s="204">
        <f>_xlfn.DAYS(About!$A$3,'Core Indicators'!HU17)</f>
        <v>607</v>
      </c>
      <c r="S17" s="204">
        <f>_xlfn.DAYS(About!$A$3,'Core Indicators'!IC17)</f>
        <v>607</v>
      </c>
      <c r="T17" s="204">
        <f>_xlfn.DAYS(About!$A$3,'Core Indicators'!IK17)</f>
        <v>607</v>
      </c>
      <c r="U17" s="204">
        <f>_xlfn.DAYS(About!$A$3,'Core Indicators'!IS17)</f>
        <v>607</v>
      </c>
      <c r="V17" s="204">
        <f t="shared" si="0"/>
        <v>192.1</v>
      </c>
    </row>
    <row r="18" spans="1:22" x14ac:dyDescent="0.35">
      <c r="A18" s="203" t="str">
        <f>Lists!C:C</f>
        <v>COL002</v>
      </c>
      <c r="B18" s="204">
        <f>_xlfn.DAYS(About!$A$3,'Core Indicators'!U18)</f>
        <v>153</v>
      </c>
      <c r="C18" s="204">
        <f>_xlfn.DAYS(About!$A$3,'Core Indicators'!AC18)</f>
        <v>153</v>
      </c>
      <c r="D18" s="204">
        <f>_xlfn.DAYS(About!$A$3,'Core Indicators'!AK18)</f>
        <v>153</v>
      </c>
      <c r="E18" s="204">
        <f>_xlfn.DAYS(About!$A$3,'Core Indicators'!AS18)</f>
        <v>153</v>
      </c>
      <c r="F18" s="204">
        <f>_xlfn.DAYS(About!$A$3,'Core Indicators'!BQ18)</f>
        <v>510</v>
      </c>
      <c r="G18" s="204">
        <f>_xlfn.DAYS(About!$A$3,'Core Indicators'!DM18)</f>
        <v>153</v>
      </c>
      <c r="H18" s="204">
        <f>_xlfn.DAYS(About!$A$3,'Core Indicators'!DU18)</f>
        <v>267</v>
      </c>
      <c r="I18" s="204">
        <f>_xlfn.DAYS(About!$A$3,'Core Indicators'!EC18)</f>
        <v>153</v>
      </c>
      <c r="J18" s="204">
        <f>_xlfn.DAYS(About!$A$3,'Core Indicators'!EK18)</f>
        <v>153</v>
      </c>
      <c r="K18" s="204">
        <f>_xlfn.DAYS(About!$A$3,'Core Indicators'!ES18)</f>
        <v>267</v>
      </c>
      <c r="L18" s="204">
        <f>_xlfn.DAYS(About!$A$3,'Core Indicators'!FI18)</f>
        <v>867</v>
      </c>
      <c r="M18" s="204">
        <f>_xlfn.DAYS(About!$A$3,'Core Indicators'!GG18)</f>
        <v>607</v>
      </c>
      <c r="N18" s="204">
        <f>_xlfn.DAYS(About!$A$3,'Core Indicators'!GO18)</f>
        <v>607</v>
      </c>
      <c r="O18" s="204">
        <f>_xlfn.DAYS(About!$A$3,'Core Indicators'!GW18)</f>
        <v>607</v>
      </c>
      <c r="P18" s="204">
        <f>_xlfn.DAYS(About!$A$3,'Core Indicators'!HE18)</f>
        <v>607</v>
      </c>
      <c r="Q18" s="204">
        <f>_xlfn.DAYS(About!$A$3,'Core Indicators'!HM18)</f>
        <v>607</v>
      </c>
      <c r="R18" s="204">
        <f>_xlfn.DAYS(About!$A$3,'Core Indicators'!HU18)</f>
        <v>607</v>
      </c>
      <c r="S18" s="204">
        <f>_xlfn.DAYS(About!$A$3,'Core Indicators'!IC18)</f>
        <v>607</v>
      </c>
      <c r="T18" s="204">
        <f>_xlfn.DAYS(About!$A$3,'Core Indicators'!IK18)</f>
        <v>607</v>
      </c>
      <c r="U18" s="204">
        <f>_xlfn.DAYS(About!$A$3,'Core Indicators'!IS18)</f>
        <v>607</v>
      </c>
      <c r="V18" s="204">
        <f t="shared" si="0"/>
        <v>328.3</v>
      </c>
    </row>
    <row r="19" spans="1:22" x14ac:dyDescent="0.35">
      <c r="A19" s="203" t="str">
        <f>Lists!C:C</f>
        <v>CRI002</v>
      </c>
      <c r="B19" s="204">
        <f>_xlfn.DAYS(About!$A$3,'Core Indicators'!U19)</f>
        <v>510</v>
      </c>
      <c r="C19" s="204">
        <f>_xlfn.DAYS(About!$A$3,'Core Indicators'!AC19)</f>
        <v>267</v>
      </c>
      <c r="D19" s="204">
        <f>_xlfn.DAYS(About!$A$3,'Core Indicators'!AK19)</f>
        <v>153</v>
      </c>
      <c r="E19" s="204">
        <f>_xlfn.DAYS(About!$A$3,'Core Indicators'!AS19)</f>
        <v>153</v>
      </c>
      <c r="F19" s="204">
        <f>_xlfn.DAYS(About!$A$3,'Core Indicators'!BQ19)</f>
        <v>365</v>
      </c>
      <c r="G19" s="204">
        <f>_xlfn.DAYS(About!$A$3,'Core Indicators'!DM19)</f>
        <v>153</v>
      </c>
      <c r="H19" s="204">
        <f>_xlfn.DAYS(About!$A$3,'Core Indicators'!DU19)</f>
        <v>153</v>
      </c>
      <c r="I19" s="204">
        <f>_xlfn.DAYS(About!$A$3,'Core Indicators'!EC19)</f>
        <v>153</v>
      </c>
      <c r="J19" s="204">
        <f>_xlfn.DAYS(About!$A$3,'Core Indicators'!EK19)</f>
        <v>267</v>
      </c>
      <c r="K19" s="204">
        <f>_xlfn.DAYS(About!$A$3,'Core Indicators'!ES19)</f>
        <v>267</v>
      </c>
      <c r="L19" s="204">
        <f>_xlfn.DAYS(About!$A$3,'Core Indicators'!FI19)</f>
        <v>811</v>
      </c>
      <c r="M19" s="204">
        <f>_xlfn.DAYS(About!$A$3,'Core Indicators'!GG19)</f>
        <v>608</v>
      </c>
      <c r="N19" s="204">
        <f>_xlfn.DAYS(About!$A$3,'Core Indicators'!GO19)</f>
        <v>608</v>
      </c>
      <c r="O19" s="204">
        <f>_xlfn.DAYS(About!$A$3,'Core Indicators'!GW19)</f>
        <v>608</v>
      </c>
      <c r="P19" s="204">
        <f>_xlfn.DAYS(About!$A$3,'Core Indicators'!HE19)</f>
        <v>608</v>
      </c>
      <c r="Q19" s="204">
        <f>_xlfn.DAYS(About!$A$3,'Core Indicators'!HM19)</f>
        <v>608</v>
      </c>
      <c r="R19" s="204">
        <f>_xlfn.DAYS(About!$A$3,'Core Indicators'!HU19)</f>
        <v>608</v>
      </c>
      <c r="S19" s="204">
        <f>_xlfn.DAYS(About!$A$3,'Core Indicators'!IC19)</f>
        <v>608</v>
      </c>
      <c r="T19" s="204">
        <f>_xlfn.DAYS(About!$A$3,'Core Indicators'!IK19)</f>
        <v>608</v>
      </c>
      <c r="U19" s="204">
        <f>_xlfn.DAYS(About!$A$3,'Core Indicators'!IS19)</f>
        <v>608</v>
      </c>
      <c r="V19" s="204">
        <f t="shared" si="0"/>
        <v>308.3</v>
      </c>
    </row>
    <row r="20" spans="1:22" x14ac:dyDescent="0.35">
      <c r="A20" s="203" t="str">
        <f>Lists!C:C</f>
        <v>DJI001</v>
      </c>
      <c r="B20" s="204">
        <f>_xlfn.DAYS(About!$A$3,'Core Indicators'!U20)</f>
        <v>266</v>
      </c>
      <c r="C20" s="204">
        <f>_xlfn.DAYS(About!$A$3,'Core Indicators'!AC20)</f>
        <v>139</v>
      </c>
      <c r="D20" s="204">
        <f>_xlfn.DAYS(About!$A$3,'Core Indicators'!AK20)</f>
        <v>139</v>
      </c>
      <c r="E20" s="204">
        <f>_xlfn.DAYS(About!$A$3,'Core Indicators'!AS20)</f>
        <v>561</v>
      </c>
      <c r="F20" s="204">
        <f>_xlfn.DAYS(About!$A$3,'Core Indicators'!BQ20)</f>
        <v>139</v>
      </c>
      <c r="G20" s="204">
        <f>_xlfn.DAYS(About!$A$3,'Core Indicators'!DM20)</f>
        <v>139</v>
      </c>
      <c r="H20" s="204">
        <f>_xlfn.DAYS(About!$A$3,'Core Indicators'!DU20)</f>
        <v>139</v>
      </c>
      <c r="I20" s="204">
        <f>_xlfn.DAYS(About!$A$3,'Core Indicators'!EC20)</f>
        <v>139</v>
      </c>
      <c r="J20" s="204">
        <f>_xlfn.DAYS(About!$A$3,'Core Indicators'!EK20)</f>
        <v>139</v>
      </c>
      <c r="K20" s="204">
        <f>_xlfn.DAYS(About!$A$3,'Core Indicators'!ES20)</f>
        <v>139</v>
      </c>
      <c r="L20" s="204">
        <f>_xlfn.DAYS(About!$A$3,'Core Indicators'!FI20)</f>
        <v>561</v>
      </c>
      <c r="M20" s="204">
        <f>_xlfn.DAYS(About!$A$3,'Core Indicators'!GG20)</f>
        <v>213</v>
      </c>
      <c r="N20" s="204">
        <f>_xlfn.DAYS(About!$A$3,'Core Indicators'!GO20)</f>
        <v>213</v>
      </c>
      <c r="O20" s="204">
        <f>_xlfn.DAYS(About!$A$3,'Core Indicators'!GW20)</f>
        <v>213</v>
      </c>
      <c r="P20" s="204">
        <f>_xlfn.DAYS(About!$A$3,'Core Indicators'!HE20)</f>
        <v>213</v>
      </c>
      <c r="Q20" s="204">
        <f>_xlfn.DAYS(About!$A$3,'Core Indicators'!HM20)</f>
        <v>213</v>
      </c>
      <c r="R20" s="204">
        <f>_xlfn.DAYS(About!$A$3,'Core Indicators'!HU20)</f>
        <v>213</v>
      </c>
      <c r="S20" s="204">
        <f>_xlfn.DAYS(About!$A$3,'Core Indicators'!IC20)</f>
        <v>213</v>
      </c>
      <c r="T20" s="204">
        <f>_xlfn.DAYS(About!$A$3,'Core Indicators'!IK20)</f>
        <v>213</v>
      </c>
      <c r="U20" s="204">
        <f>_xlfn.DAYS(About!$A$3,'Core Indicators'!IS20)</f>
        <v>213</v>
      </c>
      <c r="V20" s="204">
        <f t="shared" si="0"/>
        <v>230.8</v>
      </c>
    </row>
    <row r="21" spans="1:22" x14ac:dyDescent="0.35">
      <c r="A21" s="203" t="str">
        <f>Lists!C:C</f>
        <v>DJI002</v>
      </c>
      <c r="B21" s="204">
        <f>_xlfn.DAYS(About!$A$3,'Core Indicators'!U21)</f>
        <v>266</v>
      </c>
      <c r="C21" s="204">
        <f>_xlfn.DAYS(About!$A$3,'Core Indicators'!AC21)</f>
        <v>139</v>
      </c>
      <c r="D21" s="204">
        <f>_xlfn.DAYS(About!$A$3,'Core Indicators'!AK21)</f>
        <v>139</v>
      </c>
      <c r="E21" s="204">
        <f>_xlfn.DAYS(About!$A$3,'Core Indicators'!AS21)</f>
        <v>579</v>
      </c>
      <c r="F21" s="204">
        <f>_xlfn.DAYS(About!$A$3,'Core Indicators'!BQ21)</f>
        <v>139</v>
      </c>
      <c r="G21" s="204">
        <f>_xlfn.DAYS(About!$A$3,'Core Indicators'!DM21)</f>
        <v>139</v>
      </c>
      <c r="H21" s="204">
        <f>_xlfn.DAYS(About!$A$3,'Core Indicators'!DU21)</f>
        <v>139</v>
      </c>
      <c r="I21" s="204">
        <f>_xlfn.DAYS(About!$A$3,'Core Indicators'!EC21)</f>
        <v>139</v>
      </c>
      <c r="J21" s="204">
        <f>_xlfn.DAYS(About!$A$3,'Core Indicators'!EK21)</f>
        <v>139</v>
      </c>
      <c r="K21" s="204">
        <f>_xlfn.DAYS(About!$A$3,'Core Indicators'!ES21)</f>
        <v>139</v>
      </c>
      <c r="L21" s="204">
        <f>_xlfn.DAYS(About!$A$3,'Core Indicators'!FI21)</f>
        <v>867</v>
      </c>
      <c r="M21" s="204">
        <f>_xlfn.DAYS(About!$A$3,'Core Indicators'!GG21)</f>
        <v>607</v>
      </c>
      <c r="N21" s="204">
        <f>_xlfn.DAYS(About!$A$3,'Core Indicators'!GO21)</f>
        <v>607</v>
      </c>
      <c r="O21" s="204">
        <f>_xlfn.DAYS(About!$A$3,'Core Indicators'!GW21)</f>
        <v>607</v>
      </c>
      <c r="P21" s="204">
        <f>_xlfn.DAYS(About!$A$3,'Core Indicators'!HE21)</f>
        <v>607</v>
      </c>
      <c r="Q21" s="204">
        <f>_xlfn.DAYS(About!$A$3,'Core Indicators'!HM21)</f>
        <v>607</v>
      </c>
      <c r="R21" s="204">
        <f>_xlfn.DAYS(About!$A$3,'Core Indicators'!HU21)</f>
        <v>607</v>
      </c>
      <c r="S21" s="204">
        <f>_xlfn.DAYS(About!$A$3,'Core Indicators'!IC21)</f>
        <v>607</v>
      </c>
      <c r="T21" s="204">
        <f>_xlfn.DAYS(About!$A$3,'Core Indicators'!IK21)</f>
        <v>607</v>
      </c>
      <c r="U21" s="204">
        <f>_xlfn.DAYS(About!$A$3,'Core Indicators'!IS21)</f>
        <v>607</v>
      </c>
      <c r="V21" s="204">
        <f t="shared" si="0"/>
        <v>302.60000000000002</v>
      </c>
    </row>
    <row r="22" spans="1:22" x14ac:dyDescent="0.35">
      <c r="A22" s="203" t="str">
        <f>Lists!C:C</f>
        <v>DJI003</v>
      </c>
      <c r="B22" s="204">
        <f>_xlfn.DAYS(About!$A$3,'Core Indicators'!U22)</f>
        <v>266</v>
      </c>
      <c r="C22" s="204">
        <f>_xlfn.DAYS(About!$A$3,'Core Indicators'!AC22)</f>
        <v>139</v>
      </c>
      <c r="D22" s="204">
        <f>_xlfn.DAYS(About!$A$3,'Core Indicators'!AK22)</f>
        <v>139</v>
      </c>
      <c r="E22" s="204">
        <f>_xlfn.DAYS(About!$A$3,'Core Indicators'!AS22)</f>
        <v>826</v>
      </c>
      <c r="F22" s="204">
        <f>_xlfn.DAYS(About!$A$3,'Core Indicators'!BQ22)</f>
        <v>139</v>
      </c>
      <c r="G22" s="204">
        <f>_xlfn.DAYS(About!$A$3,'Core Indicators'!DM22)</f>
        <v>139</v>
      </c>
      <c r="H22" s="204">
        <f>_xlfn.DAYS(About!$A$3,'Core Indicators'!DU22)</f>
        <v>139</v>
      </c>
      <c r="I22" s="204">
        <f>_xlfn.DAYS(About!$A$3,'Core Indicators'!EC22)</f>
        <v>139</v>
      </c>
      <c r="J22" s="204">
        <f>_xlfn.DAYS(About!$A$3,'Core Indicators'!EK22)</f>
        <v>139</v>
      </c>
      <c r="K22" s="204">
        <f>_xlfn.DAYS(About!$A$3,'Core Indicators'!ES22)</f>
        <v>139</v>
      </c>
      <c r="L22" s="204">
        <f>_xlfn.DAYS(About!$A$3,'Core Indicators'!FI22)</f>
        <v>765</v>
      </c>
      <c r="M22" s="204">
        <f>_xlfn.DAYS(About!$A$3,'Core Indicators'!GG22)</f>
        <v>607</v>
      </c>
      <c r="N22" s="204">
        <f>_xlfn.DAYS(About!$A$3,'Core Indicators'!GO22)</f>
        <v>607</v>
      </c>
      <c r="O22" s="204">
        <f>_xlfn.DAYS(About!$A$3,'Core Indicators'!GW22)</f>
        <v>607</v>
      </c>
      <c r="P22" s="204">
        <f>_xlfn.DAYS(About!$A$3,'Core Indicators'!HE22)</f>
        <v>607</v>
      </c>
      <c r="Q22" s="204">
        <f>_xlfn.DAYS(About!$A$3,'Core Indicators'!HM22)</f>
        <v>607</v>
      </c>
      <c r="R22" s="204">
        <f>_xlfn.DAYS(About!$A$3,'Core Indicators'!HU22)</f>
        <v>607</v>
      </c>
      <c r="S22" s="204">
        <f>_xlfn.DAYS(About!$A$3,'Core Indicators'!IC22)</f>
        <v>607</v>
      </c>
      <c r="T22" s="204">
        <f>_xlfn.DAYS(About!$A$3,'Core Indicators'!IK22)</f>
        <v>607</v>
      </c>
      <c r="U22" s="204">
        <f>_xlfn.DAYS(About!$A$3,'Core Indicators'!IS22)</f>
        <v>607</v>
      </c>
      <c r="V22" s="204">
        <f t="shared" si="0"/>
        <v>317.10000000000002</v>
      </c>
    </row>
    <row r="23" spans="1:22" x14ac:dyDescent="0.35">
      <c r="A23" s="203" t="str">
        <f>Lists!C:C</f>
        <v>DZA002</v>
      </c>
      <c r="B23" s="204">
        <f>_xlfn.DAYS(About!$A$3,'Core Indicators'!U23)</f>
        <v>579</v>
      </c>
      <c r="C23" s="204">
        <f>_xlfn.DAYS(About!$A$3,'Core Indicators'!AC23)</f>
        <v>510</v>
      </c>
      <c r="D23" s="204">
        <f>_xlfn.DAYS(About!$A$3,'Core Indicators'!AK23)</f>
        <v>385</v>
      </c>
      <c r="E23" s="204">
        <f>_xlfn.DAYS(About!$A$3,'Core Indicators'!AS23)</f>
        <v>385</v>
      </c>
      <c r="F23" s="204">
        <f>_xlfn.DAYS(About!$A$3,'Core Indicators'!BQ23)</f>
        <v>2</v>
      </c>
      <c r="G23" s="204">
        <f>_xlfn.DAYS(About!$A$3,'Core Indicators'!DM23)</f>
        <v>579</v>
      </c>
      <c r="H23" s="204">
        <f>_xlfn.DAYS(About!$A$3,'Core Indicators'!DU23)</f>
        <v>579</v>
      </c>
      <c r="I23" s="204">
        <f>_xlfn.DAYS(About!$A$3,'Core Indicators'!EC23)</f>
        <v>579</v>
      </c>
      <c r="J23" s="204">
        <f>_xlfn.DAYS(About!$A$3,'Core Indicators'!EK23)</f>
        <v>579</v>
      </c>
      <c r="K23" s="204">
        <f>_xlfn.DAYS(About!$A$3,'Core Indicators'!ES23)</f>
        <v>579</v>
      </c>
      <c r="L23" s="204">
        <f>_xlfn.DAYS(About!$A$3,'Core Indicators'!FI23)</f>
        <v>385</v>
      </c>
      <c r="M23" s="204">
        <f>_xlfn.DAYS(About!$A$3,'Core Indicators'!GG23)</f>
        <v>215</v>
      </c>
      <c r="N23" s="204">
        <f>_xlfn.DAYS(About!$A$3,'Core Indicators'!GO23)</f>
        <v>215</v>
      </c>
      <c r="O23" s="204">
        <f>_xlfn.DAYS(About!$A$3,'Core Indicators'!GW23)</f>
        <v>215</v>
      </c>
      <c r="P23" s="204">
        <f>_xlfn.DAYS(About!$A$3,'Core Indicators'!HE23)</f>
        <v>215</v>
      </c>
      <c r="Q23" s="204">
        <f>_xlfn.DAYS(About!$A$3,'Core Indicators'!HM23)</f>
        <v>215</v>
      </c>
      <c r="R23" s="204">
        <f>_xlfn.DAYS(About!$A$3,'Core Indicators'!HU23)</f>
        <v>215</v>
      </c>
      <c r="S23" s="204">
        <f>_xlfn.DAYS(About!$A$3,'Core Indicators'!IC23)</f>
        <v>215</v>
      </c>
      <c r="T23" s="204">
        <f>_xlfn.DAYS(About!$A$3,'Core Indicators'!IK23)</f>
        <v>215</v>
      </c>
      <c r="U23" s="204">
        <f>_xlfn.DAYS(About!$A$3,'Core Indicators'!IS23)</f>
        <v>215</v>
      </c>
      <c r="V23" s="204">
        <f t="shared" si="0"/>
        <v>426.7</v>
      </c>
    </row>
    <row r="24" spans="1:22" x14ac:dyDescent="0.35">
      <c r="A24" s="203" t="str">
        <f>Lists!C:C</f>
        <v>DZA003</v>
      </c>
      <c r="B24" s="204">
        <f>_xlfn.DAYS(About!$A$3,'Core Indicators'!U24)</f>
        <v>510</v>
      </c>
      <c r="C24" s="204">
        <f>_xlfn.DAYS(About!$A$3,'Core Indicators'!AC24)</f>
        <v>866</v>
      </c>
      <c r="D24" s="204">
        <f>_xlfn.DAYS(About!$A$3,'Core Indicators'!AK24)</f>
        <v>579</v>
      </c>
      <c r="E24" s="204">
        <f>_xlfn.DAYS(About!$A$3,'Core Indicators'!AS24)</f>
        <v>579</v>
      </c>
      <c r="F24" s="204">
        <f>_xlfn.DAYS(About!$A$3,'Core Indicators'!BQ24)</f>
        <v>2</v>
      </c>
      <c r="G24" s="204">
        <f>_xlfn.DAYS(About!$A$3,'Core Indicators'!DM24)</f>
        <v>579</v>
      </c>
      <c r="H24" s="204">
        <f>_xlfn.DAYS(About!$A$3,'Core Indicators'!DU24)</f>
        <v>579</v>
      </c>
      <c r="I24" s="204">
        <f>_xlfn.DAYS(About!$A$3,'Core Indicators'!EC24)</f>
        <v>579</v>
      </c>
      <c r="J24" s="204">
        <f>_xlfn.DAYS(About!$A$3,'Core Indicators'!EK24)</f>
        <v>579</v>
      </c>
      <c r="K24" s="204">
        <f>_xlfn.DAYS(About!$A$3,'Core Indicators'!ES24)</f>
        <v>579</v>
      </c>
      <c r="L24" s="204">
        <f>_xlfn.DAYS(About!$A$3,'Core Indicators'!FI24)</f>
        <v>866</v>
      </c>
      <c r="M24" s="204">
        <f>_xlfn.DAYS(About!$A$3,'Core Indicators'!GG24)</f>
        <v>215</v>
      </c>
      <c r="N24" s="204">
        <f>_xlfn.DAYS(About!$A$3,'Core Indicators'!GO24)</f>
        <v>215</v>
      </c>
      <c r="O24" s="204">
        <f>_xlfn.DAYS(About!$A$3,'Core Indicators'!GW24)</f>
        <v>215</v>
      </c>
      <c r="P24" s="204">
        <f>_xlfn.DAYS(About!$A$3,'Core Indicators'!HE24)</f>
        <v>215</v>
      </c>
      <c r="Q24" s="204">
        <f>_xlfn.DAYS(About!$A$3,'Core Indicators'!HM24)</f>
        <v>215</v>
      </c>
      <c r="R24" s="204">
        <f>_xlfn.DAYS(About!$A$3,'Core Indicators'!HU24)</f>
        <v>215</v>
      </c>
      <c r="S24" s="204">
        <f>_xlfn.DAYS(About!$A$3,'Core Indicators'!IC24)</f>
        <v>215</v>
      </c>
      <c r="T24" s="204">
        <f>_xlfn.DAYS(About!$A$3,'Core Indicators'!IK24)</f>
        <v>215</v>
      </c>
      <c r="U24" s="204">
        <f>_xlfn.DAYS(About!$A$3,'Core Indicators'!IS24)</f>
        <v>215</v>
      </c>
      <c r="V24" s="204">
        <f t="shared" si="0"/>
        <v>513.6</v>
      </c>
    </row>
    <row r="25" spans="1:22" x14ac:dyDescent="0.35">
      <c r="A25" s="203" t="str">
        <f>Lists!C:C</f>
        <v>DZA004</v>
      </c>
      <c r="B25" s="204">
        <f>_xlfn.DAYS(About!$A$3,'Core Indicators'!U25)</f>
        <v>372</v>
      </c>
      <c r="C25" s="204">
        <f>_xlfn.DAYS(About!$A$3,'Core Indicators'!AC25)</f>
        <v>372</v>
      </c>
      <c r="D25" s="204">
        <f>_xlfn.DAYS(About!$A$3,'Core Indicators'!AK25)</f>
        <v>372</v>
      </c>
      <c r="E25" s="204">
        <f>_xlfn.DAYS(About!$A$3,'Core Indicators'!AS25)</f>
        <v>372</v>
      </c>
      <c r="F25" s="204">
        <f>_xlfn.DAYS(About!$A$3,'Core Indicators'!BQ25)</f>
        <v>218</v>
      </c>
      <c r="G25" s="204">
        <f>_xlfn.DAYS(About!$A$3,'Core Indicators'!DM25)</f>
        <v>372</v>
      </c>
      <c r="H25" s="204">
        <f>_xlfn.DAYS(About!$A$3,'Core Indicators'!DU25)</f>
        <v>372</v>
      </c>
      <c r="I25" s="204">
        <f>_xlfn.DAYS(About!$A$3,'Core Indicators'!EC25)</f>
        <v>372</v>
      </c>
      <c r="J25" s="204">
        <f>_xlfn.DAYS(About!$A$3,'Core Indicators'!EK25)</f>
        <v>372</v>
      </c>
      <c r="K25" s="204">
        <f>_xlfn.DAYS(About!$A$3,'Core Indicators'!ES25)</f>
        <v>372</v>
      </c>
      <c r="L25" s="204">
        <f>_xlfn.DAYS(About!$A$3,'Core Indicators'!FI25)</f>
        <v>372</v>
      </c>
      <c r="M25" s="204">
        <f>_xlfn.DAYS(About!$A$3,'Core Indicators'!GG25)</f>
        <v>215</v>
      </c>
      <c r="N25" s="204">
        <f>_xlfn.DAYS(About!$A$3,'Core Indicators'!GO25)</f>
        <v>215</v>
      </c>
      <c r="O25" s="204">
        <f>_xlfn.DAYS(About!$A$3,'Core Indicators'!GW25)</f>
        <v>215</v>
      </c>
      <c r="P25" s="204">
        <f>_xlfn.DAYS(About!$A$3,'Core Indicators'!HE25)</f>
        <v>215</v>
      </c>
      <c r="Q25" s="204">
        <f>_xlfn.DAYS(About!$A$3,'Core Indicators'!HM25)</f>
        <v>215</v>
      </c>
      <c r="R25" s="204">
        <f>_xlfn.DAYS(About!$A$3,'Core Indicators'!HU25)</f>
        <v>215</v>
      </c>
      <c r="S25" s="204">
        <f>_xlfn.DAYS(About!$A$3,'Core Indicators'!IC25)</f>
        <v>215</v>
      </c>
      <c r="T25" s="204">
        <f>_xlfn.DAYS(About!$A$3,'Core Indicators'!IK25)</f>
        <v>215</v>
      </c>
      <c r="U25" s="204">
        <f>_xlfn.DAYS(About!$A$3,'Core Indicators'!IS25)</f>
        <v>215</v>
      </c>
      <c r="V25" s="204">
        <f t="shared" si="0"/>
        <v>340.9</v>
      </c>
    </row>
    <row r="26" spans="1:22" x14ac:dyDescent="0.35">
      <c r="A26" s="203" t="str">
        <f>Lists!C:C</f>
        <v>ECU002</v>
      </c>
      <c r="B26" s="204">
        <f>_xlfn.DAYS(About!$A$3,'Core Indicators'!U26)</f>
        <v>510</v>
      </c>
      <c r="C26" s="204">
        <f>_xlfn.DAYS(About!$A$3,'Core Indicators'!AC26)</f>
        <v>152</v>
      </c>
      <c r="D26" s="204">
        <f>_xlfn.DAYS(About!$A$3,'Core Indicators'!AK26)</f>
        <v>152</v>
      </c>
      <c r="E26" s="204">
        <f>_xlfn.DAYS(About!$A$3,'Core Indicators'!AS26)</f>
        <v>152</v>
      </c>
      <c r="F26" s="204">
        <f>_xlfn.DAYS(About!$A$3,'Core Indicators'!BQ26)</f>
        <v>365</v>
      </c>
      <c r="G26" s="204">
        <f>_xlfn.DAYS(About!$A$3,'Core Indicators'!DM26)</f>
        <v>152</v>
      </c>
      <c r="H26" s="204">
        <f>_xlfn.DAYS(About!$A$3,'Core Indicators'!DU26)</f>
        <v>152</v>
      </c>
      <c r="I26" s="204">
        <f>_xlfn.DAYS(About!$A$3,'Core Indicators'!EC26)</f>
        <v>152</v>
      </c>
      <c r="J26" s="204">
        <f>_xlfn.DAYS(About!$A$3,'Core Indicators'!EK26)</f>
        <v>152</v>
      </c>
      <c r="K26" s="204">
        <f>_xlfn.DAYS(About!$A$3,'Core Indicators'!ES26)</f>
        <v>152</v>
      </c>
      <c r="L26" s="204">
        <f>_xlfn.DAYS(About!$A$3,'Core Indicators'!FI26)</f>
        <v>867</v>
      </c>
      <c r="M26" s="204">
        <f>_xlfn.DAYS(About!$A$3,'Core Indicators'!GG26)</f>
        <v>212</v>
      </c>
      <c r="N26" s="204">
        <f>_xlfn.DAYS(About!$A$3,'Core Indicators'!GO26)</f>
        <v>212</v>
      </c>
      <c r="O26" s="204">
        <f>_xlfn.DAYS(About!$A$3,'Core Indicators'!GW26)</f>
        <v>212</v>
      </c>
      <c r="P26" s="204">
        <f>_xlfn.DAYS(About!$A$3,'Core Indicators'!HE26)</f>
        <v>212</v>
      </c>
      <c r="Q26" s="204">
        <f>_xlfn.DAYS(About!$A$3,'Core Indicators'!HM26)</f>
        <v>212</v>
      </c>
      <c r="R26" s="204">
        <f>_xlfn.DAYS(About!$A$3,'Core Indicators'!HU26)</f>
        <v>212</v>
      </c>
      <c r="S26" s="204">
        <f>_xlfn.DAYS(About!$A$3,'Core Indicators'!IC26)</f>
        <v>212</v>
      </c>
      <c r="T26" s="204">
        <f>_xlfn.DAYS(About!$A$3,'Core Indicators'!IK26)</f>
        <v>212</v>
      </c>
      <c r="U26" s="204">
        <f>_xlfn.DAYS(About!$A$3,'Core Indicators'!IS26)</f>
        <v>212</v>
      </c>
      <c r="V26" s="204">
        <f t="shared" si="0"/>
        <v>250.8</v>
      </c>
    </row>
    <row r="27" spans="1:22" x14ac:dyDescent="0.35">
      <c r="A27" s="203" t="str">
        <f>Lists!C:C</f>
        <v>EGY002</v>
      </c>
      <c r="B27" s="204">
        <f>_xlfn.DAYS(About!$A$3,'Core Indicators'!U27)</f>
        <v>427</v>
      </c>
      <c r="C27" s="204">
        <f>_xlfn.DAYS(About!$A$3,'Core Indicators'!AC27)</f>
        <v>92</v>
      </c>
      <c r="D27" s="204">
        <f>_xlfn.DAYS(About!$A$3,'Core Indicators'!AK27)</f>
        <v>2</v>
      </c>
      <c r="E27" s="204">
        <f>_xlfn.DAYS(About!$A$3,'Core Indicators'!AS27)</f>
        <v>2</v>
      </c>
      <c r="F27" s="204">
        <f>_xlfn.DAYS(About!$A$3,'Core Indicators'!BQ27)</f>
        <v>2</v>
      </c>
      <c r="G27" s="204">
        <f>_xlfn.DAYS(About!$A$3,'Core Indicators'!DM27)</f>
        <v>2</v>
      </c>
      <c r="H27" s="204">
        <f>_xlfn.DAYS(About!$A$3,'Core Indicators'!DU27)</f>
        <v>2</v>
      </c>
      <c r="I27" s="204">
        <f>_xlfn.DAYS(About!$A$3,'Core Indicators'!EC27)</f>
        <v>2</v>
      </c>
      <c r="J27" s="204">
        <f>_xlfn.DAYS(About!$A$3,'Core Indicators'!EK27)</f>
        <v>2</v>
      </c>
      <c r="K27" s="204">
        <f>_xlfn.DAYS(About!$A$3,'Core Indicators'!ES27)</f>
        <v>2</v>
      </c>
      <c r="L27" s="204">
        <f>_xlfn.DAYS(About!$A$3,'Core Indicators'!FI27)</f>
        <v>870</v>
      </c>
      <c r="M27" s="204">
        <f>_xlfn.DAYS(About!$A$3,'Core Indicators'!GG27)</f>
        <v>213</v>
      </c>
      <c r="N27" s="204">
        <f>_xlfn.DAYS(About!$A$3,'Core Indicators'!GO27)</f>
        <v>213</v>
      </c>
      <c r="O27" s="204">
        <f>_xlfn.DAYS(About!$A$3,'Core Indicators'!GW27)</f>
        <v>213</v>
      </c>
      <c r="P27" s="204">
        <f>_xlfn.DAYS(About!$A$3,'Core Indicators'!HE27)</f>
        <v>213</v>
      </c>
      <c r="Q27" s="204">
        <f>_xlfn.DAYS(About!$A$3,'Core Indicators'!HM27)</f>
        <v>213</v>
      </c>
      <c r="R27" s="204">
        <f>_xlfn.DAYS(About!$A$3,'Core Indicators'!HU27)</f>
        <v>213</v>
      </c>
      <c r="S27" s="204">
        <f>_xlfn.DAYS(About!$A$3,'Core Indicators'!IC27)</f>
        <v>213</v>
      </c>
      <c r="T27" s="204">
        <f>_xlfn.DAYS(About!$A$3,'Core Indicators'!IK27)</f>
        <v>213</v>
      </c>
      <c r="U27" s="204">
        <f>_xlfn.DAYS(About!$A$3,'Core Indicators'!IS27)</f>
        <v>213</v>
      </c>
      <c r="V27" s="204">
        <f t="shared" si="0"/>
        <v>109.9</v>
      </c>
    </row>
    <row r="28" spans="1:22" x14ac:dyDescent="0.35">
      <c r="A28" s="203" t="str">
        <f>Lists!C:C</f>
        <v>ERI001</v>
      </c>
      <c r="B28" s="204">
        <f>_xlfn.DAYS(About!$A$3,'Core Indicators'!U28)</f>
        <v>266</v>
      </c>
      <c r="C28" s="204">
        <f>_xlfn.DAYS(About!$A$3,'Core Indicators'!AC28)</f>
        <v>587</v>
      </c>
      <c r="D28" s="204">
        <f>_xlfn.DAYS(About!$A$3,'Core Indicators'!AK28)</f>
        <v>152</v>
      </c>
      <c r="E28" s="204">
        <f>_xlfn.DAYS(About!$A$3,'Core Indicators'!AS28)</f>
        <v>152</v>
      </c>
      <c r="F28" s="204">
        <f>_xlfn.DAYS(About!$A$3,'Core Indicators'!BQ28)</f>
        <v>152</v>
      </c>
      <c r="G28" s="204">
        <f>_xlfn.DAYS(About!$A$3,'Core Indicators'!DM28)</f>
        <v>213</v>
      </c>
      <c r="H28" s="204">
        <f>_xlfn.DAYS(About!$A$3,'Core Indicators'!DU28)</f>
        <v>213</v>
      </c>
      <c r="I28" s="204">
        <f>_xlfn.DAYS(About!$A$3,'Core Indicators'!EC28)</f>
        <v>213</v>
      </c>
      <c r="J28" s="204">
        <f>_xlfn.DAYS(About!$A$3,'Core Indicators'!EK28)</f>
        <v>213</v>
      </c>
      <c r="K28" s="204">
        <f>_xlfn.DAYS(About!$A$3,'Core Indicators'!ES28)</f>
        <v>213</v>
      </c>
      <c r="L28" s="204">
        <f>_xlfn.DAYS(About!$A$3,'Core Indicators'!FI28)</f>
        <v>868</v>
      </c>
      <c r="M28" s="204">
        <f>_xlfn.DAYS(About!$A$3,'Core Indicators'!GG28)</f>
        <v>213</v>
      </c>
      <c r="N28" s="204">
        <f>_xlfn.DAYS(About!$A$3,'Core Indicators'!GO28)</f>
        <v>213</v>
      </c>
      <c r="O28" s="204">
        <f>_xlfn.DAYS(About!$A$3,'Core Indicators'!GW28)</f>
        <v>213</v>
      </c>
      <c r="P28" s="204">
        <f>_xlfn.DAYS(About!$A$3,'Core Indicators'!HE28)</f>
        <v>213</v>
      </c>
      <c r="Q28" s="204">
        <f>_xlfn.DAYS(About!$A$3,'Core Indicators'!HM28)</f>
        <v>213</v>
      </c>
      <c r="R28" s="204">
        <f>_xlfn.DAYS(About!$A$3,'Core Indicators'!HU28)</f>
        <v>213</v>
      </c>
      <c r="S28" s="204">
        <f>_xlfn.DAYS(About!$A$3,'Core Indicators'!IC28)</f>
        <v>213</v>
      </c>
      <c r="T28" s="204">
        <f>_xlfn.DAYS(About!$A$3,'Core Indicators'!IK28)</f>
        <v>213</v>
      </c>
      <c r="U28" s="204">
        <f>_xlfn.DAYS(About!$A$3,'Core Indicators'!IS28)</f>
        <v>213</v>
      </c>
      <c r="V28" s="204">
        <f t="shared" si="0"/>
        <v>260.2</v>
      </c>
    </row>
    <row r="29" spans="1:22" x14ac:dyDescent="0.35">
      <c r="A29" s="203" t="str">
        <f>Lists!C:C</f>
        <v>ESP002</v>
      </c>
      <c r="B29" s="204">
        <f>_xlfn.DAYS(About!$A$3,'Core Indicators'!U29)</f>
        <v>153</v>
      </c>
      <c r="C29" s="204">
        <f>_xlfn.DAYS(About!$A$3,'Core Indicators'!AC29)</f>
        <v>153</v>
      </c>
      <c r="D29" s="204">
        <f>_xlfn.DAYS(About!$A$3,'Core Indicators'!AK29)</f>
        <v>1</v>
      </c>
      <c r="E29" s="204">
        <f>_xlfn.DAYS(About!$A$3,'Core Indicators'!AS29)</f>
        <v>1</v>
      </c>
      <c r="F29" s="204">
        <f>_xlfn.DAYS(About!$A$3,'Core Indicators'!BQ29)</f>
        <v>1</v>
      </c>
      <c r="G29" s="204">
        <f>_xlfn.DAYS(About!$A$3,'Core Indicators'!DM29)</f>
        <v>1</v>
      </c>
      <c r="H29" s="204">
        <f>_xlfn.DAYS(About!$A$3,'Core Indicators'!DU29)</f>
        <v>1</v>
      </c>
      <c r="I29" s="204">
        <f>_xlfn.DAYS(About!$A$3,'Core Indicators'!EC29)</f>
        <v>1</v>
      </c>
      <c r="J29" s="204">
        <f>_xlfn.DAYS(About!$A$3,'Core Indicators'!EK29)</f>
        <v>1</v>
      </c>
      <c r="K29" s="204">
        <f>_xlfn.DAYS(About!$A$3,'Core Indicators'!ES29)</f>
        <v>1</v>
      </c>
      <c r="L29" s="204">
        <f>_xlfn.DAYS(About!$A$3,'Core Indicators'!FI29)</f>
        <v>867</v>
      </c>
      <c r="M29" s="204">
        <f>_xlfn.DAYS(About!$A$3,'Core Indicators'!GG29)</f>
        <v>867</v>
      </c>
      <c r="N29" s="204">
        <f>_xlfn.DAYS(About!$A$3,'Core Indicators'!GO29)</f>
        <v>867</v>
      </c>
      <c r="O29" s="204">
        <f>_xlfn.DAYS(About!$A$3,'Core Indicators'!GW29)</f>
        <v>867</v>
      </c>
      <c r="P29" s="204">
        <f>_xlfn.DAYS(About!$A$3,'Core Indicators'!HE29)</f>
        <v>867</v>
      </c>
      <c r="Q29" s="204">
        <f>_xlfn.DAYS(About!$A$3,'Core Indicators'!HM29)</f>
        <v>867</v>
      </c>
      <c r="R29" s="204">
        <f>_xlfn.DAYS(About!$A$3,'Core Indicators'!HU29)</f>
        <v>867</v>
      </c>
      <c r="S29" s="204">
        <f>_xlfn.DAYS(About!$A$3,'Core Indicators'!IC29)</f>
        <v>867</v>
      </c>
      <c r="T29" s="204">
        <f>_xlfn.DAYS(About!$A$3,'Core Indicators'!IK29)</f>
        <v>867</v>
      </c>
      <c r="U29" s="204">
        <f>_xlfn.DAYS(About!$A$3,'Core Indicators'!IS29)</f>
        <v>867</v>
      </c>
      <c r="V29" s="204">
        <f t="shared" si="0"/>
        <v>174.2</v>
      </c>
    </row>
    <row r="30" spans="1:22" x14ac:dyDescent="0.35">
      <c r="A30" s="203" t="str">
        <f>Lists!C:C</f>
        <v>ETH001</v>
      </c>
      <c r="B30" s="204">
        <f>_xlfn.DAYS(About!$A$3,'Core Indicators'!U30)</f>
        <v>14</v>
      </c>
      <c r="C30" s="204">
        <f>_xlfn.DAYS(About!$A$3,'Core Indicators'!AC30)</f>
        <v>14</v>
      </c>
      <c r="D30" s="204">
        <f>_xlfn.DAYS(About!$A$3,'Core Indicators'!AK30)</f>
        <v>14</v>
      </c>
      <c r="E30" s="204">
        <f>_xlfn.DAYS(About!$A$3,'Core Indicators'!AS30)</f>
        <v>14</v>
      </c>
      <c r="F30" s="204">
        <f>_xlfn.DAYS(About!$A$3,'Core Indicators'!BQ30)</f>
        <v>14</v>
      </c>
      <c r="G30" s="204">
        <f>_xlfn.DAYS(About!$A$3,'Core Indicators'!DM30)</f>
        <v>14</v>
      </c>
      <c r="H30" s="204">
        <f>_xlfn.DAYS(About!$A$3,'Core Indicators'!DU30)</f>
        <v>14</v>
      </c>
      <c r="I30" s="204">
        <f>_xlfn.DAYS(About!$A$3,'Core Indicators'!EC30)</f>
        <v>14</v>
      </c>
      <c r="J30" s="204">
        <f>_xlfn.DAYS(About!$A$3,'Core Indicators'!EK30)</f>
        <v>14</v>
      </c>
      <c r="K30" s="204">
        <f>_xlfn.DAYS(About!$A$3,'Core Indicators'!ES30)</f>
        <v>14</v>
      </c>
      <c r="L30" s="204">
        <f>_xlfn.DAYS(About!$A$3,'Core Indicators'!FI30)</f>
        <v>14</v>
      </c>
      <c r="M30" s="204">
        <f>_xlfn.DAYS(About!$A$3,'Core Indicators'!GG30)</f>
        <v>213</v>
      </c>
      <c r="N30" s="204">
        <f>_xlfn.DAYS(About!$A$3,'Core Indicators'!GO30)</f>
        <v>213</v>
      </c>
      <c r="O30" s="204">
        <f>_xlfn.DAYS(About!$A$3,'Core Indicators'!GW30)</f>
        <v>213</v>
      </c>
      <c r="P30" s="204">
        <f>_xlfn.DAYS(About!$A$3,'Core Indicators'!HE30)</f>
        <v>213</v>
      </c>
      <c r="Q30" s="204">
        <f>_xlfn.DAYS(About!$A$3,'Core Indicators'!HM30)</f>
        <v>213</v>
      </c>
      <c r="R30" s="204">
        <f>_xlfn.DAYS(About!$A$3,'Core Indicators'!HU30)</f>
        <v>213</v>
      </c>
      <c r="S30" s="204">
        <f>_xlfn.DAYS(About!$A$3,'Core Indicators'!IC30)</f>
        <v>213</v>
      </c>
      <c r="T30" s="204">
        <f>_xlfn.DAYS(About!$A$3,'Core Indicators'!IK30)</f>
        <v>213</v>
      </c>
      <c r="U30" s="204">
        <f>_xlfn.DAYS(About!$A$3,'Core Indicators'!IS30)</f>
        <v>213</v>
      </c>
      <c r="V30" s="204">
        <f t="shared" si="0"/>
        <v>33.9</v>
      </c>
    </row>
    <row r="31" spans="1:22" x14ac:dyDescent="0.35">
      <c r="A31" s="203" t="str">
        <f>Lists!C:C</f>
        <v>ETH002</v>
      </c>
      <c r="B31" s="204">
        <f>_xlfn.DAYS(About!$A$3,'Core Indicators'!U31)</f>
        <v>14</v>
      </c>
      <c r="C31" s="204">
        <f>_xlfn.DAYS(About!$A$3,'Core Indicators'!AC31)</f>
        <v>14</v>
      </c>
      <c r="D31" s="204">
        <f>_xlfn.DAYS(About!$A$3,'Core Indicators'!AK31)</f>
        <v>14</v>
      </c>
      <c r="E31" s="204">
        <f>_xlfn.DAYS(About!$A$3,'Core Indicators'!AS31)</f>
        <v>14</v>
      </c>
      <c r="F31" s="204">
        <f>_xlfn.DAYS(About!$A$3,'Core Indicators'!BQ31)</f>
        <v>14</v>
      </c>
      <c r="G31" s="204">
        <f>_xlfn.DAYS(About!$A$3,'Core Indicators'!DM31)</f>
        <v>14</v>
      </c>
      <c r="H31" s="204">
        <f>_xlfn.DAYS(About!$A$3,'Core Indicators'!DU31)</f>
        <v>14</v>
      </c>
      <c r="I31" s="204">
        <f>_xlfn.DAYS(About!$A$3,'Core Indicators'!EC31)</f>
        <v>14</v>
      </c>
      <c r="J31" s="204">
        <f>_xlfn.DAYS(About!$A$3,'Core Indicators'!EK31)</f>
        <v>14</v>
      </c>
      <c r="K31" s="204">
        <f>_xlfn.DAYS(About!$A$3,'Core Indicators'!ES31)</f>
        <v>14</v>
      </c>
      <c r="L31" s="204">
        <f>_xlfn.DAYS(About!$A$3,'Core Indicators'!FI31)</f>
        <v>14</v>
      </c>
      <c r="M31" s="204">
        <f>_xlfn.DAYS(About!$A$3,'Core Indicators'!GG31)</f>
        <v>390</v>
      </c>
      <c r="N31" s="204">
        <f>_xlfn.DAYS(About!$A$3,'Core Indicators'!GO31)</f>
        <v>389</v>
      </c>
      <c r="O31" s="204">
        <f>_xlfn.DAYS(About!$A$3,'Core Indicators'!GW31)</f>
        <v>390</v>
      </c>
      <c r="P31" s="204">
        <f>_xlfn.DAYS(About!$A$3,'Core Indicators'!HE31)</f>
        <v>389</v>
      </c>
      <c r="Q31" s="204">
        <f>_xlfn.DAYS(About!$A$3,'Core Indicators'!HM31)</f>
        <v>390</v>
      </c>
      <c r="R31" s="204">
        <f>_xlfn.DAYS(About!$A$3,'Core Indicators'!HU31)</f>
        <v>389</v>
      </c>
      <c r="S31" s="204">
        <f>_xlfn.DAYS(About!$A$3,'Core Indicators'!IC31)</f>
        <v>390</v>
      </c>
      <c r="T31" s="204">
        <f>_xlfn.DAYS(About!$A$3,'Core Indicators'!IK31)</f>
        <v>390</v>
      </c>
      <c r="U31" s="204">
        <f>_xlfn.DAYS(About!$A$3,'Core Indicators'!IS31)</f>
        <v>390</v>
      </c>
      <c r="V31" s="204">
        <f t="shared" si="0"/>
        <v>51.6</v>
      </c>
    </row>
    <row r="32" spans="1:22" x14ac:dyDescent="0.35">
      <c r="A32" s="203" t="str">
        <f>Lists!C:C</f>
        <v>ETH003</v>
      </c>
      <c r="B32" s="204">
        <f>_xlfn.DAYS(About!$A$3,'Core Indicators'!U32)</f>
        <v>14</v>
      </c>
      <c r="C32" s="204">
        <f>_xlfn.DAYS(About!$A$3,'Core Indicators'!AC32)</f>
        <v>14</v>
      </c>
      <c r="D32" s="204">
        <f>_xlfn.DAYS(About!$A$3,'Core Indicators'!AK32)</f>
        <v>14</v>
      </c>
      <c r="E32" s="204">
        <f>_xlfn.DAYS(About!$A$3,'Core Indicators'!AS32)</f>
        <v>14</v>
      </c>
      <c r="F32" s="204">
        <f>_xlfn.DAYS(About!$A$3,'Core Indicators'!BQ32)</f>
        <v>14</v>
      </c>
      <c r="G32" s="204">
        <f>_xlfn.DAYS(About!$A$3,'Core Indicators'!DM32)</f>
        <v>14</v>
      </c>
      <c r="H32" s="204">
        <f>_xlfn.DAYS(About!$A$3,'Core Indicators'!DU32)</f>
        <v>14</v>
      </c>
      <c r="I32" s="204">
        <f>_xlfn.DAYS(About!$A$3,'Core Indicators'!EC32)</f>
        <v>14</v>
      </c>
      <c r="J32" s="204">
        <f>_xlfn.DAYS(About!$A$3,'Core Indicators'!EK32)</f>
        <v>14</v>
      </c>
      <c r="K32" s="204">
        <f>_xlfn.DAYS(About!$A$3,'Core Indicators'!ES32)</f>
        <v>14</v>
      </c>
      <c r="L32" s="204">
        <f>_xlfn.DAYS(About!$A$3,'Core Indicators'!FI32)</f>
        <v>14</v>
      </c>
      <c r="M32" s="204">
        <f>_xlfn.DAYS(About!$A$3,'Core Indicators'!GG32)</f>
        <v>359</v>
      </c>
      <c r="N32" s="204">
        <f>_xlfn.DAYS(About!$A$3,'Core Indicators'!GO32)</f>
        <v>359</v>
      </c>
      <c r="O32" s="204">
        <f>_xlfn.DAYS(About!$A$3,'Core Indicators'!GW32)</f>
        <v>359</v>
      </c>
      <c r="P32" s="204">
        <f>_xlfn.DAYS(About!$A$3,'Core Indicators'!HE32)</f>
        <v>359</v>
      </c>
      <c r="Q32" s="204">
        <f>_xlfn.DAYS(About!$A$3,'Core Indicators'!HM32)</f>
        <v>359</v>
      </c>
      <c r="R32" s="204">
        <f>_xlfn.DAYS(About!$A$3,'Core Indicators'!HU32)</f>
        <v>359</v>
      </c>
      <c r="S32" s="204">
        <f>_xlfn.DAYS(About!$A$3,'Core Indicators'!IC32)</f>
        <v>359</v>
      </c>
      <c r="T32" s="204">
        <f>_xlfn.DAYS(About!$A$3,'Core Indicators'!IK32)</f>
        <v>359</v>
      </c>
      <c r="U32" s="204">
        <f>_xlfn.DAYS(About!$A$3,'Core Indicators'!IS32)</f>
        <v>359</v>
      </c>
      <c r="V32" s="204">
        <f t="shared" si="0"/>
        <v>48.5</v>
      </c>
    </row>
    <row r="33" spans="1:22" x14ac:dyDescent="0.35">
      <c r="A33" s="203" t="str">
        <f>Lists!C:C</f>
        <v>ETH004</v>
      </c>
      <c r="B33" s="204">
        <f>_xlfn.DAYS(About!$A$3,'Core Indicators'!U33)</f>
        <v>14</v>
      </c>
      <c r="C33" s="204">
        <f>_xlfn.DAYS(About!$A$3,'Core Indicators'!AC33)</f>
        <v>14</v>
      </c>
      <c r="D33" s="204">
        <f>_xlfn.DAYS(About!$A$3,'Core Indicators'!AK33)</f>
        <v>14</v>
      </c>
      <c r="E33" s="204">
        <f>_xlfn.DAYS(About!$A$3,'Core Indicators'!AS33)</f>
        <v>14</v>
      </c>
      <c r="F33" s="204">
        <f>_xlfn.DAYS(About!$A$3,'Core Indicators'!BQ33)</f>
        <v>14</v>
      </c>
      <c r="G33" s="204">
        <f>_xlfn.DAYS(About!$A$3,'Core Indicators'!DM33)</f>
        <v>14</v>
      </c>
      <c r="H33" s="204">
        <f>_xlfn.DAYS(About!$A$3,'Core Indicators'!DU33)</f>
        <v>14</v>
      </c>
      <c r="I33" s="204">
        <f>_xlfn.DAYS(About!$A$3,'Core Indicators'!EC33)</f>
        <v>14</v>
      </c>
      <c r="J33" s="204">
        <f>_xlfn.DAYS(About!$A$3,'Core Indicators'!EK33)</f>
        <v>14</v>
      </c>
      <c r="K33" s="204">
        <f>_xlfn.DAYS(About!$A$3,'Core Indicators'!ES33)</f>
        <v>14</v>
      </c>
      <c r="L33" s="204">
        <f>_xlfn.DAYS(About!$A$3,'Core Indicators'!FI33)</f>
        <v>14</v>
      </c>
      <c r="M33" s="204">
        <f>_xlfn.DAYS(About!$A$3,'Core Indicators'!GG33)</f>
        <v>212</v>
      </c>
      <c r="N33" s="204">
        <f>_xlfn.DAYS(About!$A$3,'Core Indicators'!GO33)</f>
        <v>212</v>
      </c>
      <c r="O33" s="204">
        <f>_xlfn.DAYS(About!$A$3,'Core Indicators'!GW33)</f>
        <v>212</v>
      </c>
      <c r="P33" s="204">
        <f>_xlfn.DAYS(About!$A$3,'Core Indicators'!HE33)</f>
        <v>212</v>
      </c>
      <c r="Q33" s="204">
        <f>_xlfn.DAYS(About!$A$3,'Core Indicators'!HM33)</f>
        <v>212</v>
      </c>
      <c r="R33" s="204">
        <f>_xlfn.DAYS(About!$A$3,'Core Indicators'!HU33)</f>
        <v>212</v>
      </c>
      <c r="S33" s="204">
        <f>_xlfn.DAYS(About!$A$3,'Core Indicators'!IC33)</f>
        <v>212</v>
      </c>
      <c r="T33" s="204">
        <f>_xlfn.DAYS(About!$A$3,'Core Indicators'!IK33)</f>
        <v>212</v>
      </c>
      <c r="U33" s="204">
        <f>_xlfn.DAYS(About!$A$3,'Core Indicators'!IS33)</f>
        <v>212</v>
      </c>
      <c r="V33" s="204">
        <f t="shared" si="0"/>
        <v>33.799999999999997</v>
      </c>
    </row>
    <row r="34" spans="1:22" x14ac:dyDescent="0.35">
      <c r="A34" s="203" t="str">
        <f>Lists!C:C</f>
        <v>GRC002</v>
      </c>
      <c r="B34" s="204">
        <f>_xlfn.DAYS(About!$A$3,'Core Indicators'!U34)</f>
        <v>792</v>
      </c>
      <c r="C34" s="204">
        <f>_xlfn.DAYS(About!$A$3,'Core Indicators'!AC34)</f>
        <v>63</v>
      </c>
      <c r="D34" s="204">
        <f>_xlfn.DAYS(About!$A$3,'Core Indicators'!AK34)</f>
        <v>63</v>
      </c>
      <c r="E34" s="204">
        <f>_xlfn.DAYS(About!$A$3,'Core Indicators'!AS34)</f>
        <v>63</v>
      </c>
      <c r="F34" s="204">
        <f>_xlfn.DAYS(About!$A$3,'Core Indicators'!BQ34)</f>
        <v>0</v>
      </c>
      <c r="G34" s="204">
        <f>_xlfn.DAYS(About!$A$3,'Core Indicators'!DM34)</f>
        <v>63</v>
      </c>
      <c r="H34" s="204">
        <f>_xlfn.DAYS(About!$A$3,'Core Indicators'!DU34)</f>
        <v>63</v>
      </c>
      <c r="I34" s="204">
        <f>_xlfn.DAYS(About!$A$3,'Core Indicators'!EC34)</f>
        <v>63</v>
      </c>
      <c r="J34" s="204">
        <f>_xlfn.DAYS(About!$A$3,'Core Indicators'!EK34)</f>
        <v>63</v>
      </c>
      <c r="K34" s="204">
        <f>_xlfn.DAYS(About!$A$3,'Core Indicators'!ES34)</f>
        <v>63</v>
      </c>
      <c r="L34" s="204">
        <f>_xlfn.DAYS(About!$A$3,'Core Indicators'!FI34)</f>
        <v>876</v>
      </c>
      <c r="M34" s="204">
        <f>_xlfn.DAYS(About!$A$3,'Core Indicators'!GG34)</f>
        <v>216</v>
      </c>
      <c r="N34" s="204">
        <f>_xlfn.DAYS(About!$A$3,'Core Indicators'!GO34)</f>
        <v>216</v>
      </c>
      <c r="O34" s="204">
        <f>_xlfn.DAYS(About!$A$3,'Core Indicators'!GW34)</f>
        <v>216</v>
      </c>
      <c r="P34" s="204">
        <f>_xlfn.DAYS(About!$A$3,'Core Indicators'!HE34)</f>
        <v>216</v>
      </c>
      <c r="Q34" s="204">
        <f>_xlfn.DAYS(About!$A$3,'Core Indicators'!HM34)</f>
        <v>216</v>
      </c>
      <c r="R34" s="204">
        <f>_xlfn.DAYS(About!$A$3,'Core Indicators'!HU34)</f>
        <v>216</v>
      </c>
      <c r="S34" s="204">
        <f>_xlfn.DAYS(About!$A$3,'Core Indicators'!IC34)</f>
        <v>216</v>
      </c>
      <c r="T34" s="204">
        <f>_xlfn.DAYS(About!$A$3,'Core Indicators'!IK34)</f>
        <v>216</v>
      </c>
      <c r="U34" s="204">
        <f>_xlfn.DAYS(About!$A$3,'Core Indicators'!IS34)</f>
        <v>216</v>
      </c>
      <c r="V34" s="204">
        <f t="shared" si="0"/>
        <v>153.30000000000001</v>
      </c>
    </row>
    <row r="35" spans="1:22" x14ac:dyDescent="0.35">
      <c r="A35" s="203" t="str">
        <f>Lists!C:C</f>
        <v>GTM001</v>
      </c>
      <c r="B35" s="204">
        <f>_xlfn.DAYS(About!$A$3,'Core Indicators'!U35)</f>
        <v>266</v>
      </c>
      <c r="C35" s="204">
        <f>_xlfn.DAYS(About!$A$3,'Core Indicators'!AC35)</f>
        <v>267</v>
      </c>
      <c r="D35" s="204">
        <f>_xlfn.DAYS(About!$A$3,'Core Indicators'!AK35)</f>
        <v>267</v>
      </c>
      <c r="E35" s="204">
        <f>_xlfn.DAYS(About!$A$3,'Core Indicators'!AS35)</f>
        <v>267</v>
      </c>
      <c r="F35" s="204">
        <f>_xlfn.DAYS(About!$A$3,'Core Indicators'!BQ35)</f>
        <v>153</v>
      </c>
      <c r="G35" s="204">
        <f>_xlfn.DAYS(About!$A$3,'Core Indicators'!DM35)</f>
        <v>153</v>
      </c>
      <c r="H35" s="204">
        <f>_xlfn.DAYS(About!$A$3,'Core Indicators'!DU35)</f>
        <v>153</v>
      </c>
      <c r="I35" s="204">
        <f>_xlfn.DAYS(About!$A$3,'Core Indicators'!EC35)</f>
        <v>153</v>
      </c>
      <c r="J35" s="204">
        <f>_xlfn.DAYS(About!$A$3,'Core Indicators'!EK35)</f>
        <v>153</v>
      </c>
      <c r="K35" s="204">
        <f>_xlfn.DAYS(About!$A$3,'Core Indicators'!ES35)</f>
        <v>267</v>
      </c>
      <c r="L35" s="204">
        <f>_xlfn.DAYS(About!$A$3,'Core Indicators'!FI35)</f>
        <v>733</v>
      </c>
      <c r="M35" s="204">
        <f>_xlfn.DAYS(About!$A$3,'Core Indicators'!GG35)</f>
        <v>608</v>
      </c>
      <c r="N35" s="204">
        <f>_xlfn.DAYS(About!$A$3,'Core Indicators'!GO35)</f>
        <v>608</v>
      </c>
      <c r="O35" s="204">
        <f>_xlfn.DAYS(About!$A$3,'Core Indicators'!GW35)</f>
        <v>608</v>
      </c>
      <c r="P35" s="204">
        <f>_xlfn.DAYS(About!$A$3,'Core Indicators'!HE35)</f>
        <v>608</v>
      </c>
      <c r="Q35" s="204">
        <f>_xlfn.DAYS(About!$A$3,'Core Indicators'!HM35)</f>
        <v>608</v>
      </c>
      <c r="R35" s="204">
        <f>_xlfn.DAYS(About!$A$3,'Core Indicators'!HU35)</f>
        <v>608</v>
      </c>
      <c r="S35" s="204">
        <f>_xlfn.DAYS(About!$A$3,'Core Indicators'!IC35)</f>
        <v>608</v>
      </c>
      <c r="T35" s="204">
        <f>_xlfn.DAYS(About!$A$3,'Core Indicators'!IK35)</f>
        <v>608</v>
      </c>
      <c r="U35" s="204">
        <f>_xlfn.DAYS(About!$A$3,'Core Indicators'!IS35)</f>
        <v>608</v>
      </c>
      <c r="V35" s="204">
        <f t="shared" ref="V35:V66" si="1">AVERAGE(D35:M35)</f>
        <v>290.7</v>
      </c>
    </row>
    <row r="36" spans="1:22" x14ac:dyDescent="0.35">
      <c r="A36" s="203" t="str">
        <f>Lists!C:C</f>
        <v>GTM003</v>
      </c>
      <c r="B36" s="204">
        <f>_xlfn.DAYS(About!$A$3,'Core Indicators'!U36)</f>
        <v>153</v>
      </c>
      <c r="C36" s="204">
        <f>_xlfn.DAYS(About!$A$3,'Core Indicators'!AC36)</f>
        <v>153</v>
      </c>
      <c r="D36" s="204">
        <f>_xlfn.DAYS(About!$A$3,'Core Indicators'!AK36)</f>
        <v>153</v>
      </c>
      <c r="E36" s="204">
        <f>_xlfn.DAYS(About!$A$3,'Core Indicators'!AS36)</f>
        <v>153</v>
      </c>
      <c r="F36" s="204">
        <f>_xlfn.DAYS(About!$A$3,'Core Indicators'!BQ36)</f>
        <v>153</v>
      </c>
      <c r="G36" s="204">
        <f>_xlfn.DAYS(About!$A$3,'Core Indicators'!DM36)</f>
        <v>153</v>
      </c>
      <c r="H36" s="204">
        <f>_xlfn.DAYS(About!$A$3,'Core Indicators'!DU36)</f>
        <v>153</v>
      </c>
      <c r="I36" s="204">
        <f>_xlfn.DAYS(About!$A$3,'Core Indicators'!EC36)</f>
        <v>153</v>
      </c>
      <c r="J36" s="204">
        <f>_xlfn.DAYS(About!$A$3,'Core Indicators'!EK36)</f>
        <v>212</v>
      </c>
      <c r="K36" s="204">
        <f>_xlfn.DAYS(About!$A$3,'Core Indicators'!ES36)</f>
        <v>212</v>
      </c>
      <c r="L36" s="204">
        <f>_xlfn.DAYS(About!$A$3,'Core Indicators'!FI36)</f>
        <v>212</v>
      </c>
      <c r="M36" s="204">
        <f>_xlfn.DAYS(About!$A$3,'Core Indicators'!GG36)</f>
        <v>212</v>
      </c>
      <c r="N36" s="204">
        <f>_xlfn.DAYS(About!$A$3,'Core Indicators'!GO36)</f>
        <v>212</v>
      </c>
      <c r="O36" s="204">
        <f>_xlfn.DAYS(About!$A$3,'Core Indicators'!GW36)</f>
        <v>212</v>
      </c>
      <c r="P36" s="204">
        <f>_xlfn.DAYS(About!$A$3,'Core Indicators'!HE36)</f>
        <v>212</v>
      </c>
      <c r="Q36" s="204">
        <f>_xlfn.DAYS(About!$A$3,'Core Indicators'!HM36)</f>
        <v>212</v>
      </c>
      <c r="R36" s="204">
        <f>_xlfn.DAYS(About!$A$3,'Core Indicators'!HU36)</f>
        <v>212</v>
      </c>
      <c r="S36" s="204">
        <f>_xlfn.DAYS(About!$A$3,'Core Indicators'!IC36)</f>
        <v>212</v>
      </c>
      <c r="T36" s="204">
        <f>_xlfn.DAYS(About!$A$3,'Core Indicators'!IK36)</f>
        <v>212</v>
      </c>
      <c r="U36" s="204">
        <f>_xlfn.DAYS(About!$A$3,'Core Indicators'!IS36)</f>
        <v>212</v>
      </c>
      <c r="V36" s="204">
        <f t="shared" si="1"/>
        <v>176.6</v>
      </c>
    </row>
    <row r="37" spans="1:22" x14ac:dyDescent="0.35">
      <c r="A37" s="203" t="str">
        <f>Lists!C:C</f>
        <v>HND001</v>
      </c>
      <c r="B37" s="204">
        <f>_xlfn.DAYS(About!$A$3,'Core Indicators'!U37)</f>
        <v>266</v>
      </c>
      <c r="C37" s="204">
        <f>_xlfn.DAYS(About!$A$3,'Core Indicators'!AC37)</f>
        <v>267</v>
      </c>
      <c r="D37" s="204">
        <f>_xlfn.DAYS(About!$A$3,'Core Indicators'!AK37)</f>
        <v>267</v>
      </c>
      <c r="E37" s="204">
        <f>_xlfn.DAYS(About!$A$3,'Core Indicators'!AS37)</f>
        <v>267</v>
      </c>
      <c r="F37" s="204">
        <f>_xlfn.DAYS(About!$A$3,'Core Indicators'!BQ37)</f>
        <v>153</v>
      </c>
      <c r="G37" s="204">
        <f>_xlfn.DAYS(About!$A$3,'Core Indicators'!DM37)</f>
        <v>194</v>
      </c>
      <c r="H37" s="204">
        <f>_xlfn.DAYS(About!$A$3,'Core Indicators'!DU37)</f>
        <v>194</v>
      </c>
      <c r="I37" s="204">
        <f>_xlfn.DAYS(About!$A$3,'Core Indicators'!EC37)</f>
        <v>194</v>
      </c>
      <c r="J37" s="204">
        <f>_xlfn.DAYS(About!$A$3,'Core Indicators'!EK37)</f>
        <v>194</v>
      </c>
      <c r="K37" s="204">
        <f>_xlfn.DAYS(About!$A$3,'Core Indicators'!ES37)</f>
        <v>267</v>
      </c>
      <c r="L37" s="204">
        <f>_xlfn.DAYS(About!$A$3,'Core Indicators'!FI37)</f>
        <v>868</v>
      </c>
      <c r="M37" s="204">
        <f>_xlfn.DAYS(About!$A$3,'Core Indicators'!GG37)</f>
        <v>608</v>
      </c>
      <c r="N37" s="204">
        <f>_xlfn.DAYS(About!$A$3,'Core Indicators'!GO37)</f>
        <v>608</v>
      </c>
      <c r="O37" s="204">
        <f>_xlfn.DAYS(About!$A$3,'Core Indicators'!GW37)</f>
        <v>608</v>
      </c>
      <c r="P37" s="204">
        <f>_xlfn.DAYS(About!$A$3,'Core Indicators'!HE37)</f>
        <v>608</v>
      </c>
      <c r="Q37" s="204">
        <f>_xlfn.DAYS(About!$A$3,'Core Indicators'!HM37)</f>
        <v>608</v>
      </c>
      <c r="R37" s="204">
        <f>_xlfn.DAYS(About!$A$3,'Core Indicators'!HU37)</f>
        <v>608</v>
      </c>
      <c r="S37" s="204">
        <f>_xlfn.DAYS(About!$A$3,'Core Indicators'!IC37)</f>
        <v>608</v>
      </c>
      <c r="T37" s="204">
        <f>_xlfn.DAYS(About!$A$3,'Core Indicators'!IK37)</f>
        <v>608</v>
      </c>
      <c r="U37" s="204">
        <f>_xlfn.DAYS(About!$A$3,'Core Indicators'!IS37)</f>
        <v>608</v>
      </c>
      <c r="V37" s="204">
        <f t="shared" si="1"/>
        <v>320.60000000000002</v>
      </c>
    </row>
    <row r="38" spans="1:22" x14ac:dyDescent="0.35">
      <c r="A38" s="203" t="str">
        <f>Lists!C:C</f>
        <v>HND002</v>
      </c>
      <c r="B38" s="204">
        <f>_xlfn.DAYS(About!$A$3,'Core Indicators'!U38)</f>
        <v>212</v>
      </c>
      <c r="C38" s="204">
        <f>_xlfn.DAYS(About!$A$3,'Core Indicators'!AC38)</f>
        <v>153</v>
      </c>
      <c r="D38" s="204">
        <f>_xlfn.DAYS(About!$A$3,'Core Indicators'!AK38)</f>
        <v>153</v>
      </c>
      <c r="E38" s="204">
        <f>_xlfn.DAYS(About!$A$3,'Core Indicators'!AS38)</f>
        <v>153</v>
      </c>
      <c r="F38" s="204">
        <f>_xlfn.DAYS(About!$A$3,'Core Indicators'!BQ38)</f>
        <v>212</v>
      </c>
      <c r="G38" s="204">
        <f>_xlfn.DAYS(About!$A$3,'Core Indicators'!DM38)</f>
        <v>153</v>
      </c>
      <c r="H38" s="204">
        <f>_xlfn.DAYS(About!$A$3,'Core Indicators'!DU38)</f>
        <v>153</v>
      </c>
      <c r="I38" s="204">
        <f>_xlfn.DAYS(About!$A$3,'Core Indicators'!EC38)</f>
        <v>153</v>
      </c>
      <c r="J38" s="204">
        <f>_xlfn.DAYS(About!$A$3,'Core Indicators'!EK38)</f>
        <v>212</v>
      </c>
      <c r="K38" s="204">
        <f>_xlfn.DAYS(About!$A$3,'Core Indicators'!ES38)</f>
        <v>212</v>
      </c>
      <c r="L38" s="204">
        <f>_xlfn.DAYS(About!$A$3,'Core Indicators'!FI38)</f>
        <v>212</v>
      </c>
      <c r="M38" s="204">
        <f>_xlfn.DAYS(About!$A$3,'Core Indicators'!GG38)</f>
        <v>212</v>
      </c>
      <c r="N38" s="204">
        <f>_xlfn.DAYS(About!$A$3,'Core Indicators'!GO38)</f>
        <v>212</v>
      </c>
      <c r="O38" s="204">
        <f>_xlfn.DAYS(About!$A$3,'Core Indicators'!GW38)</f>
        <v>212</v>
      </c>
      <c r="P38" s="204">
        <f>_xlfn.DAYS(About!$A$3,'Core Indicators'!HE38)</f>
        <v>212</v>
      </c>
      <c r="Q38" s="204">
        <f>_xlfn.DAYS(About!$A$3,'Core Indicators'!HM38)</f>
        <v>212</v>
      </c>
      <c r="R38" s="204">
        <f>_xlfn.DAYS(About!$A$3,'Core Indicators'!HU38)</f>
        <v>212</v>
      </c>
      <c r="S38" s="204">
        <f>_xlfn.DAYS(About!$A$3,'Core Indicators'!IC38)</f>
        <v>212</v>
      </c>
      <c r="T38" s="204">
        <f>_xlfn.DAYS(About!$A$3,'Core Indicators'!IK38)</f>
        <v>212</v>
      </c>
      <c r="U38" s="204">
        <f>_xlfn.DAYS(About!$A$3,'Core Indicators'!IS38)</f>
        <v>212</v>
      </c>
      <c r="V38" s="204">
        <f t="shared" si="1"/>
        <v>182.5</v>
      </c>
    </row>
    <row r="39" spans="1:22" x14ac:dyDescent="0.35">
      <c r="A39" s="203" t="str">
        <f>Lists!C:C</f>
        <v>HTI001</v>
      </c>
      <c r="B39" s="204">
        <f>_xlfn.DAYS(About!$A$3,'Core Indicators'!U39)</f>
        <v>884</v>
      </c>
      <c r="C39" s="204">
        <f>_xlfn.DAYS(About!$A$3,'Core Indicators'!AC39)</f>
        <v>115</v>
      </c>
      <c r="D39" s="204">
        <f>_xlfn.DAYS(About!$A$3,'Core Indicators'!AK39)</f>
        <v>153</v>
      </c>
      <c r="E39" s="204">
        <f>_xlfn.DAYS(About!$A$3,'Core Indicators'!AS39)</f>
        <v>267</v>
      </c>
      <c r="F39" s="204">
        <f>_xlfn.DAYS(About!$A$3,'Core Indicators'!BQ39)</f>
        <v>153</v>
      </c>
      <c r="G39" s="204">
        <f>_xlfn.DAYS(About!$A$3,'Core Indicators'!DM39)</f>
        <v>94</v>
      </c>
      <c r="H39" s="204">
        <f>_xlfn.DAYS(About!$A$3,'Core Indicators'!DU39)</f>
        <v>94</v>
      </c>
      <c r="I39" s="204">
        <f>_xlfn.DAYS(About!$A$3,'Core Indicators'!EC39)</f>
        <v>115</v>
      </c>
      <c r="J39" s="204">
        <f>_xlfn.DAYS(About!$A$3,'Core Indicators'!EK39)</f>
        <v>115</v>
      </c>
      <c r="K39" s="204">
        <f>_xlfn.DAYS(About!$A$3,'Core Indicators'!ES39)</f>
        <v>115</v>
      </c>
      <c r="L39" s="204">
        <f>_xlfn.DAYS(About!$A$3,'Core Indicators'!FI39)</f>
        <v>884</v>
      </c>
      <c r="M39" s="204">
        <f>_xlfn.DAYS(About!$A$3,'Core Indicators'!GG39)</f>
        <v>237</v>
      </c>
      <c r="N39" s="204">
        <f>_xlfn.DAYS(About!$A$3,'Core Indicators'!GO39)</f>
        <v>237</v>
      </c>
      <c r="O39" s="204">
        <f>_xlfn.DAYS(About!$A$3,'Core Indicators'!GW39)</f>
        <v>237</v>
      </c>
      <c r="P39" s="204">
        <f>_xlfn.DAYS(About!$A$3,'Core Indicators'!HE39)</f>
        <v>237</v>
      </c>
      <c r="Q39" s="204">
        <f>_xlfn.DAYS(About!$A$3,'Core Indicators'!HM39)</f>
        <v>237</v>
      </c>
      <c r="R39" s="204">
        <f>_xlfn.DAYS(About!$A$3,'Core Indicators'!HU39)</f>
        <v>237</v>
      </c>
      <c r="S39" s="204">
        <f>_xlfn.DAYS(About!$A$3,'Core Indicators'!IC39)</f>
        <v>237</v>
      </c>
      <c r="T39" s="204">
        <f>_xlfn.DAYS(About!$A$3,'Core Indicators'!IK39)</f>
        <v>237</v>
      </c>
      <c r="U39" s="204">
        <f>_xlfn.DAYS(About!$A$3,'Core Indicators'!IS39)</f>
        <v>237</v>
      </c>
      <c r="V39" s="204">
        <f t="shared" si="1"/>
        <v>222.7</v>
      </c>
    </row>
    <row r="40" spans="1:22" x14ac:dyDescent="0.35">
      <c r="A40" s="203" t="str">
        <f>Lists!C:C</f>
        <v>IDN002</v>
      </c>
      <c r="B40" s="204">
        <f>_xlfn.DAYS(About!$A$3,'Core Indicators'!U40)</f>
        <v>518</v>
      </c>
      <c r="C40" s="204">
        <f>_xlfn.DAYS(About!$A$3,'Core Indicators'!AC40)</f>
        <v>518</v>
      </c>
      <c r="D40" s="204">
        <f>_xlfn.DAYS(About!$A$3,'Core Indicators'!AK40)</f>
        <v>518</v>
      </c>
      <c r="E40" s="204">
        <f>_xlfn.DAYS(About!$A$3,'Core Indicators'!AS40)</f>
        <v>518</v>
      </c>
      <c r="F40" s="204">
        <f>_xlfn.DAYS(About!$A$3,'Core Indicators'!BQ40)</f>
        <v>14</v>
      </c>
      <c r="G40" s="204">
        <f>_xlfn.DAYS(About!$A$3,'Core Indicators'!DM40)</f>
        <v>518</v>
      </c>
      <c r="H40" s="204">
        <f>_xlfn.DAYS(About!$A$3,'Core Indicators'!DU40)</f>
        <v>518</v>
      </c>
      <c r="I40" s="204">
        <f>_xlfn.DAYS(About!$A$3,'Core Indicators'!EC40)</f>
        <v>518</v>
      </c>
      <c r="J40" s="204">
        <f>_xlfn.DAYS(About!$A$3,'Core Indicators'!EK40)</f>
        <v>518</v>
      </c>
      <c r="K40" s="204">
        <f>_xlfn.DAYS(About!$A$3,'Core Indicators'!ES40)</f>
        <v>518</v>
      </c>
      <c r="L40" s="204">
        <f>_xlfn.DAYS(About!$A$3,'Core Indicators'!FI40)</f>
        <v>701</v>
      </c>
      <c r="M40" s="204">
        <f>_xlfn.DAYS(About!$A$3,'Core Indicators'!GG40)</f>
        <v>215</v>
      </c>
      <c r="N40" s="204">
        <f>_xlfn.DAYS(About!$A$3,'Core Indicators'!GO40)</f>
        <v>215</v>
      </c>
      <c r="O40" s="204">
        <f>_xlfn.DAYS(About!$A$3,'Core Indicators'!GW40)</f>
        <v>215</v>
      </c>
      <c r="P40" s="204">
        <f>_xlfn.DAYS(About!$A$3,'Core Indicators'!HE40)</f>
        <v>215</v>
      </c>
      <c r="Q40" s="204">
        <f>_xlfn.DAYS(About!$A$3,'Core Indicators'!HM40)</f>
        <v>215</v>
      </c>
      <c r="R40" s="204">
        <f>_xlfn.DAYS(About!$A$3,'Core Indicators'!HU40)</f>
        <v>215</v>
      </c>
      <c r="S40" s="204">
        <f>_xlfn.DAYS(About!$A$3,'Core Indicators'!IC40)</f>
        <v>215</v>
      </c>
      <c r="T40" s="204">
        <f>_xlfn.DAYS(About!$A$3,'Core Indicators'!IK40)</f>
        <v>215</v>
      </c>
      <c r="U40" s="204">
        <f>_xlfn.DAYS(About!$A$3,'Core Indicators'!IS40)</f>
        <v>215</v>
      </c>
      <c r="V40" s="204">
        <f t="shared" si="1"/>
        <v>455.6</v>
      </c>
    </row>
    <row r="41" spans="1:22" x14ac:dyDescent="0.35">
      <c r="A41" s="203" t="str">
        <f>Lists!C:C</f>
        <v>IND002</v>
      </c>
      <c r="B41" s="204">
        <f>_xlfn.DAYS(About!$A$3,'Core Indicators'!U41)</f>
        <v>154</v>
      </c>
      <c r="C41" s="204">
        <f>_xlfn.DAYS(About!$A$3,'Core Indicators'!AC41)</f>
        <v>154</v>
      </c>
      <c r="D41" s="204">
        <f>_xlfn.DAYS(About!$A$3,'Core Indicators'!AK41)</f>
        <v>154</v>
      </c>
      <c r="E41" s="204">
        <f>_xlfn.DAYS(About!$A$3,'Core Indicators'!AS41)</f>
        <v>154</v>
      </c>
      <c r="F41" s="204">
        <f>_xlfn.DAYS(About!$A$3,'Core Indicators'!BQ41)</f>
        <v>14</v>
      </c>
      <c r="G41" s="204">
        <f>_xlfn.DAYS(About!$A$3,'Core Indicators'!DM41)</f>
        <v>154</v>
      </c>
      <c r="H41" s="204">
        <f>_xlfn.DAYS(About!$A$3,'Core Indicators'!DU41)</f>
        <v>154</v>
      </c>
      <c r="I41" s="204">
        <f>_xlfn.DAYS(About!$A$3,'Core Indicators'!EC41)</f>
        <v>154</v>
      </c>
      <c r="J41" s="204">
        <f>_xlfn.DAYS(About!$A$3,'Core Indicators'!EK41)</f>
        <v>154</v>
      </c>
      <c r="K41" s="204">
        <f>_xlfn.DAYS(About!$A$3,'Core Indicators'!ES41)</f>
        <v>154</v>
      </c>
      <c r="L41" s="204">
        <f>_xlfn.DAYS(About!$A$3,'Core Indicators'!FI41)</f>
        <v>581</v>
      </c>
      <c r="M41" s="204">
        <f>_xlfn.DAYS(About!$A$3,'Core Indicators'!GG41)</f>
        <v>215</v>
      </c>
      <c r="N41" s="204">
        <f>_xlfn.DAYS(About!$A$3,'Core Indicators'!GO41)</f>
        <v>215</v>
      </c>
      <c r="O41" s="204">
        <f>_xlfn.DAYS(About!$A$3,'Core Indicators'!GW41)</f>
        <v>215</v>
      </c>
      <c r="P41" s="204">
        <f>_xlfn.DAYS(About!$A$3,'Core Indicators'!HE41)</f>
        <v>215</v>
      </c>
      <c r="Q41" s="204">
        <f>_xlfn.DAYS(About!$A$3,'Core Indicators'!HM41)</f>
        <v>215</v>
      </c>
      <c r="R41" s="204">
        <f>_xlfn.DAYS(About!$A$3,'Core Indicators'!HU41)</f>
        <v>215</v>
      </c>
      <c r="S41" s="204">
        <f>_xlfn.DAYS(About!$A$3,'Core Indicators'!IC41)</f>
        <v>215</v>
      </c>
      <c r="T41" s="204">
        <f>_xlfn.DAYS(About!$A$3,'Core Indicators'!IK41)</f>
        <v>215</v>
      </c>
      <c r="U41" s="204">
        <f>_xlfn.DAYS(About!$A$3,'Core Indicators'!IS41)</f>
        <v>215</v>
      </c>
      <c r="V41" s="204">
        <f t="shared" si="1"/>
        <v>188.8</v>
      </c>
    </row>
    <row r="42" spans="1:22" x14ac:dyDescent="0.35">
      <c r="A42" s="203" t="str">
        <f>Lists!C:C</f>
        <v>IRN004</v>
      </c>
      <c r="B42" s="204">
        <f>_xlfn.DAYS(About!$A$3,'Core Indicators'!U42)</f>
        <v>107</v>
      </c>
      <c r="C42" s="204">
        <f>_xlfn.DAYS(About!$A$3,'Core Indicators'!AC42)</f>
        <v>107</v>
      </c>
      <c r="D42" s="204">
        <f>_xlfn.DAYS(About!$A$3,'Core Indicators'!AK42)</f>
        <v>0</v>
      </c>
      <c r="E42" s="204">
        <f>_xlfn.DAYS(About!$A$3,'Core Indicators'!AS42)</f>
        <v>0</v>
      </c>
      <c r="F42" s="204">
        <f>_xlfn.DAYS(About!$A$3,'Core Indicators'!BQ42)</f>
        <v>457</v>
      </c>
      <c r="G42" s="204">
        <f>_xlfn.DAYS(About!$A$3,'Core Indicators'!DM42)</f>
        <v>0</v>
      </c>
      <c r="H42" s="204">
        <f>_xlfn.DAYS(About!$A$3,'Core Indicators'!DU42)</f>
        <v>0</v>
      </c>
      <c r="I42" s="204">
        <f>_xlfn.DAYS(About!$A$3,'Core Indicators'!EC42)</f>
        <v>0</v>
      </c>
      <c r="J42" s="204">
        <f>_xlfn.DAYS(About!$A$3,'Core Indicators'!EK42)</f>
        <v>0</v>
      </c>
      <c r="K42" s="204">
        <f>_xlfn.DAYS(About!$A$3,'Core Indicators'!ES42)</f>
        <v>0</v>
      </c>
      <c r="L42" s="204">
        <f>_xlfn.DAYS(About!$A$3,'Core Indicators'!FI42)</f>
        <v>107</v>
      </c>
      <c r="M42" s="204">
        <f>_xlfn.DAYS(About!$A$3,'Core Indicators'!GG42)</f>
        <v>212</v>
      </c>
      <c r="N42" s="204">
        <f>_xlfn.DAYS(About!$A$3,'Core Indicators'!GO42)</f>
        <v>212</v>
      </c>
      <c r="O42" s="204">
        <f>_xlfn.DAYS(About!$A$3,'Core Indicators'!GW42)</f>
        <v>212</v>
      </c>
      <c r="P42" s="204">
        <f>_xlfn.DAYS(About!$A$3,'Core Indicators'!HE42)</f>
        <v>212</v>
      </c>
      <c r="Q42" s="204">
        <f>_xlfn.DAYS(About!$A$3,'Core Indicators'!HM42)</f>
        <v>212</v>
      </c>
      <c r="R42" s="204">
        <f>_xlfn.DAYS(About!$A$3,'Core Indicators'!HU42)</f>
        <v>212</v>
      </c>
      <c r="S42" s="204">
        <f>_xlfn.DAYS(About!$A$3,'Core Indicators'!IC42)</f>
        <v>212</v>
      </c>
      <c r="T42" s="204">
        <f>_xlfn.DAYS(About!$A$3,'Core Indicators'!IK42)</f>
        <v>212</v>
      </c>
      <c r="U42" s="204">
        <f>_xlfn.DAYS(About!$A$3,'Core Indicators'!IS42)</f>
        <v>212</v>
      </c>
      <c r="V42" s="204">
        <f t="shared" si="1"/>
        <v>77.599999999999994</v>
      </c>
    </row>
    <row r="43" spans="1:22" x14ac:dyDescent="0.35">
      <c r="A43" s="203" t="str">
        <f>Lists!C:C</f>
        <v>IRQ001</v>
      </c>
      <c r="B43" s="204">
        <f>_xlfn.DAYS(About!$A$3,'Core Indicators'!U43)</f>
        <v>153</v>
      </c>
      <c r="C43" s="204">
        <f>_xlfn.DAYS(About!$A$3,'Core Indicators'!AC43)</f>
        <v>153</v>
      </c>
      <c r="D43" s="204">
        <f>_xlfn.DAYS(About!$A$3,'Core Indicators'!AK43)</f>
        <v>153</v>
      </c>
      <c r="E43" s="204">
        <f>_xlfn.DAYS(About!$A$3,'Core Indicators'!AS43)</f>
        <v>1</v>
      </c>
      <c r="F43" s="204">
        <f>_xlfn.DAYS(About!$A$3,'Core Indicators'!BQ43)</f>
        <v>1</v>
      </c>
      <c r="G43" s="204">
        <f>_xlfn.DAYS(About!$A$3,'Core Indicators'!DM43)</f>
        <v>1</v>
      </c>
      <c r="H43" s="204">
        <f>_xlfn.DAYS(About!$A$3,'Core Indicators'!DU43)</f>
        <v>1</v>
      </c>
      <c r="I43" s="204">
        <f>_xlfn.DAYS(About!$A$3,'Core Indicators'!EC43)</f>
        <v>1</v>
      </c>
      <c r="J43" s="204">
        <f>_xlfn.DAYS(About!$A$3,'Core Indicators'!EK43)</f>
        <v>1</v>
      </c>
      <c r="K43" s="204">
        <f>_xlfn.DAYS(About!$A$3,'Core Indicators'!ES43)</f>
        <v>1</v>
      </c>
      <c r="L43" s="204">
        <f>_xlfn.DAYS(About!$A$3,'Core Indicators'!FI43)</f>
        <v>427</v>
      </c>
      <c r="M43" s="204">
        <f>_xlfn.DAYS(About!$A$3,'Core Indicators'!GG43)</f>
        <v>215</v>
      </c>
      <c r="N43" s="204">
        <f>_xlfn.DAYS(About!$A$3,'Core Indicators'!GO43)</f>
        <v>215</v>
      </c>
      <c r="O43" s="204">
        <f>_xlfn.DAYS(About!$A$3,'Core Indicators'!GW43)</f>
        <v>215</v>
      </c>
      <c r="P43" s="204">
        <f>_xlfn.DAYS(About!$A$3,'Core Indicators'!HE43)</f>
        <v>215</v>
      </c>
      <c r="Q43" s="204">
        <f>_xlfn.DAYS(About!$A$3,'Core Indicators'!HM43)</f>
        <v>215</v>
      </c>
      <c r="R43" s="204">
        <f>_xlfn.DAYS(About!$A$3,'Core Indicators'!HU43)</f>
        <v>215</v>
      </c>
      <c r="S43" s="204">
        <f>_xlfn.DAYS(About!$A$3,'Core Indicators'!IC43)</f>
        <v>215</v>
      </c>
      <c r="T43" s="204">
        <f>_xlfn.DAYS(About!$A$3,'Core Indicators'!IK43)</f>
        <v>215</v>
      </c>
      <c r="U43" s="204">
        <f>_xlfn.DAYS(About!$A$3,'Core Indicators'!IS43)</f>
        <v>215</v>
      </c>
      <c r="V43" s="204">
        <f t="shared" si="1"/>
        <v>80.2</v>
      </c>
    </row>
    <row r="44" spans="1:22" x14ac:dyDescent="0.35">
      <c r="A44" s="203" t="str">
        <f>Lists!C:C</f>
        <v>IRQ002</v>
      </c>
      <c r="B44" s="204">
        <f>_xlfn.DAYS(About!$A$3,'Core Indicators'!U44)</f>
        <v>153</v>
      </c>
      <c r="C44" s="204">
        <f>_xlfn.DAYS(About!$A$3,'Core Indicators'!AC44)</f>
        <v>123</v>
      </c>
      <c r="D44" s="204">
        <f>_xlfn.DAYS(About!$A$3,'Core Indicators'!AK44)</f>
        <v>94</v>
      </c>
      <c r="E44" s="204">
        <f>_xlfn.DAYS(About!$A$3,'Core Indicators'!AS44)</f>
        <v>1</v>
      </c>
      <c r="F44" s="204">
        <f>_xlfn.DAYS(About!$A$3,'Core Indicators'!BQ44)</f>
        <v>1</v>
      </c>
      <c r="G44" s="204">
        <f>_xlfn.DAYS(About!$A$3,'Core Indicators'!DM44)</f>
        <v>94</v>
      </c>
      <c r="H44" s="204">
        <f>_xlfn.DAYS(About!$A$3,'Core Indicators'!DU44)</f>
        <v>94</v>
      </c>
      <c r="I44" s="204">
        <f>_xlfn.DAYS(About!$A$3,'Core Indicators'!EC44)</f>
        <v>94</v>
      </c>
      <c r="J44" s="204">
        <f>_xlfn.DAYS(About!$A$3,'Core Indicators'!EK44)</f>
        <v>94</v>
      </c>
      <c r="K44" s="204">
        <f>_xlfn.DAYS(About!$A$3,'Core Indicators'!ES44)</f>
        <v>94</v>
      </c>
      <c r="L44" s="204">
        <f>_xlfn.DAYS(About!$A$3,'Core Indicators'!FI44)</f>
        <v>510</v>
      </c>
      <c r="M44" s="204">
        <f>_xlfn.DAYS(About!$A$3,'Core Indicators'!GG44)</f>
        <v>215</v>
      </c>
      <c r="N44" s="204">
        <f>_xlfn.DAYS(About!$A$3,'Core Indicators'!GO44)</f>
        <v>215</v>
      </c>
      <c r="O44" s="204">
        <f>_xlfn.DAYS(About!$A$3,'Core Indicators'!GW44)</f>
        <v>215</v>
      </c>
      <c r="P44" s="204">
        <f>_xlfn.DAYS(About!$A$3,'Core Indicators'!HE44)</f>
        <v>215</v>
      </c>
      <c r="Q44" s="204">
        <f>_xlfn.DAYS(About!$A$3,'Core Indicators'!HM44)</f>
        <v>215</v>
      </c>
      <c r="R44" s="204">
        <f>_xlfn.DAYS(About!$A$3,'Core Indicators'!HU44)</f>
        <v>215</v>
      </c>
      <c r="S44" s="204">
        <f>_xlfn.DAYS(About!$A$3,'Core Indicators'!IC44)</f>
        <v>215</v>
      </c>
      <c r="T44" s="204">
        <f>_xlfn.DAYS(About!$A$3,'Core Indicators'!IK44)</f>
        <v>215</v>
      </c>
      <c r="U44" s="204">
        <f>_xlfn.DAYS(About!$A$3,'Core Indicators'!IS44)</f>
        <v>215</v>
      </c>
      <c r="V44" s="204">
        <f t="shared" si="1"/>
        <v>129.1</v>
      </c>
    </row>
    <row r="45" spans="1:22" x14ac:dyDescent="0.35">
      <c r="A45" s="203" t="str">
        <f>Lists!C:C</f>
        <v>IRQ003</v>
      </c>
      <c r="B45" s="204">
        <f>_xlfn.DAYS(About!$A$3,'Core Indicators'!U45)</f>
        <v>153</v>
      </c>
      <c r="C45" s="204">
        <f>_xlfn.DAYS(About!$A$3,'Core Indicators'!AC45)</f>
        <v>1</v>
      </c>
      <c r="D45" s="204">
        <f>_xlfn.DAYS(About!$A$3,'Core Indicators'!AK45)</f>
        <v>1</v>
      </c>
      <c r="E45" s="204">
        <f>_xlfn.DAYS(About!$A$3,'Core Indicators'!AS45)</f>
        <v>1</v>
      </c>
      <c r="F45" s="204">
        <f>_xlfn.DAYS(About!$A$3,'Core Indicators'!BQ45)</f>
        <v>216</v>
      </c>
      <c r="G45" s="204">
        <f>_xlfn.DAYS(About!$A$3,'Core Indicators'!DM45)</f>
        <v>1</v>
      </c>
      <c r="H45" s="204">
        <f>_xlfn.DAYS(About!$A$3,'Core Indicators'!DU45)</f>
        <v>1</v>
      </c>
      <c r="I45" s="204">
        <f>_xlfn.DAYS(About!$A$3,'Core Indicators'!EC45)</f>
        <v>1</v>
      </c>
      <c r="J45" s="204">
        <f>_xlfn.DAYS(About!$A$3,'Core Indicators'!EK45)</f>
        <v>1</v>
      </c>
      <c r="K45" s="204">
        <f>_xlfn.DAYS(About!$A$3,'Core Indicators'!ES45)</f>
        <v>1</v>
      </c>
      <c r="L45" s="204">
        <f>_xlfn.DAYS(About!$A$3,'Core Indicators'!FI45)</f>
        <v>866</v>
      </c>
      <c r="M45" s="204">
        <f>_xlfn.DAYS(About!$A$3,'Core Indicators'!GG45)</f>
        <v>215</v>
      </c>
      <c r="N45" s="204">
        <f>_xlfn.DAYS(About!$A$3,'Core Indicators'!GO45)</f>
        <v>215</v>
      </c>
      <c r="O45" s="204">
        <f>_xlfn.DAYS(About!$A$3,'Core Indicators'!GW45)</f>
        <v>215</v>
      </c>
      <c r="P45" s="204">
        <f>_xlfn.DAYS(About!$A$3,'Core Indicators'!HE45)</f>
        <v>215</v>
      </c>
      <c r="Q45" s="204">
        <f>_xlfn.DAYS(About!$A$3,'Core Indicators'!HM45)</f>
        <v>215</v>
      </c>
      <c r="R45" s="204">
        <f>_xlfn.DAYS(About!$A$3,'Core Indicators'!HU45)</f>
        <v>215</v>
      </c>
      <c r="S45" s="204">
        <f>_xlfn.DAYS(About!$A$3,'Core Indicators'!IC45)</f>
        <v>215</v>
      </c>
      <c r="T45" s="204">
        <f>_xlfn.DAYS(About!$A$3,'Core Indicators'!IK45)</f>
        <v>215</v>
      </c>
      <c r="U45" s="204">
        <f>_xlfn.DAYS(About!$A$3,'Core Indicators'!IS45)</f>
        <v>215</v>
      </c>
      <c r="V45" s="204">
        <f t="shared" si="1"/>
        <v>130.4</v>
      </c>
    </row>
    <row r="46" spans="1:22" x14ac:dyDescent="0.35">
      <c r="A46" s="203" t="str">
        <f>Lists!C:C</f>
        <v>ITA002</v>
      </c>
      <c r="B46" s="204">
        <f>_xlfn.DAYS(About!$A$3,'Core Indicators'!U46)</f>
        <v>866</v>
      </c>
      <c r="C46" s="204">
        <f>_xlfn.DAYS(About!$A$3,'Core Indicators'!AC46)</f>
        <v>1</v>
      </c>
      <c r="D46" s="204">
        <f>_xlfn.DAYS(About!$A$3,'Core Indicators'!AK46)</f>
        <v>1</v>
      </c>
      <c r="E46" s="204">
        <f>_xlfn.DAYS(About!$A$3,'Core Indicators'!AS46)</f>
        <v>1</v>
      </c>
      <c r="F46" s="204">
        <f>_xlfn.DAYS(About!$A$3,'Core Indicators'!BQ46)</f>
        <v>1</v>
      </c>
      <c r="G46" s="204">
        <f>_xlfn.DAYS(About!$A$3,'Core Indicators'!DM46)</f>
        <v>1</v>
      </c>
      <c r="H46" s="204">
        <f>_xlfn.DAYS(About!$A$3,'Core Indicators'!DU46)</f>
        <v>1</v>
      </c>
      <c r="I46" s="204">
        <f>_xlfn.DAYS(About!$A$3,'Core Indicators'!EC46)</f>
        <v>1</v>
      </c>
      <c r="J46" s="204">
        <f>_xlfn.DAYS(About!$A$3,'Core Indicators'!EK46)</f>
        <v>1</v>
      </c>
      <c r="K46" s="204">
        <f>_xlfn.DAYS(About!$A$3,'Core Indicators'!ES46)</f>
        <v>1</v>
      </c>
      <c r="L46" s="204">
        <f>_xlfn.DAYS(About!$A$3,'Core Indicators'!FI46)</f>
        <v>866</v>
      </c>
      <c r="M46" s="204">
        <f>_xlfn.DAYS(About!$A$3,'Core Indicators'!GG46)</f>
        <v>805</v>
      </c>
      <c r="N46" s="204">
        <f>_xlfn.DAYS(About!$A$3,'Core Indicators'!GO46)</f>
        <v>805</v>
      </c>
      <c r="O46" s="204">
        <f>_xlfn.DAYS(About!$A$3,'Core Indicators'!GW46)</f>
        <v>805</v>
      </c>
      <c r="P46" s="204">
        <f>_xlfn.DAYS(About!$A$3,'Core Indicators'!HE46)</f>
        <v>805</v>
      </c>
      <c r="Q46" s="204">
        <f>_xlfn.DAYS(About!$A$3,'Core Indicators'!HM46)</f>
        <v>805</v>
      </c>
      <c r="R46" s="204">
        <f>_xlfn.DAYS(About!$A$3,'Core Indicators'!HU46)</f>
        <v>805</v>
      </c>
      <c r="S46" s="204">
        <f>_xlfn.DAYS(About!$A$3,'Core Indicators'!IC46)</f>
        <v>805</v>
      </c>
      <c r="T46" s="204">
        <f>_xlfn.DAYS(About!$A$3,'Core Indicators'!IK46)</f>
        <v>805</v>
      </c>
      <c r="U46" s="204">
        <f>_xlfn.DAYS(About!$A$3,'Core Indicators'!IS46)</f>
        <v>805</v>
      </c>
      <c r="V46" s="204">
        <f t="shared" si="1"/>
        <v>167.9</v>
      </c>
    </row>
    <row r="47" spans="1:22" x14ac:dyDescent="0.35">
      <c r="A47" s="203" t="str">
        <f>Lists!C:C</f>
        <v>JOR002</v>
      </c>
      <c r="B47" s="204">
        <f>_xlfn.DAYS(About!$A$3,'Core Indicators'!U47)</f>
        <v>1</v>
      </c>
      <c r="C47" s="204">
        <f>_xlfn.DAYS(About!$A$3,'Core Indicators'!AC47)</f>
        <v>1</v>
      </c>
      <c r="D47" s="204">
        <f>_xlfn.DAYS(About!$A$3,'Core Indicators'!AK47)</f>
        <v>1</v>
      </c>
      <c r="E47" s="204">
        <f>_xlfn.DAYS(About!$A$3,'Core Indicators'!AS47)</f>
        <v>1</v>
      </c>
      <c r="F47" s="204">
        <f>_xlfn.DAYS(About!$A$3,'Core Indicators'!BQ47)</f>
        <v>212</v>
      </c>
      <c r="G47" s="204">
        <f>_xlfn.DAYS(About!$A$3,'Core Indicators'!DM47)</f>
        <v>1</v>
      </c>
      <c r="H47" s="204">
        <f>_xlfn.DAYS(About!$A$3,'Core Indicators'!DU47)</f>
        <v>1</v>
      </c>
      <c r="I47" s="204">
        <f>_xlfn.DAYS(About!$A$3,'Core Indicators'!EC47)</f>
        <v>1</v>
      </c>
      <c r="J47" s="204">
        <f>_xlfn.DAYS(About!$A$3,'Core Indicators'!EK47)</f>
        <v>1</v>
      </c>
      <c r="K47" s="204">
        <f>_xlfn.DAYS(About!$A$3,'Core Indicators'!ES47)</f>
        <v>1</v>
      </c>
      <c r="L47" s="204">
        <f>_xlfn.DAYS(About!$A$3,'Core Indicators'!FI47)</f>
        <v>362</v>
      </c>
      <c r="M47" s="204">
        <f>_xlfn.DAYS(About!$A$3,'Core Indicators'!GG47)</f>
        <v>215</v>
      </c>
      <c r="N47" s="204">
        <f>_xlfn.DAYS(About!$A$3,'Core Indicators'!GO47)</f>
        <v>215</v>
      </c>
      <c r="O47" s="204">
        <f>_xlfn.DAYS(About!$A$3,'Core Indicators'!GW47)</f>
        <v>215</v>
      </c>
      <c r="P47" s="204">
        <f>_xlfn.DAYS(About!$A$3,'Core Indicators'!HE47)</f>
        <v>215</v>
      </c>
      <c r="Q47" s="204">
        <f>_xlfn.DAYS(About!$A$3,'Core Indicators'!HM47)</f>
        <v>215</v>
      </c>
      <c r="R47" s="204">
        <f>_xlfn.DAYS(About!$A$3,'Core Indicators'!HU47)</f>
        <v>215</v>
      </c>
      <c r="S47" s="204">
        <f>_xlfn.DAYS(About!$A$3,'Core Indicators'!IC47)</f>
        <v>215</v>
      </c>
      <c r="T47" s="204">
        <f>_xlfn.DAYS(About!$A$3,'Core Indicators'!IK47)</f>
        <v>215</v>
      </c>
      <c r="U47" s="204">
        <f>_xlfn.DAYS(About!$A$3,'Core Indicators'!IS47)</f>
        <v>215</v>
      </c>
      <c r="V47" s="204">
        <f t="shared" si="1"/>
        <v>79.599999999999994</v>
      </c>
    </row>
    <row r="48" spans="1:22" x14ac:dyDescent="0.35">
      <c r="A48" s="203" t="str">
        <f>Lists!C:C</f>
        <v>KEN002</v>
      </c>
      <c r="B48" s="204">
        <f>_xlfn.DAYS(About!$A$3,'Core Indicators'!U48)</f>
        <v>124</v>
      </c>
      <c r="C48" s="204">
        <f>_xlfn.DAYS(About!$A$3,'Core Indicators'!AC48)</f>
        <v>124</v>
      </c>
      <c r="D48" s="204">
        <f>_xlfn.DAYS(About!$A$3,'Core Indicators'!AK48)</f>
        <v>124</v>
      </c>
      <c r="E48" s="204">
        <f>_xlfn.DAYS(About!$A$3,'Core Indicators'!AS48)</f>
        <v>124</v>
      </c>
      <c r="F48" s="204">
        <f>_xlfn.DAYS(About!$A$3,'Core Indicators'!BQ48)</f>
        <v>866</v>
      </c>
      <c r="G48" s="204">
        <f>_xlfn.DAYS(About!$A$3,'Core Indicators'!DM48)</f>
        <v>124</v>
      </c>
      <c r="H48" s="204">
        <f>_xlfn.DAYS(About!$A$3,'Core Indicators'!DU48)</f>
        <v>457</v>
      </c>
      <c r="I48" s="204">
        <f>_xlfn.DAYS(About!$A$3,'Core Indicators'!EC48)</f>
        <v>124</v>
      </c>
      <c r="J48" s="204">
        <f>_xlfn.DAYS(About!$A$3,'Core Indicators'!EK48)</f>
        <v>457</v>
      </c>
      <c r="K48" s="204">
        <f>_xlfn.DAYS(About!$A$3,'Core Indicators'!ES48)</f>
        <v>457</v>
      </c>
      <c r="L48" s="204">
        <f>_xlfn.DAYS(About!$A$3,'Core Indicators'!FI48)</f>
        <v>866</v>
      </c>
      <c r="M48" s="204">
        <f>_xlfn.DAYS(About!$A$3,'Core Indicators'!GG48)</f>
        <v>610</v>
      </c>
      <c r="N48" s="204">
        <f>_xlfn.DAYS(About!$A$3,'Core Indicators'!GO48)</f>
        <v>610</v>
      </c>
      <c r="O48" s="204">
        <f>_xlfn.DAYS(About!$A$3,'Core Indicators'!GW48)</f>
        <v>610</v>
      </c>
      <c r="P48" s="204">
        <f>_xlfn.DAYS(About!$A$3,'Core Indicators'!HE48)</f>
        <v>610</v>
      </c>
      <c r="Q48" s="204">
        <f>_xlfn.DAYS(About!$A$3,'Core Indicators'!HM48)</f>
        <v>610</v>
      </c>
      <c r="R48" s="204">
        <f>_xlfn.DAYS(About!$A$3,'Core Indicators'!HU48)</f>
        <v>610</v>
      </c>
      <c r="S48" s="204">
        <f>_xlfn.DAYS(About!$A$3,'Core Indicators'!IC48)</f>
        <v>610</v>
      </c>
      <c r="T48" s="204">
        <f>_xlfn.DAYS(About!$A$3,'Core Indicators'!IK48)</f>
        <v>610</v>
      </c>
      <c r="U48" s="204">
        <f>_xlfn.DAYS(About!$A$3,'Core Indicators'!IS48)</f>
        <v>610</v>
      </c>
      <c r="V48" s="204">
        <f t="shared" si="1"/>
        <v>420.9</v>
      </c>
    </row>
    <row r="49" spans="1:22" x14ac:dyDescent="0.35">
      <c r="A49" s="203" t="str">
        <f>Lists!C:C</f>
        <v>LBN002</v>
      </c>
      <c r="B49" s="204">
        <f>_xlfn.DAYS(About!$A$3,'Core Indicators'!U49)</f>
        <v>390</v>
      </c>
      <c r="C49" s="204">
        <f>_xlfn.DAYS(About!$A$3,'Core Indicators'!AC49)</f>
        <v>150</v>
      </c>
      <c r="D49" s="204">
        <f>_xlfn.DAYS(About!$A$3,'Core Indicators'!AK49)</f>
        <v>94</v>
      </c>
      <c r="E49" s="204">
        <f>_xlfn.DAYS(About!$A$3,'Core Indicators'!AS49)</f>
        <v>63</v>
      </c>
      <c r="F49" s="204">
        <f>_xlfn.DAYS(About!$A$3,'Core Indicators'!BQ49)</f>
        <v>245</v>
      </c>
      <c r="G49" s="204">
        <f>_xlfn.DAYS(About!$A$3,'Core Indicators'!DM49)</f>
        <v>94</v>
      </c>
      <c r="H49" s="204">
        <f>_xlfn.DAYS(About!$A$3,'Core Indicators'!DU49)</f>
        <v>94</v>
      </c>
      <c r="I49" s="204">
        <f>_xlfn.DAYS(About!$A$3,'Core Indicators'!EC49)</f>
        <v>94</v>
      </c>
      <c r="J49" s="204">
        <f>_xlfn.DAYS(About!$A$3,'Core Indicators'!EK49)</f>
        <v>94</v>
      </c>
      <c r="K49" s="204">
        <f>_xlfn.DAYS(About!$A$3,'Core Indicators'!ES49)</f>
        <v>94</v>
      </c>
      <c r="L49" s="204">
        <f>_xlfn.DAYS(About!$A$3,'Core Indicators'!FI49)</f>
        <v>390</v>
      </c>
      <c r="M49" s="204">
        <f>_xlfn.DAYS(About!$A$3,'Core Indicators'!GG49)</f>
        <v>215</v>
      </c>
      <c r="N49" s="204">
        <f>_xlfn.DAYS(About!$A$3,'Core Indicators'!GO49)</f>
        <v>215</v>
      </c>
      <c r="O49" s="204">
        <f>_xlfn.DAYS(About!$A$3,'Core Indicators'!GW49)</f>
        <v>215</v>
      </c>
      <c r="P49" s="204">
        <f>_xlfn.DAYS(About!$A$3,'Core Indicators'!HE49)</f>
        <v>215</v>
      </c>
      <c r="Q49" s="204">
        <f>_xlfn.DAYS(About!$A$3,'Core Indicators'!HM49)</f>
        <v>215</v>
      </c>
      <c r="R49" s="204">
        <f>_xlfn.DAYS(About!$A$3,'Core Indicators'!HU49)</f>
        <v>215</v>
      </c>
      <c r="S49" s="204">
        <f>_xlfn.DAYS(About!$A$3,'Core Indicators'!IC49)</f>
        <v>215</v>
      </c>
      <c r="T49" s="204">
        <f>_xlfn.DAYS(About!$A$3,'Core Indicators'!IK49)</f>
        <v>215</v>
      </c>
      <c r="U49" s="204">
        <f>_xlfn.DAYS(About!$A$3,'Core Indicators'!IS49)</f>
        <v>215</v>
      </c>
      <c r="V49" s="204">
        <f t="shared" si="1"/>
        <v>147.69999999999999</v>
      </c>
    </row>
    <row r="50" spans="1:22" x14ac:dyDescent="0.35">
      <c r="A50" s="203" t="str">
        <f>Lists!C:C</f>
        <v>LBN004</v>
      </c>
      <c r="B50" s="204">
        <f>_xlfn.DAYS(About!$A$3,'Core Indicators'!U50)</f>
        <v>427</v>
      </c>
      <c r="C50" s="204">
        <f>_xlfn.DAYS(About!$A$3,'Core Indicators'!AC50)</f>
        <v>150</v>
      </c>
      <c r="D50" s="204">
        <f>_xlfn.DAYS(About!$A$3,'Core Indicators'!AK50)</f>
        <v>94</v>
      </c>
      <c r="E50" s="204">
        <f>_xlfn.DAYS(About!$A$3,'Core Indicators'!AS50)</f>
        <v>123</v>
      </c>
      <c r="F50" s="204">
        <f>_xlfn.DAYS(About!$A$3,'Core Indicators'!BQ50)</f>
        <v>1</v>
      </c>
      <c r="G50" s="204">
        <f>_xlfn.DAYS(About!$A$3,'Core Indicators'!DM50)</f>
        <v>94</v>
      </c>
      <c r="H50" s="204">
        <f>_xlfn.DAYS(About!$A$3,'Core Indicators'!DU50)</f>
        <v>94</v>
      </c>
      <c r="I50" s="204">
        <f>_xlfn.DAYS(About!$A$3,'Core Indicators'!EC50)</f>
        <v>94</v>
      </c>
      <c r="J50" s="204">
        <f>_xlfn.DAYS(About!$A$3,'Core Indicators'!EK50)</f>
        <v>94</v>
      </c>
      <c r="K50" s="204">
        <f>_xlfn.DAYS(About!$A$3,'Core Indicators'!ES50)</f>
        <v>94</v>
      </c>
      <c r="L50" s="204">
        <f>_xlfn.DAYS(About!$A$3,'Core Indicators'!FI50)</f>
        <v>427</v>
      </c>
      <c r="M50" s="204">
        <f>_xlfn.DAYS(About!$A$3,'Core Indicators'!GG50)</f>
        <v>215</v>
      </c>
      <c r="N50" s="204">
        <f>_xlfn.DAYS(About!$A$3,'Core Indicators'!GO50)</f>
        <v>215</v>
      </c>
      <c r="O50" s="204">
        <f>_xlfn.DAYS(About!$A$3,'Core Indicators'!GW50)</f>
        <v>215</v>
      </c>
      <c r="P50" s="204">
        <f>_xlfn.DAYS(About!$A$3,'Core Indicators'!HE50)</f>
        <v>215</v>
      </c>
      <c r="Q50" s="204">
        <f>_xlfn.DAYS(About!$A$3,'Core Indicators'!HM50)</f>
        <v>215</v>
      </c>
      <c r="R50" s="204">
        <f>_xlfn.DAYS(About!$A$3,'Core Indicators'!HU50)</f>
        <v>215</v>
      </c>
      <c r="S50" s="204">
        <f>_xlfn.DAYS(About!$A$3,'Core Indicators'!IC50)</f>
        <v>215</v>
      </c>
      <c r="T50" s="204">
        <f>_xlfn.DAYS(About!$A$3,'Core Indicators'!IK50)</f>
        <v>215</v>
      </c>
      <c r="U50" s="204">
        <f>_xlfn.DAYS(About!$A$3,'Core Indicators'!IS50)</f>
        <v>215</v>
      </c>
      <c r="V50" s="204">
        <f t="shared" si="1"/>
        <v>133</v>
      </c>
    </row>
    <row r="51" spans="1:22" x14ac:dyDescent="0.35">
      <c r="A51" s="203" t="str">
        <f>Lists!C:C</f>
        <v>LBY001</v>
      </c>
      <c r="B51" s="204">
        <f>_xlfn.DAYS(About!$A$3,'Core Indicators'!U51)</f>
        <v>427</v>
      </c>
      <c r="C51" s="204">
        <f>_xlfn.DAYS(About!$A$3,'Core Indicators'!AC51)</f>
        <v>92</v>
      </c>
      <c r="D51" s="204">
        <f>_xlfn.DAYS(About!$A$3,'Core Indicators'!AK51)</f>
        <v>427</v>
      </c>
      <c r="E51" s="204">
        <f>_xlfn.DAYS(About!$A$3,'Core Indicators'!AS51)</f>
        <v>65</v>
      </c>
      <c r="F51" s="204">
        <f>_xlfn.DAYS(About!$A$3,'Core Indicators'!BQ51)</f>
        <v>91</v>
      </c>
      <c r="G51" s="204">
        <f>_xlfn.DAYS(About!$A$3,'Core Indicators'!DM51)</f>
        <v>91</v>
      </c>
      <c r="H51" s="204">
        <f>_xlfn.DAYS(About!$A$3,'Core Indicators'!DU51)</f>
        <v>91</v>
      </c>
      <c r="I51" s="204">
        <f>_xlfn.DAYS(About!$A$3,'Core Indicators'!EC51)</f>
        <v>91</v>
      </c>
      <c r="J51" s="204">
        <f>_xlfn.DAYS(About!$A$3,'Core Indicators'!EK51)</f>
        <v>91</v>
      </c>
      <c r="K51" s="204">
        <f>_xlfn.DAYS(About!$A$3,'Core Indicators'!ES51)</f>
        <v>91</v>
      </c>
      <c r="L51" s="204">
        <f>_xlfn.DAYS(About!$A$3,'Core Indicators'!FI51)</f>
        <v>427</v>
      </c>
      <c r="M51" s="204">
        <f>_xlfn.DAYS(About!$A$3,'Core Indicators'!GG51)</f>
        <v>215</v>
      </c>
      <c r="N51" s="204">
        <f>_xlfn.DAYS(About!$A$3,'Core Indicators'!GO51)</f>
        <v>215</v>
      </c>
      <c r="O51" s="204">
        <f>_xlfn.DAYS(About!$A$3,'Core Indicators'!GW51)</f>
        <v>215</v>
      </c>
      <c r="P51" s="204">
        <f>_xlfn.DAYS(About!$A$3,'Core Indicators'!HE51)</f>
        <v>215</v>
      </c>
      <c r="Q51" s="204">
        <f>_xlfn.DAYS(About!$A$3,'Core Indicators'!HM51)</f>
        <v>215</v>
      </c>
      <c r="R51" s="204">
        <f>_xlfn.DAYS(About!$A$3,'Core Indicators'!HU51)</f>
        <v>215</v>
      </c>
      <c r="S51" s="204">
        <f>_xlfn.DAYS(About!$A$3,'Core Indicators'!IC51)</f>
        <v>215</v>
      </c>
      <c r="T51" s="204">
        <f>_xlfn.DAYS(About!$A$3,'Core Indicators'!IK51)</f>
        <v>215</v>
      </c>
      <c r="U51" s="204">
        <f>_xlfn.DAYS(About!$A$3,'Core Indicators'!IS51)</f>
        <v>215</v>
      </c>
      <c r="V51" s="204">
        <f t="shared" si="1"/>
        <v>168</v>
      </c>
    </row>
    <row r="52" spans="1:22" x14ac:dyDescent="0.35">
      <c r="A52" s="203" t="str">
        <f>Lists!C:C</f>
        <v>LBY002</v>
      </c>
      <c r="B52" s="204">
        <f>_xlfn.DAYS(About!$A$3,'Core Indicators'!U52)</f>
        <v>275</v>
      </c>
      <c r="C52" s="204">
        <f>_xlfn.DAYS(About!$A$3,'Core Indicators'!AC52)</f>
        <v>92</v>
      </c>
      <c r="D52" s="204">
        <f>_xlfn.DAYS(About!$A$3,'Core Indicators'!AK52)</f>
        <v>63</v>
      </c>
      <c r="E52" s="204">
        <f>_xlfn.DAYS(About!$A$3,'Core Indicators'!AS52)</f>
        <v>63</v>
      </c>
      <c r="F52" s="204">
        <f>_xlfn.DAYS(About!$A$3,'Core Indicators'!BQ52)</f>
        <v>92</v>
      </c>
      <c r="G52" s="204">
        <f>_xlfn.DAYS(About!$A$3,'Core Indicators'!DM52)</f>
        <v>63</v>
      </c>
      <c r="H52" s="204">
        <f>_xlfn.DAYS(About!$A$3,'Core Indicators'!DU52)</f>
        <v>63</v>
      </c>
      <c r="I52" s="204">
        <f>_xlfn.DAYS(About!$A$3,'Core Indicators'!EC52)</f>
        <v>91</v>
      </c>
      <c r="J52" s="204">
        <f>_xlfn.DAYS(About!$A$3,'Core Indicators'!EK52)</f>
        <v>91</v>
      </c>
      <c r="K52" s="204">
        <f>_xlfn.DAYS(About!$A$3,'Core Indicators'!ES52)</f>
        <v>275</v>
      </c>
      <c r="L52" s="204">
        <f>_xlfn.DAYS(About!$A$3,'Core Indicators'!FI52)</f>
        <v>427</v>
      </c>
      <c r="M52" s="204">
        <f>_xlfn.DAYS(About!$A$3,'Core Indicators'!GG52)</f>
        <v>215</v>
      </c>
      <c r="N52" s="204">
        <f>_xlfn.DAYS(About!$A$3,'Core Indicators'!GO52)</f>
        <v>215</v>
      </c>
      <c r="O52" s="204">
        <f>_xlfn.DAYS(About!$A$3,'Core Indicators'!GW52)</f>
        <v>215</v>
      </c>
      <c r="P52" s="204">
        <f>_xlfn.DAYS(About!$A$3,'Core Indicators'!HE52)</f>
        <v>215</v>
      </c>
      <c r="Q52" s="204">
        <f>_xlfn.DAYS(About!$A$3,'Core Indicators'!HM52)</f>
        <v>215</v>
      </c>
      <c r="R52" s="204">
        <f>_xlfn.DAYS(About!$A$3,'Core Indicators'!HU52)</f>
        <v>215</v>
      </c>
      <c r="S52" s="204">
        <f>_xlfn.DAYS(About!$A$3,'Core Indicators'!IC52)</f>
        <v>215</v>
      </c>
      <c r="T52" s="204">
        <f>_xlfn.DAYS(About!$A$3,'Core Indicators'!IK52)</f>
        <v>215</v>
      </c>
      <c r="U52" s="204">
        <f>_xlfn.DAYS(About!$A$3,'Core Indicators'!IS52)</f>
        <v>215</v>
      </c>
      <c r="V52" s="204">
        <f t="shared" si="1"/>
        <v>144.30000000000001</v>
      </c>
    </row>
    <row r="53" spans="1:22" x14ac:dyDescent="0.35">
      <c r="A53" s="203" t="str">
        <f>Lists!C:C</f>
        <v>LSO002</v>
      </c>
      <c r="B53" s="204">
        <f>_xlfn.DAYS(About!$A$3,'Core Indicators'!U53)</f>
        <v>701</v>
      </c>
      <c r="C53" s="204">
        <f>_xlfn.DAYS(About!$A$3,'Core Indicators'!AC53)</f>
        <v>243</v>
      </c>
      <c r="D53" s="204">
        <f>_xlfn.DAYS(About!$A$3,'Core Indicators'!AK53)</f>
        <v>243</v>
      </c>
      <c r="E53" s="204">
        <f>_xlfn.DAYS(About!$A$3,'Core Indicators'!AS53)</f>
        <v>264</v>
      </c>
      <c r="F53" s="204">
        <f>_xlfn.DAYS(About!$A$3,'Core Indicators'!BQ53)</f>
        <v>882</v>
      </c>
      <c r="G53" s="204">
        <f>_xlfn.DAYS(About!$A$3,'Core Indicators'!DM53)</f>
        <v>243</v>
      </c>
      <c r="H53" s="204">
        <f>_xlfn.DAYS(About!$A$3,'Core Indicators'!DU53)</f>
        <v>243</v>
      </c>
      <c r="I53" s="204">
        <f>_xlfn.DAYS(About!$A$3,'Core Indicators'!EC53)</f>
        <v>243</v>
      </c>
      <c r="J53" s="204">
        <f>_xlfn.DAYS(About!$A$3,'Core Indicators'!EK53)</f>
        <v>243</v>
      </c>
      <c r="K53" s="204">
        <f>_xlfn.DAYS(About!$A$3,'Core Indicators'!ES53)</f>
        <v>243</v>
      </c>
      <c r="L53" s="204">
        <f>_xlfn.DAYS(About!$A$3,'Core Indicators'!FI53)</f>
        <v>882</v>
      </c>
      <c r="M53" s="204">
        <f>_xlfn.DAYS(About!$A$3,'Core Indicators'!GG53)</f>
        <v>216</v>
      </c>
      <c r="N53" s="204">
        <f>_xlfn.DAYS(About!$A$3,'Core Indicators'!GO53)</f>
        <v>216</v>
      </c>
      <c r="O53" s="204">
        <f>_xlfn.DAYS(About!$A$3,'Core Indicators'!GW53)</f>
        <v>216</v>
      </c>
      <c r="P53" s="204">
        <f>_xlfn.DAYS(About!$A$3,'Core Indicators'!HE53)</f>
        <v>216</v>
      </c>
      <c r="Q53" s="204">
        <f>_xlfn.DAYS(About!$A$3,'Core Indicators'!HM53)</f>
        <v>216</v>
      </c>
      <c r="R53" s="204">
        <f>_xlfn.DAYS(About!$A$3,'Core Indicators'!HU53)</f>
        <v>216</v>
      </c>
      <c r="S53" s="204">
        <f>_xlfn.DAYS(About!$A$3,'Core Indicators'!IC53)</f>
        <v>216</v>
      </c>
      <c r="T53" s="204">
        <f>_xlfn.DAYS(About!$A$3,'Core Indicators'!IK53)</f>
        <v>216</v>
      </c>
      <c r="U53" s="204">
        <f>_xlfn.DAYS(About!$A$3,'Core Indicators'!IS53)</f>
        <v>216</v>
      </c>
      <c r="V53" s="204">
        <f t="shared" si="1"/>
        <v>370.2</v>
      </c>
    </row>
    <row r="54" spans="1:22" x14ac:dyDescent="0.35">
      <c r="A54" s="203" t="str">
        <f>Lists!C:C</f>
        <v>MAR002</v>
      </c>
      <c r="B54" s="204">
        <f>_xlfn.DAYS(About!$A$3,'Core Indicators'!U54)</f>
        <v>274</v>
      </c>
      <c r="C54" s="204">
        <f>_xlfn.DAYS(About!$A$3,'Core Indicators'!AC54)</f>
        <v>385</v>
      </c>
      <c r="D54" s="204">
        <f>_xlfn.DAYS(About!$A$3,'Core Indicators'!AK54)</f>
        <v>385</v>
      </c>
      <c r="E54" s="204">
        <f>_xlfn.DAYS(About!$A$3,'Core Indicators'!AS54)</f>
        <v>385</v>
      </c>
      <c r="F54" s="204">
        <f>_xlfn.DAYS(About!$A$3,'Core Indicators'!BQ54)</f>
        <v>2</v>
      </c>
      <c r="G54" s="204">
        <f>_xlfn.DAYS(About!$A$3,'Core Indicators'!DM54)</f>
        <v>579</v>
      </c>
      <c r="H54" s="204">
        <f>_xlfn.DAYS(About!$A$3,'Core Indicators'!DU54)</f>
        <v>579</v>
      </c>
      <c r="I54" s="204">
        <f>_xlfn.DAYS(About!$A$3,'Core Indicators'!EC54)</f>
        <v>579</v>
      </c>
      <c r="J54" s="204">
        <f>_xlfn.DAYS(About!$A$3,'Core Indicators'!EK54)</f>
        <v>579</v>
      </c>
      <c r="K54" s="204">
        <f>_xlfn.DAYS(About!$A$3,'Core Indicators'!ES54)</f>
        <v>579</v>
      </c>
      <c r="L54" s="204">
        <f>_xlfn.DAYS(About!$A$3,'Core Indicators'!FI54)</f>
        <v>866</v>
      </c>
      <c r="M54" s="204">
        <f>_xlfn.DAYS(About!$A$3,'Core Indicators'!GG54)</f>
        <v>215</v>
      </c>
      <c r="N54" s="204">
        <f>_xlfn.DAYS(About!$A$3,'Core Indicators'!GO54)</f>
        <v>215</v>
      </c>
      <c r="O54" s="204">
        <f>_xlfn.DAYS(About!$A$3,'Core Indicators'!GW54)</f>
        <v>215</v>
      </c>
      <c r="P54" s="204">
        <f>_xlfn.DAYS(About!$A$3,'Core Indicators'!HE54)</f>
        <v>215</v>
      </c>
      <c r="Q54" s="204">
        <f>_xlfn.DAYS(About!$A$3,'Core Indicators'!HM54)</f>
        <v>215</v>
      </c>
      <c r="R54" s="204">
        <f>_xlfn.DAYS(About!$A$3,'Core Indicators'!HU54)</f>
        <v>215</v>
      </c>
      <c r="S54" s="204">
        <f>_xlfn.DAYS(About!$A$3,'Core Indicators'!IC54)</f>
        <v>215</v>
      </c>
      <c r="T54" s="204">
        <f>_xlfn.DAYS(About!$A$3,'Core Indicators'!IK54)</f>
        <v>215</v>
      </c>
      <c r="U54" s="204">
        <f>_xlfn.DAYS(About!$A$3,'Core Indicators'!IS54)</f>
        <v>215</v>
      </c>
      <c r="V54" s="204">
        <f t="shared" si="1"/>
        <v>474.8</v>
      </c>
    </row>
    <row r="55" spans="1:22" x14ac:dyDescent="0.35">
      <c r="A55" s="203" t="str">
        <f>Lists!C:C</f>
        <v>MDG002</v>
      </c>
      <c r="B55" s="204">
        <f>_xlfn.DAYS(About!$A$3,'Core Indicators'!U55)</f>
        <v>152</v>
      </c>
      <c r="C55" s="204">
        <f>_xlfn.DAYS(About!$A$3,'Core Indicators'!AC55)</f>
        <v>152</v>
      </c>
      <c r="D55" s="204">
        <f>_xlfn.DAYS(About!$A$3,'Core Indicators'!AK55)</f>
        <v>152</v>
      </c>
      <c r="E55" s="204">
        <f>_xlfn.DAYS(About!$A$3,'Core Indicators'!AS55)</f>
        <v>264</v>
      </c>
      <c r="F55" s="204">
        <f>_xlfn.DAYS(About!$A$3,'Core Indicators'!BQ55)</f>
        <v>243</v>
      </c>
      <c r="G55" s="204">
        <f>_xlfn.DAYS(About!$A$3,'Core Indicators'!DM55)</f>
        <v>152</v>
      </c>
      <c r="H55" s="204">
        <f>_xlfn.DAYS(About!$A$3,'Core Indicators'!DU55)</f>
        <v>152</v>
      </c>
      <c r="I55" s="204">
        <f>_xlfn.DAYS(About!$A$3,'Core Indicators'!EC55)</f>
        <v>152</v>
      </c>
      <c r="J55" s="204">
        <f>_xlfn.DAYS(About!$A$3,'Core Indicators'!EK55)</f>
        <v>152</v>
      </c>
      <c r="K55" s="204">
        <f>_xlfn.DAYS(About!$A$3,'Core Indicators'!ES55)</f>
        <v>152</v>
      </c>
      <c r="L55" s="204">
        <f>_xlfn.DAYS(About!$A$3,'Core Indicators'!FI55)</f>
        <v>727</v>
      </c>
      <c r="M55" s="204">
        <f>_xlfn.DAYS(About!$A$3,'Core Indicators'!GG55)</f>
        <v>216</v>
      </c>
      <c r="N55" s="204">
        <f>_xlfn.DAYS(About!$A$3,'Core Indicators'!GO55)</f>
        <v>216</v>
      </c>
      <c r="O55" s="204">
        <f>_xlfn.DAYS(About!$A$3,'Core Indicators'!GW55)</f>
        <v>216</v>
      </c>
      <c r="P55" s="204">
        <f>_xlfn.DAYS(About!$A$3,'Core Indicators'!HE55)</f>
        <v>216</v>
      </c>
      <c r="Q55" s="204">
        <f>_xlfn.DAYS(About!$A$3,'Core Indicators'!HM55)</f>
        <v>216</v>
      </c>
      <c r="R55" s="204">
        <f>_xlfn.DAYS(About!$A$3,'Core Indicators'!HU55)</f>
        <v>216</v>
      </c>
      <c r="S55" s="204">
        <f>_xlfn.DAYS(About!$A$3,'Core Indicators'!IC55)</f>
        <v>216</v>
      </c>
      <c r="T55" s="204">
        <f>_xlfn.DAYS(About!$A$3,'Core Indicators'!IK55)</f>
        <v>216</v>
      </c>
      <c r="U55" s="204">
        <f>_xlfn.DAYS(About!$A$3,'Core Indicators'!IS55)</f>
        <v>216</v>
      </c>
      <c r="V55" s="204">
        <f t="shared" si="1"/>
        <v>236.2</v>
      </c>
    </row>
    <row r="56" spans="1:22" x14ac:dyDescent="0.35">
      <c r="A56" s="203" t="str">
        <f>Lists!C:C</f>
        <v>MEX001</v>
      </c>
      <c r="B56" s="204">
        <f>_xlfn.DAYS(About!$A$3,'Core Indicators'!U56)</f>
        <v>579</v>
      </c>
      <c r="C56" s="204">
        <f>_xlfn.DAYS(About!$A$3,'Core Indicators'!AC56)</f>
        <v>566</v>
      </c>
      <c r="D56" s="204">
        <f>_xlfn.DAYS(About!$A$3,'Core Indicators'!AK56)</f>
        <v>579</v>
      </c>
      <c r="E56" s="204">
        <f>_xlfn.DAYS(About!$A$3,'Core Indicators'!AS56)</f>
        <v>365</v>
      </c>
      <c r="F56" s="204">
        <f>_xlfn.DAYS(About!$A$3,'Core Indicators'!BQ56)</f>
        <v>153</v>
      </c>
      <c r="G56" s="204">
        <f>_xlfn.DAYS(About!$A$3,'Core Indicators'!DM56)</f>
        <v>566</v>
      </c>
      <c r="H56" s="204">
        <f>_xlfn.DAYS(About!$A$3,'Core Indicators'!DU56)</f>
        <v>579</v>
      </c>
      <c r="I56" s="204">
        <f>_xlfn.DAYS(About!$A$3,'Core Indicators'!EC56)</f>
        <v>566</v>
      </c>
      <c r="J56" s="204">
        <f>_xlfn.DAYS(About!$A$3,'Core Indicators'!EK56)</f>
        <v>579</v>
      </c>
      <c r="K56" s="204">
        <f>_xlfn.DAYS(About!$A$3,'Core Indicators'!ES56)</f>
        <v>579</v>
      </c>
      <c r="L56" s="204">
        <f>_xlfn.DAYS(About!$A$3,'Core Indicators'!FI56)</f>
        <v>579</v>
      </c>
      <c r="M56" s="204">
        <f>_xlfn.DAYS(About!$A$3,'Core Indicators'!GG56)</f>
        <v>579</v>
      </c>
      <c r="N56" s="204">
        <f>_xlfn.DAYS(About!$A$3,'Core Indicators'!GO56)</f>
        <v>579</v>
      </c>
      <c r="O56" s="204">
        <f>_xlfn.DAYS(About!$A$3,'Core Indicators'!GW56)</f>
        <v>579</v>
      </c>
      <c r="P56" s="204">
        <f>_xlfn.DAYS(About!$A$3,'Core Indicators'!HE56)</f>
        <v>579</v>
      </c>
      <c r="Q56" s="204">
        <f>_xlfn.DAYS(About!$A$3,'Core Indicators'!HM56)</f>
        <v>579</v>
      </c>
      <c r="R56" s="204">
        <f>_xlfn.DAYS(About!$A$3,'Core Indicators'!HU56)</f>
        <v>579</v>
      </c>
      <c r="S56" s="204">
        <f>_xlfn.DAYS(About!$A$3,'Core Indicators'!IC56)</f>
        <v>579</v>
      </c>
      <c r="T56" s="204">
        <f>_xlfn.DAYS(About!$A$3,'Core Indicators'!IK56)</f>
        <v>579</v>
      </c>
      <c r="U56" s="204">
        <f>_xlfn.DAYS(About!$A$3,'Core Indicators'!IS56)</f>
        <v>579</v>
      </c>
      <c r="V56" s="204">
        <f t="shared" si="1"/>
        <v>512.4</v>
      </c>
    </row>
    <row r="57" spans="1:22" x14ac:dyDescent="0.35">
      <c r="A57" s="203" t="str">
        <f>Lists!C:C</f>
        <v>MEX002</v>
      </c>
      <c r="B57" s="204">
        <f>_xlfn.DAYS(About!$A$3,'Core Indicators'!U57)</f>
        <v>579</v>
      </c>
      <c r="C57" s="204">
        <f>_xlfn.DAYS(About!$A$3,'Core Indicators'!AC57)</f>
        <v>566</v>
      </c>
      <c r="D57" s="204">
        <f>_xlfn.DAYS(About!$A$3,'Core Indicators'!AK57)</f>
        <v>566</v>
      </c>
      <c r="E57" s="204">
        <f>_xlfn.DAYS(About!$A$3,'Core Indicators'!AS57)</f>
        <v>579</v>
      </c>
      <c r="F57" s="204">
        <f>_xlfn.DAYS(About!$A$3,'Core Indicators'!BQ57)</f>
        <v>153</v>
      </c>
      <c r="G57" s="204">
        <f>_xlfn.DAYS(About!$A$3,'Core Indicators'!DM57)</f>
        <v>566</v>
      </c>
      <c r="H57" s="204">
        <f>_xlfn.DAYS(About!$A$3,'Core Indicators'!DU57)</f>
        <v>579</v>
      </c>
      <c r="I57" s="204">
        <f>_xlfn.DAYS(About!$A$3,'Core Indicators'!EC57)</f>
        <v>566</v>
      </c>
      <c r="J57" s="204">
        <f>_xlfn.DAYS(About!$A$3,'Core Indicators'!EK57)</f>
        <v>579</v>
      </c>
      <c r="K57" s="204">
        <f>_xlfn.DAYS(About!$A$3,'Core Indicators'!ES57)</f>
        <v>579</v>
      </c>
      <c r="L57" s="204">
        <f>_xlfn.DAYS(About!$A$3,'Core Indicators'!FI57)</f>
        <v>579</v>
      </c>
      <c r="M57" s="204">
        <f>_xlfn.DAYS(About!$A$3,'Core Indicators'!GG57)</f>
        <v>579</v>
      </c>
      <c r="N57" s="204">
        <f>_xlfn.DAYS(About!$A$3,'Core Indicators'!GO57)</f>
        <v>579</v>
      </c>
      <c r="O57" s="204">
        <f>_xlfn.DAYS(About!$A$3,'Core Indicators'!GW57)</f>
        <v>579</v>
      </c>
      <c r="P57" s="204">
        <f>_xlfn.DAYS(About!$A$3,'Core Indicators'!HE57)</f>
        <v>579</v>
      </c>
      <c r="Q57" s="204">
        <f>_xlfn.DAYS(About!$A$3,'Core Indicators'!HM57)</f>
        <v>579</v>
      </c>
      <c r="R57" s="204">
        <f>_xlfn.DAYS(About!$A$3,'Core Indicators'!HU57)</f>
        <v>579</v>
      </c>
      <c r="S57" s="204">
        <f>_xlfn.DAYS(About!$A$3,'Core Indicators'!IC57)</f>
        <v>579</v>
      </c>
      <c r="T57" s="204">
        <f>_xlfn.DAYS(About!$A$3,'Core Indicators'!IK57)</f>
        <v>579</v>
      </c>
      <c r="U57" s="204">
        <f>_xlfn.DAYS(About!$A$3,'Core Indicators'!IS57)</f>
        <v>579</v>
      </c>
      <c r="V57" s="204">
        <f t="shared" si="1"/>
        <v>532.5</v>
      </c>
    </row>
    <row r="58" spans="1:22" x14ac:dyDescent="0.35">
      <c r="A58" s="203" t="str">
        <f>Lists!C:C</f>
        <v>MEX003</v>
      </c>
      <c r="B58" s="204">
        <f>_xlfn.DAYS(About!$A$3,'Core Indicators'!U58)</f>
        <v>579</v>
      </c>
      <c r="C58" s="204">
        <f>_xlfn.DAYS(About!$A$3,'Core Indicators'!AC58)</f>
        <v>566</v>
      </c>
      <c r="D58" s="204">
        <f>_xlfn.DAYS(About!$A$3,'Core Indicators'!AK58)</f>
        <v>566</v>
      </c>
      <c r="E58" s="204">
        <f>_xlfn.DAYS(About!$A$3,'Core Indicators'!AS58)</f>
        <v>566</v>
      </c>
      <c r="F58" s="204">
        <f>_xlfn.DAYS(About!$A$3,'Core Indicators'!BQ58)</f>
        <v>153</v>
      </c>
      <c r="G58" s="204">
        <f>_xlfn.DAYS(About!$A$3,'Core Indicators'!DM58)</f>
        <v>566</v>
      </c>
      <c r="H58" s="204">
        <f>_xlfn.DAYS(About!$A$3,'Core Indicators'!DU58)</f>
        <v>566</v>
      </c>
      <c r="I58" s="204">
        <f>_xlfn.DAYS(About!$A$3,'Core Indicators'!EC58)</f>
        <v>566</v>
      </c>
      <c r="J58" s="204">
        <f>_xlfn.DAYS(About!$A$3,'Core Indicators'!EK58)</f>
        <v>579</v>
      </c>
      <c r="K58" s="204">
        <f>_xlfn.DAYS(About!$A$3,'Core Indicators'!ES58)</f>
        <v>579</v>
      </c>
      <c r="L58" s="204">
        <f>_xlfn.DAYS(About!$A$3,'Core Indicators'!FI58)</f>
        <v>579</v>
      </c>
      <c r="M58" s="204">
        <f>_xlfn.DAYS(About!$A$3,'Core Indicators'!GG58)</f>
        <v>579</v>
      </c>
      <c r="N58" s="204">
        <f>_xlfn.DAYS(About!$A$3,'Core Indicators'!GO58)</f>
        <v>579</v>
      </c>
      <c r="O58" s="204">
        <f>_xlfn.DAYS(About!$A$3,'Core Indicators'!GW58)</f>
        <v>579</v>
      </c>
      <c r="P58" s="204">
        <f>_xlfn.DAYS(About!$A$3,'Core Indicators'!HE58)</f>
        <v>579</v>
      </c>
      <c r="Q58" s="204">
        <f>_xlfn.DAYS(About!$A$3,'Core Indicators'!HM58)</f>
        <v>579</v>
      </c>
      <c r="R58" s="204">
        <f>_xlfn.DAYS(About!$A$3,'Core Indicators'!HU58)</f>
        <v>579</v>
      </c>
      <c r="S58" s="204">
        <f>_xlfn.DAYS(About!$A$3,'Core Indicators'!IC58)</f>
        <v>579</v>
      </c>
      <c r="T58" s="204">
        <f>_xlfn.DAYS(About!$A$3,'Core Indicators'!IK58)</f>
        <v>579</v>
      </c>
      <c r="U58" s="204">
        <f>_xlfn.DAYS(About!$A$3,'Core Indicators'!IS58)</f>
        <v>579</v>
      </c>
      <c r="V58" s="204">
        <f t="shared" si="1"/>
        <v>529.9</v>
      </c>
    </row>
    <row r="59" spans="1:22" x14ac:dyDescent="0.35">
      <c r="A59" s="203" t="str">
        <f>Lists!C:C</f>
        <v>MLI001</v>
      </c>
      <c r="B59" s="204">
        <f>_xlfn.DAYS(About!$A$3,'Core Indicators'!U59)</f>
        <v>268</v>
      </c>
      <c r="C59" s="204">
        <f>_xlfn.DAYS(About!$A$3,'Core Indicators'!AC59)</f>
        <v>110</v>
      </c>
      <c r="D59" s="204">
        <f>_xlfn.DAYS(About!$A$3,'Core Indicators'!AK59)</f>
        <v>110</v>
      </c>
      <c r="E59" s="204">
        <f>_xlfn.DAYS(About!$A$3,'Core Indicators'!AS59)</f>
        <v>110</v>
      </c>
      <c r="F59" s="204">
        <f>_xlfn.DAYS(About!$A$3,'Core Indicators'!BQ59)</f>
        <v>96</v>
      </c>
      <c r="G59" s="204">
        <f>_xlfn.DAYS(About!$A$3,'Core Indicators'!DM59)</f>
        <v>110</v>
      </c>
      <c r="H59" s="204">
        <f>_xlfn.DAYS(About!$A$3,'Core Indicators'!DU59)</f>
        <v>110</v>
      </c>
      <c r="I59" s="204">
        <f>_xlfn.DAYS(About!$A$3,'Core Indicators'!EC59)</f>
        <v>110</v>
      </c>
      <c r="J59" s="204">
        <f>_xlfn.DAYS(About!$A$3,'Core Indicators'!EK59)</f>
        <v>110</v>
      </c>
      <c r="K59" s="204">
        <f>_xlfn.DAYS(About!$A$3,'Core Indicators'!ES59)</f>
        <v>110</v>
      </c>
      <c r="L59" s="204">
        <f>_xlfn.DAYS(About!$A$3,'Core Indicators'!FI59)</f>
        <v>888</v>
      </c>
      <c r="M59" s="204">
        <f>_xlfn.DAYS(About!$A$3,'Core Indicators'!GG59)</f>
        <v>212</v>
      </c>
      <c r="N59" s="204">
        <f>_xlfn.DAYS(About!$A$3,'Core Indicators'!GO59)</f>
        <v>212</v>
      </c>
      <c r="O59" s="204">
        <f>_xlfn.DAYS(About!$A$3,'Core Indicators'!GW59)</f>
        <v>212</v>
      </c>
      <c r="P59" s="204">
        <f>_xlfn.DAYS(About!$A$3,'Core Indicators'!HE59)</f>
        <v>212</v>
      </c>
      <c r="Q59" s="204">
        <f>_xlfn.DAYS(About!$A$3,'Core Indicators'!HM59)</f>
        <v>212</v>
      </c>
      <c r="R59" s="204">
        <f>_xlfn.DAYS(About!$A$3,'Core Indicators'!HU59)</f>
        <v>212</v>
      </c>
      <c r="S59" s="204">
        <f>_xlfn.DAYS(About!$A$3,'Core Indicators'!IC59)</f>
        <v>212</v>
      </c>
      <c r="T59" s="204">
        <f>_xlfn.DAYS(About!$A$3,'Core Indicators'!IK59)</f>
        <v>212</v>
      </c>
      <c r="U59" s="204">
        <f>_xlfn.DAYS(About!$A$3,'Core Indicators'!IS59)</f>
        <v>212</v>
      </c>
      <c r="V59" s="204">
        <f t="shared" si="1"/>
        <v>196.6</v>
      </c>
    </row>
    <row r="60" spans="1:22" x14ac:dyDescent="0.35">
      <c r="A60" s="203" t="str">
        <f>Lists!C:C</f>
        <v>MMR001</v>
      </c>
      <c r="B60" s="204">
        <f>_xlfn.DAYS(About!$A$3,'Core Indicators'!U60)</f>
        <v>7</v>
      </c>
      <c r="C60" s="204">
        <f>_xlfn.DAYS(About!$A$3,'Core Indicators'!AC60)</f>
        <v>7</v>
      </c>
      <c r="D60" s="204">
        <f>_xlfn.DAYS(About!$A$3,'Core Indicators'!AK60)</f>
        <v>2</v>
      </c>
      <c r="E60" s="204">
        <f>_xlfn.DAYS(About!$A$3,'Core Indicators'!AS60)</f>
        <v>7</v>
      </c>
      <c r="F60" s="204">
        <f>_xlfn.DAYS(About!$A$3,'Core Indicators'!BQ60)</f>
        <v>14</v>
      </c>
      <c r="G60" s="204">
        <f>_xlfn.DAYS(About!$A$3,'Core Indicators'!DM60)</f>
        <v>2</v>
      </c>
      <c r="H60" s="204">
        <f>_xlfn.DAYS(About!$A$3,'Core Indicators'!DU60)</f>
        <v>2</v>
      </c>
      <c r="I60" s="204">
        <f>_xlfn.DAYS(About!$A$3,'Core Indicators'!EC60)</f>
        <v>149</v>
      </c>
      <c r="J60" s="204">
        <f>_xlfn.DAYS(About!$A$3,'Core Indicators'!EK60)</f>
        <v>149</v>
      </c>
      <c r="K60" s="204">
        <f>_xlfn.DAYS(About!$A$3,'Core Indicators'!ES60)</f>
        <v>149</v>
      </c>
      <c r="L60" s="204">
        <f>_xlfn.DAYS(About!$A$3,'Core Indicators'!FI60)</f>
        <v>149</v>
      </c>
      <c r="M60" s="204">
        <f>_xlfn.DAYS(About!$A$3,'Core Indicators'!GG60)</f>
        <v>212</v>
      </c>
      <c r="N60" s="204">
        <f>_xlfn.DAYS(About!$A$3,'Core Indicators'!GO60)</f>
        <v>212</v>
      </c>
      <c r="O60" s="204">
        <f>_xlfn.DAYS(About!$A$3,'Core Indicators'!GW60)</f>
        <v>212</v>
      </c>
      <c r="P60" s="204">
        <f>_xlfn.DAYS(About!$A$3,'Core Indicators'!HE60)</f>
        <v>212</v>
      </c>
      <c r="Q60" s="204">
        <f>_xlfn.DAYS(About!$A$3,'Core Indicators'!HM60)</f>
        <v>212</v>
      </c>
      <c r="R60" s="204">
        <f>_xlfn.DAYS(About!$A$3,'Core Indicators'!HU60)</f>
        <v>212</v>
      </c>
      <c r="S60" s="204">
        <f>_xlfn.DAYS(About!$A$3,'Core Indicators'!IC60)</f>
        <v>212</v>
      </c>
      <c r="T60" s="204">
        <f>_xlfn.DAYS(About!$A$3,'Core Indicators'!IK60)</f>
        <v>212</v>
      </c>
      <c r="U60" s="204">
        <f>_xlfn.DAYS(About!$A$3,'Core Indicators'!IS60)</f>
        <v>212</v>
      </c>
      <c r="V60" s="204">
        <f t="shared" si="1"/>
        <v>83.5</v>
      </c>
    </row>
    <row r="61" spans="1:22" x14ac:dyDescent="0.35">
      <c r="A61" s="203" t="str">
        <f>Lists!C:C</f>
        <v>MMR002</v>
      </c>
      <c r="B61" s="204">
        <f>_xlfn.DAYS(About!$A$3,'Core Indicators'!U61)</f>
        <v>149</v>
      </c>
      <c r="C61" s="204">
        <f>_xlfn.DAYS(About!$A$3,'Core Indicators'!AC61)</f>
        <v>149</v>
      </c>
      <c r="D61" s="204">
        <f>_xlfn.DAYS(About!$A$3,'Core Indicators'!AK61)</f>
        <v>149</v>
      </c>
      <c r="E61" s="204">
        <f>_xlfn.DAYS(About!$A$3,'Core Indicators'!AS61)</f>
        <v>2</v>
      </c>
      <c r="F61" s="204">
        <f>_xlfn.DAYS(About!$A$3,'Core Indicators'!BQ61)</f>
        <v>99</v>
      </c>
      <c r="G61" s="204">
        <f>_xlfn.DAYS(About!$A$3,'Core Indicators'!DM61)</f>
        <v>149</v>
      </c>
      <c r="H61" s="204">
        <f>_xlfn.DAYS(About!$A$3,'Core Indicators'!DU61)</f>
        <v>149</v>
      </c>
      <c r="I61" s="204">
        <f>_xlfn.DAYS(About!$A$3,'Core Indicators'!EC61)</f>
        <v>149</v>
      </c>
      <c r="J61" s="204">
        <f>_xlfn.DAYS(About!$A$3,'Core Indicators'!EK61)</f>
        <v>149</v>
      </c>
      <c r="K61" s="204">
        <f>_xlfn.DAYS(About!$A$3,'Core Indicators'!ES61)</f>
        <v>149</v>
      </c>
      <c r="L61" s="204">
        <f>_xlfn.DAYS(About!$A$3,'Core Indicators'!FI61)</f>
        <v>149</v>
      </c>
      <c r="M61" s="204">
        <f>_xlfn.DAYS(About!$A$3,'Core Indicators'!GG61)</f>
        <v>212</v>
      </c>
      <c r="N61" s="204">
        <f>_xlfn.DAYS(About!$A$3,'Core Indicators'!GO61)</f>
        <v>212</v>
      </c>
      <c r="O61" s="204">
        <f>_xlfn.DAYS(About!$A$3,'Core Indicators'!GW61)</f>
        <v>212</v>
      </c>
      <c r="P61" s="204">
        <f>_xlfn.DAYS(About!$A$3,'Core Indicators'!HE61)</f>
        <v>212</v>
      </c>
      <c r="Q61" s="204">
        <f>_xlfn.DAYS(About!$A$3,'Core Indicators'!HM61)</f>
        <v>212</v>
      </c>
      <c r="R61" s="204">
        <f>_xlfn.DAYS(About!$A$3,'Core Indicators'!HU61)</f>
        <v>212</v>
      </c>
      <c r="S61" s="204">
        <f>_xlfn.DAYS(About!$A$3,'Core Indicators'!IC61)</f>
        <v>212</v>
      </c>
      <c r="T61" s="204">
        <f>_xlfn.DAYS(About!$A$3,'Core Indicators'!IK61)</f>
        <v>212</v>
      </c>
      <c r="U61" s="204">
        <f>_xlfn.DAYS(About!$A$3,'Core Indicators'!IS61)</f>
        <v>212</v>
      </c>
      <c r="V61" s="204">
        <f t="shared" si="1"/>
        <v>135.6</v>
      </c>
    </row>
    <row r="62" spans="1:22" x14ac:dyDescent="0.35">
      <c r="A62" s="203" t="str">
        <f>Lists!C:C</f>
        <v>MMR003</v>
      </c>
      <c r="B62" s="204">
        <f>_xlfn.DAYS(About!$A$3,'Core Indicators'!U62)</f>
        <v>149</v>
      </c>
      <c r="C62" s="204">
        <f>_xlfn.DAYS(About!$A$3,'Core Indicators'!AC62)</f>
        <v>149</v>
      </c>
      <c r="D62" s="204">
        <f>_xlfn.DAYS(About!$A$3,'Core Indicators'!AK62)</f>
        <v>149</v>
      </c>
      <c r="E62" s="204">
        <f>_xlfn.DAYS(About!$A$3,'Core Indicators'!AS62)</f>
        <v>2</v>
      </c>
      <c r="F62" s="204">
        <f>_xlfn.DAYS(About!$A$3,'Core Indicators'!BQ62)</f>
        <v>99</v>
      </c>
      <c r="G62" s="204">
        <f>_xlfn.DAYS(About!$A$3,'Core Indicators'!DM62)</f>
        <v>149</v>
      </c>
      <c r="H62" s="204">
        <f>_xlfn.DAYS(About!$A$3,'Core Indicators'!DU62)</f>
        <v>149</v>
      </c>
      <c r="I62" s="204">
        <f>_xlfn.DAYS(About!$A$3,'Core Indicators'!EC62)</f>
        <v>149</v>
      </c>
      <c r="J62" s="204">
        <f>_xlfn.DAYS(About!$A$3,'Core Indicators'!EK62)</f>
        <v>149</v>
      </c>
      <c r="K62" s="204">
        <f>_xlfn.DAYS(About!$A$3,'Core Indicators'!ES62)</f>
        <v>149</v>
      </c>
      <c r="L62" s="204">
        <f>_xlfn.DAYS(About!$A$3,'Core Indicators'!FI62)</f>
        <v>149</v>
      </c>
      <c r="M62" s="204">
        <f>_xlfn.DAYS(About!$A$3,'Core Indicators'!GG62)</f>
        <v>212</v>
      </c>
      <c r="N62" s="204">
        <f>_xlfn.DAYS(About!$A$3,'Core Indicators'!GO62)</f>
        <v>212</v>
      </c>
      <c r="O62" s="204">
        <f>_xlfn.DAYS(About!$A$3,'Core Indicators'!GW62)</f>
        <v>212</v>
      </c>
      <c r="P62" s="204">
        <f>_xlfn.DAYS(About!$A$3,'Core Indicators'!HE62)</f>
        <v>212</v>
      </c>
      <c r="Q62" s="204">
        <f>_xlfn.DAYS(About!$A$3,'Core Indicators'!HM62)</f>
        <v>212</v>
      </c>
      <c r="R62" s="204">
        <f>_xlfn.DAYS(About!$A$3,'Core Indicators'!HU62)</f>
        <v>212</v>
      </c>
      <c r="S62" s="204">
        <f>_xlfn.DAYS(About!$A$3,'Core Indicators'!IC62)</f>
        <v>212</v>
      </c>
      <c r="T62" s="204">
        <f>_xlfn.DAYS(About!$A$3,'Core Indicators'!IK62)</f>
        <v>212</v>
      </c>
      <c r="U62" s="204">
        <f>_xlfn.DAYS(About!$A$3,'Core Indicators'!IS62)</f>
        <v>212</v>
      </c>
      <c r="V62" s="204">
        <f t="shared" si="1"/>
        <v>135.6</v>
      </c>
    </row>
    <row r="63" spans="1:22" x14ac:dyDescent="0.35">
      <c r="A63" s="203" t="str">
        <f>Lists!C:C</f>
        <v>MMR004</v>
      </c>
      <c r="B63" s="204">
        <f>_xlfn.DAYS(About!$A$3,'Core Indicators'!U63)</f>
        <v>7</v>
      </c>
      <c r="C63" s="204">
        <f>_xlfn.DAYS(About!$A$3,'Core Indicators'!AC63)</f>
        <v>7</v>
      </c>
      <c r="D63" s="204">
        <f>_xlfn.DAYS(About!$A$3,'Core Indicators'!AK63)</f>
        <v>7</v>
      </c>
      <c r="E63" s="204">
        <f>_xlfn.DAYS(About!$A$3,'Core Indicators'!AS63)</f>
        <v>7</v>
      </c>
      <c r="F63" s="204">
        <f>_xlfn.DAYS(About!$A$3,'Core Indicators'!BQ63)</f>
        <v>7</v>
      </c>
      <c r="G63" s="204">
        <f>_xlfn.DAYS(About!$A$3,'Core Indicators'!DM63)</f>
        <v>7</v>
      </c>
      <c r="H63" s="204">
        <f>_xlfn.DAYS(About!$A$3,'Core Indicators'!DU63)</f>
        <v>7</v>
      </c>
      <c r="I63" s="204">
        <f>_xlfn.DAYS(About!$A$3,'Core Indicators'!EC63)</f>
        <v>7</v>
      </c>
      <c r="J63" s="204">
        <f>_xlfn.DAYS(About!$A$3,'Core Indicators'!EK63)</f>
        <v>7</v>
      </c>
      <c r="K63" s="204">
        <f>_xlfn.DAYS(About!$A$3,'Core Indicators'!ES63)</f>
        <v>7</v>
      </c>
      <c r="L63" s="204">
        <f>_xlfn.DAYS(About!$A$3,'Core Indicators'!FI63)</f>
        <v>7</v>
      </c>
      <c r="M63" s="204">
        <f>_xlfn.DAYS(About!$A$3,'Core Indicators'!GG63)</f>
        <v>7</v>
      </c>
      <c r="N63" s="204">
        <f>_xlfn.DAYS(About!$A$3,'Core Indicators'!GO63)</f>
        <v>7</v>
      </c>
      <c r="O63" s="204">
        <f>_xlfn.DAYS(About!$A$3,'Core Indicators'!GW63)</f>
        <v>7</v>
      </c>
      <c r="P63" s="204">
        <f>_xlfn.DAYS(About!$A$3,'Core Indicators'!HE63)</f>
        <v>7</v>
      </c>
      <c r="Q63" s="204">
        <f>_xlfn.DAYS(About!$A$3,'Core Indicators'!HM63)</f>
        <v>7</v>
      </c>
      <c r="R63" s="204">
        <f>_xlfn.DAYS(About!$A$3,'Core Indicators'!HU63)</f>
        <v>7</v>
      </c>
      <c r="S63" s="204">
        <f>_xlfn.DAYS(About!$A$3,'Core Indicators'!IC63)</f>
        <v>7</v>
      </c>
      <c r="T63" s="204">
        <f>_xlfn.DAYS(About!$A$3,'Core Indicators'!IK63)</f>
        <v>7</v>
      </c>
      <c r="U63" s="204">
        <f>_xlfn.DAYS(About!$A$3,'Core Indicators'!IS63)</f>
        <v>7</v>
      </c>
      <c r="V63" s="204">
        <f t="shared" si="1"/>
        <v>7</v>
      </c>
    </row>
    <row r="64" spans="1:22" x14ac:dyDescent="0.35">
      <c r="A64" s="203" t="str">
        <f>Lists!C:C</f>
        <v>MOZ001</v>
      </c>
      <c r="B64" s="204">
        <f>_xlfn.DAYS(About!$A$3,'Core Indicators'!U64)</f>
        <v>124</v>
      </c>
      <c r="C64" s="204">
        <f>_xlfn.DAYS(About!$A$3,'Core Indicators'!AC64)</f>
        <v>124</v>
      </c>
      <c r="D64" s="204">
        <f>_xlfn.DAYS(About!$A$3,'Core Indicators'!AK64)</f>
        <v>124</v>
      </c>
      <c r="E64" s="204">
        <f>_xlfn.DAYS(About!$A$3,'Core Indicators'!AS64)</f>
        <v>124</v>
      </c>
      <c r="F64" s="204">
        <f>_xlfn.DAYS(About!$A$3,'Core Indicators'!BQ64)</f>
        <v>124</v>
      </c>
      <c r="G64" s="204">
        <f>_xlfn.DAYS(About!$A$3,'Core Indicators'!DM64)</f>
        <v>124</v>
      </c>
      <c r="H64" s="204">
        <f>_xlfn.DAYS(About!$A$3,'Core Indicators'!DU64)</f>
        <v>124</v>
      </c>
      <c r="I64" s="204">
        <f>_xlfn.DAYS(About!$A$3,'Core Indicators'!EC64)</f>
        <v>124</v>
      </c>
      <c r="J64" s="204">
        <f>_xlfn.DAYS(About!$A$3,'Core Indicators'!EK64)</f>
        <v>124</v>
      </c>
      <c r="K64" s="204">
        <f>_xlfn.DAYS(About!$A$3,'Core Indicators'!ES64)</f>
        <v>153</v>
      </c>
      <c r="L64" s="204">
        <f>_xlfn.DAYS(About!$A$3,'Core Indicators'!FI64)</f>
        <v>701</v>
      </c>
      <c r="M64" s="204">
        <f>_xlfn.DAYS(About!$A$3,'Core Indicators'!GG64)</f>
        <v>213</v>
      </c>
      <c r="N64" s="204">
        <f>_xlfn.DAYS(About!$A$3,'Core Indicators'!GO64)</f>
        <v>213</v>
      </c>
      <c r="O64" s="204">
        <f>_xlfn.DAYS(About!$A$3,'Core Indicators'!GW64)</f>
        <v>213</v>
      </c>
      <c r="P64" s="204">
        <f>_xlfn.DAYS(About!$A$3,'Core Indicators'!HE64)</f>
        <v>213</v>
      </c>
      <c r="Q64" s="204">
        <f>_xlfn.DAYS(About!$A$3,'Core Indicators'!HM64)</f>
        <v>213</v>
      </c>
      <c r="R64" s="204">
        <f>_xlfn.DAYS(About!$A$3,'Core Indicators'!HU64)</f>
        <v>213</v>
      </c>
      <c r="S64" s="204">
        <f>_xlfn.DAYS(About!$A$3,'Core Indicators'!IC64)</f>
        <v>213</v>
      </c>
      <c r="T64" s="204">
        <f>_xlfn.DAYS(About!$A$3,'Core Indicators'!IK64)</f>
        <v>213</v>
      </c>
      <c r="U64" s="204">
        <f>_xlfn.DAYS(About!$A$3,'Core Indicators'!IS64)</f>
        <v>213</v>
      </c>
      <c r="V64" s="204">
        <f t="shared" si="1"/>
        <v>193.5</v>
      </c>
    </row>
    <row r="65" spans="1:22" x14ac:dyDescent="0.35">
      <c r="A65" s="203" t="str">
        <f>Lists!C:C</f>
        <v>MOZ004</v>
      </c>
      <c r="B65" s="204">
        <f>_xlfn.DAYS(About!$A$3,'Core Indicators'!U65)</f>
        <v>124</v>
      </c>
      <c r="C65" s="204">
        <f>_xlfn.DAYS(About!$A$3,'Core Indicators'!AC65)</f>
        <v>124</v>
      </c>
      <c r="D65" s="204">
        <f>_xlfn.DAYS(About!$A$3,'Core Indicators'!AK65)</f>
        <v>124</v>
      </c>
      <c r="E65" s="204">
        <f>_xlfn.DAYS(About!$A$3,'Core Indicators'!AS65)</f>
        <v>124</v>
      </c>
      <c r="F65" s="204">
        <f>_xlfn.DAYS(About!$A$3,'Core Indicators'!BQ65)</f>
        <v>124</v>
      </c>
      <c r="G65" s="204">
        <f>_xlfn.DAYS(About!$A$3,'Core Indicators'!DM65)</f>
        <v>124</v>
      </c>
      <c r="H65" s="204">
        <f>_xlfn.DAYS(About!$A$3,'Core Indicators'!DU65)</f>
        <v>124</v>
      </c>
      <c r="I65" s="204">
        <f>_xlfn.DAYS(About!$A$3,'Core Indicators'!EC65)</f>
        <v>124</v>
      </c>
      <c r="J65" s="204">
        <f>_xlfn.DAYS(About!$A$3,'Core Indicators'!EK65)</f>
        <v>124</v>
      </c>
      <c r="K65" s="204">
        <f>_xlfn.DAYS(About!$A$3,'Core Indicators'!ES65)</f>
        <v>124</v>
      </c>
      <c r="L65" s="204">
        <f>_xlfn.DAYS(About!$A$3,'Core Indicators'!FI65)</f>
        <v>213</v>
      </c>
      <c r="M65" s="204">
        <f>_xlfn.DAYS(About!$A$3,'Core Indicators'!GG65)</f>
        <v>610</v>
      </c>
      <c r="N65" s="204">
        <f>_xlfn.DAYS(About!$A$3,'Core Indicators'!GO65)</f>
        <v>314</v>
      </c>
      <c r="O65" s="204">
        <f>_xlfn.DAYS(About!$A$3,'Core Indicators'!GW65)</f>
        <v>610</v>
      </c>
      <c r="P65" s="204">
        <f>_xlfn.DAYS(About!$A$3,'Core Indicators'!HE65)</f>
        <v>610</v>
      </c>
      <c r="Q65" s="204">
        <f>_xlfn.DAYS(About!$A$3,'Core Indicators'!HM65)</f>
        <v>610</v>
      </c>
      <c r="R65" s="204">
        <f>_xlfn.DAYS(About!$A$3,'Core Indicators'!HU65)</f>
        <v>610</v>
      </c>
      <c r="S65" s="204">
        <f>_xlfn.DAYS(About!$A$3,'Core Indicators'!IC65)</f>
        <v>315</v>
      </c>
      <c r="T65" s="204">
        <f>_xlfn.DAYS(About!$A$3,'Core Indicators'!IK65)</f>
        <v>610</v>
      </c>
      <c r="U65" s="204">
        <f>_xlfn.DAYS(About!$A$3,'Core Indicators'!IS65)</f>
        <v>610</v>
      </c>
      <c r="V65" s="204">
        <f t="shared" si="1"/>
        <v>181.5</v>
      </c>
    </row>
    <row r="66" spans="1:22" x14ac:dyDescent="0.35">
      <c r="A66" s="203" t="str">
        <f>Lists!C:C</f>
        <v>MOZ006</v>
      </c>
      <c r="B66" s="204">
        <f>_xlfn.DAYS(About!$A$3,'Core Indicators'!U66)</f>
        <v>124</v>
      </c>
      <c r="C66" s="204">
        <f>_xlfn.DAYS(About!$A$3,'Core Indicators'!AC66)</f>
        <v>124</v>
      </c>
      <c r="D66" s="204">
        <f>_xlfn.DAYS(About!$A$3,'Core Indicators'!AK66)</f>
        <v>153</v>
      </c>
      <c r="E66" s="204">
        <f>_xlfn.DAYS(About!$A$3,'Core Indicators'!AS66)</f>
        <v>337</v>
      </c>
      <c r="F66" s="204">
        <f>_xlfn.DAYS(About!$A$3,'Core Indicators'!BQ66)</f>
        <v>509</v>
      </c>
      <c r="G66" s="204">
        <f>_xlfn.DAYS(About!$A$3,'Core Indicators'!DM66)</f>
        <v>153</v>
      </c>
      <c r="H66" s="204">
        <f>_xlfn.DAYS(About!$A$3,'Core Indicators'!DU66)</f>
        <v>153</v>
      </c>
      <c r="I66" s="204">
        <f>_xlfn.DAYS(About!$A$3,'Core Indicators'!EC66)</f>
        <v>153</v>
      </c>
      <c r="J66" s="204">
        <f>_xlfn.DAYS(About!$A$3,'Core Indicators'!EK66)</f>
        <v>153</v>
      </c>
      <c r="K66" s="204">
        <f>_xlfn.DAYS(About!$A$3,'Core Indicators'!ES66)</f>
        <v>153</v>
      </c>
      <c r="L66" s="204">
        <f>_xlfn.DAYS(About!$A$3,'Core Indicators'!FI66)</f>
        <v>509</v>
      </c>
      <c r="M66" s="204">
        <f>_xlfn.DAYS(About!$A$3,'Core Indicators'!GG66)</f>
        <v>509</v>
      </c>
      <c r="N66" s="204">
        <f>_xlfn.DAYS(About!$A$3,'Core Indicators'!GO66)</f>
        <v>509</v>
      </c>
      <c r="O66" s="204">
        <f>_xlfn.DAYS(About!$A$3,'Core Indicators'!GW66)</f>
        <v>509</v>
      </c>
      <c r="P66" s="204">
        <f>_xlfn.DAYS(About!$A$3,'Core Indicators'!HE66)</f>
        <v>509</v>
      </c>
      <c r="Q66" s="204">
        <f>_xlfn.DAYS(About!$A$3,'Core Indicators'!HM66)</f>
        <v>509</v>
      </c>
      <c r="R66" s="204">
        <f>_xlfn.DAYS(About!$A$3,'Core Indicators'!HU66)</f>
        <v>509</v>
      </c>
      <c r="S66" s="204">
        <f>_xlfn.DAYS(About!$A$3,'Core Indicators'!IC66)</f>
        <v>509</v>
      </c>
      <c r="T66" s="204">
        <f>_xlfn.DAYS(About!$A$3,'Core Indicators'!IK66)</f>
        <v>509</v>
      </c>
      <c r="U66" s="204">
        <f>_xlfn.DAYS(About!$A$3,'Core Indicators'!IS66)</f>
        <v>509</v>
      </c>
      <c r="V66" s="204">
        <f t="shared" si="1"/>
        <v>278.2</v>
      </c>
    </row>
    <row r="67" spans="1:22" x14ac:dyDescent="0.35">
      <c r="A67" s="203" t="str">
        <f>Lists!C:C</f>
        <v>MOZ007</v>
      </c>
      <c r="B67" s="204">
        <f>_xlfn.DAYS(About!$A$3,'Core Indicators'!U67)</f>
        <v>140</v>
      </c>
      <c r="C67" s="204">
        <f>_xlfn.DAYS(About!$A$3,'Core Indicators'!AC67)</f>
        <v>140</v>
      </c>
      <c r="D67" s="204">
        <f>_xlfn.DAYS(About!$A$3,'Core Indicators'!AK67)</f>
        <v>124</v>
      </c>
      <c r="E67" s="204">
        <f>_xlfn.DAYS(About!$A$3,'Core Indicators'!AS67)</f>
        <v>124</v>
      </c>
      <c r="F67" s="204">
        <f>_xlfn.DAYS(About!$A$3,'Core Indicators'!BQ67)</f>
        <v>140</v>
      </c>
      <c r="G67" s="204">
        <f>_xlfn.DAYS(About!$A$3,'Core Indicators'!DM67)</f>
        <v>124</v>
      </c>
      <c r="H67" s="204">
        <f>_xlfn.DAYS(About!$A$3,'Core Indicators'!DU67)</f>
        <v>124</v>
      </c>
      <c r="I67" s="204">
        <f>_xlfn.DAYS(About!$A$3,'Core Indicators'!EC67)</f>
        <v>124</v>
      </c>
      <c r="J67" s="204">
        <f>_xlfn.DAYS(About!$A$3,'Core Indicators'!EK67)</f>
        <v>124</v>
      </c>
      <c r="K67" s="204">
        <f>_xlfn.DAYS(About!$A$3,'Core Indicators'!ES67)</f>
        <v>124</v>
      </c>
      <c r="L67" s="204">
        <f>_xlfn.DAYS(About!$A$3,'Core Indicators'!FI67)</f>
        <v>140</v>
      </c>
      <c r="M67" s="204">
        <f>_xlfn.DAYS(About!$A$3,'Core Indicators'!GG67)</f>
        <v>140</v>
      </c>
      <c r="N67" s="204">
        <f>_xlfn.DAYS(About!$A$3,'Core Indicators'!GO67)</f>
        <v>140</v>
      </c>
      <c r="O67" s="204">
        <f>_xlfn.DAYS(About!$A$3,'Core Indicators'!GW67)</f>
        <v>140</v>
      </c>
      <c r="P67" s="204">
        <f>_xlfn.DAYS(About!$A$3,'Core Indicators'!HE67)</f>
        <v>140</v>
      </c>
      <c r="Q67" s="204">
        <f>_xlfn.DAYS(About!$A$3,'Core Indicators'!HM67)</f>
        <v>140</v>
      </c>
      <c r="R67" s="204">
        <f>_xlfn.DAYS(About!$A$3,'Core Indicators'!HU67)</f>
        <v>140</v>
      </c>
      <c r="S67" s="204">
        <f>_xlfn.DAYS(About!$A$3,'Core Indicators'!IC67)</f>
        <v>140</v>
      </c>
      <c r="T67" s="204">
        <f>_xlfn.DAYS(About!$A$3,'Core Indicators'!IK67)</f>
        <v>140</v>
      </c>
      <c r="U67" s="204">
        <f>_xlfn.DAYS(About!$A$3,'Core Indicators'!IS67)</f>
        <v>140</v>
      </c>
      <c r="V67" s="204">
        <f t="shared" ref="V67:V98" si="2">AVERAGE(D67:M67)</f>
        <v>128.80000000000001</v>
      </c>
    </row>
    <row r="68" spans="1:22" x14ac:dyDescent="0.35">
      <c r="A68" s="203" t="str">
        <f>Lists!C:C</f>
        <v>MRT002</v>
      </c>
      <c r="B68" s="204">
        <f>_xlfn.DAYS(About!$A$3,'Core Indicators'!U68)</f>
        <v>867</v>
      </c>
      <c r="C68" s="204">
        <f>_xlfn.DAYS(About!$A$3,'Core Indicators'!AC68)</f>
        <v>139</v>
      </c>
      <c r="D68" s="204">
        <f>_xlfn.DAYS(About!$A$3,'Core Indicators'!AK68)</f>
        <v>139</v>
      </c>
      <c r="E68" s="204">
        <f>_xlfn.DAYS(About!$A$3,'Core Indicators'!AS68)</f>
        <v>139</v>
      </c>
      <c r="F68" s="204">
        <f>_xlfn.DAYS(About!$A$3,'Core Indicators'!BQ68)</f>
        <v>733</v>
      </c>
      <c r="G68" s="204">
        <f>_xlfn.DAYS(About!$A$3,'Core Indicators'!DM68)</f>
        <v>139</v>
      </c>
      <c r="H68" s="204">
        <f>_xlfn.DAYS(About!$A$3,'Core Indicators'!DU68)</f>
        <v>139</v>
      </c>
      <c r="I68" s="204">
        <f>_xlfn.DAYS(About!$A$3,'Core Indicators'!EC68)</f>
        <v>139</v>
      </c>
      <c r="J68" s="204">
        <f>_xlfn.DAYS(About!$A$3,'Core Indicators'!EK68)</f>
        <v>139</v>
      </c>
      <c r="K68" s="204">
        <f>_xlfn.DAYS(About!$A$3,'Core Indicators'!ES68)</f>
        <v>139</v>
      </c>
      <c r="L68" s="204">
        <f>_xlfn.DAYS(About!$A$3,'Core Indicators'!FI68)</f>
        <v>867</v>
      </c>
      <c r="M68" s="204">
        <f>_xlfn.DAYS(About!$A$3,'Core Indicators'!GG68)</f>
        <v>215</v>
      </c>
      <c r="N68" s="204">
        <f>_xlfn.DAYS(About!$A$3,'Core Indicators'!GO68)</f>
        <v>215</v>
      </c>
      <c r="O68" s="204">
        <f>_xlfn.DAYS(About!$A$3,'Core Indicators'!GW68)</f>
        <v>215</v>
      </c>
      <c r="P68" s="204">
        <f>_xlfn.DAYS(About!$A$3,'Core Indicators'!HE68)</f>
        <v>215</v>
      </c>
      <c r="Q68" s="204">
        <f>_xlfn.DAYS(About!$A$3,'Core Indicators'!HM68)</f>
        <v>215</v>
      </c>
      <c r="R68" s="204">
        <f>_xlfn.DAYS(About!$A$3,'Core Indicators'!HU68)</f>
        <v>215</v>
      </c>
      <c r="S68" s="204">
        <f>_xlfn.DAYS(About!$A$3,'Core Indicators'!IC68)</f>
        <v>215</v>
      </c>
      <c r="T68" s="204">
        <f>_xlfn.DAYS(About!$A$3,'Core Indicators'!IK68)</f>
        <v>215</v>
      </c>
      <c r="U68" s="204">
        <f>_xlfn.DAYS(About!$A$3,'Core Indicators'!IS68)</f>
        <v>215</v>
      </c>
      <c r="V68" s="204">
        <f t="shared" si="2"/>
        <v>278.8</v>
      </c>
    </row>
    <row r="69" spans="1:22" x14ac:dyDescent="0.35">
      <c r="A69" s="203" t="str">
        <f>Lists!C:C</f>
        <v>MRT003</v>
      </c>
      <c r="B69" s="204">
        <f>_xlfn.DAYS(About!$A$3,'Core Indicators'!U69)</f>
        <v>275</v>
      </c>
      <c r="C69" s="204">
        <f>_xlfn.DAYS(About!$A$3,'Core Indicators'!AC69)</f>
        <v>139</v>
      </c>
      <c r="D69" s="204">
        <f>_xlfn.DAYS(About!$A$3,'Core Indicators'!AK69)</f>
        <v>139</v>
      </c>
      <c r="E69" s="204">
        <f>_xlfn.DAYS(About!$A$3,'Core Indicators'!AS69)</f>
        <v>308</v>
      </c>
      <c r="F69" s="204">
        <f>_xlfn.DAYS(About!$A$3,'Core Indicators'!BQ69)</f>
        <v>308</v>
      </c>
      <c r="G69" s="204">
        <f>_xlfn.DAYS(About!$A$3,'Core Indicators'!DM69)</f>
        <v>139</v>
      </c>
      <c r="H69" s="204">
        <f>_xlfn.DAYS(About!$A$3,'Core Indicators'!DU69)</f>
        <v>139</v>
      </c>
      <c r="I69" s="204">
        <f>_xlfn.DAYS(About!$A$3,'Core Indicators'!EC69)</f>
        <v>139</v>
      </c>
      <c r="J69" s="204">
        <f>_xlfn.DAYS(About!$A$3,'Core Indicators'!EK69)</f>
        <v>139</v>
      </c>
      <c r="K69" s="204">
        <f>_xlfn.DAYS(About!$A$3,'Core Indicators'!ES69)</f>
        <v>139</v>
      </c>
      <c r="L69" s="204">
        <f>_xlfn.DAYS(About!$A$3,'Core Indicators'!FI69)</f>
        <v>308</v>
      </c>
      <c r="M69" s="204">
        <f>_xlfn.DAYS(About!$A$3,'Core Indicators'!GG69)</f>
        <v>215</v>
      </c>
      <c r="N69" s="204">
        <f>_xlfn.DAYS(About!$A$3,'Core Indicators'!GO69)</f>
        <v>215</v>
      </c>
      <c r="O69" s="204">
        <f>_xlfn.DAYS(About!$A$3,'Core Indicators'!GW69)</f>
        <v>215</v>
      </c>
      <c r="P69" s="204">
        <f>_xlfn.DAYS(About!$A$3,'Core Indicators'!HE69)</f>
        <v>215</v>
      </c>
      <c r="Q69" s="204">
        <f>_xlfn.DAYS(About!$A$3,'Core Indicators'!HM69)</f>
        <v>215</v>
      </c>
      <c r="R69" s="204">
        <f>_xlfn.DAYS(About!$A$3,'Core Indicators'!HU69)</f>
        <v>215</v>
      </c>
      <c r="S69" s="204">
        <f>_xlfn.DAYS(About!$A$3,'Core Indicators'!IC69)</f>
        <v>215</v>
      </c>
      <c r="T69" s="204">
        <f>_xlfn.DAYS(About!$A$3,'Core Indicators'!IK69)</f>
        <v>215</v>
      </c>
      <c r="U69" s="204">
        <f>_xlfn.DAYS(About!$A$3,'Core Indicators'!IS69)</f>
        <v>215</v>
      </c>
      <c r="V69" s="204">
        <f t="shared" si="2"/>
        <v>197.3</v>
      </c>
    </row>
    <row r="70" spans="1:22" x14ac:dyDescent="0.35">
      <c r="A70" s="203" t="str">
        <f>Lists!C:C</f>
        <v>MWI002</v>
      </c>
      <c r="B70" s="204">
        <f>_xlfn.DAYS(About!$A$3,'Core Indicators'!U70)</f>
        <v>828</v>
      </c>
      <c r="C70" s="204">
        <f>_xlfn.DAYS(About!$A$3,'Core Indicators'!AC70)</f>
        <v>152</v>
      </c>
      <c r="D70" s="204">
        <f>_xlfn.DAYS(About!$A$3,'Core Indicators'!AK70)</f>
        <v>152</v>
      </c>
      <c r="E70" s="204">
        <f>_xlfn.DAYS(About!$A$3,'Core Indicators'!AS70)</f>
        <v>671</v>
      </c>
      <c r="F70" s="204">
        <f>_xlfn.DAYS(About!$A$3,'Core Indicators'!BQ70)</f>
        <v>152</v>
      </c>
      <c r="G70" s="204">
        <f>_xlfn.DAYS(About!$A$3,'Core Indicators'!DM70)</f>
        <v>152</v>
      </c>
      <c r="H70" s="204">
        <f>_xlfn.DAYS(About!$A$3,'Core Indicators'!DU70)</f>
        <v>152</v>
      </c>
      <c r="I70" s="204">
        <f>_xlfn.DAYS(About!$A$3,'Core Indicators'!EC70)</f>
        <v>152</v>
      </c>
      <c r="J70" s="204">
        <f>_xlfn.DAYS(About!$A$3,'Core Indicators'!EK70)</f>
        <v>152</v>
      </c>
      <c r="K70" s="204">
        <f>_xlfn.DAYS(About!$A$3,'Core Indicators'!ES70)</f>
        <v>152</v>
      </c>
      <c r="L70" s="204">
        <f>_xlfn.DAYS(About!$A$3,'Core Indicators'!FI70)</f>
        <v>670</v>
      </c>
      <c r="M70" s="204">
        <f>_xlfn.DAYS(About!$A$3,'Core Indicators'!GG70)</f>
        <v>216</v>
      </c>
      <c r="N70" s="204">
        <f>_xlfn.DAYS(About!$A$3,'Core Indicators'!GO70)</f>
        <v>216</v>
      </c>
      <c r="O70" s="204">
        <f>_xlfn.DAYS(About!$A$3,'Core Indicators'!GW70)</f>
        <v>216</v>
      </c>
      <c r="P70" s="204">
        <f>_xlfn.DAYS(About!$A$3,'Core Indicators'!HE70)</f>
        <v>216</v>
      </c>
      <c r="Q70" s="204">
        <f>_xlfn.DAYS(About!$A$3,'Core Indicators'!HM70)</f>
        <v>216</v>
      </c>
      <c r="R70" s="204">
        <f>_xlfn.DAYS(About!$A$3,'Core Indicators'!HU70)</f>
        <v>216</v>
      </c>
      <c r="S70" s="204">
        <f>_xlfn.DAYS(About!$A$3,'Core Indicators'!IC70)</f>
        <v>216</v>
      </c>
      <c r="T70" s="204">
        <f>_xlfn.DAYS(About!$A$3,'Core Indicators'!IK70)</f>
        <v>216</v>
      </c>
      <c r="U70" s="204">
        <f>_xlfn.DAYS(About!$A$3,'Core Indicators'!IS70)</f>
        <v>216</v>
      </c>
      <c r="V70" s="204">
        <f t="shared" si="2"/>
        <v>262.10000000000002</v>
      </c>
    </row>
    <row r="71" spans="1:22" x14ac:dyDescent="0.35">
      <c r="A71" s="203" t="str">
        <f>Lists!C:C</f>
        <v>MYS001</v>
      </c>
      <c r="B71" s="204">
        <f>_xlfn.DAYS(About!$A$3,'Core Indicators'!U71)</f>
        <v>96</v>
      </c>
      <c r="C71" s="204">
        <f>_xlfn.DAYS(About!$A$3,'Core Indicators'!AC71)</f>
        <v>93</v>
      </c>
      <c r="D71" s="204">
        <f>_xlfn.DAYS(About!$A$3,'Core Indicators'!AK71)</f>
        <v>3</v>
      </c>
      <c r="E71" s="204">
        <f>_xlfn.DAYS(About!$A$3,'Core Indicators'!AS71)</f>
        <v>3</v>
      </c>
      <c r="F71" s="204">
        <f>_xlfn.DAYS(About!$A$3,'Core Indicators'!BQ71)</f>
        <v>96</v>
      </c>
      <c r="G71" s="204">
        <f>_xlfn.DAYS(About!$A$3,'Core Indicators'!DM71)</f>
        <v>96</v>
      </c>
      <c r="H71" s="204">
        <f>_xlfn.DAYS(About!$A$3,'Core Indicators'!DU71)</f>
        <v>96</v>
      </c>
      <c r="I71" s="204">
        <f>_xlfn.DAYS(About!$A$3,'Core Indicators'!EC71)</f>
        <v>3</v>
      </c>
      <c r="J71" s="204">
        <f>_xlfn.DAYS(About!$A$3,'Core Indicators'!EK71)</f>
        <v>93</v>
      </c>
      <c r="K71" s="204">
        <f>_xlfn.DAYS(About!$A$3,'Core Indicators'!ES71)</f>
        <v>93</v>
      </c>
      <c r="L71" s="204">
        <f>_xlfn.DAYS(About!$A$3,'Core Indicators'!FI71)</f>
        <v>93</v>
      </c>
      <c r="M71" s="204">
        <f>_xlfn.DAYS(About!$A$3,'Core Indicators'!GG71)</f>
        <v>93</v>
      </c>
      <c r="N71" s="204">
        <f>_xlfn.DAYS(About!$A$3,'Core Indicators'!GO71)</f>
        <v>93</v>
      </c>
      <c r="O71" s="204">
        <f>_xlfn.DAYS(About!$A$3,'Core Indicators'!GW71)</f>
        <v>93</v>
      </c>
      <c r="P71" s="204">
        <f>_xlfn.DAYS(About!$A$3,'Core Indicators'!HE71)</f>
        <v>93</v>
      </c>
      <c r="Q71" s="204">
        <f>_xlfn.DAYS(About!$A$3,'Core Indicators'!HM71)</f>
        <v>93</v>
      </c>
      <c r="R71" s="204">
        <f>_xlfn.DAYS(About!$A$3,'Core Indicators'!HU71)</f>
        <v>93</v>
      </c>
      <c r="S71" s="204">
        <f>_xlfn.DAYS(About!$A$3,'Core Indicators'!IC71)</f>
        <v>93</v>
      </c>
      <c r="T71" s="204">
        <f>_xlfn.DAYS(About!$A$3,'Core Indicators'!IK71)</f>
        <v>93</v>
      </c>
      <c r="U71" s="204">
        <f>_xlfn.DAYS(About!$A$3,'Core Indicators'!IS71)</f>
        <v>93</v>
      </c>
      <c r="V71" s="204">
        <f t="shared" si="2"/>
        <v>66.900000000000006</v>
      </c>
    </row>
    <row r="72" spans="1:22" x14ac:dyDescent="0.35">
      <c r="A72" s="203" t="str">
        <f>Lists!C:C</f>
        <v>NAM002</v>
      </c>
      <c r="B72" s="204">
        <f>_xlfn.DAYS(About!$A$3,'Core Indicators'!U72)</f>
        <v>509</v>
      </c>
      <c r="C72" s="204">
        <f>_xlfn.DAYS(About!$A$3,'Core Indicators'!AC72)</f>
        <v>243</v>
      </c>
      <c r="D72" s="204">
        <f>_xlfn.DAYS(About!$A$3,'Core Indicators'!AK72)</f>
        <v>243</v>
      </c>
      <c r="E72" s="204">
        <f>_xlfn.DAYS(About!$A$3,'Core Indicators'!AS72)</f>
        <v>509</v>
      </c>
      <c r="F72" s="204">
        <f>_xlfn.DAYS(About!$A$3,'Core Indicators'!BQ72)</f>
        <v>243</v>
      </c>
      <c r="G72" s="204">
        <f>_xlfn.DAYS(About!$A$3,'Core Indicators'!DM72)</f>
        <v>243</v>
      </c>
      <c r="H72" s="204">
        <f>_xlfn.DAYS(About!$A$3,'Core Indicators'!DU72)</f>
        <v>243</v>
      </c>
      <c r="I72" s="204">
        <f>_xlfn.DAYS(About!$A$3,'Core Indicators'!EC72)</f>
        <v>243</v>
      </c>
      <c r="J72" s="204">
        <f>_xlfn.DAYS(About!$A$3,'Core Indicators'!EK72)</f>
        <v>243</v>
      </c>
      <c r="K72" s="204">
        <f>_xlfn.DAYS(About!$A$3,'Core Indicators'!ES72)</f>
        <v>243</v>
      </c>
      <c r="L72" s="204">
        <f>_xlfn.DAYS(About!$A$3,'Core Indicators'!FI72)</f>
        <v>509</v>
      </c>
      <c r="M72" s="204">
        <f>_xlfn.DAYS(About!$A$3,'Core Indicators'!GG72)</f>
        <v>216</v>
      </c>
      <c r="N72" s="204">
        <f>_xlfn.DAYS(About!$A$3,'Core Indicators'!GO72)</f>
        <v>216</v>
      </c>
      <c r="O72" s="204">
        <f>_xlfn.DAYS(About!$A$3,'Core Indicators'!GW72)</f>
        <v>216</v>
      </c>
      <c r="P72" s="204">
        <f>_xlfn.DAYS(About!$A$3,'Core Indicators'!HE72)</f>
        <v>216</v>
      </c>
      <c r="Q72" s="204">
        <f>_xlfn.DAYS(About!$A$3,'Core Indicators'!HM72)</f>
        <v>216</v>
      </c>
      <c r="R72" s="204">
        <f>_xlfn.DAYS(About!$A$3,'Core Indicators'!HU72)</f>
        <v>216</v>
      </c>
      <c r="S72" s="204">
        <f>_xlfn.DAYS(About!$A$3,'Core Indicators'!IC72)</f>
        <v>216</v>
      </c>
      <c r="T72" s="204">
        <f>_xlfn.DAYS(About!$A$3,'Core Indicators'!IK72)</f>
        <v>216</v>
      </c>
      <c r="U72" s="204">
        <f>_xlfn.DAYS(About!$A$3,'Core Indicators'!IS72)</f>
        <v>216</v>
      </c>
      <c r="V72" s="204">
        <f t="shared" si="2"/>
        <v>293.5</v>
      </c>
    </row>
    <row r="73" spans="1:22" x14ac:dyDescent="0.35">
      <c r="A73" s="203" t="str">
        <f>Lists!C:C</f>
        <v>NER001</v>
      </c>
      <c r="B73" s="204">
        <f>_xlfn.DAYS(About!$A$3,'Core Indicators'!U73)</f>
        <v>869</v>
      </c>
      <c r="C73" s="204">
        <f>_xlfn.DAYS(About!$A$3,'Core Indicators'!AC73)</f>
        <v>152</v>
      </c>
      <c r="D73" s="204">
        <f>_xlfn.DAYS(About!$A$3,'Core Indicators'!AK73)</f>
        <v>152</v>
      </c>
      <c r="E73" s="204">
        <f>_xlfn.DAYS(About!$A$3,'Core Indicators'!AS73)</f>
        <v>96</v>
      </c>
      <c r="F73" s="204">
        <f>_xlfn.DAYS(About!$A$3,'Core Indicators'!BQ73)</f>
        <v>96</v>
      </c>
      <c r="G73" s="204">
        <f>_xlfn.DAYS(About!$A$3,'Core Indicators'!DM73)</f>
        <v>152</v>
      </c>
      <c r="H73" s="204">
        <f>_xlfn.DAYS(About!$A$3,'Core Indicators'!DU73)</f>
        <v>152</v>
      </c>
      <c r="I73" s="204">
        <f>_xlfn.DAYS(About!$A$3,'Core Indicators'!EC73)</f>
        <v>152</v>
      </c>
      <c r="J73" s="204">
        <f>_xlfn.DAYS(About!$A$3,'Core Indicators'!EK73)</f>
        <v>152</v>
      </c>
      <c r="K73" s="204">
        <f>_xlfn.DAYS(About!$A$3,'Core Indicators'!ES73)</f>
        <v>152</v>
      </c>
      <c r="L73" s="204">
        <f>_xlfn.DAYS(About!$A$3,'Core Indicators'!FI73)</f>
        <v>869</v>
      </c>
      <c r="M73" s="204">
        <f>_xlfn.DAYS(About!$A$3,'Core Indicators'!GG73)</f>
        <v>212</v>
      </c>
      <c r="N73" s="204">
        <f>_xlfn.DAYS(About!$A$3,'Core Indicators'!GO73)</f>
        <v>212</v>
      </c>
      <c r="O73" s="204">
        <f>_xlfn.DAYS(About!$A$3,'Core Indicators'!GW73)</f>
        <v>212</v>
      </c>
      <c r="P73" s="204">
        <f>_xlfn.DAYS(About!$A$3,'Core Indicators'!HE73)</f>
        <v>212</v>
      </c>
      <c r="Q73" s="204">
        <f>_xlfn.DAYS(About!$A$3,'Core Indicators'!HM73)</f>
        <v>212</v>
      </c>
      <c r="R73" s="204">
        <f>_xlfn.DAYS(About!$A$3,'Core Indicators'!HU73)</f>
        <v>212</v>
      </c>
      <c r="S73" s="204">
        <f>_xlfn.DAYS(About!$A$3,'Core Indicators'!IC73)</f>
        <v>212</v>
      </c>
      <c r="T73" s="204">
        <f>_xlfn.DAYS(About!$A$3,'Core Indicators'!IK73)</f>
        <v>212</v>
      </c>
      <c r="U73" s="204">
        <f>_xlfn.DAYS(About!$A$3,'Core Indicators'!IS73)</f>
        <v>212</v>
      </c>
      <c r="V73" s="204">
        <f t="shared" si="2"/>
        <v>218.5</v>
      </c>
    </row>
    <row r="74" spans="1:22" x14ac:dyDescent="0.35">
      <c r="A74" s="203" t="str">
        <f>Lists!C:C</f>
        <v>NER002</v>
      </c>
      <c r="B74" s="204">
        <f>_xlfn.DAYS(About!$A$3,'Core Indicators'!U74)</f>
        <v>869</v>
      </c>
      <c r="C74" s="204">
        <f>_xlfn.DAYS(About!$A$3,'Core Indicators'!AC74)</f>
        <v>152</v>
      </c>
      <c r="D74" s="204">
        <f>_xlfn.DAYS(About!$A$3,'Core Indicators'!AK74)</f>
        <v>152</v>
      </c>
      <c r="E74" s="204">
        <f>_xlfn.DAYS(About!$A$3,'Core Indicators'!AS74)</f>
        <v>96</v>
      </c>
      <c r="F74" s="204">
        <f>_xlfn.DAYS(About!$A$3,'Core Indicators'!BQ74)</f>
        <v>96</v>
      </c>
      <c r="G74" s="204">
        <f>_xlfn.DAYS(About!$A$3,'Core Indicators'!DM74)</f>
        <v>152</v>
      </c>
      <c r="H74" s="204">
        <f>_xlfn.DAYS(About!$A$3,'Core Indicators'!DU74)</f>
        <v>152</v>
      </c>
      <c r="I74" s="204">
        <f>_xlfn.DAYS(About!$A$3,'Core Indicators'!EC74)</f>
        <v>152</v>
      </c>
      <c r="J74" s="204">
        <f>_xlfn.DAYS(About!$A$3,'Core Indicators'!EK74)</f>
        <v>152</v>
      </c>
      <c r="K74" s="204">
        <f>_xlfn.DAYS(About!$A$3,'Core Indicators'!ES74)</f>
        <v>152</v>
      </c>
      <c r="L74" s="204">
        <f>_xlfn.DAYS(About!$A$3,'Core Indicators'!FI74)</f>
        <v>869</v>
      </c>
      <c r="M74" s="204">
        <f>_xlfn.DAYS(About!$A$3,'Core Indicators'!GG74)</f>
        <v>212</v>
      </c>
      <c r="N74" s="204">
        <f>_xlfn.DAYS(About!$A$3,'Core Indicators'!GO74)</f>
        <v>212</v>
      </c>
      <c r="O74" s="204">
        <f>_xlfn.DAYS(About!$A$3,'Core Indicators'!GW74)</f>
        <v>212</v>
      </c>
      <c r="P74" s="204">
        <f>_xlfn.DAYS(About!$A$3,'Core Indicators'!HE74)</f>
        <v>212</v>
      </c>
      <c r="Q74" s="204">
        <f>_xlfn.DAYS(About!$A$3,'Core Indicators'!HM74)</f>
        <v>212</v>
      </c>
      <c r="R74" s="204">
        <f>_xlfn.DAYS(About!$A$3,'Core Indicators'!HU74)</f>
        <v>212</v>
      </c>
      <c r="S74" s="204">
        <f>_xlfn.DAYS(About!$A$3,'Core Indicators'!IC74)</f>
        <v>212</v>
      </c>
      <c r="T74" s="204">
        <f>_xlfn.DAYS(About!$A$3,'Core Indicators'!IK74)</f>
        <v>212</v>
      </c>
      <c r="U74" s="204">
        <f>_xlfn.DAYS(About!$A$3,'Core Indicators'!IS74)</f>
        <v>212</v>
      </c>
      <c r="V74" s="204">
        <f t="shared" si="2"/>
        <v>218.5</v>
      </c>
    </row>
    <row r="75" spans="1:22" x14ac:dyDescent="0.35">
      <c r="A75" s="203" t="str">
        <f>Lists!C:C</f>
        <v>NER003</v>
      </c>
      <c r="B75" s="204">
        <f>_xlfn.DAYS(About!$A$3,'Core Indicators'!U75)</f>
        <v>869</v>
      </c>
      <c r="C75" s="204">
        <f>_xlfn.DAYS(About!$A$3,'Core Indicators'!AC75)</f>
        <v>152</v>
      </c>
      <c r="D75" s="204">
        <f>_xlfn.DAYS(About!$A$3,'Core Indicators'!AK75)</f>
        <v>152</v>
      </c>
      <c r="E75" s="204">
        <f>_xlfn.DAYS(About!$A$3,'Core Indicators'!AS75)</f>
        <v>96</v>
      </c>
      <c r="F75" s="204">
        <f>_xlfn.DAYS(About!$A$3,'Core Indicators'!BQ75)</f>
        <v>96</v>
      </c>
      <c r="G75" s="204">
        <f>_xlfn.DAYS(About!$A$3,'Core Indicators'!DM75)</f>
        <v>152</v>
      </c>
      <c r="H75" s="204">
        <f>_xlfn.DAYS(About!$A$3,'Core Indicators'!DU75)</f>
        <v>152</v>
      </c>
      <c r="I75" s="204">
        <f>_xlfn.DAYS(About!$A$3,'Core Indicators'!EC75)</f>
        <v>152</v>
      </c>
      <c r="J75" s="204">
        <f>_xlfn.DAYS(About!$A$3,'Core Indicators'!EK75)</f>
        <v>152</v>
      </c>
      <c r="K75" s="204">
        <f>_xlfn.DAYS(About!$A$3,'Core Indicators'!ES75)</f>
        <v>152</v>
      </c>
      <c r="L75" s="204">
        <f>_xlfn.DAYS(About!$A$3,'Core Indicators'!FI75)</f>
        <v>869</v>
      </c>
      <c r="M75" s="204">
        <f>_xlfn.DAYS(About!$A$3,'Core Indicators'!GG75)</f>
        <v>212</v>
      </c>
      <c r="N75" s="204">
        <f>_xlfn.DAYS(About!$A$3,'Core Indicators'!GO75)</f>
        <v>212</v>
      </c>
      <c r="O75" s="204">
        <f>_xlfn.DAYS(About!$A$3,'Core Indicators'!GW75)</f>
        <v>212</v>
      </c>
      <c r="P75" s="204">
        <f>_xlfn.DAYS(About!$A$3,'Core Indicators'!HE75)</f>
        <v>212</v>
      </c>
      <c r="Q75" s="204">
        <f>_xlfn.DAYS(About!$A$3,'Core Indicators'!HM75)</f>
        <v>212</v>
      </c>
      <c r="R75" s="204">
        <f>_xlfn.DAYS(About!$A$3,'Core Indicators'!HU75)</f>
        <v>212</v>
      </c>
      <c r="S75" s="204">
        <f>_xlfn.DAYS(About!$A$3,'Core Indicators'!IC75)</f>
        <v>212</v>
      </c>
      <c r="T75" s="204">
        <f>_xlfn.DAYS(About!$A$3,'Core Indicators'!IK75)</f>
        <v>212</v>
      </c>
      <c r="U75" s="204">
        <f>_xlfn.DAYS(About!$A$3,'Core Indicators'!IS75)</f>
        <v>212</v>
      </c>
      <c r="V75" s="204">
        <f t="shared" si="2"/>
        <v>218.5</v>
      </c>
    </row>
    <row r="76" spans="1:22" x14ac:dyDescent="0.35">
      <c r="A76" s="203" t="str">
        <f>Lists!C:C</f>
        <v>NER004</v>
      </c>
      <c r="B76" s="204">
        <f>_xlfn.DAYS(About!$A$3,'Core Indicators'!U76)</f>
        <v>152</v>
      </c>
      <c r="C76" s="204">
        <f>_xlfn.DAYS(About!$A$3,'Core Indicators'!AC76)</f>
        <v>152</v>
      </c>
      <c r="D76" s="204">
        <f>_xlfn.DAYS(About!$A$3,'Core Indicators'!AK76)</f>
        <v>152</v>
      </c>
      <c r="E76" s="204">
        <f>_xlfn.DAYS(About!$A$3,'Core Indicators'!AS76)</f>
        <v>96</v>
      </c>
      <c r="F76" s="204">
        <f>_xlfn.DAYS(About!$A$3,'Core Indicators'!BQ76)</f>
        <v>96</v>
      </c>
      <c r="G76" s="204">
        <f>_xlfn.DAYS(About!$A$3,'Core Indicators'!DM76)</f>
        <v>152</v>
      </c>
      <c r="H76" s="204">
        <f>_xlfn.DAYS(About!$A$3,'Core Indicators'!DU76)</f>
        <v>152</v>
      </c>
      <c r="I76" s="204">
        <f>_xlfn.DAYS(About!$A$3,'Core Indicators'!EC76)</f>
        <v>152</v>
      </c>
      <c r="J76" s="204">
        <f>_xlfn.DAYS(About!$A$3,'Core Indicators'!EK76)</f>
        <v>152</v>
      </c>
      <c r="K76" s="204">
        <f>_xlfn.DAYS(About!$A$3,'Core Indicators'!ES76)</f>
        <v>152</v>
      </c>
      <c r="L76" s="204">
        <f>_xlfn.DAYS(About!$A$3,'Core Indicators'!FI76)</f>
        <v>562</v>
      </c>
      <c r="M76" s="204">
        <f>_xlfn.DAYS(About!$A$3,'Core Indicators'!GG76)</f>
        <v>212</v>
      </c>
      <c r="N76" s="204">
        <f>_xlfn.DAYS(About!$A$3,'Core Indicators'!GO76)</f>
        <v>212</v>
      </c>
      <c r="O76" s="204">
        <f>_xlfn.DAYS(About!$A$3,'Core Indicators'!GW76)</f>
        <v>212</v>
      </c>
      <c r="P76" s="204">
        <f>_xlfn.DAYS(About!$A$3,'Core Indicators'!HE76)</f>
        <v>212</v>
      </c>
      <c r="Q76" s="204">
        <f>_xlfn.DAYS(About!$A$3,'Core Indicators'!HM76)</f>
        <v>212</v>
      </c>
      <c r="R76" s="204">
        <f>_xlfn.DAYS(About!$A$3,'Core Indicators'!HU76)</f>
        <v>212</v>
      </c>
      <c r="S76" s="204">
        <f>_xlfn.DAYS(About!$A$3,'Core Indicators'!IC76)</f>
        <v>212</v>
      </c>
      <c r="T76" s="204">
        <f>_xlfn.DAYS(About!$A$3,'Core Indicators'!IK76)</f>
        <v>212</v>
      </c>
      <c r="U76" s="204">
        <f>_xlfn.DAYS(About!$A$3,'Core Indicators'!IS76)</f>
        <v>212</v>
      </c>
      <c r="V76" s="204">
        <f t="shared" si="2"/>
        <v>187.8</v>
      </c>
    </row>
    <row r="77" spans="1:22" x14ac:dyDescent="0.35">
      <c r="A77" s="203" t="str">
        <f>Lists!C:C</f>
        <v>NGA001</v>
      </c>
      <c r="B77" s="204">
        <f>_xlfn.DAYS(About!$A$3,'Core Indicators'!U77)</f>
        <v>728</v>
      </c>
      <c r="C77" s="204">
        <f>_xlfn.DAYS(About!$A$3,'Core Indicators'!AC77)</f>
        <v>125</v>
      </c>
      <c r="D77" s="204">
        <f>_xlfn.DAYS(About!$A$3,'Core Indicators'!AK77)</f>
        <v>125</v>
      </c>
      <c r="E77" s="204">
        <f>_xlfn.DAYS(About!$A$3,'Core Indicators'!AS77)</f>
        <v>96</v>
      </c>
      <c r="F77" s="204">
        <f>_xlfn.DAYS(About!$A$3,'Core Indicators'!BQ77)</f>
        <v>1</v>
      </c>
      <c r="G77" s="204">
        <f>_xlfn.DAYS(About!$A$3,'Core Indicators'!DM77)</f>
        <v>125</v>
      </c>
      <c r="H77" s="204">
        <f>_xlfn.DAYS(About!$A$3,'Core Indicators'!DU77)</f>
        <v>125</v>
      </c>
      <c r="I77" s="204">
        <f>_xlfn.DAYS(About!$A$3,'Core Indicators'!EC77)</f>
        <v>125</v>
      </c>
      <c r="J77" s="204">
        <f>_xlfn.DAYS(About!$A$3,'Core Indicators'!EK77)</f>
        <v>125</v>
      </c>
      <c r="K77" s="204">
        <f>_xlfn.DAYS(About!$A$3,'Core Indicators'!ES77)</f>
        <v>125</v>
      </c>
      <c r="L77" s="204">
        <f>_xlfn.DAYS(About!$A$3,'Core Indicators'!FI77)</f>
        <v>728</v>
      </c>
      <c r="M77" s="204">
        <f>_xlfn.DAYS(About!$A$3,'Core Indicators'!GG77)</f>
        <v>216</v>
      </c>
      <c r="N77" s="204">
        <f>_xlfn.DAYS(About!$A$3,'Core Indicators'!GO77)</f>
        <v>216</v>
      </c>
      <c r="O77" s="204">
        <f>_xlfn.DAYS(About!$A$3,'Core Indicators'!GW77)</f>
        <v>216</v>
      </c>
      <c r="P77" s="204">
        <f>_xlfn.DAYS(About!$A$3,'Core Indicators'!HE77)</f>
        <v>216</v>
      </c>
      <c r="Q77" s="204">
        <f>_xlfn.DAYS(About!$A$3,'Core Indicators'!HM77)</f>
        <v>216</v>
      </c>
      <c r="R77" s="204">
        <f>_xlfn.DAYS(About!$A$3,'Core Indicators'!HU77)</f>
        <v>216</v>
      </c>
      <c r="S77" s="204">
        <f>_xlfn.DAYS(About!$A$3,'Core Indicators'!IC77)</f>
        <v>216</v>
      </c>
      <c r="T77" s="204">
        <f>_xlfn.DAYS(About!$A$3,'Core Indicators'!IK77)</f>
        <v>216</v>
      </c>
      <c r="U77" s="204">
        <f>_xlfn.DAYS(About!$A$3,'Core Indicators'!IS77)</f>
        <v>216</v>
      </c>
      <c r="V77" s="204">
        <f t="shared" si="2"/>
        <v>179.1</v>
      </c>
    </row>
    <row r="78" spans="1:22" x14ac:dyDescent="0.35">
      <c r="A78" s="203" t="str">
        <f>Lists!C:C</f>
        <v>NGA003</v>
      </c>
      <c r="B78" s="204">
        <f>_xlfn.DAYS(About!$A$3,'Core Indicators'!U78)</f>
        <v>212</v>
      </c>
      <c r="C78" s="204">
        <f>_xlfn.DAYS(About!$A$3,'Core Indicators'!AC78)</f>
        <v>152</v>
      </c>
      <c r="D78" s="204">
        <f>_xlfn.DAYS(About!$A$3,'Core Indicators'!AK78)</f>
        <v>96</v>
      </c>
      <c r="E78" s="204">
        <f>_xlfn.DAYS(About!$A$3,'Core Indicators'!AS78)</f>
        <v>96</v>
      </c>
      <c r="F78" s="204">
        <f>_xlfn.DAYS(About!$A$3,'Core Indicators'!BQ78)</f>
        <v>1</v>
      </c>
      <c r="G78" s="204">
        <f>_xlfn.DAYS(About!$A$3,'Core Indicators'!DM78)</f>
        <v>96</v>
      </c>
      <c r="H78" s="204">
        <f>_xlfn.DAYS(About!$A$3,'Core Indicators'!DU78)</f>
        <v>96</v>
      </c>
      <c r="I78" s="204">
        <f>_xlfn.DAYS(About!$A$3,'Core Indicators'!EC78)</f>
        <v>96</v>
      </c>
      <c r="J78" s="204">
        <f>_xlfn.DAYS(About!$A$3,'Core Indicators'!EK78)</f>
        <v>96</v>
      </c>
      <c r="K78" s="204">
        <f>_xlfn.DAYS(About!$A$3,'Core Indicators'!ES78)</f>
        <v>96</v>
      </c>
      <c r="L78" s="204">
        <f>_xlfn.DAYS(About!$A$3,'Core Indicators'!FI78)</f>
        <v>729</v>
      </c>
      <c r="M78" s="204">
        <f>_xlfn.DAYS(About!$A$3,'Core Indicators'!GG78)</f>
        <v>216</v>
      </c>
      <c r="N78" s="204">
        <f>_xlfn.DAYS(About!$A$3,'Core Indicators'!GO78)</f>
        <v>216</v>
      </c>
      <c r="O78" s="204">
        <f>_xlfn.DAYS(About!$A$3,'Core Indicators'!GW78)</f>
        <v>216</v>
      </c>
      <c r="P78" s="204">
        <f>_xlfn.DAYS(About!$A$3,'Core Indicators'!HE78)</f>
        <v>216</v>
      </c>
      <c r="Q78" s="204">
        <f>_xlfn.DAYS(About!$A$3,'Core Indicators'!HM78)</f>
        <v>216</v>
      </c>
      <c r="R78" s="204">
        <f>_xlfn.DAYS(About!$A$3,'Core Indicators'!HU78)</f>
        <v>216</v>
      </c>
      <c r="S78" s="204">
        <f>_xlfn.DAYS(About!$A$3,'Core Indicators'!IC78)</f>
        <v>216</v>
      </c>
      <c r="T78" s="204">
        <f>_xlfn.DAYS(About!$A$3,'Core Indicators'!IK78)</f>
        <v>216</v>
      </c>
      <c r="U78" s="204">
        <f>_xlfn.DAYS(About!$A$3,'Core Indicators'!IS78)</f>
        <v>216</v>
      </c>
      <c r="V78" s="204">
        <f t="shared" si="2"/>
        <v>161.80000000000001</v>
      </c>
    </row>
    <row r="79" spans="1:22" x14ac:dyDescent="0.35">
      <c r="A79" s="203" t="str">
        <f>Lists!C:C</f>
        <v>NGA004</v>
      </c>
      <c r="B79" s="204">
        <f>_xlfn.DAYS(About!$A$3,'Core Indicators'!U79)</f>
        <v>730</v>
      </c>
      <c r="C79" s="204">
        <f>_xlfn.DAYS(About!$A$3,'Core Indicators'!AC79)</f>
        <v>96</v>
      </c>
      <c r="D79" s="204">
        <f>_xlfn.DAYS(About!$A$3,'Core Indicators'!AK79)</f>
        <v>96</v>
      </c>
      <c r="E79" s="204">
        <f>_xlfn.DAYS(About!$A$3,'Core Indicators'!AS79)</f>
        <v>96</v>
      </c>
      <c r="F79" s="204">
        <f>_xlfn.DAYS(About!$A$3,'Core Indicators'!BQ79)</f>
        <v>1</v>
      </c>
      <c r="G79" s="204">
        <f>_xlfn.DAYS(About!$A$3,'Core Indicators'!DM79)</f>
        <v>96</v>
      </c>
      <c r="H79" s="204">
        <f>_xlfn.DAYS(About!$A$3,'Core Indicators'!DU79)</f>
        <v>96</v>
      </c>
      <c r="I79" s="204">
        <f>_xlfn.DAYS(About!$A$3,'Core Indicators'!EC79)</f>
        <v>96</v>
      </c>
      <c r="J79" s="204">
        <f>_xlfn.DAYS(About!$A$3,'Core Indicators'!EK79)</f>
        <v>96</v>
      </c>
      <c r="K79" s="204">
        <f>_xlfn.DAYS(About!$A$3,'Core Indicators'!ES79)</f>
        <v>96</v>
      </c>
      <c r="L79" s="204">
        <f>_xlfn.DAYS(About!$A$3,'Core Indicators'!FI79)</f>
        <v>730</v>
      </c>
      <c r="M79" s="204">
        <f>_xlfn.DAYS(About!$A$3,'Core Indicators'!GG79)</f>
        <v>216</v>
      </c>
      <c r="N79" s="204">
        <f>_xlfn.DAYS(About!$A$3,'Core Indicators'!GO79)</f>
        <v>216</v>
      </c>
      <c r="O79" s="204">
        <f>_xlfn.DAYS(About!$A$3,'Core Indicators'!GW79)</f>
        <v>216</v>
      </c>
      <c r="P79" s="204">
        <f>_xlfn.DAYS(About!$A$3,'Core Indicators'!HE79)</f>
        <v>216</v>
      </c>
      <c r="Q79" s="204">
        <f>_xlfn.DAYS(About!$A$3,'Core Indicators'!HM79)</f>
        <v>216</v>
      </c>
      <c r="R79" s="204">
        <f>_xlfn.DAYS(About!$A$3,'Core Indicators'!HU79)</f>
        <v>216</v>
      </c>
      <c r="S79" s="204">
        <f>_xlfn.DAYS(About!$A$3,'Core Indicators'!IC79)</f>
        <v>216</v>
      </c>
      <c r="T79" s="204">
        <f>_xlfn.DAYS(About!$A$3,'Core Indicators'!IK79)</f>
        <v>216</v>
      </c>
      <c r="U79" s="204">
        <f>_xlfn.DAYS(About!$A$3,'Core Indicators'!IS79)</f>
        <v>216</v>
      </c>
      <c r="V79" s="204">
        <f t="shared" si="2"/>
        <v>161.9</v>
      </c>
    </row>
    <row r="80" spans="1:22" x14ac:dyDescent="0.35">
      <c r="A80" s="203" t="str">
        <f>Lists!C:C</f>
        <v>NGA007</v>
      </c>
      <c r="B80" s="204">
        <f>_xlfn.DAYS(About!$A$3,'Core Indicators'!U80)</f>
        <v>428</v>
      </c>
      <c r="C80" s="204">
        <f>_xlfn.DAYS(About!$A$3,'Core Indicators'!AC80)</f>
        <v>152</v>
      </c>
      <c r="D80" s="204">
        <f>_xlfn.DAYS(About!$A$3,'Core Indicators'!AK80)</f>
        <v>96</v>
      </c>
      <c r="E80" s="204">
        <f>_xlfn.DAYS(About!$A$3,'Core Indicators'!AS80)</f>
        <v>96</v>
      </c>
      <c r="F80" s="204">
        <f>_xlfn.DAYS(About!$A$3,'Core Indicators'!BQ80)</f>
        <v>1</v>
      </c>
      <c r="G80" s="204">
        <f>_xlfn.DAYS(About!$A$3,'Core Indicators'!DM80)</f>
        <v>96</v>
      </c>
      <c r="H80" s="204">
        <f>_xlfn.DAYS(About!$A$3,'Core Indicators'!DU80)</f>
        <v>96</v>
      </c>
      <c r="I80" s="204">
        <f>_xlfn.DAYS(About!$A$3,'Core Indicators'!EC80)</f>
        <v>96</v>
      </c>
      <c r="J80" s="204">
        <f>_xlfn.DAYS(About!$A$3,'Core Indicators'!EK80)</f>
        <v>96</v>
      </c>
      <c r="K80" s="204">
        <f>_xlfn.DAYS(About!$A$3,'Core Indicators'!ES80)</f>
        <v>96</v>
      </c>
      <c r="L80" s="204">
        <f>_xlfn.DAYS(About!$A$3,'Core Indicators'!FI80)</f>
        <v>562</v>
      </c>
      <c r="M80" s="204">
        <f>_xlfn.DAYS(About!$A$3,'Core Indicators'!GG80)</f>
        <v>216</v>
      </c>
      <c r="N80" s="204">
        <f>_xlfn.DAYS(About!$A$3,'Core Indicators'!GO80)</f>
        <v>216</v>
      </c>
      <c r="O80" s="204">
        <f>_xlfn.DAYS(About!$A$3,'Core Indicators'!GW80)</f>
        <v>216</v>
      </c>
      <c r="P80" s="204">
        <f>_xlfn.DAYS(About!$A$3,'Core Indicators'!HE80)</f>
        <v>216</v>
      </c>
      <c r="Q80" s="204">
        <f>_xlfn.DAYS(About!$A$3,'Core Indicators'!HM80)</f>
        <v>216</v>
      </c>
      <c r="R80" s="204">
        <f>_xlfn.DAYS(About!$A$3,'Core Indicators'!HU80)</f>
        <v>216</v>
      </c>
      <c r="S80" s="204">
        <f>_xlfn.DAYS(About!$A$3,'Core Indicators'!IC80)</f>
        <v>216</v>
      </c>
      <c r="T80" s="204">
        <f>_xlfn.DAYS(About!$A$3,'Core Indicators'!IK80)</f>
        <v>216</v>
      </c>
      <c r="U80" s="204">
        <f>_xlfn.DAYS(About!$A$3,'Core Indicators'!IS80)</f>
        <v>216</v>
      </c>
      <c r="V80" s="204">
        <f t="shared" si="2"/>
        <v>145.1</v>
      </c>
    </row>
    <row r="81" spans="1:22" x14ac:dyDescent="0.35">
      <c r="A81" s="203" t="str">
        <f>Lists!C:C</f>
        <v>NGA008</v>
      </c>
      <c r="B81" s="204">
        <f>_xlfn.DAYS(About!$A$3,'Core Indicators'!U81)</f>
        <v>1</v>
      </c>
      <c r="C81" s="204">
        <f>_xlfn.DAYS(About!$A$3,'Core Indicators'!AC81)</f>
        <v>1</v>
      </c>
      <c r="D81" s="204">
        <f>_xlfn.DAYS(About!$A$3,'Core Indicators'!AK81)</f>
        <v>1</v>
      </c>
      <c r="E81" s="204">
        <f>_xlfn.DAYS(About!$A$3,'Core Indicators'!AS81)</f>
        <v>1</v>
      </c>
      <c r="F81" s="204">
        <f>_xlfn.DAYS(About!$A$3,'Core Indicators'!BQ81)</f>
        <v>1</v>
      </c>
      <c r="G81" s="204">
        <f>_xlfn.DAYS(About!$A$3,'Core Indicators'!DM81)</f>
        <v>1</v>
      </c>
      <c r="H81" s="204">
        <f>_xlfn.DAYS(About!$A$3,'Core Indicators'!DU81)</f>
        <v>1</v>
      </c>
      <c r="I81" s="204">
        <f>_xlfn.DAYS(About!$A$3,'Core Indicators'!EC81)</f>
        <v>1</v>
      </c>
      <c r="J81" s="204">
        <f>_xlfn.DAYS(About!$A$3,'Core Indicators'!EK81)</f>
        <v>1</v>
      </c>
      <c r="K81" s="204">
        <f>_xlfn.DAYS(About!$A$3,'Core Indicators'!ES81)</f>
        <v>1</v>
      </c>
      <c r="L81" s="204">
        <f>_xlfn.DAYS(About!$A$3,'Core Indicators'!FI81)</f>
        <v>518</v>
      </c>
      <c r="M81" s="204">
        <f>_xlfn.DAYS(About!$A$3,'Core Indicators'!GG81)</f>
        <v>216</v>
      </c>
      <c r="N81" s="204">
        <f>_xlfn.DAYS(About!$A$3,'Core Indicators'!GO81)</f>
        <v>216</v>
      </c>
      <c r="O81" s="204">
        <f>_xlfn.DAYS(About!$A$3,'Core Indicators'!GW81)</f>
        <v>216</v>
      </c>
      <c r="P81" s="204">
        <f>_xlfn.DAYS(About!$A$3,'Core Indicators'!HE81)</f>
        <v>216</v>
      </c>
      <c r="Q81" s="204">
        <f>_xlfn.DAYS(About!$A$3,'Core Indicators'!HM81)</f>
        <v>216</v>
      </c>
      <c r="R81" s="204">
        <f>_xlfn.DAYS(About!$A$3,'Core Indicators'!HU81)</f>
        <v>216</v>
      </c>
      <c r="S81" s="204">
        <f>_xlfn.DAYS(About!$A$3,'Core Indicators'!IC81)</f>
        <v>216</v>
      </c>
      <c r="T81" s="204">
        <f>_xlfn.DAYS(About!$A$3,'Core Indicators'!IK81)</f>
        <v>216</v>
      </c>
      <c r="U81" s="204">
        <f>_xlfn.DAYS(About!$A$3,'Core Indicators'!IS81)</f>
        <v>216</v>
      </c>
      <c r="V81" s="204">
        <f t="shared" si="2"/>
        <v>74.2</v>
      </c>
    </row>
    <row r="82" spans="1:22" x14ac:dyDescent="0.35">
      <c r="A82" s="203" t="str">
        <f>Lists!C:C</f>
        <v>NIC001</v>
      </c>
      <c r="B82" s="204">
        <f>_xlfn.DAYS(About!$A$3,'Core Indicators'!U82)</f>
        <v>510</v>
      </c>
      <c r="C82" s="204">
        <f>_xlfn.DAYS(About!$A$3,'Core Indicators'!AC82)</f>
        <v>267</v>
      </c>
      <c r="D82" s="204">
        <f>_xlfn.DAYS(About!$A$3,'Core Indicators'!AK82)</f>
        <v>888</v>
      </c>
      <c r="E82" s="204">
        <f>_xlfn.DAYS(About!$A$3,'Core Indicators'!AS82)</f>
        <v>267</v>
      </c>
      <c r="F82" s="204">
        <f>_xlfn.DAYS(About!$A$3,'Core Indicators'!BQ82)</f>
        <v>153</v>
      </c>
      <c r="G82" s="204">
        <f>_xlfn.DAYS(About!$A$3,'Core Indicators'!DM82)</f>
        <v>608</v>
      </c>
      <c r="H82" s="204">
        <f>_xlfn.DAYS(About!$A$3,'Core Indicators'!DU82)</f>
        <v>608</v>
      </c>
      <c r="I82" s="204">
        <f>_xlfn.DAYS(About!$A$3,'Core Indicators'!EC82)</f>
        <v>608</v>
      </c>
      <c r="J82" s="204">
        <f>_xlfn.DAYS(About!$A$3,'Core Indicators'!EK82)</f>
        <v>888</v>
      </c>
      <c r="K82" s="204">
        <f>_xlfn.DAYS(About!$A$3,'Core Indicators'!ES82)</f>
        <v>888</v>
      </c>
      <c r="L82" s="204">
        <f>_xlfn.DAYS(About!$A$3,'Core Indicators'!FI82)</f>
        <v>888</v>
      </c>
      <c r="M82" s="204">
        <f>_xlfn.DAYS(About!$A$3,'Core Indicators'!GG82)</f>
        <v>608</v>
      </c>
      <c r="N82" s="204">
        <f>_xlfn.DAYS(About!$A$3,'Core Indicators'!GO82)</f>
        <v>608</v>
      </c>
      <c r="O82" s="204">
        <f>_xlfn.DAYS(About!$A$3,'Core Indicators'!GW82)</f>
        <v>608</v>
      </c>
      <c r="P82" s="204">
        <f>_xlfn.DAYS(About!$A$3,'Core Indicators'!HE82)</f>
        <v>608</v>
      </c>
      <c r="Q82" s="204">
        <f>_xlfn.DAYS(About!$A$3,'Core Indicators'!HM82)</f>
        <v>608</v>
      </c>
      <c r="R82" s="204">
        <f>_xlfn.DAYS(About!$A$3,'Core Indicators'!HU82)</f>
        <v>608</v>
      </c>
      <c r="S82" s="204">
        <f>_xlfn.DAYS(About!$A$3,'Core Indicators'!IC82)</f>
        <v>608</v>
      </c>
      <c r="T82" s="204">
        <f>_xlfn.DAYS(About!$A$3,'Core Indicators'!IK82)</f>
        <v>608</v>
      </c>
      <c r="U82" s="204">
        <f>_xlfn.DAYS(About!$A$3,'Core Indicators'!IS82)</f>
        <v>608</v>
      </c>
      <c r="V82" s="204">
        <f t="shared" si="2"/>
        <v>640.4</v>
      </c>
    </row>
    <row r="83" spans="1:22" x14ac:dyDescent="0.35">
      <c r="A83" s="203" t="str">
        <f>Lists!C:C</f>
        <v>NIC002</v>
      </c>
      <c r="B83" s="204">
        <f>_xlfn.DAYS(About!$A$3,'Core Indicators'!U83)</f>
        <v>212</v>
      </c>
      <c r="C83" s="204">
        <f>_xlfn.DAYS(About!$A$3,'Core Indicators'!AC83)</f>
        <v>212</v>
      </c>
      <c r="D83" s="204">
        <f>_xlfn.DAYS(About!$A$3,'Core Indicators'!AK83)</f>
        <v>153</v>
      </c>
      <c r="E83" s="204">
        <f>_xlfn.DAYS(About!$A$3,'Core Indicators'!AS83)</f>
        <v>212</v>
      </c>
      <c r="F83" s="204">
        <f>_xlfn.DAYS(About!$A$3,'Core Indicators'!BQ83)</f>
        <v>212</v>
      </c>
      <c r="G83" s="204">
        <f>_xlfn.DAYS(About!$A$3,'Core Indicators'!DM83)</f>
        <v>153</v>
      </c>
      <c r="H83" s="204">
        <f>_xlfn.DAYS(About!$A$3,'Core Indicators'!DU83)</f>
        <v>153</v>
      </c>
      <c r="I83" s="204">
        <f>_xlfn.DAYS(About!$A$3,'Core Indicators'!EC83)</f>
        <v>212</v>
      </c>
      <c r="J83" s="204">
        <f>_xlfn.DAYS(About!$A$3,'Core Indicators'!EK83)</f>
        <v>212</v>
      </c>
      <c r="K83" s="204">
        <f>_xlfn.DAYS(About!$A$3,'Core Indicators'!ES83)</f>
        <v>212</v>
      </c>
      <c r="L83" s="204">
        <f>_xlfn.DAYS(About!$A$3,'Core Indicators'!FI83)</f>
        <v>212</v>
      </c>
      <c r="M83" s="204">
        <f>_xlfn.DAYS(About!$A$3,'Core Indicators'!GG83)</f>
        <v>212</v>
      </c>
      <c r="N83" s="204">
        <f>_xlfn.DAYS(About!$A$3,'Core Indicators'!GO83)</f>
        <v>212</v>
      </c>
      <c r="O83" s="204">
        <f>_xlfn.DAYS(About!$A$3,'Core Indicators'!GW83)</f>
        <v>212</v>
      </c>
      <c r="P83" s="204">
        <f>_xlfn.DAYS(About!$A$3,'Core Indicators'!HE83)</f>
        <v>212</v>
      </c>
      <c r="Q83" s="204">
        <f>_xlfn.DAYS(About!$A$3,'Core Indicators'!HM83)</f>
        <v>212</v>
      </c>
      <c r="R83" s="204">
        <f>_xlfn.DAYS(About!$A$3,'Core Indicators'!HU83)</f>
        <v>212</v>
      </c>
      <c r="S83" s="204">
        <f>_xlfn.DAYS(About!$A$3,'Core Indicators'!IC83)</f>
        <v>212</v>
      </c>
      <c r="T83" s="204">
        <f>_xlfn.DAYS(About!$A$3,'Core Indicators'!IK83)</f>
        <v>212</v>
      </c>
      <c r="U83" s="204">
        <f>_xlfn.DAYS(About!$A$3,'Core Indicators'!IS83)</f>
        <v>212</v>
      </c>
      <c r="V83" s="204">
        <f t="shared" si="2"/>
        <v>194.3</v>
      </c>
    </row>
    <row r="84" spans="1:22" x14ac:dyDescent="0.35">
      <c r="A84" s="203" t="str">
        <f>Lists!C:C</f>
        <v>PAK001</v>
      </c>
      <c r="B84" s="204">
        <f>_xlfn.DAYS(About!$A$3,'Core Indicators'!U84)</f>
        <v>51</v>
      </c>
      <c r="C84" s="204">
        <f>_xlfn.DAYS(About!$A$3,'Core Indicators'!AC84)</f>
        <v>51</v>
      </c>
      <c r="D84" s="204">
        <f>_xlfn.DAYS(About!$A$3,'Core Indicators'!AK84)</f>
        <v>31</v>
      </c>
      <c r="E84" s="204">
        <f>_xlfn.DAYS(About!$A$3,'Core Indicators'!AS84)</f>
        <v>51</v>
      </c>
      <c r="F84" s="204">
        <f>_xlfn.DAYS(About!$A$3,'Core Indicators'!BQ84)</f>
        <v>0</v>
      </c>
      <c r="G84" s="204">
        <f>_xlfn.DAYS(About!$A$3,'Core Indicators'!DM84)</f>
        <v>31</v>
      </c>
      <c r="H84" s="204">
        <f>_xlfn.DAYS(About!$A$3,'Core Indicators'!DU84)</f>
        <v>31</v>
      </c>
      <c r="I84" s="204">
        <f>_xlfn.DAYS(About!$A$3,'Core Indicators'!EC84)</f>
        <v>31</v>
      </c>
      <c r="J84" s="204">
        <f>_xlfn.DAYS(About!$A$3,'Core Indicators'!EK84)</f>
        <v>31</v>
      </c>
      <c r="K84" s="204">
        <f>_xlfn.DAYS(About!$A$3,'Core Indicators'!ES84)</f>
        <v>31</v>
      </c>
      <c r="L84" s="204">
        <f>_xlfn.DAYS(About!$A$3,'Core Indicators'!FI84)</f>
        <v>874</v>
      </c>
      <c r="M84" s="204">
        <f>_xlfn.DAYS(About!$A$3,'Core Indicators'!GG84)</f>
        <v>212</v>
      </c>
      <c r="N84" s="204">
        <f>_xlfn.DAYS(About!$A$3,'Core Indicators'!GO84)</f>
        <v>212</v>
      </c>
      <c r="O84" s="204">
        <f>_xlfn.DAYS(About!$A$3,'Core Indicators'!GW84)</f>
        <v>212</v>
      </c>
      <c r="P84" s="204">
        <f>_xlfn.DAYS(About!$A$3,'Core Indicators'!HE84)</f>
        <v>212</v>
      </c>
      <c r="Q84" s="204">
        <f>_xlfn.DAYS(About!$A$3,'Core Indicators'!HM84)</f>
        <v>212</v>
      </c>
      <c r="R84" s="204">
        <f>_xlfn.DAYS(About!$A$3,'Core Indicators'!HU84)</f>
        <v>212</v>
      </c>
      <c r="S84" s="204">
        <f>_xlfn.DAYS(About!$A$3,'Core Indicators'!IC84)</f>
        <v>212</v>
      </c>
      <c r="T84" s="204">
        <f>_xlfn.DAYS(About!$A$3,'Core Indicators'!IK84)</f>
        <v>212</v>
      </c>
      <c r="U84" s="204">
        <f>_xlfn.DAYS(About!$A$3,'Core Indicators'!IS84)</f>
        <v>212</v>
      </c>
      <c r="V84" s="204">
        <f t="shared" si="2"/>
        <v>132.30000000000001</v>
      </c>
    </row>
    <row r="85" spans="1:22" x14ac:dyDescent="0.35">
      <c r="A85" s="203" t="str">
        <f>Lists!C:C</f>
        <v>PAK004</v>
      </c>
      <c r="B85" s="204">
        <f>_xlfn.DAYS(About!$A$3,'Core Indicators'!U85)</f>
        <v>772</v>
      </c>
      <c r="C85" s="204">
        <f>_xlfn.DAYS(About!$A$3,'Core Indicators'!AC85)</f>
        <v>772</v>
      </c>
      <c r="D85" s="204">
        <f>_xlfn.DAYS(About!$A$3,'Core Indicators'!AK85)</f>
        <v>854</v>
      </c>
      <c r="E85" s="204">
        <f>_xlfn.DAYS(About!$A$3,'Core Indicators'!AS85)</f>
        <v>518</v>
      </c>
      <c r="F85" s="204">
        <f>_xlfn.DAYS(About!$A$3,'Core Indicators'!BQ85)</f>
        <v>0</v>
      </c>
      <c r="G85" s="204">
        <f>_xlfn.DAYS(About!$A$3,'Core Indicators'!DM85)</f>
        <v>581</v>
      </c>
      <c r="H85" s="204">
        <f>_xlfn.DAYS(About!$A$3,'Core Indicators'!DU85)</f>
        <v>854</v>
      </c>
      <c r="I85" s="204">
        <f>_xlfn.DAYS(About!$A$3,'Core Indicators'!EC85)</f>
        <v>854</v>
      </c>
      <c r="J85" s="204">
        <f>_xlfn.DAYS(About!$A$3,'Core Indicators'!EK85)</f>
        <v>854</v>
      </c>
      <c r="K85" s="204">
        <f>_xlfn.DAYS(About!$A$3,'Core Indicators'!ES85)</f>
        <v>854</v>
      </c>
      <c r="L85" s="204">
        <f>_xlfn.DAYS(About!$A$3,'Core Indicators'!FI85)</f>
        <v>854</v>
      </c>
      <c r="M85" s="204">
        <f>_xlfn.DAYS(About!$A$3,'Core Indicators'!GG85)</f>
        <v>212</v>
      </c>
      <c r="N85" s="204">
        <f>_xlfn.DAYS(About!$A$3,'Core Indicators'!GO85)</f>
        <v>212</v>
      </c>
      <c r="O85" s="204">
        <f>_xlfn.DAYS(About!$A$3,'Core Indicators'!GW85)</f>
        <v>212</v>
      </c>
      <c r="P85" s="204">
        <f>_xlfn.DAYS(About!$A$3,'Core Indicators'!HE85)</f>
        <v>212</v>
      </c>
      <c r="Q85" s="204">
        <f>_xlfn.DAYS(About!$A$3,'Core Indicators'!HM85)</f>
        <v>212</v>
      </c>
      <c r="R85" s="204">
        <f>_xlfn.DAYS(About!$A$3,'Core Indicators'!HU85)</f>
        <v>212</v>
      </c>
      <c r="S85" s="204">
        <f>_xlfn.DAYS(About!$A$3,'Core Indicators'!IC85)</f>
        <v>212</v>
      </c>
      <c r="T85" s="204">
        <f>_xlfn.DAYS(About!$A$3,'Core Indicators'!IK85)</f>
        <v>212</v>
      </c>
      <c r="U85" s="204">
        <f>_xlfn.DAYS(About!$A$3,'Core Indicators'!IS85)</f>
        <v>212</v>
      </c>
      <c r="V85" s="204">
        <f t="shared" si="2"/>
        <v>643.5</v>
      </c>
    </row>
    <row r="86" spans="1:22" x14ac:dyDescent="0.35">
      <c r="A86" s="203" t="str">
        <f>Lists!C:C</f>
        <v>PER002</v>
      </c>
      <c r="B86" s="204">
        <f>_xlfn.DAYS(About!$A$3,'Core Indicators'!U86)</f>
        <v>510</v>
      </c>
      <c r="C86" s="204">
        <f>_xlfn.DAYS(About!$A$3,'Core Indicators'!AC86)</f>
        <v>510</v>
      </c>
      <c r="D86" s="204">
        <f>_xlfn.DAYS(About!$A$3,'Core Indicators'!AK86)</f>
        <v>153</v>
      </c>
      <c r="E86" s="204">
        <f>_xlfn.DAYS(About!$A$3,'Core Indicators'!AS86)</f>
        <v>153</v>
      </c>
      <c r="F86" s="204">
        <f>_xlfn.DAYS(About!$A$3,'Core Indicators'!BQ86)</f>
        <v>267</v>
      </c>
      <c r="G86" s="204">
        <f>_xlfn.DAYS(About!$A$3,'Core Indicators'!DM86)</f>
        <v>153</v>
      </c>
      <c r="H86" s="204">
        <f>_xlfn.DAYS(About!$A$3,'Core Indicators'!DU86)</f>
        <v>152</v>
      </c>
      <c r="I86" s="204">
        <f>_xlfn.DAYS(About!$A$3,'Core Indicators'!EC86)</f>
        <v>152</v>
      </c>
      <c r="J86" s="204">
        <f>_xlfn.DAYS(About!$A$3,'Core Indicators'!EK86)</f>
        <v>152</v>
      </c>
      <c r="K86" s="204">
        <f>_xlfn.DAYS(About!$A$3,'Core Indicators'!ES86)</f>
        <v>152</v>
      </c>
      <c r="L86" s="204">
        <f>_xlfn.DAYS(About!$A$3,'Core Indicators'!FI86)</f>
        <v>866</v>
      </c>
      <c r="M86" s="204">
        <f>_xlfn.DAYS(About!$A$3,'Core Indicators'!GG86)</f>
        <v>607</v>
      </c>
      <c r="N86" s="204">
        <f>_xlfn.DAYS(About!$A$3,'Core Indicators'!GO86)</f>
        <v>212</v>
      </c>
      <c r="O86" s="204">
        <f>_xlfn.DAYS(About!$A$3,'Core Indicators'!GW86)</f>
        <v>607</v>
      </c>
      <c r="P86" s="204">
        <f>_xlfn.DAYS(About!$A$3,'Core Indicators'!HE86)</f>
        <v>607</v>
      </c>
      <c r="Q86" s="204">
        <f>_xlfn.DAYS(About!$A$3,'Core Indicators'!HM86)</f>
        <v>607</v>
      </c>
      <c r="R86" s="204">
        <f>_xlfn.DAYS(About!$A$3,'Core Indicators'!HU86)</f>
        <v>212</v>
      </c>
      <c r="S86" s="204">
        <f>_xlfn.DAYS(About!$A$3,'Core Indicators'!IC86)</f>
        <v>607</v>
      </c>
      <c r="T86" s="204">
        <f>_xlfn.DAYS(About!$A$3,'Core Indicators'!IK86)</f>
        <v>607</v>
      </c>
      <c r="U86" s="204">
        <f>_xlfn.DAYS(About!$A$3,'Core Indicators'!IS86)</f>
        <v>607</v>
      </c>
      <c r="V86" s="204">
        <f t="shared" si="2"/>
        <v>280.7</v>
      </c>
    </row>
    <row r="87" spans="1:22" x14ac:dyDescent="0.35">
      <c r="A87" s="203" t="str">
        <f>Lists!C:C</f>
        <v>PHL003</v>
      </c>
      <c r="B87" s="204">
        <f>_xlfn.DAYS(About!$A$3,'Core Indicators'!U87)</f>
        <v>579</v>
      </c>
      <c r="C87" s="204">
        <f>_xlfn.DAYS(About!$A$3,'Core Indicators'!AC87)</f>
        <v>579</v>
      </c>
      <c r="D87" s="204">
        <f>_xlfn.DAYS(About!$A$3,'Core Indicators'!AK87)</f>
        <v>2</v>
      </c>
      <c r="E87" s="204">
        <f>_xlfn.DAYS(About!$A$3,'Core Indicators'!AS87)</f>
        <v>1</v>
      </c>
      <c r="F87" s="204">
        <f>_xlfn.DAYS(About!$A$3,'Core Indicators'!BQ87)</f>
        <v>99</v>
      </c>
      <c r="G87" s="204">
        <f>_xlfn.DAYS(About!$A$3,'Core Indicators'!DM87)</f>
        <v>119</v>
      </c>
      <c r="H87" s="204">
        <f>_xlfn.DAYS(About!$A$3,'Core Indicators'!DU87)</f>
        <v>119</v>
      </c>
      <c r="I87" s="204">
        <f>_xlfn.DAYS(About!$A$3,'Core Indicators'!EC87)</f>
        <v>20</v>
      </c>
      <c r="J87" s="204">
        <f>_xlfn.DAYS(About!$A$3,'Core Indicators'!EK87)</f>
        <v>119</v>
      </c>
      <c r="K87" s="204">
        <f>_xlfn.DAYS(About!$A$3,'Core Indicators'!ES87)</f>
        <v>119</v>
      </c>
      <c r="L87" s="204">
        <f>_xlfn.DAYS(About!$A$3,'Core Indicators'!FI87)</f>
        <v>579</v>
      </c>
      <c r="M87" s="204">
        <f>_xlfn.DAYS(About!$A$3,'Core Indicators'!GG87)</f>
        <v>212</v>
      </c>
      <c r="N87" s="204">
        <f>_xlfn.DAYS(About!$A$3,'Core Indicators'!GO87)</f>
        <v>212</v>
      </c>
      <c r="O87" s="204">
        <f>_xlfn.DAYS(About!$A$3,'Core Indicators'!GW87)</f>
        <v>212</v>
      </c>
      <c r="P87" s="204">
        <f>_xlfn.DAYS(About!$A$3,'Core Indicators'!HE87)</f>
        <v>212</v>
      </c>
      <c r="Q87" s="204">
        <f>_xlfn.DAYS(About!$A$3,'Core Indicators'!HM87)</f>
        <v>212</v>
      </c>
      <c r="R87" s="204">
        <f>_xlfn.DAYS(About!$A$3,'Core Indicators'!HU87)</f>
        <v>212</v>
      </c>
      <c r="S87" s="204">
        <f>_xlfn.DAYS(About!$A$3,'Core Indicators'!IC87)</f>
        <v>212</v>
      </c>
      <c r="T87" s="204">
        <f>_xlfn.DAYS(About!$A$3,'Core Indicators'!IK87)</f>
        <v>212</v>
      </c>
      <c r="U87" s="204">
        <f>_xlfn.DAYS(About!$A$3,'Core Indicators'!IS87)</f>
        <v>212</v>
      </c>
      <c r="V87" s="204">
        <f t="shared" si="2"/>
        <v>138.9</v>
      </c>
    </row>
    <row r="88" spans="1:22" x14ac:dyDescent="0.35">
      <c r="A88" s="203" t="str">
        <f>Lists!C:C</f>
        <v>PRK001</v>
      </c>
      <c r="B88" s="204">
        <f>_xlfn.DAYS(About!$A$3,'Core Indicators'!U88)</f>
        <v>99</v>
      </c>
      <c r="C88" s="204">
        <f>_xlfn.DAYS(About!$A$3,'Core Indicators'!AC88)</f>
        <v>99</v>
      </c>
      <c r="D88" s="204">
        <f>_xlfn.DAYS(About!$A$3,'Core Indicators'!AK88)</f>
        <v>99</v>
      </c>
      <c r="E88" s="204">
        <f>_xlfn.DAYS(About!$A$3,'Core Indicators'!AS88)</f>
        <v>13</v>
      </c>
      <c r="F88" s="204">
        <f>_xlfn.DAYS(About!$A$3,'Core Indicators'!BQ88)</f>
        <v>13</v>
      </c>
      <c r="G88" s="204">
        <f>_xlfn.DAYS(About!$A$3,'Core Indicators'!DM88)</f>
        <v>457</v>
      </c>
      <c r="H88" s="204">
        <f>_xlfn.DAYS(About!$A$3,'Core Indicators'!DU88)</f>
        <v>457</v>
      </c>
      <c r="I88" s="204">
        <f>_xlfn.DAYS(About!$A$3,'Core Indicators'!EC88)</f>
        <v>457</v>
      </c>
      <c r="J88" s="204">
        <f>_xlfn.DAYS(About!$A$3,'Core Indicators'!EK88)</f>
        <v>457</v>
      </c>
      <c r="K88" s="204">
        <f>_xlfn.DAYS(About!$A$3,'Core Indicators'!ES88)</f>
        <v>457</v>
      </c>
      <c r="L88" s="204">
        <f>_xlfn.DAYS(About!$A$3,'Core Indicators'!FI88)</f>
        <v>884</v>
      </c>
      <c r="M88" s="204">
        <f>_xlfn.DAYS(About!$A$3,'Core Indicators'!GG88)</f>
        <v>215</v>
      </c>
      <c r="N88" s="204">
        <f>_xlfn.DAYS(About!$A$3,'Core Indicators'!GO88)</f>
        <v>215</v>
      </c>
      <c r="O88" s="204">
        <f>_xlfn.DAYS(About!$A$3,'Core Indicators'!GW88)</f>
        <v>215</v>
      </c>
      <c r="P88" s="204">
        <f>_xlfn.DAYS(About!$A$3,'Core Indicators'!HE88)</f>
        <v>215</v>
      </c>
      <c r="Q88" s="204">
        <f>_xlfn.DAYS(About!$A$3,'Core Indicators'!HM88)</f>
        <v>215</v>
      </c>
      <c r="R88" s="204">
        <f>_xlfn.DAYS(About!$A$3,'Core Indicators'!HU88)</f>
        <v>215</v>
      </c>
      <c r="S88" s="204">
        <f>_xlfn.DAYS(About!$A$3,'Core Indicators'!IC88)</f>
        <v>215</v>
      </c>
      <c r="T88" s="204">
        <f>_xlfn.DAYS(About!$A$3,'Core Indicators'!IK88)</f>
        <v>215</v>
      </c>
      <c r="U88" s="204">
        <f>_xlfn.DAYS(About!$A$3,'Core Indicators'!IS88)</f>
        <v>215</v>
      </c>
      <c r="V88" s="204">
        <f t="shared" si="2"/>
        <v>350.9</v>
      </c>
    </row>
    <row r="89" spans="1:22" x14ac:dyDescent="0.35">
      <c r="A89" s="203" t="str">
        <f>Lists!C:C</f>
        <v>PSE002</v>
      </c>
      <c r="B89" s="204">
        <f>_xlfn.DAYS(About!$A$3,'Core Indicators'!U89)</f>
        <v>123</v>
      </c>
      <c r="C89" s="204">
        <f>_xlfn.DAYS(About!$A$3,'Core Indicators'!AC89)</f>
        <v>123</v>
      </c>
      <c r="D89" s="204">
        <f>_xlfn.DAYS(About!$A$3,'Core Indicators'!AK89)</f>
        <v>123</v>
      </c>
      <c r="E89" s="204">
        <f>_xlfn.DAYS(About!$A$3,'Core Indicators'!AS89)</f>
        <v>123</v>
      </c>
      <c r="F89" s="204">
        <f>_xlfn.DAYS(About!$A$3,'Core Indicators'!BQ89)</f>
        <v>0</v>
      </c>
      <c r="G89" s="204">
        <f>_xlfn.DAYS(About!$A$3,'Core Indicators'!DM89)</f>
        <v>0</v>
      </c>
      <c r="H89" s="204">
        <f>_xlfn.DAYS(About!$A$3,'Core Indicators'!DU89)</f>
        <v>0</v>
      </c>
      <c r="I89" s="204">
        <f>_xlfn.DAYS(About!$A$3,'Core Indicators'!EC89)</f>
        <v>0</v>
      </c>
      <c r="J89" s="204">
        <f>_xlfn.DAYS(About!$A$3,'Core Indicators'!EK89)</f>
        <v>0</v>
      </c>
      <c r="K89" s="204">
        <f>_xlfn.DAYS(About!$A$3,'Core Indicators'!ES89)</f>
        <v>0</v>
      </c>
      <c r="L89" s="204">
        <f>_xlfn.DAYS(About!$A$3,'Core Indicators'!FI89)</f>
        <v>874</v>
      </c>
      <c r="M89" s="204">
        <f>_xlfn.DAYS(About!$A$3,'Core Indicators'!GG89)</f>
        <v>215</v>
      </c>
      <c r="N89" s="204">
        <f>_xlfn.DAYS(About!$A$3,'Core Indicators'!GO89)</f>
        <v>215</v>
      </c>
      <c r="O89" s="204">
        <f>_xlfn.DAYS(About!$A$3,'Core Indicators'!GW89)</f>
        <v>215</v>
      </c>
      <c r="P89" s="204">
        <f>_xlfn.DAYS(About!$A$3,'Core Indicators'!HE89)</f>
        <v>215</v>
      </c>
      <c r="Q89" s="204">
        <f>_xlfn.DAYS(About!$A$3,'Core Indicators'!HM89)</f>
        <v>215</v>
      </c>
      <c r="R89" s="204">
        <f>_xlfn.DAYS(About!$A$3,'Core Indicators'!HU89)</f>
        <v>215</v>
      </c>
      <c r="S89" s="204">
        <f>_xlfn.DAYS(About!$A$3,'Core Indicators'!IC89)</f>
        <v>215</v>
      </c>
      <c r="T89" s="204">
        <f>_xlfn.DAYS(About!$A$3,'Core Indicators'!IK89)</f>
        <v>215</v>
      </c>
      <c r="U89" s="204">
        <f>_xlfn.DAYS(About!$A$3,'Core Indicators'!IS89)</f>
        <v>215</v>
      </c>
      <c r="V89" s="204">
        <f t="shared" si="2"/>
        <v>133.5</v>
      </c>
    </row>
    <row r="90" spans="1:22" x14ac:dyDescent="0.35">
      <c r="A90" s="203" t="str">
        <f>Lists!C:C</f>
        <v>REG001</v>
      </c>
      <c r="B90" s="204">
        <f>_xlfn.DAYS(About!$A$3,'Core Indicators'!U90)</f>
        <v>398</v>
      </c>
      <c r="C90" s="204">
        <f>_xlfn.DAYS(About!$A$3,'Core Indicators'!AC90)</f>
        <v>96</v>
      </c>
      <c r="D90" s="204">
        <f>_xlfn.DAYS(About!$A$3,'Core Indicators'!AK90)</f>
        <v>96</v>
      </c>
      <c r="E90" s="204">
        <f>_xlfn.DAYS(About!$A$3,'Core Indicators'!AS90)</f>
        <v>96</v>
      </c>
      <c r="F90" s="204">
        <f>_xlfn.DAYS(About!$A$3,'Core Indicators'!BQ90)</f>
        <v>96</v>
      </c>
      <c r="G90" s="204">
        <f>_xlfn.DAYS(About!$A$3,'Core Indicators'!DM90)</f>
        <v>96</v>
      </c>
      <c r="H90" s="204">
        <f>_xlfn.DAYS(About!$A$3,'Core Indicators'!DU90)</f>
        <v>96</v>
      </c>
      <c r="I90" s="204">
        <f>_xlfn.DAYS(About!$A$3,'Core Indicators'!EC90)</f>
        <v>96</v>
      </c>
      <c r="J90" s="204">
        <f>_xlfn.DAYS(About!$A$3,'Core Indicators'!EK90)</f>
        <v>96</v>
      </c>
      <c r="K90" s="204">
        <f>_xlfn.DAYS(About!$A$3,'Core Indicators'!ES90)</f>
        <v>96</v>
      </c>
      <c r="L90" s="204">
        <f>_xlfn.DAYS(About!$A$3,'Core Indicators'!FI90)</f>
        <v>791</v>
      </c>
      <c r="M90" s="204">
        <f>_xlfn.DAYS(About!$A$3,'Core Indicators'!GG90)</f>
        <v>216</v>
      </c>
      <c r="N90" s="204">
        <f>_xlfn.DAYS(About!$A$3,'Core Indicators'!GO90)</f>
        <v>216</v>
      </c>
      <c r="O90" s="204">
        <f>_xlfn.DAYS(About!$A$3,'Core Indicators'!GW90)</f>
        <v>216</v>
      </c>
      <c r="P90" s="204">
        <f>_xlfn.DAYS(About!$A$3,'Core Indicators'!HE90)</f>
        <v>216</v>
      </c>
      <c r="Q90" s="204">
        <f>_xlfn.DAYS(About!$A$3,'Core Indicators'!HM90)</f>
        <v>216</v>
      </c>
      <c r="R90" s="204">
        <f>_xlfn.DAYS(About!$A$3,'Core Indicators'!HU90)</f>
        <v>216</v>
      </c>
      <c r="S90" s="204">
        <f>_xlfn.DAYS(About!$A$3,'Core Indicators'!IC90)</f>
        <v>216</v>
      </c>
      <c r="T90" s="204">
        <f>_xlfn.DAYS(About!$A$3,'Core Indicators'!IK90)</f>
        <v>216</v>
      </c>
      <c r="U90" s="204">
        <f>_xlfn.DAYS(About!$A$3,'Core Indicators'!IS90)</f>
        <v>216</v>
      </c>
      <c r="V90" s="204">
        <f t="shared" si="2"/>
        <v>177.5</v>
      </c>
    </row>
    <row r="91" spans="1:22" x14ac:dyDescent="0.35">
      <c r="A91" s="203" t="str">
        <f>Lists!C:C</f>
        <v>REG002</v>
      </c>
      <c r="B91" s="204">
        <f>_xlfn.DAYS(About!$A$3,'Core Indicators'!U91)</f>
        <v>510</v>
      </c>
      <c r="C91" s="204">
        <f>_xlfn.DAYS(About!$A$3,'Core Indicators'!AC91)</f>
        <v>153</v>
      </c>
      <c r="D91" s="204">
        <f>_xlfn.DAYS(About!$A$3,'Core Indicators'!AK91)</f>
        <v>153</v>
      </c>
      <c r="E91" s="204">
        <f>_xlfn.DAYS(About!$A$3,'Core Indicators'!AS91)</f>
        <v>153</v>
      </c>
      <c r="F91" s="204">
        <f>_xlfn.DAYS(About!$A$3,'Core Indicators'!BQ91)</f>
        <v>579</v>
      </c>
      <c r="G91" s="204">
        <f>_xlfn.DAYS(About!$A$3,'Core Indicators'!DM91)</f>
        <v>153</v>
      </c>
      <c r="H91" s="204">
        <f>_xlfn.DAYS(About!$A$3,'Core Indicators'!DU91)</f>
        <v>153</v>
      </c>
      <c r="I91" s="204">
        <f>_xlfn.DAYS(About!$A$3,'Core Indicators'!EC91)</f>
        <v>153</v>
      </c>
      <c r="J91" s="204">
        <f>_xlfn.DAYS(About!$A$3,'Core Indicators'!EK91)</f>
        <v>153</v>
      </c>
      <c r="K91" s="204">
        <f>_xlfn.DAYS(About!$A$3,'Core Indicators'!ES91)</f>
        <v>153</v>
      </c>
      <c r="L91" s="204">
        <f>_xlfn.DAYS(About!$A$3,'Core Indicators'!FI91)</f>
        <v>792</v>
      </c>
      <c r="M91" s="204">
        <f>_xlfn.DAYS(About!$A$3,'Core Indicators'!GG91)</f>
        <v>607</v>
      </c>
      <c r="N91" s="204">
        <f>_xlfn.DAYS(About!$A$3,'Core Indicators'!GO91)</f>
        <v>607</v>
      </c>
      <c r="O91" s="204">
        <f>_xlfn.DAYS(About!$A$3,'Core Indicators'!GW91)</f>
        <v>607</v>
      </c>
      <c r="P91" s="204">
        <f>_xlfn.DAYS(About!$A$3,'Core Indicators'!HE91)</f>
        <v>607</v>
      </c>
      <c r="Q91" s="204">
        <f>_xlfn.DAYS(About!$A$3,'Core Indicators'!HM91)</f>
        <v>607</v>
      </c>
      <c r="R91" s="204">
        <f>_xlfn.DAYS(About!$A$3,'Core Indicators'!HU91)</f>
        <v>607</v>
      </c>
      <c r="S91" s="204">
        <f>_xlfn.DAYS(About!$A$3,'Core Indicators'!IC91)</f>
        <v>607</v>
      </c>
      <c r="T91" s="204">
        <f>_xlfn.DAYS(About!$A$3,'Core Indicators'!IK91)</f>
        <v>607</v>
      </c>
      <c r="U91" s="204">
        <f>_xlfn.DAYS(About!$A$3,'Core Indicators'!IS91)</f>
        <v>607</v>
      </c>
      <c r="V91" s="204">
        <f t="shared" si="2"/>
        <v>304.89999999999998</v>
      </c>
    </row>
    <row r="92" spans="1:22" x14ac:dyDescent="0.35">
      <c r="A92" s="203" t="str">
        <f>Lists!C:C</f>
        <v>REG003</v>
      </c>
      <c r="B92" s="204">
        <f>_xlfn.DAYS(About!$A$3,'Core Indicators'!U92)</f>
        <v>590</v>
      </c>
      <c r="C92" s="204">
        <f>_xlfn.DAYS(About!$A$3,'Core Indicators'!AC92)</f>
        <v>590</v>
      </c>
      <c r="D92" s="204">
        <f>_xlfn.DAYS(About!$A$3,'Core Indicators'!AK92)</f>
        <v>267</v>
      </c>
      <c r="E92" s="204">
        <f>_xlfn.DAYS(About!$A$3,'Core Indicators'!AS92)</f>
        <v>590</v>
      </c>
      <c r="F92" s="204">
        <f>_xlfn.DAYS(About!$A$3,'Core Indicators'!BQ92)</f>
        <v>99</v>
      </c>
      <c r="G92" s="204">
        <f>_xlfn.DAYS(About!$A$3,'Core Indicators'!DM92)</f>
        <v>590</v>
      </c>
      <c r="H92" s="204">
        <f>_xlfn.DAYS(About!$A$3,'Core Indicators'!DU92)</f>
        <v>797</v>
      </c>
      <c r="I92" s="204">
        <f>_xlfn.DAYS(About!$A$3,'Core Indicators'!EC92)</f>
        <v>797</v>
      </c>
      <c r="J92" s="204">
        <f>_xlfn.DAYS(About!$A$3,'Core Indicators'!EK92)</f>
        <v>797</v>
      </c>
      <c r="K92" s="204">
        <f>_xlfn.DAYS(About!$A$3,'Core Indicators'!ES92)</f>
        <v>797</v>
      </c>
      <c r="L92" s="204">
        <f>_xlfn.DAYS(About!$A$3,'Core Indicators'!FI92)</f>
        <v>797</v>
      </c>
      <c r="M92" s="204">
        <f>_xlfn.DAYS(About!$A$3,'Core Indicators'!GG92)</f>
        <v>212</v>
      </c>
      <c r="N92" s="204">
        <f>_xlfn.DAYS(About!$A$3,'Core Indicators'!GO92)</f>
        <v>212</v>
      </c>
      <c r="O92" s="204">
        <f>_xlfn.DAYS(About!$A$3,'Core Indicators'!GW92)</f>
        <v>212</v>
      </c>
      <c r="P92" s="204">
        <f>_xlfn.DAYS(About!$A$3,'Core Indicators'!HE92)</f>
        <v>212</v>
      </c>
      <c r="Q92" s="204">
        <f>_xlfn.DAYS(About!$A$3,'Core Indicators'!HM92)</f>
        <v>212</v>
      </c>
      <c r="R92" s="204">
        <f>_xlfn.DAYS(About!$A$3,'Core Indicators'!HU92)</f>
        <v>212</v>
      </c>
      <c r="S92" s="204">
        <f>_xlfn.DAYS(About!$A$3,'Core Indicators'!IC92)</f>
        <v>212</v>
      </c>
      <c r="T92" s="204">
        <f>_xlfn.DAYS(About!$A$3,'Core Indicators'!IK92)</f>
        <v>212</v>
      </c>
      <c r="U92" s="204">
        <f>_xlfn.DAYS(About!$A$3,'Core Indicators'!IS92)</f>
        <v>212</v>
      </c>
      <c r="V92" s="204">
        <f t="shared" si="2"/>
        <v>574.29999999999995</v>
      </c>
    </row>
    <row r="93" spans="1:22" x14ac:dyDescent="0.35">
      <c r="A93" s="203" t="str">
        <f>Lists!C:C</f>
        <v>REG004</v>
      </c>
      <c r="B93" s="204">
        <f>_xlfn.DAYS(About!$A$3,'Core Indicators'!U93)</f>
        <v>122</v>
      </c>
      <c r="C93" s="204">
        <f>_xlfn.DAYS(About!$A$3,'Core Indicators'!AC93)</f>
        <v>0</v>
      </c>
      <c r="D93" s="204">
        <f>_xlfn.DAYS(About!$A$3,'Core Indicators'!AK93)</f>
        <v>0</v>
      </c>
      <c r="E93" s="204">
        <f>_xlfn.DAYS(About!$A$3,'Core Indicators'!AS93)</f>
        <v>0</v>
      </c>
      <c r="F93" s="204">
        <f>_xlfn.DAYS(About!$A$3,'Core Indicators'!BQ93)</f>
        <v>212</v>
      </c>
      <c r="G93" s="204">
        <f>_xlfn.DAYS(About!$A$3,'Core Indicators'!DM93)</f>
        <v>0</v>
      </c>
      <c r="H93" s="204">
        <f>_xlfn.DAYS(About!$A$3,'Core Indicators'!DU93)</f>
        <v>0</v>
      </c>
      <c r="I93" s="204">
        <f>_xlfn.DAYS(About!$A$3,'Core Indicators'!EC93)</f>
        <v>0</v>
      </c>
      <c r="J93" s="204">
        <f>_xlfn.DAYS(About!$A$3,'Core Indicators'!EK93)</f>
        <v>0</v>
      </c>
      <c r="K93" s="204">
        <f>_xlfn.DAYS(About!$A$3,'Core Indicators'!ES93)</f>
        <v>0</v>
      </c>
      <c r="L93" s="204">
        <f>_xlfn.DAYS(About!$A$3,'Core Indicators'!FI93)</f>
        <v>771</v>
      </c>
      <c r="M93" s="204">
        <f>_xlfn.DAYS(About!$A$3,'Core Indicators'!GG93)</f>
        <v>215</v>
      </c>
      <c r="N93" s="204">
        <f>_xlfn.DAYS(About!$A$3,'Core Indicators'!GO93)</f>
        <v>215</v>
      </c>
      <c r="O93" s="204">
        <f>_xlfn.DAYS(About!$A$3,'Core Indicators'!GW93)</f>
        <v>215</v>
      </c>
      <c r="P93" s="204">
        <f>_xlfn.DAYS(About!$A$3,'Core Indicators'!HE93)</f>
        <v>215</v>
      </c>
      <c r="Q93" s="204">
        <f>_xlfn.DAYS(About!$A$3,'Core Indicators'!HM93)</f>
        <v>215</v>
      </c>
      <c r="R93" s="204">
        <f>_xlfn.DAYS(About!$A$3,'Core Indicators'!HU93)</f>
        <v>215</v>
      </c>
      <c r="S93" s="204">
        <f>_xlfn.DAYS(About!$A$3,'Core Indicators'!IC93)</f>
        <v>215</v>
      </c>
      <c r="T93" s="204">
        <f>_xlfn.DAYS(About!$A$3,'Core Indicators'!IK93)</f>
        <v>215</v>
      </c>
      <c r="U93" s="204">
        <f>_xlfn.DAYS(About!$A$3,'Core Indicators'!IS93)</f>
        <v>215</v>
      </c>
      <c r="V93" s="204">
        <f t="shared" si="2"/>
        <v>119.8</v>
      </c>
    </row>
    <row r="94" spans="1:22" x14ac:dyDescent="0.35">
      <c r="A94" s="203" t="str">
        <f>Lists!C:C</f>
        <v>REG006</v>
      </c>
      <c r="B94" s="204">
        <f>_xlfn.DAYS(About!$A$3,'Core Indicators'!U94)</f>
        <v>774</v>
      </c>
      <c r="C94" s="204">
        <f>_xlfn.DAYS(About!$A$3,'Core Indicators'!AC94)</f>
        <v>774</v>
      </c>
      <c r="D94" s="204">
        <f>_xlfn.DAYS(About!$A$3,'Core Indicators'!AK94)</f>
        <v>774</v>
      </c>
      <c r="E94" s="204">
        <f>_xlfn.DAYS(About!$A$3,'Core Indicators'!AS94)</f>
        <v>774</v>
      </c>
      <c r="F94" s="204">
        <f>_xlfn.DAYS(About!$A$3,'Core Indicators'!BQ94)</f>
        <v>0</v>
      </c>
      <c r="G94" s="204">
        <f>_xlfn.DAYS(About!$A$3,'Core Indicators'!DM94)</f>
        <v>774</v>
      </c>
      <c r="H94" s="204">
        <f>_xlfn.DAYS(About!$A$3,'Core Indicators'!DU94)</f>
        <v>774</v>
      </c>
      <c r="I94" s="204">
        <f>_xlfn.DAYS(About!$A$3,'Core Indicators'!EC94)</f>
        <v>774</v>
      </c>
      <c r="J94" s="204">
        <f>_xlfn.DAYS(About!$A$3,'Core Indicators'!EK94)</f>
        <v>774</v>
      </c>
      <c r="K94" s="204">
        <f>_xlfn.DAYS(About!$A$3,'Core Indicators'!ES94)</f>
        <v>774</v>
      </c>
      <c r="L94" s="204">
        <f>_xlfn.DAYS(About!$A$3,'Core Indicators'!FI94)</f>
        <v>774</v>
      </c>
      <c r="M94" s="204">
        <f>_xlfn.DAYS(About!$A$3,'Core Indicators'!GG94)</f>
        <v>212</v>
      </c>
      <c r="N94" s="204">
        <f>_xlfn.DAYS(About!$A$3,'Core Indicators'!GO94)</f>
        <v>212</v>
      </c>
      <c r="O94" s="204">
        <f>_xlfn.DAYS(About!$A$3,'Core Indicators'!GW94)</f>
        <v>212</v>
      </c>
      <c r="P94" s="204">
        <f>_xlfn.DAYS(About!$A$3,'Core Indicators'!HE94)</f>
        <v>212</v>
      </c>
      <c r="Q94" s="204">
        <f>_xlfn.DAYS(About!$A$3,'Core Indicators'!HM94)</f>
        <v>212</v>
      </c>
      <c r="R94" s="204">
        <f>_xlfn.DAYS(About!$A$3,'Core Indicators'!HU94)</f>
        <v>212</v>
      </c>
      <c r="S94" s="204">
        <f>_xlfn.DAYS(About!$A$3,'Core Indicators'!IC94)</f>
        <v>212</v>
      </c>
      <c r="T94" s="204">
        <f>_xlfn.DAYS(About!$A$3,'Core Indicators'!IK94)</f>
        <v>212</v>
      </c>
      <c r="U94" s="204">
        <f>_xlfn.DAYS(About!$A$3,'Core Indicators'!IS94)</f>
        <v>212</v>
      </c>
      <c r="V94" s="204">
        <f t="shared" si="2"/>
        <v>640.4</v>
      </c>
    </row>
    <row r="95" spans="1:22" x14ac:dyDescent="0.35">
      <c r="A95" s="203" t="str">
        <f>Lists!C:C</f>
        <v>REG007</v>
      </c>
      <c r="B95" s="204">
        <f>_xlfn.DAYS(About!$A$3,'Core Indicators'!U95)</f>
        <v>796</v>
      </c>
      <c r="C95" s="204">
        <f>_xlfn.DAYS(About!$A$3,'Core Indicators'!AC95)</f>
        <v>796</v>
      </c>
      <c r="D95" s="204">
        <f>_xlfn.DAYS(About!$A$3,'Core Indicators'!AK95)</f>
        <v>796</v>
      </c>
      <c r="E95" s="204">
        <f>_xlfn.DAYS(About!$A$3,'Core Indicators'!AS95)</f>
        <v>796</v>
      </c>
      <c r="F95" s="204">
        <f>_xlfn.DAYS(About!$A$3,'Core Indicators'!BQ95)</f>
        <v>91</v>
      </c>
      <c r="G95" s="204">
        <f>_xlfn.DAYS(About!$A$3,'Core Indicators'!DM95)</f>
        <v>796</v>
      </c>
      <c r="H95" s="204">
        <f>_xlfn.DAYS(About!$A$3,'Core Indicators'!DU95)</f>
        <v>796</v>
      </c>
      <c r="I95" s="204">
        <f>_xlfn.DAYS(About!$A$3,'Core Indicators'!EC95)</f>
        <v>796</v>
      </c>
      <c r="J95" s="204">
        <f>_xlfn.DAYS(About!$A$3,'Core Indicators'!EK95)</f>
        <v>796</v>
      </c>
      <c r="K95" s="204">
        <f>_xlfn.DAYS(About!$A$3,'Core Indicators'!ES95)</f>
        <v>796</v>
      </c>
      <c r="L95" s="204">
        <f>_xlfn.DAYS(About!$A$3,'Core Indicators'!FI95)</f>
        <v>796</v>
      </c>
      <c r="M95" s="204">
        <f>_xlfn.DAYS(About!$A$3,'Core Indicators'!GG95)</f>
        <v>212</v>
      </c>
      <c r="N95" s="204">
        <f>_xlfn.DAYS(About!$A$3,'Core Indicators'!GO95)</f>
        <v>212</v>
      </c>
      <c r="O95" s="204">
        <f>_xlfn.DAYS(About!$A$3,'Core Indicators'!GW95)</f>
        <v>212</v>
      </c>
      <c r="P95" s="204">
        <f>_xlfn.DAYS(About!$A$3,'Core Indicators'!HE95)</f>
        <v>212</v>
      </c>
      <c r="Q95" s="204">
        <f>_xlfn.DAYS(About!$A$3,'Core Indicators'!HM95)</f>
        <v>212</v>
      </c>
      <c r="R95" s="204">
        <f>_xlfn.DAYS(About!$A$3,'Core Indicators'!HU95)</f>
        <v>212</v>
      </c>
      <c r="S95" s="204">
        <f>_xlfn.DAYS(About!$A$3,'Core Indicators'!IC95)</f>
        <v>212</v>
      </c>
      <c r="T95" s="204">
        <f>_xlfn.DAYS(About!$A$3,'Core Indicators'!IK95)</f>
        <v>212</v>
      </c>
      <c r="U95" s="204">
        <f>_xlfn.DAYS(About!$A$3,'Core Indicators'!IS95)</f>
        <v>212</v>
      </c>
      <c r="V95" s="204">
        <f t="shared" si="2"/>
        <v>667.1</v>
      </c>
    </row>
    <row r="96" spans="1:22" x14ac:dyDescent="0.35">
      <c r="A96" s="203" t="str">
        <f>Lists!C:C</f>
        <v>REG008</v>
      </c>
      <c r="B96" s="204">
        <f>_xlfn.DAYS(About!$A$3,'Core Indicators'!U96)</f>
        <v>796</v>
      </c>
      <c r="C96" s="204">
        <f>_xlfn.DAYS(About!$A$3,'Core Indicators'!AC96)</f>
        <v>796</v>
      </c>
      <c r="D96" s="204">
        <f>_xlfn.DAYS(About!$A$3,'Core Indicators'!AK96)</f>
        <v>796</v>
      </c>
      <c r="E96" s="204">
        <f>_xlfn.DAYS(About!$A$3,'Core Indicators'!AS96)</f>
        <v>796</v>
      </c>
      <c r="F96" s="204">
        <f>_xlfn.DAYS(About!$A$3,'Core Indicators'!BQ96)</f>
        <v>91</v>
      </c>
      <c r="G96" s="204">
        <f>_xlfn.DAYS(About!$A$3,'Core Indicators'!DM96)</f>
        <v>796</v>
      </c>
      <c r="H96" s="204">
        <f>_xlfn.DAYS(About!$A$3,'Core Indicators'!DU96)</f>
        <v>796</v>
      </c>
      <c r="I96" s="204">
        <f>_xlfn.DAYS(About!$A$3,'Core Indicators'!EC96)</f>
        <v>796</v>
      </c>
      <c r="J96" s="204">
        <f>_xlfn.DAYS(About!$A$3,'Core Indicators'!EK96)</f>
        <v>796</v>
      </c>
      <c r="K96" s="204">
        <f>_xlfn.DAYS(About!$A$3,'Core Indicators'!ES96)</f>
        <v>796</v>
      </c>
      <c r="L96" s="204">
        <f>_xlfn.DAYS(About!$A$3,'Core Indicators'!FI96)</f>
        <v>796</v>
      </c>
      <c r="M96" s="204">
        <f>_xlfn.DAYS(About!$A$3,'Core Indicators'!GG96)</f>
        <v>212</v>
      </c>
      <c r="N96" s="204">
        <f>_xlfn.DAYS(About!$A$3,'Core Indicators'!GO96)</f>
        <v>212</v>
      </c>
      <c r="O96" s="204">
        <f>_xlfn.DAYS(About!$A$3,'Core Indicators'!GW96)</f>
        <v>212</v>
      </c>
      <c r="P96" s="204">
        <f>_xlfn.DAYS(About!$A$3,'Core Indicators'!HE96)</f>
        <v>212</v>
      </c>
      <c r="Q96" s="204">
        <f>_xlfn.DAYS(About!$A$3,'Core Indicators'!HM96)</f>
        <v>212</v>
      </c>
      <c r="R96" s="204">
        <f>_xlfn.DAYS(About!$A$3,'Core Indicators'!HU96)</f>
        <v>212</v>
      </c>
      <c r="S96" s="204">
        <f>_xlfn.DAYS(About!$A$3,'Core Indicators'!IC96)</f>
        <v>212</v>
      </c>
      <c r="T96" s="204">
        <f>_xlfn.DAYS(About!$A$3,'Core Indicators'!IK96)</f>
        <v>212</v>
      </c>
      <c r="U96" s="204">
        <f>_xlfn.DAYS(About!$A$3,'Core Indicators'!IS96)</f>
        <v>212</v>
      </c>
      <c r="V96" s="204">
        <f t="shared" si="2"/>
        <v>667.1</v>
      </c>
    </row>
    <row r="97" spans="1:22" x14ac:dyDescent="0.35">
      <c r="A97" s="203" t="str">
        <f>Lists!C:C</f>
        <v>REG011</v>
      </c>
      <c r="B97" s="204">
        <f>_xlfn.DAYS(About!$A$3,'Core Indicators'!U97)</f>
        <v>107</v>
      </c>
      <c r="C97" s="204">
        <f>_xlfn.DAYS(About!$A$3,'Core Indicators'!AC97)</f>
        <v>107</v>
      </c>
      <c r="D97" s="204">
        <f>_xlfn.DAYS(About!$A$3,'Core Indicators'!AK97)</f>
        <v>107</v>
      </c>
      <c r="E97" s="204">
        <f>_xlfn.DAYS(About!$A$3,'Core Indicators'!AS97)</f>
        <v>107</v>
      </c>
      <c r="F97" s="204">
        <f>_xlfn.DAYS(About!$A$3,'Core Indicators'!BQ97)</f>
        <v>99</v>
      </c>
      <c r="G97" s="204">
        <f>_xlfn.DAYS(About!$A$3,'Core Indicators'!DM97)</f>
        <v>107</v>
      </c>
      <c r="H97" s="204">
        <f>_xlfn.DAYS(About!$A$3,'Core Indicators'!DU97)</f>
        <v>107</v>
      </c>
      <c r="I97" s="204">
        <f>_xlfn.DAYS(About!$A$3,'Core Indicators'!EC97)</f>
        <v>107</v>
      </c>
      <c r="J97" s="204">
        <f>_xlfn.DAYS(About!$A$3,'Core Indicators'!EK97)</f>
        <v>107</v>
      </c>
      <c r="K97" s="204">
        <f>_xlfn.DAYS(About!$A$3,'Core Indicators'!ES97)</f>
        <v>107</v>
      </c>
      <c r="L97" s="204">
        <f>_xlfn.DAYS(About!$A$3,'Core Indicators'!FI97)</f>
        <v>107</v>
      </c>
      <c r="M97" s="204">
        <f>_xlfn.DAYS(About!$A$3,'Core Indicators'!GG97)</f>
        <v>212</v>
      </c>
      <c r="N97" s="204">
        <f>_xlfn.DAYS(About!$A$3,'Core Indicators'!GO97)</f>
        <v>212</v>
      </c>
      <c r="O97" s="204">
        <f>_xlfn.DAYS(About!$A$3,'Core Indicators'!GW97)</f>
        <v>212</v>
      </c>
      <c r="P97" s="204">
        <f>_xlfn.DAYS(About!$A$3,'Core Indicators'!HE97)</f>
        <v>212</v>
      </c>
      <c r="Q97" s="204">
        <f>_xlfn.DAYS(About!$A$3,'Core Indicators'!HM97)</f>
        <v>212</v>
      </c>
      <c r="R97" s="204">
        <f>_xlfn.DAYS(About!$A$3,'Core Indicators'!HU97)</f>
        <v>212</v>
      </c>
      <c r="S97" s="204">
        <f>_xlfn.DAYS(About!$A$3,'Core Indicators'!IC97)</f>
        <v>212</v>
      </c>
      <c r="T97" s="204">
        <f>_xlfn.DAYS(About!$A$3,'Core Indicators'!IK97)</f>
        <v>212</v>
      </c>
      <c r="U97" s="204">
        <f>_xlfn.DAYS(About!$A$3,'Core Indicators'!IS97)</f>
        <v>212</v>
      </c>
      <c r="V97" s="204">
        <f t="shared" si="2"/>
        <v>116.7</v>
      </c>
    </row>
    <row r="98" spans="1:22" x14ac:dyDescent="0.35">
      <c r="A98" s="203" t="str">
        <f>Lists!C:C</f>
        <v>REG012</v>
      </c>
      <c r="B98" s="204">
        <f>_xlfn.DAYS(About!$A$3,'Core Indicators'!U98)</f>
        <v>96</v>
      </c>
      <c r="C98" s="204">
        <f>_xlfn.DAYS(About!$A$3,'Core Indicators'!AC98)</f>
        <v>96</v>
      </c>
      <c r="D98" s="204">
        <f>_xlfn.DAYS(About!$A$3,'Core Indicators'!AK98)</f>
        <v>96</v>
      </c>
      <c r="E98" s="204">
        <f>_xlfn.DAYS(About!$A$3,'Core Indicators'!AS98)</f>
        <v>96</v>
      </c>
      <c r="F98" s="204">
        <f>_xlfn.DAYS(About!$A$3,'Core Indicators'!BQ98)</f>
        <v>96</v>
      </c>
      <c r="G98" s="204">
        <f>_xlfn.DAYS(About!$A$3,'Core Indicators'!DM98)</f>
        <v>96</v>
      </c>
      <c r="H98" s="204">
        <f>_xlfn.DAYS(About!$A$3,'Core Indicators'!DU98)</f>
        <v>96</v>
      </c>
      <c r="I98" s="204">
        <f>_xlfn.DAYS(About!$A$3,'Core Indicators'!EC98)</f>
        <v>96</v>
      </c>
      <c r="J98" s="204">
        <f>_xlfn.DAYS(About!$A$3,'Core Indicators'!EK98)</f>
        <v>96</v>
      </c>
      <c r="K98" s="204">
        <f>_xlfn.DAYS(About!$A$3,'Core Indicators'!ES98)</f>
        <v>96</v>
      </c>
      <c r="L98" s="204">
        <f>_xlfn.DAYS(About!$A$3,'Core Indicators'!FI98)</f>
        <v>503</v>
      </c>
      <c r="M98" s="204">
        <f>_xlfn.DAYS(About!$A$3,'Core Indicators'!GG98)</f>
        <v>216</v>
      </c>
      <c r="N98" s="204">
        <f>_xlfn.DAYS(About!$A$3,'Core Indicators'!GO98)</f>
        <v>216</v>
      </c>
      <c r="O98" s="204">
        <f>_xlfn.DAYS(About!$A$3,'Core Indicators'!GW98)</f>
        <v>216</v>
      </c>
      <c r="P98" s="204">
        <f>_xlfn.DAYS(About!$A$3,'Core Indicators'!HE98)</f>
        <v>216</v>
      </c>
      <c r="Q98" s="204">
        <f>_xlfn.DAYS(About!$A$3,'Core Indicators'!HM98)</f>
        <v>216</v>
      </c>
      <c r="R98" s="204">
        <f>_xlfn.DAYS(About!$A$3,'Core Indicators'!HU98)</f>
        <v>216</v>
      </c>
      <c r="S98" s="204">
        <f>_xlfn.DAYS(About!$A$3,'Core Indicators'!IC98)</f>
        <v>216</v>
      </c>
      <c r="T98" s="204">
        <f>_xlfn.DAYS(About!$A$3,'Core Indicators'!IK98)</f>
        <v>216</v>
      </c>
      <c r="U98" s="204">
        <f>_xlfn.DAYS(About!$A$3,'Core Indicators'!IS98)</f>
        <v>216</v>
      </c>
      <c r="V98" s="204">
        <f t="shared" si="2"/>
        <v>148.69999999999999</v>
      </c>
    </row>
    <row r="99" spans="1:22" x14ac:dyDescent="0.35">
      <c r="A99" s="203" t="str">
        <f>Lists!C:C</f>
        <v>REG013</v>
      </c>
      <c r="B99" s="204">
        <f>_xlfn.DAYS(About!$A$3,'Core Indicators'!U99)</f>
        <v>217</v>
      </c>
      <c r="C99" s="204">
        <f>_xlfn.DAYS(About!$A$3,'Core Indicators'!AC99)</f>
        <v>154</v>
      </c>
      <c r="D99" s="204">
        <f>_xlfn.DAYS(About!$A$3,'Core Indicators'!AK99)</f>
        <v>154</v>
      </c>
      <c r="E99" s="204">
        <f>_xlfn.DAYS(About!$A$3,'Core Indicators'!AS99)</f>
        <v>154</v>
      </c>
      <c r="F99" s="204">
        <f>_xlfn.DAYS(About!$A$3,'Core Indicators'!BQ99)</f>
        <v>238</v>
      </c>
      <c r="G99" s="204">
        <f>_xlfn.DAYS(About!$A$3,'Core Indicators'!DM99)</f>
        <v>238</v>
      </c>
      <c r="H99" s="204">
        <f>_xlfn.DAYS(About!$A$3,'Core Indicators'!DU99)</f>
        <v>238</v>
      </c>
      <c r="I99" s="204">
        <f>_xlfn.DAYS(About!$A$3,'Core Indicators'!EC99)</f>
        <v>238</v>
      </c>
      <c r="J99" s="204">
        <f>_xlfn.DAYS(About!$A$3,'Core Indicators'!EK99)</f>
        <v>238</v>
      </c>
      <c r="K99" s="204">
        <f>_xlfn.DAYS(About!$A$3,'Core Indicators'!ES99)</f>
        <v>238</v>
      </c>
      <c r="L99" s="204">
        <f>_xlfn.DAYS(About!$A$3,'Core Indicators'!FI99)</f>
        <v>238</v>
      </c>
      <c r="M99" s="204">
        <f>_xlfn.DAYS(About!$A$3,'Core Indicators'!GG99)</f>
        <v>217</v>
      </c>
      <c r="N99" s="204">
        <f>_xlfn.DAYS(About!$A$3,'Core Indicators'!GO99)</f>
        <v>217</v>
      </c>
      <c r="O99" s="204">
        <f>_xlfn.DAYS(About!$A$3,'Core Indicators'!GW99)</f>
        <v>217</v>
      </c>
      <c r="P99" s="204">
        <f>_xlfn.DAYS(About!$A$3,'Core Indicators'!HE99)</f>
        <v>217</v>
      </c>
      <c r="Q99" s="204">
        <f>_xlfn.DAYS(About!$A$3,'Core Indicators'!HM99)</f>
        <v>217</v>
      </c>
      <c r="R99" s="204">
        <f>_xlfn.DAYS(About!$A$3,'Core Indicators'!HU99)</f>
        <v>217</v>
      </c>
      <c r="S99" s="204">
        <f>_xlfn.DAYS(About!$A$3,'Core Indicators'!IC99)</f>
        <v>217</v>
      </c>
      <c r="T99" s="204">
        <f>_xlfn.DAYS(About!$A$3,'Core Indicators'!IK99)</f>
        <v>217</v>
      </c>
      <c r="U99" s="204">
        <f>_xlfn.DAYS(About!$A$3,'Core Indicators'!IS99)</f>
        <v>217</v>
      </c>
      <c r="V99" s="204">
        <f t="shared" ref="V99:V130" si="3">AVERAGE(D99:M99)</f>
        <v>219.1</v>
      </c>
    </row>
    <row r="100" spans="1:22" x14ac:dyDescent="0.35">
      <c r="A100" s="203" t="str">
        <f>Lists!C:C</f>
        <v>RWA002</v>
      </c>
      <c r="B100" s="204">
        <f>_xlfn.DAYS(About!$A$3,'Core Indicators'!U100)</f>
        <v>866</v>
      </c>
      <c r="C100" s="204">
        <f>_xlfn.DAYS(About!$A$3,'Core Indicators'!AC100)</f>
        <v>152</v>
      </c>
      <c r="D100" s="204">
        <f>_xlfn.DAYS(About!$A$3,'Core Indicators'!AK100)</f>
        <v>152</v>
      </c>
      <c r="E100" s="204">
        <f>_xlfn.DAYS(About!$A$3,'Core Indicators'!AS100)</f>
        <v>152</v>
      </c>
      <c r="F100" s="204">
        <f>_xlfn.DAYS(About!$A$3,'Core Indicators'!BQ100)</f>
        <v>243</v>
      </c>
      <c r="G100" s="204">
        <f>_xlfn.DAYS(About!$A$3,'Core Indicators'!DM100)</f>
        <v>152</v>
      </c>
      <c r="H100" s="204">
        <f>_xlfn.DAYS(About!$A$3,'Core Indicators'!DU100)</f>
        <v>152</v>
      </c>
      <c r="I100" s="204">
        <f>_xlfn.DAYS(About!$A$3,'Core Indicators'!EC100)</f>
        <v>152</v>
      </c>
      <c r="J100" s="204">
        <f>_xlfn.DAYS(About!$A$3,'Core Indicators'!EK100)</f>
        <v>152</v>
      </c>
      <c r="K100" s="204">
        <f>_xlfn.DAYS(About!$A$3,'Core Indicators'!ES100)</f>
        <v>152</v>
      </c>
      <c r="L100" s="204">
        <f>_xlfn.DAYS(About!$A$3,'Core Indicators'!FI100)</f>
        <v>866</v>
      </c>
      <c r="M100" s="204">
        <f>_xlfn.DAYS(About!$A$3,'Core Indicators'!GG100)</f>
        <v>216</v>
      </c>
      <c r="N100" s="204">
        <f>_xlfn.DAYS(About!$A$3,'Core Indicators'!GO100)</f>
        <v>216</v>
      </c>
      <c r="O100" s="204">
        <f>_xlfn.DAYS(About!$A$3,'Core Indicators'!GW100)</f>
        <v>216</v>
      </c>
      <c r="P100" s="204">
        <f>_xlfn.DAYS(About!$A$3,'Core Indicators'!HE100)</f>
        <v>216</v>
      </c>
      <c r="Q100" s="204">
        <f>_xlfn.DAYS(About!$A$3,'Core Indicators'!HM100)</f>
        <v>216</v>
      </c>
      <c r="R100" s="204">
        <f>_xlfn.DAYS(About!$A$3,'Core Indicators'!HU100)</f>
        <v>216</v>
      </c>
      <c r="S100" s="204">
        <f>_xlfn.DAYS(About!$A$3,'Core Indicators'!IC100)</f>
        <v>216</v>
      </c>
      <c r="T100" s="204">
        <f>_xlfn.DAYS(About!$A$3,'Core Indicators'!IK100)</f>
        <v>216</v>
      </c>
      <c r="U100" s="204">
        <f>_xlfn.DAYS(About!$A$3,'Core Indicators'!IS100)</f>
        <v>216</v>
      </c>
      <c r="V100" s="204">
        <f t="shared" si="3"/>
        <v>238.9</v>
      </c>
    </row>
    <row r="101" spans="1:22" x14ac:dyDescent="0.35">
      <c r="A101" s="203" t="str">
        <f>Lists!C:C</f>
        <v>SDN001</v>
      </c>
      <c r="B101" s="204">
        <f>_xlfn.DAYS(About!$A$3,'Core Indicators'!U101)</f>
        <v>2</v>
      </c>
      <c r="C101" s="204">
        <f>_xlfn.DAYS(About!$A$3,'Core Indicators'!AC101)</f>
        <v>2</v>
      </c>
      <c r="D101" s="204">
        <f>_xlfn.DAYS(About!$A$3,'Core Indicators'!AK101)</f>
        <v>2</v>
      </c>
      <c r="E101" s="204">
        <f>_xlfn.DAYS(About!$A$3,'Core Indicators'!AS101)</f>
        <v>2</v>
      </c>
      <c r="F101" s="204">
        <f>_xlfn.DAYS(About!$A$3,'Core Indicators'!BQ101)</f>
        <v>2</v>
      </c>
      <c r="G101" s="204">
        <f>_xlfn.DAYS(About!$A$3,'Core Indicators'!DM101)</f>
        <v>2</v>
      </c>
      <c r="H101" s="204">
        <f>_xlfn.DAYS(About!$A$3,'Core Indicators'!DU101)</f>
        <v>2</v>
      </c>
      <c r="I101" s="204">
        <f>_xlfn.DAYS(About!$A$3,'Core Indicators'!EC101)</f>
        <v>2</v>
      </c>
      <c r="J101" s="204">
        <f>_xlfn.DAYS(About!$A$3,'Core Indicators'!EK101)</f>
        <v>2</v>
      </c>
      <c r="K101" s="204">
        <f>_xlfn.DAYS(About!$A$3,'Core Indicators'!ES101)</f>
        <v>2</v>
      </c>
      <c r="L101" s="204">
        <f>_xlfn.DAYS(About!$A$3,'Core Indicators'!FI101)</f>
        <v>2</v>
      </c>
      <c r="M101" s="204">
        <f>_xlfn.DAYS(About!$A$3,'Core Indicators'!GG101)</f>
        <v>213</v>
      </c>
      <c r="N101" s="204">
        <f>_xlfn.DAYS(About!$A$3,'Core Indicators'!GO101)</f>
        <v>213</v>
      </c>
      <c r="O101" s="204">
        <f>_xlfn.DAYS(About!$A$3,'Core Indicators'!GW101)</f>
        <v>213</v>
      </c>
      <c r="P101" s="204">
        <f>_xlfn.DAYS(About!$A$3,'Core Indicators'!HE101)</f>
        <v>213</v>
      </c>
      <c r="Q101" s="204">
        <f>_xlfn.DAYS(About!$A$3,'Core Indicators'!HM101)</f>
        <v>213</v>
      </c>
      <c r="R101" s="204">
        <f>_xlfn.DAYS(About!$A$3,'Core Indicators'!HU101)</f>
        <v>213</v>
      </c>
      <c r="S101" s="204">
        <f>_xlfn.DAYS(About!$A$3,'Core Indicators'!IC101)</f>
        <v>213</v>
      </c>
      <c r="T101" s="204">
        <f>_xlfn.DAYS(About!$A$3,'Core Indicators'!IK101)</f>
        <v>213</v>
      </c>
      <c r="U101" s="204">
        <f>_xlfn.DAYS(About!$A$3,'Core Indicators'!IS101)</f>
        <v>213</v>
      </c>
      <c r="V101" s="204">
        <f t="shared" si="3"/>
        <v>23.1</v>
      </c>
    </row>
    <row r="102" spans="1:22" x14ac:dyDescent="0.35">
      <c r="A102" s="203" t="str">
        <f>Lists!C:C</f>
        <v>SDN005</v>
      </c>
      <c r="B102" s="204">
        <f>_xlfn.DAYS(About!$A$3,'Core Indicators'!U102)</f>
        <v>2</v>
      </c>
      <c r="C102" s="204">
        <f>_xlfn.DAYS(About!$A$3,'Core Indicators'!AC102)</f>
        <v>2</v>
      </c>
      <c r="D102" s="204">
        <f>_xlfn.DAYS(About!$A$3,'Core Indicators'!AK102)</f>
        <v>2</v>
      </c>
      <c r="E102" s="204">
        <f>_xlfn.DAYS(About!$A$3,'Core Indicators'!AS102)</f>
        <v>2</v>
      </c>
      <c r="F102" s="204">
        <f>_xlfn.DAYS(About!$A$3,'Core Indicators'!BQ102)</f>
        <v>2</v>
      </c>
      <c r="G102" s="204">
        <f>_xlfn.DAYS(About!$A$3,'Core Indicators'!DM102)</f>
        <v>2</v>
      </c>
      <c r="H102" s="204">
        <f>_xlfn.DAYS(About!$A$3,'Core Indicators'!DU102)</f>
        <v>2</v>
      </c>
      <c r="I102" s="204">
        <f>_xlfn.DAYS(About!$A$3,'Core Indicators'!EC102)</f>
        <v>2</v>
      </c>
      <c r="J102" s="204">
        <f>_xlfn.DAYS(About!$A$3,'Core Indicators'!EK102)</f>
        <v>2</v>
      </c>
      <c r="K102" s="204">
        <f>_xlfn.DAYS(About!$A$3,'Core Indicators'!ES102)</f>
        <v>2</v>
      </c>
      <c r="L102" s="204">
        <f>_xlfn.DAYS(About!$A$3,'Core Indicators'!FI102)</f>
        <v>2</v>
      </c>
      <c r="M102" s="204">
        <f>_xlfn.DAYS(About!$A$3,'Core Indicators'!GG102)</f>
        <v>509</v>
      </c>
      <c r="N102" s="204">
        <f>_xlfn.DAYS(About!$A$3,'Core Indicators'!GO102)</f>
        <v>509</v>
      </c>
      <c r="O102" s="204">
        <f>_xlfn.DAYS(About!$A$3,'Core Indicators'!GW102)</f>
        <v>509</v>
      </c>
      <c r="P102" s="204">
        <f>_xlfn.DAYS(About!$A$3,'Core Indicators'!HE102)</f>
        <v>509</v>
      </c>
      <c r="Q102" s="204">
        <f>_xlfn.DAYS(About!$A$3,'Core Indicators'!HM102)</f>
        <v>509</v>
      </c>
      <c r="R102" s="204">
        <f>_xlfn.DAYS(About!$A$3,'Core Indicators'!HU102)</f>
        <v>509</v>
      </c>
      <c r="S102" s="204">
        <f>_xlfn.DAYS(About!$A$3,'Core Indicators'!IC102)</f>
        <v>509</v>
      </c>
      <c r="T102" s="204">
        <f>_xlfn.DAYS(About!$A$3,'Core Indicators'!IK102)</f>
        <v>509</v>
      </c>
      <c r="U102" s="204">
        <f>_xlfn.DAYS(About!$A$3,'Core Indicators'!IS102)</f>
        <v>509</v>
      </c>
      <c r="V102" s="204">
        <f t="shared" si="3"/>
        <v>52.7</v>
      </c>
    </row>
    <row r="103" spans="1:22" x14ac:dyDescent="0.35">
      <c r="A103" s="203" t="str">
        <f>Lists!C:C</f>
        <v>SDN006</v>
      </c>
      <c r="B103" s="204">
        <f>_xlfn.DAYS(About!$A$3,'Core Indicators'!U103)</f>
        <v>267</v>
      </c>
      <c r="C103" s="204">
        <f>_xlfn.DAYS(About!$A$3,'Core Indicators'!AC103)</f>
        <v>257</v>
      </c>
      <c r="D103" s="204">
        <f>_xlfn.DAYS(About!$A$3,'Core Indicators'!AK103)</f>
        <v>153</v>
      </c>
      <c r="E103" s="204">
        <f>_xlfn.DAYS(About!$A$3,'Core Indicators'!AS103)</f>
        <v>267</v>
      </c>
      <c r="F103" s="204">
        <f>_xlfn.DAYS(About!$A$3,'Core Indicators'!BQ103)</f>
        <v>237</v>
      </c>
      <c r="G103" s="204">
        <f>_xlfn.DAYS(About!$A$3,'Core Indicators'!DM103)</f>
        <v>257</v>
      </c>
      <c r="H103" s="204">
        <f>_xlfn.DAYS(About!$A$3,'Core Indicators'!DU103)</f>
        <v>257</v>
      </c>
      <c r="I103" s="204">
        <f>_xlfn.DAYS(About!$A$3,'Core Indicators'!EC103)</f>
        <v>257</v>
      </c>
      <c r="J103" s="204">
        <f>_xlfn.DAYS(About!$A$3,'Core Indicators'!EK103)</f>
        <v>257</v>
      </c>
      <c r="K103" s="204">
        <f>_xlfn.DAYS(About!$A$3,'Core Indicators'!ES103)</f>
        <v>257</v>
      </c>
      <c r="L103" s="204">
        <f>_xlfn.DAYS(About!$A$3,'Core Indicators'!FI103)</f>
        <v>313</v>
      </c>
      <c r="M103" s="204">
        <f>_xlfn.DAYS(About!$A$3,'Core Indicators'!GG103)</f>
        <v>313</v>
      </c>
      <c r="N103" s="204">
        <f>_xlfn.DAYS(About!$A$3,'Core Indicators'!GO103)</f>
        <v>313</v>
      </c>
      <c r="O103" s="204">
        <f>_xlfn.DAYS(About!$A$3,'Core Indicators'!GW103)</f>
        <v>313</v>
      </c>
      <c r="P103" s="204">
        <f>_xlfn.DAYS(About!$A$3,'Core Indicators'!HE103)</f>
        <v>313</v>
      </c>
      <c r="Q103" s="204">
        <f>_xlfn.DAYS(About!$A$3,'Core Indicators'!HM103)</f>
        <v>313</v>
      </c>
      <c r="R103" s="204">
        <f>_xlfn.DAYS(About!$A$3,'Core Indicators'!HU103)</f>
        <v>313</v>
      </c>
      <c r="S103" s="204">
        <f>_xlfn.DAYS(About!$A$3,'Core Indicators'!IC103)</f>
        <v>313</v>
      </c>
      <c r="T103" s="204">
        <f>_xlfn.DAYS(About!$A$3,'Core Indicators'!IK103)</f>
        <v>313</v>
      </c>
      <c r="U103" s="204">
        <f>_xlfn.DAYS(About!$A$3,'Core Indicators'!IS103)</f>
        <v>313</v>
      </c>
      <c r="V103" s="204">
        <f t="shared" si="3"/>
        <v>256.8</v>
      </c>
    </row>
    <row r="104" spans="1:22" x14ac:dyDescent="0.35">
      <c r="A104" s="203" t="str">
        <f>Lists!C:C</f>
        <v>SDN007</v>
      </c>
      <c r="B104" s="204">
        <f>_xlfn.DAYS(About!$A$3,'Core Indicators'!U104)</f>
        <v>2</v>
      </c>
      <c r="C104" s="204">
        <f>_xlfn.DAYS(About!$A$3,'Core Indicators'!AC104)</f>
        <v>2</v>
      </c>
      <c r="D104" s="204">
        <f>_xlfn.DAYS(About!$A$3,'Core Indicators'!AK104)</f>
        <v>2</v>
      </c>
      <c r="E104" s="204">
        <f>_xlfn.DAYS(About!$A$3,'Core Indicators'!AS104)</f>
        <v>2</v>
      </c>
      <c r="F104" s="204">
        <f>_xlfn.DAYS(About!$A$3,'Core Indicators'!BQ104)</f>
        <v>2</v>
      </c>
      <c r="G104" s="204">
        <f>_xlfn.DAYS(About!$A$3,'Core Indicators'!DM104)</f>
        <v>2</v>
      </c>
      <c r="H104" s="204">
        <f>_xlfn.DAYS(About!$A$3,'Core Indicators'!DU104)</f>
        <v>2</v>
      </c>
      <c r="I104" s="204">
        <f>_xlfn.DAYS(About!$A$3,'Core Indicators'!EC104)</f>
        <v>2</v>
      </c>
      <c r="J104" s="204">
        <f>_xlfn.DAYS(About!$A$3,'Core Indicators'!EK104)</f>
        <v>2</v>
      </c>
      <c r="K104" s="204">
        <f>_xlfn.DAYS(About!$A$3,'Core Indicators'!ES104)</f>
        <v>2</v>
      </c>
      <c r="L104" s="204">
        <f>_xlfn.DAYS(About!$A$3,'Core Indicators'!FI104)</f>
        <v>2</v>
      </c>
      <c r="M104" s="204">
        <f>_xlfn.DAYS(About!$A$3,'Core Indicators'!GG104)</f>
        <v>190</v>
      </c>
      <c r="N104" s="204">
        <f>_xlfn.DAYS(About!$A$3,'Core Indicators'!GO104)</f>
        <v>190</v>
      </c>
      <c r="O104" s="204">
        <f>_xlfn.DAYS(About!$A$3,'Core Indicators'!GW104)</f>
        <v>190</v>
      </c>
      <c r="P104" s="204">
        <f>_xlfn.DAYS(About!$A$3,'Core Indicators'!HE104)</f>
        <v>190</v>
      </c>
      <c r="Q104" s="204">
        <f>_xlfn.DAYS(About!$A$3,'Core Indicators'!HM104)</f>
        <v>190</v>
      </c>
      <c r="R104" s="204">
        <f>_xlfn.DAYS(About!$A$3,'Core Indicators'!HU104)</f>
        <v>190</v>
      </c>
      <c r="S104" s="204">
        <f>_xlfn.DAYS(About!$A$3,'Core Indicators'!IC104)</f>
        <v>190</v>
      </c>
      <c r="T104" s="204">
        <f>_xlfn.DAYS(About!$A$3,'Core Indicators'!IK104)</f>
        <v>190</v>
      </c>
      <c r="U104" s="204">
        <f>_xlfn.DAYS(About!$A$3,'Core Indicators'!IS104)</f>
        <v>190</v>
      </c>
      <c r="V104" s="204">
        <f t="shared" si="3"/>
        <v>20.8</v>
      </c>
    </row>
    <row r="105" spans="1:22" x14ac:dyDescent="0.35">
      <c r="A105" s="203" t="str">
        <f>Lists!C:C</f>
        <v>SDN008</v>
      </c>
      <c r="B105" s="204">
        <f>_xlfn.DAYS(About!$A$3,'Core Indicators'!U105)</f>
        <v>61</v>
      </c>
      <c r="C105" s="204">
        <f>_xlfn.DAYS(About!$A$3,'Core Indicators'!AC105)</f>
        <v>61</v>
      </c>
      <c r="D105" s="204">
        <f>_xlfn.DAYS(About!$A$3,'Core Indicators'!AK105)</f>
        <v>61</v>
      </c>
      <c r="E105" s="204">
        <f>_xlfn.DAYS(About!$A$3,'Core Indicators'!AS105)</f>
        <v>61</v>
      </c>
      <c r="F105" s="204">
        <f>_xlfn.DAYS(About!$A$3,'Core Indicators'!BQ105)</f>
        <v>61</v>
      </c>
      <c r="G105" s="204">
        <f>_xlfn.DAYS(About!$A$3,'Core Indicators'!DM105)</f>
        <v>61</v>
      </c>
      <c r="H105" s="204">
        <f>_xlfn.DAYS(About!$A$3,'Core Indicators'!DU105)</f>
        <v>61</v>
      </c>
      <c r="I105" s="204">
        <f>_xlfn.DAYS(About!$A$3,'Core Indicators'!EC105)</f>
        <v>61</v>
      </c>
      <c r="J105" s="204">
        <f>_xlfn.DAYS(About!$A$3,'Core Indicators'!EK105)</f>
        <v>61</v>
      </c>
      <c r="K105" s="204">
        <f>_xlfn.DAYS(About!$A$3,'Core Indicators'!ES105)</f>
        <v>61</v>
      </c>
      <c r="L105" s="204">
        <f>_xlfn.DAYS(About!$A$3,'Core Indicators'!FI105)</f>
        <v>61</v>
      </c>
      <c r="M105" s="204">
        <f>_xlfn.DAYS(About!$A$3,'Core Indicators'!GG105)</f>
        <v>61</v>
      </c>
      <c r="N105" s="204">
        <f>_xlfn.DAYS(About!$A$3,'Core Indicators'!GO105)</f>
        <v>61</v>
      </c>
      <c r="O105" s="204">
        <f>_xlfn.DAYS(About!$A$3,'Core Indicators'!GW105)</f>
        <v>61</v>
      </c>
      <c r="P105" s="204">
        <f>_xlfn.DAYS(About!$A$3,'Core Indicators'!HE105)</f>
        <v>61</v>
      </c>
      <c r="Q105" s="204">
        <f>_xlfn.DAYS(About!$A$3,'Core Indicators'!HM105)</f>
        <v>61</v>
      </c>
      <c r="R105" s="204">
        <f>_xlfn.DAYS(About!$A$3,'Core Indicators'!HU105)</f>
        <v>61</v>
      </c>
      <c r="S105" s="204">
        <f>_xlfn.DAYS(About!$A$3,'Core Indicators'!IC105)</f>
        <v>61</v>
      </c>
      <c r="T105" s="204">
        <f>_xlfn.DAYS(About!$A$3,'Core Indicators'!IK105)</f>
        <v>61</v>
      </c>
      <c r="U105" s="204">
        <f>_xlfn.DAYS(About!$A$3,'Core Indicators'!IS105)</f>
        <v>61</v>
      </c>
      <c r="V105" s="204">
        <f t="shared" si="3"/>
        <v>61</v>
      </c>
    </row>
    <row r="106" spans="1:22" x14ac:dyDescent="0.35">
      <c r="A106" s="203" t="str">
        <f>Lists!C:C</f>
        <v>SEN002</v>
      </c>
      <c r="B106" s="204">
        <f>_xlfn.DAYS(About!$A$3,'Core Indicators'!U106)</f>
        <v>268</v>
      </c>
      <c r="C106" s="204">
        <f>_xlfn.DAYS(About!$A$3,'Core Indicators'!AC106)</f>
        <v>152</v>
      </c>
      <c r="D106" s="204">
        <f>_xlfn.DAYS(About!$A$3,'Core Indicators'!AK106)</f>
        <v>152</v>
      </c>
      <c r="E106" s="204">
        <f>_xlfn.DAYS(About!$A$3,'Core Indicators'!AS106)</f>
        <v>566</v>
      </c>
      <c r="F106" s="204">
        <f>_xlfn.DAYS(About!$A$3,'Core Indicators'!BQ106)</f>
        <v>888</v>
      </c>
      <c r="G106" s="204">
        <f>_xlfn.DAYS(About!$A$3,'Core Indicators'!DM106)</f>
        <v>152</v>
      </c>
      <c r="H106" s="204">
        <f>_xlfn.DAYS(About!$A$3,'Core Indicators'!DU106)</f>
        <v>152</v>
      </c>
      <c r="I106" s="204">
        <f>_xlfn.DAYS(About!$A$3,'Core Indicators'!EC106)</f>
        <v>152</v>
      </c>
      <c r="J106" s="204">
        <f>_xlfn.DAYS(About!$A$3,'Core Indicators'!EK106)</f>
        <v>152</v>
      </c>
      <c r="K106" s="204">
        <f>_xlfn.DAYS(About!$A$3,'Core Indicators'!ES106)</f>
        <v>152</v>
      </c>
      <c r="L106" s="204">
        <f>_xlfn.DAYS(About!$A$3,'Core Indicators'!FI106)</f>
        <v>888</v>
      </c>
      <c r="M106" s="204">
        <f>_xlfn.DAYS(About!$A$3,'Core Indicators'!GG106)</f>
        <v>212</v>
      </c>
      <c r="N106" s="204">
        <f>_xlfn.DAYS(About!$A$3,'Core Indicators'!GO106)</f>
        <v>212</v>
      </c>
      <c r="O106" s="204">
        <f>_xlfn.DAYS(About!$A$3,'Core Indicators'!GW106)</f>
        <v>212</v>
      </c>
      <c r="P106" s="204">
        <f>_xlfn.DAYS(About!$A$3,'Core Indicators'!HE106)</f>
        <v>212</v>
      </c>
      <c r="Q106" s="204">
        <f>_xlfn.DAYS(About!$A$3,'Core Indicators'!HM106)</f>
        <v>212</v>
      </c>
      <c r="R106" s="204">
        <f>_xlfn.DAYS(About!$A$3,'Core Indicators'!HU106)</f>
        <v>212</v>
      </c>
      <c r="S106" s="204">
        <f>_xlfn.DAYS(About!$A$3,'Core Indicators'!IC106)</f>
        <v>212</v>
      </c>
      <c r="T106" s="204">
        <f>_xlfn.DAYS(About!$A$3,'Core Indicators'!IK106)</f>
        <v>212</v>
      </c>
      <c r="U106" s="204">
        <f>_xlfn.DAYS(About!$A$3,'Core Indicators'!IS106)</f>
        <v>212</v>
      </c>
      <c r="V106" s="204">
        <f t="shared" si="3"/>
        <v>346.6</v>
      </c>
    </row>
    <row r="107" spans="1:22" x14ac:dyDescent="0.35">
      <c r="A107" s="203" t="str">
        <f>Lists!C:C</f>
        <v>SLV001</v>
      </c>
      <c r="B107" s="204">
        <f>_xlfn.DAYS(About!$A$3,'Core Indicators'!U107)</f>
        <v>266</v>
      </c>
      <c r="C107" s="204">
        <f>_xlfn.DAYS(About!$A$3,'Core Indicators'!AC107)</f>
        <v>267</v>
      </c>
      <c r="D107" s="204">
        <f>_xlfn.DAYS(About!$A$3,'Core Indicators'!AK107)</f>
        <v>267</v>
      </c>
      <c r="E107" s="204">
        <f>_xlfn.DAYS(About!$A$3,'Core Indicators'!AS107)</f>
        <v>267</v>
      </c>
      <c r="F107" s="204">
        <f>_xlfn.DAYS(About!$A$3,'Core Indicators'!BQ107)</f>
        <v>153</v>
      </c>
      <c r="G107" s="204">
        <f>_xlfn.DAYS(About!$A$3,'Core Indicators'!DM107)</f>
        <v>153</v>
      </c>
      <c r="H107" s="204">
        <f>_xlfn.DAYS(About!$A$3,'Core Indicators'!DU107)</f>
        <v>153</v>
      </c>
      <c r="I107" s="204">
        <f>_xlfn.DAYS(About!$A$3,'Core Indicators'!EC107)</f>
        <v>153</v>
      </c>
      <c r="J107" s="204">
        <f>_xlfn.DAYS(About!$A$3,'Core Indicators'!EK107)</f>
        <v>153</v>
      </c>
      <c r="K107" s="204">
        <f>_xlfn.DAYS(About!$A$3,'Core Indicators'!ES107)</f>
        <v>267</v>
      </c>
      <c r="L107" s="204">
        <f>_xlfn.DAYS(About!$A$3,'Core Indicators'!FI107)</f>
        <v>868</v>
      </c>
      <c r="M107" s="204">
        <f>_xlfn.DAYS(About!$A$3,'Core Indicators'!GG107)</f>
        <v>608</v>
      </c>
      <c r="N107" s="204">
        <f>_xlfn.DAYS(About!$A$3,'Core Indicators'!GO107)</f>
        <v>608</v>
      </c>
      <c r="O107" s="204">
        <f>_xlfn.DAYS(About!$A$3,'Core Indicators'!GW107)</f>
        <v>608</v>
      </c>
      <c r="P107" s="204">
        <f>_xlfn.DAYS(About!$A$3,'Core Indicators'!HE107)</f>
        <v>608</v>
      </c>
      <c r="Q107" s="204">
        <f>_xlfn.DAYS(About!$A$3,'Core Indicators'!HM107)</f>
        <v>608</v>
      </c>
      <c r="R107" s="204">
        <f>_xlfn.DAYS(About!$A$3,'Core Indicators'!HU107)</f>
        <v>608</v>
      </c>
      <c r="S107" s="204">
        <f>_xlfn.DAYS(About!$A$3,'Core Indicators'!IC107)</f>
        <v>608</v>
      </c>
      <c r="T107" s="204">
        <f>_xlfn.DAYS(About!$A$3,'Core Indicators'!IK107)</f>
        <v>608</v>
      </c>
      <c r="U107" s="204">
        <f>_xlfn.DAYS(About!$A$3,'Core Indicators'!IS107)</f>
        <v>608</v>
      </c>
      <c r="V107" s="204">
        <f t="shared" si="3"/>
        <v>304.2</v>
      </c>
    </row>
    <row r="108" spans="1:22" x14ac:dyDescent="0.35">
      <c r="A108" s="203" t="str">
        <f>Lists!C:C</f>
        <v>SOM001</v>
      </c>
      <c r="B108" s="204">
        <f>_xlfn.DAYS(About!$A$3,'Core Indicators'!U108)</f>
        <v>618</v>
      </c>
      <c r="C108" s="204">
        <f>_xlfn.DAYS(About!$A$3,'Core Indicators'!AC108)</f>
        <v>98</v>
      </c>
      <c r="D108" s="204">
        <f>_xlfn.DAYS(About!$A$3,'Core Indicators'!AK108)</f>
        <v>98</v>
      </c>
      <c r="E108" s="204">
        <f>_xlfn.DAYS(About!$A$3,'Core Indicators'!AS108)</f>
        <v>98</v>
      </c>
      <c r="F108" s="204">
        <f>_xlfn.DAYS(About!$A$3,'Core Indicators'!BQ108)</f>
        <v>98</v>
      </c>
      <c r="G108" s="204">
        <f>_xlfn.DAYS(About!$A$3,'Core Indicators'!DM108)</f>
        <v>98</v>
      </c>
      <c r="H108" s="204">
        <f>_xlfn.DAYS(About!$A$3,'Core Indicators'!DU108)</f>
        <v>98</v>
      </c>
      <c r="I108" s="204">
        <f>_xlfn.DAYS(About!$A$3,'Core Indicators'!EC108)</f>
        <v>98</v>
      </c>
      <c r="J108" s="204">
        <f>_xlfn.DAYS(About!$A$3,'Core Indicators'!EK108)</f>
        <v>98</v>
      </c>
      <c r="K108" s="204">
        <f>_xlfn.DAYS(About!$A$3,'Core Indicators'!ES108)</f>
        <v>98</v>
      </c>
      <c r="L108" s="204">
        <f>_xlfn.DAYS(About!$A$3,'Core Indicators'!FI108)</f>
        <v>881</v>
      </c>
      <c r="M108" s="204">
        <f>_xlfn.DAYS(About!$A$3,'Core Indicators'!GG108)</f>
        <v>213</v>
      </c>
      <c r="N108" s="204">
        <f>_xlfn.DAYS(About!$A$3,'Core Indicators'!GO108)</f>
        <v>213</v>
      </c>
      <c r="O108" s="204">
        <f>_xlfn.DAYS(About!$A$3,'Core Indicators'!GW108)</f>
        <v>213</v>
      </c>
      <c r="P108" s="204">
        <f>_xlfn.DAYS(About!$A$3,'Core Indicators'!HE108)</f>
        <v>213</v>
      </c>
      <c r="Q108" s="204">
        <f>_xlfn.DAYS(About!$A$3,'Core Indicators'!HM108)</f>
        <v>213</v>
      </c>
      <c r="R108" s="204">
        <f>_xlfn.DAYS(About!$A$3,'Core Indicators'!HU108)</f>
        <v>213</v>
      </c>
      <c r="S108" s="204">
        <f>_xlfn.DAYS(About!$A$3,'Core Indicators'!IC108)</f>
        <v>213</v>
      </c>
      <c r="T108" s="204">
        <f>_xlfn.DAYS(About!$A$3,'Core Indicators'!IK108)</f>
        <v>213</v>
      </c>
      <c r="U108" s="204">
        <f>_xlfn.DAYS(About!$A$3,'Core Indicators'!IS108)</f>
        <v>213</v>
      </c>
      <c r="V108" s="204">
        <f t="shared" si="3"/>
        <v>187.8</v>
      </c>
    </row>
    <row r="109" spans="1:22" x14ac:dyDescent="0.35">
      <c r="A109" s="203" t="str">
        <f>Lists!C:C</f>
        <v>SOM002</v>
      </c>
      <c r="B109" s="204">
        <f>_xlfn.DAYS(About!$A$3,'Core Indicators'!U109)</f>
        <v>37</v>
      </c>
      <c r="C109" s="204">
        <f>_xlfn.DAYS(About!$A$3,'Core Indicators'!AC109)</f>
        <v>37</v>
      </c>
      <c r="D109" s="204">
        <f>_xlfn.DAYS(About!$A$3,'Core Indicators'!AK109)</f>
        <v>37</v>
      </c>
      <c r="E109" s="204">
        <f>_xlfn.DAYS(About!$A$3,'Core Indicators'!AS109)</f>
        <v>37</v>
      </c>
      <c r="F109" s="204">
        <f>_xlfn.DAYS(About!$A$3,'Core Indicators'!BQ109)</f>
        <v>37</v>
      </c>
      <c r="G109" s="204">
        <f>_xlfn.DAYS(About!$A$3,'Core Indicators'!DM109)</f>
        <v>37</v>
      </c>
      <c r="H109" s="204">
        <f>_xlfn.DAYS(About!$A$3,'Core Indicators'!DU109)</f>
        <v>37</v>
      </c>
      <c r="I109" s="204">
        <f>_xlfn.DAYS(About!$A$3,'Core Indicators'!EC109)</f>
        <v>37</v>
      </c>
      <c r="J109" s="204">
        <f>_xlfn.DAYS(About!$A$3,'Core Indicators'!EK109)</f>
        <v>37</v>
      </c>
      <c r="K109" s="204">
        <f>_xlfn.DAYS(About!$A$3,'Core Indicators'!ES109)</f>
        <v>37</v>
      </c>
      <c r="L109" s="204">
        <f>_xlfn.DAYS(About!$A$3,'Core Indicators'!FI109)</f>
        <v>37</v>
      </c>
      <c r="M109" s="204">
        <f>_xlfn.DAYS(About!$A$3,'Core Indicators'!GG109)</f>
        <v>608</v>
      </c>
      <c r="N109" s="204">
        <f>_xlfn.DAYS(About!$A$3,'Core Indicators'!GO109)</f>
        <v>608</v>
      </c>
      <c r="O109" s="204">
        <f>_xlfn.DAYS(About!$A$3,'Core Indicators'!GW109)</f>
        <v>608</v>
      </c>
      <c r="P109" s="204">
        <f>_xlfn.DAYS(About!$A$3,'Core Indicators'!HE109)</f>
        <v>608</v>
      </c>
      <c r="Q109" s="204">
        <f>_xlfn.DAYS(About!$A$3,'Core Indicators'!HM109)</f>
        <v>608</v>
      </c>
      <c r="R109" s="204">
        <f>_xlfn.DAYS(About!$A$3,'Core Indicators'!HU109)</f>
        <v>608</v>
      </c>
      <c r="S109" s="204">
        <f>_xlfn.DAYS(About!$A$3,'Core Indicators'!IC109)</f>
        <v>608</v>
      </c>
      <c r="T109" s="204">
        <f>_xlfn.DAYS(About!$A$3,'Core Indicators'!IK109)</f>
        <v>608</v>
      </c>
      <c r="U109" s="204">
        <f>_xlfn.DAYS(About!$A$3,'Core Indicators'!IS109)</f>
        <v>608</v>
      </c>
      <c r="V109" s="204">
        <f t="shared" si="3"/>
        <v>94.1</v>
      </c>
    </row>
    <row r="110" spans="1:22" x14ac:dyDescent="0.35">
      <c r="A110" s="203" t="str">
        <f>Lists!C:C</f>
        <v>SOM004</v>
      </c>
      <c r="B110" s="204">
        <f>_xlfn.DAYS(About!$A$3,'Core Indicators'!U110)</f>
        <v>41</v>
      </c>
      <c r="C110" s="204">
        <f>_xlfn.DAYS(About!$A$3,'Core Indicators'!AC110)</f>
        <v>41</v>
      </c>
      <c r="D110" s="204">
        <f>_xlfn.DAYS(About!$A$3,'Core Indicators'!AK110)</f>
        <v>15</v>
      </c>
      <c r="E110" s="204">
        <f>_xlfn.DAYS(About!$A$3,'Core Indicators'!AS110)</f>
        <v>15</v>
      </c>
      <c r="F110" s="204">
        <f>_xlfn.DAYS(About!$A$3,'Core Indicators'!BQ110)</f>
        <v>41</v>
      </c>
      <c r="G110" s="204">
        <f>_xlfn.DAYS(About!$A$3,'Core Indicators'!DM110)</f>
        <v>15</v>
      </c>
      <c r="H110" s="204">
        <f>_xlfn.DAYS(About!$A$3,'Core Indicators'!DU110)</f>
        <v>15</v>
      </c>
      <c r="I110" s="204">
        <f>_xlfn.DAYS(About!$A$3,'Core Indicators'!EC110)</f>
        <v>15</v>
      </c>
      <c r="J110" s="204">
        <f>_xlfn.DAYS(About!$A$3,'Core Indicators'!EK110)</f>
        <v>15</v>
      </c>
      <c r="K110" s="204">
        <f>_xlfn.DAYS(About!$A$3,'Core Indicators'!ES110)</f>
        <v>15</v>
      </c>
      <c r="L110" s="204">
        <f>_xlfn.DAYS(About!$A$3,'Core Indicators'!FI110)</f>
        <v>41</v>
      </c>
      <c r="M110" s="204">
        <f>_xlfn.DAYS(About!$A$3,'Core Indicators'!GG110)</f>
        <v>426</v>
      </c>
      <c r="N110" s="204">
        <f>_xlfn.DAYS(About!$A$3,'Core Indicators'!GO110)</f>
        <v>426</v>
      </c>
      <c r="O110" s="204">
        <f>_xlfn.DAYS(About!$A$3,'Core Indicators'!GW110)</f>
        <v>426</v>
      </c>
      <c r="P110" s="204">
        <f>_xlfn.DAYS(About!$A$3,'Core Indicators'!HE110)</f>
        <v>426</v>
      </c>
      <c r="Q110" s="204">
        <f>_xlfn.DAYS(About!$A$3,'Core Indicators'!HM110)</f>
        <v>426</v>
      </c>
      <c r="R110" s="204">
        <f>_xlfn.DAYS(About!$A$3,'Core Indicators'!HU110)</f>
        <v>426</v>
      </c>
      <c r="S110" s="204">
        <f>_xlfn.DAYS(About!$A$3,'Core Indicators'!IC110)</f>
        <v>426</v>
      </c>
      <c r="T110" s="204">
        <f>_xlfn.DAYS(About!$A$3,'Core Indicators'!IK110)</f>
        <v>426</v>
      </c>
      <c r="U110" s="204">
        <f>_xlfn.DAYS(About!$A$3,'Core Indicators'!IS110)</f>
        <v>426</v>
      </c>
      <c r="V110" s="204">
        <f t="shared" si="3"/>
        <v>61.3</v>
      </c>
    </row>
    <row r="111" spans="1:22" x14ac:dyDescent="0.35">
      <c r="A111" s="203" t="str">
        <f>Lists!C:C</f>
        <v>SSD001</v>
      </c>
      <c r="B111" s="204">
        <f>_xlfn.DAYS(About!$A$3,'Core Indicators'!U111)</f>
        <v>733</v>
      </c>
      <c r="C111" s="204">
        <f>_xlfn.DAYS(About!$A$3,'Core Indicators'!AC111)</f>
        <v>701</v>
      </c>
      <c r="D111" s="204">
        <f>_xlfn.DAYS(About!$A$3,'Core Indicators'!AK111)</f>
        <v>701</v>
      </c>
      <c r="E111" s="204">
        <f>_xlfn.DAYS(About!$A$3,'Core Indicators'!AS111)</f>
        <v>128</v>
      </c>
      <c r="F111" s="204">
        <f>_xlfn.DAYS(About!$A$3,'Core Indicators'!BQ111)</f>
        <v>213</v>
      </c>
      <c r="G111" s="204">
        <f>_xlfn.DAYS(About!$A$3,'Core Indicators'!DM111)</f>
        <v>128</v>
      </c>
      <c r="H111" s="204">
        <f>_xlfn.DAYS(About!$A$3,'Core Indicators'!DU111)</f>
        <v>128</v>
      </c>
      <c r="I111" s="204">
        <f>_xlfn.DAYS(About!$A$3,'Core Indicators'!EC111)</f>
        <v>128</v>
      </c>
      <c r="J111" s="204">
        <f>_xlfn.DAYS(About!$A$3,'Core Indicators'!EK111)</f>
        <v>128</v>
      </c>
      <c r="K111" s="204">
        <f>_xlfn.DAYS(About!$A$3,'Core Indicators'!ES111)</f>
        <v>128</v>
      </c>
      <c r="L111" s="204">
        <f>_xlfn.DAYS(About!$A$3,'Core Indicators'!FI111)</f>
        <v>733</v>
      </c>
      <c r="M111" s="204">
        <f>_xlfn.DAYS(About!$A$3,'Core Indicators'!GG111)</f>
        <v>213</v>
      </c>
      <c r="N111" s="204">
        <f>_xlfn.DAYS(About!$A$3,'Core Indicators'!GO111)</f>
        <v>213</v>
      </c>
      <c r="O111" s="204">
        <f>_xlfn.DAYS(About!$A$3,'Core Indicators'!GW111)</f>
        <v>213</v>
      </c>
      <c r="P111" s="204">
        <f>_xlfn.DAYS(About!$A$3,'Core Indicators'!HE111)</f>
        <v>213</v>
      </c>
      <c r="Q111" s="204">
        <f>_xlfn.DAYS(About!$A$3,'Core Indicators'!HM111)</f>
        <v>213</v>
      </c>
      <c r="R111" s="204">
        <f>_xlfn.DAYS(About!$A$3,'Core Indicators'!HU111)</f>
        <v>213</v>
      </c>
      <c r="S111" s="204">
        <f>_xlfn.DAYS(About!$A$3,'Core Indicators'!IC111)</f>
        <v>213</v>
      </c>
      <c r="T111" s="204">
        <f>_xlfn.DAYS(About!$A$3,'Core Indicators'!IK111)</f>
        <v>213</v>
      </c>
      <c r="U111" s="204">
        <f>_xlfn.DAYS(About!$A$3,'Core Indicators'!IS111)</f>
        <v>213</v>
      </c>
      <c r="V111" s="204">
        <f t="shared" si="3"/>
        <v>262.8</v>
      </c>
    </row>
    <row r="112" spans="1:22" x14ac:dyDescent="0.35">
      <c r="A112" s="203" t="str">
        <f>Lists!C:C</f>
        <v>SWZ001</v>
      </c>
      <c r="B112" s="204">
        <f>_xlfn.DAYS(About!$A$3,'Core Indicators'!U112)</f>
        <v>267</v>
      </c>
      <c r="C112" s="204">
        <f>_xlfn.DAYS(About!$A$3,'Core Indicators'!AC112)</f>
        <v>125</v>
      </c>
      <c r="D112" s="204">
        <f>_xlfn.DAYS(About!$A$3,'Core Indicators'!AK112)</f>
        <v>125</v>
      </c>
      <c r="E112" s="204">
        <f>_xlfn.DAYS(About!$A$3,'Core Indicators'!AS112)</f>
        <v>503</v>
      </c>
      <c r="F112" s="204">
        <f>_xlfn.DAYS(About!$A$3,'Core Indicators'!BQ112)</f>
        <v>243</v>
      </c>
      <c r="G112" s="204">
        <f>_xlfn.DAYS(About!$A$3,'Core Indicators'!DM112)</f>
        <v>125</v>
      </c>
      <c r="H112" s="204">
        <f>_xlfn.DAYS(About!$A$3,'Core Indicators'!DU112)</f>
        <v>125</v>
      </c>
      <c r="I112" s="204">
        <f>_xlfn.DAYS(About!$A$3,'Core Indicators'!EC112)</f>
        <v>125</v>
      </c>
      <c r="J112" s="204">
        <f>_xlfn.DAYS(About!$A$3,'Core Indicators'!EK112)</f>
        <v>125</v>
      </c>
      <c r="K112" s="204">
        <f>_xlfn.DAYS(About!$A$3,'Core Indicators'!ES112)</f>
        <v>125</v>
      </c>
      <c r="L112" s="204">
        <f>_xlfn.DAYS(About!$A$3,'Core Indicators'!FI112)</f>
        <v>509</v>
      </c>
      <c r="M112" s="204">
        <f>_xlfn.DAYS(About!$A$3,'Core Indicators'!GG112)</f>
        <v>216</v>
      </c>
      <c r="N112" s="204">
        <f>_xlfn.DAYS(About!$A$3,'Core Indicators'!GO112)</f>
        <v>216</v>
      </c>
      <c r="O112" s="204">
        <f>_xlfn.DAYS(About!$A$3,'Core Indicators'!GW112)</f>
        <v>216</v>
      </c>
      <c r="P112" s="204">
        <f>_xlfn.DAYS(About!$A$3,'Core Indicators'!HE112)</f>
        <v>216</v>
      </c>
      <c r="Q112" s="204">
        <f>_xlfn.DAYS(About!$A$3,'Core Indicators'!HM112)</f>
        <v>216</v>
      </c>
      <c r="R112" s="204">
        <f>_xlfn.DAYS(About!$A$3,'Core Indicators'!HU112)</f>
        <v>216</v>
      </c>
      <c r="S112" s="204">
        <f>_xlfn.DAYS(About!$A$3,'Core Indicators'!IC112)</f>
        <v>216</v>
      </c>
      <c r="T112" s="204">
        <f>_xlfn.DAYS(About!$A$3,'Core Indicators'!IK112)</f>
        <v>216</v>
      </c>
      <c r="U112" s="204">
        <f>_xlfn.DAYS(About!$A$3,'Core Indicators'!IS112)</f>
        <v>216</v>
      </c>
      <c r="V112" s="204">
        <f t="shared" si="3"/>
        <v>222.1</v>
      </c>
    </row>
    <row r="113" spans="1:22" x14ac:dyDescent="0.35">
      <c r="A113" s="203" t="str">
        <f>Lists!C:C</f>
        <v>SYR001</v>
      </c>
      <c r="B113" s="204">
        <f>_xlfn.DAYS(About!$A$3,'Core Indicators'!U113)</f>
        <v>123</v>
      </c>
      <c r="C113" s="204">
        <f>_xlfn.DAYS(About!$A$3,'Core Indicators'!AC113)</f>
        <v>123</v>
      </c>
      <c r="D113" s="204">
        <f>_xlfn.DAYS(About!$A$3,'Core Indicators'!AK113)</f>
        <v>123</v>
      </c>
      <c r="E113" s="204">
        <f>_xlfn.DAYS(About!$A$3,'Core Indicators'!AS113)</f>
        <v>0</v>
      </c>
      <c r="F113" s="204">
        <f>_xlfn.DAYS(About!$A$3,'Core Indicators'!BQ113)</f>
        <v>0</v>
      </c>
      <c r="G113" s="204">
        <f>_xlfn.DAYS(About!$A$3,'Core Indicators'!DM113)</f>
        <v>0</v>
      </c>
      <c r="H113" s="204">
        <f>_xlfn.DAYS(About!$A$3,'Core Indicators'!DU113)</f>
        <v>0</v>
      </c>
      <c r="I113" s="204">
        <f>_xlfn.DAYS(About!$A$3,'Core Indicators'!EC113)</f>
        <v>0</v>
      </c>
      <c r="J113" s="204">
        <f>_xlfn.DAYS(About!$A$3,'Core Indicators'!EK113)</f>
        <v>0</v>
      </c>
      <c r="K113" s="204">
        <f>_xlfn.DAYS(About!$A$3,'Core Indicators'!ES113)</f>
        <v>0</v>
      </c>
      <c r="L113" s="204">
        <f>_xlfn.DAYS(About!$A$3,'Core Indicators'!FI113)</f>
        <v>882</v>
      </c>
      <c r="M113" s="204">
        <f>_xlfn.DAYS(About!$A$3,'Core Indicators'!GG113)</f>
        <v>215</v>
      </c>
      <c r="N113" s="204">
        <f>_xlfn.DAYS(About!$A$3,'Core Indicators'!GO113)</f>
        <v>215</v>
      </c>
      <c r="O113" s="204">
        <f>_xlfn.DAYS(About!$A$3,'Core Indicators'!GW113)</f>
        <v>215</v>
      </c>
      <c r="P113" s="204">
        <f>_xlfn.DAYS(About!$A$3,'Core Indicators'!HE113)</f>
        <v>215</v>
      </c>
      <c r="Q113" s="204">
        <f>_xlfn.DAYS(About!$A$3,'Core Indicators'!HM113)</f>
        <v>215</v>
      </c>
      <c r="R113" s="204">
        <f>_xlfn.DAYS(About!$A$3,'Core Indicators'!HU113)</f>
        <v>215</v>
      </c>
      <c r="S113" s="204">
        <f>_xlfn.DAYS(About!$A$3,'Core Indicators'!IC113)</f>
        <v>215</v>
      </c>
      <c r="T113" s="204">
        <f>_xlfn.DAYS(About!$A$3,'Core Indicators'!IK113)</f>
        <v>215</v>
      </c>
      <c r="U113" s="204">
        <f>_xlfn.DAYS(About!$A$3,'Core Indicators'!IS113)</f>
        <v>215</v>
      </c>
      <c r="V113" s="204">
        <f t="shared" si="3"/>
        <v>122</v>
      </c>
    </row>
    <row r="114" spans="1:22" x14ac:dyDescent="0.35">
      <c r="A114" s="203" t="str">
        <f>Lists!C:C</f>
        <v>TCD001</v>
      </c>
      <c r="B114" s="204">
        <f>_xlfn.DAYS(About!$A$3,'Core Indicators'!U114)</f>
        <v>190</v>
      </c>
      <c r="C114" s="204">
        <f>_xlfn.DAYS(About!$A$3,'Core Indicators'!AC114)</f>
        <v>96</v>
      </c>
      <c r="D114" s="204">
        <f>_xlfn.DAYS(About!$A$3,'Core Indicators'!AK114)</f>
        <v>190</v>
      </c>
      <c r="E114" s="204">
        <f>_xlfn.DAYS(About!$A$3,'Core Indicators'!AS114)</f>
        <v>96</v>
      </c>
      <c r="F114" s="204">
        <f>_xlfn.DAYS(About!$A$3,'Core Indicators'!BQ114)</f>
        <v>96</v>
      </c>
      <c r="G114" s="204">
        <f>_xlfn.DAYS(About!$A$3,'Core Indicators'!DM114)</f>
        <v>190</v>
      </c>
      <c r="H114" s="204">
        <f>_xlfn.DAYS(About!$A$3,'Core Indicators'!DU114)</f>
        <v>190</v>
      </c>
      <c r="I114" s="204">
        <f>_xlfn.DAYS(About!$A$3,'Core Indicators'!EC114)</f>
        <v>190</v>
      </c>
      <c r="J114" s="204">
        <f>_xlfn.DAYS(About!$A$3,'Core Indicators'!EK114)</f>
        <v>190</v>
      </c>
      <c r="K114" s="204">
        <f>_xlfn.DAYS(About!$A$3,'Core Indicators'!ES114)</f>
        <v>190</v>
      </c>
      <c r="L114" s="204">
        <f>_xlfn.DAYS(About!$A$3,'Core Indicators'!FI114)</f>
        <v>190</v>
      </c>
      <c r="M114" s="204">
        <f>_xlfn.DAYS(About!$A$3,'Core Indicators'!GG114)</f>
        <v>190</v>
      </c>
      <c r="N114" s="204">
        <f>_xlfn.DAYS(About!$A$3,'Core Indicators'!GO114)</f>
        <v>190</v>
      </c>
      <c r="O114" s="204">
        <f>_xlfn.DAYS(About!$A$3,'Core Indicators'!GW114)</f>
        <v>190</v>
      </c>
      <c r="P114" s="204">
        <f>_xlfn.DAYS(About!$A$3,'Core Indicators'!HE114)</f>
        <v>190</v>
      </c>
      <c r="Q114" s="204">
        <f>_xlfn.DAYS(About!$A$3,'Core Indicators'!HM114)</f>
        <v>190</v>
      </c>
      <c r="R114" s="204">
        <f>_xlfn.DAYS(About!$A$3,'Core Indicators'!HU114)</f>
        <v>190</v>
      </c>
      <c r="S114" s="204">
        <f>_xlfn.DAYS(About!$A$3,'Core Indicators'!IC114)</f>
        <v>190</v>
      </c>
      <c r="T114" s="204">
        <f>_xlfn.DAYS(About!$A$3,'Core Indicators'!IK114)</f>
        <v>190</v>
      </c>
      <c r="U114" s="204">
        <f>_xlfn.DAYS(About!$A$3,'Core Indicators'!IS114)</f>
        <v>190</v>
      </c>
      <c r="V114" s="204">
        <f t="shared" si="3"/>
        <v>171.2</v>
      </c>
    </row>
    <row r="115" spans="1:22" x14ac:dyDescent="0.35">
      <c r="A115" s="203" t="str">
        <f>Lists!C:C</f>
        <v>TCD003</v>
      </c>
      <c r="B115" s="204">
        <f>_xlfn.DAYS(About!$A$3,'Core Indicators'!U115)</f>
        <v>866</v>
      </c>
      <c r="C115" s="204">
        <f>_xlfn.DAYS(About!$A$3,'Core Indicators'!AC115)</f>
        <v>96</v>
      </c>
      <c r="D115" s="204">
        <f>_xlfn.DAYS(About!$A$3,'Core Indicators'!AK115)</f>
        <v>96</v>
      </c>
      <c r="E115" s="204">
        <f>_xlfn.DAYS(About!$A$3,'Core Indicators'!AS115)</f>
        <v>96</v>
      </c>
      <c r="F115" s="204">
        <f>_xlfn.DAYS(About!$A$3,'Core Indicators'!BQ115)</f>
        <v>96</v>
      </c>
      <c r="G115" s="204">
        <f>_xlfn.DAYS(About!$A$3,'Core Indicators'!DM115)</f>
        <v>258</v>
      </c>
      <c r="H115" s="204">
        <f>_xlfn.DAYS(About!$A$3,'Core Indicators'!DU115)</f>
        <v>258</v>
      </c>
      <c r="I115" s="204">
        <f>_xlfn.DAYS(About!$A$3,'Core Indicators'!EC115)</f>
        <v>258</v>
      </c>
      <c r="J115" s="204">
        <f>_xlfn.DAYS(About!$A$3,'Core Indicators'!EK115)</f>
        <v>258</v>
      </c>
      <c r="K115" s="204">
        <f>_xlfn.DAYS(About!$A$3,'Core Indicators'!ES115)</f>
        <v>258</v>
      </c>
      <c r="L115" s="204">
        <f>_xlfn.DAYS(About!$A$3,'Core Indicators'!FI115)</f>
        <v>866</v>
      </c>
      <c r="M115" s="204">
        <f>_xlfn.DAYS(About!$A$3,'Core Indicators'!GG115)</f>
        <v>216</v>
      </c>
      <c r="N115" s="204">
        <f>_xlfn.DAYS(About!$A$3,'Core Indicators'!GO115)</f>
        <v>216</v>
      </c>
      <c r="O115" s="204">
        <f>_xlfn.DAYS(About!$A$3,'Core Indicators'!GW115)</f>
        <v>216</v>
      </c>
      <c r="P115" s="204">
        <f>_xlfn.DAYS(About!$A$3,'Core Indicators'!HE115)</f>
        <v>216</v>
      </c>
      <c r="Q115" s="204">
        <f>_xlfn.DAYS(About!$A$3,'Core Indicators'!HM115)</f>
        <v>216</v>
      </c>
      <c r="R115" s="204">
        <f>_xlfn.DAYS(About!$A$3,'Core Indicators'!HU115)</f>
        <v>216</v>
      </c>
      <c r="S115" s="204">
        <f>_xlfn.DAYS(About!$A$3,'Core Indicators'!IC115)</f>
        <v>216</v>
      </c>
      <c r="T115" s="204">
        <f>_xlfn.DAYS(About!$A$3,'Core Indicators'!IK115)</f>
        <v>216</v>
      </c>
      <c r="U115" s="204">
        <f>_xlfn.DAYS(About!$A$3,'Core Indicators'!IS115)</f>
        <v>216</v>
      </c>
      <c r="V115" s="204">
        <f t="shared" si="3"/>
        <v>266</v>
      </c>
    </row>
    <row r="116" spans="1:22" x14ac:dyDescent="0.35">
      <c r="A116" s="203" t="str">
        <f>Lists!C:C</f>
        <v>TCD004</v>
      </c>
      <c r="B116" s="204">
        <f>_xlfn.DAYS(About!$A$3,'Core Indicators'!U116)</f>
        <v>463</v>
      </c>
      <c r="C116" s="204">
        <f>_xlfn.DAYS(About!$A$3,'Core Indicators'!AC116)</f>
        <v>463</v>
      </c>
      <c r="D116" s="204">
        <f>_xlfn.DAYS(About!$A$3,'Core Indicators'!AK116)</f>
        <v>463</v>
      </c>
      <c r="E116" s="204">
        <f>_xlfn.DAYS(About!$A$3,'Core Indicators'!AS116)</f>
        <v>96</v>
      </c>
      <c r="F116" s="204">
        <f>_xlfn.DAYS(About!$A$3,'Core Indicators'!BQ116)</f>
        <v>866</v>
      </c>
      <c r="G116" s="204">
        <f>_xlfn.DAYS(About!$A$3,'Core Indicators'!DM116)</f>
        <v>463</v>
      </c>
      <c r="H116" s="204">
        <f>_xlfn.DAYS(About!$A$3,'Core Indicators'!DU116)</f>
        <v>463</v>
      </c>
      <c r="I116" s="204">
        <f>_xlfn.DAYS(About!$A$3,'Core Indicators'!EC116)</f>
        <v>463</v>
      </c>
      <c r="J116" s="204">
        <f>_xlfn.DAYS(About!$A$3,'Core Indicators'!EK116)</f>
        <v>463</v>
      </c>
      <c r="K116" s="204">
        <f>_xlfn.DAYS(About!$A$3,'Core Indicators'!ES116)</f>
        <v>463</v>
      </c>
      <c r="L116" s="204">
        <f>_xlfn.DAYS(About!$A$3,'Core Indicators'!FI116)</f>
        <v>866</v>
      </c>
      <c r="M116" s="204">
        <f>_xlfn.DAYS(About!$A$3,'Core Indicators'!GG116)</f>
        <v>216</v>
      </c>
      <c r="N116" s="204">
        <f>_xlfn.DAYS(About!$A$3,'Core Indicators'!GO116)</f>
        <v>216</v>
      </c>
      <c r="O116" s="204">
        <f>_xlfn.DAYS(About!$A$3,'Core Indicators'!GW116)</f>
        <v>216</v>
      </c>
      <c r="P116" s="204">
        <f>_xlfn.DAYS(About!$A$3,'Core Indicators'!HE116)</f>
        <v>216</v>
      </c>
      <c r="Q116" s="204">
        <f>_xlfn.DAYS(About!$A$3,'Core Indicators'!HM116)</f>
        <v>216</v>
      </c>
      <c r="R116" s="204">
        <f>_xlfn.DAYS(About!$A$3,'Core Indicators'!HU116)</f>
        <v>216</v>
      </c>
      <c r="S116" s="204">
        <f>_xlfn.DAYS(About!$A$3,'Core Indicators'!IC116)</f>
        <v>216</v>
      </c>
      <c r="T116" s="204">
        <f>_xlfn.DAYS(About!$A$3,'Core Indicators'!IK116)</f>
        <v>216</v>
      </c>
      <c r="U116" s="204">
        <f>_xlfn.DAYS(About!$A$3,'Core Indicators'!IS116)</f>
        <v>216</v>
      </c>
      <c r="V116" s="204">
        <f t="shared" si="3"/>
        <v>482.2</v>
      </c>
    </row>
    <row r="117" spans="1:22" x14ac:dyDescent="0.35">
      <c r="A117" s="203" t="str">
        <f>Lists!C:C</f>
        <v>TCD005</v>
      </c>
      <c r="B117" s="204">
        <f>_xlfn.DAYS(About!$A$3,'Core Indicators'!U117)</f>
        <v>463</v>
      </c>
      <c r="C117" s="204">
        <f>_xlfn.DAYS(About!$A$3,'Core Indicators'!AC117)</f>
        <v>463</v>
      </c>
      <c r="D117" s="204">
        <f>_xlfn.DAYS(About!$A$3,'Core Indicators'!AK117)</f>
        <v>463</v>
      </c>
      <c r="E117" s="204">
        <f>_xlfn.DAYS(About!$A$3,'Core Indicators'!AS117)</f>
        <v>96</v>
      </c>
      <c r="F117" s="204">
        <f>_xlfn.DAYS(About!$A$3,'Core Indicators'!BQ117)</f>
        <v>96</v>
      </c>
      <c r="G117" s="204">
        <f>_xlfn.DAYS(About!$A$3,'Core Indicators'!DM117)</f>
        <v>463</v>
      </c>
      <c r="H117" s="204">
        <f>_xlfn.DAYS(About!$A$3,'Core Indicators'!DU117)</f>
        <v>463</v>
      </c>
      <c r="I117" s="204">
        <f>_xlfn.DAYS(About!$A$3,'Core Indicators'!EC117)</f>
        <v>463</v>
      </c>
      <c r="J117" s="204">
        <f>_xlfn.DAYS(About!$A$3,'Core Indicators'!EK117)</f>
        <v>463</v>
      </c>
      <c r="K117" s="204">
        <f>_xlfn.DAYS(About!$A$3,'Core Indicators'!ES117)</f>
        <v>463</v>
      </c>
      <c r="L117" s="204">
        <f>_xlfn.DAYS(About!$A$3,'Core Indicators'!FI117)</f>
        <v>866</v>
      </c>
      <c r="M117" s="204">
        <f>_xlfn.DAYS(About!$A$3,'Core Indicators'!GG117)</f>
        <v>216</v>
      </c>
      <c r="N117" s="204">
        <f>_xlfn.DAYS(About!$A$3,'Core Indicators'!GO117)</f>
        <v>216</v>
      </c>
      <c r="O117" s="204">
        <f>_xlfn.DAYS(About!$A$3,'Core Indicators'!GW117)</f>
        <v>216</v>
      </c>
      <c r="P117" s="204">
        <f>_xlfn.DAYS(About!$A$3,'Core Indicators'!HE117)</f>
        <v>216</v>
      </c>
      <c r="Q117" s="204">
        <f>_xlfn.DAYS(About!$A$3,'Core Indicators'!HM117)</f>
        <v>216</v>
      </c>
      <c r="R117" s="204">
        <f>_xlfn.DAYS(About!$A$3,'Core Indicators'!HU117)</f>
        <v>216</v>
      </c>
      <c r="S117" s="204">
        <f>_xlfn.DAYS(About!$A$3,'Core Indicators'!IC117)</f>
        <v>216</v>
      </c>
      <c r="T117" s="204">
        <f>_xlfn.DAYS(About!$A$3,'Core Indicators'!IK117)</f>
        <v>216</v>
      </c>
      <c r="U117" s="204">
        <f>_xlfn.DAYS(About!$A$3,'Core Indicators'!IS117)</f>
        <v>216</v>
      </c>
      <c r="V117" s="204">
        <f t="shared" si="3"/>
        <v>405.2</v>
      </c>
    </row>
    <row r="118" spans="1:22" x14ac:dyDescent="0.35">
      <c r="A118" s="203" t="str">
        <f>Lists!C:C</f>
        <v>TCD006</v>
      </c>
      <c r="B118" s="204">
        <f>_xlfn.DAYS(About!$A$3,'Core Indicators'!U118)</f>
        <v>866</v>
      </c>
      <c r="C118" s="204">
        <f>_xlfn.DAYS(About!$A$3,'Core Indicators'!AC118)</f>
        <v>463</v>
      </c>
      <c r="D118" s="204">
        <f>_xlfn.DAYS(About!$A$3,'Core Indicators'!AK118)</f>
        <v>463</v>
      </c>
      <c r="E118" s="204">
        <f>_xlfn.DAYS(About!$A$3,'Core Indicators'!AS118)</f>
        <v>866</v>
      </c>
      <c r="F118" s="204">
        <f>_xlfn.DAYS(About!$A$3,'Core Indicators'!BQ118)</f>
        <v>96</v>
      </c>
      <c r="G118" s="204">
        <f>_xlfn.DAYS(About!$A$3,'Core Indicators'!DM118)</f>
        <v>336</v>
      </c>
      <c r="H118" s="204">
        <f>_xlfn.DAYS(About!$A$3,'Core Indicators'!DU118)</f>
        <v>336</v>
      </c>
      <c r="I118" s="204">
        <f>_xlfn.DAYS(About!$A$3,'Core Indicators'!EC118)</f>
        <v>336</v>
      </c>
      <c r="J118" s="204">
        <f>_xlfn.DAYS(About!$A$3,'Core Indicators'!EK118)</f>
        <v>336</v>
      </c>
      <c r="K118" s="204">
        <f>_xlfn.DAYS(About!$A$3,'Core Indicators'!ES118)</f>
        <v>336</v>
      </c>
      <c r="L118" s="204">
        <f>_xlfn.DAYS(About!$A$3,'Core Indicators'!FI118)</f>
        <v>608</v>
      </c>
      <c r="M118" s="204">
        <f>_xlfn.DAYS(About!$A$3,'Core Indicators'!GG118)</f>
        <v>216</v>
      </c>
      <c r="N118" s="204">
        <f>_xlfn.DAYS(About!$A$3,'Core Indicators'!GO118)</f>
        <v>216</v>
      </c>
      <c r="O118" s="204">
        <f>_xlfn.DAYS(About!$A$3,'Core Indicators'!GW118)</f>
        <v>216</v>
      </c>
      <c r="P118" s="204">
        <f>_xlfn.DAYS(About!$A$3,'Core Indicators'!HE118)</f>
        <v>216</v>
      </c>
      <c r="Q118" s="204">
        <f>_xlfn.DAYS(About!$A$3,'Core Indicators'!HM118)</f>
        <v>216</v>
      </c>
      <c r="R118" s="204">
        <f>_xlfn.DAYS(About!$A$3,'Core Indicators'!HU118)</f>
        <v>216</v>
      </c>
      <c r="S118" s="204">
        <f>_xlfn.DAYS(About!$A$3,'Core Indicators'!IC118)</f>
        <v>216</v>
      </c>
      <c r="T118" s="204">
        <f>_xlfn.DAYS(About!$A$3,'Core Indicators'!IK118)</f>
        <v>216</v>
      </c>
      <c r="U118" s="204">
        <f>_xlfn.DAYS(About!$A$3,'Core Indicators'!IS118)</f>
        <v>216</v>
      </c>
      <c r="V118" s="204">
        <f t="shared" si="3"/>
        <v>392.9</v>
      </c>
    </row>
    <row r="119" spans="1:22" x14ac:dyDescent="0.35">
      <c r="A119" s="203" t="str">
        <f>Lists!C:C</f>
        <v>THA001</v>
      </c>
      <c r="B119" s="204">
        <f>_xlfn.DAYS(About!$A$3,'Core Indicators'!U119)</f>
        <v>701</v>
      </c>
      <c r="C119" s="204">
        <f>_xlfn.DAYS(About!$A$3,'Core Indicators'!AC119)</f>
        <v>15</v>
      </c>
      <c r="D119" s="204">
        <f>_xlfn.DAYS(About!$A$3,'Core Indicators'!AK119)</f>
        <v>15</v>
      </c>
      <c r="E119" s="204">
        <f>_xlfn.DAYS(About!$A$3,'Core Indicators'!AS119)</f>
        <v>15</v>
      </c>
      <c r="F119" s="204">
        <f>_xlfn.DAYS(About!$A$3,'Core Indicators'!BQ119)</f>
        <v>127</v>
      </c>
      <c r="G119" s="204">
        <f>_xlfn.DAYS(About!$A$3,'Core Indicators'!DM119)</f>
        <v>153</v>
      </c>
      <c r="H119" s="204">
        <f>_xlfn.DAYS(About!$A$3,'Core Indicators'!DU119)</f>
        <v>153</v>
      </c>
      <c r="I119" s="204">
        <f>_xlfn.DAYS(About!$A$3,'Core Indicators'!EC119)</f>
        <v>15</v>
      </c>
      <c r="J119" s="204">
        <f>_xlfn.DAYS(About!$A$3,'Core Indicators'!EK119)</f>
        <v>153</v>
      </c>
      <c r="K119" s="204">
        <f>_xlfn.DAYS(About!$A$3,'Core Indicators'!ES119)</f>
        <v>153</v>
      </c>
      <c r="L119" s="204">
        <f>_xlfn.DAYS(About!$A$3,'Core Indicators'!FI119)</f>
        <v>868</v>
      </c>
      <c r="M119" s="204">
        <f>_xlfn.DAYS(About!$A$3,'Core Indicators'!GG119)</f>
        <v>212</v>
      </c>
      <c r="N119" s="204">
        <f>_xlfn.DAYS(About!$A$3,'Core Indicators'!GO119)</f>
        <v>212</v>
      </c>
      <c r="O119" s="204">
        <f>_xlfn.DAYS(About!$A$3,'Core Indicators'!GW119)</f>
        <v>212</v>
      </c>
      <c r="P119" s="204">
        <f>_xlfn.DAYS(About!$A$3,'Core Indicators'!HE119)</f>
        <v>212</v>
      </c>
      <c r="Q119" s="204">
        <f>_xlfn.DAYS(About!$A$3,'Core Indicators'!HM119)</f>
        <v>212</v>
      </c>
      <c r="R119" s="204">
        <f>_xlfn.DAYS(About!$A$3,'Core Indicators'!HU119)</f>
        <v>212</v>
      </c>
      <c r="S119" s="204">
        <f>_xlfn.DAYS(About!$A$3,'Core Indicators'!IC119)</f>
        <v>212</v>
      </c>
      <c r="T119" s="204">
        <f>_xlfn.DAYS(About!$A$3,'Core Indicators'!IK119)</f>
        <v>212</v>
      </c>
      <c r="U119" s="204">
        <f>_xlfn.DAYS(About!$A$3,'Core Indicators'!IS119)</f>
        <v>212</v>
      </c>
      <c r="V119" s="204">
        <f t="shared" si="3"/>
        <v>186.4</v>
      </c>
    </row>
    <row r="120" spans="1:22" x14ac:dyDescent="0.35">
      <c r="A120" s="203" t="str">
        <f>Lists!C:C</f>
        <v>THA002</v>
      </c>
      <c r="B120" s="204">
        <f>_xlfn.DAYS(About!$A$3,'Core Indicators'!U120)</f>
        <v>701</v>
      </c>
      <c r="C120" s="204">
        <f>_xlfn.DAYS(About!$A$3,'Core Indicators'!AC120)</f>
        <v>701</v>
      </c>
      <c r="D120" s="204">
        <f>_xlfn.DAYS(About!$A$3,'Core Indicators'!AK120)</f>
        <v>701</v>
      </c>
      <c r="E120" s="204">
        <f>_xlfn.DAYS(About!$A$3,'Core Indicators'!AS120)</f>
        <v>701</v>
      </c>
      <c r="F120" s="204">
        <f>_xlfn.DAYS(About!$A$3,'Core Indicators'!BQ120)</f>
        <v>127</v>
      </c>
      <c r="G120" s="204">
        <f>_xlfn.DAYS(About!$A$3,'Core Indicators'!DM120)</f>
        <v>457</v>
      </c>
      <c r="H120" s="204">
        <f>_xlfn.DAYS(About!$A$3,'Core Indicators'!DU120)</f>
        <v>457</v>
      </c>
      <c r="I120" s="204">
        <f>_xlfn.DAYS(About!$A$3,'Core Indicators'!EC120)</f>
        <v>457</v>
      </c>
      <c r="J120" s="204">
        <f>_xlfn.DAYS(About!$A$3,'Core Indicators'!EK120)</f>
        <v>457</v>
      </c>
      <c r="K120" s="204">
        <f>_xlfn.DAYS(About!$A$3,'Core Indicators'!ES120)</f>
        <v>457</v>
      </c>
      <c r="L120" s="204">
        <f>_xlfn.DAYS(About!$A$3,'Core Indicators'!FI120)</f>
        <v>868</v>
      </c>
      <c r="M120" s="204">
        <f>_xlfn.DAYS(About!$A$3,'Core Indicators'!GG120)</f>
        <v>212</v>
      </c>
      <c r="N120" s="204">
        <f>_xlfn.DAYS(About!$A$3,'Core Indicators'!GO120)</f>
        <v>212</v>
      </c>
      <c r="O120" s="204">
        <f>_xlfn.DAYS(About!$A$3,'Core Indicators'!GW120)</f>
        <v>212</v>
      </c>
      <c r="P120" s="204">
        <f>_xlfn.DAYS(About!$A$3,'Core Indicators'!HE120)</f>
        <v>212</v>
      </c>
      <c r="Q120" s="204">
        <f>_xlfn.DAYS(About!$A$3,'Core Indicators'!HM120)</f>
        <v>212</v>
      </c>
      <c r="R120" s="204">
        <f>_xlfn.DAYS(About!$A$3,'Core Indicators'!HU120)</f>
        <v>212</v>
      </c>
      <c r="S120" s="204">
        <f>_xlfn.DAYS(About!$A$3,'Core Indicators'!IC120)</f>
        <v>212</v>
      </c>
      <c r="T120" s="204">
        <f>_xlfn.DAYS(About!$A$3,'Core Indicators'!IK120)</f>
        <v>212</v>
      </c>
      <c r="U120" s="204">
        <f>_xlfn.DAYS(About!$A$3,'Core Indicators'!IS120)</f>
        <v>212</v>
      </c>
      <c r="V120" s="204">
        <f t="shared" si="3"/>
        <v>489.4</v>
      </c>
    </row>
    <row r="121" spans="1:22" x14ac:dyDescent="0.35">
      <c r="A121" s="203" t="str">
        <f>Lists!C:C</f>
        <v>THA003</v>
      </c>
      <c r="B121" s="204">
        <f>_xlfn.DAYS(About!$A$3,'Core Indicators'!U121)</f>
        <v>586</v>
      </c>
      <c r="C121" s="204">
        <f>_xlfn.DAYS(About!$A$3,'Core Indicators'!AC121)</f>
        <v>153</v>
      </c>
      <c r="D121" s="204">
        <f>_xlfn.DAYS(About!$A$3,'Core Indicators'!AK121)</f>
        <v>15</v>
      </c>
      <c r="E121" s="204">
        <f>_xlfn.DAYS(About!$A$3,'Core Indicators'!AS121)</f>
        <v>15</v>
      </c>
      <c r="F121" s="204">
        <f>_xlfn.DAYS(About!$A$3,'Core Indicators'!BQ121)</f>
        <v>153</v>
      </c>
      <c r="G121" s="204">
        <f>_xlfn.DAYS(About!$A$3,'Core Indicators'!DM121)</f>
        <v>153</v>
      </c>
      <c r="H121" s="204">
        <f>_xlfn.DAYS(About!$A$3,'Core Indicators'!DU121)</f>
        <v>153</v>
      </c>
      <c r="I121" s="204">
        <f>_xlfn.DAYS(About!$A$3,'Core Indicators'!EC121)</f>
        <v>15</v>
      </c>
      <c r="J121" s="204">
        <f>_xlfn.DAYS(About!$A$3,'Core Indicators'!EK121)</f>
        <v>153</v>
      </c>
      <c r="K121" s="204">
        <f>_xlfn.DAYS(About!$A$3,'Core Indicators'!ES121)</f>
        <v>153</v>
      </c>
      <c r="L121" s="204">
        <f>_xlfn.DAYS(About!$A$3,'Core Indicators'!FI121)</f>
        <v>868</v>
      </c>
      <c r="M121" s="204">
        <f>_xlfn.DAYS(About!$A$3,'Core Indicators'!GG121)</f>
        <v>212</v>
      </c>
      <c r="N121" s="204">
        <f>_xlfn.DAYS(About!$A$3,'Core Indicators'!GO121)</f>
        <v>212</v>
      </c>
      <c r="O121" s="204">
        <f>_xlfn.DAYS(About!$A$3,'Core Indicators'!GW121)</f>
        <v>212</v>
      </c>
      <c r="P121" s="204">
        <f>_xlfn.DAYS(About!$A$3,'Core Indicators'!HE121)</f>
        <v>212</v>
      </c>
      <c r="Q121" s="204">
        <f>_xlfn.DAYS(About!$A$3,'Core Indicators'!HM121)</f>
        <v>212</v>
      </c>
      <c r="R121" s="204">
        <f>_xlfn.DAYS(About!$A$3,'Core Indicators'!HU121)</f>
        <v>212</v>
      </c>
      <c r="S121" s="204">
        <f>_xlfn.DAYS(About!$A$3,'Core Indicators'!IC121)</f>
        <v>212</v>
      </c>
      <c r="T121" s="204">
        <f>_xlfn.DAYS(About!$A$3,'Core Indicators'!IK121)</f>
        <v>212</v>
      </c>
      <c r="U121" s="204">
        <f>_xlfn.DAYS(About!$A$3,'Core Indicators'!IS121)</f>
        <v>212</v>
      </c>
      <c r="V121" s="204">
        <f t="shared" si="3"/>
        <v>189</v>
      </c>
    </row>
    <row r="122" spans="1:22" x14ac:dyDescent="0.35">
      <c r="A122" s="203" t="str">
        <f>Lists!C:C</f>
        <v>TLS002</v>
      </c>
      <c r="B122" s="204">
        <f>_xlfn.DAYS(About!$A$3,'Core Indicators'!U122)</f>
        <v>64</v>
      </c>
      <c r="C122" s="204">
        <f>_xlfn.DAYS(About!$A$3,'Core Indicators'!AC122)</f>
        <v>64</v>
      </c>
      <c r="D122" s="204">
        <f>_xlfn.DAYS(About!$A$3,'Core Indicators'!AK122)</f>
        <v>64</v>
      </c>
      <c r="E122" s="204">
        <f>_xlfn.DAYS(About!$A$3,'Core Indicators'!AS122)</f>
        <v>34</v>
      </c>
      <c r="F122" s="204">
        <f>_xlfn.DAYS(About!$A$3,'Core Indicators'!BQ122)</f>
        <v>64</v>
      </c>
      <c r="G122" s="204">
        <f>_xlfn.DAYS(About!$A$3,'Core Indicators'!DM122)</f>
        <v>64</v>
      </c>
      <c r="H122" s="204">
        <f>_xlfn.DAYS(About!$A$3,'Core Indicators'!DU122)</f>
        <v>64</v>
      </c>
      <c r="I122" s="204">
        <f>_xlfn.DAYS(About!$A$3,'Core Indicators'!EC122)</f>
        <v>34</v>
      </c>
      <c r="J122" s="204">
        <f>_xlfn.DAYS(About!$A$3,'Core Indicators'!EK122)</f>
        <v>64</v>
      </c>
      <c r="K122" s="204">
        <f>_xlfn.DAYS(About!$A$3,'Core Indicators'!ES122)</f>
        <v>64</v>
      </c>
      <c r="L122" s="204">
        <f>_xlfn.DAYS(About!$A$3,'Core Indicators'!FI122)</f>
        <v>64</v>
      </c>
      <c r="M122" s="204">
        <f>_xlfn.DAYS(About!$A$3,'Core Indicators'!GG122)</f>
        <v>63</v>
      </c>
      <c r="N122" s="204">
        <f>_xlfn.DAYS(About!$A$3,'Core Indicators'!GO122)</f>
        <v>63</v>
      </c>
      <c r="O122" s="204">
        <f>_xlfn.DAYS(About!$A$3,'Core Indicators'!GW122)</f>
        <v>63</v>
      </c>
      <c r="P122" s="204">
        <f>_xlfn.DAYS(About!$A$3,'Core Indicators'!HE122)</f>
        <v>63</v>
      </c>
      <c r="Q122" s="204">
        <f>_xlfn.DAYS(About!$A$3,'Core Indicators'!HM122)</f>
        <v>63</v>
      </c>
      <c r="R122" s="204">
        <f>_xlfn.DAYS(About!$A$3,'Core Indicators'!HU122)</f>
        <v>63</v>
      </c>
      <c r="S122" s="204">
        <f>_xlfn.DAYS(About!$A$3,'Core Indicators'!IC122)</f>
        <v>63</v>
      </c>
      <c r="T122" s="204">
        <f>_xlfn.DAYS(About!$A$3,'Core Indicators'!IK122)</f>
        <v>63</v>
      </c>
      <c r="U122" s="204">
        <f>_xlfn.DAYS(About!$A$3,'Core Indicators'!IS122)</f>
        <v>63</v>
      </c>
      <c r="V122" s="204">
        <f t="shared" si="3"/>
        <v>57.9</v>
      </c>
    </row>
    <row r="123" spans="1:22" x14ac:dyDescent="0.35">
      <c r="A123" s="203" t="str">
        <f>Lists!C:C</f>
        <v>TTO002</v>
      </c>
      <c r="B123" s="204">
        <f>_xlfn.DAYS(About!$A$3,'Core Indicators'!U123)</f>
        <v>853</v>
      </c>
      <c r="C123" s="204">
        <f>_xlfn.DAYS(About!$A$3,'Core Indicators'!AC123)</f>
        <v>579</v>
      </c>
      <c r="D123" s="204">
        <f>_xlfn.DAYS(About!$A$3,'Core Indicators'!AK123)</f>
        <v>824</v>
      </c>
      <c r="E123" s="204">
        <f>_xlfn.DAYS(About!$A$3,'Core Indicators'!AS123)</f>
        <v>824</v>
      </c>
      <c r="F123" s="204">
        <f>_xlfn.DAYS(About!$A$3,'Core Indicators'!BQ123)</f>
        <v>213</v>
      </c>
      <c r="G123" s="204">
        <f>_xlfn.DAYS(About!$A$3,'Core Indicators'!DM123)</f>
        <v>267</v>
      </c>
      <c r="H123" s="204">
        <f>_xlfn.DAYS(About!$A$3,'Core Indicators'!DU123)</f>
        <v>510</v>
      </c>
      <c r="I123" s="204">
        <f>_xlfn.DAYS(About!$A$3,'Core Indicators'!EC123)</f>
        <v>510</v>
      </c>
      <c r="J123" s="204">
        <f>_xlfn.DAYS(About!$A$3,'Core Indicators'!EK123)</f>
        <v>510</v>
      </c>
      <c r="K123" s="204">
        <f>_xlfn.DAYS(About!$A$3,'Core Indicators'!ES123)</f>
        <v>510</v>
      </c>
      <c r="L123" s="204">
        <f>_xlfn.DAYS(About!$A$3,'Core Indicators'!FI123)</f>
        <v>579</v>
      </c>
      <c r="M123" s="204">
        <f>_xlfn.DAYS(About!$A$3,'Core Indicators'!GG123)</f>
        <v>213</v>
      </c>
      <c r="N123" s="204">
        <f>_xlfn.DAYS(About!$A$3,'Core Indicators'!GO123)</f>
        <v>213</v>
      </c>
      <c r="O123" s="204">
        <f>_xlfn.DAYS(About!$A$3,'Core Indicators'!GW123)</f>
        <v>213</v>
      </c>
      <c r="P123" s="204">
        <f>_xlfn.DAYS(About!$A$3,'Core Indicators'!HE123)</f>
        <v>213</v>
      </c>
      <c r="Q123" s="204">
        <f>_xlfn.DAYS(About!$A$3,'Core Indicators'!HM123)</f>
        <v>213</v>
      </c>
      <c r="R123" s="204">
        <f>_xlfn.DAYS(About!$A$3,'Core Indicators'!HU123)</f>
        <v>213</v>
      </c>
      <c r="S123" s="204">
        <f>_xlfn.DAYS(About!$A$3,'Core Indicators'!IC123)</f>
        <v>213</v>
      </c>
      <c r="T123" s="204">
        <f>_xlfn.DAYS(About!$A$3,'Core Indicators'!IK123)</f>
        <v>213</v>
      </c>
      <c r="U123" s="204">
        <f>_xlfn.DAYS(About!$A$3,'Core Indicators'!IS123)</f>
        <v>213</v>
      </c>
      <c r="V123" s="204">
        <f t="shared" si="3"/>
        <v>496</v>
      </c>
    </row>
    <row r="124" spans="1:22" x14ac:dyDescent="0.35">
      <c r="A124" s="203" t="str">
        <f>Lists!C:C</f>
        <v>TUN002</v>
      </c>
      <c r="B124" s="204">
        <f>_xlfn.DAYS(About!$A$3,'Core Indicators'!U124)</f>
        <v>274</v>
      </c>
      <c r="C124" s="204">
        <f>_xlfn.DAYS(About!$A$3,'Core Indicators'!AC124)</f>
        <v>385</v>
      </c>
      <c r="D124" s="204">
        <f>_xlfn.DAYS(About!$A$3,'Core Indicators'!AK124)</f>
        <v>385</v>
      </c>
      <c r="E124" s="204">
        <f>_xlfn.DAYS(About!$A$3,'Core Indicators'!AS124)</f>
        <v>385</v>
      </c>
      <c r="F124" s="204">
        <f>_xlfn.DAYS(About!$A$3,'Core Indicators'!BQ124)</f>
        <v>2</v>
      </c>
      <c r="G124" s="204">
        <f>_xlfn.DAYS(About!$A$3,'Core Indicators'!DM124)</f>
        <v>866</v>
      </c>
      <c r="H124" s="204">
        <f>_xlfn.DAYS(About!$A$3,'Core Indicators'!DU124)</f>
        <v>866</v>
      </c>
      <c r="I124" s="204">
        <f>_xlfn.DAYS(About!$A$3,'Core Indicators'!EC124)</f>
        <v>866</v>
      </c>
      <c r="J124" s="204">
        <f>_xlfn.DAYS(About!$A$3,'Core Indicators'!EK124)</f>
        <v>866</v>
      </c>
      <c r="K124" s="204">
        <f>_xlfn.DAYS(About!$A$3,'Core Indicators'!ES124)</f>
        <v>866</v>
      </c>
      <c r="L124" s="204">
        <f>_xlfn.DAYS(About!$A$3,'Core Indicators'!FI124)</f>
        <v>866</v>
      </c>
      <c r="M124" s="204">
        <f>_xlfn.DAYS(About!$A$3,'Core Indicators'!GG124)</f>
        <v>215</v>
      </c>
      <c r="N124" s="204">
        <f>_xlfn.DAYS(About!$A$3,'Core Indicators'!GO124)</f>
        <v>215</v>
      </c>
      <c r="O124" s="204">
        <f>_xlfn.DAYS(About!$A$3,'Core Indicators'!GW124)</f>
        <v>215</v>
      </c>
      <c r="P124" s="204">
        <f>_xlfn.DAYS(About!$A$3,'Core Indicators'!HE124)</f>
        <v>215</v>
      </c>
      <c r="Q124" s="204">
        <f>_xlfn.DAYS(About!$A$3,'Core Indicators'!HM124)</f>
        <v>215</v>
      </c>
      <c r="R124" s="204">
        <f>_xlfn.DAYS(About!$A$3,'Core Indicators'!HU124)</f>
        <v>215</v>
      </c>
      <c r="S124" s="204">
        <f>_xlfn.DAYS(About!$A$3,'Core Indicators'!IC124)</f>
        <v>215</v>
      </c>
      <c r="T124" s="204">
        <f>_xlfn.DAYS(About!$A$3,'Core Indicators'!IK124)</f>
        <v>215</v>
      </c>
      <c r="U124" s="204">
        <f>_xlfn.DAYS(About!$A$3,'Core Indicators'!IS124)</f>
        <v>215</v>
      </c>
      <c r="V124" s="204">
        <f t="shared" si="3"/>
        <v>618.29999999999995</v>
      </c>
    </row>
    <row r="125" spans="1:22" x14ac:dyDescent="0.35">
      <c r="A125" s="203" t="str">
        <f>Lists!C:C</f>
        <v>TUR001</v>
      </c>
      <c r="B125" s="204">
        <f>_xlfn.DAYS(About!$A$3,'Core Indicators'!U125)</f>
        <v>866</v>
      </c>
      <c r="C125" s="204">
        <f>_xlfn.DAYS(About!$A$3,'Core Indicators'!AC125)</f>
        <v>866</v>
      </c>
      <c r="D125" s="204">
        <f>_xlfn.DAYS(About!$A$3,'Core Indicators'!AK125)</f>
        <v>0</v>
      </c>
      <c r="E125" s="204">
        <f>_xlfn.DAYS(About!$A$3,'Core Indicators'!AS125)</f>
        <v>0</v>
      </c>
      <c r="F125" s="204">
        <f>_xlfn.DAYS(About!$A$3,'Core Indicators'!BQ125)</f>
        <v>0</v>
      </c>
      <c r="G125" s="204">
        <f>_xlfn.DAYS(About!$A$3,'Core Indicators'!DM125)</f>
        <v>0</v>
      </c>
      <c r="H125" s="204">
        <f>_xlfn.DAYS(About!$A$3,'Core Indicators'!DU125)</f>
        <v>0</v>
      </c>
      <c r="I125" s="204">
        <f>_xlfn.DAYS(About!$A$3,'Core Indicators'!EC125)</f>
        <v>0</v>
      </c>
      <c r="J125" s="204">
        <f>_xlfn.DAYS(About!$A$3,'Core Indicators'!EK125)</f>
        <v>0</v>
      </c>
      <c r="K125" s="204">
        <f>_xlfn.DAYS(About!$A$3,'Core Indicators'!ES125)</f>
        <v>0</v>
      </c>
      <c r="L125" s="204">
        <f>_xlfn.DAYS(About!$A$3,'Core Indicators'!FI125)</f>
        <v>866</v>
      </c>
      <c r="M125" s="204">
        <f>_xlfn.DAYS(About!$A$3,'Core Indicators'!GG125)</f>
        <v>216</v>
      </c>
      <c r="N125" s="204">
        <f>_xlfn.DAYS(About!$A$3,'Core Indicators'!GO125)</f>
        <v>216</v>
      </c>
      <c r="O125" s="204">
        <f>_xlfn.DAYS(About!$A$3,'Core Indicators'!GW125)</f>
        <v>216</v>
      </c>
      <c r="P125" s="204">
        <f>_xlfn.DAYS(About!$A$3,'Core Indicators'!HE125)</f>
        <v>216</v>
      </c>
      <c r="Q125" s="204">
        <f>_xlfn.DAYS(About!$A$3,'Core Indicators'!HM125)</f>
        <v>216</v>
      </c>
      <c r="R125" s="204">
        <f>_xlfn.DAYS(About!$A$3,'Core Indicators'!HU125)</f>
        <v>216</v>
      </c>
      <c r="S125" s="204">
        <f>_xlfn.DAYS(About!$A$3,'Core Indicators'!IC125)</f>
        <v>216</v>
      </c>
      <c r="T125" s="204">
        <f>_xlfn.DAYS(About!$A$3,'Core Indicators'!IK125)</f>
        <v>216</v>
      </c>
      <c r="U125" s="204">
        <f>_xlfn.DAYS(About!$A$3,'Core Indicators'!IS125)</f>
        <v>216</v>
      </c>
      <c r="V125" s="204">
        <f t="shared" si="3"/>
        <v>108.2</v>
      </c>
    </row>
    <row r="126" spans="1:22" x14ac:dyDescent="0.35">
      <c r="A126" s="203" t="str">
        <f>Lists!C:C</f>
        <v>TUR002</v>
      </c>
      <c r="B126" s="204">
        <f>_xlfn.DAYS(About!$A$3,'Core Indicators'!U126)</f>
        <v>866</v>
      </c>
      <c r="C126" s="204">
        <f>_xlfn.DAYS(About!$A$3,'Core Indicators'!AC126)</f>
        <v>826</v>
      </c>
      <c r="D126" s="204">
        <f>_xlfn.DAYS(About!$A$3,'Core Indicators'!AK126)</f>
        <v>0</v>
      </c>
      <c r="E126" s="204">
        <f>_xlfn.DAYS(About!$A$3,'Core Indicators'!AS126)</f>
        <v>0</v>
      </c>
      <c r="F126" s="204">
        <f>_xlfn.DAYS(About!$A$3,'Core Indicators'!BQ126)</f>
        <v>866</v>
      </c>
      <c r="G126" s="204">
        <f>_xlfn.DAYS(About!$A$3,'Core Indicators'!DM126)</f>
        <v>0</v>
      </c>
      <c r="H126" s="204">
        <f>_xlfn.DAYS(About!$A$3,'Core Indicators'!DU126)</f>
        <v>0</v>
      </c>
      <c r="I126" s="204">
        <f>_xlfn.DAYS(About!$A$3,'Core Indicators'!EC126)</f>
        <v>0</v>
      </c>
      <c r="J126" s="204">
        <f>_xlfn.DAYS(About!$A$3,'Core Indicators'!EK126)</f>
        <v>0</v>
      </c>
      <c r="K126" s="204">
        <f>_xlfn.DAYS(About!$A$3,'Core Indicators'!ES126)</f>
        <v>0</v>
      </c>
      <c r="L126" s="204">
        <f>_xlfn.DAYS(About!$A$3,'Core Indicators'!FI126)</f>
        <v>866</v>
      </c>
      <c r="M126" s="204">
        <f>_xlfn.DAYS(About!$A$3,'Core Indicators'!GG126)</f>
        <v>216</v>
      </c>
      <c r="N126" s="204">
        <f>_xlfn.DAYS(About!$A$3,'Core Indicators'!GO126)</f>
        <v>216</v>
      </c>
      <c r="O126" s="204">
        <f>_xlfn.DAYS(About!$A$3,'Core Indicators'!GW126)</f>
        <v>216</v>
      </c>
      <c r="P126" s="204">
        <f>_xlfn.DAYS(About!$A$3,'Core Indicators'!HE126)</f>
        <v>216</v>
      </c>
      <c r="Q126" s="204">
        <f>_xlfn.DAYS(About!$A$3,'Core Indicators'!HM126)</f>
        <v>216</v>
      </c>
      <c r="R126" s="204">
        <f>_xlfn.DAYS(About!$A$3,'Core Indicators'!HU126)</f>
        <v>216</v>
      </c>
      <c r="S126" s="204">
        <f>_xlfn.DAYS(About!$A$3,'Core Indicators'!IC126)</f>
        <v>216</v>
      </c>
      <c r="T126" s="204">
        <f>_xlfn.DAYS(About!$A$3,'Core Indicators'!IK126)</f>
        <v>216</v>
      </c>
      <c r="U126" s="204">
        <f>_xlfn.DAYS(About!$A$3,'Core Indicators'!IS126)</f>
        <v>216</v>
      </c>
      <c r="V126" s="204">
        <f t="shared" si="3"/>
        <v>194.8</v>
      </c>
    </row>
    <row r="127" spans="1:22" x14ac:dyDescent="0.35">
      <c r="A127" s="203" t="str">
        <f>Lists!C:C</f>
        <v>TUR003</v>
      </c>
      <c r="B127" s="204">
        <f>_xlfn.DAYS(About!$A$3,'Core Indicators'!U127)</f>
        <v>866</v>
      </c>
      <c r="C127" s="204">
        <f>_xlfn.DAYS(About!$A$3,'Core Indicators'!AC127)</f>
        <v>866</v>
      </c>
      <c r="D127" s="204">
        <f>_xlfn.DAYS(About!$A$3,'Core Indicators'!AK127)</f>
        <v>0</v>
      </c>
      <c r="E127" s="204">
        <f>_xlfn.DAYS(About!$A$3,'Core Indicators'!AS127)</f>
        <v>0</v>
      </c>
      <c r="F127" s="204">
        <f>_xlfn.DAYS(About!$A$3,'Core Indicators'!BQ127)</f>
        <v>0</v>
      </c>
      <c r="G127" s="204">
        <f>_xlfn.DAYS(About!$A$3,'Core Indicators'!DM127)</f>
        <v>0</v>
      </c>
      <c r="H127" s="204">
        <f>_xlfn.DAYS(About!$A$3,'Core Indicators'!DU127)</f>
        <v>0</v>
      </c>
      <c r="I127" s="204">
        <f>_xlfn.DAYS(About!$A$3,'Core Indicators'!EC127)</f>
        <v>0</v>
      </c>
      <c r="J127" s="204">
        <f>_xlfn.DAYS(About!$A$3,'Core Indicators'!EK127)</f>
        <v>0</v>
      </c>
      <c r="K127" s="204">
        <f>_xlfn.DAYS(About!$A$3,'Core Indicators'!ES127)</f>
        <v>0</v>
      </c>
      <c r="L127" s="204">
        <f>_xlfn.DAYS(About!$A$3,'Core Indicators'!FI127)</f>
        <v>866</v>
      </c>
      <c r="M127" s="204">
        <f>_xlfn.DAYS(About!$A$3,'Core Indicators'!GG127)</f>
        <v>216</v>
      </c>
      <c r="N127" s="204">
        <f>_xlfn.DAYS(About!$A$3,'Core Indicators'!GO127)</f>
        <v>216</v>
      </c>
      <c r="O127" s="204">
        <f>_xlfn.DAYS(About!$A$3,'Core Indicators'!GW127)</f>
        <v>216</v>
      </c>
      <c r="P127" s="204">
        <f>_xlfn.DAYS(About!$A$3,'Core Indicators'!HE127)</f>
        <v>216</v>
      </c>
      <c r="Q127" s="204">
        <f>_xlfn.DAYS(About!$A$3,'Core Indicators'!HM127)</f>
        <v>216</v>
      </c>
      <c r="R127" s="204">
        <f>_xlfn.DAYS(About!$A$3,'Core Indicators'!HU127)</f>
        <v>216</v>
      </c>
      <c r="S127" s="204">
        <f>_xlfn.DAYS(About!$A$3,'Core Indicators'!IC127)</f>
        <v>216</v>
      </c>
      <c r="T127" s="204">
        <f>_xlfn.DAYS(About!$A$3,'Core Indicators'!IK127)</f>
        <v>216</v>
      </c>
      <c r="U127" s="204">
        <f>_xlfn.DAYS(About!$A$3,'Core Indicators'!IS127)</f>
        <v>216</v>
      </c>
      <c r="V127" s="204">
        <f t="shared" si="3"/>
        <v>108.2</v>
      </c>
    </row>
    <row r="128" spans="1:22" x14ac:dyDescent="0.35">
      <c r="A128" s="203" t="str">
        <f>Lists!C:C</f>
        <v>TUR004</v>
      </c>
      <c r="B128" s="204">
        <f>_xlfn.DAYS(About!$A$3,'Core Indicators'!U128)</f>
        <v>866</v>
      </c>
      <c r="C128" s="204">
        <f>_xlfn.DAYS(About!$A$3,'Core Indicators'!AC128)</f>
        <v>866</v>
      </c>
      <c r="D128" s="204">
        <f>_xlfn.DAYS(About!$A$3,'Core Indicators'!AK128)</f>
        <v>866</v>
      </c>
      <c r="E128" s="204">
        <f>_xlfn.DAYS(About!$A$3,'Core Indicators'!AS128)</f>
        <v>866</v>
      </c>
      <c r="F128" s="204">
        <f>_xlfn.DAYS(About!$A$3,'Core Indicators'!BQ128)</f>
        <v>0</v>
      </c>
      <c r="G128" s="204">
        <f>_xlfn.DAYS(About!$A$3,'Core Indicators'!DM128)</f>
        <v>866</v>
      </c>
      <c r="H128" s="204">
        <f>_xlfn.DAYS(About!$A$3,'Core Indicators'!DU128)</f>
        <v>866</v>
      </c>
      <c r="I128" s="204">
        <f>_xlfn.DAYS(About!$A$3,'Core Indicators'!EC128)</f>
        <v>866</v>
      </c>
      <c r="J128" s="204">
        <f>_xlfn.DAYS(About!$A$3,'Core Indicators'!EK128)</f>
        <v>866</v>
      </c>
      <c r="K128" s="204">
        <f>_xlfn.DAYS(About!$A$3,'Core Indicators'!ES128)</f>
        <v>866</v>
      </c>
      <c r="L128" s="204">
        <f>_xlfn.DAYS(About!$A$3,'Core Indicators'!FI128)</f>
        <v>866</v>
      </c>
      <c r="M128" s="204">
        <f>_xlfn.DAYS(About!$A$3,'Core Indicators'!GG128)</f>
        <v>216</v>
      </c>
      <c r="N128" s="204">
        <f>_xlfn.DAYS(About!$A$3,'Core Indicators'!GO128)</f>
        <v>216</v>
      </c>
      <c r="O128" s="204">
        <f>_xlfn.DAYS(About!$A$3,'Core Indicators'!GW128)</f>
        <v>216</v>
      </c>
      <c r="P128" s="204">
        <f>_xlfn.DAYS(About!$A$3,'Core Indicators'!HE128)</f>
        <v>216</v>
      </c>
      <c r="Q128" s="204">
        <f>_xlfn.DAYS(About!$A$3,'Core Indicators'!HM128)</f>
        <v>216</v>
      </c>
      <c r="R128" s="204">
        <f>_xlfn.DAYS(About!$A$3,'Core Indicators'!HU128)</f>
        <v>216</v>
      </c>
      <c r="S128" s="204">
        <f>_xlfn.DAYS(About!$A$3,'Core Indicators'!IC128)</f>
        <v>216</v>
      </c>
      <c r="T128" s="204">
        <f>_xlfn.DAYS(About!$A$3,'Core Indicators'!IK128)</f>
        <v>216</v>
      </c>
      <c r="U128" s="204">
        <f>_xlfn.DAYS(About!$A$3,'Core Indicators'!IS128)</f>
        <v>216</v>
      </c>
      <c r="V128" s="204">
        <f t="shared" si="3"/>
        <v>714.4</v>
      </c>
    </row>
    <row r="129" spans="1:22" x14ac:dyDescent="0.35">
      <c r="A129" s="203" t="str">
        <f>Lists!C:C</f>
        <v>TZA002</v>
      </c>
      <c r="B129" s="204">
        <f>_xlfn.DAYS(About!$A$3,'Core Indicators'!U129)</f>
        <v>707</v>
      </c>
      <c r="C129" s="204">
        <f>_xlfn.DAYS(About!$A$3,'Core Indicators'!AC129)</f>
        <v>152</v>
      </c>
      <c r="D129" s="204">
        <f>_xlfn.DAYS(About!$A$3,'Core Indicators'!AK129)</f>
        <v>152</v>
      </c>
      <c r="E129" s="204">
        <f>_xlfn.DAYS(About!$A$3,'Core Indicators'!AS129)</f>
        <v>152</v>
      </c>
      <c r="F129" s="204">
        <f>_xlfn.DAYS(About!$A$3,'Core Indicators'!BQ129)</f>
        <v>707</v>
      </c>
      <c r="G129" s="204">
        <f>_xlfn.DAYS(About!$A$3,'Core Indicators'!DM129)</f>
        <v>152</v>
      </c>
      <c r="H129" s="204">
        <f>_xlfn.DAYS(About!$A$3,'Core Indicators'!DU129)</f>
        <v>152</v>
      </c>
      <c r="I129" s="204">
        <f>_xlfn.DAYS(About!$A$3,'Core Indicators'!EC129)</f>
        <v>152</v>
      </c>
      <c r="J129" s="204">
        <f>_xlfn.DAYS(About!$A$3,'Core Indicators'!EK129)</f>
        <v>152</v>
      </c>
      <c r="K129" s="204">
        <f>_xlfn.DAYS(About!$A$3,'Core Indicators'!ES129)</f>
        <v>152</v>
      </c>
      <c r="L129" s="204">
        <f>_xlfn.DAYS(About!$A$3,'Core Indicators'!FI129)</f>
        <v>882</v>
      </c>
      <c r="M129" s="204">
        <f>_xlfn.DAYS(About!$A$3,'Core Indicators'!GG129)</f>
        <v>216</v>
      </c>
      <c r="N129" s="204">
        <f>_xlfn.DAYS(About!$A$3,'Core Indicators'!GO129)</f>
        <v>216</v>
      </c>
      <c r="O129" s="204">
        <f>_xlfn.DAYS(About!$A$3,'Core Indicators'!GW129)</f>
        <v>216</v>
      </c>
      <c r="P129" s="204">
        <f>_xlfn.DAYS(About!$A$3,'Core Indicators'!HE129)</f>
        <v>216</v>
      </c>
      <c r="Q129" s="204">
        <f>_xlfn.DAYS(About!$A$3,'Core Indicators'!HM129)</f>
        <v>216</v>
      </c>
      <c r="R129" s="204">
        <f>_xlfn.DAYS(About!$A$3,'Core Indicators'!HU129)</f>
        <v>216</v>
      </c>
      <c r="S129" s="204">
        <f>_xlfn.DAYS(About!$A$3,'Core Indicators'!IC129)</f>
        <v>216</v>
      </c>
      <c r="T129" s="204">
        <f>_xlfn.DAYS(About!$A$3,'Core Indicators'!IK129)</f>
        <v>216</v>
      </c>
      <c r="U129" s="204">
        <f>_xlfn.DAYS(About!$A$3,'Core Indicators'!IS129)</f>
        <v>216</v>
      </c>
      <c r="V129" s="204">
        <f t="shared" si="3"/>
        <v>286.89999999999998</v>
      </c>
    </row>
    <row r="130" spans="1:22" x14ac:dyDescent="0.35">
      <c r="A130" s="203" t="str">
        <f>Lists!C:C</f>
        <v>UGA005</v>
      </c>
      <c r="B130" s="204">
        <f>_xlfn.DAYS(About!$A$3,'Core Indicators'!U130)</f>
        <v>579</v>
      </c>
      <c r="C130" s="204">
        <f>_xlfn.DAYS(About!$A$3,'Core Indicators'!AC130)</f>
        <v>390</v>
      </c>
      <c r="D130" s="204">
        <f>_xlfn.DAYS(About!$A$3,'Core Indicators'!AK130)</f>
        <v>213</v>
      </c>
      <c r="E130" s="204">
        <f>_xlfn.DAYS(About!$A$3,'Core Indicators'!AS130)</f>
        <v>213</v>
      </c>
      <c r="F130" s="204">
        <f>_xlfn.DAYS(About!$A$3,'Core Indicators'!BQ130)</f>
        <v>390</v>
      </c>
      <c r="G130" s="204">
        <f>_xlfn.DAYS(About!$A$3,'Core Indicators'!DM130)</f>
        <v>313</v>
      </c>
      <c r="H130" s="204">
        <f>_xlfn.DAYS(About!$A$3,'Core Indicators'!DU130)</f>
        <v>313</v>
      </c>
      <c r="I130" s="204">
        <f>_xlfn.DAYS(About!$A$3,'Core Indicators'!EC130)</f>
        <v>313</v>
      </c>
      <c r="J130" s="204">
        <f>_xlfn.DAYS(About!$A$3,'Core Indicators'!EK130)</f>
        <v>313</v>
      </c>
      <c r="K130" s="204">
        <f>_xlfn.DAYS(About!$A$3,'Core Indicators'!ES130)</f>
        <v>313</v>
      </c>
      <c r="L130" s="204">
        <f>_xlfn.DAYS(About!$A$3,'Core Indicators'!FI130)</f>
        <v>338</v>
      </c>
      <c r="M130" s="204">
        <f>_xlfn.DAYS(About!$A$3,'Core Indicators'!GG130)</f>
        <v>579</v>
      </c>
      <c r="N130" s="204">
        <f>_xlfn.DAYS(About!$A$3,'Core Indicators'!GO130)</f>
        <v>579</v>
      </c>
      <c r="O130" s="204">
        <f>_xlfn.DAYS(About!$A$3,'Core Indicators'!GW130)</f>
        <v>579</v>
      </c>
      <c r="P130" s="204">
        <f>_xlfn.DAYS(About!$A$3,'Core Indicators'!HE130)</f>
        <v>579</v>
      </c>
      <c r="Q130" s="204">
        <f>_xlfn.DAYS(About!$A$3,'Core Indicators'!HM130)</f>
        <v>579</v>
      </c>
      <c r="R130" s="204">
        <f>_xlfn.DAYS(About!$A$3,'Core Indicators'!HU130)</f>
        <v>579</v>
      </c>
      <c r="S130" s="204">
        <f>_xlfn.DAYS(About!$A$3,'Core Indicators'!IC130)</f>
        <v>579</v>
      </c>
      <c r="T130" s="204">
        <f>_xlfn.DAYS(About!$A$3,'Core Indicators'!IK130)</f>
        <v>579</v>
      </c>
      <c r="U130" s="204">
        <f>_xlfn.DAYS(About!$A$3,'Core Indicators'!IS130)</f>
        <v>579</v>
      </c>
      <c r="V130" s="204">
        <f t="shared" si="3"/>
        <v>329.8</v>
      </c>
    </row>
    <row r="131" spans="1:22" x14ac:dyDescent="0.35">
      <c r="A131" s="203" t="str">
        <f>Lists!C:C</f>
        <v>UKR002</v>
      </c>
      <c r="B131" s="204">
        <f>_xlfn.DAYS(About!$A$3,'Core Indicators'!U131)</f>
        <v>866</v>
      </c>
      <c r="C131" s="204">
        <f>_xlfn.DAYS(About!$A$3,'Core Indicators'!AC131)</f>
        <v>457</v>
      </c>
      <c r="D131" s="204">
        <f>_xlfn.DAYS(About!$A$3,'Core Indicators'!AK131)</f>
        <v>457</v>
      </c>
      <c r="E131" s="204">
        <f>_xlfn.DAYS(About!$A$3,'Core Indicators'!AS131)</f>
        <v>107</v>
      </c>
      <c r="F131" s="204">
        <f>_xlfn.DAYS(About!$A$3,'Core Indicators'!BQ131)</f>
        <v>91</v>
      </c>
      <c r="G131" s="204">
        <f>_xlfn.DAYS(About!$A$3,'Core Indicators'!DM131)</f>
        <v>107</v>
      </c>
      <c r="H131" s="204">
        <f>_xlfn.DAYS(About!$A$3,'Core Indicators'!DU131)</f>
        <v>107</v>
      </c>
      <c r="I131" s="204">
        <f>_xlfn.DAYS(About!$A$3,'Core Indicators'!EC131)</f>
        <v>107</v>
      </c>
      <c r="J131" s="204">
        <f>_xlfn.DAYS(About!$A$3,'Core Indicators'!EK131)</f>
        <v>107</v>
      </c>
      <c r="K131" s="204">
        <f>_xlfn.DAYS(About!$A$3,'Core Indicators'!ES131)</f>
        <v>107</v>
      </c>
      <c r="L131" s="204">
        <f>_xlfn.DAYS(About!$A$3,'Core Indicators'!FI131)</f>
        <v>457</v>
      </c>
      <c r="M131" s="204">
        <f>_xlfn.DAYS(About!$A$3,'Core Indicators'!GG131)</f>
        <v>212</v>
      </c>
      <c r="N131" s="204">
        <f>_xlfn.DAYS(About!$A$3,'Core Indicators'!GO131)</f>
        <v>212</v>
      </c>
      <c r="O131" s="204">
        <f>_xlfn.DAYS(About!$A$3,'Core Indicators'!GW131)</f>
        <v>212</v>
      </c>
      <c r="P131" s="204">
        <f>_xlfn.DAYS(About!$A$3,'Core Indicators'!HE131)</f>
        <v>212</v>
      </c>
      <c r="Q131" s="204">
        <f>_xlfn.DAYS(About!$A$3,'Core Indicators'!HM131)</f>
        <v>212</v>
      </c>
      <c r="R131" s="204">
        <f>_xlfn.DAYS(About!$A$3,'Core Indicators'!HU131)</f>
        <v>212</v>
      </c>
      <c r="S131" s="204">
        <f>_xlfn.DAYS(About!$A$3,'Core Indicators'!IC131)</f>
        <v>212</v>
      </c>
      <c r="T131" s="204">
        <f>_xlfn.DAYS(About!$A$3,'Core Indicators'!IK131)</f>
        <v>212</v>
      </c>
      <c r="U131" s="204">
        <f>_xlfn.DAYS(About!$A$3,'Core Indicators'!IS131)</f>
        <v>212</v>
      </c>
      <c r="V131" s="204">
        <f t="shared" ref="V131:V137" si="4">AVERAGE(D131:M131)</f>
        <v>185.9</v>
      </c>
    </row>
    <row r="132" spans="1:22" x14ac:dyDescent="0.35">
      <c r="A132" s="203" t="str">
        <f>Lists!C:C</f>
        <v>VCT002</v>
      </c>
      <c r="B132" s="204">
        <f>_xlfn.DAYS(About!$A$3,'Core Indicators'!U132)</f>
        <v>64</v>
      </c>
      <c r="C132" s="204">
        <f>_xlfn.DAYS(About!$A$3,'Core Indicators'!AC132)</f>
        <v>64</v>
      </c>
      <c r="D132" s="204">
        <f>_xlfn.DAYS(About!$A$3,'Core Indicators'!AK132)</f>
        <v>64</v>
      </c>
      <c r="E132" s="204">
        <f>_xlfn.DAYS(About!$A$3,'Core Indicators'!AS132)</f>
        <v>64</v>
      </c>
      <c r="F132" s="204">
        <f>_xlfn.DAYS(About!$A$3,'Core Indicators'!BQ132)</f>
        <v>64</v>
      </c>
      <c r="G132" s="204">
        <f>_xlfn.DAYS(About!$A$3,'Core Indicators'!DM132)</f>
        <v>64</v>
      </c>
      <c r="H132" s="204">
        <f>_xlfn.DAYS(About!$A$3,'Core Indicators'!DU132)</f>
        <v>64</v>
      </c>
      <c r="I132" s="204">
        <f>_xlfn.DAYS(About!$A$3,'Core Indicators'!EC132)</f>
        <v>64</v>
      </c>
      <c r="J132" s="204">
        <f>_xlfn.DAYS(About!$A$3,'Core Indicators'!EK132)</f>
        <v>64</v>
      </c>
      <c r="K132" s="204">
        <f>_xlfn.DAYS(About!$A$3,'Core Indicators'!ES132)</f>
        <v>64</v>
      </c>
      <c r="L132" s="204">
        <f>_xlfn.DAYS(About!$A$3,'Core Indicators'!FI132)</f>
        <v>64</v>
      </c>
      <c r="M132" s="204">
        <f>_xlfn.DAYS(About!$A$3,'Core Indicators'!GG132)</f>
        <v>63</v>
      </c>
      <c r="N132" s="204">
        <f>_xlfn.DAYS(About!$A$3,'Core Indicators'!GO132)</f>
        <v>63</v>
      </c>
      <c r="O132" s="204">
        <f>_xlfn.DAYS(About!$A$3,'Core Indicators'!GW132)</f>
        <v>63</v>
      </c>
      <c r="P132" s="204">
        <f>_xlfn.DAYS(About!$A$3,'Core Indicators'!HE132)</f>
        <v>63</v>
      </c>
      <c r="Q132" s="204">
        <f>_xlfn.DAYS(About!$A$3,'Core Indicators'!HM132)</f>
        <v>63</v>
      </c>
      <c r="R132" s="204">
        <f>_xlfn.DAYS(About!$A$3,'Core Indicators'!HU132)</f>
        <v>63</v>
      </c>
      <c r="S132" s="204">
        <f>_xlfn.DAYS(About!$A$3,'Core Indicators'!IC132)</f>
        <v>63</v>
      </c>
      <c r="T132" s="204">
        <f>_xlfn.DAYS(About!$A$3,'Core Indicators'!IK132)</f>
        <v>63</v>
      </c>
      <c r="U132" s="204">
        <f>_xlfn.DAYS(About!$A$3,'Core Indicators'!IS132)</f>
        <v>63</v>
      </c>
      <c r="V132" s="204">
        <f t="shared" si="4"/>
        <v>63.9</v>
      </c>
    </row>
    <row r="133" spans="1:22" x14ac:dyDescent="0.35">
      <c r="A133" s="203" t="str">
        <f>Lists!C:C</f>
        <v>VEN001</v>
      </c>
      <c r="B133" s="204">
        <f>_xlfn.DAYS(About!$A$3,'Core Indicators'!U133)</f>
        <v>266</v>
      </c>
      <c r="C133" s="204">
        <f>_xlfn.DAYS(About!$A$3,'Core Indicators'!AC133)</f>
        <v>153</v>
      </c>
      <c r="D133" s="204">
        <f>_xlfn.DAYS(About!$A$3,'Core Indicators'!AK133)</f>
        <v>153</v>
      </c>
      <c r="E133" s="204">
        <f>_xlfn.DAYS(About!$A$3,'Core Indicators'!AS133)</f>
        <v>153</v>
      </c>
      <c r="F133" s="204">
        <f>_xlfn.DAYS(About!$A$3,'Core Indicators'!BQ133)</f>
        <v>510</v>
      </c>
      <c r="G133" s="204">
        <f>_xlfn.DAYS(About!$A$3,'Core Indicators'!DM133)</f>
        <v>153</v>
      </c>
      <c r="H133" s="204">
        <f>_xlfn.DAYS(About!$A$3,'Core Indicators'!DU133)</f>
        <v>153</v>
      </c>
      <c r="I133" s="204">
        <f>_xlfn.DAYS(About!$A$3,'Core Indicators'!EC133)</f>
        <v>153</v>
      </c>
      <c r="J133" s="204">
        <f>_xlfn.DAYS(About!$A$3,'Core Indicators'!EK133)</f>
        <v>237</v>
      </c>
      <c r="K133" s="204">
        <f>_xlfn.DAYS(About!$A$3,'Core Indicators'!ES133)</f>
        <v>237</v>
      </c>
      <c r="L133" s="204">
        <f>_xlfn.DAYS(About!$A$3,'Core Indicators'!FI133)</f>
        <v>733</v>
      </c>
      <c r="M133" s="204">
        <f>_xlfn.DAYS(About!$A$3,'Core Indicators'!GG133)</f>
        <v>607</v>
      </c>
      <c r="N133" s="204">
        <f>_xlfn.DAYS(About!$A$3,'Core Indicators'!GO133)</f>
        <v>607</v>
      </c>
      <c r="O133" s="204">
        <f>_xlfn.DAYS(About!$A$3,'Core Indicators'!GW133)</f>
        <v>607</v>
      </c>
      <c r="P133" s="204">
        <f>_xlfn.DAYS(About!$A$3,'Core Indicators'!HE133)</f>
        <v>607</v>
      </c>
      <c r="Q133" s="204">
        <f>_xlfn.DAYS(About!$A$3,'Core Indicators'!HM133)</f>
        <v>607</v>
      </c>
      <c r="R133" s="204">
        <f>_xlfn.DAYS(About!$A$3,'Core Indicators'!HU133)</f>
        <v>607</v>
      </c>
      <c r="S133" s="204">
        <f>_xlfn.DAYS(About!$A$3,'Core Indicators'!IC133)</f>
        <v>607</v>
      </c>
      <c r="T133" s="204">
        <f>_xlfn.DAYS(About!$A$3,'Core Indicators'!IK133)</f>
        <v>607</v>
      </c>
      <c r="U133" s="204">
        <f>_xlfn.DAYS(About!$A$3,'Core Indicators'!IS133)</f>
        <v>607</v>
      </c>
      <c r="V133" s="204">
        <f t="shared" si="4"/>
        <v>308.89999999999998</v>
      </c>
    </row>
    <row r="134" spans="1:22" x14ac:dyDescent="0.35">
      <c r="A134" s="203" t="str">
        <f>Lists!C:C</f>
        <v>YEM001</v>
      </c>
      <c r="B134" s="204">
        <f>_xlfn.DAYS(About!$A$3,'Core Indicators'!U134)</f>
        <v>42</v>
      </c>
      <c r="C134" s="204">
        <f>_xlfn.DAYS(About!$A$3,'Core Indicators'!AC134)</f>
        <v>42</v>
      </c>
      <c r="D134" s="204">
        <f>_xlfn.DAYS(About!$A$3,'Core Indicators'!AK134)</f>
        <v>42</v>
      </c>
      <c r="E134" s="204">
        <f>_xlfn.DAYS(About!$A$3,'Core Indicators'!AS134)</f>
        <v>42</v>
      </c>
      <c r="F134" s="204">
        <f>_xlfn.DAYS(About!$A$3,'Core Indicators'!BQ134)</f>
        <v>42</v>
      </c>
      <c r="G134" s="204">
        <f>_xlfn.DAYS(About!$A$3,'Core Indicators'!DM134)</f>
        <v>42</v>
      </c>
      <c r="H134" s="204">
        <f>_xlfn.DAYS(About!$A$3,'Core Indicators'!DU134)</f>
        <v>42</v>
      </c>
      <c r="I134" s="204">
        <f>_xlfn.DAYS(About!$A$3,'Core Indicators'!EC134)</f>
        <v>42</v>
      </c>
      <c r="J134" s="204">
        <f>_xlfn.DAYS(About!$A$3,'Core Indicators'!EK134)</f>
        <v>42</v>
      </c>
      <c r="K134" s="204">
        <f>_xlfn.DAYS(About!$A$3,'Core Indicators'!ES134)</f>
        <v>42</v>
      </c>
      <c r="L134" s="204">
        <f>_xlfn.DAYS(About!$A$3,'Core Indicators'!FI134)</f>
        <v>884</v>
      </c>
      <c r="M134" s="204">
        <f>_xlfn.DAYS(About!$A$3,'Core Indicators'!GG134)</f>
        <v>805</v>
      </c>
      <c r="N134" s="204">
        <f>_xlfn.DAYS(About!$A$3,'Core Indicators'!GO134)</f>
        <v>805</v>
      </c>
      <c r="O134" s="204">
        <f>_xlfn.DAYS(About!$A$3,'Core Indicators'!GW134)</f>
        <v>805</v>
      </c>
      <c r="P134" s="204">
        <f>_xlfn.DAYS(About!$A$3,'Core Indicators'!HE134)</f>
        <v>805</v>
      </c>
      <c r="Q134" s="204">
        <f>_xlfn.DAYS(About!$A$3,'Core Indicators'!HM134)</f>
        <v>805</v>
      </c>
      <c r="R134" s="204">
        <f>_xlfn.DAYS(About!$A$3,'Core Indicators'!HU134)</f>
        <v>805</v>
      </c>
      <c r="S134" s="204">
        <f>_xlfn.DAYS(About!$A$3,'Core Indicators'!IC134)</f>
        <v>805</v>
      </c>
      <c r="T134" s="204">
        <f>_xlfn.DAYS(About!$A$3,'Core Indicators'!IK134)</f>
        <v>805</v>
      </c>
      <c r="U134" s="204">
        <f>_xlfn.DAYS(About!$A$3,'Core Indicators'!IS134)</f>
        <v>805</v>
      </c>
      <c r="V134" s="204">
        <f t="shared" si="4"/>
        <v>202.5</v>
      </c>
    </row>
    <row r="135" spans="1:22" x14ac:dyDescent="0.35">
      <c r="A135" s="203" t="str">
        <f>Lists!C:C</f>
        <v>YEM002</v>
      </c>
      <c r="B135" s="204">
        <f>_xlfn.DAYS(About!$A$3,'Core Indicators'!U135)</f>
        <v>42</v>
      </c>
      <c r="C135" s="204">
        <f>_xlfn.DAYS(About!$A$3,'Core Indicators'!AC135)</f>
        <v>35</v>
      </c>
      <c r="D135" s="204">
        <f>_xlfn.DAYS(About!$A$3,'Core Indicators'!AK135)</f>
        <v>35</v>
      </c>
      <c r="E135" s="204">
        <f>_xlfn.DAYS(About!$A$3,'Core Indicators'!AS135)</f>
        <v>254</v>
      </c>
      <c r="F135" s="204">
        <f>_xlfn.DAYS(About!$A$3,'Core Indicators'!BQ135)</f>
        <v>42</v>
      </c>
      <c r="G135" s="204">
        <f>_xlfn.DAYS(About!$A$3,'Core Indicators'!DM135)</f>
        <v>35</v>
      </c>
      <c r="H135" s="204">
        <f>_xlfn.DAYS(About!$A$3,'Core Indicators'!DU135)</f>
        <v>35</v>
      </c>
      <c r="I135" s="204">
        <f>_xlfn.DAYS(About!$A$3,'Core Indicators'!EC135)</f>
        <v>35</v>
      </c>
      <c r="J135" s="204">
        <f>_xlfn.DAYS(About!$A$3,'Core Indicators'!EK135)</f>
        <v>35</v>
      </c>
      <c r="K135" s="204">
        <f>_xlfn.DAYS(About!$A$3,'Core Indicators'!ES135)</f>
        <v>35</v>
      </c>
      <c r="L135" s="204">
        <f>_xlfn.DAYS(About!$A$3,'Core Indicators'!FI135)</f>
        <v>854</v>
      </c>
      <c r="M135" s="204">
        <f>_xlfn.DAYS(About!$A$3,'Core Indicators'!GG135)</f>
        <v>805</v>
      </c>
      <c r="N135" s="204">
        <f>_xlfn.DAYS(About!$A$3,'Core Indicators'!GO135)</f>
        <v>805</v>
      </c>
      <c r="O135" s="204">
        <f>_xlfn.DAYS(About!$A$3,'Core Indicators'!GW135)</f>
        <v>805</v>
      </c>
      <c r="P135" s="204">
        <f>_xlfn.DAYS(About!$A$3,'Core Indicators'!HE135)</f>
        <v>805</v>
      </c>
      <c r="Q135" s="204">
        <f>_xlfn.DAYS(About!$A$3,'Core Indicators'!HM135)</f>
        <v>805</v>
      </c>
      <c r="R135" s="204">
        <f>_xlfn.DAYS(About!$A$3,'Core Indicators'!HU135)</f>
        <v>805</v>
      </c>
      <c r="S135" s="204">
        <f>_xlfn.DAYS(About!$A$3,'Core Indicators'!IC135)</f>
        <v>805</v>
      </c>
      <c r="T135" s="204">
        <f>_xlfn.DAYS(About!$A$3,'Core Indicators'!IK135)</f>
        <v>805</v>
      </c>
      <c r="U135" s="204">
        <f>_xlfn.DAYS(About!$A$3,'Core Indicators'!IS135)</f>
        <v>805</v>
      </c>
      <c r="V135" s="204">
        <f t="shared" si="4"/>
        <v>216.5</v>
      </c>
    </row>
    <row r="136" spans="1:22" x14ac:dyDescent="0.35">
      <c r="A136" s="203" t="str">
        <f>Lists!C:C</f>
        <v>ZMB002</v>
      </c>
      <c r="B136" s="204">
        <f>_xlfn.DAYS(About!$A$3,'Core Indicators'!U136)</f>
        <v>195</v>
      </c>
      <c r="C136" s="204">
        <f>_xlfn.DAYS(About!$A$3,'Core Indicators'!AC136)</f>
        <v>195</v>
      </c>
      <c r="D136" s="204">
        <f>_xlfn.DAYS(About!$A$3,'Core Indicators'!AK136)</f>
        <v>195</v>
      </c>
      <c r="E136" s="204">
        <f>_xlfn.DAYS(About!$A$3,'Core Indicators'!AS136)</f>
        <v>670</v>
      </c>
      <c r="F136" s="204">
        <f>_xlfn.DAYS(About!$A$3,'Core Indicators'!BQ136)</f>
        <v>243</v>
      </c>
      <c r="G136" s="204">
        <f>_xlfn.DAYS(About!$A$3,'Core Indicators'!DM136)</f>
        <v>195</v>
      </c>
      <c r="H136" s="204">
        <f>_xlfn.DAYS(About!$A$3,'Core Indicators'!DU136)</f>
        <v>195</v>
      </c>
      <c r="I136" s="204">
        <f>_xlfn.DAYS(About!$A$3,'Core Indicators'!EC136)</f>
        <v>195</v>
      </c>
      <c r="J136" s="204">
        <f>_xlfn.DAYS(About!$A$3,'Core Indicators'!EK136)</f>
        <v>195</v>
      </c>
      <c r="K136" s="204">
        <f>_xlfn.DAYS(About!$A$3,'Core Indicators'!ES136)</f>
        <v>195</v>
      </c>
      <c r="L136" s="204">
        <f>_xlfn.DAYS(About!$A$3,'Core Indicators'!FI136)</f>
        <v>868</v>
      </c>
      <c r="M136" s="204">
        <f>_xlfn.DAYS(About!$A$3,'Core Indicators'!GG136)</f>
        <v>216</v>
      </c>
      <c r="N136" s="204">
        <f>_xlfn.DAYS(About!$A$3,'Core Indicators'!GO136)</f>
        <v>216</v>
      </c>
      <c r="O136" s="204">
        <f>_xlfn.DAYS(About!$A$3,'Core Indicators'!GW136)</f>
        <v>216</v>
      </c>
      <c r="P136" s="204">
        <f>_xlfn.DAYS(About!$A$3,'Core Indicators'!HE136)</f>
        <v>216</v>
      </c>
      <c r="Q136" s="204">
        <f>_xlfn.DAYS(About!$A$3,'Core Indicators'!HM136)</f>
        <v>216</v>
      </c>
      <c r="R136" s="204">
        <f>_xlfn.DAYS(About!$A$3,'Core Indicators'!HU136)</f>
        <v>216</v>
      </c>
      <c r="S136" s="204">
        <f>_xlfn.DAYS(About!$A$3,'Core Indicators'!IC136)</f>
        <v>216</v>
      </c>
      <c r="T136" s="204">
        <f>_xlfn.DAYS(About!$A$3,'Core Indicators'!IK136)</f>
        <v>216</v>
      </c>
      <c r="U136" s="204">
        <f>_xlfn.DAYS(About!$A$3,'Core Indicators'!IS136)</f>
        <v>216</v>
      </c>
      <c r="V136" s="204">
        <f t="shared" si="4"/>
        <v>316.7</v>
      </c>
    </row>
    <row r="137" spans="1:22" x14ac:dyDescent="0.35">
      <c r="A137" s="203" t="str">
        <f>Lists!C:C</f>
        <v>ZWE001</v>
      </c>
      <c r="B137" s="204">
        <f>_xlfn.DAYS(About!$A$3,'Core Indicators'!U137)</f>
        <v>267</v>
      </c>
      <c r="C137" s="204">
        <f>_xlfn.DAYS(About!$A$3,'Core Indicators'!AC137)</f>
        <v>152</v>
      </c>
      <c r="D137" s="204">
        <f>_xlfn.DAYS(About!$A$3,'Core Indicators'!AK137)</f>
        <v>152</v>
      </c>
      <c r="E137" s="204">
        <f>_xlfn.DAYS(About!$A$3,'Core Indicators'!AS137)</f>
        <v>518</v>
      </c>
      <c r="F137" s="204">
        <f>_xlfn.DAYS(About!$A$3,'Core Indicators'!BQ137)</f>
        <v>96</v>
      </c>
      <c r="G137" s="204">
        <f>_xlfn.DAYS(About!$A$3,'Core Indicators'!DM137)</f>
        <v>152</v>
      </c>
      <c r="H137" s="204">
        <f>_xlfn.DAYS(About!$A$3,'Core Indicators'!DU137)</f>
        <v>152</v>
      </c>
      <c r="I137" s="204">
        <f>_xlfn.DAYS(About!$A$3,'Core Indicators'!EC137)</f>
        <v>152</v>
      </c>
      <c r="J137" s="204">
        <f>_xlfn.DAYS(About!$A$3,'Core Indicators'!EK137)</f>
        <v>152</v>
      </c>
      <c r="K137" s="204">
        <f>_xlfn.DAYS(About!$A$3,'Core Indicators'!ES137)</f>
        <v>152</v>
      </c>
      <c r="L137" s="204">
        <f>_xlfn.DAYS(About!$A$3,'Core Indicators'!FI137)</f>
        <v>216</v>
      </c>
      <c r="M137" s="204">
        <f>_xlfn.DAYS(About!$A$3,'Core Indicators'!GG137)</f>
        <v>216</v>
      </c>
      <c r="N137" s="204">
        <f>_xlfn.DAYS(About!$A$3,'Core Indicators'!GO137)</f>
        <v>216</v>
      </c>
      <c r="O137" s="204">
        <f>_xlfn.DAYS(About!$A$3,'Core Indicators'!GW137)</f>
        <v>216</v>
      </c>
      <c r="P137" s="204">
        <f>_xlfn.DAYS(About!$A$3,'Core Indicators'!HE137)</f>
        <v>216</v>
      </c>
      <c r="Q137" s="204">
        <f>_xlfn.DAYS(About!$A$3,'Core Indicators'!HM137)</f>
        <v>216</v>
      </c>
      <c r="R137" s="204">
        <f>_xlfn.DAYS(About!$A$3,'Core Indicators'!HU137)</f>
        <v>216</v>
      </c>
      <c r="S137" s="204">
        <f>_xlfn.DAYS(About!$A$3,'Core Indicators'!IC137)</f>
        <v>216</v>
      </c>
      <c r="T137" s="204">
        <f>_xlfn.DAYS(About!$A$3,'Core Indicators'!IK137)</f>
        <v>216</v>
      </c>
      <c r="U137" s="204">
        <f>_xlfn.DAYS(About!$A$3,'Core Indicators'!IS137)</f>
        <v>216</v>
      </c>
      <c r="V137" s="204">
        <f t="shared" si="4"/>
        <v>195.8</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1" customFormat="1" ht="15" customHeight="1" x14ac:dyDescent="0.45">
      <c r="A1" s="288"/>
      <c r="B1" s="312"/>
      <c r="C1" s="312"/>
      <c r="D1" s="312"/>
      <c r="E1" s="312"/>
      <c r="F1" s="312"/>
      <c r="G1" s="312"/>
      <c r="H1" s="312"/>
      <c r="I1" s="312"/>
      <c r="J1" s="312"/>
    </row>
    <row r="2" spans="1:10" ht="14.65" customHeight="1" thickBot="1" x14ac:dyDescent="0.4">
      <c r="A2" s="111" t="s">
        <v>7694</v>
      </c>
      <c r="B2" s="111" t="s">
        <v>7695</v>
      </c>
      <c r="C2" s="111" t="s">
        <v>7696</v>
      </c>
      <c r="D2" s="111" t="s">
        <v>7697</v>
      </c>
      <c r="E2" s="111" t="s">
        <v>7698</v>
      </c>
      <c r="F2" s="111" t="s">
        <v>7699</v>
      </c>
      <c r="G2" s="111" t="s">
        <v>7700</v>
      </c>
      <c r="H2" s="111" t="s">
        <v>7701</v>
      </c>
      <c r="I2" s="111" t="s">
        <v>7702</v>
      </c>
      <c r="J2" s="111" t="s">
        <v>7703</v>
      </c>
    </row>
    <row r="3" spans="1:10" ht="50.65" customHeight="1" x14ac:dyDescent="0.35">
      <c r="A3" s="107" t="s">
        <v>7704</v>
      </c>
      <c r="B3" s="31" t="s">
        <v>7207</v>
      </c>
      <c r="C3" s="31" t="s">
        <v>7227</v>
      </c>
      <c r="D3" s="31" t="s">
        <v>7692</v>
      </c>
      <c r="E3" s="31" t="s">
        <v>7705</v>
      </c>
      <c r="F3" s="31" t="s">
        <v>7706</v>
      </c>
      <c r="G3" s="31"/>
      <c r="H3" s="31" t="s">
        <v>7707</v>
      </c>
      <c r="I3" s="31"/>
      <c r="J3" s="112"/>
    </row>
    <row r="4" spans="1:10" ht="50.65" customHeight="1" x14ac:dyDescent="0.35">
      <c r="A4" s="107" t="s">
        <v>7704</v>
      </c>
      <c r="B4" s="31" t="s">
        <v>7207</v>
      </c>
      <c r="C4" s="31" t="s">
        <v>7227</v>
      </c>
      <c r="D4" s="31" t="s">
        <v>7708</v>
      </c>
      <c r="E4" s="112" t="s">
        <v>7709</v>
      </c>
      <c r="F4" s="31" t="s">
        <v>7706</v>
      </c>
      <c r="G4" s="31"/>
      <c r="H4" s="31" t="s">
        <v>7707</v>
      </c>
      <c r="I4" s="31"/>
      <c r="J4" s="112"/>
    </row>
    <row r="5" spans="1:10" ht="50.65" customHeight="1" x14ac:dyDescent="0.35">
      <c r="A5" s="107" t="s">
        <v>7704</v>
      </c>
      <c r="B5" s="31" t="s">
        <v>7207</v>
      </c>
      <c r="C5" s="31" t="s">
        <v>7231</v>
      </c>
      <c r="D5" s="112" t="s">
        <v>7319</v>
      </c>
      <c r="E5" s="112" t="s">
        <v>7710</v>
      </c>
      <c r="F5" s="31" t="s">
        <v>7706</v>
      </c>
      <c r="G5" s="31"/>
      <c r="H5" s="31" t="s">
        <v>7711</v>
      </c>
      <c r="I5" s="31"/>
      <c r="J5" s="112"/>
    </row>
    <row r="6" spans="1:10" ht="50.65" customHeight="1" x14ac:dyDescent="0.35">
      <c r="A6" s="107" t="s">
        <v>7704</v>
      </c>
      <c r="B6" s="31" t="s">
        <v>7207</v>
      </c>
      <c r="C6" s="31" t="s">
        <v>7231</v>
      </c>
      <c r="D6" s="112" t="s">
        <v>7712</v>
      </c>
      <c r="E6" s="112" t="s">
        <v>7713</v>
      </c>
      <c r="F6" s="31" t="s">
        <v>7706</v>
      </c>
      <c r="G6" s="31"/>
      <c r="H6" s="31" t="s">
        <v>7711</v>
      </c>
      <c r="I6" s="31"/>
      <c r="J6" s="112"/>
    </row>
    <row r="7" spans="1:10" ht="50.65" customHeight="1" x14ac:dyDescent="0.35">
      <c r="A7" s="107" t="s">
        <v>7704</v>
      </c>
      <c r="B7" s="112" t="s">
        <v>7714</v>
      </c>
      <c r="C7" s="112" t="s">
        <v>44</v>
      </c>
      <c r="D7" s="112" t="s">
        <v>44</v>
      </c>
      <c r="E7" s="112" t="s">
        <v>7320</v>
      </c>
      <c r="F7" s="31" t="s">
        <v>7706</v>
      </c>
      <c r="G7" s="31"/>
      <c r="H7" s="31" t="s">
        <v>7715</v>
      </c>
      <c r="I7" s="31"/>
      <c r="J7" s="112"/>
    </row>
    <row r="8" spans="1:10" ht="50.65" customHeight="1" x14ac:dyDescent="0.35">
      <c r="A8" s="107" t="s">
        <v>7704</v>
      </c>
      <c r="B8" s="112" t="s">
        <v>7714</v>
      </c>
      <c r="C8" s="112" t="s">
        <v>44</v>
      </c>
      <c r="D8" s="112" t="s">
        <v>7716</v>
      </c>
      <c r="E8" s="112" t="s">
        <v>7717</v>
      </c>
      <c r="F8" s="31" t="s">
        <v>7706</v>
      </c>
      <c r="G8" s="31"/>
      <c r="H8" s="31" t="s">
        <v>7715</v>
      </c>
      <c r="I8" s="31"/>
      <c r="J8" s="112"/>
    </row>
    <row r="9" spans="1:10" ht="50.65" customHeight="1" x14ac:dyDescent="0.35">
      <c r="A9" s="107" t="s">
        <v>7704</v>
      </c>
      <c r="B9" s="112" t="s">
        <v>7714</v>
      </c>
      <c r="C9" s="112" t="s">
        <v>7242</v>
      </c>
      <c r="D9" s="112" t="s">
        <v>800</v>
      </c>
      <c r="E9" s="112" t="s">
        <v>7321</v>
      </c>
      <c r="F9" s="31" t="s">
        <v>7706</v>
      </c>
      <c r="G9" s="31"/>
      <c r="H9" s="31" t="s">
        <v>7718</v>
      </c>
      <c r="I9" s="31"/>
      <c r="J9" s="112"/>
    </row>
    <row r="10" spans="1:10" ht="50.65" customHeight="1" x14ac:dyDescent="0.35">
      <c r="A10" s="107" t="s">
        <v>7704</v>
      </c>
      <c r="B10" s="112" t="s">
        <v>7714</v>
      </c>
      <c r="C10" s="112" t="s">
        <v>7242</v>
      </c>
      <c r="D10" s="112" t="s">
        <v>7719</v>
      </c>
      <c r="E10" s="112" t="s">
        <v>7720</v>
      </c>
      <c r="F10" s="31" t="s">
        <v>7706</v>
      </c>
      <c r="G10" s="31"/>
      <c r="H10" s="31" t="s">
        <v>7718</v>
      </c>
      <c r="I10" s="31"/>
      <c r="J10" s="112"/>
    </row>
    <row r="11" spans="1:10" ht="25.4" hidden="1" customHeight="1" x14ac:dyDescent="0.35">
      <c r="A11" s="107" t="s">
        <v>7704</v>
      </c>
      <c r="B11" s="112" t="s">
        <v>7714</v>
      </c>
      <c r="C11" s="112" t="s">
        <v>7242</v>
      </c>
      <c r="D11" s="112" t="s">
        <v>7721</v>
      </c>
      <c r="E11" s="112" t="s">
        <v>7722</v>
      </c>
      <c r="F11" s="112"/>
      <c r="G11" s="31"/>
      <c r="H11" s="31" t="s">
        <v>7723</v>
      </c>
      <c r="I11" s="31"/>
      <c r="J11" s="112"/>
    </row>
    <row r="12" spans="1:10" ht="50.65" customHeight="1" x14ac:dyDescent="0.35">
      <c r="A12" s="107" t="s">
        <v>7704</v>
      </c>
      <c r="B12" s="112" t="s">
        <v>7714</v>
      </c>
      <c r="C12" s="112" t="s">
        <v>7242</v>
      </c>
      <c r="D12" s="112" t="s">
        <v>7724</v>
      </c>
      <c r="E12" s="112" t="s">
        <v>7324</v>
      </c>
      <c r="F12" s="31" t="s">
        <v>7706</v>
      </c>
      <c r="G12" s="31"/>
      <c r="H12" s="31" t="s">
        <v>7723</v>
      </c>
      <c r="I12" s="31"/>
      <c r="J12" s="112"/>
    </row>
    <row r="13" spans="1:10" ht="50.65" customHeight="1" x14ac:dyDescent="0.35">
      <c r="A13" s="107" t="s">
        <v>7704</v>
      </c>
      <c r="B13" s="112" t="s">
        <v>7714</v>
      </c>
      <c r="C13" s="112" t="s">
        <v>7242</v>
      </c>
      <c r="D13" s="112" t="s">
        <v>7240</v>
      </c>
      <c r="E13" s="112" t="s">
        <v>7725</v>
      </c>
      <c r="F13" s="31" t="s">
        <v>7706</v>
      </c>
      <c r="G13" s="31"/>
      <c r="H13" s="31" t="s">
        <v>7723</v>
      </c>
      <c r="I13" s="31"/>
      <c r="J13" s="112"/>
    </row>
    <row r="14" spans="1:10" ht="25.4" hidden="1" customHeight="1" x14ac:dyDescent="0.35">
      <c r="A14" s="107" t="s">
        <v>7704</v>
      </c>
      <c r="B14" s="112" t="s">
        <v>7726</v>
      </c>
      <c r="C14" s="112" t="s">
        <v>7727</v>
      </c>
      <c r="D14" s="112" t="s">
        <v>7325</v>
      </c>
      <c r="E14" s="112" t="s">
        <v>7728</v>
      </c>
      <c r="F14" s="112"/>
      <c r="G14" s="31"/>
      <c r="H14" s="31" t="s">
        <v>7729</v>
      </c>
      <c r="I14" s="31"/>
      <c r="J14" s="112"/>
    </row>
    <row r="15" spans="1:10" ht="25.4" hidden="1" customHeight="1" x14ac:dyDescent="0.35">
      <c r="A15" s="107" t="s">
        <v>7704</v>
      </c>
      <c r="B15" s="112" t="s">
        <v>7726</v>
      </c>
      <c r="C15" s="112" t="s">
        <v>7727</v>
      </c>
      <c r="D15" s="112" t="s">
        <v>7326</v>
      </c>
      <c r="E15" s="112" t="s">
        <v>7730</v>
      </c>
      <c r="F15" s="112"/>
      <c r="G15" s="31"/>
      <c r="H15" s="31" t="s">
        <v>7729</v>
      </c>
      <c r="I15" s="31"/>
      <c r="J15" s="112"/>
    </row>
    <row r="16" spans="1:10" ht="25.4" hidden="1" customHeight="1" x14ac:dyDescent="0.35">
      <c r="A16" s="107" t="s">
        <v>7704</v>
      </c>
      <c r="B16" s="112" t="s">
        <v>7726</v>
      </c>
      <c r="C16" s="112" t="s">
        <v>7731</v>
      </c>
      <c r="D16" s="112" t="s">
        <v>7732</v>
      </c>
      <c r="E16" s="112" t="s">
        <v>7733</v>
      </c>
      <c r="F16" s="112"/>
      <c r="G16" s="31"/>
      <c r="H16" s="31"/>
      <c r="I16" s="31"/>
      <c r="J16" s="112"/>
    </row>
    <row r="17" spans="1:10" ht="25.4" customHeight="1" x14ac:dyDescent="0.35">
      <c r="A17" s="113" t="s">
        <v>7209</v>
      </c>
      <c r="B17" s="112" t="s">
        <v>7210</v>
      </c>
      <c r="C17" s="112"/>
      <c r="D17" s="112" t="s">
        <v>7734</v>
      </c>
      <c r="E17" s="112"/>
      <c r="F17" s="112" t="s">
        <v>7735</v>
      </c>
      <c r="G17" s="112"/>
      <c r="H17" s="112" t="s">
        <v>7736</v>
      </c>
      <c r="I17" s="112"/>
      <c r="J17" s="112"/>
    </row>
    <row r="18" spans="1:10" ht="50.65" customHeight="1" x14ac:dyDescent="0.35">
      <c r="A18" s="113" t="s">
        <v>7209</v>
      </c>
      <c r="B18" s="112" t="s">
        <v>7211</v>
      </c>
      <c r="C18" s="112" t="s">
        <v>7737</v>
      </c>
      <c r="D18" s="112" t="s">
        <v>7251</v>
      </c>
      <c r="E18" s="112" t="s">
        <v>7738</v>
      </c>
      <c r="F18" s="112" t="s">
        <v>7735</v>
      </c>
      <c r="G18" s="112"/>
      <c r="H18" s="112" t="s">
        <v>7736</v>
      </c>
      <c r="I18" s="112"/>
      <c r="J18" s="112"/>
    </row>
    <row r="19" spans="1:10" ht="76" customHeight="1" x14ac:dyDescent="0.35">
      <c r="A19" s="113" t="s">
        <v>7209</v>
      </c>
      <c r="B19" s="112" t="s">
        <v>7211</v>
      </c>
      <c r="C19" s="112" t="s">
        <v>7739</v>
      </c>
      <c r="D19" s="112" t="s">
        <v>7252</v>
      </c>
      <c r="E19" s="112" t="s">
        <v>7740</v>
      </c>
      <c r="F19" s="112" t="s">
        <v>7735</v>
      </c>
      <c r="G19" s="112"/>
      <c r="H19" s="112" t="s">
        <v>7736</v>
      </c>
      <c r="I19" s="112"/>
      <c r="J19" s="112"/>
    </row>
    <row r="20" spans="1:10" ht="114" customHeight="1" x14ac:dyDescent="0.35">
      <c r="A20" s="113" t="s">
        <v>7209</v>
      </c>
      <c r="B20" s="112" t="s">
        <v>7211</v>
      </c>
      <c r="C20" s="112" t="s">
        <v>7741</v>
      </c>
      <c r="D20" s="112" t="s">
        <v>7253</v>
      </c>
      <c r="E20" s="112" t="s">
        <v>7742</v>
      </c>
      <c r="F20" s="112" t="s">
        <v>7735</v>
      </c>
      <c r="G20" s="112"/>
      <c r="H20" s="112" t="s">
        <v>7736</v>
      </c>
      <c r="I20" s="112"/>
      <c r="J20" s="112"/>
    </row>
    <row r="21" spans="1:10" ht="101.5" customHeight="1" x14ac:dyDescent="0.35">
      <c r="A21" s="113" t="s">
        <v>7209</v>
      </c>
      <c r="B21" s="112" t="s">
        <v>7211</v>
      </c>
      <c r="C21" s="112" t="s">
        <v>7743</v>
      </c>
      <c r="D21" s="112" t="s">
        <v>7254</v>
      </c>
      <c r="E21" s="112" t="s">
        <v>7744</v>
      </c>
      <c r="F21" s="112" t="s">
        <v>7735</v>
      </c>
      <c r="G21" s="112"/>
      <c r="H21" s="112" t="s">
        <v>7736</v>
      </c>
      <c r="I21" s="112"/>
      <c r="J21" s="112"/>
    </row>
    <row r="22" spans="1:10" ht="76" customHeight="1" x14ac:dyDescent="0.35">
      <c r="A22" s="113" t="s">
        <v>7209</v>
      </c>
      <c r="B22" s="112" t="s">
        <v>7211</v>
      </c>
      <c r="C22" s="112" t="s">
        <v>7745</v>
      </c>
      <c r="D22" s="112" t="s">
        <v>7255</v>
      </c>
      <c r="E22" s="112" t="s">
        <v>7746</v>
      </c>
      <c r="F22" s="112" t="s">
        <v>7735</v>
      </c>
      <c r="G22" s="112"/>
      <c r="H22" s="112" t="s">
        <v>7736</v>
      </c>
      <c r="I22" s="112"/>
      <c r="J22" s="112"/>
    </row>
    <row r="23" spans="1:10" ht="101.5" customHeight="1" x14ac:dyDescent="0.35">
      <c r="A23" s="114" t="s">
        <v>7212</v>
      </c>
      <c r="B23" s="112" t="s">
        <v>7213</v>
      </c>
      <c r="C23" s="112" t="s">
        <v>7747</v>
      </c>
      <c r="D23" s="112" t="s">
        <v>7261</v>
      </c>
      <c r="E23" s="112" t="s">
        <v>7748</v>
      </c>
      <c r="F23" s="112"/>
      <c r="G23" s="112"/>
      <c r="H23" s="112" t="s">
        <v>7749</v>
      </c>
      <c r="I23" s="112" t="s">
        <v>7750</v>
      </c>
      <c r="J23" s="112" t="s">
        <v>7751</v>
      </c>
    </row>
    <row r="24" spans="1:10" ht="88.75" customHeight="1" x14ac:dyDescent="0.35">
      <c r="A24" s="114" t="s">
        <v>7212</v>
      </c>
      <c r="B24" s="112" t="s">
        <v>7213</v>
      </c>
      <c r="C24" s="112" t="s">
        <v>7747</v>
      </c>
      <c r="D24" s="112" t="s">
        <v>7752</v>
      </c>
      <c r="E24" s="112" t="s">
        <v>7753</v>
      </c>
      <c r="F24" s="112"/>
      <c r="G24" s="112"/>
      <c r="H24" s="112" t="s">
        <v>7754</v>
      </c>
      <c r="I24" s="112" t="s">
        <v>7755</v>
      </c>
      <c r="J24" s="115" t="s">
        <v>7756</v>
      </c>
    </row>
    <row r="25" spans="1:10" ht="76" customHeight="1" x14ac:dyDescent="0.35">
      <c r="A25" s="114" t="s">
        <v>7212</v>
      </c>
      <c r="B25" s="112" t="s">
        <v>7213</v>
      </c>
      <c r="C25" s="112" t="s">
        <v>7757</v>
      </c>
      <c r="D25" s="112" t="s">
        <v>7347</v>
      </c>
      <c r="E25" s="112" t="s">
        <v>7758</v>
      </c>
      <c r="F25" s="112"/>
      <c r="G25" s="112"/>
      <c r="H25" s="112" t="s">
        <v>7759</v>
      </c>
      <c r="I25" s="112" t="s">
        <v>7760</v>
      </c>
      <c r="J25" s="112" t="s">
        <v>7761</v>
      </c>
    </row>
    <row r="26" spans="1:10" ht="88.75" customHeight="1" x14ac:dyDescent="0.35">
      <c r="A26" s="114" t="s">
        <v>7212</v>
      </c>
      <c r="B26" s="112" t="s">
        <v>7213</v>
      </c>
      <c r="C26" s="112" t="s">
        <v>7757</v>
      </c>
      <c r="D26" s="112" t="s">
        <v>7257</v>
      </c>
      <c r="E26" s="112" t="s">
        <v>7762</v>
      </c>
      <c r="F26" s="112"/>
      <c r="G26" s="112"/>
      <c r="H26" s="112" t="s">
        <v>7763</v>
      </c>
      <c r="I26" s="112"/>
      <c r="J26" s="112" t="s">
        <v>7764</v>
      </c>
    </row>
    <row r="27" spans="1:10" ht="76" customHeight="1" x14ac:dyDescent="0.35">
      <c r="A27" s="114" t="s">
        <v>7212</v>
      </c>
      <c r="B27" s="112" t="s">
        <v>7213</v>
      </c>
      <c r="C27" s="112" t="s">
        <v>7765</v>
      </c>
      <c r="D27" s="112" t="s">
        <v>7348</v>
      </c>
      <c r="E27" s="112" t="s">
        <v>7766</v>
      </c>
      <c r="F27" s="112" t="s">
        <v>7767</v>
      </c>
      <c r="G27" s="112"/>
      <c r="H27" s="112" t="s">
        <v>7768</v>
      </c>
      <c r="I27" s="112"/>
      <c r="J27" s="112" t="s">
        <v>7769</v>
      </c>
    </row>
    <row r="28" spans="1:10" ht="63.4" customHeight="1" x14ac:dyDescent="0.35">
      <c r="A28" s="114" t="s">
        <v>7212</v>
      </c>
      <c r="B28" s="112" t="s">
        <v>7213</v>
      </c>
      <c r="C28" s="112" t="s">
        <v>7765</v>
      </c>
      <c r="D28" s="112" t="s">
        <v>7263</v>
      </c>
      <c r="E28" s="112" t="s">
        <v>7770</v>
      </c>
      <c r="F28" s="112" t="s">
        <v>7771</v>
      </c>
      <c r="G28" s="112"/>
      <c r="H28" s="112" t="s">
        <v>575</v>
      </c>
      <c r="I28" s="112"/>
      <c r="J28" s="112" t="s">
        <v>7772</v>
      </c>
    </row>
    <row r="29" spans="1:10" ht="38.15" customHeight="1" x14ac:dyDescent="0.35">
      <c r="A29" s="114" t="s">
        <v>7212</v>
      </c>
      <c r="B29" s="112" t="s">
        <v>7213</v>
      </c>
      <c r="C29" s="112" t="s">
        <v>7268</v>
      </c>
      <c r="D29" s="112" t="s">
        <v>7773</v>
      </c>
      <c r="E29" s="112" t="s">
        <v>7774</v>
      </c>
      <c r="F29" s="112"/>
      <c r="G29" s="112"/>
      <c r="H29" s="112" t="s">
        <v>7775</v>
      </c>
      <c r="I29" s="112" t="s">
        <v>7776</v>
      </c>
      <c r="J29" s="112" t="s">
        <v>7777</v>
      </c>
    </row>
    <row r="30" spans="1:10" ht="25.4" customHeight="1" x14ac:dyDescent="0.35">
      <c r="A30" s="114" t="s">
        <v>7212</v>
      </c>
      <c r="B30" s="112" t="s">
        <v>7213</v>
      </c>
      <c r="C30" s="112" t="s">
        <v>7268</v>
      </c>
      <c r="D30" s="112" t="s">
        <v>7778</v>
      </c>
      <c r="E30" s="112" t="s">
        <v>7779</v>
      </c>
      <c r="F30" s="112"/>
      <c r="G30" s="112"/>
      <c r="H30" s="112" t="s">
        <v>7780</v>
      </c>
      <c r="I30" s="112"/>
      <c r="J30" s="112"/>
    </row>
    <row r="31" spans="1:10" ht="50.65" customHeight="1" x14ac:dyDescent="0.35">
      <c r="A31" s="114" t="s">
        <v>7212</v>
      </c>
      <c r="B31" s="112" t="s">
        <v>7213</v>
      </c>
      <c r="C31" s="112" t="s">
        <v>7273</v>
      </c>
      <c r="D31" s="112" t="s">
        <v>7781</v>
      </c>
      <c r="E31" s="112" t="s">
        <v>7782</v>
      </c>
      <c r="F31" s="112"/>
      <c r="G31" s="112"/>
      <c r="H31" s="112" t="s">
        <v>7783</v>
      </c>
      <c r="I31" s="112"/>
      <c r="J31" s="112" t="s">
        <v>7784</v>
      </c>
    </row>
    <row r="32" spans="1:10" ht="88.75" customHeight="1" x14ac:dyDescent="0.35">
      <c r="A32" s="114" t="s">
        <v>7212</v>
      </c>
      <c r="B32" s="112" t="s">
        <v>7213</v>
      </c>
      <c r="C32" s="112" t="s">
        <v>7273</v>
      </c>
      <c r="D32" s="112" t="s">
        <v>7785</v>
      </c>
      <c r="E32" s="112" t="s">
        <v>7762</v>
      </c>
      <c r="F32" s="112"/>
      <c r="G32" s="112"/>
      <c r="H32" s="112" t="s">
        <v>7763</v>
      </c>
      <c r="I32" s="112"/>
      <c r="J32" s="112" t="s">
        <v>7764</v>
      </c>
    </row>
    <row r="33" spans="1:10" ht="50.65" customHeight="1" x14ac:dyDescent="0.35">
      <c r="A33" s="114" t="s">
        <v>7212</v>
      </c>
      <c r="B33" s="112" t="s">
        <v>7213</v>
      </c>
      <c r="C33" s="112" t="s">
        <v>7273</v>
      </c>
      <c r="D33" s="112" t="s">
        <v>7351</v>
      </c>
      <c r="E33" s="112" t="s">
        <v>7786</v>
      </c>
      <c r="F33" s="112"/>
      <c r="G33" s="112"/>
      <c r="H33" s="112" t="s">
        <v>7787</v>
      </c>
      <c r="I33" s="112"/>
      <c r="J33" s="112" t="s">
        <v>7788</v>
      </c>
    </row>
    <row r="34" spans="1:10" ht="50.65" customHeight="1" x14ac:dyDescent="0.35">
      <c r="A34" s="114" t="s">
        <v>7212</v>
      </c>
      <c r="B34" s="112" t="s">
        <v>7213</v>
      </c>
      <c r="C34" s="112" t="s">
        <v>7273</v>
      </c>
      <c r="D34" s="112" t="s">
        <v>7789</v>
      </c>
      <c r="E34" s="112" t="s">
        <v>7790</v>
      </c>
      <c r="F34" s="112" t="s">
        <v>7791</v>
      </c>
      <c r="G34" s="112"/>
      <c r="H34" s="112" t="s">
        <v>7792</v>
      </c>
      <c r="I34" s="112"/>
      <c r="J34" s="112" t="s">
        <v>7793</v>
      </c>
    </row>
    <row r="35" spans="1:10" ht="50.65" customHeight="1" x14ac:dyDescent="0.35">
      <c r="A35" s="114" t="s">
        <v>7212</v>
      </c>
      <c r="B35" s="112" t="s">
        <v>7214</v>
      </c>
      <c r="C35" s="112" t="s">
        <v>7275</v>
      </c>
      <c r="D35" s="112" t="s">
        <v>7794</v>
      </c>
      <c r="E35" s="112" t="s">
        <v>7795</v>
      </c>
      <c r="F35" s="112" t="s">
        <v>7796</v>
      </c>
      <c r="G35" s="112"/>
      <c r="H35" s="112" t="s">
        <v>7797</v>
      </c>
      <c r="I35" s="112"/>
      <c r="J35" s="112" t="s">
        <v>7798</v>
      </c>
    </row>
    <row r="36" spans="1:10" ht="76" customHeight="1" x14ac:dyDescent="0.35">
      <c r="A36" s="114" t="s">
        <v>7212</v>
      </c>
      <c r="B36" s="112" t="s">
        <v>7214</v>
      </c>
      <c r="C36" s="112" t="s">
        <v>7280</v>
      </c>
      <c r="D36" s="112" t="s">
        <v>514</v>
      </c>
      <c r="E36" s="112" t="s">
        <v>7799</v>
      </c>
      <c r="F36" s="112"/>
      <c r="G36" s="112"/>
      <c r="H36" s="112" t="s">
        <v>7798</v>
      </c>
      <c r="I36" s="112" t="s">
        <v>7800</v>
      </c>
      <c r="J36" s="112" t="s">
        <v>7801</v>
      </c>
    </row>
    <row r="37" spans="1:10" ht="76" customHeight="1" x14ac:dyDescent="0.35">
      <c r="A37" s="114" t="s">
        <v>7212</v>
      </c>
      <c r="B37" s="112" t="s">
        <v>7214</v>
      </c>
      <c r="C37" s="112" t="s">
        <v>7280</v>
      </c>
      <c r="D37" s="112" t="s">
        <v>529</v>
      </c>
      <c r="E37" s="112" t="s">
        <v>7802</v>
      </c>
      <c r="F37" s="112"/>
      <c r="G37" s="112"/>
      <c r="H37" s="112" t="s">
        <v>7798</v>
      </c>
      <c r="I37" s="112" t="s">
        <v>7800</v>
      </c>
      <c r="J37" s="112" t="s">
        <v>7801</v>
      </c>
    </row>
    <row r="38" spans="1:10" ht="50.65" customHeight="1" x14ac:dyDescent="0.35">
      <c r="A38" s="114" t="s">
        <v>7212</v>
      </c>
      <c r="B38" s="112" t="s">
        <v>7214</v>
      </c>
      <c r="C38" s="112" t="s">
        <v>7280</v>
      </c>
      <c r="D38" s="112" t="s">
        <v>517</v>
      </c>
      <c r="E38" s="112" t="s">
        <v>7803</v>
      </c>
      <c r="F38" s="112"/>
      <c r="G38" s="112"/>
      <c r="H38" s="112" t="s">
        <v>7798</v>
      </c>
      <c r="I38" s="112" t="s">
        <v>7800</v>
      </c>
      <c r="J38" s="112" t="s">
        <v>7801</v>
      </c>
    </row>
    <row r="39" spans="1:10" ht="63.4" customHeight="1" x14ac:dyDescent="0.35">
      <c r="A39" s="114" t="s">
        <v>7212</v>
      </c>
      <c r="B39" s="112" t="s">
        <v>7214</v>
      </c>
      <c r="C39" s="112" t="s">
        <v>7280</v>
      </c>
      <c r="D39" s="112" t="s">
        <v>531</v>
      </c>
      <c r="E39" s="112" t="s">
        <v>7804</v>
      </c>
      <c r="F39" s="112"/>
      <c r="G39" s="112"/>
      <c r="H39" s="112" t="s">
        <v>7798</v>
      </c>
      <c r="I39" s="112" t="s">
        <v>7800</v>
      </c>
      <c r="J39" s="112" t="s">
        <v>7801</v>
      </c>
    </row>
    <row r="40" spans="1:10" ht="50.65" customHeight="1" x14ac:dyDescent="0.35">
      <c r="A40" s="114" t="s">
        <v>7212</v>
      </c>
      <c r="B40" s="112" t="s">
        <v>7214</v>
      </c>
      <c r="C40" s="112" t="s">
        <v>7280</v>
      </c>
      <c r="D40" s="112" t="s">
        <v>510</v>
      </c>
      <c r="E40" s="112" t="s">
        <v>7805</v>
      </c>
      <c r="F40" s="112"/>
      <c r="G40" s="112"/>
      <c r="H40" s="112" t="s">
        <v>7798</v>
      </c>
      <c r="I40" s="112" t="s">
        <v>7800</v>
      </c>
      <c r="J40" s="112" t="s">
        <v>7801</v>
      </c>
    </row>
    <row r="41" spans="1:10" ht="76" customHeight="1" x14ac:dyDescent="0.35">
      <c r="A41" s="114" t="s">
        <v>7212</v>
      </c>
      <c r="B41" s="112" t="s">
        <v>7214</v>
      </c>
      <c r="C41" s="112" t="s">
        <v>7280</v>
      </c>
      <c r="D41" s="112" t="s">
        <v>527</v>
      </c>
      <c r="E41" s="112" t="s">
        <v>7806</v>
      </c>
      <c r="F41" s="112"/>
      <c r="G41" s="112"/>
      <c r="H41" s="112" t="s">
        <v>7798</v>
      </c>
      <c r="I41" s="112" t="s">
        <v>7800</v>
      </c>
      <c r="J41" s="112" t="s">
        <v>7801</v>
      </c>
    </row>
    <row r="42" spans="1:10" ht="50.65" customHeight="1" x14ac:dyDescent="0.35">
      <c r="A42" s="114" t="s">
        <v>7212</v>
      </c>
      <c r="B42" s="112" t="s">
        <v>7214</v>
      </c>
      <c r="C42" s="112" t="s">
        <v>7280</v>
      </c>
      <c r="D42" s="112" t="s">
        <v>519</v>
      </c>
      <c r="E42" s="112" t="s">
        <v>7807</v>
      </c>
      <c r="F42" s="112"/>
      <c r="G42" s="112"/>
      <c r="H42" s="112" t="s">
        <v>7798</v>
      </c>
      <c r="I42" s="112" t="s">
        <v>7800</v>
      </c>
      <c r="J42" s="112" t="s">
        <v>7801</v>
      </c>
    </row>
    <row r="43" spans="1:10" ht="38.15" customHeight="1" x14ac:dyDescent="0.35">
      <c r="A43" s="114" t="s">
        <v>7212</v>
      </c>
      <c r="B43" s="112" t="s">
        <v>7214</v>
      </c>
      <c r="C43" s="112" t="s">
        <v>7280</v>
      </c>
      <c r="D43" s="112" t="s">
        <v>7278</v>
      </c>
      <c r="E43" s="112" t="s">
        <v>7808</v>
      </c>
      <c r="F43" s="112"/>
      <c r="G43" s="112"/>
      <c r="H43" s="112" t="s">
        <v>7798</v>
      </c>
      <c r="I43" s="112" t="s">
        <v>7800</v>
      </c>
      <c r="J43" s="112" t="s">
        <v>7801</v>
      </c>
    </row>
    <row r="44" spans="1:10" ht="76" customHeight="1" x14ac:dyDescent="0.35">
      <c r="A44" s="114" t="s">
        <v>7212</v>
      </c>
      <c r="B44" s="112" t="s">
        <v>7214</v>
      </c>
      <c r="C44" s="112" t="s">
        <v>7280</v>
      </c>
      <c r="D44" s="112" t="s">
        <v>523</v>
      </c>
      <c r="E44" s="112" t="s">
        <v>7809</v>
      </c>
      <c r="F44" s="112"/>
      <c r="G44" s="112"/>
      <c r="H44" s="112" t="s">
        <v>7798</v>
      </c>
      <c r="I44" s="112" t="s">
        <v>7800</v>
      </c>
      <c r="J44" s="112" t="s">
        <v>7801</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H224"/>
  <sheetViews>
    <sheetView workbookViewId="0">
      <pane xSplit="3" topLeftCell="D1" activePane="topRight" state="frozen"/>
      <selection pane="topRight"/>
    </sheetView>
  </sheetViews>
  <sheetFormatPr defaultRowHeight="14.5" x14ac:dyDescent="0.35"/>
  <cols>
    <col min="1" max="1" width="25" style="210" hidden="1" customWidth="1"/>
    <col min="2" max="2" width="40" style="210" hidden="1" customWidth="1"/>
    <col min="3" max="3" width="10" style="210" customWidth="1"/>
    <col min="4" max="4" width="12" style="210" customWidth="1"/>
    <col min="5" max="34" width="10" style="210" customWidth="1"/>
  </cols>
  <sheetData>
    <row r="1" spans="1:34" x14ac:dyDescent="0.35">
      <c r="A1" s="269"/>
      <c r="B1" s="269"/>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row>
    <row r="2" spans="1:34" x14ac:dyDescent="0.35">
      <c r="A2" s="270" t="s">
        <v>2</v>
      </c>
      <c r="B2" s="270" t="s">
        <v>0</v>
      </c>
      <c r="C2" s="270" t="s">
        <v>1</v>
      </c>
      <c r="D2" s="270" t="s">
        <v>7810</v>
      </c>
      <c r="E2" s="271">
        <v>43466</v>
      </c>
      <c r="F2" s="271">
        <v>43497</v>
      </c>
      <c r="G2" s="271">
        <v>43525</v>
      </c>
      <c r="H2" s="271">
        <v>43556</v>
      </c>
      <c r="I2" s="271">
        <v>43586</v>
      </c>
      <c r="J2" s="271">
        <v>43617</v>
      </c>
      <c r="K2" s="271">
        <v>43647</v>
      </c>
      <c r="L2" s="271">
        <v>43678</v>
      </c>
      <c r="M2" s="271">
        <v>43709</v>
      </c>
      <c r="N2" s="271">
        <v>43739</v>
      </c>
      <c r="O2" s="271">
        <v>43770</v>
      </c>
      <c r="P2" s="271">
        <v>43800</v>
      </c>
      <c r="Q2" s="271">
        <v>43831</v>
      </c>
      <c r="R2" s="271">
        <v>43862</v>
      </c>
      <c r="S2" s="271">
        <v>43891</v>
      </c>
      <c r="T2" s="271">
        <v>43922</v>
      </c>
      <c r="U2" s="271">
        <v>43952</v>
      </c>
      <c r="V2" s="271">
        <v>43983</v>
      </c>
      <c r="W2" s="271">
        <v>44013</v>
      </c>
      <c r="X2" s="271">
        <v>44044</v>
      </c>
      <c r="Y2" s="271">
        <v>44075</v>
      </c>
      <c r="Z2" s="271">
        <v>44105</v>
      </c>
      <c r="AA2" s="271">
        <v>44136</v>
      </c>
      <c r="AB2" s="271">
        <v>44166</v>
      </c>
      <c r="AC2" s="271">
        <v>44197</v>
      </c>
      <c r="AD2" s="271">
        <v>44228</v>
      </c>
      <c r="AE2" s="271">
        <v>44256</v>
      </c>
      <c r="AF2" s="271">
        <v>44287</v>
      </c>
      <c r="AG2" s="271">
        <v>44317</v>
      </c>
      <c r="AH2" s="271">
        <v>44348</v>
      </c>
    </row>
    <row r="3" spans="1:34" x14ac:dyDescent="0.35">
      <c r="A3" t="s">
        <v>123</v>
      </c>
      <c r="B3" t="s">
        <v>121</v>
      </c>
      <c r="C3" t="s">
        <v>122</v>
      </c>
      <c r="D3" s="272" t="str">
        <f t="shared" ref="D3:D66" si="0">IF(AH3="-","-",IFERROR(IF(ROUND(AVERAGE(AF3:AH3),1)=ROUND(AVERAGE(AC3:AE3),1),"Stable",IF(ROUND(AVERAGE(AF3:AH3),1)&lt;ROUND(AVERAGE(AC3:AE3),1),"Decreasing",IF(ROUND(AVERAGE(AF3:AH3),1)&gt;ROUND(AVERAGE(AC3:AE3),1),"Increasing"))),"-"))</f>
        <v>Stable</v>
      </c>
      <c r="E3" s="272">
        <v>4.4000000000000004</v>
      </c>
      <c r="F3" s="272">
        <v>4.4000000000000004</v>
      </c>
      <c r="G3" s="272">
        <v>4.4000000000000004</v>
      </c>
      <c r="H3" s="272">
        <v>4.5</v>
      </c>
      <c r="I3" s="272">
        <v>4.5</v>
      </c>
      <c r="J3" s="272">
        <v>4.5</v>
      </c>
      <c r="K3" s="272">
        <v>4.5</v>
      </c>
      <c r="L3" s="272">
        <v>4.5</v>
      </c>
      <c r="M3" s="272">
        <v>4.5</v>
      </c>
      <c r="N3" s="272">
        <v>4.4000000000000004</v>
      </c>
      <c r="O3" s="272">
        <v>4.4000000000000004</v>
      </c>
      <c r="P3" s="272">
        <v>4.4000000000000004</v>
      </c>
      <c r="Q3" s="272">
        <v>4.4000000000000004</v>
      </c>
      <c r="R3" s="272">
        <v>4.4000000000000004</v>
      </c>
      <c r="S3" s="272">
        <v>4.5</v>
      </c>
      <c r="T3" s="272">
        <v>4.5</v>
      </c>
      <c r="U3" s="272">
        <v>4.5</v>
      </c>
      <c r="V3" s="272">
        <v>4.5</v>
      </c>
      <c r="W3" s="272">
        <v>4.5</v>
      </c>
      <c r="X3" s="272">
        <v>4.5</v>
      </c>
      <c r="Y3" s="272">
        <v>4.5999999999999996</v>
      </c>
      <c r="Z3" s="272">
        <v>4.5999999999999996</v>
      </c>
      <c r="AA3" s="272">
        <v>4.5999999999999996</v>
      </c>
      <c r="AB3" s="272">
        <v>4.5999999999999996</v>
      </c>
      <c r="AC3" s="272">
        <v>4.5999999999999996</v>
      </c>
      <c r="AD3" s="272">
        <v>4.5999999999999996</v>
      </c>
      <c r="AE3" s="272">
        <v>4.5999999999999996</v>
      </c>
      <c r="AF3" s="272">
        <v>4.5999999999999996</v>
      </c>
      <c r="AG3" s="272">
        <v>4.5999999999999996</v>
      </c>
      <c r="AH3" s="272">
        <f>_xlfn.IFNA(VLOOKUP(C3,'INFORM Severity - hidden'!$C$5:$G$155,5,FALSE),"-")</f>
        <v>4.5999999999999996</v>
      </c>
    </row>
    <row r="4" spans="1:34" x14ac:dyDescent="0.35">
      <c r="A4" t="s">
        <v>123</v>
      </c>
      <c r="B4" t="s">
        <v>7811</v>
      </c>
      <c r="C4" t="s">
        <v>7812</v>
      </c>
      <c r="D4" s="272" t="str">
        <f t="shared" si="0"/>
        <v>-</v>
      </c>
      <c r="E4" s="272">
        <v>4.0999999999999996</v>
      </c>
      <c r="F4" s="272" t="s">
        <v>7813</v>
      </c>
      <c r="G4" s="272" t="s">
        <v>7813</v>
      </c>
      <c r="H4" s="272" t="s">
        <v>7813</v>
      </c>
      <c r="I4" s="272" t="s">
        <v>7813</v>
      </c>
      <c r="J4" s="272" t="s">
        <v>7813</v>
      </c>
      <c r="K4" s="272" t="s">
        <v>7813</v>
      </c>
      <c r="L4" s="272" t="s">
        <v>7813</v>
      </c>
      <c r="M4" s="272" t="s">
        <v>7813</v>
      </c>
      <c r="N4" s="272" t="s">
        <v>7813</v>
      </c>
      <c r="O4" s="272" t="s">
        <v>7813</v>
      </c>
      <c r="P4" s="272" t="s">
        <v>7813</v>
      </c>
      <c r="Q4" s="272" t="s">
        <v>7813</v>
      </c>
      <c r="R4" s="272" t="s">
        <v>7813</v>
      </c>
      <c r="S4" s="272" t="s">
        <v>7813</v>
      </c>
      <c r="T4" s="272" t="s">
        <v>7813</v>
      </c>
      <c r="U4" s="272" t="s">
        <v>7813</v>
      </c>
      <c r="V4" s="272" t="s">
        <v>7813</v>
      </c>
      <c r="W4" s="272" t="s">
        <v>7813</v>
      </c>
      <c r="X4" s="272" t="s">
        <v>7813</v>
      </c>
      <c r="Y4" s="272" t="s">
        <v>7813</v>
      </c>
      <c r="Z4" s="272" t="s">
        <v>7813</v>
      </c>
      <c r="AA4" s="272" t="s">
        <v>7813</v>
      </c>
      <c r="AB4" s="272" t="s">
        <v>7813</v>
      </c>
      <c r="AC4" s="272" t="s">
        <v>7813</v>
      </c>
      <c r="AD4" s="272" t="s">
        <v>7813</v>
      </c>
      <c r="AE4" s="272" t="s">
        <v>7813</v>
      </c>
      <c r="AF4" s="272" t="s">
        <v>7813</v>
      </c>
      <c r="AG4" s="272" t="s">
        <v>7813</v>
      </c>
      <c r="AH4" s="272" t="str">
        <f>_xlfn.IFNA(VLOOKUP(C4,'INFORM Severity - hidden'!$C$5:$G$155,5,FALSE),"-")</f>
        <v>-</v>
      </c>
    </row>
    <row r="5" spans="1:34" x14ac:dyDescent="0.35">
      <c r="A5" t="s">
        <v>123</v>
      </c>
      <c r="B5" t="s">
        <v>7814</v>
      </c>
      <c r="C5" t="s">
        <v>7815</v>
      </c>
      <c r="D5" s="272" t="str">
        <f t="shared" si="0"/>
        <v>-</v>
      </c>
      <c r="E5" s="272">
        <v>3.9</v>
      </c>
      <c r="F5" s="272" t="s">
        <v>7813</v>
      </c>
      <c r="G5" s="272" t="s">
        <v>7813</v>
      </c>
      <c r="H5" s="272" t="s">
        <v>7813</v>
      </c>
      <c r="I5" s="272" t="s">
        <v>7813</v>
      </c>
      <c r="J5" s="272" t="s">
        <v>7813</v>
      </c>
      <c r="K5" s="272" t="s">
        <v>7813</v>
      </c>
      <c r="L5" s="272" t="s">
        <v>7813</v>
      </c>
      <c r="M5" s="272" t="s">
        <v>7813</v>
      </c>
      <c r="N5" s="272" t="s">
        <v>7813</v>
      </c>
      <c r="O5" s="272" t="s">
        <v>7813</v>
      </c>
      <c r="P5" s="272" t="s">
        <v>7813</v>
      </c>
      <c r="Q5" s="272" t="s">
        <v>7813</v>
      </c>
      <c r="R5" s="272" t="s">
        <v>7813</v>
      </c>
      <c r="S5" s="272" t="s">
        <v>7813</v>
      </c>
      <c r="T5" s="272" t="s">
        <v>7813</v>
      </c>
      <c r="U5" s="272" t="s">
        <v>7813</v>
      </c>
      <c r="V5" s="272" t="s">
        <v>7813</v>
      </c>
      <c r="W5" s="272" t="s">
        <v>7813</v>
      </c>
      <c r="X5" s="272" t="s">
        <v>7813</v>
      </c>
      <c r="Y5" s="272" t="s">
        <v>7813</v>
      </c>
      <c r="Z5" s="272" t="s">
        <v>7813</v>
      </c>
      <c r="AA5" s="272" t="s">
        <v>7813</v>
      </c>
      <c r="AB5" s="272" t="s">
        <v>7813</v>
      </c>
      <c r="AC5" s="272" t="s">
        <v>7813</v>
      </c>
      <c r="AD5" s="272" t="s">
        <v>7813</v>
      </c>
      <c r="AE5" s="272" t="s">
        <v>7813</v>
      </c>
      <c r="AF5" s="272" t="s">
        <v>7813</v>
      </c>
      <c r="AG5" s="272" t="s">
        <v>7813</v>
      </c>
      <c r="AH5" s="272" t="str">
        <f>_xlfn.IFNA(VLOOKUP(C5,'INFORM Severity - hidden'!$C$5:$G$155,5,FALSE),"-")</f>
        <v>-</v>
      </c>
    </row>
    <row r="6" spans="1:34" x14ac:dyDescent="0.35">
      <c r="A6" t="s">
        <v>123</v>
      </c>
      <c r="B6" t="s">
        <v>7816</v>
      </c>
      <c r="C6" t="s">
        <v>7817</v>
      </c>
      <c r="D6" s="272" t="str">
        <f t="shared" si="0"/>
        <v>-</v>
      </c>
      <c r="E6" s="272" t="s">
        <v>7813</v>
      </c>
      <c r="F6" s="272" t="s">
        <v>7813</v>
      </c>
      <c r="G6" s="272">
        <v>2.1</v>
      </c>
      <c r="H6" s="272">
        <v>2.2000000000000002</v>
      </c>
      <c r="I6" s="272" t="s">
        <v>7813</v>
      </c>
      <c r="J6" s="272" t="s">
        <v>7813</v>
      </c>
      <c r="K6" s="272" t="s">
        <v>7813</v>
      </c>
      <c r="L6" s="272" t="s">
        <v>7813</v>
      </c>
      <c r="M6" s="272" t="s">
        <v>7813</v>
      </c>
      <c r="N6" s="272" t="s">
        <v>7813</v>
      </c>
      <c r="O6" s="272" t="s">
        <v>7813</v>
      </c>
      <c r="P6" s="272" t="s">
        <v>7813</v>
      </c>
      <c r="Q6" s="272" t="s">
        <v>7813</v>
      </c>
      <c r="R6" s="272" t="s">
        <v>7813</v>
      </c>
      <c r="S6" s="272" t="s">
        <v>7813</v>
      </c>
      <c r="T6" s="272" t="s">
        <v>7813</v>
      </c>
      <c r="U6" s="272" t="s">
        <v>7813</v>
      </c>
      <c r="V6" s="272" t="s">
        <v>7813</v>
      </c>
      <c r="W6" s="272" t="s">
        <v>7813</v>
      </c>
      <c r="X6" s="272" t="s">
        <v>7813</v>
      </c>
      <c r="Y6" s="272" t="s">
        <v>7813</v>
      </c>
      <c r="Z6" s="272" t="s">
        <v>7813</v>
      </c>
      <c r="AA6" s="272" t="s">
        <v>7813</v>
      </c>
      <c r="AB6" s="272" t="s">
        <v>7813</v>
      </c>
      <c r="AC6" s="272" t="s">
        <v>7813</v>
      </c>
      <c r="AD6" s="272" t="s">
        <v>7813</v>
      </c>
      <c r="AE6" s="272" t="s">
        <v>7813</v>
      </c>
      <c r="AF6" s="272" t="s">
        <v>7813</v>
      </c>
      <c r="AG6" s="272" t="s">
        <v>7813</v>
      </c>
      <c r="AH6" s="272" t="str">
        <f>_xlfn.IFNA(VLOOKUP(C6,'INFORM Severity - hidden'!$C$5:$G$155,5,FALSE),"-")</f>
        <v>-</v>
      </c>
    </row>
    <row r="7" spans="1:34" x14ac:dyDescent="0.35">
      <c r="A7" t="s">
        <v>7374</v>
      </c>
      <c r="B7" t="s">
        <v>7818</v>
      </c>
      <c r="C7" t="s">
        <v>7819</v>
      </c>
      <c r="D7" s="272" t="str">
        <f t="shared" si="0"/>
        <v>-</v>
      </c>
      <c r="E7" s="272" t="s">
        <v>7813</v>
      </c>
      <c r="F7" s="272">
        <v>0.9</v>
      </c>
      <c r="G7" s="272" t="s">
        <v>7813</v>
      </c>
      <c r="H7" s="272" t="s">
        <v>7813</v>
      </c>
      <c r="I7" s="272" t="s">
        <v>7813</v>
      </c>
      <c r="J7" s="272" t="s">
        <v>7813</v>
      </c>
      <c r="K7" s="272" t="s">
        <v>7813</v>
      </c>
      <c r="L7" s="272" t="s">
        <v>7813</v>
      </c>
      <c r="M7" s="272" t="s">
        <v>7813</v>
      </c>
      <c r="N7" s="272" t="s">
        <v>7813</v>
      </c>
      <c r="O7" s="272" t="s">
        <v>7813</v>
      </c>
      <c r="P7" s="272" t="s">
        <v>7813</v>
      </c>
      <c r="Q7" s="272" t="s">
        <v>7813</v>
      </c>
      <c r="R7" s="272" t="s">
        <v>7813</v>
      </c>
      <c r="S7" s="272" t="s">
        <v>7813</v>
      </c>
      <c r="T7" s="272" t="s">
        <v>7813</v>
      </c>
      <c r="U7" s="272" t="s">
        <v>7813</v>
      </c>
      <c r="V7" s="272" t="s">
        <v>7813</v>
      </c>
      <c r="W7" s="272" t="s">
        <v>7813</v>
      </c>
      <c r="X7" s="272" t="s">
        <v>7813</v>
      </c>
      <c r="Y7" s="272" t="s">
        <v>7813</v>
      </c>
      <c r="Z7" s="272" t="s">
        <v>7813</v>
      </c>
      <c r="AA7" s="272" t="s">
        <v>7813</v>
      </c>
      <c r="AB7" s="272" t="s">
        <v>7813</v>
      </c>
      <c r="AC7" s="272" t="s">
        <v>7813</v>
      </c>
      <c r="AD7" s="272" t="s">
        <v>7813</v>
      </c>
      <c r="AE7" s="272" t="s">
        <v>7813</v>
      </c>
      <c r="AF7" s="272" t="s">
        <v>7813</v>
      </c>
      <c r="AG7" s="272" t="s">
        <v>7813</v>
      </c>
      <c r="AH7" s="272" t="str">
        <f>_xlfn.IFNA(VLOOKUP(C7,'INFORM Severity - hidden'!$C$5:$G$155,5,FALSE),"-")</f>
        <v>-</v>
      </c>
    </row>
    <row r="8" spans="1:34" x14ac:dyDescent="0.35">
      <c r="A8" t="s">
        <v>3084</v>
      </c>
      <c r="B8" t="s">
        <v>3082</v>
      </c>
      <c r="C8" t="s">
        <v>3083</v>
      </c>
      <c r="D8" s="272" t="str">
        <f t="shared" si="0"/>
        <v>Stable</v>
      </c>
      <c r="E8" s="272" t="s">
        <v>7813</v>
      </c>
      <c r="F8" s="272" t="s">
        <v>7813</v>
      </c>
      <c r="G8" s="272" t="s">
        <v>7813</v>
      </c>
      <c r="H8" s="272" t="s">
        <v>7813</v>
      </c>
      <c r="I8" s="272" t="s">
        <v>7813</v>
      </c>
      <c r="J8" s="272" t="s">
        <v>7813</v>
      </c>
      <c r="K8" s="272" t="s">
        <v>7813</v>
      </c>
      <c r="L8" s="272" t="s">
        <v>7813</v>
      </c>
      <c r="M8" s="272" t="s">
        <v>7813</v>
      </c>
      <c r="N8" s="272" t="s">
        <v>7813</v>
      </c>
      <c r="O8" s="272" t="s">
        <v>7813</v>
      </c>
      <c r="P8" s="272" t="s">
        <v>7813</v>
      </c>
      <c r="Q8" s="272" t="s">
        <v>7813</v>
      </c>
      <c r="R8" s="272" t="s">
        <v>7813</v>
      </c>
      <c r="S8" s="272" t="s">
        <v>7813</v>
      </c>
      <c r="T8" s="272" t="s">
        <v>7813</v>
      </c>
      <c r="U8" s="272" t="s">
        <v>7813</v>
      </c>
      <c r="V8" s="272" t="s">
        <v>7813</v>
      </c>
      <c r="W8" s="272" t="s">
        <v>7813</v>
      </c>
      <c r="X8" s="272" t="s">
        <v>7813</v>
      </c>
      <c r="Y8" s="272" t="s">
        <v>7813</v>
      </c>
      <c r="Z8" s="272" t="s">
        <v>7813</v>
      </c>
      <c r="AA8" s="272" t="s">
        <v>7813</v>
      </c>
      <c r="AB8" s="272" t="s">
        <v>7813</v>
      </c>
      <c r="AC8" s="272">
        <v>1.7</v>
      </c>
      <c r="AD8" s="272">
        <v>1.7</v>
      </c>
      <c r="AE8" s="272">
        <v>1.6</v>
      </c>
      <c r="AF8" s="272">
        <v>1.7</v>
      </c>
      <c r="AG8" s="272">
        <v>1.7</v>
      </c>
      <c r="AH8" s="272">
        <f>_xlfn.IFNA(VLOOKUP(C8,'INFORM Severity - hidden'!$C$5:$G$155,5,FALSE),"-")</f>
        <v>1.7</v>
      </c>
    </row>
    <row r="9" spans="1:34" x14ac:dyDescent="0.35">
      <c r="A9" t="s">
        <v>3095</v>
      </c>
      <c r="B9" t="s">
        <v>3093</v>
      </c>
      <c r="C9" t="s">
        <v>3094</v>
      </c>
      <c r="D9" s="272" t="str">
        <f t="shared" si="0"/>
        <v>-</v>
      </c>
      <c r="E9" s="272" t="s">
        <v>7813</v>
      </c>
      <c r="F9" s="272" t="s">
        <v>7813</v>
      </c>
      <c r="G9" s="272" t="s">
        <v>7813</v>
      </c>
      <c r="H9" s="272" t="s">
        <v>7813</v>
      </c>
      <c r="I9" s="272" t="s">
        <v>7813</v>
      </c>
      <c r="J9" s="272" t="s">
        <v>7813</v>
      </c>
      <c r="K9" s="272" t="s">
        <v>7813</v>
      </c>
      <c r="L9" s="272" t="s">
        <v>7813</v>
      </c>
      <c r="M9" s="272" t="s">
        <v>7813</v>
      </c>
      <c r="N9" s="272" t="s">
        <v>7813</v>
      </c>
      <c r="O9" s="272" t="s">
        <v>7813</v>
      </c>
      <c r="P9" s="272" t="s">
        <v>7813</v>
      </c>
      <c r="Q9" s="272" t="s">
        <v>7813</v>
      </c>
      <c r="R9" s="272" t="s">
        <v>7813</v>
      </c>
      <c r="S9" s="272" t="s">
        <v>7813</v>
      </c>
      <c r="T9" s="272" t="s">
        <v>7813</v>
      </c>
      <c r="U9" s="272" t="s">
        <v>7813</v>
      </c>
      <c r="V9" s="272" t="s">
        <v>7813</v>
      </c>
      <c r="W9" s="272" t="s">
        <v>7813</v>
      </c>
      <c r="X9" s="272" t="s">
        <v>7813</v>
      </c>
      <c r="Y9" s="272" t="s">
        <v>7813</v>
      </c>
      <c r="Z9" s="272" t="s">
        <v>7813</v>
      </c>
      <c r="AA9" s="272" t="s">
        <v>7813</v>
      </c>
      <c r="AB9" s="272" t="s">
        <v>7813</v>
      </c>
      <c r="AC9" s="272" t="s">
        <v>7813</v>
      </c>
      <c r="AD9" s="272" t="s">
        <v>7813</v>
      </c>
      <c r="AE9" s="272" t="s">
        <v>7813</v>
      </c>
      <c r="AF9" s="272" t="s">
        <v>7813</v>
      </c>
      <c r="AG9" s="272" t="s">
        <v>7813</v>
      </c>
      <c r="AH9" s="272" t="str">
        <f>_xlfn.IFNA(VLOOKUP(C9,'INFORM Severity - hidden'!$C$5:$G$155,5,FALSE),"-")</f>
        <v>x</v>
      </c>
    </row>
    <row r="10" spans="1:34" x14ac:dyDescent="0.35">
      <c r="A10" t="s">
        <v>941</v>
      </c>
      <c r="B10" t="s">
        <v>939</v>
      </c>
      <c r="C10" t="s">
        <v>940</v>
      </c>
      <c r="D10" s="272" t="str">
        <f t="shared" si="0"/>
        <v>Increasing</v>
      </c>
      <c r="E10" s="272" t="s">
        <v>7813</v>
      </c>
      <c r="F10" s="272">
        <v>3.5</v>
      </c>
      <c r="G10" s="272">
        <v>3.5</v>
      </c>
      <c r="H10" s="272">
        <v>3.8</v>
      </c>
      <c r="I10" s="272">
        <v>3.8</v>
      </c>
      <c r="J10" s="272">
        <v>3.8</v>
      </c>
      <c r="K10" s="272">
        <v>3.8</v>
      </c>
      <c r="L10" s="272">
        <v>3.8</v>
      </c>
      <c r="M10" s="272">
        <v>3.8</v>
      </c>
      <c r="N10" s="272">
        <v>3.8</v>
      </c>
      <c r="O10" s="272">
        <v>3.8</v>
      </c>
      <c r="P10" s="272">
        <v>3.8</v>
      </c>
      <c r="Q10" s="272">
        <v>3.7</v>
      </c>
      <c r="R10" s="272">
        <v>3.7</v>
      </c>
      <c r="S10" s="272">
        <v>3.3</v>
      </c>
      <c r="T10" s="272">
        <v>3.3</v>
      </c>
      <c r="U10" s="272">
        <v>3.3</v>
      </c>
      <c r="V10" s="272">
        <v>3.3</v>
      </c>
      <c r="W10" s="272">
        <v>3.3</v>
      </c>
      <c r="X10" s="272">
        <v>3.3</v>
      </c>
      <c r="Y10" s="272">
        <v>3.3</v>
      </c>
      <c r="Z10" s="272">
        <v>3.4</v>
      </c>
      <c r="AA10" s="272">
        <v>3.3</v>
      </c>
      <c r="AB10" s="272">
        <v>3.3</v>
      </c>
      <c r="AC10" s="272">
        <v>3.3</v>
      </c>
      <c r="AD10" s="272">
        <v>3.3</v>
      </c>
      <c r="AE10" s="272">
        <v>3.8</v>
      </c>
      <c r="AF10" s="272">
        <v>3.8</v>
      </c>
      <c r="AG10" s="272">
        <v>3.8</v>
      </c>
      <c r="AH10" s="272">
        <f>_xlfn.IFNA(VLOOKUP(C10,'INFORM Severity - hidden'!$C$5:$G$155,5,FALSE),"-")</f>
        <v>3.8</v>
      </c>
    </row>
    <row r="11" spans="1:34" x14ac:dyDescent="0.35">
      <c r="A11" t="s">
        <v>941</v>
      </c>
      <c r="B11" t="s">
        <v>7820</v>
      </c>
      <c r="C11" t="s">
        <v>7821</v>
      </c>
      <c r="D11" s="272" t="str">
        <f t="shared" si="0"/>
        <v>-</v>
      </c>
      <c r="E11" s="272" t="s">
        <v>7813</v>
      </c>
      <c r="F11" s="272">
        <v>3.5</v>
      </c>
      <c r="G11" s="272">
        <v>3.5</v>
      </c>
      <c r="H11" s="272" t="s">
        <v>7813</v>
      </c>
      <c r="I11" s="272" t="s">
        <v>7813</v>
      </c>
      <c r="J11" s="272" t="s">
        <v>7813</v>
      </c>
      <c r="K11" s="272" t="s">
        <v>7813</v>
      </c>
      <c r="L11" s="272" t="s">
        <v>7813</v>
      </c>
      <c r="M11" s="272" t="s">
        <v>7813</v>
      </c>
      <c r="N11" s="272" t="s">
        <v>7813</v>
      </c>
      <c r="O11" s="272" t="s">
        <v>7813</v>
      </c>
      <c r="P11" s="272" t="s">
        <v>7813</v>
      </c>
      <c r="Q11" s="272" t="s">
        <v>7813</v>
      </c>
      <c r="R11" s="272" t="s">
        <v>7813</v>
      </c>
      <c r="S11" s="272" t="s">
        <v>7813</v>
      </c>
      <c r="T11" s="272" t="s">
        <v>7813</v>
      </c>
      <c r="U11" s="272" t="s">
        <v>7813</v>
      </c>
      <c r="V11" s="272" t="s">
        <v>7813</v>
      </c>
      <c r="W11" s="272" t="s">
        <v>7813</v>
      </c>
      <c r="X11" s="272" t="s">
        <v>7813</v>
      </c>
      <c r="Y11" s="272" t="s">
        <v>7813</v>
      </c>
      <c r="Z11" s="272" t="s">
        <v>7813</v>
      </c>
      <c r="AA11" s="272" t="s">
        <v>7813</v>
      </c>
      <c r="AB11" s="272" t="s">
        <v>7813</v>
      </c>
      <c r="AC11" s="272" t="s">
        <v>7813</v>
      </c>
      <c r="AD11" s="272" t="s">
        <v>7813</v>
      </c>
      <c r="AE11" s="272" t="s">
        <v>7813</v>
      </c>
      <c r="AF11" s="272" t="s">
        <v>7813</v>
      </c>
      <c r="AG11" s="272" t="s">
        <v>7813</v>
      </c>
      <c r="AH11" s="272" t="str">
        <f>_xlfn.IFNA(VLOOKUP(C11,'INFORM Severity - hidden'!$C$5:$G$155,5,FALSE),"-")</f>
        <v>-</v>
      </c>
    </row>
    <row r="12" spans="1:34" x14ac:dyDescent="0.35">
      <c r="A12" t="s">
        <v>941</v>
      </c>
      <c r="B12" t="s">
        <v>7822</v>
      </c>
      <c r="C12" t="s">
        <v>7823</v>
      </c>
      <c r="D12" s="272" t="str">
        <f t="shared" si="0"/>
        <v>-</v>
      </c>
      <c r="E12" s="272" t="s">
        <v>7813</v>
      </c>
      <c r="F12" s="272">
        <v>1.7</v>
      </c>
      <c r="G12" s="272">
        <v>1.7</v>
      </c>
      <c r="H12" s="272" t="s">
        <v>7813</v>
      </c>
      <c r="I12" s="272" t="s">
        <v>7813</v>
      </c>
      <c r="J12" s="272" t="s">
        <v>7813</v>
      </c>
      <c r="K12" s="272" t="s">
        <v>7813</v>
      </c>
      <c r="L12" s="272" t="s">
        <v>7813</v>
      </c>
      <c r="M12" s="272" t="s">
        <v>7813</v>
      </c>
      <c r="N12" s="272" t="s">
        <v>7813</v>
      </c>
      <c r="O12" s="272" t="s">
        <v>7813</v>
      </c>
      <c r="P12" s="272" t="s">
        <v>7813</v>
      </c>
      <c r="Q12" s="272" t="s">
        <v>7813</v>
      </c>
      <c r="R12" s="272" t="s">
        <v>7813</v>
      </c>
      <c r="S12" s="272" t="s">
        <v>7813</v>
      </c>
      <c r="T12" s="272" t="s">
        <v>7813</v>
      </c>
      <c r="U12" s="272" t="s">
        <v>7813</v>
      </c>
      <c r="V12" s="272" t="s">
        <v>7813</v>
      </c>
      <c r="W12" s="272" t="s">
        <v>7813</v>
      </c>
      <c r="X12" s="272" t="s">
        <v>7813</v>
      </c>
      <c r="Y12" s="272" t="s">
        <v>7813</v>
      </c>
      <c r="Z12" s="272" t="s">
        <v>7813</v>
      </c>
      <c r="AA12" s="272" t="s">
        <v>7813</v>
      </c>
      <c r="AB12" s="272" t="s">
        <v>7813</v>
      </c>
      <c r="AC12" s="272" t="s">
        <v>7813</v>
      </c>
      <c r="AD12" s="272" t="s">
        <v>7813</v>
      </c>
      <c r="AE12" s="272" t="s">
        <v>7813</v>
      </c>
      <c r="AF12" s="272" t="s">
        <v>7813</v>
      </c>
      <c r="AG12" s="272" t="s">
        <v>7813</v>
      </c>
      <c r="AH12" s="272" t="str">
        <f>_xlfn.IFNA(VLOOKUP(C12,'INFORM Severity - hidden'!$C$5:$G$155,5,FALSE),"-")</f>
        <v>-</v>
      </c>
    </row>
    <row r="13" spans="1:34" x14ac:dyDescent="0.35">
      <c r="A13" t="s">
        <v>586</v>
      </c>
      <c r="B13" t="s">
        <v>584</v>
      </c>
      <c r="C13" t="s">
        <v>585</v>
      </c>
      <c r="D13" s="272" t="str">
        <f t="shared" si="0"/>
        <v>Stable</v>
      </c>
      <c r="E13" s="272" t="s">
        <v>7813</v>
      </c>
      <c r="F13" s="272">
        <v>3</v>
      </c>
      <c r="G13" s="272">
        <v>3.1</v>
      </c>
      <c r="H13" s="272">
        <v>3.2</v>
      </c>
      <c r="I13" s="272">
        <v>3.2</v>
      </c>
      <c r="J13" s="272">
        <v>3.1</v>
      </c>
      <c r="K13" s="272">
        <v>3.2</v>
      </c>
      <c r="L13" s="272">
        <v>3.2</v>
      </c>
      <c r="M13" s="272">
        <v>3.2</v>
      </c>
      <c r="N13" s="272">
        <v>3.2</v>
      </c>
      <c r="O13" s="272">
        <v>3.2</v>
      </c>
      <c r="P13" s="272">
        <v>3.2</v>
      </c>
      <c r="Q13" s="272">
        <v>3.2</v>
      </c>
      <c r="R13" s="272">
        <v>3.4</v>
      </c>
      <c r="S13" s="272">
        <v>3.4</v>
      </c>
      <c r="T13" s="272">
        <v>3.4</v>
      </c>
      <c r="U13" s="272">
        <v>3.4</v>
      </c>
      <c r="V13" s="272">
        <v>3.9</v>
      </c>
      <c r="W13" s="272">
        <v>3.9</v>
      </c>
      <c r="X13" s="272">
        <v>3.9</v>
      </c>
      <c r="Y13" s="272">
        <v>3.8</v>
      </c>
      <c r="Z13" s="272">
        <v>3.8</v>
      </c>
      <c r="AA13" s="272">
        <v>3.9</v>
      </c>
      <c r="AB13" s="272">
        <v>4</v>
      </c>
      <c r="AC13" s="272">
        <v>3.9</v>
      </c>
      <c r="AD13" s="272">
        <v>3.9</v>
      </c>
      <c r="AE13" s="272">
        <v>3.9</v>
      </c>
      <c r="AF13" s="272">
        <v>3.9</v>
      </c>
      <c r="AG13" s="272">
        <v>3.9</v>
      </c>
      <c r="AH13" s="272">
        <f>_xlfn.IFNA(VLOOKUP(C13,'INFORM Severity - hidden'!$C$5:$G$155,5,FALSE),"-")</f>
        <v>3.9</v>
      </c>
    </row>
    <row r="14" spans="1:34" x14ac:dyDescent="0.35">
      <c r="A14" t="s">
        <v>586</v>
      </c>
      <c r="B14" t="s">
        <v>7824</v>
      </c>
      <c r="C14" t="s">
        <v>7825</v>
      </c>
      <c r="D14" s="272" t="str">
        <f t="shared" si="0"/>
        <v>-</v>
      </c>
      <c r="E14" s="272" t="s">
        <v>7813</v>
      </c>
      <c r="F14" s="272" t="s">
        <v>7813</v>
      </c>
      <c r="G14" s="272" t="s">
        <v>7813</v>
      </c>
      <c r="H14" s="272" t="s">
        <v>7813</v>
      </c>
      <c r="I14" s="272" t="s">
        <v>7813</v>
      </c>
      <c r="J14" s="272" t="s">
        <v>7813</v>
      </c>
      <c r="K14" s="272" t="s">
        <v>7813</v>
      </c>
      <c r="L14" s="272" t="s">
        <v>7813</v>
      </c>
      <c r="M14" s="272" t="s">
        <v>7813</v>
      </c>
      <c r="N14" s="272" t="s">
        <v>7813</v>
      </c>
      <c r="O14" s="272" t="s">
        <v>7813</v>
      </c>
      <c r="P14" s="272" t="s">
        <v>7813</v>
      </c>
      <c r="Q14" s="272" t="s">
        <v>7813</v>
      </c>
      <c r="R14" s="272" t="s">
        <v>7813</v>
      </c>
      <c r="S14" s="272" t="s">
        <v>7813</v>
      </c>
      <c r="T14" s="272" t="s">
        <v>7813</v>
      </c>
      <c r="U14" s="272" t="s">
        <v>7813</v>
      </c>
      <c r="V14" s="272" t="s">
        <v>7813</v>
      </c>
      <c r="W14" s="272" t="s">
        <v>7813</v>
      </c>
      <c r="X14" s="272" t="s">
        <v>7813</v>
      </c>
      <c r="Y14" s="272">
        <v>2.4</v>
      </c>
      <c r="Z14" s="272">
        <v>2.2999999999999998</v>
      </c>
      <c r="AA14" s="272">
        <v>2.4</v>
      </c>
      <c r="AB14" s="272">
        <v>2.4</v>
      </c>
      <c r="AC14" s="272">
        <v>2.4</v>
      </c>
      <c r="AD14" s="272" t="s">
        <v>7813</v>
      </c>
      <c r="AE14" s="272" t="s">
        <v>7813</v>
      </c>
      <c r="AF14" s="272" t="s">
        <v>7813</v>
      </c>
      <c r="AG14" s="272" t="s">
        <v>7813</v>
      </c>
      <c r="AH14" s="272" t="str">
        <f>_xlfn.IFNA(VLOOKUP(C14,'INFORM Severity - hidden'!$C$5:$G$155,5,FALSE),"-")</f>
        <v>-</v>
      </c>
    </row>
    <row r="15" spans="1:34" x14ac:dyDescent="0.35">
      <c r="A15" t="s">
        <v>586</v>
      </c>
      <c r="B15" t="s">
        <v>7826</v>
      </c>
      <c r="C15" t="s">
        <v>7827</v>
      </c>
      <c r="D15" s="272" t="str">
        <f t="shared" si="0"/>
        <v>-</v>
      </c>
      <c r="E15" s="272" t="s">
        <v>7813</v>
      </c>
      <c r="F15" s="272" t="s">
        <v>7813</v>
      </c>
      <c r="G15" s="272" t="s">
        <v>7813</v>
      </c>
      <c r="H15" s="272" t="s">
        <v>7813</v>
      </c>
      <c r="I15" s="272" t="s">
        <v>7813</v>
      </c>
      <c r="J15" s="272" t="s">
        <v>7813</v>
      </c>
      <c r="K15" s="272" t="s">
        <v>7813</v>
      </c>
      <c r="L15" s="272" t="s">
        <v>7813</v>
      </c>
      <c r="M15" s="272" t="s">
        <v>7813</v>
      </c>
      <c r="N15" s="272" t="s">
        <v>7813</v>
      </c>
      <c r="O15" s="272" t="s">
        <v>7813</v>
      </c>
      <c r="P15" s="272" t="s">
        <v>7813</v>
      </c>
      <c r="Q15" s="272" t="s">
        <v>7813</v>
      </c>
      <c r="R15" s="272" t="s">
        <v>7813</v>
      </c>
      <c r="S15" s="272" t="s">
        <v>7813</v>
      </c>
      <c r="T15" s="272" t="s">
        <v>7813</v>
      </c>
      <c r="U15" s="272" t="s">
        <v>7813</v>
      </c>
      <c r="V15" s="272" t="s">
        <v>7813</v>
      </c>
      <c r="W15" s="272" t="s">
        <v>7813</v>
      </c>
      <c r="X15" s="272" t="s">
        <v>7813</v>
      </c>
      <c r="Y15" s="272" t="s">
        <v>7813</v>
      </c>
      <c r="Z15" s="272" t="s">
        <v>7813</v>
      </c>
      <c r="AA15" s="272">
        <v>3.9</v>
      </c>
      <c r="AB15" s="272">
        <v>3.9</v>
      </c>
      <c r="AC15" s="272">
        <v>3.8</v>
      </c>
      <c r="AD15" s="272" t="s">
        <v>7813</v>
      </c>
      <c r="AE15" s="272" t="s">
        <v>7813</v>
      </c>
      <c r="AF15" s="272" t="s">
        <v>7813</v>
      </c>
      <c r="AG15" s="272" t="s">
        <v>7813</v>
      </c>
      <c r="AH15" s="272" t="str">
        <f>_xlfn.IFNA(VLOOKUP(C15,'INFORM Severity - hidden'!$C$5:$G$155,5,FALSE),"-")</f>
        <v>-</v>
      </c>
    </row>
    <row r="16" spans="1:34" x14ac:dyDescent="0.35">
      <c r="A16" t="s">
        <v>209</v>
      </c>
      <c r="B16" t="s">
        <v>7828</v>
      </c>
      <c r="C16" t="s">
        <v>7829</v>
      </c>
      <c r="D16" s="272" t="str">
        <f t="shared" si="0"/>
        <v>-</v>
      </c>
      <c r="E16" s="272" t="s">
        <v>7813</v>
      </c>
      <c r="F16" s="272" t="s">
        <v>7813</v>
      </c>
      <c r="G16" s="272" t="s">
        <v>7813</v>
      </c>
      <c r="H16" s="272" t="s">
        <v>7813</v>
      </c>
      <c r="I16" s="272" t="s">
        <v>7813</v>
      </c>
      <c r="J16" s="272" t="s">
        <v>7813</v>
      </c>
      <c r="K16" s="272" t="s">
        <v>7813</v>
      </c>
      <c r="L16" s="272" t="s">
        <v>7813</v>
      </c>
      <c r="M16" s="272" t="s">
        <v>7813</v>
      </c>
      <c r="N16" s="272" t="s">
        <v>7813</v>
      </c>
      <c r="O16" s="272" t="s">
        <v>7813</v>
      </c>
      <c r="P16" s="272" t="s">
        <v>7813</v>
      </c>
      <c r="Q16" s="272" t="s">
        <v>7813</v>
      </c>
      <c r="R16" s="272" t="s">
        <v>7813</v>
      </c>
      <c r="S16" s="272" t="s">
        <v>7813</v>
      </c>
      <c r="T16" s="272" t="s">
        <v>7813</v>
      </c>
      <c r="U16" s="272" t="s">
        <v>7813</v>
      </c>
      <c r="V16" s="272">
        <v>2.9</v>
      </c>
      <c r="W16" s="272">
        <v>3.2</v>
      </c>
      <c r="X16" s="272">
        <v>3.2</v>
      </c>
      <c r="Y16" s="272">
        <v>3.2</v>
      </c>
      <c r="Z16" s="272">
        <v>2.9</v>
      </c>
      <c r="AA16" s="272">
        <v>2.9</v>
      </c>
      <c r="AB16" s="272">
        <v>2.9</v>
      </c>
      <c r="AC16" s="272" t="s">
        <v>7813</v>
      </c>
      <c r="AD16" s="272" t="s">
        <v>7813</v>
      </c>
      <c r="AE16" s="272" t="s">
        <v>7813</v>
      </c>
      <c r="AF16" s="272" t="s">
        <v>7813</v>
      </c>
      <c r="AG16" s="272" t="s">
        <v>7813</v>
      </c>
      <c r="AH16" s="272" t="str">
        <f>_xlfn.IFNA(VLOOKUP(C16,'INFORM Severity - hidden'!$C$5:$G$155,5,FALSE),"-")</f>
        <v>-</v>
      </c>
    </row>
    <row r="17" spans="1:34" x14ac:dyDescent="0.35">
      <c r="A17" t="s">
        <v>209</v>
      </c>
      <c r="B17" t="s">
        <v>207</v>
      </c>
      <c r="C17" t="s">
        <v>208</v>
      </c>
      <c r="D17" s="272" t="str">
        <f t="shared" si="0"/>
        <v>Stable</v>
      </c>
      <c r="E17" s="272" t="s">
        <v>7813</v>
      </c>
      <c r="F17" s="272">
        <v>3.3</v>
      </c>
      <c r="G17" s="272">
        <v>3.3</v>
      </c>
      <c r="H17" s="272">
        <v>3.1</v>
      </c>
      <c r="I17" s="272">
        <v>3.1</v>
      </c>
      <c r="J17" s="272">
        <v>3.1</v>
      </c>
      <c r="K17" s="272">
        <v>3.1</v>
      </c>
      <c r="L17" s="272">
        <v>3.1</v>
      </c>
      <c r="M17" s="272">
        <v>3.1</v>
      </c>
      <c r="N17" s="272">
        <v>3.2</v>
      </c>
      <c r="O17" s="272">
        <v>3.2</v>
      </c>
      <c r="P17" s="272">
        <v>3.2</v>
      </c>
      <c r="Q17" s="272">
        <v>3.2</v>
      </c>
      <c r="R17" s="272">
        <v>3.2</v>
      </c>
      <c r="S17" s="272">
        <v>3.1</v>
      </c>
      <c r="T17" s="272">
        <v>3.1</v>
      </c>
      <c r="U17" s="272">
        <v>3.1</v>
      </c>
      <c r="V17" s="272">
        <v>3.2</v>
      </c>
      <c r="W17" s="272">
        <v>3.2</v>
      </c>
      <c r="X17" s="272">
        <v>3.2</v>
      </c>
      <c r="Y17" s="272">
        <v>3.2</v>
      </c>
      <c r="Z17" s="272">
        <v>3.2</v>
      </c>
      <c r="AA17" s="272">
        <v>3.3</v>
      </c>
      <c r="AB17" s="272">
        <v>3.3</v>
      </c>
      <c r="AC17" s="272">
        <v>3.2</v>
      </c>
      <c r="AD17" s="272">
        <v>3.2</v>
      </c>
      <c r="AE17" s="272">
        <v>3.2</v>
      </c>
      <c r="AF17" s="272">
        <v>3.2</v>
      </c>
      <c r="AG17" s="272">
        <v>3.2</v>
      </c>
      <c r="AH17" s="272">
        <f>_xlfn.IFNA(VLOOKUP(C17,'INFORM Severity - hidden'!$C$5:$G$155,5,FALSE),"-")</f>
        <v>3.3</v>
      </c>
    </row>
    <row r="18" spans="1:34" x14ac:dyDescent="0.35">
      <c r="A18" t="s">
        <v>209</v>
      </c>
      <c r="B18" t="s">
        <v>7830</v>
      </c>
      <c r="C18" t="s">
        <v>7831</v>
      </c>
      <c r="D18" s="272" t="str">
        <f t="shared" si="0"/>
        <v>-</v>
      </c>
      <c r="E18" s="272" t="s">
        <v>7813</v>
      </c>
      <c r="F18" s="272" t="s">
        <v>7813</v>
      </c>
      <c r="G18" s="272" t="s">
        <v>7813</v>
      </c>
      <c r="H18" s="272" t="s">
        <v>7813</v>
      </c>
      <c r="I18" s="272" t="s">
        <v>7813</v>
      </c>
      <c r="J18" s="272" t="s">
        <v>7813</v>
      </c>
      <c r="K18" s="272" t="s">
        <v>7813</v>
      </c>
      <c r="L18" s="272">
        <v>3.1</v>
      </c>
      <c r="M18" s="272">
        <v>3.1</v>
      </c>
      <c r="N18" s="272">
        <v>3.2</v>
      </c>
      <c r="O18" s="272">
        <v>3.2</v>
      </c>
      <c r="P18" s="272">
        <v>3.2</v>
      </c>
      <c r="Q18" s="272">
        <v>3.2</v>
      </c>
      <c r="R18" s="272">
        <v>3.2</v>
      </c>
      <c r="S18" s="272">
        <v>3.2</v>
      </c>
      <c r="T18" s="272">
        <v>3.2</v>
      </c>
      <c r="U18" s="272">
        <v>3.2</v>
      </c>
      <c r="V18" s="272">
        <v>3.2</v>
      </c>
      <c r="W18" s="272">
        <v>3.2</v>
      </c>
      <c r="X18" s="272">
        <v>3.2</v>
      </c>
      <c r="Y18" s="272">
        <v>3.2</v>
      </c>
      <c r="Z18" s="272">
        <v>3.2</v>
      </c>
      <c r="AA18" s="272" t="s">
        <v>7813</v>
      </c>
      <c r="AB18" s="272" t="s">
        <v>7813</v>
      </c>
      <c r="AC18" s="272" t="s">
        <v>7813</v>
      </c>
      <c r="AD18" s="272" t="s">
        <v>7813</v>
      </c>
      <c r="AE18" s="272" t="s">
        <v>7813</v>
      </c>
      <c r="AF18" s="272" t="s">
        <v>7813</v>
      </c>
      <c r="AG18" s="272" t="s">
        <v>7813</v>
      </c>
      <c r="AH18" s="272" t="str">
        <f>_xlfn.IFNA(VLOOKUP(C18,'INFORM Severity - hidden'!$C$5:$G$155,5,FALSE),"-")</f>
        <v>-</v>
      </c>
    </row>
    <row r="19" spans="1:34" x14ac:dyDescent="0.35">
      <c r="A19" t="s">
        <v>209</v>
      </c>
      <c r="B19" t="s">
        <v>7832</v>
      </c>
      <c r="C19" t="s">
        <v>7833</v>
      </c>
      <c r="D19" s="272" t="str">
        <f t="shared" si="0"/>
        <v>-</v>
      </c>
      <c r="E19" s="272" t="s">
        <v>7813</v>
      </c>
      <c r="F19" s="272" t="s">
        <v>7813</v>
      </c>
      <c r="G19" s="272" t="s">
        <v>7813</v>
      </c>
      <c r="H19" s="272" t="s">
        <v>7813</v>
      </c>
      <c r="I19" s="272" t="s">
        <v>7813</v>
      </c>
      <c r="J19" s="272" t="s">
        <v>7813</v>
      </c>
      <c r="K19" s="272" t="s">
        <v>7813</v>
      </c>
      <c r="L19" s="272" t="s">
        <v>7813</v>
      </c>
      <c r="M19" s="272" t="s">
        <v>7813</v>
      </c>
      <c r="N19" s="272" t="s">
        <v>7813</v>
      </c>
      <c r="O19" s="272" t="s">
        <v>7813</v>
      </c>
      <c r="P19" s="272" t="s">
        <v>7813</v>
      </c>
      <c r="Q19" s="272" t="s">
        <v>7813</v>
      </c>
      <c r="R19" s="272" t="s">
        <v>7813</v>
      </c>
      <c r="S19" s="272" t="s">
        <v>7813</v>
      </c>
      <c r="T19" s="272" t="s">
        <v>7813</v>
      </c>
      <c r="U19" s="272" t="s">
        <v>7813</v>
      </c>
      <c r="V19" s="272">
        <v>2.4</v>
      </c>
      <c r="W19" s="272">
        <v>2.5</v>
      </c>
      <c r="X19" s="272">
        <v>2.5</v>
      </c>
      <c r="Y19" s="272">
        <v>2.5</v>
      </c>
      <c r="Z19" s="272">
        <v>2.5</v>
      </c>
      <c r="AA19" s="272">
        <v>2.6</v>
      </c>
      <c r="AB19" s="272">
        <v>2.6</v>
      </c>
      <c r="AC19" s="272" t="s">
        <v>7813</v>
      </c>
      <c r="AD19" s="272" t="s">
        <v>7813</v>
      </c>
      <c r="AE19" s="272" t="s">
        <v>7813</v>
      </c>
      <c r="AF19" s="272" t="s">
        <v>7813</v>
      </c>
      <c r="AG19" s="272" t="s">
        <v>7813</v>
      </c>
      <c r="AH19" s="272" t="str">
        <f>_xlfn.IFNA(VLOOKUP(C19,'INFORM Severity - hidden'!$C$5:$G$155,5,FALSE),"-")</f>
        <v>-</v>
      </c>
    </row>
    <row r="20" spans="1:34" x14ac:dyDescent="0.35">
      <c r="A20" t="s">
        <v>209</v>
      </c>
      <c r="B20" t="s">
        <v>7834</v>
      </c>
      <c r="C20" t="s">
        <v>7835</v>
      </c>
      <c r="D20" s="272" t="str">
        <f t="shared" si="0"/>
        <v>-</v>
      </c>
      <c r="E20" s="272" t="s">
        <v>7813</v>
      </c>
      <c r="F20" s="272" t="s">
        <v>7813</v>
      </c>
      <c r="G20" s="272" t="s">
        <v>7813</v>
      </c>
      <c r="H20" s="272" t="s">
        <v>7813</v>
      </c>
      <c r="I20" s="272" t="s">
        <v>7813</v>
      </c>
      <c r="J20" s="272" t="s">
        <v>7813</v>
      </c>
      <c r="K20" s="272" t="s">
        <v>7813</v>
      </c>
      <c r="L20" s="272" t="s">
        <v>7813</v>
      </c>
      <c r="M20" s="272" t="s">
        <v>7813</v>
      </c>
      <c r="N20" s="272" t="s">
        <v>7813</v>
      </c>
      <c r="O20" s="272" t="s">
        <v>7813</v>
      </c>
      <c r="P20" s="272" t="s">
        <v>7813</v>
      </c>
      <c r="Q20" s="272" t="s">
        <v>7813</v>
      </c>
      <c r="R20" s="272" t="s">
        <v>7813</v>
      </c>
      <c r="S20" s="272" t="s">
        <v>7813</v>
      </c>
      <c r="T20" s="272" t="s">
        <v>7813</v>
      </c>
      <c r="U20" s="272" t="s">
        <v>7813</v>
      </c>
      <c r="V20" s="272" t="s">
        <v>7813</v>
      </c>
      <c r="W20" s="272" t="s">
        <v>7813</v>
      </c>
      <c r="X20" s="272" t="s">
        <v>7813</v>
      </c>
      <c r="Y20" s="272">
        <v>2.1</v>
      </c>
      <c r="Z20" s="272">
        <v>2.1</v>
      </c>
      <c r="AA20" s="272">
        <v>2.4</v>
      </c>
      <c r="AB20" s="272" t="s">
        <v>7813</v>
      </c>
      <c r="AC20" s="272" t="s">
        <v>7813</v>
      </c>
      <c r="AD20" s="272" t="s">
        <v>7813</v>
      </c>
      <c r="AE20" s="272" t="s">
        <v>7813</v>
      </c>
      <c r="AF20" s="272" t="s">
        <v>7813</v>
      </c>
      <c r="AG20" s="272" t="s">
        <v>7813</v>
      </c>
      <c r="AH20" s="272" t="str">
        <f>_xlfn.IFNA(VLOOKUP(C20,'INFORM Severity - hidden'!$C$5:$G$155,5,FALSE),"-")</f>
        <v>-</v>
      </c>
    </row>
    <row r="21" spans="1:34" x14ac:dyDescent="0.35">
      <c r="A21" t="s">
        <v>7382</v>
      </c>
      <c r="B21" t="s">
        <v>7836</v>
      </c>
      <c r="C21" t="s">
        <v>7837</v>
      </c>
      <c r="D21" s="272" t="str">
        <f t="shared" si="0"/>
        <v>-</v>
      </c>
      <c r="E21" s="272" t="s">
        <v>7813</v>
      </c>
      <c r="F21" s="272" t="s">
        <v>7813</v>
      </c>
      <c r="G21" s="272" t="s">
        <v>7813</v>
      </c>
      <c r="H21" s="272" t="s">
        <v>7813</v>
      </c>
      <c r="I21" s="272" t="s">
        <v>7813</v>
      </c>
      <c r="J21" s="272" t="s">
        <v>7813</v>
      </c>
      <c r="K21" s="272" t="s">
        <v>7813</v>
      </c>
      <c r="L21" s="272" t="s">
        <v>7813</v>
      </c>
      <c r="M21" s="272" t="s">
        <v>7813</v>
      </c>
      <c r="N21" s="272">
        <v>1.7</v>
      </c>
      <c r="O21" s="272">
        <v>1.7</v>
      </c>
      <c r="P21" s="272">
        <v>1.7</v>
      </c>
      <c r="Q21" s="272">
        <v>1.7</v>
      </c>
      <c r="R21" s="272">
        <v>1.7</v>
      </c>
      <c r="S21" s="272" t="s">
        <v>7813</v>
      </c>
      <c r="T21" s="272" t="s">
        <v>7813</v>
      </c>
      <c r="U21" s="272" t="s">
        <v>7813</v>
      </c>
      <c r="V21" s="272" t="s">
        <v>7813</v>
      </c>
      <c r="W21" s="272" t="s">
        <v>7813</v>
      </c>
      <c r="X21" s="272" t="s">
        <v>7813</v>
      </c>
      <c r="Y21" s="272" t="s">
        <v>7813</v>
      </c>
      <c r="Z21" s="272" t="s">
        <v>7813</v>
      </c>
      <c r="AA21" s="272" t="s">
        <v>7813</v>
      </c>
      <c r="AB21" s="272" t="s">
        <v>7813</v>
      </c>
      <c r="AC21" s="272" t="s">
        <v>7813</v>
      </c>
      <c r="AD21" s="272" t="s">
        <v>7813</v>
      </c>
      <c r="AE21" s="272" t="s">
        <v>7813</v>
      </c>
      <c r="AF21" s="272" t="s">
        <v>7813</v>
      </c>
      <c r="AG21" s="272" t="s">
        <v>7813</v>
      </c>
      <c r="AH21" s="272" t="str">
        <f>_xlfn.IFNA(VLOOKUP(C21,'INFORM Severity - hidden'!$C$5:$G$155,5,FALSE),"-")</f>
        <v>-</v>
      </c>
    </row>
    <row r="22" spans="1:34" x14ac:dyDescent="0.35">
      <c r="A22" t="s">
        <v>7401</v>
      </c>
      <c r="B22" t="s">
        <v>7838</v>
      </c>
      <c r="C22" t="s">
        <v>7839</v>
      </c>
      <c r="D22" s="272" t="str">
        <f t="shared" si="0"/>
        <v>-</v>
      </c>
      <c r="E22" s="272" t="s">
        <v>7813</v>
      </c>
      <c r="F22" s="272">
        <v>0.8</v>
      </c>
      <c r="G22" s="272" t="s">
        <v>7813</v>
      </c>
      <c r="H22" s="272" t="s">
        <v>7813</v>
      </c>
      <c r="I22" s="272" t="s">
        <v>7813</v>
      </c>
      <c r="J22" s="272" t="s">
        <v>7813</v>
      </c>
      <c r="K22" s="272" t="s">
        <v>7813</v>
      </c>
      <c r="L22" s="272" t="s">
        <v>7813</v>
      </c>
      <c r="M22" s="272" t="s">
        <v>7813</v>
      </c>
      <c r="N22" s="272" t="s">
        <v>7813</v>
      </c>
      <c r="O22" s="272" t="s">
        <v>7813</v>
      </c>
      <c r="P22" s="272" t="s">
        <v>7813</v>
      </c>
      <c r="Q22" s="272" t="s">
        <v>7813</v>
      </c>
      <c r="R22" s="272" t="s">
        <v>7813</v>
      </c>
      <c r="S22" s="272" t="s">
        <v>7813</v>
      </c>
      <c r="T22" s="272" t="s">
        <v>7813</v>
      </c>
      <c r="U22" s="272" t="s">
        <v>7813</v>
      </c>
      <c r="V22" s="272" t="s">
        <v>7813</v>
      </c>
      <c r="W22" s="272" t="s">
        <v>7813</v>
      </c>
      <c r="X22" s="272" t="s">
        <v>7813</v>
      </c>
      <c r="Y22" s="272" t="s">
        <v>7813</v>
      </c>
      <c r="Z22" s="272" t="s">
        <v>7813</v>
      </c>
      <c r="AA22" s="272" t="s">
        <v>7813</v>
      </c>
      <c r="AB22" s="272" t="s">
        <v>7813</v>
      </c>
      <c r="AC22" s="272" t="s">
        <v>7813</v>
      </c>
      <c r="AD22" s="272" t="s">
        <v>7813</v>
      </c>
      <c r="AE22" s="272" t="s">
        <v>7813</v>
      </c>
      <c r="AF22" s="272" t="s">
        <v>7813</v>
      </c>
      <c r="AG22" s="272" t="s">
        <v>7813</v>
      </c>
      <c r="AH22" s="272" t="str">
        <f>_xlfn.IFNA(VLOOKUP(C22,'INFORM Severity - hidden'!$C$5:$G$155,5,FALSE),"-")</f>
        <v>-</v>
      </c>
    </row>
    <row r="23" spans="1:34" x14ac:dyDescent="0.35">
      <c r="A23" t="s">
        <v>597</v>
      </c>
      <c r="B23" t="s">
        <v>595</v>
      </c>
      <c r="C23" t="s">
        <v>596</v>
      </c>
      <c r="D23" s="272" t="str">
        <f t="shared" si="0"/>
        <v>Stable</v>
      </c>
      <c r="E23" s="272" t="s">
        <v>7813</v>
      </c>
      <c r="F23" s="272">
        <v>1.7</v>
      </c>
      <c r="G23" s="272">
        <v>1.7</v>
      </c>
      <c r="H23" s="272">
        <v>2.2000000000000002</v>
      </c>
      <c r="I23" s="272">
        <v>2.4</v>
      </c>
      <c r="J23" s="272">
        <v>2.4</v>
      </c>
      <c r="K23" s="272">
        <v>2.4</v>
      </c>
      <c r="L23" s="272">
        <v>2.4</v>
      </c>
      <c r="M23" s="272">
        <v>2.4</v>
      </c>
      <c r="N23" s="272">
        <v>2.4</v>
      </c>
      <c r="O23" s="272">
        <v>2.2000000000000002</v>
      </c>
      <c r="P23" s="272">
        <v>2.2000000000000002</v>
      </c>
      <c r="Q23" s="272">
        <v>2.2000000000000002</v>
      </c>
      <c r="R23" s="272">
        <v>2.2000000000000002</v>
      </c>
      <c r="S23" s="272">
        <v>2.2000000000000002</v>
      </c>
      <c r="T23" s="272">
        <v>2.2000000000000002</v>
      </c>
      <c r="U23" s="272">
        <v>2.2000000000000002</v>
      </c>
      <c r="V23" s="272">
        <v>2.2000000000000002</v>
      </c>
      <c r="W23" s="272">
        <v>2.2000000000000002</v>
      </c>
      <c r="X23" s="272">
        <v>2.2000000000000002</v>
      </c>
      <c r="Y23" s="272">
        <v>2.2999999999999998</v>
      </c>
      <c r="Z23" s="272">
        <v>2.2999999999999998</v>
      </c>
      <c r="AA23" s="272">
        <v>2.2999999999999998</v>
      </c>
      <c r="AB23" s="272">
        <v>2.2999999999999998</v>
      </c>
      <c r="AC23" s="272">
        <v>2.4</v>
      </c>
      <c r="AD23" s="272">
        <v>2.4</v>
      </c>
      <c r="AE23" s="272">
        <v>2.4</v>
      </c>
      <c r="AF23" s="272">
        <v>2.4</v>
      </c>
      <c r="AG23" s="272">
        <v>2.4</v>
      </c>
      <c r="AH23" s="272">
        <f>_xlfn.IFNA(VLOOKUP(C23,'INFORM Severity - hidden'!$C$5:$G$155,5,FALSE),"-")</f>
        <v>2.4</v>
      </c>
    </row>
    <row r="24" spans="1:34" x14ac:dyDescent="0.35">
      <c r="A24" t="s">
        <v>273</v>
      </c>
      <c r="B24" t="s">
        <v>271</v>
      </c>
      <c r="C24" t="s">
        <v>272</v>
      </c>
      <c r="D24" s="272" t="str">
        <f t="shared" si="0"/>
        <v>Increasing</v>
      </c>
      <c r="E24" s="272" t="s">
        <v>7813</v>
      </c>
      <c r="F24" s="272">
        <v>4</v>
      </c>
      <c r="G24" s="272">
        <v>4</v>
      </c>
      <c r="H24" s="272">
        <v>4</v>
      </c>
      <c r="I24" s="272">
        <v>4</v>
      </c>
      <c r="J24" s="272">
        <v>4</v>
      </c>
      <c r="K24" s="272">
        <v>4</v>
      </c>
      <c r="L24" s="272">
        <v>4</v>
      </c>
      <c r="M24" s="272">
        <v>4</v>
      </c>
      <c r="N24" s="272">
        <v>4</v>
      </c>
      <c r="O24" s="272">
        <v>3.9</v>
      </c>
      <c r="P24" s="272">
        <v>3.9</v>
      </c>
      <c r="Q24" s="272">
        <v>3.9</v>
      </c>
      <c r="R24" s="272">
        <v>3.9</v>
      </c>
      <c r="S24" s="272">
        <v>4</v>
      </c>
      <c r="T24" s="272">
        <v>4</v>
      </c>
      <c r="U24" s="272">
        <v>4</v>
      </c>
      <c r="V24" s="272">
        <v>4</v>
      </c>
      <c r="W24" s="272">
        <v>4</v>
      </c>
      <c r="X24" s="272">
        <v>4</v>
      </c>
      <c r="Y24" s="272">
        <v>4</v>
      </c>
      <c r="Z24" s="272">
        <v>4</v>
      </c>
      <c r="AA24" s="272">
        <v>4</v>
      </c>
      <c r="AB24" s="272">
        <v>4</v>
      </c>
      <c r="AC24" s="272">
        <v>4</v>
      </c>
      <c r="AD24" s="272">
        <v>4</v>
      </c>
      <c r="AE24" s="272">
        <v>4.0999999999999996</v>
      </c>
      <c r="AF24" s="272">
        <v>4.0999999999999996</v>
      </c>
      <c r="AG24" s="272">
        <v>4.0999999999999996</v>
      </c>
      <c r="AH24" s="272">
        <f>_xlfn.IFNA(VLOOKUP(C24,'INFORM Severity - hidden'!$C$5:$G$155,5,FALSE),"-")</f>
        <v>4.0999999999999996</v>
      </c>
    </row>
    <row r="25" spans="1:34" x14ac:dyDescent="0.35">
      <c r="A25" t="s">
        <v>273</v>
      </c>
      <c r="B25" t="s">
        <v>7840</v>
      </c>
      <c r="C25" t="s">
        <v>7841</v>
      </c>
      <c r="D25" s="272" t="str">
        <f t="shared" si="0"/>
        <v>-</v>
      </c>
      <c r="E25" s="272" t="s">
        <v>7813</v>
      </c>
      <c r="F25" s="272" t="s">
        <v>7813</v>
      </c>
      <c r="G25" s="272" t="s">
        <v>7813</v>
      </c>
      <c r="H25" s="272" t="s">
        <v>7813</v>
      </c>
      <c r="I25" s="272" t="s">
        <v>7813</v>
      </c>
      <c r="J25" s="272" t="s">
        <v>7813</v>
      </c>
      <c r="K25" s="272" t="s">
        <v>7813</v>
      </c>
      <c r="L25" s="272" t="s">
        <v>7813</v>
      </c>
      <c r="M25" s="272" t="s">
        <v>7813</v>
      </c>
      <c r="N25" s="272" t="s">
        <v>7813</v>
      </c>
      <c r="O25" s="272" t="s">
        <v>7813</v>
      </c>
      <c r="P25" s="272">
        <v>2.2999999999999998</v>
      </c>
      <c r="Q25" s="272">
        <v>2.2999999999999998</v>
      </c>
      <c r="R25" s="272">
        <v>2.2999999999999998</v>
      </c>
      <c r="S25" s="272">
        <v>2.2999999999999998</v>
      </c>
      <c r="T25" s="272">
        <v>2.2999999999999998</v>
      </c>
      <c r="U25" s="272" t="s">
        <v>7813</v>
      </c>
      <c r="V25" s="272" t="s">
        <v>7813</v>
      </c>
      <c r="W25" s="272" t="s">
        <v>7813</v>
      </c>
      <c r="X25" s="272" t="s">
        <v>7813</v>
      </c>
      <c r="Y25" s="272" t="s">
        <v>7813</v>
      </c>
      <c r="Z25" s="272" t="s">
        <v>7813</v>
      </c>
      <c r="AA25" s="272" t="s">
        <v>7813</v>
      </c>
      <c r="AB25" s="272" t="s">
        <v>7813</v>
      </c>
      <c r="AC25" s="272" t="s">
        <v>7813</v>
      </c>
      <c r="AD25" s="272" t="s">
        <v>7813</v>
      </c>
      <c r="AE25" s="272" t="s">
        <v>7813</v>
      </c>
      <c r="AF25" s="272" t="s">
        <v>7813</v>
      </c>
      <c r="AG25" s="272" t="s">
        <v>7813</v>
      </c>
      <c r="AH25" s="272" t="str">
        <f>_xlfn.IFNA(VLOOKUP(C25,'INFORM Severity - hidden'!$C$5:$G$155,5,FALSE),"-")</f>
        <v>-</v>
      </c>
    </row>
    <row r="26" spans="1:34" x14ac:dyDescent="0.35">
      <c r="A26" t="s">
        <v>7423</v>
      </c>
      <c r="B26" t="s">
        <v>7842</v>
      </c>
      <c r="C26" t="s">
        <v>7843</v>
      </c>
      <c r="D26" s="272" t="str">
        <f t="shared" si="0"/>
        <v>-</v>
      </c>
      <c r="E26" s="272" t="s">
        <v>7813</v>
      </c>
      <c r="F26" s="272" t="s">
        <v>7813</v>
      </c>
      <c r="G26" s="272" t="s">
        <v>7813</v>
      </c>
      <c r="H26" s="272" t="s">
        <v>7813</v>
      </c>
      <c r="I26" s="272" t="s">
        <v>7813</v>
      </c>
      <c r="J26" s="272" t="s">
        <v>7813</v>
      </c>
      <c r="K26" s="272" t="s">
        <v>7813</v>
      </c>
      <c r="L26" s="272" t="s">
        <v>7813</v>
      </c>
      <c r="M26" s="272" t="s">
        <v>7813</v>
      </c>
      <c r="N26" s="272" t="s">
        <v>7813</v>
      </c>
      <c r="O26" s="272" t="s">
        <v>7813</v>
      </c>
      <c r="P26" s="272" t="s">
        <v>7813</v>
      </c>
      <c r="Q26" s="272" t="s">
        <v>7813</v>
      </c>
      <c r="R26" s="272" t="s">
        <v>7813</v>
      </c>
      <c r="S26" s="272" t="s">
        <v>7813</v>
      </c>
      <c r="T26" s="272" t="s">
        <v>7813</v>
      </c>
      <c r="U26" s="272" t="s">
        <v>7813</v>
      </c>
      <c r="V26" s="272" t="s">
        <v>7813</v>
      </c>
      <c r="W26" s="272">
        <v>2.9</v>
      </c>
      <c r="X26" s="272">
        <v>2.9</v>
      </c>
      <c r="Y26" s="272">
        <v>2.9</v>
      </c>
      <c r="Z26" s="272">
        <v>3</v>
      </c>
      <c r="AA26" s="272" t="s">
        <v>7813</v>
      </c>
      <c r="AB26" s="272" t="s">
        <v>7813</v>
      </c>
      <c r="AC26" s="272" t="s">
        <v>7813</v>
      </c>
      <c r="AD26" s="272" t="s">
        <v>7813</v>
      </c>
      <c r="AE26" s="272" t="s">
        <v>7813</v>
      </c>
      <c r="AF26" s="272" t="s">
        <v>7813</v>
      </c>
      <c r="AG26" s="272" t="s">
        <v>7813</v>
      </c>
      <c r="AH26" s="272" t="str">
        <f>_xlfn.IFNA(VLOOKUP(C26,'INFORM Severity - hidden'!$C$5:$G$155,5,FALSE),"-")</f>
        <v>-</v>
      </c>
    </row>
    <row r="27" spans="1:34" x14ac:dyDescent="0.35">
      <c r="A27" t="s">
        <v>329</v>
      </c>
      <c r="B27" t="s">
        <v>327</v>
      </c>
      <c r="C27" t="s">
        <v>328</v>
      </c>
      <c r="D27" s="272" t="str">
        <f t="shared" si="0"/>
        <v>Increasing</v>
      </c>
      <c r="E27" s="272" t="s">
        <v>7813</v>
      </c>
      <c r="F27" s="272">
        <v>4</v>
      </c>
      <c r="G27" s="272">
        <v>4</v>
      </c>
      <c r="H27" s="272">
        <v>4.0999999999999996</v>
      </c>
      <c r="I27" s="272">
        <v>4.0999999999999996</v>
      </c>
      <c r="J27" s="272">
        <v>4</v>
      </c>
      <c r="K27" s="272">
        <v>4.0999999999999996</v>
      </c>
      <c r="L27" s="272">
        <v>3.9</v>
      </c>
      <c r="M27" s="272">
        <v>4</v>
      </c>
      <c r="N27" s="272">
        <v>4</v>
      </c>
      <c r="O27" s="272">
        <v>4</v>
      </c>
      <c r="P27" s="272">
        <v>4</v>
      </c>
      <c r="Q27" s="272">
        <v>4</v>
      </c>
      <c r="R27" s="272">
        <v>4</v>
      </c>
      <c r="S27" s="272">
        <v>3.6</v>
      </c>
      <c r="T27" s="272">
        <v>3.6</v>
      </c>
      <c r="U27" s="272">
        <v>3.6</v>
      </c>
      <c r="V27" s="272">
        <v>3.6</v>
      </c>
      <c r="W27" s="272">
        <v>3.6</v>
      </c>
      <c r="X27" s="272">
        <v>3.7</v>
      </c>
      <c r="Y27" s="272">
        <v>3.7</v>
      </c>
      <c r="Z27" s="272">
        <v>3.7</v>
      </c>
      <c r="AA27" s="272">
        <v>3.7</v>
      </c>
      <c r="AB27" s="272">
        <v>3.7</v>
      </c>
      <c r="AC27" s="272">
        <v>3.7</v>
      </c>
      <c r="AD27" s="272">
        <v>3.7</v>
      </c>
      <c r="AE27" s="272">
        <v>3.7</v>
      </c>
      <c r="AF27" s="272">
        <v>3.7</v>
      </c>
      <c r="AG27" s="272">
        <v>4.0999999999999996</v>
      </c>
      <c r="AH27" s="272">
        <f>_xlfn.IFNA(VLOOKUP(C27,'INFORM Severity - hidden'!$C$5:$G$155,5,FALSE),"-")</f>
        <v>4.0999999999999996</v>
      </c>
    </row>
    <row r="28" spans="1:34" x14ac:dyDescent="0.35">
      <c r="A28" t="s">
        <v>329</v>
      </c>
      <c r="B28" t="s">
        <v>334</v>
      </c>
      <c r="C28" t="s">
        <v>335</v>
      </c>
      <c r="D28" s="272" t="str">
        <f t="shared" si="0"/>
        <v>Stable</v>
      </c>
      <c r="E28" s="272" t="s">
        <v>7813</v>
      </c>
      <c r="F28" s="272">
        <v>3.6</v>
      </c>
      <c r="G28" s="272">
        <v>3.6</v>
      </c>
      <c r="H28" s="272">
        <v>3.8</v>
      </c>
      <c r="I28" s="272">
        <v>3.8</v>
      </c>
      <c r="J28" s="272">
        <v>3.8</v>
      </c>
      <c r="K28" s="272">
        <v>3.8</v>
      </c>
      <c r="L28" s="272">
        <v>3.8</v>
      </c>
      <c r="M28" s="272">
        <v>3.8</v>
      </c>
      <c r="N28" s="272">
        <v>3.7</v>
      </c>
      <c r="O28" s="272">
        <v>3.7</v>
      </c>
      <c r="P28" s="272">
        <v>3.7</v>
      </c>
      <c r="Q28" s="272">
        <v>3.7</v>
      </c>
      <c r="R28" s="272">
        <v>3.7</v>
      </c>
      <c r="S28" s="272">
        <v>3.6</v>
      </c>
      <c r="T28" s="272">
        <v>3.6</v>
      </c>
      <c r="U28" s="272">
        <v>3.6</v>
      </c>
      <c r="V28" s="272">
        <v>3.6</v>
      </c>
      <c r="W28" s="272">
        <v>3.6</v>
      </c>
      <c r="X28" s="272">
        <v>3.2</v>
      </c>
      <c r="Y28" s="272">
        <v>3.2</v>
      </c>
      <c r="Z28" s="272">
        <v>3.2</v>
      </c>
      <c r="AA28" s="272">
        <v>3.2</v>
      </c>
      <c r="AB28" s="272">
        <v>3.2</v>
      </c>
      <c r="AC28" s="272">
        <v>3.2</v>
      </c>
      <c r="AD28" s="272">
        <v>3.2</v>
      </c>
      <c r="AE28" s="272">
        <v>3.2</v>
      </c>
      <c r="AF28" s="272">
        <v>3.2</v>
      </c>
      <c r="AG28" s="272">
        <v>3.2</v>
      </c>
      <c r="AH28" s="272">
        <f>_xlfn.IFNA(VLOOKUP(C28,'INFORM Severity - hidden'!$C$5:$G$155,5,FALSE),"-")</f>
        <v>3.2</v>
      </c>
    </row>
    <row r="29" spans="1:34" x14ac:dyDescent="0.35">
      <c r="A29" t="s">
        <v>329</v>
      </c>
      <c r="B29" t="s">
        <v>344</v>
      </c>
      <c r="C29" t="s">
        <v>345</v>
      </c>
      <c r="D29" s="272" t="str">
        <f t="shared" si="0"/>
        <v>Stable</v>
      </c>
      <c r="E29" s="272" t="s">
        <v>7813</v>
      </c>
      <c r="F29" s="272">
        <v>3.2</v>
      </c>
      <c r="G29" s="272">
        <v>3.2</v>
      </c>
      <c r="H29" s="272">
        <v>3.5</v>
      </c>
      <c r="I29" s="272">
        <v>3.5</v>
      </c>
      <c r="J29" s="272">
        <v>3.5</v>
      </c>
      <c r="K29" s="272">
        <v>3.5</v>
      </c>
      <c r="L29" s="272">
        <v>3.6</v>
      </c>
      <c r="M29" s="272">
        <v>3.6</v>
      </c>
      <c r="N29" s="272">
        <v>3.6</v>
      </c>
      <c r="O29" s="272">
        <v>3.6</v>
      </c>
      <c r="P29" s="272">
        <v>3.6</v>
      </c>
      <c r="Q29" s="272">
        <v>3.6</v>
      </c>
      <c r="R29" s="272">
        <v>3.6</v>
      </c>
      <c r="S29" s="272">
        <v>3.1</v>
      </c>
      <c r="T29" s="272">
        <v>3.1</v>
      </c>
      <c r="U29" s="272">
        <v>3.1</v>
      </c>
      <c r="V29" s="272">
        <v>3.1</v>
      </c>
      <c r="W29" s="272">
        <v>3.1</v>
      </c>
      <c r="X29" s="272">
        <v>3.3</v>
      </c>
      <c r="Y29" s="272">
        <v>3.3</v>
      </c>
      <c r="Z29" s="272">
        <v>3.3</v>
      </c>
      <c r="AA29" s="272">
        <v>3.4</v>
      </c>
      <c r="AB29" s="272">
        <v>3.4</v>
      </c>
      <c r="AC29" s="272">
        <v>3.3</v>
      </c>
      <c r="AD29" s="272">
        <v>3.4</v>
      </c>
      <c r="AE29" s="272">
        <v>3.4</v>
      </c>
      <c r="AF29" s="272">
        <v>3.4</v>
      </c>
      <c r="AG29" s="272">
        <v>3.4</v>
      </c>
      <c r="AH29" s="272">
        <f>_xlfn.IFNA(VLOOKUP(C29,'INFORM Severity - hidden'!$C$5:$G$155,5,FALSE),"-")</f>
        <v>3.4</v>
      </c>
    </row>
    <row r="30" spans="1:34" x14ac:dyDescent="0.35">
      <c r="A30" t="s">
        <v>329</v>
      </c>
      <c r="B30" t="s">
        <v>355</v>
      </c>
      <c r="C30" t="s">
        <v>356</v>
      </c>
      <c r="D30" s="272" t="str">
        <f t="shared" si="0"/>
        <v>Stable</v>
      </c>
      <c r="E30" s="272" t="s">
        <v>7813</v>
      </c>
      <c r="F30" s="272">
        <v>3.3</v>
      </c>
      <c r="G30" s="272">
        <v>3.3</v>
      </c>
      <c r="H30" s="272">
        <v>3.1</v>
      </c>
      <c r="I30" s="272">
        <v>3.1</v>
      </c>
      <c r="J30" s="272">
        <v>3.1</v>
      </c>
      <c r="K30" s="272">
        <v>3.1</v>
      </c>
      <c r="L30" s="272">
        <v>2.7</v>
      </c>
      <c r="M30" s="272">
        <v>2.8</v>
      </c>
      <c r="N30" s="272">
        <v>2.6</v>
      </c>
      <c r="O30" s="272">
        <v>2.6</v>
      </c>
      <c r="P30" s="272">
        <v>2.6</v>
      </c>
      <c r="Q30" s="272">
        <v>2.6</v>
      </c>
      <c r="R30" s="272">
        <v>2.6</v>
      </c>
      <c r="S30" s="272">
        <v>2.6</v>
      </c>
      <c r="T30" s="272">
        <v>2.6</v>
      </c>
      <c r="U30" s="272">
        <v>2.6</v>
      </c>
      <c r="V30" s="272">
        <v>2.6</v>
      </c>
      <c r="W30" s="272">
        <v>2.6</v>
      </c>
      <c r="X30" s="272">
        <v>2.7</v>
      </c>
      <c r="Y30" s="272">
        <v>2.6</v>
      </c>
      <c r="Z30" s="272">
        <v>2.6</v>
      </c>
      <c r="AA30" s="272">
        <v>2.6</v>
      </c>
      <c r="AB30" s="272">
        <v>2.6</v>
      </c>
      <c r="AC30" s="272">
        <v>2.8</v>
      </c>
      <c r="AD30" s="272">
        <v>2.8</v>
      </c>
      <c r="AE30" s="272">
        <v>2.8</v>
      </c>
      <c r="AF30" s="272">
        <v>2.8</v>
      </c>
      <c r="AG30" s="272">
        <v>2.8</v>
      </c>
      <c r="AH30" s="272">
        <f>_xlfn.IFNA(VLOOKUP(C30,'INFORM Severity - hidden'!$C$5:$G$155,5,FALSE),"-")</f>
        <v>2.8</v>
      </c>
    </row>
    <row r="31" spans="1:34" x14ac:dyDescent="0.35">
      <c r="A31" t="s">
        <v>368</v>
      </c>
      <c r="B31" t="s">
        <v>366</v>
      </c>
      <c r="C31" t="s">
        <v>367</v>
      </c>
      <c r="D31" s="272" t="str">
        <f t="shared" si="0"/>
        <v>Stable</v>
      </c>
      <c r="E31" s="272" t="s">
        <v>7813</v>
      </c>
      <c r="F31" s="272">
        <v>4.4000000000000004</v>
      </c>
      <c r="G31" s="272">
        <v>4.4000000000000004</v>
      </c>
      <c r="H31" s="272">
        <v>4.4000000000000004</v>
      </c>
      <c r="I31" s="272">
        <v>4.2</v>
      </c>
      <c r="J31" s="272">
        <v>4.2</v>
      </c>
      <c r="K31" s="272">
        <v>4.2</v>
      </c>
      <c r="L31" s="272">
        <v>4.2</v>
      </c>
      <c r="M31" s="272">
        <v>4.2</v>
      </c>
      <c r="N31" s="272">
        <v>4.2</v>
      </c>
      <c r="O31" s="272">
        <v>4.2</v>
      </c>
      <c r="P31" s="272">
        <v>4.2</v>
      </c>
      <c r="Q31" s="272">
        <v>4.2</v>
      </c>
      <c r="R31" s="272">
        <v>4</v>
      </c>
      <c r="S31" s="272">
        <v>4.2</v>
      </c>
      <c r="T31" s="272">
        <v>4.2</v>
      </c>
      <c r="U31" s="272">
        <v>4.2</v>
      </c>
      <c r="V31" s="272">
        <v>4.2</v>
      </c>
      <c r="W31" s="272">
        <v>4.2</v>
      </c>
      <c r="X31" s="272">
        <v>4.2</v>
      </c>
      <c r="Y31" s="272">
        <v>4.2</v>
      </c>
      <c r="Z31" s="272">
        <v>4.5</v>
      </c>
      <c r="AA31" s="272">
        <v>4.5</v>
      </c>
      <c r="AB31" s="272">
        <v>4.5</v>
      </c>
      <c r="AC31" s="272">
        <v>4.5</v>
      </c>
      <c r="AD31" s="272">
        <v>4.5</v>
      </c>
      <c r="AE31" s="272">
        <v>4.5</v>
      </c>
      <c r="AF31" s="272">
        <v>4.5</v>
      </c>
      <c r="AG31" s="272">
        <v>4.5</v>
      </c>
      <c r="AH31" s="272">
        <f>_xlfn.IFNA(VLOOKUP(C31,'INFORM Severity - hidden'!$C$5:$G$155,5,FALSE),"-")</f>
        <v>4.5</v>
      </c>
    </row>
    <row r="32" spans="1:34" x14ac:dyDescent="0.35">
      <c r="A32" t="s">
        <v>368</v>
      </c>
      <c r="B32" t="s">
        <v>7844</v>
      </c>
      <c r="C32" t="s">
        <v>7845</v>
      </c>
      <c r="D32" s="272" t="str">
        <f t="shared" si="0"/>
        <v>-</v>
      </c>
      <c r="E32" s="272" t="s">
        <v>7813</v>
      </c>
      <c r="F32" s="272" t="s">
        <v>7813</v>
      </c>
      <c r="G32" s="272" t="s">
        <v>7813</v>
      </c>
      <c r="H32" s="272" t="s">
        <v>7813</v>
      </c>
      <c r="I32" s="272" t="s">
        <v>7813</v>
      </c>
      <c r="J32" s="272" t="s">
        <v>7813</v>
      </c>
      <c r="K32" s="272" t="s">
        <v>7813</v>
      </c>
      <c r="L32" s="272" t="s">
        <v>7813</v>
      </c>
      <c r="M32" s="272" t="s">
        <v>7813</v>
      </c>
      <c r="N32" s="272" t="s">
        <v>7813</v>
      </c>
      <c r="O32" s="272" t="s">
        <v>7813</v>
      </c>
      <c r="P32" s="272">
        <v>2.7</v>
      </c>
      <c r="Q32" s="272">
        <v>2.7</v>
      </c>
      <c r="R32" s="272">
        <v>2.5</v>
      </c>
      <c r="S32" s="272">
        <v>2.7</v>
      </c>
      <c r="T32" s="272">
        <v>2.7</v>
      </c>
      <c r="U32" s="272" t="s">
        <v>7813</v>
      </c>
      <c r="V32" s="272" t="s">
        <v>7813</v>
      </c>
      <c r="W32" s="272" t="s">
        <v>7813</v>
      </c>
      <c r="X32" s="272" t="s">
        <v>7813</v>
      </c>
      <c r="Y32" s="272" t="s">
        <v>7813</v>
      </c>
      <c r="Z32" s="272" t="s">
        <v>7813</v>
      </c>
      <c r="AA32" s="272" t="s">
        <v>7813</v>
      </c>
      <c r="AB32" s="272" t="s">
        <v>7813</v>
      </c>
      <c r="AC32" s="272" t="s">
        <v>7813</v>
      </c>
      <c r="AD32" s="272" t="s">
        <v>7813</v>
      </c>
      <c r="AE32" s="272" t="s">
        <v>7813</v>
      </c>
      <c r="AF32" s="272" t="s">
        <v>7813</v>
      </c>
      <c r="AG32" s="272" t="s">
        <v>7813</v>
      </c>
      <c r="AH32" s="272" t="str">
        <f>_xlfn.IFNA(VLOOKUP(C32,'INFORM Severity - hidden'!$C$5:$G$155,5,FALSE),"-")</f>
        <v>-</v>
      </c>
    </row>
    <row r="33" spans="1:34" x14ac:dyDescent="0.35">
      <c r="A33" t="s">
        <v>368</v>
      </c>
      <c r="B33" t="s">
        <v>7846</v>
      </c>
      <c r="C33" t="s">
        <v>7847</v>
      </c>
      <c r="D33" s="272" t="str">
        <f t="shared" si="0"/>
        <v>-</v>
      </c>
      <c r="E33" s="272" t="s">
        <v>7813</v>
      </c>
      <c r="F33" s="272" t="s">
        <v>7813</v>
      </c>
      <c r="G33" s="272" t="s">
        <v>7813</v>
      </c>
      <c r="H33" s="272" t="s">
        <v>7813</v>
      </c>
      <c r="I33" s="272" t="s">
        <v>7813</v>
      </c>
      <c r="J33" s="272" t="s">
        <v>7813</v>
      </c>
      <c r="K33" s="272" t="s">
        <v>7813</v>
      </c>
      <c r="L33" s="272" t="s">
        <v>7813</v>
      </c>
      <c r="M33" s="272" t="s">
        <v>7813</v>
      </c>
      <c r="N33" s="272" t="s">
        <v>7813</v>
      </c>
      <c r="O33" s="272" t="s">
        <v>7813</v>
      </c>
      <c r="P33" s="272" t="s">
        <v>7813</v>
      </c>
      <c r="Q33" s="272" t="s">
        <v>7813</v>
      </c>
      <c r="R33" s="272" t="s">
        <v>7813</v>
      </c>
      <c r="S33" s="272" t="s">
        <v>7813</v>
      </c>
      <c r="T33" s="272" t="s">
        <v>7813</v>
      </c>
      <c r="U33" s="272" t="s">
        <v>7813</v>
      </c>
      <c r="V33" s="272">
        <v>2.4</v>
      </c>
      <c r="W33" s="272">
        <v>2.6</v>
      </c>
      <c r="X33" s="272">
        <v>2.6</v>
      </c>
      <c r="Y33" s="272">
        <v>2.6</v>
      </c>
      <c r="Z33" s="272">
        <v>2.6</v>
      </c>
      <c r="AA33" s="272">
        <v>2.6</v>
      </c>
      <c r="AB33" s="272">
        <v>2.6</v>
      </c>
      <c r="AC33" s="272">
        <v>2.6</v>
      </c>
      <c r="AD33" s="272" t="s">
        <v>7813</v>
      </c>
      <c r="AE33" s="272" t="s">
        <v>7813</v>
      </c>
      <c r="AF33" s="272" t="s">
        <v>7813</v>
      </c>
      <c r="AG33" s="272" t="s">
        <v>7813</v>
      </c>
      <c r="AH33" s="272" t="str">
        <f>_xlfn.IFNA(VLOOKUP(C33,'INFORM Severity - hidden'!$C$5:$G$155,5,FALSE),"-")</f>
        <v>-</v>
      </c>
    </row>
    <row r="34" spans="1:34" x14ac:dyDescent="0.35">
      <c r="A34" t="s">
        <v>4346</v>
      </c>
      <c r="B34" t="s">
        <v>4344</v>
      </c>
      <c r="C34" t="s">
        <v>4345</v>
      </c>
      <c r="D34" s="272" t="str">
        <f t="shared" si="0"/>
        <v>Stable</v>
      </c>
      <c r="E34" s="272" t="s">
        <v>7813</v>
      </c>
      <c r="F34" s="272" t="s">
        <v>7813</v>
      </c>
      <c r="G34" s="272" t="s">
        <v>7813</v>
      </c>
      <c r="H34" s="272" t="s">
        <v>7813</v>
      </c>
      <c r="I34" s="272" t="s">
        <v>7813</v>
      </c>
      <c r="J34" s="272" t="s">
        <v>7813</v>
      </c>
      <c r="K34" s="272" t="s">
        <v>7813</v>
      </c>
      <c r="L34" s="272" t="s">
        <v>7813</v>
      </c>
      <c r="M34" s="272" t="s">
        <v>7813</v>
      </c>
      <c r="N34" s="272" t="s">
        <v>7813</v>
      </c>
      <c r="O34" s="272" t="s">
        <v>7813</v>
      </c>
      <c r="P34" s="272" t="s">
        <v>7813</v>
      </c>
      <c r="Q34" s="272" t="s">
        <v>7813</v>
      </c>
      <c r="R34" s="272" t="s">
        <v>7813</v>
      </c>
      <c r="S34" s="272" t="s">
        <v>7813</v>
      </c>
      <c r="T34" s="272" t="s">
        <v>7813</v>
      </c>
      <c r="U34" s="272" t="s">
        <v>7813</v>
      </c>
      <c r="V34" s="272" t="s">
        <v>7813</v>
      </c>
      <c r="W34" s="272" t="s">
        <v>7813</v>
      </c>
      <c r="X34" s="272" t="s">
        <v>7813</v>
      </c>
      <c r="Y34" s="272" t="s">
        <v>7813</v>
      </c>
      <c r="Z34" s="272" t="s">
        <v>7813</v>
      </c>
      <c r="AA34" s="272" t="s">
        <v>7813</v>
      </c>
      <c r="AB34" s="272" t="s">
        <v>7813</v>
      </c>
      <c r="AC34" s="272">
        <v>3.2</v>
      </c>
      <c r="AD34" s="272">
        <v>3.2</v>
      </c>
      <c r="AE34" s="272">
        <v>3.2</v>
      </c>
      <c r="AF34" s="272">
        <v>3.2</v>
      </c>
      <c r="AG34" s="272">
        <v>3.2</v>
      </c>
      <c r="AH34" s="272">
        <f>_xlfn.IFNA(VLOOKUP(C34,'INFORM Severity - hidden'!$C$5:$G$155,5,FALSE),"-")</f>
        <v>3.2</v>
      </c>
    </row>
    <row r="35" spans="1:34" x14ac:dyDescent="0.35">
      <c r="A35" t="s">
        <v>4346</v>
      </c>
      <c r="B35" t="s">
        <v>7848</v>
      </c>
      <c r="C35" t="s">
        <v>7849</v>
      </c>
      <c r="D35" s="272" t="str">
        <f t="shared" si="0"/>
        <v>-</v>
      </c>
      <c r="E35" s="272" t="s">
        <v>7813</v>
      </c>
      <c r="F35" s="272">
        <v>2.5</v>
      </c>
      <c r="G35" s="272">
        <v>2.5</v>
      </c>
      <c r="H35" s="272">
        <v>2.4</v>
      </c>
      <c r="I35" s="272">
        <v>2.4</v>
      </c>
      <c r="J35" s="272">
        <v>2.4</v>
      </c>
      <c r="K35" s="272">
        <v>2.4</v>
      </c>
      <c r="L35" s="272">
        <v>2.4</v>
      </c>
      <c r="M35" s="272">
        <v>2.4</v>
      </c>
      <c r="N35" s="272">
        <v>2.4</v>
      </c>
      <c r="O35" s="272">
        <v>1.7</v>
      </c>
      <c r="P35" s="272">
        <v>1.8</v>
      </c>
      <c r="Q35" s="272">
        <v>1.8</v>
      </c>
      <c r="R35" s="272">
        <v>1.8</v>
      </c>
      <c r="S35" s="272">
        <v>1.8</v>
      </c>
      <c r="T35" s="272">
        <v>1.8</v>
      </c>
      <c r="U35" s="272">
        <v>1.8</v>
      </c>
      <c r="V35" s="272">
        <v>1.8</v>
      </c>
      <c r="W35" s="272">
        <v>1.7</v>
      </c>
      <c r="X35" s="272">
        <v>1.7</v>
      </c>
      <c r="Y35" s="272">
        <v>1.7</v>
      </c>
      <c r="Z35" s="272">
        <v>2.2999999999999998</v>
      </c>
      <c r="AA35" s="272" t="s">
        <v>7813</v>
      </c>
      <c r="AB35" s="272" t="s">
        <v>7813</v>
      </c>
      <c r="AC35" s="272" t="s">
        <v>7813</v>
      </c>
      <c r="AD35" s="272" t="s">
        <v>7813</v>
      </c>
      <c r="AE35" s="272" t="s">
        <v>7813</v>
      </c>
      <c r="AF35" s="272" t="s">
        <v>7813</v>
      </c>
      <c r="AG35" s="272" t="s">
        <v>7813</v>
      </c>
      <c r="AH35" s="272" t="str">
        <f>_xlfn.IFNA(VLOOKUP(C35,'INFORM Severity - hidden'!$C$5:$G$155,5,FALSE),"-")</f>
        <v>-</v>
      </c>
    </row>
    <row r="36" spans="1:34" x14ac:dyDescent="0.35">
      <c r="A36" t="s">
        <v>4346</v>
      </c>
      <c r="B36" t="s">
        <v>7850</v>
      </c>
      <c r="C36" t="s">
        <v>7851</v>
      </c>
      <c r="D36" s="272" t="str">
        <f t="shared" si="0"/>
        <v>-</v>
      </c>
      <c r="E36" s="272" t="s">
        <v>7813</v>
      </c>
      <c r="F36" s="272" t="s">
        <v>7813</v>
      </c>
      <c r="G36" s="272" t="s">
        <v>7813</v>
      </c>
      <c r="H36" s="272" t="s">
        <v>7813</v>
      </c>
      <c r="I36" s="272" t="s">
        <v>7813</v>
      </c>
      <c r="J36" s="272" t="s">
        <v>7813</v>
      </c>
      <c r="K36" s="272" t="s">
        <v>7813</v>
      </c>
      <c r="L36" s="272" t="s">
        <v>7813</v>
      </c>
      <c r="M36" s="272" t="s">
        <v>7813</v>
      </c>
      <c r="N36" s="272" t="s">
        <v>7813</v>
      </c>
      <c r="O36" s="272" t="s">
        <v>7813</v>
      </c>
      <c r="P36" s="272" t="s">
        <v>7813</v>
      </c>
      <c r="Q36" s="272" t="s">
        <v>7813</v>
      </c>
      <c r="R36" s="272" t="s">
        <v>7813</v>
      </c>
      <c r="S36" s="272" t="s">
        <v>7813</v>
      </c>
      <c r="T36" s="272" t="s">
        <v>7813</v>
      </c>
      <c r="U36" s="272" t="s">
        <v>7813</v>
      </c>
      <c r="V36" s="272" t="s">
        <v>7813</v>
      </c>
      <c r="W36" s="272" t="s">
        <v>7813</v>
      </c>
      <c r="X36" s="272" t="s">
        <v>7813</v>
      </c>
      <c r="Y36" s="272" t="s">
        <v>7813</v>
      </c>
      <c r="Z36" s="272" t="s">
        <v>7813</v>
      </c>
      <c r="AA36" s="272">
        <v>2.2000000000000002</v>
      </c>
      <c r="AB36" s="272">
        <v>2.2000000000000002</v>
      </c>
      <c r="AC36" s="272">
        <v>2.2000000000000002</v>
      </c>
      <c r="AD36" s="272">
        <v>2.2000000000000002</v>
      </c>
      <c r="AE36" s="272" t="s">
        <v>7813</v>
      </c>
      <c r="AF36" s="272" t="s">
        <v>7813</v>
      </c>
      <c r="AG36" s="272" t="s">
        <v>7813</v>
      </c>
      <c r="AH36" s="272" t="str">
        <f>_xlfn.IFNA(VLOOKUP(C36,'INFORM Severity - hidden'!$C$5:$G$155,5,FALSE),"-")</f>
        <v>-</v>
      </c>
    </row>
    <row r="37" spans="1:34" x14ac:dyDescent="0.35">
      <c r="A37" t="s">
        <v>455</v>
      </c>
      <c r="B37" t="s">
        <v>453</v>
      </c>
      <c r="C37" t="s">
        <v>454</v>
      </c>
      <c r="D37" s="272" t="str">
        <f t="shared" si="0"/>
        <v>Decreasing</v>
      </c>
      <c r="E37" s="272" t="s">
        <v>7813</v>
      </c>
      <c r="F37" s="272">
        <v>3.9</v>
      </c>
      <c r="G37" s="272">
        <v>3.9</v>
      </c>
      <c r="H37" s="272">
        <v>4</v>
      </c>
      <c r="I37" s="272">
        <v>4</v>
      </c>
      <c r="J37" s="272">
        <v>4</v>
      </c>
      <c r="K37" s="272">
        <v>4</v>
      </c>
      <c r="L37" s="272">
        <v>4</v>
      </c>
      <c r="M37" s="272">
        <v>4</v>
      </c>
      <c r="N37" s="272">
        <v>4.0999999999999996</v>
      </c>
      <c r="O37" s="272">
        <v>4.0999999999999996</v>
      </c>
      <c r="P37" s="272">
        <v>4.0999999999999996</v>
      </c>
      <c r="Q37" s="272">
        <v>4.0999999999999996</v>
      </c>
      <c r="R37" s="272">
        <v>3.8</v>
      </c>
      <c r="S37" s="272">
        <v>3.8</v>
      </c>
      <c r="T37" s="272">
        <v>4.2</v>
      </c>
      <c r="U37" s="272">
        <v>4.2</v>
      </c>
      <c r="V37" s="272">
        <v>4.2</v>
      </c>
      <c r="W37" s="272">
        <v>4.2</v>
      </c>
      <c r="X37" s="272">
        <v>4.2</v>
      </c>
      <c r="Y37" s="272">
        <v>4.2</v>
      </c>
      <c r="Z37" s="272">
        <v>4.2</v>
      </c>
      <c r="AA37" s="272">
        <v>4.0999999999999996</v>
      </c>
      <c r="AB37" s="272">
        <v>3.9</v>
      </c>
      <c r="AC37" s="272">
        <v>3.9</v>
      </c>
      <c r="AD37" s="272">
        <v>3.9</v>
      </c>
      <c r="AE37" s="272">
        <v>3.9</v>
      </c>
      <c r="AF37" s="272">
        <v>3.9</v>
      </c>
      <c r="AG37" s="272">
        <v>3.7</v>
      </c>
      <c r="AH37" s="272">
        <f>_xlfn.IFNA(VLOOKUP(C37,'INFORM Severity - hidden'!$C$5:$G$155,5,FALSE),"-")</f>
        <v>3.7</v>
      </c>
    </row>
    <row r="38" spans="1:34" x14ac:dyDescent="0.35">
      <c r="A38" t="s">
        <v>455</v>
      </c>
      <c r="B38" t="s">
        <v>467</v>
      </c>
      <c r="C38" t="s">
        <v>468</v>
      </c>
      <c r="D38" s="272" t="str">
        <f t="shared" si="0"/>
        <v>Stable</v>
      </c>
      <c r="E38" s="272" t="s">
        <v>7813</v>
      </c>
      <c r="F38" s="272">
        <v>2.8</v>
      </c>
      <c r="G38" s="272">
        <v>2.8</v>
      </c>
      <c r="H38" s="272">
        <v>3.3</v>
      </c>
      <c r="I38" s="272">
        <v>3.3</v>
      </c>
      <c r="J38" s="272">
        <v>3.3</v>
      </c>
      <c r="K38" s="272">
        <v>3.3</v>
      </c>
      <c r="L38" s="272">
        <v>3.3</v>
      </c>
      <c r="M38" s="272">
        <v>3.3</v>
      </c>
      <c r="N38" s="272">
        <v>3.3</v>
      </c>
      <c r="O38" s="272">
        <v>3.3</v>
      </c>
      <c r="P38" s="272">
        <v>3.3</v>
      </c>
      <c r="Q38" s="272">
        <v>3.3</v>
      </c>
      <c r="R38" s="272">
        <v>3.4</v>
      </c>
      <c r="S38" s="272">
        <v>3.4</v>
      </c>
      <c r="T38" s="272">
        <v>3.4</v>
      </c>
      <c r="U38" s="272">
        <v>3.4</v>
      </c>
      <c r="V38" s="272">
        <v>3.4</v>
      </c>
      <c r="W38" s="272">
        <v>3.4</v>
      </c>
      <c r="X38" s="272">
        <v>3.4</v>
      </c>
      <c r="Y38" s="272">
        <v>3.4</v>
      </c>
      <c r="Z38" s="272">
        <v>3.4</v>
      </c>
      <c r="AA38" s="272">
        <v>3.4</v>
      </c>
      <c r="AB38" s="272">
        <v>3.4</v>
      </c>
      <c r="AC38" s="272">
        <v>3.4</v>
      </c>
      <c r="AD38" s="272">
        <v>3.4</v>
      </c>
      <c r="AE38" s="272">
        <v>3.4</v>
      </c>
      <c r="AF38" s="272">
        <v>3.4</v>
      </c>
      <c r="AG38" s="272">
        <v>3.4</v>
      </c>
      <c r="AH38" s="272">
        <f>_xlfn.IFNA(VLOOKUP(C38,'INFORM Severity - hidden'!$C$5:$G$155,5,FALSE),"-")</f>
        <v>3.4</v>
      </c>
    </row>
    <row r="39" spans="1:34" x14ac:dyDescent="0.35">
      <c r="A39" t="s">
        <v>455</v>
      </c>
      <c r="B39" t="s">
        <v>7852</v>
      </c>
      <c r="C39" t="s">
        <v>7853</v>
      </c>
      <c r="D39" s="272" t="str">
        <f t="shared" si="0"/>
        <v>-</v>
      </c>
      <c r="E39" s="272" t="s">
        <v>7813</v>
      </c>
      <c r="F39" s="272" t="s">
        <v>7813</v>
      </c>
      <c r="G39" s="272" t="s">
        <v>7813</v>
      </c>
      <c r="H39" s="272" t="s">
        <v>7813</v>
      </c>
      <c r="I39" s="272" t="s">
        <v>7813</v>
      </c>
      <c r="J39" s="272" t="s">
        <v>7813</v>
      </c>
      <c r="K39" s="272" t="s">
        <v>7813</v>
      </c>
      <c r="L39" s="272" t="s">
        <v>7813</v>
      </c>
      <c r="M39" s="272" t="s">
        <v>7813</v>
      </c>
      <c r="N39" s="272" t="s">
        <v>7813</v>
      </c>
      <c r="O39" s="272" t="s">
        <v>7813</v>
      </c>
      <c r="P39" s="272" t="s">
        <v>7813</v>
      </c>
      <c r="Q39" s="272" t="s">
        <v>7813</v>
      </c>
      <c r="R39" s="272" t="s">
        <v>7813</v>
      </c>
      <c r="S39" s="272" t="s">
        <v>7813</v>
      </c>
      <c r="T39" s="272" t="s">
        <v>7813</v>
      </c>
      <c r="U39" s="272" t="s">
        <v>7813</v>
      </c>
      <c r="V39" s="272" t="s">
        <v>7813</v>
      </c>
      <c r="W39" s="272" t="s">
        <v>7813</v>
      </c>
      <c r="X39" s="272" t="s">
        <v>7813</v>
      </c>
      <c r="Y39" s="272" t="s">
        <v>7813</v>
      </c>
      <c r="Z39" s="272" t="s">
        <v>7813</v>
      </c>
      <c r="AA39" s="272">
        <v>2.2000000000000002</v>
      </c>
      <c r="AB39" s="272">
        <v>2</v>
      </c>
      <c r="AC39" s="272">
        <v>2.1</v>
      </c>
      <c r="AD39" s="272">
        <v>2.1</v>
      </c>
      <c r="AE39" s="272">
        <v>2.1</v>
      </c>
      <c r="AF39" s="272">
        <v>2.1</v>
      </c>
      <c r="AG39" s="272" t="s">
        <v>7813</v>
      </c>
      <c r="AH39" s="272" t="str">
        <f>_xlfn.IFNA(VLOOKUP(C39,'INFORM Severity - hidden'!$C$5:$G$155,5,FALSE),"-")</f>
        <v>-</v>
      </c>
    </row>
    <row r="40" spans="1:34" x14ac:dyDescent="0.35">
      <c r="A40" t="s">
        <v>7426</v>
      </c>
      <c r="B40" t="s">
        <v>7854</v>
      </c>
      <c r="C40" t="s">
        <v>7855</v>
      </c>
      <c r="D40" s="272" t="str">
        <f t="shared" si="0"/>
        <v>-</v>
      </c>
      <c r="E40" s="272" t="s">
        <v>7813</v>
      </c>
      <c r="F40" s="272" t="s">
        <v>7813</v>
      </c>
      <c r="G40" s="272" t="s">
        <v>7813</v>
      </c>
      <c r="H40" s="272">
        <v>2</v>
      </c>
      <c r="I40" s="272">
        <v>2</v>
      </c>
      <c r="J40" s="272" t="s">
        <v>7813</v>
      </c>
      <c r="K40" s="272" t="s">
        <v>7813</v>
      </c>
      <c r="L40" s="272" t="s">
        <v>7813</v>
      </c>
      <c r="M40" s="272" t="s">
        <v>7813</v>
      </c>
      <c r="N40" s="272" t="s">
        <v>7813</v>
      </c>
      <c r="O40" s="272" t="s">
        <v>7813</v>
      </c>
      <c r="P40" s="272" t="s">
        <v>7813</v>
      </c>
      <c r="Q40" s="272" t="s">
        <v>7813</v>
      </c>
      <c r="R40" s="272" t="s">
        <v>7813</v>
      </c>
      <c r="S40" s="272" t="s">
        <v>7813</v>
      </c>
      <c r="T40" s="272" t="s">
        <v>7813</v>
      </c>
      <c r="U40" s="272" t="s">
        <v>7813</v>
      </c>
      <c r="V40" s="272" t="s">
        <v>7813</v>
      </c>
      <c r="W40" s="272" t="s">
        <v>7813</v>
      </c>
      <c r="X40" s="272" t="s">
        <v>7813</v>
      </c>
      <c r="Y40" s="272" t="s">
        <v>7813</v>
      </c>
      <c r="Z40" s="272" t="s">
        <v>7813</v>
      </c>
      <c r="AA40" s="272" t="s">
        <v>7813</v>
      </c>
      <c r="AB40" s="272" t="s">
        <v>7813</v>
      </c>
      <c r="AC40" s="272" t="s">
        <v>7813</v>
      </c>
      <c r="AD40" s="272" t="s">
        <v>7813</v>
      </c>
      <c r="AE40" s="272" t="s">
        <v>7813</v>
      </c>
      <c r="AF40" s="272" t="s">
        <v>7813</v>
      </c>
      <c r="AG40" s="272" t="s">
        <v>7813</v>
      </c>
      <c r="AH40" s="272" t="str">
        <f>_xlfn.IFNA(VLOOKUP(C40,'INFORM Severity - hidden'!$C$5:$G$155,5,FALSE),"-")</f>
        <v>-</v>
      </c>
    </row>
    <row r="41" spans="1:34" x14ac:dyDescent="0.35">
      <c r="A41" t="s">
        <v>1069</v>
      </c>
      <c r="B41" t="s">
        <v>1067</v>
      </c>
      <c r="C41" t="s">
        <v>1068</v>
      </c>
      <c r="D41" s="272" t="str">
        <f t="shared" si="0"/>
        <v>Stable</v>
      </c>
      <c r="E41" s="272" t="s">
        <v>7813</v>
      </c>
      <c r="F41" s="272" t="s">
        <v>7813</v>
      </c>
      <c r="G41" s="272" t="s">
        <v>7813</v>
      </c>
      <c r="H41" s="272">
        <v>0.8</v>
      </c>
      <c r="I41" s="272">
        <v>0.8</v>
      </c>
      <c r="J41" s="272">
        <v>0.8</v>
      </c>
      <c r="K41" s="272">
        <v>0.8</v>
      </c>
      <c r="L41" s="272">
        <v>0.8</v>
      </c>
      <c r="M41" s="272">
        <v>0.8</v>
      </c>
      <c r="N41" s="272">
        <v>0.8</v>
      </c>
      <c r="O41" s="272">
        <v>0.8</v>
      </c>
      <c r="P41" s="272">
        <v>0.8</v>
      </c>
      <c r="Q41" s="272">
        <v>1.3</v>
      </c>
      <c r="R41" s="272">
        <v>1.2</v>
      </c>
      <c r="S41" s="272">
        <v>1</v>
      </c>
      <c r="T41" s="272">
        <v>1</v>
      </c>
      <c r="U41" s="272">
        <v>1</v>
      </c>
      <c r="V41" s="272">
        <v>1</v>
      </c>
      <c r="W41" s="272">
        <v>1</v>
      </c>
      <c r="X41" s="272">
        <v>1</v>
      </c>
      <c r="Y41" s="272">
        <v>1.1000000000000001</v>
      </c>
      <c r="Z41" s="272">
        <v>1.1000000000000001</v>
      </c>
      <c r="AA41" s="272">
        <v>1.1000000000000001</v>
      </c>
      <c r="AB41" s="272">
        <v>1.1000000000000001</v>
      </c>
      <c r="AC41" s="272">
        <v>1.1000000000000001</v>
      </c>
      <c r="AD41" s="272">
        <v>1.1000000000000001</v>
      </c>
      <c r="AE41" s="272">
        <v>1.1000000000000001</v>
      </c>
      <c r="AF41" s="272">
        <v>1.1000000000000001</v>
      </c>
      <c r="AG41" s="272">
        <v>1.1000000000000001</v>
      </c>
      <c r="AH41" s="272">
        <f>_xlfn.IFNA(VLOOKUP(C41,'INFORM Severity - hidden'!$C$5:$G$155,5,FALSE),"-")</f>
        <v>1.1000000000000001</v>
      </c>
    </row>
    <row r="42" spans="1:34" x14ac:dyDescent="0.35">
      <c r="A42" t="s">
        <v>478</v>
      </c>
      <c r="B42" t="s">
        <v>2096</v>
      </c>
      <c r="C42" t="s">
        <v>2097</v>
      </c>
      <c r="D42" s="272" t="str">
        <f t="shared" si="0"/>
        <v>Decreasing</v>
      </c>
      <c r="E42" s="272" t="s">
        <v>7813</v>
      </c>
      <c r="F42" s="272">
        <v>2.6</v>
      </c>
      <c r="G42" s="272">
        <v>2.9</v>
      </c>
      <c r="H42" s="272">
        <v>2.9</v>
      </c>
      <c r="I42" s="272" t="s">
        <v>7813</v>
      </c>
      <c r="J42" s="272" t="s">
        <v>7813</v>
      </c>
      <c r="K42" s="272" t="s">
        <v>7813</v>
      </c>
      <c r="L42" s="272" t="s">
        <v>7813</v>
      </c>
      <c r="M42" s="272" t="s">
        <v>7813</v>
      </c>
      <c r="N42" s="272" t="s">
        <v>7813</v>
      </c>
      <c r="O42" s="272" t="s">
        <v>7813</v>
      </c>
      <c r="P42" s="272">
        <v>2.9</v>
      </c>
      <c r="Q42" s="272">
        <v>2.9</v>
      </c>
      <c r="R42" s="272">
        <v>2.9</v>
      </c>
      <c r="S42" s="272">
        <v>2.9</v>
      </c>
      <c r="T42" s="272">
        <v>2.9</v>
      </c>
      <c r="U42" s="272">
        <v>2.9</v>
      </c>
      <c r="V42" s="272">
        <v>2.9</v>
      </c>
      <c r="W42" s="272">
        <v>2.9</v>
      </c>
      <c r="X42" s="272">
        <v>2.9</v>
      </c>
      <c r="Y42" s="272">
        <v>2.9</v>
      </c>
      <c r="Z42" s="272">
        <v>2.9</v>
      </c>
      <c r="AA42" s="272">
        <v>3</v>
      </c>
      <c r="AB42" s="272">
        <v>3</v>
      </c>
      <c r="AC42" s="272">
        <v>3</v>
      </c>
      <c r="AD42" s="272">
        <v>2.7</v>
      </c>
      <c r="AE42" s="272">
        <v>2.7</v>
      </c>
      <c r="AF42" s="272">
        <v>2.7</v>
      </c>
      <c r="AG42" s="272">
        <v>2.7</v>
      </c>
      <c r="AH42" s="272">
        <f>_xlfn.IFNA(VLOOKUP(C42,'INFORM Severity - hidden'!$C$5:$G$155,5,FALSE),"-")</f>
        <v>2.7</v>
      </c>
    </row>
    <row r="43" spans="1:34" x14ac:dyDescent="0.35">
      <c r="A43" t="s">
        <v>478</v>
      </c>
      <c r="B43" t="s">
        <v>476</v>
      </c>
      <c r="C43" t="s">
        <v>477</v>
      </c>
      <c r="D43" s="272" t="str">
        <f t="shared" si="0"/>
        <v>Stable</v>
      </c>
      <c r="E43" s="272" t="s">
        <v>7813</v>
      </c>
      <c r="F43" s="272">
        <v>1.4</v>
      </c>
      <c r="G43" s="272">
        <v>1.4</v>
      </c>
      <c r="H43" s="272">
        <v>1.7</v>
      </c>
      <c r="I43" s="272">
        <v>1.7</v>
      </c>
      <c r="J43" s="272">
        <v>1.7</v>
      </c>
      <c r="K43" s="272">
        <v>1.7</v>
      </c>
      <c r="L43" s="272">
        <v>1.4</v>
      </c>
      <c r="M43" s="272">
        <v>1.4</v>
      </c>
      <c r="N43" s="272">
        <v>1.4</v>
      </c>
      <c r="O43" s="272">
        <v>1.4</v>
      </c>
      <c r="P43" s="272">
        <v>1.4</v>
      </c>
      <c r="Q43" s="272">
        <v>1.4</v>
      </c>
      <c r="R43" s="272">
        <v>1.4</v>
      </c>
      <c r="S43" s="272">
        <v>1.4</v>
      </c>
      <c r="T43" s="272">
        <v>1.4</v>
      </c>
      <c r="U43" s="272">
        <v>1.4</v>
      </c>
      <c r="V43" s="272">
        <v>1.4</v>
      </c>
      <c r="W43" s="272">
        <v>1.4</v>
      </c>
      <c r="X43" s="272">
        <v>1.4</v>
      </c>
      <c r="Y43" s="272">
        <v>1.5</v>
      </c>
      <c r="Z43" s="272">
        <v>1.5</v>
      </c>
      <c r="AA43" s="272">
        <v>1.7</v>
      </c>
      <c r="AB43" s="272">
        <v>1.7</v>
      </c>
      <c r="AC43" s="272">
        <v>1.7</v>
      </c>
      <c r="AD43" s="272">
        <v>1.7</v>
      </c>
      <c r="AE43" s="272">
        <v>1.7</v>
      </c>
      <c r="AF43" s="272">
        <v>1.7</v>
      </c>
      <c r="AG43" s="272">
        <v>1.7</v>
      </c>
      <c r="AH43" s="272">
        <f>_xlfn.IFNA(VLOOKUP(C43,'INFORM Severity - hidden'!$C$5:$G$155,5,FALSE),"-")</f>
        <v>1.7</v>
      </c>
    </row>
    <row r="44" spans="1:34" x14ac:dyDescent="0.35">
      <c r="A44" t="s">
        <v>478</v>
      </c>
      <c r="B44" t="s">
        <v>487</v>
      </c>
      <c r="C44" t="s">
        <v>488</v>
      </c>
      <c r="D44" s="272" t="str">
        <f t="shared" si="0"/>
        <v>Decreasing</v>
      </c>
      <c r="E44" s="272" t="s">
        <v>7813</v>
      </c>
      <c r="F44" s="272">
        <v>2.6</v>
      </c>
      <c r="G44" s="272">
        <v>2.8</v>
      </c>
      <c r="H44" s="272">
        <v>2.8</v>
      </c>
      <c r="I44" s="272">
        <v>2.9</v>
      </c>
      <c r="J44" s="272">
        <v>2.8</v>
      </c>
      <c r="K44" s="272">
        <v>2.8</v>
      </c>
      <c r="L44" s="272">
        <v>2.7</v>
      </c>
      <c r="M44" s="272">
        <v>2.7</v>
      </c>
      <c r="N44" s="272">
        <v>2.7</v>
      </c>
      <c r="O44" s="272">
        <v>2.8</v>
      </c>
      <c r="P44" s="272">
        <v>2.8</v>
      </c>
      <c r="Q44" s="272">
        <v>2.8</v>
      </c>
      <c r="R44" s="272">
        <v>2.8</v>
      </c>
      <c r="S44" s="272">
        <v>2.8</v>
      </c>
      <c r="T44" s="272">
        <v>2.8</v>
      </c>
      <c r="U44" s="272">
        <v>2.8</v>
      </c>
      <c r="V44" s="272">
        <v>2.8</v>
      </c>
      <c r="W44" s="272">
        <v>2.8</v>
      </c>
      <c r="X44" s="272">
        <v>2.8</v>
      </c>
      <c r="Y44" s="272">
        <v>2.9</v>
      </c>
      <c r="Z44" s="272">
        <v>2.9</v>
      </c>
      <c r="AA44" s="272">
        <v>3</v>
      </c>
      <c r="AB44" s="272">
        <v>3</v>
      </c>
      <c r="AC44" s="272">
        <v>3</v>
      </c>
      <c r="AD44" s="272">
        <v>2.7</v>
      </c>
      <c r="AE44" s="272">
        <v>2.7</v>
      </c>
      <c r="AF44" s="272">
        <v>2.7</v>
      </c>
      <c r="AG44" s="272">
        <v>2.7</v>
      </c>
      <c r="AH44" s="272">
        <f>_xlfn.IFNA(VLOOKUP(C44,'INFORM Severity - hidden'!$C$5:$G$155,5,FALSE),"-")</f>
        <v>2.7</v>
      </c>
    </row>
    <row r="45" spans="1:34" x14ac:dyDescent="0.35">
      <c r="A45" t="s">
        <v>478</v>
      </c>
      <c r="B45" t="s">
        <v>7856</v>
      </c>
      <c r="C45" t="s">
        <v>7857</v>
      </c>
      <c r="D45" s="272" t="str">
        <f t="shared" si="0"/>
        <v>-</v>
      </c>
      <c r="E45" s="272" t="s">
        <v>7813</v>
      </c>
      <c r="F45" s="272" t="s">
        <v>7813</v>
      </c>
      <c r="G45" s="272" t="s">
        <v>7813</v>
      </c>
      <c r="H45" s="272" t="s">
        <v>7813</v>
      </c>
      <c r="I45" s="272" t="s">
        <v>7813</v>
      </c>
      <c r="J45" s="272" t="s">
        <v>7813</v>
      </c>
      <c r="K45" s="272" t="s">
        <v>7813</v>
      </c>
      <c r="L45" s="272" t="s">
        <v>7813</v>
      </c>
      <c r="M45" s="272" t="s">
        <v>7813</v>
      </c>
      <c r="N45" s="272" t="s">
        <v>7813</v>
      </c>
      <c r="O45" s="272" t="s">
        <v>7813</v>
      </c>
      <c r="P45" s="272">
        <v>2.2999999999999998</v>
      </c>
      <c r="Q45" s="272">
        <v>2.2999999999999998</v>
      </c>
      <c r="R45" s="272">
        <v>2.2999999999999998</v>
      </c>
      <c r="S45" s="272">
        <v>2.2999999999999998</v>
      </c>
      <c r="T45" s="272">
        <v>2.2999999999999998</v>
      </c>
      <c r="U45" s="272">
        <v>2.2999999999999998</v>
      </c>
      <c r="V45" s="272">
        <v>2.2999999999999998</v>
      </c>
      <c r="W45" s="272" t="s">
        <v>7813</v>
      </c>
      <c r="X45" s="272" t="s">
        <v>7813</v>
      </c>
      <c r="Y45" s="272" t="s">
        <v>7813</v>
      </c>
      <c r="Z45" s="272" t="s">
        <v>7813</v>
      </c>
      <c r="AA45" s="272" t="s">
        <v>7813</v>
      </c>
      <c r="AB45" s="272" t="s">
        <v>7813</v>
      </c>
      <c r="AC45" s="272" t="s">
        <v>7813</v>
      </c>
      <c r="AD45" s="272" t="s">
        <v>7813</v>
      </c>
      <c r="AE45" s="272" t="s">
        <v>7813</v>
      </c>
      <c r="AF45" s="272" t="s">
        <v>7813</v>
      </c>
      <c r="AG45" s="272" t="s">
        <v>7813</v>
      </c>
      <c r="AH45" s="272" t="str">
        <f>_xlfn.IFNA(VLOOKUP(C45,'INFORM Severity - hidden'!$C$5:$G$155,5,FALSE),"-")</f>
        <v>-</v>
      </c>
    </row>
    <row r="46" spans="1:34" x14ac:dyDescent="0.35">
      <c r="A46" t="s">
        <v>607</v>
      </c>
      <c r="B46" t="s">
        <v>605</v>
      </c>
      <c r="C46" t="s">
        <v>606</v>
      </c>
      <c r="D46" s="272" t="str">
        <f t="shared" si="0"/>
        <v>-</v>
      </c>
      <c r="E46" s="272" t="s">
        <v>7813</v>
      </c>
      <c r="F46" s="272" t="s">
        <v>7813</v>
      </c>
      <c r="G46" s="272" t="s">
        <v>7813</v>
      </c>
      <c r="H46" s="272" t="s">
        <v>7813</v>
      </c>
      <c r="I46" s="272" t="s">
        <v>7813</v>
      </c>
      <c r="J46" s="272" t="s">
        <v>7813</v>
      </c>
      <c r="K46" s="272" t="s">
        <v>7813</v>
      </c>
      <c r="L46" s="272" t="s">
        <v>7813</v>
      </c>
      <c r="M46" s="272" t="s">
        <v>7813</v>
      </c>
      <c r="N46" s="272" t="s">
        <v>7813</v>
      </c>
      <c r="O46" s="272" t="s">
        <v>7813</v>
      </c>
      <c r="P46" s="272" t="s">
        <v>7813</v>
      </c>
      <c r="Q46" s="272" t="s">
        <v>7813</v>
      </c>
      <c r="R46" s="272" t="s">
        <v>7813</v>
      </c>
      <c r="S46" s="272" t="s">
        <v>7813</v>
      </c>
      <c r="T46" s="272" t="s">
        <v>7813</v>
      </c>
      <c r="U46" s="272" t="s">
        <v>7813</v>
      </c>
      <c r="V46" s="272" t="s">
        <v>7813</v>
      </c>
      <c r="W46" s="272" t="s">
        <v>7813</v>
      </c>
      <c r="X46" s="272" t="s">
        <v>7813</v>
      </c>
      <c r="Y46" s="272" t="s">
        <v>7813</v>
      </c>
      <c r="Z46" s="272" t="s">
        <v>7813</v>
      </c>
      <c r="AA46" s="272" t="s">
        <v>7813</v>
      </c>
      <c r="AB46" s="272" t="s">
        <v>7813</v>
      </c>
      <c r="AC46" s="272" t="s">
        <v>7813</v>
      </c>
      <c r="AD46" s="272" t="s">
        <v>7813</v>
      </c>
      <c r="AE46" s="272" t="s">
        <v>7813</v>
      </c>
      <c r="AF46" s="272" t="s">
        <v>7813</v>
      </c>
      <c r="AG46" s="272" t="s">
        <v>7813</v>
      </c>
      <c r="AH46" s="272" t="str">
        <f>_xlfn.IFNA(VLOOKUP(C46,'INFORM Severity - hidden'!$C$5:$G$155,5,FALSE),"-")</f>
        <v>x</v>
      </c>
    </row>
    <row r="47" spans="1:34" x14ac:dyDescent="0.35">
      <c r="A47" t="s">
        <v>607</v>
      </c>
      <c r="B47" t="s">
        <v>615</v>
      </c>
      <c r="C47" t="s">
        <v>616</v>
      </c>
      <c r="D47" s="272" t="str">
        <f t="shared" si="0"/>
        <v>Stable</v>
      </c>
      <c r="E47" s="272" t="s">
        <v>7813</v>
      </c>
      <c r="F47" s="272">
        <v>2.2000000000000002</v>
      </c>
      <c r="G47" s="272">
        <v>2.2000000000000002</v>
      </c>
      <c r="H47" s="272">
        <v>1.6</v>
      </c>
      <c r="I47" s="272">
        <v>1.6</v>
      </c>
      <c r="J47" s="272">
        <v>1.6</v>
      </c>
      <c r="K47" s="272">
        <v>1.6</v>
      </c>
      <c r="L47" s="272">
        <v>1.6</v>
      </c>
      <c r="M47" s="272">
        <v>1.6</v>
      </c>
      <c r="N47" s="272">
        <v>1.6</v>
      </c>
      <c r="O47" s="272">
        <v>2.2000000000000002</v>
      </c>
      <c r="P47" s="272">
        <v>2.2000000000000002</v>
      </c>
      <c r="Q47" s="272">
        <v>2.2000000000000002</v>
      </c>
      <c r="R47" s="272">
        <v>2.2000000000000002</v>
      </c>
      <c r="S47" s="272">
        <v>2.2000000000000002</v>
      </c>
      <c r="T47" s="272">
        <v>2.2000000000000002</v>
      </c>
      <c r="U47" s="272">
        <v>2.2000000000000002</v>
      </c>
      <c r="V47" s="272">
        <v>2.2000000000000002</v>
      </c>
      <c r="W47" s="272">
        <v>2.2000000000000002</v>
      </c>
      <c r="X47" s="272">
        <v>2.2000000000000002</v>
      </c>
      <c r="Y47" s="272">
        <v>2.2000000000000002</v>
      </c>
      <c r="Z47" s="272">
        <v>2.2000000000000002</v>
      </c>
      <c r="AA47" s="272">
        <v>2.2999999999999998</v>
      </c>
      <c r="AB47" s="272">
        <v>2.2999999999999998</v>
      </c>
      <c r="AC47" s="272">
        <v>2.2999999999999998</v>
      </c>
      <c r="AD47" s="272">
        <v>2.2999999999999998</v>
      </c>
      <c r="AE47" s="272">
        <v>2.2999999999999998</v>
      </c>
      <c r="AF47" s="272">
        <v>2.2999999999999998</v>
      </c>
      <c r="AG47" s="272">
        <v>2.2999999999999998</v>
      </c>
      <c r="AH47" s="272">
        <f>_xlfn.IFNA(VLOOKUP(C47,'INFORM Severity - hidden'!$C$5:$G$155,5,FALSE),"-")</f>
        <v>2.2999999999999998</v>
      </c>
    </row>
    <row r="48" spans="1:34" x14ac:dyDescent="0.35">
      <c r="A48" t="s">
        <v>607</v>
      </c>
      <c r="B48" t="s">
        <v>2611</v>
      </c>
      <c r="C48" t="s">
        <v>2612</v>
      </c>
      <c r="D48" s="272" t="str">
        <f t="shared" si="0"/>
        <v>-</v>
      </c>
      <c r="E48" s="272" t="s">
        <v>7813</v>
      </c>
      <c r="F48" s="272" t="s">
        <v>7813</v>
      </c>
      <c r="G48" s="272" t="s">
        <v>7813</v>
      </c>
      <c r="H48" s="272" t="s">
        <v>7813</v>
      </c>
      <c r="I48" s="272" t="s">
        <v>7813</v>
      </c>
      <c r="J48" s="272" t="s">
        <v>7813</v>
      </c>
      <c r="K48" s="272" t="s">
        <v>7813</v>
      </c>
      <c r="L48" s="272" t="s">
        <v>7813</v>
      </c>
      <c r="M48" s="272" t="s">
        <v>7813</v>
      </c>
      <c r="N48" s="272" t="s">
        <v>7813</v>
      </c>
      <c r="O48" s="272" t="s">
        <v>7813</v>
      </c>
      <c r="P48" s="272" t="s">
        <v>7813</v>
      </c>
      <c r="Q48" s="272" t="s">
        <v>7813</v>
      </c>
      <c r="R48" s="272" t="s">
        <v>7813</v>
      </c>
      <c r="S48" s="272" t="s">
        <v>7813</v>
      </c>
      <c r="T48" s="272" t="s">
        <v>7813</v>
      </c>
      <c r="U48" s="272" t="s">
        <v>7813</v>
      </c>
      <c r="V48" s="272" t="s">
        <v>7813</v>
      </c>
      <c r="W48" s="272" t="s">
        <v>7813</v>
      </c>
      <c r="X48" s="272" t="s">
        <v>7813</v>
      </c>
      <c r="Y48" s="272" t="s">
        <v>7813</v>
      </c>
      <c r="Z48" s="272" t="s">
        <v>7813</v>
      </c>
      <c r="AA48" s="272" t="s">
        <v>7813</v>
      </c>
      <c r="AB48" s="272" t="s">
        <v>7813</v>
      </c>
      <c r="AC48" s="272" t="s">
        <v>7813</v>
      </c>
      <c r="AD48" s="272" t="s">
        <v>7813</v>
      </c>
      <c r="AE48" s="272" t="s">
        <v>7813</v>
      </c>
      <c r="AF48" s="272" t="s">
        <v>7813</v>
      </c>
      <c r="AG48" s="272" t="s">
        <v>7813</v>
      </c>
      <c r="AH48" s="272" t="str">
        <f>_xlfn.IFNA(VLOOKUP(C48,'INFORM Severity - hidden'!$C$5:$G$155,5,FALSE),"-")</f>
        <v>x</v>
      </c>
    </row>
    <row r="49" spans="1:34" x14ac:dyDescent="0.35">
      <c r="A49" t="s">
        <v>497</v>
      </c>
      <c r="B49" t="s">
        <v>495</v>
      </c>
      <c r="C49" t="s">
        <v>496</v>
      </c>
      <c r="D49" s="272" t="str">
        <f t="shared" si="0"/>
        <v>Stable</v>
      </c>
      <c r="E49" s="272" t="s">
        <v>7813</v>
      </c>
      <c r="F49" s="272">
        <v>1.7</v>
      </c>
      <c r="G49" s="272">
        <v>1.7</v>
      </c>
      <c r="H49" s="272">
        <v>2.2999999999999998</v>
      </c>
      <c r="I49" s="272">
        <v>2.2999999999999998</v>
      </c>
      <c r="J49" s="272">
        <v>2.4</v>
      </c>
      <c r="K49" s="272">
        <v>2.2999999999999998</v>
      </c>
      <c r="L49" s="272">
        <v>2.2999999999999998</v>
      </c>
      <c r="M49" s="272">
        <v>2.2999999999999998</v>
      </c>
      <c r="N49" s="272">
        <v>2.2999999999999998</v>
      </c>
      <c r="O49" s="272">
        <v>2.2999999999999998</v>
      </c>
      <c r="P49" s="272">
        <v>2.2999999999999998</v>
      </c>
      <c r="Q49" s="272">
        <v>2.2999999999999998</v>
      </c>
      <c r="R49" s="272">
        <v>2.4</v>
      </c>
      <c r="S49" s="272">
        <v>2.5</v>
      </c>
      <c r="T49" s="272">
        <v>2.4</v>
      </c>
      <c r="U49" s="272">
        <v>2.4</v>
      </c>
      <c r="V49" s="272">
        <v>2.4</v>
      </c>
      <c r="W49" s="272">
        <v>2.4</v>
      </c>
      <c r="X49" s="272">
        <v>2.4</v>
      </c>
      <c r="Y49" s="272">
        <v>2.4</v>
      </c>
      <c r="Z49" s="272">
        <v>2.4</v>
      </c>
      <c r="AA49" s="272">
        <v>2.4</v>
      </c>
      <c r="AB49" s="272">
        <v>2.4</v>
      </c>
      <c r="AC49" s="272">
        <v>2.2999999999999998</v>
      </c>
      <c r="AD49" s="272">
        <v>2.2999999999999998</v>
      </c>
      <c r="AE49" s="272">
        <v>2.2999999999999998</v>
      </c>
      <c r="AF49" s="272">
        <v>2.2999999999999998</v>
      </c>
      <c r="AG49" s="272">
        <v>2.2999999999999998</v>
      </c>
      <c r="AH49" s="272">
        <f>_xlfn.IFNA(VLOOKUP(C49,'INFORM Severity - hidden'!$C$5:$G$155,5,FALSE),"-")</f>
        <v>2.2999999999999998</v>
      </c>
    </row>
    <row r="50" spans="1:34" x14ac:dyDescent="0.35">
      <c r="A50" t="s">
        <v>265</v>
      </c>
      <c r="B50" t="s">
        <v>263</v>
      </c>
      <c r="C50" t="s">
        <v>264</v>
      </c>
      <c r="D50" s="272" t="str">
        <f t="shared" si="0"/>
        <v>Decreasing</v>
      </c>
      <c r="E50" s="272" t="s">
        <v>7813</v>
      </c>
      <c r="F50" s="272">
        <v>1</v>
      </c>
      <c r="G50" s="272">
        <v>1</v>
      </c>
      <c r="H50" s="272">
        <v>1.7</v>
      </c>
      <c r="I50" s="272">
        <v>1.7</v>
      </c>
      <c r="J50" s="272">
        <v>1.7</v>
      </c>
      <c r="K50" s="272">
        <v>1.7</v>
      </c>
      <c r="L50" s="272">
        <v>1.7</v>
      </c>
      <c r="M50" s="272">
        <v>1.7</v>
      </c>
      <c r="N50" s="272">
        <v>1.7</v>
      </c>
      <c r="O50" s="272">
        <v>1.7</v>
      </c>
      <c r="P50" s="272">
        <v>1.7</v>
      </c>
      <c r="Q50" s="272">
        <v>1.7</v>
      </c>
      <c r="R50" s="272">
        <v>1.7</v>
      </c>
      <c r="S50" s="272">
        <v>1.7</v>
      </c>
      <c r="T50" s="272">
        <v>2.1</v>
      </c>
      <c r="U50" s="272">
        <v>2.1</v>
      </c>
      <c r="V50" s="272">
        <v>2.2000000000000002</v>
      </c>
      <c r="W50" s="272">
        <v>2.2000000000000002</v>
      </c>
      <c r="X50" s="272">
        <v>2.2000000000000002</v>
      </c>
      <c r="Y50" s="272">
        <v>2.2000000000000002</v>
      </c>
      <c r="Z50" s="272">
        <v>2.2000000000000002</v>
      </c>
      <c r="AA50" s="272">
        <v>2.4</v>
      </c>
      <c r="AB50" s="272">
        <v>2.4</v>
      </c>
      <c r="AC50" s="272">
        <v>3.1</v>
      </c>
      <c r="AD50" s="272">
        <v>3.1</v>
      </c>
      <c r="AE50" s="272">
        <v>2.9</v>
      </c>
      <c r="AF50" s="272">
        <v>2.4</v>
      </c>
      <c r="AG50" s="272">
        <v>2.4</v>
      </c>
      <c r="AH50" s="272">
        <f>_xlfn.IFNA(VLOOKUP(C50,'INFORM Severity - hidden'!$C$5:$G$155,5,FALSE),"-")</f>
        <v>2.4</v>
      </c>
    </row>
    <row r="51" spans="1:34" x14ac:dyDescent="0.35">
      <c r="A51" t="s">
        <v>378</v>
      </c>
      <c r="B51" t="s">
        <v>376</v>
      </c>
      <c r="C51" t="s">
        <v>377</v>
      </c>
      <c r="D51" s="272" t="str">
        <f t="shared" si="0"/>
        <v>Stable</v>
      </c>
      <c r="E51" s="272" t="s">
        <v>7813</v>
      </c>
      <c r="F51" s="272">
        <v>3.4</v>
      </c>
      <c r="G51" s="272">
        <v>3.4</v>
      </c>
      <c r="H51" s="272">
        <v>3.8</v>
      </c>
      <c r="I51" s="272">
        <v>3.8</v>
      </c>
      <c r="J51" s="272">
        <v>3.8</v>
      </c>
      <c r="K51" s="272">
        <v>3.8</v>
      </c>
      <c r="L51" s="272">
        <v>3.8</v>
      </c>
      <c r="M51" s="272">
        <v>3.8</v>
      </c>
      <c r="N51" s="272">
        <v>3.8</v>
      </c>
      <c r="O51" s="272">
        <v>3.8</v>
      </c>
      <c r="P51" s="272">
        <v>3.8</v>
      </c>
      <c r="Q51" s="272">
        <v>3.8</v>
      </c>
      <c r="R51" s="272">
        <v>3.8</v>
      </c>
      <c r="S51" s="272">
        <v>3.8</v>
      </c>
      <c r="T51" s="272">
        <v>3.8</v>
      </c>
      <c r="U51" s="272">
        <v>3.8</v>
      </c>
      <c r="V51" s="272">
        <v>3.8</v>
      </c>
      <c r="W51" s="272">
        <v>3.8</v>
      </c>
      <c r="X51" s="272">
        <v>3.8</v>
      </c>
      <c r="Y51" s="272">
        <v>3.8</v>
      </c>
      <c r="Z51" s="272">
        <v>3.8</v>
      </c>
      <c r="AA51" s="272">
        <v>3.7</v>
      </c>
      <c r="AB51" s="272">
        <v>3.7</v>
      </c>
      <c r="AC51" s="272">
        <v>3.7</v>
      </c>
      <c r="AD51" s="272">
        <v>3.7</v>
      </c>
      <c r="AE51" s="272">
        <v>3.7</v>
      </c>
      <c r="AF51" s="272">
        <v>3.7</v>
      </c>
      <c r="AG51" s="272">
        <v>3.7</v>
      </c>
      <c r="AH51" s="272">
        <f>_xlfn.IFNA(VLOOKUP(C51,'INFORM Severity - hidden'!$C$5:$G$155,5,FALSE),"-")</f>
        <v>3.7</v>
      </c>
    </row>
    <row r="52" spans="1:34" x14ac:dyDescent="0.35">
      <c r="A52" t="s">
        <v>505</v>
      </c>
      <c r="B52" t="s">
        <v>503</v>
      </c>
      <c r="C52" t="s">
        <v>504</v>
      </c>
      <c r="D52" s="272" t="str">
        <f t="shared" si="0"/>
        <v>Increasing</v>
      </c>
      <c r="E52" s="272" t="s">
        <v>7813</v>
      </c>
      <c r="F52" s="272">
        <v>1.2</v>
      </c>
      <c r="G52" s="272" t="s">
        <v>7813</v>
      </c>
      <c r="H52" s="272" t="s">
        <v>7813</v>
      </c>
      <c r="I52" s="272" t="s">
        <v>7813</v>
      </c>
      <c r="J52" s="272" t="s">
        <v>7813</v>
      </c>
      <c r="K52" s="272" t="s">
        <v>7813</v>
      </c>
      <c r="L52" s="272" t="s">
        <v>7813</v>
      </c>
      <c r="M52" s="272" t="s">
        <v>7813</v>
      </c>
      <c r="N52" s="272" t="s">
        <v>7813</v>
      </c>
      <c r="O52" s="272" t="s">
        <v>7813</v>
      </c>
      <c r="P52" s="272" t="s">
        <v>7813</v>
      </c>
      <c r="Q52" s="272" t="s">
        <v>7813</v>
      </c>
      <c r="R52" s="272" t="s">
        <v>7813</v>
      </c>
      <c r="S52" s="272" t="s">
        <v>7813</v>
      </c>
      <c r="T52" s="272" t="s">
        <v>7813</v>
      </c>
      <c r="U52" s="272" t="s">
        <v>7813</v>
      </c>
      <c r="V52" s="272" t="s">
        <v>7813</v>
      </c>
      <c r="W52" s="272" t="s">
        <v>7813</v>
      </c>
      <c r="X52" s="272" t="s">
        <v>7813</v>
      </c>
      <c r="Y52" s="272" t="s">
        <v>7813</v>
      </c>
      <c r="Z52" s="272" t="s">
        <v>7813</v>
      </c>
      <c r="AA52" s="272" t="s">
        <v>7813</v>
      </c>
      <c r="AB52" s="272" t="s">
        <v>7813</v>
      </c>
      <c r="AC52" s="272">
        <v>1.5</v>
      </c>
      <c r="AD52" s="272">
        <v>1.5</v>
      </c>
      <c r="AE52" s="272">
        <v>1.5</v>
      </c>
      <c r="AF52" s="272">
        <v>1.5</v>
      </c>
      <c r="AG52" s="272">
        <v>1.5</v>
      </c>
      <c r="AH52" s="272">
        <f>_xlfn.IFNA(VLOOKUP(C52,'INFORM Severity - hidden'!$C$5:$G$155,5,FALSE),"-")</f>
        <v>1.7</v>
      </c>
    </row>
    <row r="53" spans="1:34" x14ac:dyDescent="0.35">
      <c r="A53" t="s">
        <v>629</v>
      </c>
      <c r="B53" t="s">
        <v>627</v>
      </c>
      <c r="C53" t="s">
        <v>628</v>
      </c>
      <c r="D53" s="272" t="str">
        <f t="shared" si="0"/>
        <v>Increasing</v>
      </c>
      <c r="E53" s="272" t="s">
        <v>7813</v>
      </c>
      <c r="F53" s="272" t="s">
        <v>7813</v>
      </c>
      <c r="G53" s="272">
        <v>3.8</v>
      </c>
      <c r="H53" s="272">
        <v>3.8</v>
      </c>
      <c r="I53" s="272">
        <v>3.8</v>
      </c>
      <c r="J53" s="272">
        <v>3.8</v>
      </c>
      <c r="K53" s="272">
        <v>3.8</v>
      </c>
      <c r="L53" s="272">
        <v>3.8</v>
      </c>
      <c r="M53" s="272">
        <v>3.8</v>
      </c>
      <c r="N53" s="272">
        <v>3.8</v>
      </c>
      <c r="O53" s="272">
        <v>3.8</v>
      </c>
      <c r="P53" s="272">
        <v>3.8</v>
      </c>
      <c r="Q53" s="272">
        <v>3.8</v>
      </c>
      <c r="R53" s="272">
        <v>3.8</v>
      </c>
      <c r="S53" s="272">
        <v>3.8</v>
      </c>
      <c r="T53" s="272">
        <v>4</v>
      </c>
      <c r="U53" s="272">
        <v>4</v>
      </c>
      <c r="V53" s="272">
        <v>4</v>
      </c>
      <c r="W53" s="272">
        <v>4</v>
      </c>
      <c r="X53" s="272">
        <v>4</v>
      </c>
      <c r="Y53" s="272">
        <v>4</v>
      </c>
      <c r="Z53" s="272">
        <v>4</v>
      </c>
      <c r="AA53" s="272">
        <v>4.0999999999999996</v>
      </c>
      <c r="AB53" s="272">
        <v>4.0999999999999996</v>
      </c>
      <c r="AC53" s="272">
        <v>4.0999999999999996</v>
      </c>
      <c r="AD53" s="272">
        <v>4.0999999999999996</v>
      </c>
      <c r="AE53" s="272">
        <v>4.5</v>
      </c>
      <c r="AF53" s="272">
        <v>4.5</v>
      </c>
      <c r="AG53" s="272">
        <v>4.5</v>
      </c>
      <c r="AH53" s="272">
        <f>_xlfn.IFNA(VLOOKUP(C53,'INFORM Severity - hidden'!$C$5:$G$155,5,FALSE),"-")</f>
        <v>4.5999999999999996</v>
      </c>
    </row>
    <row r="54" spans="1:34" x14ac:dyDescent="0.35">
      <c r="A54" t="s">
        <v>629</v>
      </c>
      <c r="B54" t="s">
        <v>2530</v>
      </c>
      <c r="C54" t="s">
        <v>2531</v>
      </c>
      <c r="D54" s="272" t="str">
        <f t="shared" si="0"/>
        <v>Decreasing</v>
      </c>
      <c r="E54" s="272" t="s">
        <v>7813</v>
      </c>
      <c r="F54" s="272" t="s">
        <v>7813</v>
      </c>
      <c r="G54" s="272" t="s">
        <v>7813</v>
      </c>
      <c r="H54" s="272" t="s">
        <v>7813</v>
      </c>
      <c r="I54" s="272" t="s">
        <v>7813</v>
      </c>
      <c r="J54" s="272" t="s">
        <v>7813</v>
      </c>
      <c r="K54" s="272" t="s">
        <v>7813</v>
      </c>
      <c r="L54" s="272" t="s">
        <v>7813</v>
      </c>
      <c r="M54" s="272" t="s">
        <v>7813</v>
      </c>
      <c r="N54" s="272" t="s">
        <v>7813</v>
      </c>
      <c r="O54" s="272" t="s">
        <v>7813</v>
      </c>
      <c r="P54" s="272" t="s">
        <v>7813</v>
      </c>
      <c r="Q54" s="272" t="s">
        <v>7813</v>
      </c>
      <c r="R54" s="272" t="s">
        <v>7813</v>
      </c>
      <c r="S54" s="272" t="s">
        <v>7813</v>
      </c>
      <c r="T54" s="272" t="s">
        <v>7813</v>
      </c>
      <c r="U54" s="272" t="s">
        <v>7813</v>
      </c>
      <c r="V54" s="272">
        <v>2.4</v>
      </c>
      <c r="W54" s="272">
        <v>2.4</v>
      </c>
      <c r="X54" s="272">
        <v>2.4</v>
      </c>
      <c r="Y54" s="272">
        <v>2.4</v>
      </c>
      <c r="Z54" s="272">
        <v>2.4</v>
      </c>
      <c r="AA54" s="272">
        <v>2.4</v>
      </c>
      <c r="AB54" s="272">
        <v>2.4</v>
      </c>
      <c r="AC54" s="272">
        <v>2.4</v>
      </c>
      <c r="AD54" s="272">
        <v>2.4</v>
      </c>
      <c r="AE54" s="272">
        <v>2.4</v>
      </c>
      <c r="AF54" s="272">
        <v>2.4</v>
      </c>
      <c r="AG54" s="272">
        <v>2.4</v>
      </c>
      <c r="AH54" s="272">
        <f>_xlfn.IFNA(VLOOKUP(C54,'INFORM Severity - hidden'!$C$5:$G$155,5,FALSE),"-")</f>
        <v>2.2000000000000002</v>
      </c>
    </row>
    <row r="55" spans="1:34" x14ac:dyDescent="0.35">
      <c r="A55" t="s">
        <v>629</v>
      </c>
      <c r="B55" t="s">
        <v>2661</v>
      </c>
      <c r="C55" t="s">
        <v>2662</v>
      </c>
      <c r="D55" s="272" t="str">
        <f t="shared" si="0"/>
        <v>Increasing</v>
      </c>
      <c r="E55" s="272" t="s">
        <v>7813</v>
      </c>
      <c r="F55" s="272" t="s">
        <v>7813</v>
      </c>
      <c r="G55" s="272" t="s">
        <v>7813</v>
      </c>
      <c r="H55" s="272" t="s">
        <v>7813</v>
      </c>
      <c r="I55" s="272" t="s">
        <v>7813</v>
      </c>
      <c r="J55" s="272" t="s">
        <v>7813</v>
      </c>
      <c r="K55" s="272" t="s">
        <v>7813</v>
      </c>
      <c r="L55" s="272" t="s">
        <v>7813</v>
      </c>
      <c r="M55" s="272" t="s">
        <v>7813</v>
      </c>
      <c r="N55" s="272" t="s">
        <v>7813</v>
      </c>
      <c r="O55" s="272" t="s">
        <v>7813</v>
      </c>
      <c r="P55" s="272" t="s">
        <v>7813</v>
      </c>
      <c r="Q55" s="272" t="s">
        <v>7813</v>
      </c>
      <c r="R55" s="272" t="s">
        <v>7813</v>
      </c>
      <c r="S55" s="272" t="s">
        <v>7813</v>
      </c>
      <c r="T55" s="272" t="s">
        <v>7813</v>
      </c>
      <c r="U55" s="272" t="s">
        <v>7813</v>
      </c>
      <c r="V55" s="272" t="s">
        <v>7813</v>
      </c>
      <c r="W55" s="272">
        <v>2.8</v>
      </c>
      <c r="X55" s="272">
        <v>2.8</v>
      </c>
      <c r="Y55" s="272">
        <v>2.8</v>
      </c>
      <c r="Z55" s="272">
        <v>2.8</v>
      </c>
      <c r="AA55" s="272">
        <v>2.8</v>
      </c>
      <c r="AB55" s="272">
        <v>2.8</v>
      </c>
      <c r="AC55" s="272">
        <v>2.8</v>
      </c>
      <c r="AD55" s="272">
        <v>2.8</v>
      </c>
      <c r="AE55" s="272">
        <v>2.9</v>
      </c>
      <c r="AF55" s="272">
        <v>2.9</v>
      </c>
      <c r="AG55" s="272">
        <v>2.9</v>
      </c>
      <c r="AH55" s="272">
        <f>_xlfn.IFNA(VLOOKUP(C55,'INFORM Severity - hidden'!$C$5:$G$155,5,FALSE),"-")</f>
        <v>3</v>
      </c>
    </row>
    <row r="56" spans="1:34" x14ac:dyDescent="0.35">
      <c r="A56" t="s">
        <v>629</v>
      </c>
      <c r="B56" t="s">
        <v>3881</v>
      </c>
      <c r="C56" t="s">
        <v>3882</v>
      </c>
      <c r="D56" s="272" t="str">
        <f t="shared" si="0"/>
        <v>Increasing</v>
      </c>
      <c r="E56" s="272" t="s">
        <v>7813</v>
      </c>
      <c r="F56" s="272" t="s">
        <v>7813</v>
      </c>
      <c r="G56" s="272" t="s">
        <v>7813</v>
      </c>
      <c r="H56" s="272" t="s">
        <v>7813</v>
      </c>
      <c r="I56" s="272" t="s">
        <v>7813</v>
      </c>
      <c r="J56" s="272" t="s">
        <v>7813</v>
      </c>
      <c r="K56" s="272" t="s">
        <v>7813</v>
      </c>
      <c r="L56" s="272" t="s">
        <v>7813</v>
      </c>
      <c r="M56" s="272" t="s">
        <v>7813</v>
      </c>
      <c r="N56" s="272" t="s">
        <v>7813</v>
      </c>
      <c r="O56" s="272" t="s">
        <v>7813</v>
      </c>
      <c r="P56" s="272" t="s">
        <v>7813</v>
      </c>
      <c r="Q56" s="272" t="s">
        <v>7813</v>
      </c>
      <c r="R56" s="272" t="s">
        <v>7813</v>
      </c>
      <c r="S56" s="272" t="s">
        <v>7813</v>
      </c>
      <c r="T56" s="272" t="s">
        <v>7813</v>
      </c>
      <c r="U56" s="272" t="s">
        <v>7813</v>
      </c>
      <c r="V56" s="272" t="s">
        <v>7813</v>
      </c>
      <c r="W56" s="272" t="s">
        <v>7813</v>
      </c>
      <c r="X56" s="272" t="s">
        <v>7813</v>
      </c>
      <c r="Y56" s="272" t="s">
        <v>7813</v>
      </c>
      <c r="Z56" s="272" t="s">
        <v>7813</v>
      </c>
      <c r="AA56" s="272" t="s">
        <v>7813</v>
      </c>
      <c r="AB56" s="272">
        <v>4.0999999999999996</v>
      </c>
      <c r="AC56" s="272">
        <v>3.6</v>
      </c>
      <c r="AD56" s="272">
        <v>3.6</v>
      </c>
      <c r="AE56" s="272">
        <v>3.6</v>
      </c>
      <c r="AF56" s="272">
        <v>3.6</v>
      </c>
      <c r="AG56" s="272">
        <v>3.6</v>
      </c>
      <c r="AH56" s="272">
        <f>_xlfn.IFNA(VLOOKUP(C56,'INFORM Severity - hidden'!$C$5:$G$155,5,FALSE),"-")</f>
        <v>4.3</v>
      </c>
    </row>
    <row r="57" spans="1:34" x14ac:dyDescent="0.35">
      <c r="A57" t="s">
        <v>7459</v>
      </c>
      <c r="B57" t="s">
        <v>7858</v>
      </c>
      <c r="C57" t="s">
        <v>7859</v>
      </c>
      <c r="D57" s="272" t="str">
        <f t="shared" si="0"/>
        <v>-</v>
      </c>
      <c r="E57" s="272" t="s">
        <v>7813</v>
      </c>
      <c r="F57" s="272" t="s">
        <v>7813</v>
      </c>
      <c r="G57" s="272" t="s">
        <v>7813</v>
      </c>
      <c r="H57" s="272" t="s">
        <v>7813</v>
      </c>
      <c r="I57" s="272" t="s">
        <v>7813</v>
      </c>
      <c r="J57" s="272" t="s">
        <v>7813</v>
      </c>
      <c r="K57" s="272" t="s">
        <v>7813</v>
      </c>
      <c r="L57" s="272" t="s">
        <v>7813</v>
      </c>
      <c r="M57" s="272" t="s">
        <v>7813</v>
      </c>
      <c r="N57" s="272" t="s">
        <v>7813</v>
      </c>
      <c r="O57" s="272" t="s">
        <v>7813</v>
      </c>
      <c r="P57" s="272" t="s">
        <v>7813</v>
      </c>
      <c r="Q57" s="272" t="s">
        <v>7813</v>
      </c>
      <c r="R57" s="272" t="s">
        <v>7813</v>
      </c>
      <c r="S57" s="272" t="s">
        <v>7813</v>
      </c>
      <c r="T57" s="272" t="s">
        <v>7813</v>
      </c>
      <c r="U57" s="272" t="s">
        <v>7813</v>
      </c>
      <c r="V57" s="272" t="s">
        <v>7813</v>
      </c>
      <c r="W57" s="272" t="s">
        <v>7813</v>
      </c>
      <c r="X57" s="272" t="s">
        <v>7813</v>
      </c>
      <c r="Y57" s="272" t="s">
        <v>7813</v>
      </c>
      <c r="Z57" s="272" t="s">
        <v>7813</v>
      </c>
      <c r="AA57" s="272" t="s">
        <v>7813</v>
      </c>
      <c r="AB57" s="272" t="s">
        <v>7813</v>
      </c>
      <c r="AC57" s="272">
        <v>1.4</v>
      </c>
      <c r="AD57" s="272">
        <v>1.4</v>
      </c>
      <c r="AE57" s="272">
        <v>1.4</v>
      </c>
      <c r="AF57" s="272">
        <v>1.4</v>
      </c>
      <c r="AG57" s="272" t="s">
        <v>7813</v>
      </c>
      <c r="AH57" s="272" t="str">
        <f>_xlfn.IFNA(VLOOKUP(C57,'INFORM Severity - hidden'!$C$5:$G$155,5,FALSE),"-")</f>
        <v>-</v>
      </c>
    </row>
    <row r="58" spans="1:34" x14ac:dyDescent="0.35">
      <c r="A58" t="s">
        <v>190</v>
      </c>
      <c r="B58" t="s">
        <v>188</v>
      </c>
      <c r="C58" t="s">
        <v>189</v>
      </c>
      <c r="D58" s="272" t="str">
        <f t="shared" si="0"/>
        <v>Decreasing</v>
      </c>
      <c r="E58" s="272" t="s">
        <v>7813</v>
      </c>
      <c r="F58" s="272">
        <v>1</v>
      </c>
      <c r="G58" s="272">
        <v>1</v>
      </c>
      <c r="H58" s="272">
        <v>1.7</v>
      </c>
      <c r="I58" s="272">
        <v>1.5</v>
      </c>
      <c r="J58" s="272">
        <v>1.5</v>
      </c>
      <c r="K58" s="272">
        <v>1.8</v>
      </c>
      <c r="L58" s="272">
        <v>1.8</v>
      </c>
      <c r="M58" s="272">
        <v>1.8</v>
      </c>
      <c r="N58" s="272">
        <v>1.9</v>
      </c>
      <c r="O58" s="272">
        <v>1.9</v>
      </c>
      <c r="P58" s="272">
        <v>1.9</v>
      </c>
      <c r="Q58" s="272">
        <v>1.9</v>
      </c>
      <c r="R58" s="272">
        <v>1.9</v>
      </c>
      <c r="S58" s="272">
        <v>2</v>
      </c>
      <c r="T58" s="272">
        <v>1.9</v>
      </c>
      <c r="U58" s="272">
        <v>1.9</v>
      </c>
      <c r="V58" s="272">
        <v>2.1</v>
      </c>
      <c r="W58" s="272">
        <v>2.1</v>
      </c>
      <c r="X58" s="272">
        <v>1.8</v>
      </c>
      <c r="Y58" s="272">
        <v>1.8</v>
      </c>
      <c r="Z58" s="272">
        <v>1.8</v>
      </c>
      <c r="AA58" s="272">
        <v>1.8</v>
      </c>
      <c r="AB58" s="272">
        <v>1.8</v>
      </c>
      <c r="AC58" s="272">
        <v>1.8</v>
      </c>
      <c r="AD58" s="272">
        <v>1.6</v>
      </c>
      <c r="AE58" s="272">
        <v>1.6</v>
      </c>
      <c r="AF58" s="272">
        <v>1.5</v>
      </c>
      <c r="AG58" s="272">
        <v>1.5</v>
      </c>
      <c r="AH58" s="272">
        <f>_xlfn.IFNA(VLOOKUP(C58,'INFORM Severity - hidden'!$C$5:$G$155,5,FALSE),"-")</f>
        <v>1.5</v>
      </c>
    </row>
    <row r="59" spans="1:34" x14ac:dyDescent="0.35">
      <c r="A59" t="s">
        <v>535</v>
      </c>
      <c r="B59" t="s">
        <v>533</v>
      </c>
      <c r="C59" t="s">
        <v>534</v>
      </c>
      <c r="D59" s="272" t="str">
        <f t="shared" si="0"/>
        <v>Stable</v>
      </c>
      <c r="E59" s="272" t="s">
        <v>7813</v>
      </c>
      <c r="F59" s="272">
        <v>3.4</v>
      </c>
      <c r="G59" s="272">
        <v>3.4</v>
      </c>
      <c r="H59" s="272">
        <v>4</v>
      </c>
      <c r="I59" s="272">
        <v>3.7</v>
      </c>
      <c r="J59" s="272">
        <v>3.5</v>
      </c>
      <c r="K59" s="272">
        <v>3.5</v>
      </c>
      <c r="L59" s="272">
        <v>3.5</v>
      </c>
      <c r="M59" s="272">
        <v>3.5</v>
      </c>
      <c r="N59" s="272">
        <v>3.5</v>
      </c>
      <c r="O59" s="272">
        <v>3.5</v>
      </c>
      <c r="P59" s="272">
        <v>3.5</v>
      </c>
      <c r="Q59" s="272">
        <v>3.5</v>
      </c>
      <c r="R59" s="272">
        <v>3.3</v>
      </c>
      <c r="S59" s="272">
        <v>3.3</v>
      </c>
      <c r="T59" s="272">
        <v>3.4</v>
      </c>
      <c r="U59" s="272">
        <v>3.4</v>
      </c>
      <c r="V59" s="272">
        <v>3.4</v>
      </c>
      <c r="W59" s="272">
        <v>3.4</v>
      </c>
      <c r="X59" s="272">
        <v>3.4</v>
      </c>
      <c r="Y59" s="272">
        <v>3.4</v>
      </c>
      <c r="Z59" s="272">
        <v>3.4</v>
      </c>
      <c r="AA59" s="272">
        <v>3.4</v>
      </c>
      <c r="AB59" s="272">
        <v>3.4</v>
      </c>
      <c r="AC59" s="272">
        <v>3.4</v>
      </c>
      <c r="AD59" s="272">
        <v>3.4</v>
      </c>
      <c r="AE59" s="272">
        <v>3.4</v>
      </c>
      <c r="AF59" s="272">
        <v>3.4</v>
      </c>
      <c r="AG59" s="272">
        <v>3.4</v>
      </c>
      <c r="AH59" s="272">
        <f>_xlfn.IFNA(VLOOKUP(C59,'INFORM Severity - hidden'!$C$5:$G$155,5,FALSE),"-")</f>
        <v>3.4</v>
      </c>
    </row>
    <row r="60" spans="1:34" x14ac:dyDescent="0.35">
      <c r="A60" t="s">
        <v>535</v>
      </c>
      <c r="B60" t="s">
        <v>3893</v>
      </c>
      <c r="C60" t="s">
        <v>3894</v>
      </c>
      <c r="D60" s="272" t="str">
        <f t="shared" si="0"/>
        <v>Stable</v>
      </c>
      <c r="E60" s="272" t="s">
        <v>7813</v>
      </c>
      <c r="F60" s="272" t="s">
        <v>7813</v>
      </c>
      <c r="G60" s="272" t="s">
        <v>7813</v>
      </c>
      <c r="H60" s="272" t="s">
        <v>7813</v>
      </c>
      <c r="I60" s="272" t="s">
        <v>7813</v>
      </c>
      <c r="J60" s="272" t="s">
        <v>7813</v>
      </c>
      <c r="K60" s="272" t="s">
        <v>7813</v>
      </c>
      <c r="L60" s="272" t="s">
        <v>7813</v>
      </c>
      <c r="M60" s="272" t="s">
        <v>7813</v>
      </c>
      <c r="N60" s="272" t="s">
        <v>7813</v>
      </c>
      <c r="O60" s="272" t="s">
        <v>7813</v>
      </c>
      <c r="P60" s="272" t="s">
        <v>7813</v>
      </c>
      <c r="Q60" s="272" t="s">
        <v>7813</v>
      </c>
      <c r="R60" s="272" t="s">
        <v>7813</v>
      </c>
      <c r="S60" s="272" t="s">
        <v>7813</v>
      </c>
      <c r="T60" s="272" t="s">
        <v>7813</v>
      </c>
      <c r="U60" s="272" t="s">
        <v>7813</v>
      </c>
      <c r="V60" s="272" t="s">
        <v>7813</v>
      </c>
      <c r="W60" s="272" t="s">
        <v>7813</v>
      </c>
      <c r="X60" s="272" t="s">
        <v>7813</v>
      </c>
      <c r="Y60" s="272" t="s">
        <v>7813</v>
      </c>
      <c r="Z60" s="272" t="s">
        <v>7813</v>
      </c>
      <c r="AA60" s="272" t="s">
        <v>7813</v>
      </c>
      <c r="AB60" s="272">
        <v>2.7</v>
      </c>
      <c r="AC60" s="272">
        <v>3.1</v>
      </c>
      <c r="AD60" s="272">
        <v>3.1</v>
      </c>
      <c r="AE60" s="272">
        <v>3.1</v>
      </c>
      <c r="AF60" s="272">
        <v>3.1</v>
      </c>
      <c r="AG60" s="272">
        <v>3.1</v>
      </c>
      <c r="AH60" s="272">
        <f>_xlfn.IFNA(VLOOKUP(C60,'INFORM Severity - hidden'!$C$5:$G$155,5,FALSE),"-")</f>
        <v>3.1</v>
      </c>
    </row>
    <row r="61" spans="1:34" x14ac:dyDescent="0.35">
      <c r="A61" t="s">
        <v>390</v>
      </c>
      <c r="B61" t="s">
        <v>388</v>
      </c>
      <c r="C61" t="s">
        <v>389</v>
      </c>
      <c r="D61" s="272" t="str">
        <f t="shared" si="0"/>
        <v>Stable</v>
      </c>
      <c r="E61" s="272" t="s">
        <v>7813</v>
      </c>
      <c r="F61" s="272">
        <v>2.2999999999999998</v>
      </c>
      <c r="G61" s="272">
        <v>2.2999999999999998</v>
      </c>
      <c r="H61" s="272">
        <v>2.8</v>
      </c>
      <c r="I61" s="272">
        <v>2.8</v>
      </c>
      <c r="J61" s="272">
        <v>2.8</v>
      </c>
      <c r="K61" s="272">
        <v>2.8</v>
      </c>
      <c r="L61" s="272">
        <v>2.8</v>
      </c>
      <c r="M61" s="272">
        <v>2.8</v>
      </c>
      <c r="N61" s="272">
        <v>2.8</v>
      </c>
      <c r="O61" s="272">
        <v>2.8</v>
      </c>
      <c r="P61" s="272">
        <v>3.2</v>
      </c>
      <c r="Q61" s="272">
        <v>3.2</v>
      </c>
      <c r="R61" s="272">
        <v>3.2</v>
      </c>
      <c r="S61" s="272">
        <v>3.2</v>
      </c>
      <c r="T61" s="272">
        <v>3.3</v>
      </c>
      <c r="U61" s="272">
        <v>3.3</v>
      </c>
      <c r="V61" s="272">
        <v>3.3</v>
      </c>
      <c r="W61" s="272">
        <v>3.3</v>
      </c>
      <c r="X61" s="272">
        <v>3.3</v>
      </c>
      <c r="Y61" s="272">
        <v>3.3</v>
      </c>
      <c r="Z61" s="272">
        <v>3.2</v>
      </c>
      <c r="AA61" s="272">
        <v>3.2</v>
      </c>
      <c r="AB61" s="272">
        <v>3.2</v>
      </c>
      <c r="AC61" s="272">
        <v>3.2</v>
      </c>
      <c r="AD61" s="272">
        <v>3.2</v>
      </c>
      <c r="AE61" s="272">
        <v>3.2</v>
      </c>
      <c r="AF61" s="272">
        <v>3.2</v>
      </c>
      <c r="AG61" s="272">
        <v>3.2</v>
      </c>
      <c r="AH61" s="272">
        <f>_xlfn.IFNA(VLOOKUP(C61,'INFORM Severity - hidden'!$C$5:$G$155,5,FALSE),"-")</f>
        <v>3.2</v>
      </c>
    </row>
    <row r="62" spans="1:34" x14ac:dyDescent="0.35">
      <c r="A62" t="s">
        <v>390</v>
      </c>
      <c r="B62" t="s">
        <v>3921</v>
      </c>
      <c r="C62" t="s">
        <v>3922</v>
      </c>
      <c r="D62" s="272" t="str">
        <f t="shared" si="0"/>
        <v>Stable</v>
      </c>
      <c r="E62" s="272" t="s">
        <v>7813</v>
      </c>
      <c r="F62" s="272" t="s">
        <v>7813</v>
      </c>
      <c r="G62" s="272" t="s">
        <v>7813</v>
      </c>
      <c r="H62" s="272" t="s">
        <v>7813</v>
      </c>
      <c r="I62" s="272" t="s">
        <v>7813</v>
      </c>
      <c r="J62" s="272" t="s">
        <v>7813</v>
      </c>
      <c r="K62" s="272" t="s">
        <v>7813</v>
      </c>
      <c r="L62" s="272" t="s">
        <v>7813</v>
      </c>
      <c r="M62" s="272" t="s">
        <v>7813</v>
      </c>
      <c r="N62" s="272" t="s">
        <v>7813</v>
      </c>
      <c r="O62" s="272" t="s">
        <v>7813</v>
      </c>
      <c r="P62" s="272" t="s">
        <v>7813</v>
      </c>
      <c r="Q62" s="272" t="s">
        <v>7813</v>
      </c>
      <c r="R62" s="272" t="s">
        <v>7813</v>
      </c>
      <c r="S62" s="272" t="s">
        <v>7813</v>
      </c>
      <c r="T62" s="272" t="s">
        <v>7813</v>
      </c>
      <c r="U62" s="272" t="s">
        <v>7813</v>
      </c>
      <c r="V62" s="272" t="s">
        <v>7813</v>
      </c>
      <c r="W62" s="272" t="s">
        <v>7813</v>
      </c>
      <c r="X62" s="272" t="s">
        <v>7813</v>
      </c>
      <c r="Y62" s="272" t="s">
        <v>7813</v>
      </c>
      <c r="Z62" s="272" t="s">
        <v>7813</v>
      </c>
      <c r="AA62" s="272" t="s">
        <v>7813</v>
      </c>
      <c r="AB62" s="272">
        <v>3.1</v>
      </c>
      <c r="AC62" s="272">
        <v>3.3</v>
      </c>
      <c r="AD62" s="272">
        <v>3.3</v>
      </c>
      <c r="AE62" s="272">
        <v>3.3</v>
      </c>
      <c r="AF62" s="272">
        <v>3.3</v>
      </c>
      <c r="AG62" s="272">
        <v>3.3</v>
      </c>
      <c r="AH62" s="272">
        <f>_xlfn.IFNA(VLOOKUP(C62,'INFORM Severity - hidden'!$C$5:$G$155,5,FALSE),"-")</f>
        <v>3.3</v>
      </c>
    </row>
    <row r="63" spans="1:34" x14ac:dyDescent="0.35">
      <c r="A63" t="s">
        <v>73</v>
      </c>
      <c r="B63" t="s">
        <v>71</v>
      </c>
      <c r="C63" t="s">
        <v>72</v>
      </c>
      <c r="D63" s="272" t="str">
        <f t="shared" si="0"/>
        <v>Increasing</v>
      </c>
      <c r="E63" s="272">
        <v>3.4</v>
      </c>
      <c r="F63" s="272">
        <v>2.9</v>
      </c>
      <c r="G63" s="272">
        <v>2.9</v>
      </c>
      <c r="H63" s="272">
        <v>3.2</v>
      </c>
      <c r="I63" s="272">
        <v>3.2</v>
      </c>
      <c r="J63" s="272">
        <v>3.3</v>
      </c>
      <c r="K63" s="272">
        <v>3.3</v>
      </c>
      <c r="L63" s="272">
        <v>3.3</v>
      </c>
      <c r="M63" s="272">
        <v>3.3</v>
      </c>
      <c r="N63" s="272">
        <v>3.3</v>
      </c>
      <c r="O63" s="272">
        <v>3.4</v>
      </c>
      <c r="P63" s="272">
        <v>3.4</v>
      </c>
      <c r="Q63" s="272">
        <v>3.4</v>
      </c>
      <c r="R63" s="272">
        <v>3.4</v>
      </c>
      <c r="S63" s="272">
        <v>3.5</v>
      </c>
      <c r="T63" s="272">
        <v>3.5</v>
      </c>
      <c r="U63" s="272">
        <v>3.5</v>
      </c>
      <c r="V63" s="272">
        <v>3.5</v>
      </c>
      <c r="W63" s="272">
        <v>3.5</v>
      </c>
      <c r="X63" s="272">
        <v>3.5</v>
      </c>
      <c r="Y63" s="272">
        <v>3.4</v>
      </c>
      <c r="Z63" s="272">
        <v>3.5</v>
      </c>
      <c r="AA63" s="272">
        <v>3.5</v>
      </c>
      <c r="AB63" s="272">
        <v>3.5</v>
      </c>
      <c r="AC63" s="272">
        <v>3.5</v>
      </c>
      <c r="AD63" s="272">
        <v>3.5</v>
      </c>
      <c r="AE63" s="272">
        <v>3.8</v>
      </c>
      <c r="AF63" s="272">
        <v>3.8</v>
      </c>
      <c r="AG63" s="272">
        <v>3.8</v>
      </c>
      <c r="AH63" s="272">
        <f>_xlfn.IFNA(VLOOKUP(C63,'INFORM Severity - hidden'!$C$5:$G$155,5,FALSE),"-")</f>
        <v>3.8</v>
      </c>
    </row>
    <row r="64" spans="1:34" x14ac:dyDescent="0.35">
      <c r="A64" t="s">
        <v>1441</v>
      </c>
      <c r="B64" t="s">
        <v>7860</v>
      </c>
      <c r="C64" t="s">
        <v>7861</v>
      </c>
      <c r="D64" s="272" t="str">
        <f t="shared" si="0"/>
        <v>-</v>
      </c>
      <c r="E64" s="272" t="s">
        <v>7813</v>
      </c>
      <c r="F64" s="272">
        <v>2.2999999999999998</v>
      </c>
      <c r="G64" s="272">
        <v>2.2999999999999998</v>
      </c>
      <c r="H64" s="272">
        <v>2.8</v>
      </c>
      <c r="I64" s="272">
        <v>2.8</v>
      </c>
      <c r="J64" s="272">
        <v>2.8</v>
      </c>
      <c r="K64" s="272">
        <v>2.1</v>
      </c>
      <c r="L64" s="272">
        <v>2.1</v>
      </c>
      <c r="M64" s="272">
        <v>2.1</v>
      </c>
      <c r="N64" s="272">
        <v>2.1</v>
      </c>
      <c r="O64" s="272">
        <v>2.1</v>
      </c>
      <c r="P64" s="272">
        <v>2.1</v>
      </c>
      <c r="Q64" s="272">
        <v>1.9</v>
      </c>
      <c r="R64" s="272">
        <v>1.9</v>
      </c>
      <c r="S64" s="272">
        <v>2.2000000000000002</v>
      </c>
      <c r="T64" s="272" t="s">
        <v>7813</v>
      </c>
      <c r="U64" s="272" t="s">
        <v>7813</v>
      </c>
      <c r="V64" s="272" t="s">
        <v>7813</v>
      </c>
      <c r="W64" s="272" t="s">
        <v>7813</v>
      </c>
      <c r="X64" s="272" t="s">
        <v>7813</v>
      </c>
      <c r="Y64" s="272" t="s">
        <v>7813</v>
      </c>
      <c r="Z64" s="272" t="s">
        <v>7813</v>
      </c>
      <c r="AA64" s="272" t="s">
        <v>7813</v>
      </c>
      <c r="AB64" s="272" t="s">
        <v>7813</v>
      </c>
      <c r="AC64" s="272" t="s">
        <v>7813</v>
      </c>
      <c r="AD64" s="272" t="s">
        <v>7813</v>
      </c>
      <c r="AE64" s="272" t="s">
        <v>7813</v>
      </c>
      <c r="AF64" s="272" t="s">
        <v>7813</v>
      </c>
      <c r="AG64" s="272" t="s">
        <v>7813</v>
      </c>
      <c r="AH64" s="272" t="str">
        <f>_xlfn.IFNA(VLOOKUP(C64,'INFORM Severity - hidden'!$C$5:$G$155,5,FALSE),"-")</f>
        <v>-</v>
      </c>
    </row>
    <row r="65" spans="1:34" x14ac:dyDescent="0.35">
      <c r="A65" t="s">
        <v>1441</v>
      </c>
      <c r="B65" t="s">
        <v>1439</v>
      </c>
      <c r="C65" t="s">
        <v>1440</v>
      </c>
      <c r="D65" s="272" t="str">
        <f t="shared" si="0"/>
        <v>-</v>
      </c>
      <c r="E65" s="272" t="s">
        <v>7813</v>
      </c>
      <c r="F65" s="272" t="s">
        <v>7813</v>
      </c>
      <c r="G65" s="272" t="s">
        <v>7813</v>
      </c>
      <c r="H65" s="272" t="s">
        <v>7813</v>
      </c>
      <c r="I65" s="272" t="s">
        <v>7813</v>
      </c>
      <c r="J65" s="272" t="s">
        <v>7813</v>
      </c>
      <c r="K65" s="272">
        <v>2.2000000000000002</v>
      </c>
      <c r="L65" s="272">
        <v>2.2000000000000002</v>
      </c>
      <c r="M65" s="272">
        <v>2.2000000000000002</v>
      </c>
      <c r="N65" s="272">
        <v>2.2000000000000002</v>
      </c>
      <c r="O65" s="272">
        <v>2.2000000000000002</v>
      </c>
      <c r="P65" s="272">
        <v>2.2000000000000002</v>
      </c>
      <c r="Q65" s="272" t="s">
        <v>7813</v>
      </c>
      <c r="R65" s="272" t="s">
        <v>7813</v>
      </c>
      <c r="S65" s="272" t="s">
        <v>7813</v>
      </c>
      <c r="T65" s="272" t="s">
        <v>7813</v>
      </c>
      <c r="U65" s="272" t="s">
        <v>7813</v>
      </c>
      <c r="V65" s="272" t="s">
        <v>7813</v>
      </c>
      <c r="W65" s="272" t="s">
        <v>7813</v>
      </c>
      <c r="X65" s="272" t="s">
        <v>7813</v>
      </c>
      <c r="Y65" s="272" t="s">
        <v>7813</v>
      </c>
      <c r="Z65" s="272" t="s">
        <v>7813</v>
      </c>
      <c r="AA65" s="272" t="s">
        <v>7813</v>
      </c>
      <c r="AB65" s="272" t="s">
        <v>7813</v>
      </c>
      <c r="AC65" s="272" t="s">
        <v>7813</v>
      </c>
      <c r="AD65" s="272" t="s">
        <v>7813</v>
      </c>
      <c r="AE65" s="272" t="s">
        <v>7813</v>
      </c>
      <c r="AF65" s="272" t="s">
        <v>7813</v>
      </c>
      <c r="AG65" s="272" t="s">
        <v>7813</v>
      </c>
      <c r="AH65" s="272" t="str">
        <f>_xlfn.IFNA(VLOOKUP(C65,'INFORM Severity - hidden'!$C$5:$G$155,5,FALSE),"-")</f>
        <v>x</v>
      </c>
    </row>
    <row r="66" spans="1:34" x14ac:dyDescent="0.35">
      <c r="A66" t="s">
        <v>1441</v>
      </c>
      <c r="B66" t="s">
        <v>7862</v>
      </c>
      <c r="C66" t="s">
        <v>7863</v>
      </c>
      <c r="D66" s="272" t="str">
        <f t="shared" si="0"/>
        <v>-</v>
      </c>
      <c r="E66" s="272" t="s">
        <v>7813</v>
      </c>
      <c r="F66" s="272" t="s">
        <v>7813</v>
      </c>
      <c r="G66" s="272" t="s">
        <v>7813</v>
      </c>
      <c r="H66" s="272" t="s">
        <v>7813</v>
      </c>
      <c r="I66" s="272" t="s">
        <v>7813</v>
      </c>
      <c r="J66" s="272" t="s">
        <v>7813</v>
      </c>
      <c r="K66" s="272">
        <v>1.2</v>
      </c>
      <c r="L66" s="272">
        <v>1.2</v>
      </c>
      <c r="M66" s="272">
        <v>1.2</v>
      </c>
      <c r="N66" s="272">
        <v>1.4</v>
      </c>
      <c r="O66" s="272">
        <v>1.3</v>
      </c>
      <c r="P66" s="272" t="s">
        <v>7813</v>
      </c>
      <c r="Q66" s="272" t="s">
        <v>7813</v>
      </c>
      <c r="R66" s="272" t="s">
        <v>7813</v>
      </c>
      <c r="S66" s="272" t="s">
        <v>7813</v>
      </c>
      <c r="T66" s="272" t="s">
        <v>7813</v>
      </c>
      <c r="U66" s="272" t="s">
        <v>7813</v>
      </c>
      <c r="V66" s="272" t="s">
        <v>7813</v>
      </c>
      <c r="W66" s="272" t="s">
        <v>7813</v>
      </c>
      <c r="X66" s="272" t="s">
        <v>7813</v>
      </c>
      <c r="Y66" s="272" t="s">
        <v>7813</v>
      </c>
      <c r="Z66" s="272" t="s">
        <v>7813</v>
      </c>
      <c r="AA66" s="272" t="s">
        <v>7813</v>
      </c>
      <c r="AB66" s="272" t="s">
        <v>7813</v>
      </c>
      <c r="AC66" s="272" t="s">
        <v>7813</v>
      </c>
      <c r="AD66" s="272" t="s">
        <v>7813</v>
      </c>
      <c r="AE66" s="272" t="s">
        <v>7813</v>
      </c>
      <c r="AF66" s="272" t="s">
        <v>7813</v>
      </c>
      <c r="AG66" s="272" t="s">
        <v>7813</v>
      </c>
      <c r="AH66" s="272" t="str">
        <f>_xlfn.IFNA(VLOOKUP(C66,'INFORM Severity - hidden'!$C$5:$G$155,5,FALSE),"-")</f>
        <v>-</v>
      </c>
    </row>
    <row r="67" spans="1:34" x14ac:dyDescent="0.35">
      <c r="A67" t="s">
        <v>1441</v>
      </c>
      <c r="B67" t="s">
        <v>7864</v>
      </c>
      <c r="C67" t="s">
        <v>7865</v>
      </c>
      <c r="D67" s="272" t="str">
        <f t="shared" ref="D67:D130" si="1">IF(AH67="-","-",IFERROR(IF(ROUND(AVERAGE(AF67:AH67),1)=ROUND(AVERAGE(AC67:AE67),1),"Stable",IF(ROUND(AVERAGE(AF67:AH67),1)&lt;ROUND(AVERAGE(AC67:AE67),1),"Decreasing",IF(ROUND(AVERAGE(AF67:AH67),1)&gt;ROUND(AVERAGE(AC67:AE67),1),"Increasing"))),"-"))</f>
        <v>-</v>
      </c>
      <c r="E67" s="272" t="s">
        <v>7813</v>
      </c>
      <c r="F67" s="272" t="s">
        <v>7813</v>
      </c>
      <c r="G67" s="272" t="s">
        <v>7813</v>
      </c>
      <c r="H67" s="272" t="s">
        <v>7813</v>
      </c>
      <c r="I67" s="272" t="s">
        <v>7813</v>
      </c>
      <c r="J67" s="272" t="s">
        <v>7813</v>
      </c>
      <c r="K67" s="272" t="s">
        <v>7813</v>
      </c>
      <c r="L67" s="272" t="s">
        <v>7813</v>
      </c>
      <c r="M67" s="272" t="s">
        <v>7813</v>
      </c>
      <c r="N67" s="272" t="s">
        <v>7813</v>
      </c>
      <c r="O67" s="272" t="s">
        <v>7813</v>
      </c>
      <c r="P67" s="272" t="s">
        <v>7813</v>
      </c>
      <c r="Q67" s="272">
        <v>1.4</v>
      </c>
      <c r="R67" s="272">
        <v>1.4</v>
      </c>
      <c r="S67" s="272">
        <v>1.7</v>
      </c>
      <c r="T67" s="272" t="s">
        <v>7813</v>
      </c>
      <c r="U67" s="272" t="s">
        <v>7813</v>
      </c>
      <c r="V67" s="272" t="s">
        <v>7813</v>
      </c>
      <c r="W67" s="272" t="s">
        <v>7813</v>
      </c>
      <c r="X67" s="272" t="s">
        <v>7813</v>
      </c>
      <c r="Y67" s="272" t="s">
        <v>7813</v>
      </c>
      <c r="Z67" s="272" t="s">
        <v>7813</v>
      </c>
      <c r="AA67" s="272" t="s">
        <v>7813</v>
      </c>
      <c r="AB67" s="272" t="s">
        <v>7813</v>
      </c>
      <c r="AC67" s="272" t="s">
        <v>7813</v>
      </c>
      <c r="AD67" s="272" t="s">
        <v>7813</v>
      </c>
      <c r="AE67" s="272" t="s">
        <v>7813</v>
      </c>
      <c r="AF67" s="272" t="s">
        <v>7813</v>
      </c>
      <c r="AG67" s="272" t="s">
        <v>7813</v>
      </c>
      <c r="AH67" s="272" t="str">
        <f>_xlfn.IFNA(VLOOKUP(C67,'INFORM Severity - hidden'!$C$5:$G$155,5,FALSE),"-")</f>
        <v>-</v>
      </c>
    </row>
    <row r="68" spans="1:34" x14ac:dyDescent="0.35">
      <c r="A68" t="s">
        <v>1441</v>
      </c>
      <c r="B68" t="s">
        <v>7866</v>
      </c>
      <c r="C68" t="s">
        <v>7867</v>
      </c>
      <c r="D68" s="272" t="str">
        <f t="shared" si="1"/>
        <v>-</v>
      </c>
      <c r="E68" s="272" t="s">
        <v>7813</v>
      </c>
      <c r="F68" s="272" t="s">
        <v>7813</v>
      </c>
      <c r="G68" s="272" t="s">
        <v>7813</v>
      </c>
      <c r="H68" s="272" t="s">
        <v>7813</v>
      </c>
      <c r="I68" s="272" t="s">
        <v>7813</v>
      </c>
      <c r="J68" s="272" t="s">
        <v>7813</v>
      </c>
      <c r="K68" s="272" t="s">
        <v>7813</v>
      </c>
      <c r="L68" s="272" t="s">
        <v>7813</v>
      </c>
      <c r="M68" s="272" t="s">
        <v>7813</v>
      </c>
      <c r="N68" s="272" t="s">
        <v>7813</v>
      </c>
      <c r="O68" s="272" t="s">
        <v>7813</v>
      </c>
      <c r="P68" s="272" t="s">
        <v>7813</v>
      </c>
      <c r="Q68" s="272" t="s">
        <v>7813</v>
      </c>
      <c r="R68" s="272" t="s">
        <v>7813</v>
      </c>
      <c r="S68" s="272" t="s">
        <v>7813</v>
      </c>
      <c r="T68" s="272" t="s">
        <v>7813</v>
      </c>
      <c r="U68" s="272" t="s">
        <v>7813</v>
      </c>
      <c r="V68" s="272" t="s">
        <v>7813</v>
      </c>
      <c r="W68" s="272" t="s">
        <v>7813</v>
      </c>
      <c r="X68" s="272" t="s">
        <v>7813</v>
      </c>
      <c r="Y68" s="272" t="s">
        <v>7813</v>
      </c>
      <c r="Z68" s="272" t="s">
        <v>7813</v>
      </c>
      <c r="AA68" s="272" t="s">
        <v>7813</v>
      </c>
      <c r="AB68" s="272" t="s">
        <v>7813</v>
      </c>
      <c r="AC68" s="272">
        <v>2.1</v>
      </c>
      <c r="AD68" s="272">
        <v>2.1</v>
      </c>
      <c r="AE68" s="272">
        <v>2.1</v>
      </c>
      <c r="AF68" s="272">
        <v>2.1</v>
      </c>
      <c r="AG68" s="272" t="s">
        <v>7813</v>
      </c>
      <c r="AH68" s="272" t="str">
        <f>_xlfn.IFNA(VLOOKUP(C68,'INFORM Severity - hidden'!$C$5:$G$155,5,FALSE),"-")</f>
        <v>-</v>
      </c>
    </row>
    <row r="69" spans="1:34" x14ac:dyDescent="0.35">
      <c r="A69" t="s">
        <v>1441</v>
      </c>
      <c r="B69" t="s">
        <v>7868</v>
      </c>
      <c r="C69" t="s">
        <v>7869</v>
      </c>
      <c r="D69" s="272" t="str">
        <f t="shared" si="1"/>
        <v>-</v>
      </c>
      <c r="E69" s="272" t="s">
        <v>7813</v>
      </c>
      <c r="F69" s="272" t="s">
        <v>7813</v>
      </c>
      <c r="G69" s="272" t="s">
        <v>7813</v>
      </c>
      <c r="H69" s="272" t="s">
        <v>7813</v>
      </c>
      <c r="I69" s="272" t="s">
        <v>7813</v>
      </c>
      <c r="J69" s="272" t="s">
        <v>7813</v>
      </c>
      <c r="K69" s="272" t="s">
        <v>7813</v>
      </c>
      <c r="L69" s="272" t="s">
        <v>7813</v>
      </c>
      <c r="M69" s="272" t="s">
        <v>7813</v>
      </c>
      <c r="N69" s="272" t="s">
        <v>7813</v>
      </c>
      <c r="O69" s="272" t="s">
        <v>7813</v>
      </c>
      <c r="P69" s="272" t="s">
        <v>7813</v>
      </c>
      <c r="Q69" s="272" t="s">
        <v>7813</v>
      </c>
      <c r="R69" s="272" t="s">
        <v>7813</v>
      </c>
      <c r="S69" s="272" t="s">
        <v>7813</v>
      </c>
      <c r="T69" s="272" t="s">
        <v>7813</v>
      </c>
      <c r="U69" s="272" t="s">
        <v>7813</v>
      </c>
      <c r="V69" s="272" t="s">
        <v>7813</v>
      </c>
      <c r="W69" s="272" t="s">
        <v>7813</v>
      </c>
      <c r="X69" s="272" t="s">
        <v>7813</v>
      </c>
      <c r="Y69" s="272" t="s">
        <v>7813</v>
      </c>
      <c r="Z69" s="272" t="s">
        <v>7813</v>
      </c>
      <c r="AA69" s="272" t="s">
        <v>7813</v>
      </c>
      <c r="AB69" s="272" t="s">
        <v>7813</v>
      </c>
      <c r="AC69" s="272">
        <v>2.1</v>
      </c>
      <c r="AD69" s="272">
        <v>2.1</v>
      </c>
      <c r="AE69" s="272">
        <v>2.1</v>
      </c>
      <c r="AF69" s="272">
        <v>2.1</v>
      </c>
      <c r="AG69" s="272" t="s">
        <v>7813</v>
      </c>
      <c r="AH69" s="272" t="str">
        <f>_xlfn.IFNA(VLOOKUP(C69,'INFORM Severity - hidden'!$C$5:$G$155,5,FALSE),"-")</f>
        <v>-</v>
      </c>
    </row>
    <row r="70" spans="1:34" x14ac:dyDescent="0.35">
      <c r="A70" t="s">
        <v>1051</v>
      </c>
      <c r="B70" t="s">
        <v>7870</v>
      </c>
      <c r="C70" t="s">
        <v>7871</v>
      </c>
      <c r="D70" s="272" t="str">
        <f t="shared" si="1"/>
        <v>-</v>
      </c>
      <c r="E70" s="272" t="s">
        <v>7813</v>
      </c>
      <c r="F70" s="272" t="s">
        <v>7813</v>
      </c>
      <c r="G70" s="272" t="s">
        <v>7813</v>
      </c>
      <c r="H70" s="272" t="s">
        <v>7813</v>
      </c>
      <c r="I70" s="272" t="s">
        <v>7813</v>
      </c>
      <c r="J70" s="272" t="s">
        <v>7813</v>
      </c>
      <c r="K70" s="272" t="s">
        <v>7813</v>
      </c>
      <c r="L70" s="272" t="s">
        <v>7813</v>
      </c>
      <c r="M70" s="272" t="s">
        <v>7813</v>
      </c>
      <c r="N70" s="272" t="s">
        <v>7813</v>
      </c>
      <c r="O70" s="272" t="s">
        <v>7813</v>
      </c>
      <c r="P70" s="272" t="s">
        <v>7813</v>
      </c>
      <c r="Q70" s="272" t="s">
        <v>7813</v>
      </c>
      <c r="R70" s="272" t="s">
        <v>7813</v>
      </c>
      <c r="S70" s="272" t="s">
        <v>7813</v>
      </c>
      <c r="T70" s="272" t="s">
        <v>7813</v>
      </c>
      <c r="U70" s="272" t="s">
        <v>7813</v>
      </c>
      <c r="V70" s="272">
        <v>2.4</v>
      </c>
      <c r="W70" s="272">
        <v>3</v>
      </c>
      <c r="X70" s="272">
        <v>2.9</v>
      </c>
      <c r="Y70" s="272">
        <v>3</v>
      </c>
      <c r="Z70" s="272">
        <v>2.6</v>
      </c>
      <c r="AA70" s="272">
        <v>2.8</v>
      </c>
      <c r="AB70" s="272">
        <v>2.8</v>
      </c>
      <c r="AC70" s="272" t="s">
        <v>7813</v>
      </c>
      <c r="AD70" s="272" t="s">
        <v>7813</v>
      </c>
      <c r="AE70" s="272" t="s">
        <v>7813</v>
      </c>
      <c r="AF70" s="272" t="s">
        <v>7813</v>
      </c>
      <c r="AG70" s="272" t="s">
        <v>7813</v>
      </c>
      <c r="AH70" s="272" t="str">
        <f>_xlfn.IFNA(VLOOKUP(C70,'INFORM Severity - hidden'!$C$5:$G$155,5,FALSE),"-")</f>
        <v>-</v>
      </c>
    </row>
    <row r="71" spans="1:34" x14ac:dyDescent="0.35">
      <c r="A71" t="s">
        <v>1051</v>
      </c>
      <c r="B71" t="s">
        <v>1049</v>
      </c>
      <c r="C71" t="s">
        <v>1050</v>
      </c>
      <c r="D71" s="272" t="str">
        <f t="shared" si="1"/>
        <v>-</v>
      </c>
      <c r="E71" s="272" t="s">
        <v>7813</v>
      </c>
      <c r="F71" s="272" t="s">
        <v>7813</v>
      </c>
      <c r="G71" s="272" t="s">
        <v>7813</v>
      </c>
      <c r="H71" s="272" t="s">
        <v>7813</v>
      </c>
      <c r="I71" s="272" t="s">
        <v>7813</v>
      </c>
      <c r="J71" s="272" t="s">
        <v>7813</v>
      </c>
      <c r="K71" s="272" t="s">
        <v>7813</v>
      </c>
      <c r="L71" s="272" t="s">
        <v>7813</v>
      </c>
      <c r="M71" s="272" t="s">
        <v>7813</v>
      </c>
      <c r="N71" s="272" t="s">
        <v>7813</v>
      </c>
      <c r="O71" s="272" t="s">
        <v>7813</v>
      </c>
      <c r="P71" s="272" t="s">
        <v>7813</v>
      </c>
      <c r="Q71" s="272" t="s">
        <v>7813</v>
      </c>
      <c r="R71" s="272" t="s">
        <v>7813</v>
      </c>
      <c r="S71" s="272" t="s">
        <v>7813</v>
      </c>
      <c r="T71" s="272" t="s">
        <v>7813</v>
      </c>
      <c r="U71" s="272" t="s">
        <v>7813</v>
      </c>
      <c r="V71" s="272" t="s">
        <v>7813</v>
      </c>
      <c r="W71" s="272" t="s">
        <v>7813</v>
      </c>
      <c r="X71" s="272" t="s">
        <v>7813</v>
      </c>
      <c r="Y71" s="272" t="s">
        <v>7813</v>
      </c>
      <c r="Z71" s="272" t="s">
        <v>7813</v>
      </c>
      <c r="AA71" s="272" t="s">
        <v>7813</v>
      </c>
      <c r="AB71" s="272" t="s">
        <v>7813</v>
      </c>
      <c r="AC71" s="272" t="s">
        <v>7813</v>
      </c>
      <c r="AD71" s="272" t="s">
        <v>7813</v>
      </c>
      <c r="AE71" s="272" t="s">
        <v>7813</v>
      </c>
      <c r="AF71" s="272" t="s">
        <v>7813</v>
      </c>
      <c r="AG71" s="272" t="s">
        <v>7813</v>
      </c>
      <c r="AH71" s="272" t="str">
        <f>_xlfn.IFNA(VLOOKUP(C71,'INFORM Severity - hidden'!$C$5:$G$155,5,FALSE),"-")</f>
        <v>x</v>
      </c>
    </row>
    <row r="72" spans="1:34" x14ac:dyDescent="0.35">
      <c r="A72" t="s">
        <v>1051</v>
      </c>
      <c r="B72" t="s">
        <v>7872</v>
      </c>
      <c r="C72" t="s">
        <v>7873</v>
      </c>
      <c r="D72" s="272" t="str">
        <f t="shared" si="1"/>
        <v>-</v>
      </c>
      <c r="E72" s="272" t="s">
        <v>7813</v>
      </c>
      <c r="F72" s="272" t="s">
        <v>7813</v>
      </c>
      <c r="G72" s="272" t="s">
        <v>7813</v>
      </c>
      <c r="H72" s="272" t="s">
        <v>7813</v>
      </c>
      <c r="I72" s="272" t="s">
        <v>7813</v>
      </c>
      <c r="J72" s="272" t="s">
        <v>7813</v>
      </c>
      <c r="K72" s="272" t="s">
        <v>7813</v>
      </c>
      <c r="L72" s="272" t="s">
        <v>7813</v>
      </c>
      <c r="M72" s="272" t="s">
        <v>7813</v>
      </c>
      <c r="N72" s="272" t="s">
        <v>7813</v>
      </c>
      <c r="O72" s="272" t="s">
        <v>7813</v>
      </c>
      <c r="P72" s="272" t="s">
        <v>7813</v>
      </c>
      <c r="Q72" s="272" t="s">
        <v>7813</v>
      </c>
      <c r="R72" s="272" t="s">
        <v>7813</v>
      </c>
      <c r="S72" s="272" t="s">
        <v>7813</v>
      </c>
      <c r="T72" s="272" t="s">
        <v>7813</v>
      </c>
      <c r="U72" s="272" t="s">
        <v>7813</v>
      </c>
      <c r="V72" s="272">
        <v>2.4</v>
      </c>
      <c r="W72" s="272">
        <v>2.2000000000000002</v>
      </c>
      <c r="X72" s="272">
        <v>2.2000000000000002</v>
      </c>
      <c r="Y72" s="272">
        <v>2.2999999999999998</v>
      </c>
      <c r="Z72" s="272">
        <v>2.2999999999999998</v>
      </c>
      <c r="AA72" s="272">
        <v>2.2999999999999998</v>
      </c>
      <c r="AB72" s="272">
        <v>2.2999999999999998</v>
      </c>
      <c r="AC72" s="272" t="s">
        <v>7813</v>
      </c>
      <c r="AD72" s="272" t="s">
        <v>7813</v>
      </c>
      <c r="AE72" s="272" t="s">
        <v>7813</v>
      </c>
      <c r="AF72" s="272" t="s">
        <v>7813</v>
      </c>
      <c r="AG72" s="272" t="s">
        <v>7813</v>
      </c>
      <c r="AH72" s="272" t="str">
        <f>_xlfn.IFNA(VLOOKUP(C72,'INFORM Severity - hidden'!$C$5:$G$155,5,FALSE),"-")</f>
        <v>-</v>
      </c>
    </row>
    <row r="73" spans="1:34" x14ac:dyDescent="0.35">
      <c r="A73" t="s">
        <v>1051</v>
      </c>
      <c r="B73" t="s">
        <v>7874</v>
      </c>
      <c r="C73" t="s">
        <v>7875</v>
      </c>
      <c r="D73" s="272" t="str">
        <f t="shared" si="1"/>
        <v>-</v>
      </c>
      <c r="E73" s="272" t="s">
        <v>7813</v>
      </c>
      <c r="F73" s="272" t="s">
        <v>7813</v>
      </c>
      <c r="G73" s="272" t="s">
        <v>7813</v>
      </c>
      <c r="H73" s="272" t="s">
        <v>7813</v>
      </c>
      <c r="I73" s="272" t="s">
        <v>7813</v>
      </c>
      <c r="J73" s="272" t="s">
        <v>7813</v>
      </c>
      <c r="K73" s="272" t="s">
        <v>7813</v>
      </c>
      <c r="L73" s="272" t="s">
        <v>7813</v>
      </c>
      <c r="M73" s="272" t="s">
        <v>7813</v>
      </c>
      <c r="N73" s="272" t="s">
        <v>7813</v>
      </c>
      <c r="O73" s="272" t="s">
        <v>7813</v>
      </c>
      <c r="P73" s="272" t="s">
        <v>7813</v>
      </c>
      <c r="Q73" s="272" t="s">
        <v>7813</v>
      </c>
      <c r="R73" s="272" t="s">
        <v>7813</v>
      </c>
      <c r="S73" s="272" t="s">
        <v>7813</v>
      </c>
      <c r="T73" s="272" t="s">
        <v>7813</v>
      </c>
      <c r="U73" s="272" t="s">
        <v>7813</v>
      </c>
      <c r="V73" s="272" t="s">
        <v>7813</v>
      </c>
      <c r="W73" s="272">
        <v>2.9</v>
      </c>
      <c r="X73" s="272" t="s">
        <v>7813</v>
      </c>
      <c r="Y73" s="272" t="s">
        <v>7813</v>
      </c>
      <c r="Z73" s="272" t="s">
        <v>7813</v>
      </c>
      <c r="AA73" s="272" t="s">
        <v>7813</v>
      </c>
      <c r="AB73" s="272" t="s">
        <v>7813</v>
      </c>
      <c r="AC73" s="272" t="s">
        <v>7813</v>
      </c>
      <c r="AD73" s="272" t="s">
        <v>7813</v>
      </c>
      <c r="AE73" s="272" t="s">
        <v>7813</v>
      </c>
      <c r="AF73" s="272" t="s">
        <v>7813</v>
      </c>
      <c r="AG73" s="272" t="s">
        <v>7813</v>
      </c>
      <c r="AH73" s="272" t="str">
        <f>_xlfn.IFNA(VLOOKUP(C73,'INFORM Severity - hidden'!$C$5:$G$155,5,FALSE),"-")</f>
        <v>-</v>
      </c>
    </row>
    <row r="74" spans="1:34" x14ac:dyDescent="0.35">
      <c r="A74" t="s">
        <v>1051</v>
      </c>
      <c r="B74" t="s">
        <v>7876</v>
      </c>
      <c r="C74" t="s">
        <v>7877</v>
      </c>
      <c r="D74" s="272" t="str">
        <f t="shared" si="1"/>
        <v>-</v>
      </c>
      <c r="E74" s="272" t="s">
        <v>7813</v>
      </c>
      <c r="F74" s="272" t="s">
        <v>7813</v>
      </c>
      <c r="G74" s="272" t="s">
        <v>7813</v>
      </c>
      <c r="H74" s="272" t="s">
        <v>7813</v>
      </c>
      <c r="I74" s="272" t="s">
        <v>7813</v>
      </c>
      <c r="J74" s="272" t="s">
        <v>7813</v>
      </c>
      <c r="K74" s="272" t="s">
        <v>7813</v>
      </c>
      <c r="L74" s="272" t="s">
        <v>7813</v>
      </c>
      <c r="M74" s="272" t="s">
        <v>7813</v>
      </c>
      <c r="N74" s="272" t="s">
        <v>7813</v>
      </c>
      <c r="O74" s="272" t="s">
        <v>7813</v>
      </c>
      <c r="P74" s="272" t="s">
        <v>7813</v>
      </c>
      <c r="Q74" s="272" t="s">
        <v>7813</v>
      </c>
      <c r="R74" s="272" t="s">
        <v>7813</v>
      </c>
      <c r="S74" s="272" t="s">
        <v>7813</v>
      </c>
      <c r="T74" s="272" t="s">
        <v>7813</v>
      </c>
      <c r="U74" s="272" t="s">
        <v>7813</v>
      </c>
      <c r="V74" s="272" t="s">
        <v>7813</v>
      </c>
      <c r="W74" s="272" t="s">
        <v>7813</v>
      </c>
      <c r="X74" s="272" t="s">
        <v>7813</v>
      </c>
      <c r="Y74" s="272">
        <v>2.7</v>
      </c>
      <c r="Z74" s="272">
        <v>2.6</v>
      </c>
      <c r="AA74" s="272">
        <v>2.6</v>
      </c>
      <c r="AB74" s="272" t="s">
        <v>7813</v>
      </c>
      <c r="AC74" s="272" t="s">
        <v>7813</v>
      </c>
      <c r="AD74" s="272" t="s">
        <v>7813</v>
      </c>
      <c r="AE74" s="272" t="s">
        <v>7813</v>
      </c>
      <c r="AF74" s="272" t="s">
        <v>7813</v>
      </c>
      <c r="AG74" s="272" t="s">
        <v>7813</v>
      </c>
      <c r="AH74" s="272" t="str">
        <f>_xlfn.IFNA(VLOOKUP(C74,'INFORM Severity - hidden'!$C$5:$G$155,5,FALSE),"-")</f>
        <v>-</v>
      </c>
    </row>
    <row r="75" spans="1:34" x14ac:dyDescent="0.35">
      <c r="A75" t="s">
        <v>2380</v>
      </c>
      <c r="B75" t="s">
        <v>7878</v>
      </c>
      <c r="C75" t="s">
        <v>7879</v>
      </c>
      <c r="D75" s="272" t="str">
        <f t="shared" si="1"/>
        <v>-</v>
      </c>
      <c r="E75" s="272" t="s">
        <v>7813</v>
      </c>
      <c r="F75" s="272" t="s">
        <v>7813</v>
      </c>
      <c r="G75" s="272" t="s">
        <v>7813</v>
      </c>
      <c r="H75" s="272">
        <v>3.2</v>
      </c>
      <c r="I75" s="272">
        <v>3.1</v>
      </c>
      <c r="J75" s="272">
        <v>3.1</v>
      </c>
      <c r="K75" s="272" t="s">
        <v>7813</v>
      </c>
      <c r="L75" s="272" t="s">
        <v>7813</v>
      </c>
      <c r="M75" s="272" t="s">
        <v>7813</v>
      </c>
      <c r="N75" s="272" t="s">
        <v>7813</v>
      </c>
      <c r="O75" s="272" t="s">
        <v>7813</v>
      </c>
      <c r="P75" s="272" t="s">
        <v>7813</v>
      </c>
      <c r="Q75" s="272" t="s">
        <v>7813</v>
      </c>
      <c r="R75" s="272" t="s">
        <v>7813</v>
      </c>
      <c r="S75" s="272" t="s">
        <v>7813</v>
      </c>
      <c r="T75" s="272" t="s">
        <v>7813</v>
      </c>
      <c r="U75" s="272" t="s">
        <v>7813</v>
      </c>
      <c r="V75" s="272" t="s">
        <v>7813</v>
      </c>
      <c r="W75" s="272" t="s">
        <v>7813</v>
      </c>
      <c r="X75" s="272" t="s">
        <v>7813</v>
      </c>
      <c r="Y75" s="272" t="s">
        <v>7813</v>
      </c>
      <c r="Z75" s="272" t="s">
        <v>7813</v>
      </c>
      <c r="AA75" s="272" t="s">
        <v>7813</v>
      </c>
      <c r="AB75" s="272" t="s">
        <v>7813</v>
      </c>
      <c r="AC75" s="272" t="s">
        <v>7813</v>
      </c>
      <c r="AD75" s="272" t="s">
        <v>7813</v>
      </c>
      <c r="AE75" s="272" t="s">
        <v>7813</v>
      </c>
      <c r="AF75" s="272" t="s">
        <v>7813</v>
      </c>
      <c r="AG75" s="272" t="s">
        <v>7813</v>
      </c>
      <c r="AH75" s="272" t="str">
        <f>_xlfn.IFNA(VLOOKUP(C75,'INFORM Severity - hidden'!$C$5:$G$155,5,FALSE),"-")</f>
        <v>-</v>
      </c>
    </row>
    <row r="76" spans="1:34" x14ac:dyDescent="0.35">
      <c r="A76" t="s">
        <v>2380</v>
      </c>
      <c r="B76" t="s">
        <v>7880</v>
      </c>
      <c r="C76" t="s">
        <v>7881</v>
      </c>
      <c r="D76" s="272" t="str">
        <f t="shared" si="1"/>
        <v>-</v>
      </c>
      <c r="E76" s="272" t="s">
        <v>7813</v>
      </c>
      <c r="F76" s="272" t="s">
        <v>7813</v>
      </c>
      <c r="G76" s="272" t="s">
        <v>7813</v>
      </c>
      <c r="H76" s="272" t="s">
        <v>7813</v>
      </c>
      <c r="I76" s="272" t="s">
        <v>7813</v>
      </c>
      <c r="J76" s="272" t="s">
        <v>7813</v>
      </c>
      <c r="K76" s="272" t="s">
        <v>7813</v>
      </c>
      <c r="L76" s="272" t="s">
        <v>7813</v>
      </c>
      <c r="M76" s="272" t="s">
        <v>7813</v>
      </c>
      <c r="N76" s="272" t="s">
        <v>7813</v>
      </c>
      <c r="O76" s="272" t="s">
        <v>7813</v>
      </c>
      <c r="P76" s="272" t="s">
        <v>7813</v>
      </c>
      <c r="Q76" s="272">
        <v>1.6</v>
      </c>
      <c r="R76" s="272" t="s">
        <v>7813</v>
      </c>
      <c r="S76" s="272" t="s">
        <v>7813</v>
      </c>
      <c r="T76" s="272" t="s">
        <v>7813</v>
      </c>
      <c r="U76" s="272" t="s">
        <v>7813</v>
      </c>
      <c r="V76" s="272" t="s">
        <v>7813</v>
      </c>
      <c r="W76" s="272" t="s">
        <v>7813</v>
      </c>
      <c r="X76" s="272" t="s">
        <v>7813</v>
      </c>
      <c r="Y76" s="272" t="s">
        <v>7813</v>
      </c>
      <c r="Z76" s="272" t="s">
        <v>7813</v>
      </c>
      <c r="AA76" s="272" t="s">
        <v>7813</v>
      </c>
      <c r="AB76" s="272" t="s">
        <v>7813</v>
      </c>
      <c r="AC76" s="272" t="s">
        <v>7813</v>
      </c>
      <c r="AD76" s="272" t="s">
        <v>7813</v>
      </c>
      <c r="AE76" s="272" t="s">
        <v>7813</v>
      </c>
      <c r="AF76" s="272" t="s">
        <v>7813</v>
      </c>
      <c r="AG76" s="272" t="s">
        <v>7813</v>
      </c>
      <c r="AH76" s="272" t="str">
        <f>_xlfn.IFNA(VLOOKUP(C76,'INFORM Severity - hidden'!$C$5:$G$155,5,FALSE),"-")</f>
        <v>-</v>
      </c>
    </row>
    <row r="77" spans="1:34" x14ac:dyDescent="0.35">
      <c r="A77" t="s">
        <v>2380</v>
      </c>
      <c r="B77" t="s">
        <v>2378</v>
      </c>
      <c r="C77" t="s">
        <v>2379</v>
      </c>
      <c r="D77" s="272" t="str">
        <f t="shared" si="1"/>
        <v>Stable</v>
      </c>
      <c r="E77" s="272" t="s">
        <v>7813</v>
      </c>
      <c r="F77" s="272" t="s">
        <v>7813</v>
      </c>
      <c r="G77" s="272" t="s">
        <v>7813</v>
      </c>
      <c r="H77" s="272" t="s">
        <v>7813</v>
      </c>
      <c r="I77" s="272" t="s">
        <v>7813</v>
      </c>
      <c r="J77" s="272" t="s">
        <v>7813</v>
      </c>
      <c r="K77" s="272" t="s">
        <v>7813</v>
      </c>
      <c r="L77" s="272" t="s">
        <v>7813</v>
      </c>
      <c r="M77" s="272" t="s">
        <v>7813</v>
      </c>
      <c r="N77" s="272" t="s">
        <v>7813</v>
      </c>
      <c r="O77" s="272" t="s">
        <v>7813</v>
      </c>
      <c r="P77" s="272" t="s">
        <v>7813</v>
      </c>
      <c r="Q77" s="272" t="s">
        <v>7813</v>
      </c>
      <c r="R77" s="272" t="s">
        <v>7813</v>
      </c>
      <c r="S77" s="272">
        <v>3.4</v>
      </c>
      <c r="T77" s="272">
        <v>3.4</v>
      </c>
      <c r="U77" s="272">
        <v>3.4</v>
      </c>
      <c r="V77" s="272">
        <v>3.4</v>
      </c>
      <c r="W77" s="272">
        <v>3.4</v>
      </c>
      <c r="X77" s="272">
        <v>3.4</v>
      </c>
      <c r="Y77" s="272">
        <v>3.4</v>
      </c>
      <c r="Z77" s="272">
        <v>3.4</v>
      </c>
      <c r="AA77" s="272">
        <v>3.4</v>
      </c>
      <c r="AB77" s="272">
        <v>3.4</v>
      </c>
      <c r="AC77" s="272">
        <v>3.4</v>
      </c>
      <c r="AD77" s="272">
        <v>3.4</v>
      </c>
      <c r="AE77" s="272">
        <v>3.4</v>
      </c>
      <c r="AF77" s="272">
        <v>3.4</v>
      </c>
      <c r="AG77" s="272">
        <v>3.4</v>
      </c>
      <c r="AH77" s="272">
        <f>_xlfn.IFNA(VLOOKUP(C77,'INFORM Severity - hidden'!$C$5:$G$155,5,FALSE),"-")</f>
        <v>3.4</v>
      </c>
    </row>
    <row r="78" spans="1:34" x14ac:dyDescent="0.35">
      <c r="A78" t="s">
        <v>639</v>
      </c>
      <c r="B78" t="s">
        <v>2451</v>
      </c>
      <c r="C78" t="s">
        <v>2452</v>
      </c>
      <c r="D78" s="272" t="str">
        <f t="shared" si="1"/>
        <v>Increasing</v>
      </c>
      <c r="E78" s="272" t="s">
        <v>7813</v>
      </c>
      <c r="F78" s="272">
        <v>4.3</v>
      </c>
      <c r="G78" s="272">
        <v>4.3</v>
      </c>
      <c r="H78" s="272">
        <v>4.2</v>
      </c>
      <c r="I78" s="272">
        <v>4.2</v>
      </c>
      <c r="J78" s="272">
        <v>4.3</v>
      </c>
      <c r="K78" s="272">
        <v>4.3</v>
      </c>
      <c r="L78" s="272">
        <v>4.3</v>
      </c>
      <c r="M78" s="272">
        <v>4.3</v>
      </c>
      <c r="N78" s="272">
        <v>4.3</v>
      </c>
      <c r="O78" s="272">
        <v>4.3</v>
      </c>
      <c r="P78" s="272">
        <v>4.2</v>
      </c>
      <c r="Q78" s="272">
        <v>4.2</v>
      </c>
      <c r="R78" s="272">
        <v>4.2</v>
      </c>
      <c r="S78" s="272">
        <v>4.2</v>
      </c>
      <c r="T78" s="272">
        <v>3.9</v>
      </c>
      <c r="U78" s="272">
        <v>3.9</v>
      </c>
      <c r="V78" s="272">
        <v>3.9</v>
      </c>
      <c r="W78" s="272">
        <v>3.9</v>
      </c>
      <c r="X78" s="272">
        <v>3.9</v>
      </c>
      <c r="Y78" s="272">
        <v>3.9</v>
      </c>
      <c r="Z78" s="272">
        <v>3.9</v>
      </c>
      <c r="AA78" s="272">
        <v>4</v>
      </c>
      <c r="AB78" s="272">
        <v>4</v>
      </c>
      <c r="AC78" s="272">
        <v>3.9</v>
      </c>
      <c r="AD78" s="272">
        <v>3.9</v>
      </c>
      <c r="AE78" s="272">
        <v>4.2</v>
      </c>
      <c r="AF78" s="272">
        <v>4.2</v>
      </c>
      <c r="AG78" s="272">
        <v>4.2</v>
      </c>
      <c r="AH78" s="272">
        <f>_xlfn.IFNA(VLOOKUP(C78,'INFORM Severity - hidden'!$C$5:$G$155,5,FALSE),"-")</f>
        <v>4.2</v>
      </c>
    </row>
    <row r="79" spans="1:34" x14ac:dyDescent="0.35">
      <c r="A79" t="s">
        <v>639</v>
      </c>
      <c r="B79" t="s">
        <v>637</v>
      </c>
      <c r="C79" t="s">
        <v>638</v>
      </c>
      <c r="D79" s="272" t="str">
        <f t="shared" si="1"/>
        <v>Increasing</v>
      </c>
      <c r="E79" s="272" t="s">
        <v>7813</v>
      </c>
      <c r="F79" s="272">
        <v>4.4000000000000004</v>
      </c>
      <c r="G79" s="272">
        <v>4.3</v>
      </c>
      <c r="H79" s="272">
        <v>4.2</v>
      </c>
      <c r="I79" s="272">
        <v>4.2</v>
      </c>
      <c r="J79" s="272">
        <v>4.3</v>
      </c>
      <c r="K79" s="272">
        <v>4.3</v>
      </c>
      <c r="L79" s="272">
        <v>4.3</v>
      </c>
      <c r="M79" s="272">
        <v>4.3</v>
      </c>
      <c r="N79" s="272">
        <v>4.3</v>
      </c>
      <c r="O79" s="272">
        <v>4.3</v>
      </c>
      <c r="P79" s="272">
        <v>4.0999999999999996</v>
      </c>
      <c r="Q79" s="272">
        <v>4.0999999999999996</v>
      </c>
      <c r="R79" s="272">
        <v>4.0999999999999996</v>
      </c>
      <c r="S79" s="272">
        <v>4</v>
      </c>
      <c r="T79" s="272">
        <v>4</v>
      </c>
      <c r="U79" s="272">
        <v>4</v>
      </c>
      <c r="V79" s="272">
        <v>4</v>
      </c>
      <c r="W79" s="272">
        <v>4</v>
      </c>
      <c r="X79" s="272">
        <v>4</v>
      </c>
      <c r="Y79" s="272">
        <v>4</v>
      </c>
      <c r="Z79" s="272">
        <v>4</v>
      </c>
      <c r="AA79" s="272">
        <v>4.0999999999999996</v>
      </c>
      <c r="AB79" s="272">
        <v>4.0999999999999996</v>
      </c>
      <c r="AC79" s="272">
        <v>4.0999999999999996</v>
      </c>
      <c r="AD79" s="272">
        <v>4.2</v>
      </c>
      <c r="AE79" s="272">
        <v>4.4000000000000004</v>
      </c>
      <c r="AF79" s="272">
        <v>4.4000000000000004</v>
      </c>
      <c r="AG79" s="272">
        <v>4.4000000000000004</v>
      </c>
      <c r="AH79" s="272">
        <f>_xlfn.IFNA(VLOOKUP(C79,'INFORM Severity - hidden'!$C$5:$G$155,5,FALSE),"-")</f>
        <v>4.4000000000000004</v>
      </c>
    </row>
    <row r="80" spans="1:34" x14ac:dyDescent="0.35">
      <c r="A80" t="s">
        <v>639</v>
      </c>
      <c r="B80" t="s">
        <v>643</v>
      </c>
      <c r="C80" t="s">
        <v>644</v>
      </c>
      <c r="D80" s="272" t="str">
        <f t="shared" si="1"/>
        <v>Stable</v>
      </c>
      <c r="E80" s="272" t="s">
        <v>7813</v>
      </c>
      <c r="F80" s="272">
        <v>2.5</v>
      </c>
      <c r="G80" s="272">
        <v>2.4</v>
      </c>
      <c r="H80" s="272">
        <v>3.2</v>
      </c>
      <c r="I80" s="272">
        <v>3.1</v>
      </c>
      <c r="J80" s="272">
        <v>3.2</v>
      </c>
      <c r="K80" s="272">
        <v>3.2</v>
      </c>
      <c r="L80" s="272">
        <v>3.2</v>
      </c>
      <c r="M80" s="272">
        <v>3.2</v>
      </c>
      <c r="N80" s="272">
        <v>3.2</v>
      </c>
      <c r="O80" s="272">
        <v>2.9</v>
      </c>
      <c r="P80" s="272">
        <v>2.9</v>
      </c>
      <c r="Q80" s="272">
        <v>2.9</v>
      </c>
      <c r="R80" s="272">
        <v>2.9</v>
      </c>
      <c r="S80" s="272">
        <v>2.9</v>
      </c>
      <c r="T80" s="272">
        <v>2.9</v>
      </c>
      <c r="U80" s="272">
        <v>2.9</v>
      </c>
      <c r="V80" s="272">
        <v>2.9</v>
      </c>
      <c r="W80" s="272">
        <v>2.9</v>
      </c>
      <c r="X80" s="272">
        <v>2.9</v>
      </c>
      <c r="Y80" s="272">
        <v>2.8</v>
      </c>
      <c r="Z80" s="272">
        <v>2.8</v>
      </c>
      <c r="AA80" s="272">
        <v>2.8</v>
      </c>
      <c r="AB80" s="272">
        <v>2.8</v>
      </c>
      <c r="AC80" s="272">
        <v>2.8</v>
      </c>
      <c r="AD80" s="272">
        <v>2.8</v>
      </c>
      <c r="AE80" s="272">
        <v>2.8</v>
      </c>
      <c r="AF80" s="272">
        <v>2.8</v>
      </c>
      <c r="AG80" s="272">
        <v>2.8</v>
      </c>
      <c r="AH80" s="272">
        <f>_xlfn.IFNA(VLOOKUP(C80,'INFORM Severity - hidden'!$C$5:$G$155,5,FALSE),"-")</f>
        <v>2.8</v>
      </c>
    </row>
    <row r="81" spans="1:34" x14ac:dyDescent="0.35">
      <c r="A81" t="s">
        <v>657</v>
      </c>
      <c r="B81" t="s">
        <v>655</v>
      </c>
      <c r="C81" t="s">
        <v>656</v>
      </c>
      <c r="D81" s="272" t="str">
        <f t="shared" si="1"/>
        <v>-</v>
      </c>
      <c r="E81" s="272" t="s">
        <v>7813</v>
      </c>
      <c r="F81" s="272">
        <v>1.1000000000000001</v>
      </c>
      <c r="G81" s="272" t="s">
        <v>7813</v>
      </c>
      <c r="H81" s="272" t="s">
        <v>7813</v>
      </c>
      <c r="I81" s="272" t="s">
        <v>7813</v>
      </c>
      <c r="J81" s="272" t="s">
        <v>7813</v>
      </c>
      <c r="K81" s="272" t="s">
        <v>7813</v>
      </c>
      <c r="L81" s="272" t="s">
        <v>7813</v>
      </c>
      <c r="M81" s="272" t="s">
        <v>7813</v>
      </c>
      <c r="N81" s="272" t="s">
        <v>7813</v>
      </c>
      <c r="O81" s="272" t="s">
        <v>7813</v>
      </c>
      <c r="P81" s="272" t="s">
        <v>7813</v>
      </c>
      <c r="Q81" s="272" t="s">
        <v>7813</v>
      </c>
      <c r="R81" s="272" t="s">
        <v>7813</v>
      </c>
      <c r="S81" s="272" t="s">
        <v>7813</v>
      </c>
      <c r="T81" s="272" t="s">
        <v>7813</v>
      </c>
      <c r="U81" s="272" t="s">
        <v>7813</v>
      </c>
      <c r="V81" s="272" t="s">
        <v>7813</v>
      </c>
      <c r="W81" s="272" t="s">
        <v>7813</v>
      </c>
      <c r="X81" s="272" t="s">
        <v>7813</v>
      </c>
      <c r="Y81" s="272" t="s">
        <v>7813</v>
      </c>
      <c r="Z81" s="272" t="s">
        <v>7813</v>
      </c>
      <c r="AA81" s="272" t="s">
        <v>7813</v>
      </c>
      <c r="AB81" s="272" t="s">
        <v>7813</v>
      </c>
      <c r="AC81" s="272" t="s">
        <v>7813</v>
      </c>
      <c r="AD81" s="272" t="s">
        <v>7813</v>
      </c>
      <c r="AE81" s="272" t="s">
        <v>7813</v>
      </c>
      <c r="AF81" s="272" t="s">
        <v>7813</v>
      </c>
      <c r="AG81" s="272" t="s">
        <v>7813</v>
      </c>
      <c r="AH81" s="272">
        <f>_xlfn.IFNA(VLOOKUP(C81,'INFORM Severity - hidden'!$C$5:$G$155,5,FALSE),"-")</f>
        <v>1.9</v>
      </c>
    </row>
    <row r="82" spans="1:34" x14ac:dyDescent="0.35">
      <c r="A82" t="s">
        <v>217</v>
      </c>
      <c r="B82" t="s">
        <v>7882</v>
      </c>
      <c r="C82" t="s">
        <v>7883</v>
      </c>
      <c r="D82" s="272" t="str">
        <f t="shared" si="1"/>
        <v>-</v>
      </c>
      <c r="E82" s="272" t="s">
        <v>7813</v>
      </c>
      <c r="F82" s="272">
        <v>1.6</v>
      </c>
      <c r="G82" s="272">
        <v>1.6</v>
      </c>
      <c r="H82" s="272" t="s">
        <v>7813</v>
      </c>
      <c r="I82" s="272" t="s">
        <v>7813</v>
      </c>
      <c r="J82" s="272" t="s">
        <v>7813</v>
      </c>
      <c r="K82" s="272" t="s">
        <v>7813</v>
      </c>
      <c r="L82" s="272" t="s">
        <v>7813</v>
      </c>
      <c r="M82" s="272" t="s">
        <v>7813</v>
      </c>
      <c r="N82" s="272" t="s">
        <v>7813</v>
      </c>
      <c r="O82" s="272" t="s">
        <v>7813</v>
      </c>
      <c r="P82" s="272" t="s">
        <v>7813</v>
      </c>
      <c r="Q82" s="272" t="s">
        <v>7813</v>
      </c>
      <c r="R82" s="272" t="s">
        <v>7813</v>
      </c>
      <c r="S82" s="272" t="s">
        <v>7813</v>
      </c>
      <c r="T82" s="272" t="s">
        <v>7813</v>
      </c>
      <c r="U82" s="272" t="s">
        <v>7813</v>
      </c>
      <c r="V82" s="272" t="s">
        <v>7813</v>
      </c>
      <c r="W82" s="272" t="s">
        <v>7813</v>
      </c>
      <c r="X82" s="272" t="s">
        <v>7813</v>
      </c>
      <c r="Y82" s="272" t="s">
        <v>7813</v>
      </c>
      <c r="Z82" s="272" t="s">
        <v>7813</v>
      </c>
      <c r="AA82" s="272" t="s">
        <v>7813</v>
      </c>
      <c r="AB82" s="272" t="s">
        <v>7813</v>
      </c>
      <c r="AC82" s="272" t="s">
        <v>7813</v>
      </c>
      <c r="AD82" s="272" t="s">
        <v>7813</v>
      </c>
      <c r="AE82" s="272" t="s">
        <v>7813</v>
      </c>
      <c r="AF82" s="272" t="s">
        <v>7813</v>
      </c>
      <c r="AG82" s="272" t="s">
        <v>7813</v>
      </c>
      <c r="AH82" s="272" t="str">
        <f>_xlfn.IFNA(VLOOKUP(C82,'INFORM Severity - hidden'!$C$5:$G$155,5,FALSE),"-")</f>
        <v>-</v>
      </c>
    </row>
    <row r="83" spans="1:34" x14ac:dyDescent="0.35">
      <c r="A83" t="s">
        <v>217</v>
      </c>
      <c r="B83" t="s">
        <v>215</v>
      </c>
      <c r="C83" t="s">
        <v>216</v>
      </c>
      <c r="D83" s="272" t="str">
        <f t="shared" si="1"/>
        <v>Decreasing</v>
      </c>
      <c r="E83" s="272" t="s">
        <v>7813</v>
      </c>
      <c r="F83" s="272">
        <v>1.6</v>
      </c>
      <c r="G83" s="272">
        <v>1.6</v>
      </c>
      <c r="H83" s="272">
        <v>2.5</v>
      </c>
      <c r="I83" s="272">
        <v>2.6</v>
      </c>
      <c r="J83" s="272">
        <v>2.6</v>
      </c>
      <c r="K83" s="272">
        <v>2.6</v>
      </c>
      <c r="L83" s="272">
        <v>2.6</v>
      </c>
      <c r="M83" s="272">
        <v>2.6</v>
      </c>
      <c r="N83" s="272">
        <v>2.6</v>
      </c>
      <c r="O83" s="272">
        <v>2.5</v>
      </c>
      <c r="P83" s="272">
        <v>2.5</v>
      </c>
      <c r="Q83" s="272">
        <v>2.5</v>
      </c>
      <c r="R83" s="272">
        <v>2.5</v>
      </c>
      <c r="S83" s="272">
        <v>2.5</v>
      </c>
      <c r="T83" s="272">
        <v>2.5</v>
      </c>
      <c r="U83" s="272">
        <v>2.5</v>
      </c>
      <c r="V83" s="272">
        <v>2.5</v>
      </c>
      <c r="W83" s="272">
        <v>2.5</v>
      </c>
      <c r="X83" s="272">
        <v>2.5</v>
      </c>
      <c r="Y83" s="272">
        <v>2.6</v>
      </c>
      <c r="Z83" s="272">
        <v>2.6</v>
      </c>
      <c r="AA83" s="272">
        <v>2.8</v>
      </c>
      <c r="AB83" s="272">
        <v>2.8</v>
      </c>
      <c r="AC83" s="272">
        <v>3.2</v>
      </c>
      <c r="AD83" s="272">
        <v>3.2</v>
      </c>
      <c r="AE83" s="272">
        <v>3.2</v>
      </c>
      <c r="AF83" s="272">
        <v>3.2</v>
      </c>
      <c r="AG83" s="272">
        <v>3.2</v>
      </c>
      <c r="AH83" s="272">
        <f>_xlfn.IFNA(VLOOKUP(C83,'INFORM Severity - hidden'!$C$5:$G$155,5,FALSE),"-")</f>
        <v>2.9</v>
      </c>
    </row>
    <row r="84" spans="1:34" x14ac:dyDescent="0.35">
      <c r="A84" t="s">
        <v>217</v>
      </c>
      <c r="B84" t="s">
        <v>7884</v>
      </c>
      <c r="C84" t="s">
        <v>7885</v>
      </c>
      <c r="D84" s="272" t="str">
        <f t="shared" si="1"/>
        <v>-</v>
      </c>
      <c r="E84" s="272" t="s">
        <v>7813</v>
      </c>
      <c r="F84" s="272">
        <v>1.6</v>
      </c>
      <c r="G84" s="272">
        <v>1.6</v>
      </c>
      <c r="H84" s="272" t="s">
        <v>7813</v>
      </c>
      <c r="I84" s="272" t="s">
        <v>7813</v>
      </c>
      <c r="J84" s="272" t="s">
        <v>7813</v>
      </c>
      <c r="K84" s="272" t="s">
        <v>7813</v>
      </c>
      <c r="L84" s="272" t="s">
        <v>7813</v>
      </c>
      <c r="M84" s="272" t="s">
        <v>7813</v>
      </c>
      <c r="N84" s="272" t="s">
        <v>7813</v>
      </c>
      <c r="O84" s="272" t="s">
        <v>7813</v>
      </c>
      <c r="P84" s="272" t="s">
        <v>7813</v>
      </c>
      <c r="Q84" s="272" t="s">
        <v>7813</v>
      </c>
      <c r="R84" s="272" t="s">
        <v>7813</v>
      </c>
      <c r="S84" s="272" t="s">
        <v>7813</v>
      </c>
      <c r="T84" s="272" t="s">
        <v>7813</v>
      </c>
      <c r="U84" s="272" t="s">
        <v>7813</v>
      </c>
      <c r="V84" s="272" t="s">
        <v>7813</v>
      </c>
      <c r="W84" s="272" t="s">
        <v>7813</v>
      </c>
      <c r="X84" s="272" t="s">
        <v>7813</v>
      </c>
      <c r="Y84" s="272" t="s">
        <v>7813</v>
      </c>
      <c r="Z84" s="272" t="s">
        <v>7813</v>
      </c>
      <c r="AA84" s="272" t="s">
        <v>7813</v>
      </c>
      <c r="AB84" s="272" t="s">
        <v>7813</v>
      </c>
      <c r="AC84" s="272" t="s">
        <v>7813</v>
      </c>
      <c r="AD84" s="272" t="s">
        <v>7813</v>
      </c>
      <c r="AE84" s="272" t="s">
        <v>7813</v>
      </c>
      <c r="AF84" s="272" t="s">
        <v>7813</v>
      </c>
      <c r="AG84" s="272" t="s">
        <v>7813</v>
      </c>
      <c r="AH84" s="272" t="str">
        <f>_xlfn.IFNA(VLOOKUP(C84,'INFORM Severity - hidden'!$C$5:$G$155,5,FALSE),"-")</f>
        <v>-</v>
      </c>
    </row>
    <row r="85" spans="1:34" x14ac:dyDescent="0.35">
      <c r="A85" t="s">
        <v>673</v>
      </c>
      <c r="B85" t="s">
        <v>7886</v>
      </c>
      <c r="C85" t="s">
        <v>7887</v>
      </c>
      <c r="D85" s="272" t="str">
        <f t="shared" si="1"/>
        <v>-</v>
      </c>
      <c r="E85" s="272" t="s">
        <v>7813</v>
      </c>
      <c r="F85" s="272" t="s">
        <v>7813</v>
      </c>
      <c r="G85" s="272" t="s">
        <v>7813</v>
      </c>
      <c r="H85" s="272" t="s">
        <v>7813</v>
      </c>
      <c r="I85" s="272" t="s">
        <v>7813</v>
      </c>
      <c r="J85" s="272">
        <v>3.1</v>
      </c>
      <c r="K85" s="272">
        <v>3.1</v>
      </c>
      <c r="L85" s="272">
        <v>3.1</v>
      </c>
      <c r="M85" s="272">
        <v>3.4</v>
      </c>
      <c r="N85" s="272">
        <v>3.4</v>
      </c>
      <c r="O85" s="272">
        <v>3.3</v>
      </c>
      <c r="P85" s="272">
        <v>3.3</v>
      </c>
      <c r="Q85" s="272">
        <v>3.3</v>
      </c>
      <c r="R85" s="272">
        <v>3.3</v>
      </c>
      <c r="S85" s="272">
        <v>3.3</v>
      </c>
      <c r="T85" s="272">
        <v>3.3</v>
      </c>
      <c r="U85" s="272">
        <v>3.3</v>
      </c>
      <c r="V85" s="272">
        <v>3.4</v>
      </c>
      <c r="W85" s="272">
        <v>3</v>
      </c>
      <c r="X85" s="272">
        <v>3</v>
      </c>
      <c r="Y85" s="272">
        <v>2.9</v>
      </c>
      <c r="Z85" s="272">
        <v>2.9</v>
      </c>
      <c r="AA85" s="272">
        <v>3</v>
      </c>
      <c r="AB85" s="272">
        <v>3</v>
      </c>
      <c r="AC85" s="272">
        <v>3</v>
      </c>
      <c r="AD85" s="272" t="s">
        <v>7813</v>
      </c>
      <c r="AE85" s="272" t="s">
        <v>7813</v>
      </c>
      <c r="AF85" s="272" t="s">
        <v>7813</v>
      </c>
      <c r="AG85" s="272" t="s">
        <v>7813</v>
      </c>
      <c r="AH85" s="272" t="str">
        <f>_xlfn.IFNA(VLOOKUP(C85,'INFORM Severity - hidden'!$C$5:$G$155,5,FALSE),"-")</f>
        <v>-</v>
      </c>
    </row>
    <row r="86" spans="1:34" x14ac:dyDescent="0.35">
      <c r="A86" t="s">
        <v>673</v>
      </c>
      <c r="B86" t="s">
        <v>671</v>
      </c>
      <c r="C86" t="s">
        <v>672</v>
      </c>
      <c r="D86" s="272" t="str">
        <f t="shared" si="1"/>
        <v>Stable</v>
      </c>
      <c r="E86" s="272" t="s">
        <v>7813</v>
      </c>
      <c r="F86" s="272">
        <v>2</v>
      </c>
      <c r="G86" s="272">
        <v>2</v>
      </c>
      <c r="H86" s="272">
        <v>2.8</v>
      </c>
      <c r="I86" s="272">
        <v>2.8</v>
      </c>
      <c r="J86" s="272">
        <v>2.8</v>
      </c>
      <c r="K86" s="272">
        <v>2.8</v>
      </c>
      <c r="L86" s="272">
        <v>2.8</v>
      </c>
      <c r="M86" s="272">
        <v>2.8</v>
      </c>
      <c r="N86" s="272">
        <v>2.8</v>
      </c>
      <c r="O86" s="272">
        <v>2.7</v>
      </c>
      <c r="P86" s="272">
        <v>2.7</v>
      </c>
      <c r="Q86" s="272">
        <v>2.7</v>
      </c>
      <c r="R86" s="272">
        <v>2.7</v>
      </c>
      <c r="S86" s="272">
        <v>2.7</v>
      </c>
      <c r="T86" s="272">
        <v>2.7</v>
      </c>
      <c r="U86" s="272">
        <v>2.7</v>
      </c>
      <c r="V86" s="272">
        <v>2.7</v>
      </c>
      <c r="W86" s="272">
        <v>2.7</v>
      </c>
      <c r="X86" s="272">
        <v>2.7</v>
      </c>
      <c r="Y86" s="272">
        <v>2.6</v>
      </c>
      <c r="Z86" s="272">
        <v>2.6</v>
      </c>
      <c r="AA86" s="272">
        <v>2.7</v>
      </c>
      <c r="AB86" s="272">
        <v>2.7</v>
      </c>
      <c r="AC86" s="272">
        <v>2.7</v>
      </c>
      <c r="AD86" s="272">
        <v>2.7</v>
      </c>
      <c r="AE86" s="272">
        <v>2.7</v>
      </c>
      <c r="AF86" s="272">
        <v>2.7</v>
      </c>
      <c r="AG86" s="272">
        <v>2.7</v>
      </c>
      <c r="AH86" s="272">
        <f>_xlfn.IFNA(VLOOKUP(C86,'INFORM Severity - hidden'!$C$5:$G$155,5,FALSE),"-")</f>
        <v>2.7</v>
      </c>
    </row>
    <row r="87" spans="1:34" x14ac:dyDescent="0.35">
      <c r="A87" t="s">
        <v>673</v>
      </c>
      <c r="B87" t="s">
        <v>7888</v>
      </c>
      <c r="C87" t="s">
        <v>7889</v>
      </c>
      <c r="D87" s="272" t="str">
        <f t="shared" si="1"/>
        <v>-</v>
      </c>
      <c r="E87" s="272" t="s">
        <v>7813</v>
      </c>
      <c r="F87" s="272" t="s">
        <v>7813</v>
      </c>
      <c r="G87" s="272" t="s">
        <v>7813</v>
      </c>
      <c r="H87" s="272" t="s">
        <v>7813</v>
      </c>
      <c r="I87" s="272" t="s">
        <v>7813</v>
      </c>
      <c r="J87" s="272">
        <v>3</v>
      </c>
      <c r="K87" s="272">
        <v>3.1</v>
      </c>
      <c r="L87" s="272">
        <v>3.1</v>
      </c>
      <c r="M87" s="272">
        <v>3.3</v>
      </c>
      <c r="N87" s="272">
        <v>3.3</v>
      </c>
      <c r="O87" s="272">
        <v>3.2</v>
      </c>
      <c r="P87" s="272">
        <v>3.2</v>
      </c>
      <c r="Q87" s="272">
        <v>3.2</v>
      </c>
      <c r="R87" s="272">
        <v>3.2</v>
      </c>
      <c r="S87" s="272">
        <v>3.2</v>
      </c>
      <c r="T87" s="272">
        <v>3.2</v>
      </c>
      <c r="U87" s="272">
        <v>3.2</v>
      </c>
      <c r="V87" s="272">
        <v>3.3</v>
      </c>
      <c r="W87" s="272">
        <v>2.8</v>
      </c>
      <c r="X87" s="272">
        <v>2.8</v>
      </c>
      <c r="Y87" s="272">
        <v>2.8</v>
      </c>
      <c r="Z87" s="272">
        <v>2.8</v>
      </c>
      <c r="AA87" s="272">
        <v>2.8</v>
      </c>
      <c r="AB87" s="272">
        <v>2.8</v>
      </c>
      <c r="AC87" s="272">
        <v>2.8</v>
      </c>
      <c r="AD87" s="272" t="s">
        <v>7813</v>
      </c>
      <c r="AE87" s="272" t="s">
        <v>7813</v>
      </c>
      <c r="AF87" s="272" t="s">
        <v>7813</v>
      </c>
      <c r="AG87" s="272" t="s">
        <v>7813</v>
      </c>
      <c r="AH87" s="272" t="str">
        <f>_xlfn.IFNA(VLOOKUP(C87,'INFORM Severity - hidden'!$C$5:$G$155,5,FALSE),"-")</f>
        <v>-</v>
      </c>
    </row>
    <row r="88" spans="1:34" x14ac:dyDescent="0.35">
      <c r="A88" t="s">
        <v>673</v>
      </c>
      <c r="B88" t="s">
        <v>7890</v>
      </c>
      <c r="C88" t="s">
        <v>7891</v>
      </c>
      <c r="D88" s="272" t="str">
        <f t="shared" si="1"/>
        <v>-</v>
      </c>
      <c r="E88" s="272" t="s">
        <v>7813</v>
      </c>
      <c r="F88" s="272" t="s">
        <v>7813</v>
      </c>
      <c r="G88" s="272" t="s">
        <v>7813</v>
      </c>
      <c r="H88" s="272" t="s">
        <v>7813</v>
      </c>
      <c r="I88" s="272" t="s">
        <v>7813</v>
      </c>
      <c r="J88" s="272" t="s">
        <v>7813</v>
      </c>
      <c r="K88" s="272" t="s">
        <v>7813</v>
      </c>
      <c r="L88" s="272" t="s">
        <v>7813</v>
      </c>
      <c r="M88" s="272" t="s">
        <v>7813</v>
      </c>
      <c r="N88" s="272" t="s">
        <v>7813</v>
      </c>
      <c r="O88" s="272" t="s">
        <v>7813</v>
      </c>
      <c r="P88" s="272" t="s">
        <v>7813</v>
      </c>
      <c r="Q88" s="272" t="s">
        <v>7813</v>
      </c>
      <c r="R88" s="272" t="s">
        <v>7813</v>
      </c>
      <c r="S88" s="272" t="s">
        <v>7813</v>
      </c>
      <c r="T88" s="272" t="s">
        <v>7813</v>
      </c>
      <c r="U88" s="272" t="s">
        <v>7813</v>
      </c>
      <c r="V88" s="272" t="s">
        <v>7813</v>
      </c>
      <c r="W88" s="272" t="s">
        <v>7813</v>
      </c>
      <c r="X88" s="272" t="s">
        <v>7813</v>
      </c>
      <c r="Y88" s="272" t="s">
        <v>7813</v>
      </c>
      <c r="Z88" s="272" t="s">
        <v>7813</v>
      </c>
      <c r="AA88" s="272" t="s">
        <v>7813</v>
      </c>
      <c r="AB88" s="272" t="s">
        <v>7813</v>
      </c>
      <c r="AC88" s="272" t="s">
        <v>7813</v>
      </c>
      <c r="AD88" s="272" t="s">
        <v>7813</v>
      </c>
      <c r="AE88" s="272" t="s">
        <v>7813</v>
      </c>
      <c r="AF88" s="272" t="s">
        <v>7813</v>
      </c>
      <c r="AG88" s="272" t="s">
        <v>7813</v>
      </c>
      <c r="AH88" s="272" t="str">
        <f>_xlfn.IFNA(VLOOKUP(C88,'INFORM Severity - hidden'!$C$5:$G$155,5,FALSE),"-")</f>
        <v>-</v>
      </c>
    </row>
    <row r="89" spans="1:34" x14ac:dyDescent="0.35">
      <c r="A89" t="s">
        <v>673</v>
      </c>
      <c r="B89" t="s">
        <v>7892</v>
      </c>
      <c r="C89" t="s">
        <v>7893</v>
      </c>
      <c r="D89" s="272" t="str">
        <f t="shared" si="1"/>
        <v>-</v>
      </c>
      <c r="E89" s="272" t="s">
        <v>7813</v>
      </c>
      <c r="F89" s="272" t="s">
        <v>7813</v>
      </c>
      <c r="G89" s="272" t="s">
        <v>7813</v>
      </c>
      <c r="H89" s="272" t="s">
        <v>7813</v>
      </c>
      <c r="I89" s="272" t="s">
        <v>7813</v>
      </c>
      <c r="J89" s="272" t="s">
        <v>7813</v>
      </c>
      <c r="K89" s="272" t="s">
        <v>7813</v>
      </c>
      <c r="L89" s="272" t="s">
        <v>7813</v>
      </c>
      <c r="M89" s="272" t="s">
        <v>7813</v>
      </c>
      <c r="N89" s="272" t="s">
        <v>7813</v>
      </c>
      <c r="O89" s="272" t="s">
        <v>7813</v>
      </c>
      <c r="P89" s="272" t="s">
        <v>7813</v>
      </c>
      <c r="Q89" s="272" t="s">
        <v>7813</v>
      </c>
      <c r="R89" s="272" t="s">
        <v>7813</v>
      </c>
      <c r="S89" s="272" t="s">
        <v>7813</v>
      </c>
      <c r="T89" s="272">
        <v>1.7</v>
      </c>
      <c r="U89" s="272">
        <v>1.7</v>
      </c>
      <c r="V89" s="272">
        <v>2.2000000000000002</v>
      </c>
      <c r="W89" s="272">
        <v>2.2000000000000002</v>
      </c>
      <c r="X89" s="272">
        <v>2.2000000000000002</v>
      </c>
      <c r="Y89" s="272">
        <v>2.2000000000000002</v>
      </c>
      <c r="Z89" s="272">
        <v>2.2000000000000002</v>
      </c>
      <c r="AA89" s="272">
        <v>2.2000000000000002</v>
      </c>
      <c r="AB89" s="272">
        <v>2.2000000000000002</v>
      </c>
      <c r="AC89" s="272">
        <v>2.2000000000000002</v>
      </c>
      <c r="AD89" s="272" t="s">
        <v>7813</v>
      </c>
      <c r="AE89" s="272" t="s">
        <v>7813</v>
      </c>
      <c r="AF89" s="272" t="s">
        <v>7813</v>
      </c>
      <c r="AG89" s="272" t="s">
        <v>7813</v>
      </c>
      <c r="AH89" s="272" t="str">
        <f>_xlfn.IFNA(VLOOKUP(C89,'INFORM Severity - hidden'!$C$5:$G$155,5,FALSE),"-")</f>
        <v>-</v>
      </c>
    </row>
    <row r="90" spans="1:34" x14ac:dyDescent="0.35">
      <c r="A90" t="s">
        <v>7516</v>
      </c>
      <c r="B90" t="s">
        <v>7894</v>
      </c>
      <c r="C90" t="s">
        <v>7895</v>
      </c>
      <c r="D90" s="272" t="str">
        <f t="shared" si="1"/>
        <v>-</v>
      </c>
      <c r="E90" s="272" t="s">
        <v>7813</v>
      </c>
      <c r="F90" s="272" t="s">
        <v>7813</v>
      </c>
      <c r="G90" s="272" t="s">
        <v>7813</v>
      </c>
      <c r="H90" s="272" t="s">
        <v>7813</v>
      </c>
      <c r="I90" s="272" t="s">
        <v>7813</v>
      </c>
      <c r="J90" s="272" t="s">
        <v>7813</v>
      </c>
      <c r="K90" s="272" t="s">
        <v>7813</v>
      </c>
      <c r="L90" s="272" t="s">
        <v>7813</v>
      </c>
      <c r="M90" s="272" t="s">
        <v>7813</v>
      </c>
      <c r="N90" s="272">
        <v>1.9</v>
      </c>
      <c r="O90" s="272" t="s">
        <v>7813</v>
      </c>
      <c r="P90" s="272" t="s">
        <v>7813</v>
      </c>
      <c r="Q90" s="272" t="s">
        <v>7813</v>
      </c>
      <c r="R90" s="272" t="s">
        <v>7813</v>
      </c>
      <c r="S90" s="272" t="s">
        <v>7813</v>
      </c>
      <c r="T90" s="272" t="s">
        <v>7813</v>
      </c>
      <c r="U90" s="272" t="s">
        <v>7813</v>
      </c>
      <c r="V90" s="272" t="s">
        <v>7813</v>
      </c>
      <c r="W90" s="272" t="s">
        <v>7813</v>
      </c>
      <c r="X90" s="272" t="s">
        <v>7813</v>
      </c>
      <c r="Y90" s="272" t="s">
        <v>7813</v>
      </c>
      <c r="Z90" s="272" t="s">
        <v>7813</v>
      </c>
      <c r="AA90" s="272" t="s">
        <v>7813</v>
      </c>
      <c r="AB90" s="272" t="s">
        <v>7813</v>
      </c>
      <c r="AC90" s="272" t="s">
        <v>7813</v>
      </c>
      <c r="AD90" s="272" t="s">
        <v>7813</v>
      </c>
      <c r="AE90" s="272" t="s">
        <v>7813</v>
      </c>
      <c r="AF90" s="272" t="s">
        <v>7813</v>
      </c>
      <c r="AG90" s="272" t="s">
        <v>7813</v>
      </c>
      <c r="AH90" s="272" t="str">
        <f>_xlfn.IFNA(VLOOKUP(C90,'INFORM Severity - hidden'!$C$5:$G$155,5,FALSE),"-")</f>
        <v>-</v>
      </c>
    </row>
    <row r="91" spans="1:34" x14ac:dyDescent="0.35">
      <c r="A91" t="s">
        <v>2475</v>
      </c>
      <c r="B91" t="s">
        <v>7896</v>
      </c>
      <c r="C91" t="s">
        <v>7897</v>
      </c>
      <c r="D91" s="272" t="str">
        <f t="shared" si="1"/>
        <v>-</v>
      </c>
      <c r="E91" s="272" t="s">
        <v>7813</v>
      </c>
      <c r="F91" s="272">
        <v>2.4</v>
      </c>
      <c r="G91" s="272">
        <v>2.4</v>
      </c>
      <c r="H91" s="272" t="s">
        <v>7813</v>
      </c>
      <c r="I91" s="272" t="s">
        <v>7813</v>
      </c>
      <c r="J91" s="272" t="s">
        <v>7813</v>
      </c>
      <c r="K91" s="272" t="s">
        <v>7813</v>
      </c>
      <c r="L91" s="272" t="s">
        <v>7813</v>
      </c>
      <c r="M91" s="272" t="s">
        <v>7813</v>
      </c>
      <c r="N91" s="272" t="s">
        <v>7813</v>
      </c>
      <c r="O91" s="272" t="s">
        <v>7813</v>
      </c>
      <c r="P91" s="272" t="s">
        <v>7813</v>
      </c>
      <c r="Q91" s="272" t="s">
        <v>7813</v>
      </c>
      <c r="R91" s="272" t="s">
        <v>7813</v>
      </c>
      <c r="S91" s="272" t="s">
        <v>7813</v>
      </c>
      <c r="T91" s="272" t="s">
        <v>7813</v>
      </c>
      <c r="U91" s="272" t="s">
        <v>7813</v>
      </c>
      <c r="V91" s="272" t="s">
        <v>7813</v>
      </c>
      <c r="W91" s="272" t="s">
        <v>7813</v>
      </c>
      <c r="X91" s="272" t="s">
        <v>7813</v>
      </c>
      <c r="Y91" s="272" t="s">
        <v>7813</v>
      </c>
      <c r="Z91" s="272" t="s">
        <v>7813</v>
      </c>
      <c r="AA91" s="272" t="s">
        <v>7813</v>
      </c>
      <c r="AB91" s="272" t="s">
        <v>7813</v>
      </c>
      <c r="AC91" s="272" t="s">
        <v>7813</v>
      </c>
      <c r="AD91" s="272" t="s">
        <v>7813</v>
      </c>
      <c r="AE91" s="272" t="s">
        <v>7813</v>
      </c>
      <c r="AF91" s="272" t="s">
        <v>7813</v>
      </c>
      <c r="AG91" s="272" t="s">
        <v>7813</v>
      </c>
      <c r="AH91" s="272" t="str">
        <f>_xlfn.IFNA(VLOOKUP(C91,'INFORM Severity - hidden'!$C$5:$G$155,5,FALSE),"-")</f>
        <v>-</v>
      </c>
    </row>
    <row r="92" spans="1:34" x14ac:dyDescent="0.35">
      <c r="A92" t="s">
        <v>2475</v>
      </c>
      <c r="B92" t="s">
        <v>2540</v>
      </c>
      <c r="C92" t="s">
        <v>2541</v>
      </c>
      <c r="D92" s="272" t="str">
        <f t="shared" si="1"/>
        <v>Increasing</v>
      </c>
      <c r="E92" s="272" t="s">
        <v>7813</v>
      </c>
      <c r="F92" s="272">
        <v>2.4</v>
      </c>
      <c r="G92" s="272">
        <v>2.4</v>
      </c>
      <c r="H92" s="272">
        <v>2.9</v>
      </c>
      <c r="I92" s="272">
        <v>2.8</v>
      </c>
      <c r="J92" s="272">
        <v>2.8</v>
      </c>
      <c r="K92" s="272">
        <v>2.8</v>
      </c>
      <c r="L92" s="272">
        <v>2.8</v>
      </c>
      <c r="M92" s="272">
        <v>2.8</v>
      </c>
      <c r="N92" s="272">
        <v>2.9</v>
      </c>
      <c r="O92" s="272">
        <v>2.9</v>
      </c>
      <c r="P92" s="272">
        <v>2.9</v>
      </c>
      <c r="Q92" s="272">
        <v>2.9</v>
      </c>
      <c r="R92" s="272">
        <v>2.9</v>
      </c>
      <c r="S92" s="272">
        <v>2.9</v>
      </c>
      <c r="T92" s="272">
        <v>2.9</v>
      </c>
      <c r="U92" s="272">
        <v>2.9</v>
      </c>
      <c r="V92" s="272">
        <v>3.2</v>
      </c>
      <c r="W92" s="272">
        <v>3.1</v>
      </c>
      <c r="X92" s="272">
        <v>3.2</v>
      </c>
      <c r="Y92" s="272">
        <v>3.2</v>
      </c>
      <c r="Z92" s="272">
        <v>3.2</v>
      </c>
      <c r="AA92" s="272">
        <v>3.2</v>
      </c>
      <c r="AB92" s="272">
        <v>3.2</v>
      </c>
      <c r="AC92" s="272">
        <v>3.4</v>
      </c>
      <c r="AD92" s="272">
        <v>3.4</v>
      </c>
      <c r="AE92" s="272">
        <v>3.5</v>
      </c>
      <c r="AF92" s="272">
        <v>3.5</v>
      </c>
      <c r="AG92" s="272">
        <v>3.5</v>
      </c>
      <c r="AH92" s="272">
        <f>_xlfn.IFNA(VLOOKUP(C92,'INFORM Severity - hidden'!$C$5:$G$155,5,FALSE),"-")</f>
        <v>3.5</v>
      </c>
    </row>
    <row r="93" spans="1:34" x14ac:dyDescent="0.35">
      <c r="A93" t="s">
        <v>2475</v>
      </c>
      <c r="B93" t="s">
        <v>7898</v>
      </c>
      <c r="C93" t="s">
        <v>7899</v>
      </c>
      <c r="D93" s="272" t="str">
        <f t="shared" si="1"/>
        <v>-</v>
      </c>
      <c r="E93" s="272" t="s">
        <v>7813</v>
      </c>
      <c r="F93" s="272">
        <v>1.4</v>
      </c>
      <c r="G93" s="272">
        <v>1.4</v>
      </c>
      <c r="H93" s="272" t="s">
        <v>7813</v>
      </c>
      <c r="I93" s="272" t="s">
        <v>7813</v>
      </c>
      <c r="J93" s="272" t="s">
        <v>7813</v>
      </c>
      <c r="K93" s="272" t="s">
        <v>7813</v>
      </c>
      <c r="L93" s="272" t="s">
        <v>7813</v>
      </c>
      <c r="M93" s="272" t="s">
        <v>7813</v>
      </c>
      <c r="N93" s="272" t="s">
        <v>7813</v>
      </c>
      <c r="O93" s="272" t="s">
        <v>7813</v>
      </c>
      <c r="P93" s="272" t="s">
        <v>7813</v>
      </c>
      <c r="Q93" s="272" t="s">
        <v>7813</v>
      </c>
      <c r="R93" s="272" t="s">
        <v>7813</v>
      </c>
      <c r="S93" s="272" t="s">
        <v>7813</v>
      </c>
      <c r="T93" s="272" t="s">
        <v>7813</v>
      </c>
      <c r="U93" s="272" t="s">
        <v>7813</v>
      </c>
      <c r="V93" s="272" t="s">
        <v>7813</v>
      </c>
      <c r="W93" s="272" t="s">
        <v>7813</v>
      </c>
      <c r="X93" s="272" t="s">
        <v>7813</v>
      </c>
      <c r="Y93" s="272" t="s">
        <v>7813</v>
      </c>
      <c r="Z93" s="272" t="s">
        <v>7813</v>
      </c>
      <c r="AA93" s="272" t="s">
        <v>7813</v>
      </c>
      <c r="AB93" s="272" t="s">
        <v>7813</v>
      </c>
      <c r="AC93" s="272" t="s">
        <v>7813</v>
      </c>
      <c r="AD93" s="272" t="s">
        <v>7813</v>
      </c>
      <c r="AE93" s="272" t="s">
        <v>7813</v>
      </c>
      <c r="AF93" s="272" t="s">
        <v>7813</v>
      </c>
      <c r="AG93" s="272" t="s">
        <v>7813</v>
      </c>
      <c r="AH93" s="272" t="str">
        <f>_xlfn.IFNA(VLOOKUP(C93,'INFORM Severity - hidden'!$C$5:$G$155,5,FALSE),"-")</f>
        <v>-</v>
      </c>
    </row>
    <row r="94" spans="1:34" x14ac:dyDescent="0.35">
      <c r="A94" t="s">
        <v>2475</v>
      </c>
      <c r="B94" t="s">
        <v>2473</v>
      </c>
      <c r="C94" t="s">
        <v>2474</v>
      </c>
      <c r="D94" s="272" t="str">
        <f t="shared" si="1"/>
        <v>Increasing</v>
      </c>
      <c r="E94" s="272" t="s">
        <v>7813</v>
      </c>
      <c r="F94" s="272" t="s">
        <v>7813</v>
      </c>
      <c r="G94" s="272" t="s">
        <v>7813</v>
      </c>
      <c r="H94" s="272" t="s">
        <v>7813</v>
      </c>
      <c r="I94" s="272" t="s">
        <v>7813</v>
      </c>
      <c r="J94" s="272" t="s">
        <v>7813</v>
      </c>
      <c r="K94" s="272" t="s">
        <v>7813</v>
      </c>
      <c r="L94" s="272" t="s">
        <v>7813</v>
      </c>
      <c r="M94" s="272" t="s">
        <v>7813</v>
      </c>
      <c r="N94" s="272" t="s">
        <v>7813</v>
      </c>
      <c r="O94" s="272" t="s">
        <v>7813</v>
      </c>
      <c r="P94" s="272" t="s">
        <v>7813</v>
      </c>
      <c r="Q94" s="272" t="s">
        <v>7813</v>
      </c>
      <c r="R94" s="272" t="s">
        <v>7813</v>
      </c>
      <c r="S94" s="272" t="s">
        <v>7813</v>
      </c>
      <c r="T94" s="272">
        <v>3.3</v>
      </c>
      <c r="U94" s="272">
        <v>3.3</v>
      </c>
      <c r="V94" s="272">
        <v>3.3</v>
      </c>
      <c r="W94" s="272">
        <v>3.3</v>
      </c>
      <c r="X94" s="272">
        <v>3.4</v>
      </c>
      <c r="Y94" s="272">
        <v>3.5</v>
      </c>
      <c r="Z94" s="272">
        <v>3.5</v>
      </c>
      <c r="AA94" s="272">
        <v>3.5</v>
      </c>
      <c r="AB94" s="272">
        <v>3.5</v>
      </c>
      <c r="AC94" s="272">
        <v>3.5</v>
      </c>
      <c r="AD94" s="272">
        <v>3.6</v>
      </c>
      <c r="AE94" s="272">
        <v>3.7</v>
      </c>
      <c r="AF94" s="272">
        <v>3.7</v>
      </c>
      <c r="AG94" s="272">
        <v>3.7</v>
      </c>
      <c r="AH94" s="272">
        <f>_xlfn.IFNA(VLOOKUP(C94,'INFORM Severity - hidden'!$C$5:$G$155,5,FALSE),"-")</f>
        <v>3.7</v>
      </c>
    </row>
    <row r="95" spans="1:34" x14ac:dyDescent="0.35">
      <c r="A95" t="s">
        <v>2475</v>
      </c>
      <c r="B95" t="s">
        <v>7900</v>
      </c>
      <c r="C95" t="s">
        <v>7901</v>
      </c>
      <c r="D95" s="272" t="str">
        <f t="shared" si="1"/>
        <v>-</v>
      </c>
      <c r="E95" s="272" t="s">
        <v>7813</v>
      </c>
      <c r="F95" s="272" t="s">
        <v>7813</v>
      </c>
      <c r="G95" s="272" t="s">
        <v>7813</v>
      </c>
      <c r="H95" s="272" t="s">
        <v>7813</v>
      </c>
      <c r="I95" s="272" t="s">
        <v>7813</v>
      </c>
      <c r="J95" s="272" t="s">
        <v>7813</v>
      </c>
      <c r="K95" s="272" t="s">
        <v>7813</v>
      </c>
      <c r="L95" s="272" t="s">
        <v>7813</v>
      </c>
      <c r="M95" s="272" t="s">
        <v>7813</v>
      </c>
      <c r="N95" s="272" t="s">
        <v>7813</v>
      </c>
      <c r="O95" s="272" t="s">
        <v>7813</v>
      </c>
      <c r="P95" s="272" t="s">
        <v>7813</v>
      </c>
      <c r="Q95" s="272" t="s">
        <v>7813</v>
      </c>
      <c r="R95" s="272" t="s">
        <v>7813</v>
      </c>
      <c r="S95" s="272" t="s">
        <v>7813</v>
      </c>
      <c r="T95" s="272" t="s">
        <v>7813</v>
      </c>
      <c r="U95" s="272" t="s">
        <v>7813</v>
      </c>
      <c r="V95" s="272" t="s">
        <v>7813</v>
      </c>
      <c r="W95" s="272" t="s">
        <v>7813</v>
      </c>
      <c r="X95" s="272">
        <v>3.2</v>
      </c>
      <c r="Y95" s="272">
        <v>3.2</v>
      </c>
      <c r="Z95" s="272">
        <v>3.2</v>
      </c>
      <c r="AA95" s="272">
        <v>3.2</v>
      </c>
      <c r="AB95" s="272">
        <v>3.2</v>
      </c>
      <c r="AC95" s="272">
        <v>3.2</v>
      </c>
      <c r="AD95" s="272" t="s">
        <v>7813</v>
      </c>
      <c r="AE95" s="272" t="s">
        <v>7813</v>
      </c>
      <c r="AF95" s="272" t="s">
        <v>7813</v>
      </c>
      <c r="AG95" s="272" t="s">
        <v>7813</v>
      </c>
      <c r="AH95" s="272" t="str">
        <f>_xlfn.IFNA(VLOOKUP(C95,'INFORM Severity - hidden'!$C$5:$G$155,5,FALSE),"-")</f>
        <v>-</v>
      </c>
    </row>
    <row r="96" spans="1:34" x14ac:dyDescent="0.35">
      <c r="A96" t="s">
        <v>223</v>
      </c>
      <c r="B96" t="s">
        <v>221</v>
      </c>
      <c r="C96" t="s">
        <v>222</v>
      </c>
      <c r="D96" s="272" t="str">
        <f t="shared" si="1"/>
        <v>Decreasing</v>
      </c>
      <c r="E96" s="272" t="s">
        <v>7813</v>
      </c>
      <c r="F96" s="272">
        <v>3.9</v>
      </c>
      <c r="G96" s="272">
        <v>3.7</v>
      </c>
      <c r="H96" s="272">
        <v>3.9</v>
      </c>
      <c r="I96" s="272">
        <v>3.9</v>
      </c>
      <c r="J96" s="272">
        <v>3.9</v>
      </c>
      <c r="K96" s="272">
        <v>3.9</v>
      </c>
      <c r="L96" s="272">
        <v>3.9</v>
      </c>
      <c r="M96" s="272">
        <v>3.9</v>
      </c>
      <c r="N96" s="272">
        <v>3.9</v>
      </c>
      <c r="O96" s="272">
        <v>3.9</v>
      </c>
      <c r="P96" s="272">
        <v>3.9</v>
      </c>
      <c r="Q96" s="272">
        <v>3.9</v>
      </c>
      <c r="R96" s="272">
        <v>3.9</v>
      </c>
      <c r="S96" s="272">
        <v>3.9</v>
      </c>
      <c r="T96" s="272">
        <v>4.2</v>
      </c>
      <c r="U96" s="272">
        <v>4.2</v>
      </c>
      <c r="V96" s="272">
        <v>4.2</v>
      </c>
      <c r="W96" s="272">
        <v>4.2</v>
      </c>
      <c r="X96" s="272">
        <v>4.2</v>
      </c>
      <c r="Y96" s="272">
        <v>4.0999999999999996</v>
      </c>
      <c r="Z96" s="272">
        <v>4.0999999999999996</v>
      </c>
      <c r="AA96" s="272">
        <v>4.2</v>
      </c>
      <c r="AB96" s="272">
        <v>4.2</v>
      </c>
      <c r="AC96" s="272">
        <v>4.2</v>
      </c>
      <c r="AD96" s="272">
        <v>4.2</v>
      </c>
      <c r="AE96" s="272">
        <v>4</v>
      </c>
      <c r="AF96" s="272">
        <v>4</v>
      </c>
      <c r="AG96" s="272">
        <v>4</v>
      </c>
      <c r="AH96" s="272">
        <f>_xlfn.IFNA(VLOOKUP(C96,'INFORM Severity - hidden'!$C$5:$G$155,5,FALSE),"-")</f>
        <v>4</v>
      </c>
    </row>
    <row r="97" spans="1:34" x14ac:dyDescent="0.35">
      <c r="A97" t="s">
        <v>223</v>
      </c>
      <c r="B97" t="s">
        <v>228</v>
      </c>
      <c r="C97" t="s">
        <v>229</v>
      </c>
      <c r="D97" s="272" t="str">
        <f t="shared" si="1"/>
        <v>Decreasing</v>
      </c>
      <c r="E97" s="272" t="s">
        <v>7813</v>
      </c>
      <c r="F97" s="272">
        <v>2.6</v>
      </c>
      <c r="G97" s="272">
        <v>2.6</v>
      </c>
      <c r="H97" s="272">
        <v>3.5</v>
      </c>
      <c r="I97" s="272">
        <v>3.5</v>
      </c>
      <c r="J97" s="272">
        <v>3.5</v>
      </c>
      <c r="K97" s="272">
        <v>3.5</v>
      </c>
      <c r="L97" s="272">
        <v>3.5</v>
      </c>
      <c r="M97" s="272">
        <v>3.5</v>
      </c>
      <c r="N97" s="272">
        <v>3.5</v>
      </c>
      <c r="O97" s="272">
        <v>3.5</v>
      </c>
      <c r="P97" s="272">
        <v>3.5</v>
      </c>
      <c r="Q97" s="272">
        <v>3.5</v>
      </c>
      <c r="R97" s="272">
        <v>3.5</v>
      </c>
      <c r="S97" s="272">
        <v>3.6</v>
      </c>
      <c r="T97" s="272">
        <v>3.1</v>
      </c>
      <c r="U97" s="272">
        <v>3.1</v>
      </c>
      <c r="V97" s="272">
        <v>3.1</v>
      </c>
      <c r="W97" s="272">
        <v>3</v>
      </c>
      <c r="X97" s="272">
        <v>3</v>
      </c>
      <c r="Y97" s="272">
        <v>3</v>
      </c>
      <c r="Z97" s="272">
        <v>3</v>
      </c>
      <c r="AA97" s="272">
        <v>3</v>
      </c>
      <c r="AB97" s="272">
        <v>3</v>
      </c>
      <c r="AC97" s="272">
        <v>3</v>
      </c>
      <c r="AD97" s="272">
        <v>3</v>
      </c>
      <c r="AE97" s="272">
        <v>2.6</v>
      </c>
      <c r="AF97" s="272">
        <v>2.6</v>
      </c>
      <c r="AG97" s="272">
        <v>2.6</v>
      </c>
      <c r="AH97" s="272">
        <f>_xlfn.IFNA(VLOOKUP(C97,'INFORM Severity - hidden'!$C$5:$G$155,5,FALSE),"-")</f>
        <v>2.6</v>
      </c>
    </row>
    <row r="98" spans="1:34" x14ac:dyDescent="0.35">
      <c r="A98" t="s">
        <v>139</v>
      </c>
      <c r="B98" t="s">
        <v>137</v>
      </c>
      <c r="C98" t="s">
        <v>138</v>
      </c>
      <c r="D98" s="272" t="str">
        <f t="shared" si="1"/>
        <v>Stable</v>
      </c>
      <c r="E98" s="272">
        <v>2.2000000000000002</v>
      </c>
      <c r="F98" s="272">
        <v>2.2000000000000002</v>
      </c>
      <c r="G98" s="272">
        <v>2.1</v>
      </c>
      <c r="H98" s="272">
        <v>2.1</v>
      </c>
      <c r="I98" s="272">
        <v>2.1</v>
      </c>
      <c r="J98" s="272">
        <v>2.1</v>
      </c>
      <c r="K98" s="272">
        <v>2.1</v>
      </c>
      <c r="L98" s="272">
        <v>2.1</v>
      </c>
      <c r="M98" s="272">
        <v>2.1</v>
      </c>
      <c r="N98" s="272">
        <v>2.2000000000000002</v>
      </c>
      <c r="O98" s="272">
        <v>2.2000000000000002</v>
      </c>
      <c r="P98" s="272">
        <v>2.2000000000000002</v>
      </c>
      <c r="Q98" s="272">
        <v>2.2000000000000002</v>
      </c>
      <c r="R98" s="272">
        <v>2.2000000000000002</v>
      </c>
      <c r="S98" s="272">
        <v>2.4</v>
      </c>
      <c r="T98" s="272">
        <v>2.4</v>
      </c>
      <c r="U98" s="272">
        <v>2.4</v>
      </c>
      <c r="V98" s="272">
        <v>2.4</v>
      </c>
      <c r="W98" s="272">
        <v>2.4</v>
      </c>
      <c r="X98" s="272">
        <v>2.4</v>
      </c>
      <c r="Y98" s="272">
        <v>2.2999999999999998</v>
      </c>
      <c r="Z98" s="272">
        <v>2.5</v>
      </c>
      <c r="AA98" s="272">
        <v>2.5</v>
      </c>
      <c r="AB98" s="272">
        <v>2.5</v>
      </c>
      <c r="AC98" s="272">
        <v>2.5</v>
      </c>
      <c r="AD98" s="272">
        <v>2.5</v>
      </c>
      <c r="AE98" s="272">
        <v>2.5</v>
      </c>
      <c r="AF98" s="272">
        <v>2.5</v>
      </c>
      <c r="AG98" s="272">
        <v>2.5</v>
      </c>
      <c r="AH98" s="272">
        <f>_xlfn.IFNA(VLOOKUP(C98,'INFORM Severity - hidden'!$C$5:$G$155,5,FALSE),"-")</f>
        <v>2.5</v>
      </c>
    </row>
    <row r="99" spans="1:34" x14ac:dyDescent="0.35">
      <c r="A99" t="s">
        <v>685</v>
      </c>
      <c r="B99" t="s">
        <v>683</v>
      </c>
      <c r="C99" t="s">
        <v>684</v>
      </c>
      <c r="D99" s="272" t="str">
        <f t="shared" si="1"/>
        <v>-</v>
      </c>
      <c r="E99" s="272" t="s">
        <v>7813</v>
      </c>
      <c r="F99" s="272" t="s">
        <v>7813</v>
      </c>
      <c r="G99" s="272" t="s">
        <v>7813</v>
      </c>
      <c r="H99" s="272" t="s">
        <v>7813</v>
      </c>
      <c r="I99" s="272" t="s">
        <v>7813</v>
      </c>
      <c r="J99" s="272" t="s">
        <v>7813</v>
      </c>
      <c r="K99" s="272" t="s">
        <v>7813</v>
      </c>
      <c r="L99" s="272" t="s">
        <v>7813</v>
      </c>
      <c r="M99" s="272" t="s">
        <v>7813</v>
      </c>
      <c r="N99" s="272" t="s">
        <v>7813</v>
      </c>
      <c r="O99" s="272" t="s">
        <v>7813</v>
      </c>
      <c r="P99" s="272" t="s">
        <v>7813</v>
      </c>
      <c r="Q99" s="272" t="s">
        <v>7813</v>
      </c>
      <c r="R99" s="272" t="s">
        <v>7813</v>
      </c>
      <c r="S99" s="272" t="s">
        <v>7813</v>
      </c>
      <c r="T99" s="272" t="s">
        <v>7813</v>
      </c>
      <c r="U99" s="272" t="s">
        <v>7813</v>
      </c>
      <c r="V99" s="272" t="s">
        <v>7813</v>
      </c>
      <c r="W99" s="272" t="s">
        <v>7813</v>
      </c>
      <c r="X99" s="272" t="s">
        <v>7813</v>
      </c>
      <c r="Y99" s="272" t="s">
        <v>7813</v>
      </c>
      <c r="Z99" s="272" t="s">
        <v>7813</v>
      </c>
      <c r="AA99" s="272" t="s">
        <v>7813</v>
      </c>
      <c r="AB99" s="272" t="s">
        <v>7813</v>
      </c>
      <c r="AC99" s="272" t="s">
        <v>7813</v>
      </c>
      <c r="AD99" s="272" t="s">
        <v>7813</v>
      </c>
      <c r="AE99" s="272" t="s">
        <v>7813</v>
      </c>
      <c r="AF99" s="272" t="s">
        <v>7813</v>
      </c>
      <c r="AG99" s="272" t="s">
        <v>7813</v>
      </c>
      <c r="AH99" s="272" t="str">
        <f>_xlfn.IFNA(VLOOKUP(C99,'INFORM Severity - hidden'!$C$5:$G$155,5,FALSE),"-")</f>
        <v>x</v>
      </c>
    </row>
    <row r="100" spans="1:34" x14ac:dyDescent="0.35">
      <c r="A100" t="s">
        <v>1405</v>
      </c>
      <c r="B100" t="s">
        <v>7902</v>
      </c>
      <c r="C100" t="s">
        <v>7903</v>
      </c>
      <c r="D100" s="272" t="str">
        <f t="shared" si="1"/>
        <v>-</v>
      </c>
      <c r="E100" s="272" t="s">
        <v>7813</v>
      </c>
      <c r="F100" s="272">
        <v>2.8</v>
      </c>
      <c r="G100" s="272">
        <v>2.8</v>
      </c>
      <c r="H100" s="272">
        <v>2.9</v>
      </c>
      <c r="I100" s="272">
        <v>2.9</v>
      </c>
      <c r="J100" s="272" t="s">
        <v>7813</v>
      </c>
      <c r="K100" s="272" t="s">
        <v>7813</v>
      </c>
      <c r="L100" s="272" t="s">
        <v>7813</v>
      </c>
      <c r="M100" s="272" t="s">
        <v>7813</v>
      </c>
      <c r="N100" s="272" t="s">
        <v>7813</v>
      </c>
      <c r="O100" s="272" t="s">
        <v>7813</v>
      </c>
      <c r="P100" s="272" t="s">
        <v>7813</v>
      </c>
      <c r="Q100" s="272" t="s">
        <v>7813</v>
      </c>
      <c r="R100" s="272" t="s">
        <v>7813</v>
      </c>
      <c r="S100" s="272" t="s">
        <v>7813</v>
      </c>
      <c r="T100" s="272" t="s">
        <v>7813</v>
      </c>
      <c r="U100" s="272" t="s">
        <v>7813</v>
      </c>
      <c r="V100" s="272" t="s">
        <v>7813</v>
      </c>
      <c r="W100" s="272" t="s">
        <v>7813</v>
      </c>
      <c r="X100" s="272" t="s">
        <v>7813</v>
      </c>
      <c r="Y100" s="272" t="s">
        <v>7813</v>
      </c>
      <c r="Z100" s="272" t="s">
        <v>7813</v>
      </c>
      <c r="AA100" s="272" t="s">
        <v>7813</v>
      </c>
      <c r="AB100" s="272" t="s">
        <v>7813</v>
      </c>
      <c r="AC100" s="272" t="s">
        <v>7813</v>
      </c>
      <c r="AD100" s="272" t="s">
        <v>7813</v>
      </c>
      <c r="AE100" s="272" t="s">
        <v>7813</v>
      </c>
      <c r="AF100" s="272" t="s">
        <v>7813</v>
      </c>
      <c r="AG100" s="272" t="s">
        <v>7813</v>
      </c>
      <c r="AH100" s="272" t="str">
        <f>_xlfn.IFNA(VLOOKUP(C100,'INFORM Severity - hidden'!$C$5:$G$155,5,FALSE),"-")</f>
        <v>-</v>
      </c>
    </row>
    <row r="101" spans="1:34" x14ac:dyDescent="0.35">
      <c r="A101" t="s">
        <v>1405</v>
      </c>
      <c r="B101" t="s">
        <v>1403</v>
      </c>
      <c r="C101" t="s">
        <v>1404</v>
      </c>
      <c r="D101" s="272" t="str">
        <f t="shared" si="1"/>
        <v>Stable</v>
      </c>
      <c r="E101" s="272" t="s">
        <v>7813</v>
      </c>
      <c r="F101" s="272">
        <v>3</v>
      </c>
      <c r="G101" s="272">
        <v>3</v>
      </c>
      <c r="H101" s="272">
        <v>2.9</v>
      </c>
      <c r="I101" s="272">
        <v>2.9</v>
      </c>
      <c r="J101" s="272">
        <v>2.9</v>
      </c>
      <c r="K101" s="272">
        <v>2.8</v>
      </c>
      <c r="L101" s="272">
        <v>2.8</v>
      </c>
      <c r="M101" s="272">
        <v>2.6</v>
      </c>
      <c r="N101" s="272">
        <v>2.4</v>
      </c>
      <c r="O101" s="272">
        <v>2.4</v>
      </c>
      <c r="P101" s="272">
        <v>2.4</v>
      </c>
      <c r="Q101" s="272">
        <v>2.7</v>
      </c>
      <c r="R101" s="272">
        <v>2.7</v>
      </c>
      <c r="S101" s="272">
        <v>2.7</v>
      </c>
      <c r="T101" s="272">
        <v>2.7</v>
      </c>
      <c r="U101" s="272">
        <v>2.6</v>
      </c>
      <c r="V101" s="272">
        <v>2.6</v>
      </c>
      <c r="W101" s="272">
        <v>2.6</v>
      </c>
      <c r="X101" s="272">
        <v>2.6</v>
      </c>
      <c r="Y101" s="272">
        <v>2.6</v>
      </c>
      <c r="Z101" s="272">
        <v>2.5</v>
      </c>
      <c r="AA101" s="272">
        <v>2.5</v>
      </c>
      <c r="AB101" s="272">
        <v>2.5</v>
      </c>
      <c r="AC101" s="272">
        <v>3</v>
      </c>
      <c r="AD101" s="272">
        <v>3</v>
      </c>
      <c r="AE101" s="272">
        <v>3</v>
      </c>
      <c r="AF101" s="272">
        <v>3</v>
      </c>
      <c r="AG101" s="272">
        <v>3</v>
      </c>
      <c r="AH101" s="272">
        <f>_xlfn.IFNA(VLOOKUP(C101,'INFORM Severity - hidden'!$C$5:$G$155,5,FALSE),"-")</f>
        <v>3</v>
      </c>
    </row>
    <row r="102" spans="1:34" x14ac:dyDescent="0.35">
      <c r="A102" t="s">
        <v>1405</v>
      </c>
      <c r="B102" t="s">
        <v>7904</v>
      </c>
      <c r="C102" t="s">
        <v>7905</v>
      </c>
      <c r="D102" s="272" t="str">
        <f t="shared" si="1"/>
        <v>-</v>
      </c>
      <c r="E102" s="272" t="s">
        <v>7813</v>
      </c>
      <c r="F102" s="272">
        <v>1.7</v>
      </c>
      <c r="G102" s="272">
        <v>1.8</v>
      </c>
      <c r="H102" s="272">
        <v>2.2999999999999998</v>
      </c>
      <c r="I102" s="272">
        <v>2.4</v>
      </c>
      <c r="J102" s="272" t="s">
        <v>7813</v>
      </c>
      <c r="K102" s="272" t="s">
        <v>7813</v>
      </c>
      <c r="L102" s="272" t="s">
        <v>7813</v>
      </c>
      <c r="M102" s="272" t="s">
        <v>7813</v>
      </c>
      <c r="N102" s="272" t="s">
        <v>7813</v>
      </c>
      <c r="O102" s="272" t="s">
        <v>7813</v>
      </c>
      <c r="P102" s="272" t="s">
        <v>7813</v>
      </c>
      <c r="Q102" s="272" t="s">
        <v>7813</v>
      </c>
      <c r="R102" s="272" t="s">
        <v>7813</v>
      </c>
      <c r="S102" s="272" t="s">
        <v>7813</v>
      </c>
      <c r="T102" s="272" t="s">
        <v>7813</v>
      </c>
      <c r="U102" s="272" t="s">
        <v>7813</v>
      </c>
      <c r="V102" s="272" t="s">
        <v>7813</v>
      </c>
      <c r="W102" s="272" t="s">
        <v>7813</v>
      </c>
      <c r="X102" s="272" t="s">
        <v>7813</v>
      </c>
      <c r="Y102" s="272" t="s">
        <v>7813</v>
      </c>
      <c r="Z102" s="272" t="s">
        <v>7813</v>
      </c>
      <c r="AA102" s="272" t="s">
        <v>7813</v>
      </c>
      <c r="AB102" s="272" t="s">
        <v>7813</v>
      </c>
      <c r="AC102" s="272" t="s">
        <v>7813</v>
      </c>
      <c r="AD102" s="272" t="s">
        <v>7813</v>
      </c>
      <c r="AE102" s="272" t="s">
        <v>7813</v>
      </c>
      <c r="AF102" s="272" t="s">
        <v>7813</v>
      </c>
      <c r="AG102" s="272" t="s">
        <v>7813</v>
      </c>
      <c r="AH102" s="272" t="str">
        <f>_xlfn.IFNA(VLOOKUP(C102,'INFORM Severity - hidden'!$C$5:$G$155,5,FALSE),"-")</f>
        <v>-</v>
      </c>
    </row>
    <row r="103" spans="1:34" x14ac:dyDescent="0.35">
      <c r="A103" t="s">
        <v>1405</v>
      </c>
      <c r="B103" t="s">
        <v>7906</v>
      </c>
      <c r="C103" t="s">
        <v>7907</v>
      </c>
      <c r="D103" s="272" t="str">
        <f t="shared" si="1"/>
        <v>-</v>
      </c>
      <c r="E103" s="272" t="s">
        <v>7813</v>
      </c>
      <c r="F103" s="272" t="s">
        <v>7813</v>
      </c>
      <c r="G103" s="272" t="s">
        <v>7813</v>
      </c>
      <c r="H103" s="272" t="s">
        <v>7813</v>
      </c>
      <c r="I103" s="272" t="s">
        <v>7813</v>
      </c>
      <c r="J103" s="272" t="s">
        <v>7813</v>
      </c>
      <c r="K103" s="272" t="s">
        <v>7813</v>
      </c>
      <c r="L103" s="272" t="s">
        <v>7813</v>
      </c>
      <c r="M103" s="272" t="s">
        <v>7813</v>
      </c>
      <c r="N103" s="272" t="s">
        <v>7813</v>
      </c>
      <c r="O103" s="272" t="s">
        <v>7813</v>
      </c>
      <c r="P103" s="272" t="s">
        <v>7813</v>
      </c>
      <c r="Q103" s="272" t="s">
        <v>7813</v>
      </c>
      <c r="R103" s="272">
        <v>1.2</v>
      </c>
      <c r="S103" s="272">
        <v>1.3</v>
      </c>
      <c r="T103" s="272">
        <v>1.3</v>
      </c>
      <c r="U103" s="272">
        <v>1.3</v>
      </c>
      <c r="V103" s="272">
        <v>1.3</v>
      </c>
      <c r="W103" s="272">
        <v>1.3</v>
      </c>
      <c r="X103" s="272">
        <v>1.3</v>
      </c>
      <c r="Y103" s="272">
        <v>1.3</v>
      </c>
      <c r="Z103" s="272">
        <v>1.3</v>
      </c>
      <c r="AA103" s="272">
        <v>1.1000000000000001</v>
      </c>
      <c r="AB103" s="272">
        <v>1.1000000000000001</v>
      </c>
      <c r="AC103" s="272" t="s">
        <v>7813</v>
      </c>
      <c r="AD103" s="272" t="s">
        <v>7813</v>
      </c>
      <c r="AE103" s="272" t="s">
        <v>7813</v>
      </c>
      <c r="AF103" s="272" t="s">
        <v>7813</v>
      </c>
      <c r="AG103" s="272" t="s">
        <v>7813</v>
      </c>
      <c r="AH103" s="272" t="str">
        <f>_xlfn.IFNA(VLOOKUP(C103,'INFORM Severity - hidden'!$C$5:$G$155,5,FALSE),"-")</f>
        <v>-</v>
      </c>
    </row>
    <row r="104" spans="1:34" x14ac:dyDescent="0.35">
      <c r="A104" t="s">
        <v>1405</v>
      </c>
      <c r="B104" t="s">
        <v>7908</v>
      </c>
      <c r="C104" t="s">
        <v>7909</v>
      </c>
      <c r="D104" s="272" t="str">
        <f t="shared" si="1"/>
        <v>-</v>
      </c>
      <c r="E104" s="272" t="s">
        <v>7813</v>
      </c>
      <c r="F104" s="272" t="s">
        <v>7813</v>
      </c>
      <c r="G104" s="272" t="s">
        <v>7813</v>
      </c>
      <c r="H104" s="272" t="s">
        <v>7813</v>
      </c>
      <c r="I104" s="272" t="s">
        <v>7813</v>
      </c>
      <c r="J104" s="272" t="s">
        <v>7813</v>
      </c>
      <c r="K104" s="272" t="s">
        <v>7813</v>
      </c>
      <c r="L104" s="272" t="s">
        <v>7813</v>
      </c>
      <c r="M104" s="272" t="s">
        <v>7813</v>
      </c>
      <c r="N104" s="272" t="s">
        <v>7813</v>
      </c>
      <c r="O104" s="272" t="s">
        <v>7813</v>
      </c>
      <c r="P104" s="272" t="s">
        <v>7813</v>
      </c>
      <c r="Q104" s="272" t="s">
        <v>7813</v>
      </c>
      <c r="R104" s="272">
        <v>2.5</v>
      </c>
      <c r="S104" s="272">
        <v>2.5</v>
      </c>
      <c r="T104" s="272">
        <v>2.5</v>
      </c>
      <c r="U104" s="272">
        <v>2.5</v>
      </c>
      <c r="V104" s="272">
        <v>2.6</v>
      </c>
      <c r="W104" s="272">
        <v>2.6</v>
      </c>
      <c r="X104" s="272">
        <v>2.6</v>
      </c>
      <c r="Y104" s="272">
        <v>2.6</v>
      </c>
      <c r="Z104" s="272">
        <v>2.6</v>
      </c>
      <c r="AA104" s="272">
        <v>2.5</v>
      </c>
      <c r="AB104" s="272">
        <v>2.5</v>
      </c>
      <c r="AC104" s="272" t="s">
        <v>7813</v>
      </c>
      <c r="AD104" s="272" t="s">
        <v>7813</v>
      </c>
      <c r="AE104" s="272" t="s">
        <v>7813</v>
      </c>
      <c r="AF104" s="272" t="s">
        <v>7813</v>
      </c>
      <c r="AG104" s="272" t="s">
        <v>7813</v>
      </c>
      <c r="AH104" s="272" t="str">
        <f>_xlfn.IFNA(VLOOKUP(C104,'INFORM Severity - hidden'!$C$5:$G$155,5,FALSE),"-")</f>
        <v>-</v>
      </c>
    </row>
    <row r="105" spans="1:34" x14ac:dyDescent="0.35">
      <c r="A105" t="s">
        <v>1854</v>
      </c>
      <c r="B105" t="s">
        <v>1852</v>
      </c>
      <c r="C105" t="s">
        <v>1853</v>
      </c>
      <c r="D105" s="272" t="str">
        <f t="shared" si="1"/>
        <v>-</v>
      </c>
      <c r="E105" s="272" t="s">
        <v>7813</v>
      </c>
      <c r="F105" s="272" t="s">
        <v>7813</v>
      </c>
      <c r="G105" s="272" t="s">
        <v>7813</v>
      </c>
      <c r="H105" s="272" t="s">
        <v>7813</v>
      </c>
      <c r="I105" s="272" t="s">
        <v>7813</v>
      </c>
      <c r="J105" s="272" t="s">
        <v>7813</v>
      </c>
      <c r="K105" s="272" t="s">
        <v>7813</v>
      </c>
      <c r="L105" s="272" t="s">
        <v>7813</v>
      </c>
      <c r="M105" s="272" t="s">
        <v>7813</v>
      </c>
      <c r="N105" s="272" t="s">
        <v>7813</v>
      </c>
      <c r="O105" s="272" t="s">
        <v>7813</v>
      </c>
      <c r="P105" s="272" t="s">
        <v>7813</v>
      </c>
      <c r="Q105" s="272" t="s">
        <v>7813</v>
      </c>
      <c r="R105" s="272" t="s">
        <v>7813</v>
      </c>
      <c r="S105" s="272" t="s">
        <v>7813</v>
      </c>
      <c r="T105" s="272" t="s">
        <v>7813</v>
      </c>
      <c r="U105" s="272" t="s">
        <v>7813</v>
      </c>
      <c r="V105" s="272" t="s">
        <v>7813</v>
      </c>
      <c r="W105" s="272" t="s">
        <v>7813</v>
      </c>
      <c r="X105" s="272" t="s">
        <v>7813</v>
      </c>
      <c r="Y105" s="272" t="s">
        <v>7813</v>
      </c>
      <c r="Z105" s="272" t="s">
        <v>7813</v>
      </c>
      <c r="AA105" s="272" t="s">
        <v>7813</v>
      </c>
      <c r="AB105" s="272" t="s">
        <v>7813</v>
      </c>
      <c r="AC105" s="272" t="s">
        <v>7813</v>
      </c>
      <c r="AD105" s="272" t="s">
        <v>7813</v>
      </c>
      <c r="AE105" s="272" t="s">
        <v>7813</v>
      </c>
      <c r="AF105" s="272" t="s">
        <v>7813</v>
      </c>
      <c r="AG105" s="272" t="s">
        <v>7813</v>
      </c>
      <c r="AH105" s="272" t="str">
        <f>_xlfn.IFNA(VLOOKUP(C105,'INFORM Severity - hidden'!$C$5:$G$155,5,FALSE),"-")</f>
        <v>x</v>
      </c>
    </row>
    <row r="106" spans="1:34" x14ac:dyDescent="0.35">
      <c r="A106" t="s">
        <v>1854</v>
      </c>
      <c r="B106" t="s">
        <v>1901</v>
      </c>
      <c r="C106" t="s">
        <v>1902</v>
      </c>
      <c r="D106" s="272" t="str">
        <f t="shared" si="1"/>
        <v>-</v>
      </c>
      <c r="E106" s="272" t="s">
        <v>7813</v>
      </c>
      <c r="F106" s="272" t="s">
        <v>7813</v>
      </c>
      <c r="G106" s="272" t="s">
        <v>7813</v>
      </c>
      <c r="H106" s="272" t="s">
        <v>7813</v>
      </c>
      <c r="I106" s="272" t="s">
        <v>7813</v>
      </c>
      <c r="J106" s="272" t="s">
        <v>7813</v>
      </c>
      <c r="K106" s="272" t="s">
        <v>7813</v>
      </c>
      <c r="L106" s="272" t="s">
        <v>7813</v>
      </c>
      <c r="M106" s="272" t="s">
        <v>7813</v>
      </c>
      <c r="N106" s="272" t="s">
        <v>7813</v>
      </c>
      <c r="O106" s="272" t="s">
        <v>7813</v>
      </c>
      <c r="P106" s="272" t="s">
        <v>7813</v>
      </c>
      <c r="Q106" s="272" t="s">
        <v>7813</v>
      </c>
      <c r="R106" s="272" t="s">
        <v>7813</v>
      </c>
      <c r="S106" s="272" t="s">
        <v>7813</v>
      </c>
      <c r="T106" s="272" t="s">
        <v>7813</v>
      </c>
      <c r="U106" s="272" t="s">
        <v>7813</v>
      </c>
      <c r="V106" s="272" t="s">
        <v>7813</v>
      </c>
      <c r="W106" s="272" t="s">
        <v>7813</v>
      </c>
      <c r="X106" s="272" t="s">
        <v>7813</v>
      </c>
      <c r="Y106" s="272" t="s">
        <v>7813</v>
      </c>
      <c r="Z106" s="272" t="s">
        <v>7813</v>
      </c>
      <c r="AA106" s="272" t="s">
        <v>7813</v>
      </c>
      <c r="AB106" s="272" t="s">
        <v>7813</v>
      </c>
      <c r="AC106" s="272" t="s">
        <v>7813</v>
      </c>
      <c r="AD106" s="272" t="s">
        <v>7813</v>
      </c>
      <c r="AE106" s="272" t="s">
        <v>7813</v>
      </c>
      <c r="AF106" s="272" t="s">
        <v>7813</v>
      </c>
      <c r="AG106" s="272" t="s">
        <v>7813</v>
      </c>
      <c r="AH106" s="272" t="str">
        <f>_xlfn.IFNA(VLOOKUP(C106,'INFORM Severity - hidden'!$C$5:$G$155,5,FALSE),"-")</f>
        <v>x</v>
      </c>
    </row>
    <row r="107" spans="1:34" x14ac:dyDescent="0.35">
      <c r="A107" t="s">
        <v>1854</v>
      </c>
      <c r="B107" t="s">
        <v>1939</v>
      </c>
      <c r="C107" t="s">
        <v>1940</v>
      </c>
      <c r="D107" s="272" t="str">
        <f t="shared" si="1"/>
        <v>-</v>
      </c>
      <c r="E107" s="272" t="s">
        <v>7813</v>
      </c>
      <c r="F107" s="272" t="s">
        <v>7813</v>
      </c>
      <c r="G107" s="272" t="s">
        <v>7813</v>
      </c>
      <c r="H107" s="272" t="s">
        <v>7813</v>
      </c>
      <c r="I107" s="272" t="s">
        <v>7813</v>
      </c>
      <c r="J107" s="272" t="s">
        <v>7813</v>
      </c>
      <c r="K107" s="272" t="s">
        <v>7813</v>
      </c>
      <c r="L107" s="272" t="s">
        <v>7813</v>
      </c>
      <c r="M107" s="272" t="s">
        <v>7813</v>
      </c>
      <c r="N107" s="272" t="s">
        <v>7813</v>
      </c>
      <c r="O107" s="272" t="s">
        <v>7813</v>
      </c>
      <c r="P107" s="272" t="s">
        <v>7813</v>
      </c>
      <c r="Q107" s="272" t="s">
        <v>7813</v>
      </c>
      <c r="R107" s="272" t="s">
        <v>7813</v>
      </c>
      <c r="S107" s="272" t="s">
        <v>7813</v>
      </c>
      <c r="T107" s="272" t="s">
        <v>7813</v>
      </c>
      <c r="U107" s="272" t="s">
        <v>7813</v>
      </c>
      <c r="V107" s="272" t="s">
        <v>7813</v>
      </c>
      <c r="W107" s="272" t="s">
        <v>7813</v>
      </c>
      <c r="X107" s="272" t="s">
        <v>7813</v>
      </c>
      <c r="Y107" s="272" t="s">
        <v>7813</v>
      </c>
      <c r="Z107" s="272" t="s">
        <v>7813</v>
      </c>
      <c r="AA107" s="272" t="s">
        <v>7813</v>
      </c>
      <c r="AB107" s="272" t="s">
        <v>7813</v>
      </c>
      <c r="AC107" s="272" t="s">
        <v>7813</v>
      </c>
      <c r="AD107" s="272" t="s">
        <v>7813</v>
      </c>
      <c r="AE107" s="272" t="s">
        <v>7813</v>
      </c>
      <c r="AF107" s="272" t="s">
        <v>7813</v>
      </c>
      <c r="AG107" s="272" t="s">
        <v>7813</v>
      </c>
      <c r="AH107" s="272" t="str">
        <f>_xlfn.IFNA(VLOOKUP(C107,'INFORM Severity - hidden'!$C$5:$G$155,5,FALSE),"-")</f>
        <v>x</v>
      </c>
    </row>
    <row r="108" spans="1:34" x14ac:dyDescent="0.35">
      <c r="A108" t="s">
        <v>1854</v>
      </c>
      <c r="B108" t="s">
        <v>7910</v>
      </c>
      <c r="C108" t="s">
        <v>7911</v>
      </c>
      <c r="D108" s="272" t="str">
        <f t="shared" si="1"/>
        <v>-</v>
      </c>
      <c r="E108" s="272" t="s">
        <v>7813</v>
      </c>
      <c r="F108" s="272" t="s">
        <v>7813</v>
      </c>
      <c r="G108" s="272" t="s">
        <v>7813</v>
      </c>
      <c r="H108" s="272" t="s">
        <v>7813</v>
      </c>
      <c r="I108" s="272" t="s">
        <v>7813</v>
      </c>
      <c r="J108" s="272" t="s">
        <v>7813</v>
      </c>
      <c r="K108" s="272" t="s">
        <v>7813</v>
      </c>
      <c r="L108" s="272" t="s">
        <v>7813</v>
      </c>
      <c r="M108" s="272" t="s">
        <v>7813</v>
      </c>
      <c r="N108" s="272" t="s">
        <v>7813</v>
      </c>
      <c r="O108" s="272" t="s">
        <v>7813</v>
      </c>
      <c r="P108" s="272" t="s">
        <v>7813</v>
      </c>
      <c r="Q108" s="272" t="s">
        <v>7813</v>
      </c>
      <c r="R108" s="272" t="s">
        <v>7813</v>
      </c>
      <c r="S108" s="272" t="s">
        <v>7813</v>
      </c>
      <c r="T108" s="272" t="s">
        <v>7813</v>
      </c>
      <c r="U108" s="272" t="s">
        <v>7813</v>
      </c>
      <c r="V108" s="272" t="s">
        <v>7813</v>
      </c>
      <c r="W108" s="272" t="s">
        <v>7813</v>
      </c>
      <c r="X108" s="272" t="s">
        <v>7813</v>
      </c>
      <c r="Y108" s="272" t="s">
        <v>7813</v>
      </c>
      <c r="Z108" s="272" t="s">
        <v>7813</v>
      </c>
      <c r="AA108" s="272" t="s">
        <v>7813</v>
      </c>
      <c r="AB108" s="272">
        <v>1.7</v>
      </c>
      <c r="AC108" s="272">
        <v>1.7</v>
      </c>
      <c r="AD108" s="272">
        <v>1.7</v>
      </c>
      <c r="AE108" s="272" t="s">
        <v>7813</v>
      </c>
      <c r="AF108" s="272" t="s">
        <v>7813</v>
      </c>
      <c r="AG108" s="272" t="s">
        <v>7813</v>
      </c>
      <c r="AH108" s="272" t="str">
        <f>_xlfn.IFNA(VLOOKUP(C108,'INFORM Severity - hidden'!$C$5:$G$155,5,FALSE),"-")</f>
        <v>-</v>
      </c>
    </row>
    <row r="109" spans="1:34" x14ac:dyDescent="0.35">
      <c r="A109" t="s">
        <v>12</v>
      </c>
      <c r="B109" t="s">
        <v>10</v>
      </c>
      <c r="C109" t="s">
        <v>11</v>
      </c>
      <c r="D109" s="272" t="str">
        <f t="shared" si="1"/>
        <v>Increasing</v>
      </c>
      <c r="E109" s="272">
        <v>3.6</v>
      </c>
      <c r="F109" s="272">
        <v>3.8</v>
      </c>
      <c r="G109" s="272">
        <v>3.8</v>
      </c>
      <c r="H109" s="272">
        <v>3.6</v>
      </c>
      <c r="I109" s="272">
        <v>3.6</v>
      </c>
      <c r="J109" s="272">
        <v>3.6</v>
      </c>
      <c r="K109" s="272">
        <v>3.6</v>
      </c>
      <c r="L109" s="272">
        <v>3.7</v>
      </c>
      <c r="M109" s="272">
        <v>3.7</v>
      </c>
      <c r="N109" s="272">
        <v>3.8</v>
      </c>
      <c r="O109" s="272">
        <v>3.8</v>
      </c>
      <c r="P109" s="272">
        <v>3.8</v>
      </c>
      <c r="Q109" s="272">
        <v>3.8</v>
      </c>
      <c r="R109" s="272">
        <v>3.8</v>
      </c>
      <c r="S109" s="272">
        <v>3.8</v>
      </c>
      <c r="T109" s="272">
        <v>3.8</v>
      </c>
      <c r="U109" s="272">
        <v>3.8</v>
      </c>
      <c r="V109" s="272">
        <v>3.8</v>
      </c>
      <c r="W109" s="272">
        <v>3.8</v>
      </c>
      <c r="X109" s="272">
        <v>3.8</v>
      </c>
      <c r="Y109" s="272">
        <v>3.8</v>
      </c>
      <c r="Z109" s="272">
        <v>3.8</v>
      </c>
      <c r="AA109" s="272">
        <v>3.8</v>
      </c>
      <c r="AB109" s="272">
        <v>3.8</v>
      </c>
      <c r="AC109" s="272">
        <v>3.8</v>
      </c>
      <c r="AD109" s="272">
        <v>3.8</v>
      </c>
      <c r="AE109" s="272">
        <v>4.0999999999999996</v>
      </c>
      <c r="AF109" s="272">
        <v>4.0999999999999996</v>
      </c>
      <c r="AG109" s="272">
        <v>4.0999999999999996</v>
      </c>
      <c r="AH109" s="272">
        <f>_xlfn.IFNA(VLOOKUP(C109,'INFORM Severity - hidden'!$C$5:$G$155,5,FALSE),"-")</f>
        <v>4.0999999999999996</v>
      </c>
    </row>
    <row r="110" spans="1:34" x14ac:dyDescent="0.35">
      <c r="A110" t="s">
        <v>544</v>
      </c>
      <c r="B110" t="s">
        <v>2397</v>
      </c>
      <c r="C110" t="s">
        <v>2398</v>
      </c>
      <c r="D110" s="272" t="str">
        <f t="shared" si="1"/>
        <v>Increasing</v>
      </c>
      <c r="E110" s="272" t="s">
        <v>7813</v>
      </c>
      <c r="F110" s="272">
        <v>3.2</v>
      </c>
      <c r="G110" s="272">
        <v>3.2</v>
      </c>
      <c r="H110" s="272">
        <v>3.2</v>
      </c>
      <c r="I110" s="272">
        <v>3.3</v>
      </c>
      <c r="J110" s="272">
        <v>3.3</v>
      </c>
      <c r="K110" s="272">
        <v>3.3</v>
      </c>
      <c r="L110" s="272">
        <v>3.3</v>
      </c>
      <c r="M110" s="272">
        <v>3.3</v>
      </c>
      <c r="N110" s="272">
        <v>3.4</v>
      </c>
      <c r="O110" s="272">
        <v>3.4</v>
      </c>
      <c r="P110" s="272">
        <v>3.4</v>
      </c>
      <c r="Q110" s="272">
        <v>3.4</v>
      </c>
      <c r="R110" s="272">
        <v>3.4</v>
      </c>
      <c r="S110" s="272">
        <v>3.6</v>
      </c>
      <c r="T110" s="272">
        <v>3.6</v>
      </c>
      <c r="U110" s="272">
        <v>3.6</v>
      </c>
      <c r="V110" s="272">
        <v>3.6</v>
      </c>
      <c r="W110" s="272">
        <v>3.6</v>
      </c>
      <c r="X110" s="272">
        <v>3.5</v>
      </c>
      <c r="Y110" s="272">
        <v>3.5</v>
      </c>
      <c r="Z110" s="272">
        <v>3.5</v>
      </c>
      <c r="AA110" s="272">
        <v>3.5</v>
      </c>
      <c r="AB110" s="272">
        <v>3.5</v>
      </c>
      <c r="AC110" s="272">
        <v>3.5</v>
      </c>
      <c r="AD110" s="272">
        <v>3.7</v>
      </c>
      <c r="AE110" s="272">
        <v>3.7</v>
      </c>
      <c r="AF110" s="272">
        <v>3.7</v>
      </c>
      <c r="AG110" s="272">
        <v>3.7</v>
      </c>
      <c r="AH110" s="272">
        <f>_xlfn.IFNA(VLOOKUP(C110,'INFORM Severity - hidden'!$C$5:$G$155,5,FALSE),"-")</f>
        <v>3.7</v>
      </c>
    </row>
    <row r="111" spans="1:34" x14ac:dyDescent="0.35">
      <c r="A111" t="s">
        <v>544</v>
      </c>
      <c r="B111" t="s">
        <v>542</v>
      </c>
      <c r="C111" t="s">
        <v>543</v>
      </c>
      <c r="D111" s="272" t="str">
        <f t="shared" si="1"/>
        <v>Stable</v>
      </c>
      <c r="E111" s="272" t="s">
        <v>7813</v>
      </c>
      <c r="F111" s="272">
        <v>3.3</v>
      </c>
      <c r="G111" s="272">
        <v>3.3</v>
      </c>
      <c r="H111" s="272">
        <v>3.1</v>
      </c>
      <c r="I111" s="272">
        <v>3.2</v>
      </c>
      <c r="J111" s="272">
        <v>3.2</v>
      </c>
      <c r="K111" s="272">
        <v>3.2</v>
      </c>
      <c r="L111" s="272">
        <v>3.2</v>
      </c>
      <c r="M111" s="272">
        <v>3.2</v>
      </c>
      <c r="N111" s="272">
        <v>3.5</v>
      </c>
      <c r="O111" s="272">
        <v>3.5</v>
      </c>
      <c r="P111" s="272">
        <v>3.4</v>
      </c>
      <c r="Q111" s="272">
        <v>3.5</v>
      </c>
      <c r="R111" s="272">
        <v>3.5</v>
      </c>
      <c r="S111" s="272">
        <v>3.5</v>
      </c>
      <c r="T111" s="272">
        <v>3.5</v>
      </c>
      <c r="U111" s="272">
        <v>3.5</v>
      </c>
      <c r="V111" s="272">
        <v>3.5</v>
      </c>
      <c r="W111" s="272">
        <v>3.5</v>
      </c>
      <c r="X111" s="272">
        <v>3.5</v>
      </c>
      <c r="Y111" s="272">
        <v>3.5</v>
      </c>
      <c r="Z111" s="272">
        <v>3.5</v>
      </c>
      <c r="AA111" s="272">
        <v>3.5</v>
      </c>
      <c r="AB111" s="272">
        <v>3.5</v>
      </c>
      <c r="AC111" s="272">
        <v>3.5</v>
      </c>
      <c r="AD111" s="272">
        <v>3.5</v>
      </c>
      <c r="AE111" s="272">
        <v>3.5</v>
      </c>
      <c r="AF111" s="272">
        <v>3.5</v>
      </c>
      <c r="AG111" s="272">
        <v>3.5</v>
      </c>
      <c r="AH111" s="272">
        <f>_xlfn.IFNA(VLOOKUP(C111,'INFORM Severity - hidden'!$C$5:$G$155,5,FALSE),"-")</f>
        <v>3.5</v>
      </c>
    </row>
    <row r="112" spans="1:34" x14ac:dyDescent="0.35">
      <c r="A112" t="s">
        <v>544</v>
      </c>
      <c r="B112" t="s">
        <v>550</v>
      </c>
      <c r="C112" t="s">
        <v>551</v>
      </c>
      <c r="D112" s="272" t="str">
        <f t="shared" si="1"/>
        <v>Increasing</v>
      </c>
      <c r="E112" s="272" t="s">
        <v>7813</v>
      </c>
      <c r="F112" s="272">
        <v>2.1</v>
      </c>
      <c r="G112" s="272">
        <v>2.1</v>
      </c>
      <c r="H112" s="272">
        <v>2.2999999999999998</v>
      </c>
      <c r="I112" s="272">
        <v>2.4</v>
      </c>
      <c r="J112" s="272">
        <v>2.2999999999999998</v>
      </c>
      <c r="K112" s="272">
        <v>2.2999999999999998</v>
      </c>
      <c r="L112" s="272">
        <v>2.2999999999999998</v>
      </c>
      <c r="M112" s="272">
        <v>2.2999999999999998</v>
      </c>
      <c r="N112" s="272">
        <v>2.7</v>
      </c>
      <c r="O112" s="272">
        <v>2.7</v>
      </c>
      <c r="P112" s="272">
        <v>2.7</v>
      </c>
      <c r="Q112" s="272">
        <v>2.7</v>
      </c>
      <c r="R112" s="272">
        <v>2.7</v>
      </c>
      <c r="S112" s="272">
        <v>2.6</v>
      </c>
      <c r="T112" s="272">
        <v>2.6</v>
      </c>
      <c r="U112" s="272">
        <v>2.6</v>
      </c>
      <c r="V112" s="272">
        <v>2.6</v>
      </c>
      <c r="W112" s="272">
        <v>2.6</v>
      </c>
      <c r="X112" s="272">
        <v>2.6</v>
      </c>
      <c r="Y112" s="272">
        <v>2.6</v>
      </c>
      <c r="Z112" s="272">
        <v>2.6</v>
      </c>
      <c r="AA112" s="272">
        <v>2.6</v>
      </c>
      <c r="AB112" s="272">
        <v>2.6</v>
      </c>
      <c r="AC112" s="272">
        <v>2.6</v>
      </c>
      <c r="AD112" s="272">
        <v>3.1</v>
      </c>
      <c r="AE112" s="272">
        <v>3.1</v>
      </c>
      <c r="AF112" s="272">
        <v>3.1</v>
      </c>
      <c r="AG112" s="272">
        <v>3.1</v>
      </c>
      <c r="AH112" s="272">
        <f>_xlfn.IFNA(VLOOKUP(C112,'INFORM Severity - hidden'!$C$5:$G$155,5,FALSE),"-")</f>
        <v>3.1</v>
      </c>
    </row>
    <row r="113" spans="1:34" x14ac:dyDescent="0.35">
      <c r="A113" t="s">
        <v>544</v>
      </c>
      <c r="B113" t="s">
        <v>6627</v>
      </c>
      <c r="C113" t="s">
        <v>6628</v>
      </c>
      <c r="D113" s="272" t="str">
        <f t="shared" si="1"/>
        <v>-</v>
      </c>
      <c r="E113" s="272" t="s">
        <v>7813</v>
      </c>
      <c r="F113" s="272" t="s">
        <v>7813</v>
      </c>
      <c r="G113" s="272" t="s">
        <v>7813</v>
      </c>
      <c r="H113" s="272" t="s">
        <v>7813</v>
      </c>
      <c r="I113" s="272" t="s">
        <v>7813</v>
      </c>
      <c r="J113" s="272" t="s">
        <v>7813</v>
      </c>
      <c r="K113" s="272" t="s">
        <v>7813</v>
      </c>
      <c r="L113" s="272" t="s">
        <v>7813</v>
      </c>
      <c r="M113" s="272" t="s">
        <v>7813</v>
      </c>
      <c r="N113" s="272" t="s">
        <v>7813</v>
      </c>
      <c r="O113" s="272" t="s">
        <v>7813</v>
      </c>
      <c r="P113" s="272" t="s">
        <v>7813</v>
      </c>
      <c r="Q113" s="272" t="s">
        <v>7813</v>
      </c>
      <c r="R113" s="272" t="s">
        <v>7813</v>
      </c>
      <c r="S113" s="272" t="s">
        <v>7813</v>
      </c>
      <c r="T113" s="272" t="s">
        <v>7813</v>
      </c>
      <c r="U113" s="272" t="s">
        <v>7813</v>
      </c>
      <c r="V113" s="272" t="s">
        <v>7813</v>
      </c>
      <c r="W113" s="272" t="s">
        <v>7813</v>
      </c>
      <c r="X113" s="272" t="s">
        <v>7813</v>
      </c>
      <c r="Y113" s="272" t="s">
        <v>7813</v>
      </c>
      <c r="Z113" s="272" t="s">
        <v>7813</v>
      </c>
      <c r="AA113" s="272" t="s">
        <v>7813</v>
      </c>
      <c r="AB113" s="272" t="s">
        <v>7813</v>
      </c>
      <c r="AC113" s="272" t="s">
        <v>7813</v>
      </c>
      <c r="AD113" s="272" t="s">
        <v>7813</v>
      </c>
      <c r="AE113" s="272" t="s">
        <v>7813</v>
      </c>
      <c r="AF113" s="272" t="s">
        <v>7813</v>
      </c>
      <c r="AG113" s="272" t="s">
        <v>7813</v>
      </c>
      <c r="AH113" s="272">
        <f>_xlfn.IFNA(VLOOKUP(C113,'INFORM Severity - hidden'!$C$5:$G$155,5,FALSE),"-")</f>
        <v>2.1</v>
      </c>
    </row>
    <row r="114" spans="1:34" x14ac:dyDescent="0.35">
      <c r="A114" t="s">
        <v>1031</v>
      </c>
      <c r="B114" t="s">
        <v>1219</v>
      </c>
      <c r="C114" t="s">
        <v>1220</v>
      </c>
      <c r="D114" s="272" t="str">
        <f t="shared" si="1"/>
        <v>Stable</v>
      </c>
      <c r="E114" s="272" t="s">
        <v>7813</v>
      </c>
      <c r="F114" s="272" t="s">
        <v>7813</v>
      </c>
      <c r="G114" s="272" t="s">
        <v>7813</v>
      </c>
      <c r="H114" s="272">
        <v>3.8</v>
      </c>
      <c r="I114" s="272">
        <v>3.7</v>
      </c>
      <c r="J114" s="272">
        <v>3.7</v>
      </c>
      <c r="K114" s="272">
        <v>3.2</v>
      </c>
      <c r="L114" s="272">
        <v>3.2</v>
      </c>
      <c r="M114" s="272">
        <v>3.2</v>
      </c>
      <c r="N114" s="272">
        <v>3.2</v>
      </c>
      <c r="O114" s="272">
        <v>3.4</v>
      </c>
      <c r="P114" s="272">
        <v>3.4</v>
      </c>
      <c r="Q114" s="272">
        <v>3.5</v>
      </c>
      <c r="R114" s="272">
        <v>3.5</v>
      </c>
      <c r="S114" s="272">
        <v>3.2</v>
      </c>
      <c r="T114" s="272">
        <v>3.2</v>
      </c>
      <c r="U114" s="272">
        <v>3.2</v>
      </c>
      <c r="V114" s="272">
        <v>3.2</v>
      </c>
      <c r="W114" s="272">
        <v>3</v>
      </c>
      <c r="X114" s="272">
        <v>3</v>
      </c>
      <c r="Y114" s="272">
        <v>3</v>
      </c>
      <c r="Z114" s="272">
        <v>3.2</v>
      </c>
      <c r="AA114" s="272">
        <v>3.3</v>
      </c>
      <c r="AB114" s="272">
        <v>3.3</v>
      </c>
      <c r="AC114" s="272">
        <v>3.6</v>
      </c>
      <c r="AD114" s="272">
        <v>3.6</v>
      </c>
      <c r="AE114" s="272">
        <v>3.6</v>
      </c>
      <c r="AF114" s="272">
        <v>3.6</v>
      </c>
      <c r="AG114" s="272">
        <v>3.6</v>
      </c>
      <c r="AH114" s="272">
        <f>_xlfn.IFNA(VLOOKUP(C114,'INFORM Severity - hidden'!$C$5:$G$155,5,FALSE),"-")</f>
        <v>3.6</v>
      </c>
    </row>
    <row r="115" spans="1:34" x14ac:dyDescent="0.35">
      <c r="A115" t="s">
        <v>1031</v>
      </c>
      <c r="B115" t="s">
        <v>7912</v>
      </c>
      <c r="C115" t="s">
        <v>7913</v>
      </c>
      <c r="D115" s="272" t="str">
        <f t="shared" si="1"/>
        <v>-</v>
      </c>
      <c r="E115" s="272" t="s">
        <v>7813</v>
      </c>
      <c r="F115" s="272">
        <v>3.3</v>
      </c>
      <c r="G115" s="272">
        <v>3.3</v>
      </c>
      <c r="H115" s="272">
        <v>3.3</v>
      </c>
      <c r="I115" s="272">
        <v>3.3</v>
      </c>
      <c r="J115" s="272" t="s">
        <v>7813</v>
      </c>
      <c r="K115" s="272" t="s">
        <v>7813</v>
      </c>
      <c r="L115" s="272" t="s">
        <v>7813</v>
      </c>
      <c r="M115" s="272" t="s">
        <v>7813</v>
      </c>
      <c r="N115" s="272" t="s">
        <v>7813</v>
      </c>
      <c r="O115" s="272" t="s">
        <v>7813</v>
      </c>
      <c r="P115" s="272" t="s">
        <v>7813</v>
      </c>
      <c r="Q115" s="272" t="s">
        <v>7813</v>
      </c>
      <c r="R115" s="272" t="s">
        <v>7813</v>
      </c>
      <c r="S115" s="272" t="s">
        <v>7813</v>
      </c>
      <c r="T115" s="272" t="s">
        <v>7813</v>
      </c>
      <c r="U115" s="272" t="s">
        <v>7813</v>
      </c>
      <c r="V115" s="272" t="s">
        <v>7813</v>
      </c>
      <c r="W115" s="272" t="s">
        <v>7813</v>
      </c>
      <c r="X115" s="272" t="s">
        <v>7813</v>
      </c>
      <c r="Y115" s="272" t="s">
        <v>7813</v>
      </c>
      <c r="Z115" s="272" t="s">
        <v>7813</v>
      </c>
      <c r="AA115" s="272" t="s">
        <v>7813</v>
      </c>
      <c r="AB115" s="272" t="s">
        <v>7813</v>
      </c>
      <c r="AC115" s="272" t="s">
        <v>7813</v>
      </c>
      <c r="AD115" s="272" t="s">
        <v>7813</v>
      </c>
      <c r="AE115" s="272" t="s">
        <v>7813</v>
      </c>
      <c r="AF115" s="272" t="s">
        <v>7813</v>
      </c>
      <c r="AG115" s="272" t="s">
        <v>7813</v>
      </c>
      <c r="AH115" s="272" t="str">
        <f>_xlfn.IFNA(VLOOKUP(C115,'INFORM Severity - hidden'!$C$5:$G$155,5,FALSE),"-")</f>
        <v>-</v>
      </c>
    </row>
    <row r="116" spans="1:34" x14ac:dyDescent="0.35">
      <c r="A116" t="s">
        <v>1031</v>
      </c>
      <c r="B116" t="s">
        <v>7914</v>
      </c>
      <c r="C116" t="s">
        <v>7915</v>
      </c>
      <c r="D116" s="272" t="str">
        <f t="shared" si="1"/>
        <v>-</v>
      </c>
      <c r="E116" s="272" t="s">
        <v>7813</v>
      </c>
      <c r="F116" s="272" t="s">
        <v>7813</v>
      </c>
      <c r="G116" s="272">
        <v>3.1</v>
      </c>
      <c r="H116" s="272">
        <v>3.4</v>
      </c>
      <c r="I116" s="272">
        <v>3.4</v>
      </c>
      <c r="J116" s="272" t="s">
        <v>7813</v>
      </c>
      <c r="K116" s="272" t="s">
        <v>7813</v>
      </c>
      <c r="L116" s="272" t="s">
        <v>7813</v>
      </c>
      <c r="M116" s="272" t="s">
        <v>7813</v>
      </c>
      <c r="N116" s="272" t="s">
        <v>7813</v>
      </c>
      <c r="O116" s="272" t="s">
        <v>7813</v>
      </c>
      <c r="P116" s="272" t="s">
        <v>7813</v>
      </c>
      <c r="Q116" s="272" t="s">
        <v>7813</v>
      </c>
      <c r="R116" s="272" t="s">
        <v>7813</v>
      </c>
      <c r="S116" s="272" t="s">
        <v>7813</v>
      </c>
      <c r="T116" s="272" t="s">
        <v>7813</v>
      </c>
      <c r="U116" s="272" t="s">
        <v>7813</v>
      </c>
      <c r="V116" s="272" t="s">
        <v>7813</v>
      </c>
      <c r="W116" s="272" t="s">
        <v>7813</v>
      </c>
      <c r="X116" s="272" t="s">
        <v>7813</v>
      </c>
      <c r="Y116" s="272" t="s">
        <v>7813</v>
      </c>
      <c r="Z116" s="272" t="s">
        <v>7813</v>
      </c>
      <c r="AA116" s="272" t="s">
        <v>7813</v>
      </c>
      <c r="AB116" s="272" t="s">
        <v>7813</v>
      </c>
      <c r="AC116" s="272" t="s">
        <v>7813</v>
      </c>
      <c r="AD116" s="272" t="s">
        <v>7813</v>
      </c>
      <c r="AE116" s="272" t="s">
        <v>7813</v>
      </c>
      <c r="AF116" s="272" t="s">
        <v>7813</v>
      </c>
      <c r="AG116" s="272" t="s">
        <v>7813</v>
      </c>
      <c r="AH116" s="272" t="str">
        <f>_xlfn.IFNA(VLOOKUP(C116,'INFORM Severity - hidden'!$C$5:$G$155,5,FALSE),"-")</f>
        <v>-</v>
      </c>
    </row>
    <row r="117" spans="1:34" x14ac:dyDescent="0.35">
      <c r="A117" t="s">
        <v>1031</v>
      </c>
      <c r="B117" t="s">
        <v>1029</v>
      </c>
      <c r="C117" t="s">
        <v>1030</v>
      </c>
      <c r="D117" s="272" t="str">
        <f t="shared" si="1"/>
        <v>Stable</v>
      </c>
      <c r="E117" s="272" t="s">
        <v>7813</v>
      </c>
      <c r="F117" s="272" t="s">
        <v>7813</v>
      </c>
      <c r="G117" s="272" t="s">
        <v>7813</v>
      </c>
      <c r="H117" s="272" t="s">
        <v>7813</v>
      </c>
      <c r="I117" s="272" t="s">
        <v>7813</v>
      </c>
      <c r="J117" s="272" t="s">
        <v>7813</v>
      </c>
      <c r="K117" s="272" t="s">
        <v>7813</v>
      </c>
      <c r="L117" s="272" t="s">
        <v>7813</v>
      </c>
      <c r="M117" s="272" t="s">
        <v>7813</v>
      </c>
      <c r="N117" s="272" t="s">
        <v>7813</v>
      </c>
      <c r="O117" s="272" t="s">
        <v>7813</v>
      </c>
      <c r="P117" s="272" t="s">
        <v>7813</v>
      </c>
      <c r="Q117" s="272" t="s">
        <v>7813</v>
      </c>
      <c r="R117" s="272" t="s">
        <v>7813</v>
      </c>
      <c r="S117" s="272">
        <v>2</v>
      </c>
      <c r="T117" s="272">
        <v>2</v>
      </c>
      <c r="U117" s="272">
        <v>2.5</v>
      </c>
      <c r="V117" s="272">
        <v>2.6</v>
      </c>
      <c r="W117" s="272">
        <v>2.8</v>
      </c>
      <c r="X117" s="272">
        <v>2.9</v>
      </c>
      <c r="Y117" s="272">
        <v>2.9</v>
      </c>
      <c r="Z117" s="272">
        <v>2.9</v>
      </c>
      <c r="AA117" s="272">
        <v>2</v>
      </c>
      <c r="AB117" s="272">
        <v>2</v>
      </c>
      <c r="AC117" s="272">
        <v>3.5</v>
      </c>
      <c r="AD117" s="272">
        <v>3.4</v>
      </c>
      <c r="AE117" s="272">
        <v>3.4</v>
      </c>
      <c r="AF117" s="272">
        <v>3.4</v>
      </c>
      <c r="AG117" s="272">
        <v>3.4</v>
      </c>
      <c r="AH117" s="272">
        <f>_xlfn.IFNA(VLOOKUP(C117,'INFORM Severity - hidden'!$C$5:$G$155,5,FALSE),"-")</f>
        <v>3.4</v>
      </c>
    </row>
    <row r="118" spans="1:34" x14ac:dyDescent="0.35">
      <c r="A118" t="s">
        <v>1031</v>
      </c>
      <c r="B118" t="s">
        <v>7916</v>
      </c>
      <c r="C118" t="s">
        <v>7917</v>
      </c>
      <c r="D118" s="272" t="str">
        <f t="shared" si="1"/>
        <v>-</v>
      </c>
      <c r="E118" s="272" t="s">
        <v>7813</v>
      </c>
      <c r="F118" s="272" t="s">
        <v>7813</v>
      </c>
      <c r="G118" s="272" t="s">
        <v>7813</v>
      </c>
      <c r="H118" s="272">
        <v>2.7</v>
      </c>
      <c r="I118" s="272">
        <v>2.8</v>
      </c>
      <c r="J118" s="272" t="s">
        <v>7813</v>
      </c>
      <c r="K118" s="272" t="s">
        <v>7813</v>
      </c>
      <c r="L118" s="272" t="s">
        <v>7813</v>
      </c>
      <c r="M118" s="272" t="s">
        <v>7813</v>
      </c>
      <c r="N118" s="272" t="s">
        <v>7813</v>
      </c>
      <c r="O118" s="272" t="s">
        <v>7813</v>
      </c>
      <c r="P118" s="272" t="s">
        <v>7813</v>
      </c>
      <c r="Q118" s="272" t="s">
        <v>7813</v>
      </c>
      <c r="R118" s="272" t="s">
        <v>7813</v>
      </c>
      <c r="S118" s="272" t="s">
        <v>7813</v>
      </c>
      <c r="T118" s="272" t="s">
        <v>7813</v>
      </c>
      <c r="U118" s="272" t="s">
        <v>7813</v>
      </c>
      <c r="V118" s="272" t="s">
        <v>7813</v>
      </c>
      <c r="W118" s="272" t="s">
        <v>7813</v>
      </c>
      <c r="X118" s="272" t="s">
        <v>7813</v>
      </c>
      <c r="Y118" s="272" t="s">
        <v>7813</v>
      </c>
      <c r="Z118" s="272" t="s">
        <v>7813</v>
      </c>
      <c r="AA118" s="272" t="s">
        <v>7813</v>
      </c>
      <c r="AB118" s="272" t="s">
        <v>7813</v>
      </c>
      <c r="AC118" s="272" t="s">
        <v>7813</v>
      </c>
      <c r="AD118" s="272" t="s">
        <v>7813</v>
      </c>
      <c r="AE118" s="272" t="s">
        <v>7813</v>
      </c>
      <c r="AF118" s="272" t="s">
        <v>7813</v>
      </c>
      <c r="AG118" s="272" t="s">
        <v>7813</v>
      </c>
      <c r="AH118" s="272" t="str">
        <f>_xlfn.IFNA(VLOOKUP(C118,'INFORM Severity - hidden'!$C$5:$G$155,5,FALSE),"-")</f>
        <v>-</v>
      </c>
    </row>
    <row r="119" spans="1:34" x14ac:dyDescent="0.35">
      <c r="A119" t="s">
        <v>1031</v>
      </c>
      <c r="B119" t="s">
        <v>2248</v>
      </c>
      <c r="C119" t="s">
        <v>2249</v>
      </c>
      <c r="D119" s="272" t="str">
        <f t="shared" si="1"/>
        <v>Stable</v>
      </c>
      <c r="E119" s="272" t="s">
        <v>7813</v>
      </c>
      <c r="F119" s="272" t="s">
        <v>7813</v>
      </c>
      <c r="G119" s="272" t="s">
        <v>7813</v>
      </c>
      <c r="H119" s="272" t="s">
        <v>7813</v>
      </c>
      <c r="I119" s="272" t="s">
        <v>7813</v>
      </c>
      <c r="J119" s="272" t="s">
        <v>7813</v>
      </c>
      <c r="K119" s="272" t="s">
        <v>7813</v>
      </c>
      <c r="L119" s="272" t="s">
        <v>7813</v>
      </c>
      <c r="M119" s="272" t="s">
        <v>7813</v>
      </c>
      <c r="N119" s="272" t="s">
        <v>7813</v>
      </c>
      <c r="O119" s="272" t="s">
        <v>7813</v>
      </c>
      <c r="P119" s="272" t="s">
        <v>7813</v>
      </c>
      <c r="Q119" s="272" t="s">
        <v>7813</v>
      </c>
      <c r="R119" s="272">
        <v>3.2</v>
      </c>
      <c r="S119" s="272">
        <v>3.2</v>
      </c>
      <c r="T119" s="272">
        <v>3.2</v>
      </c>
      <c r="U119" s="272">
        <v>3.2</v>
      </c>
      <c r="V119" s="272">
        <v>3.2</v>
      </c>
      <c r="W119" s="272">
        <v>3.2</v>
      </c>
      <c r="X119" s="272">
        <v>3.3</v>
      </c>
      <c r="Y119" s="272">
        <v>3.3</v>
      </c>
      <c r="Z119" s="272">
        <v>2.8</v>
      </c>
      <c r="AA119" s="272">
        <v>2.9</v>
      </c>
      <c r="AB119" s="272">
        <v>2.9</v>
      </c>
      <c r="AC119" s="272">
        <v>3.2</v>
      </c>
      <c r="AD119" s="272">
        <v>3.3</v>
      </c>
      <c r="AE119" s="272">
        <v>3.3</v>
      </c>
      <c r="AF119" s="272">
        <v>3.3</v>
      </c>
      <c r="AG119" s="272">
        <v>3.3</v>
      </c>
      <c r="AH119" s="272">
        <f>_xlfn.IFNA(VLOOKUP(C119,'INFORM Severity - hidden'!$C$5:$G$155,5,FALSE),"-")</f>
        <v>3.3</v>
      </c>
    </row>
    <row r="120" spans="1:34" x14ac:dyDescent="0.35">
      <c r="A120" t="s">
        <v>1031</v>
      </c>
      <c r="B120" t="s">
        <v>5050</v>
      </c>
      <c r="C120" t="s">
        <v>5051</v>
      </c>
      <c r="D120" s="272" t="str">
        <f t="shared" si="1"/>
        <v>Stable</v>
      </c>
      <c r="E120" s="272" t="s">
        <v>7813</v>
      </c>
      <c r="F120" s="272" t="s">
        <v>7813</v>
      </c>
      <c r="G120" s="272" t="s">
        <v>7813</v>
      </c>
      <c r="H120" s="272" t="s">
        <v>7813</v>
      </c>
      <c r="I120" s="272" t="s">
        <v>7813</v>
      </c>
      <c r="J120" s="272" t="s">
        <v>7813</v>
      </c>
      <c r="K120" s="272" t="s">
        <v>7813</v>
      </c>
      <c r="L120" s="272" t="s">
        <v>7813</v>
      </c>
      <c r="M120" s="272" t="s">
        <v>7813</v>
      </c>
      <c r="N120" s="272" t="s">
        <v>7813</v>
      </c>
      <c r="O120" s="272" t="s">
        <v>7813</v>
      </c>
      <c r="P120" s="272" t="s">
        <v>7813</v>
      </c>
      <c r="Q120" s="272" t="s">
        <v>7813</v>
      </c>
      <c r="R120" s="272" t="s">
        <v>7813</v>
      </c>
      <c r="S120" s="272" t="s">
        <v>7813</v>
      </c>
      <c r="T120" s="272" t="s">
        <v>7813</v>
      </c>
      <c r="U120" s="272" t="s">
        <v>7813</v>
      </c>
      <c r="V120" s="272" t="s">
        <v>7813</v>
      </c>
      <c r="W120" s="272" t="s">
        <v>7813</v>
      </c>
      <c r="X120" s="272" t="s">
        <v>7813</v>
      </c>
      <c r="Y120" s="272" t="s">
        <v>7813</v>
      </c>
      <c r="Z120" s="272" t="s">
        <v>7813</v>
      </c>
      <c r="AA120" s="272" t="s">
        <v>7813</v>
      </c>
      <c r="AB120" s="272" t="s">
        <v>7813</v>
      </c>
      <c r="AC120" s="272" t="s">
        <v>7813</v>
      </c>
      <c r="AD120" s="272">
        <v>2.2000000000000002</v>
      </c>
      <c r="AE120" s="272">
        <v>2.2000000000000002</v>
      </c>
      <c r="AF120" s="272">
        <v>2.2000000000000002</v>
      </c>
      <c r="AG120" s="272">
        <v>2.2000000000000002</v>
      </c>
      <c r="AH120" s="272">
        <f>_xlfn.IFNA(VLOOKUP(C120,'INFORM Severity - hidden'!$C$5:$G$155,5,FALSE),"-")</f>
        <v>2.2000000000000002</v>
      </c>
    </row>
    <row r="121" spans="1:34" x14ac:dyDescent="0.35">
      <c r="A121" t="s">
        <v>561</v>
      </c>
      <c r="B121" t="s">
        <v>7918</v>
      </c>
      <c r="C121" t="s">
        <v>7919</v>
      </c>
      <c r="D121" s="272" t="str">
        <f t="shared" si="1"/>
        <v>-</v>
      </c>
      <c r="E121" s="272" t="s">
        <v>7813</v>
      </c>
      <c r="F121" s="272">
        <v>2.9</v>
      </c>
      <c r="G121" s="272">
        <v>2.9</v>
      </c>
      <c r="H121" s="272" t="s">
        <v>7813</v>
      </c>
      <c r="I121" s="272" t="s">
        <v>7813</v>
      </c>
      <c r="J121" s="272" t="s">
        <v>7813</v>
      </c>
      <c r="K121" s="272" t="s">
        <v>7813</v>
      </c>
      <c r="L121" s="272" t="s">
        <v>7813</v>
      </c>
      <c r="M121" s="272" t="s">
        <v>7813</v>
      </c>
      <c r="N121" s="272" t="s">
        <v>7813</v>
      </c>
      <c r="O121" s="272" t="s">
        <v>7813</v>
      </c>
      <c r="P121" s="272" t="s">
        <v>7813</v>
      </c>
      <c r="Q121" s="272" t="s">
        <v>7813</v>
      </c>
      <c r="R121" s="272" t="s">
        <v>7813</v>
      </c>
      <c r="S121" s="272" t="s">
        <v>7813</v>
      </c>
      <c r="T121" s="272" t="s">
        <v>7813</v>
      </c>
      <c r="U121" s="272" t="s">
        <v>7813</v>
      </c>
      <c r="V121" s="272" t="s">
        <v>7813</v>
      </c>
      <c r="W121" s="272" t="s">
        <v>7813</v>
      </c>
      <c r="X121" s="272" t="s">
        <v>7813</v>
      </c>
      <c r="Y121" s="272" t="s">
        <v>7813</v>
      </c>
      <c r="Z121" s="272" t="s">
        <v>7813</v>
      </c>
      <c r="AA121" s="272" t="s">
        <v>7813</v>
      </c>
      <c r="AB121" s="272" t="s">
        <v>7813</v>
      </c>
      <c r="AC121" s="272" t="s">
        <v>7813</v>
      </c>
      <c r="AD121" s="272" t="s">
        <v>7813</v>
      </c>
      <c r="AE121" s="272" t="s">
        <v>7813</v>
      </c>
      <c r="AF121" s="272" t="s">
        <v>7813</v>
      </c>
      <c r="AG121" s="272" t="s">
        <v>7813</v>
      </c>
      <c r="AH121" s="272" t="str">
        <f>_xlfn.IFNA(VLOOKUP(C121,'INFORM Severity - hidden'!$C$5:$G$155,5,FALSE),"-")</f>
        <v>-</v>
      </c>
    </row>
    <row r="122" spans="1:34" x14ac:dyDescent="0.35">
      <c r="A122" t="s">
        <v>561</v>
      </c>
      <c r="B122" t="s">
        <v>559</v>
      </c>
      <c r="C122" t="s">
        <v>560</v>
      </c>
      <c r="D122" s="272" t="str">
        <f t="shared" si="1"/>
        <v>Stable</v>
      </c>
      <c r="E122" s="272" t="s">
        <v>7813</v>
      </c>
      <c r="F122" s="272">
        <v>2.2999999999999998</v>
      </c>
      <c r="G122" s="272">
        <v>2.2999999999999998</v>
      </c>
      <c r="H122" s="272">
        <v>2.2999999999999998</v>
      </c>
      <c r="I122" s="272">
        <v>2.2000000000000002</v>
      </c>
      <c r="J122" s="272">
        <v>2.2000000000000002</v>
      </c>
      <c r="K122" s="272">
        <v>2.2000000000000002</v>
      </c>
      <c r="L122" s="272">
        <v>2.2000000000000002</v>
      </c>
      <c r="M122" s="272">
        <v>2.2000000000000002</v>
      </c>
      <c r="N122" s="272">
        <v>2.2000000000000002</v>
      </c>
      <c r="O122" s="272">
        <v>2.2000000000000002</v>
      </c>
      <c r="P122" s="272">
        <v>2.2000000000000002</v>
      </c>
      <c r="Q122" s="272">
        <v>2.2000000000000002</v>
      </c>
      <c r="R122" s="272">
        <v>2.2000000000000002</v>
      </c>
      <c r="S122" s="272">
        <v>2.2000000000000002</v>
      </c>
      <c r="T122" s="272">
        <v>2.2999999999999998</v>
      </c>
      <c r="U122" s="272">
        <v>2.2999999999999998</v>
      </c>
      <c r="V122" s="272">
        <v>2.2999999999999998</v>
      </c>
      <c r="W122" s="272">
        <v>2.2999999999999998</v>
      </c>
      <c r="X122" s="272">
        <v>2.2999999999999998</v>
      </c>
      <c r="Y122" s="272">
        <v>2.2000000000000002</v>
      </c>
      <c r="Z122" s="272">
        <v>2.2000000000000002</v>
      </c>
      <c r="AA122" s="272">
        <v>2.2000000000000002</v>
      </c>
      <c r="AB122" s="272">
        <v>2.2000000000000002</v>
      </c>
      <c r="AC122" s="272">
        <v>2.2000000000000002</v>
      </c>
      <c r="AD122" s="272">
        <v>2.2000000000000002</v>
      </c>
      <c r="AE122" s="272">
        <v>2.2000000000000002</v>
      </c>
      <c r="AF122" s="272">
        <v>2.2000000000000002</v>
      </c>
      <c r="AG122" s="272">
        <v>2.2000000000000002</v>
      </c>
      <c r="AH122" s="272">
        <f>_xlfn.IFNA(VLOOKUP(C122,'INFORM Severity - hidden'!$C$5:$G$155,5,FALSE),"-")</f>
        <v>2.2000000000000002</v>
      </c>
    </row>
    <row r="123" spans="1:34" x14ac:dyDescent="0.35">
      <c r="A123" t="s">
        <v>561</v>
      </c>
      <c r="B123" t="s">
        <v>2791</v>
      </c>
      <c r="C123" t="s">
        <v>2792</v>
      </c>
      <c r="D123" s="272" t="str">
        <f t="shared" si="1"/>
        <v>Stable</v>
      </c>
      <c r="E123" s="272" t="s">
        <v>7813</v>
      </c>
      <c r="F123" s="272">
        <v>3</v>
      </c>
      <c r="G123" s="272">
        <v>3</v>
      </c>
      <c r="H123" s="272">
        <v>3</v>
      </c>
      <c r="I123" s="272">
        <v>2.7</v>
      </c>
      <c r="J123" s="272">
        <v>2.8</v>
      </c>
      <c r="K123" s="272">
        <v>2.9</v>
      </c>
      <c r="L123" s="272">
        <v>2.9</v>
      </c>
      <c r="M123" s="272">
        <v>2.9</v>
      </c>
      <c r="N123" s="272">
        <v>2.9</v>
      </c>
      <c r="O123" s="272">
        <v>2.8</v>
      </c>
      <c r="P123" s="272">
        <v>2.8</v>
      </c>
      <c r="Q123" s="272">
        <v>2.6</v>
      </c>
      <c r="R123" s="272">
        <v>2.6</v>
      </c>
      <c r="S123" s="272">
        <v>2.6</v>
      </c>
      <c r="T123" s="272">
        <v>2.6</v>
      </c>
      <c r="U123" s="272">
        <v>2.6</v>
      </c>
      <c r="V123" s="272">
        <v>2.6</v>
      </c>
      <c r="W123" s="272">
        <v>2.6</v>
      </c>
      <c r="X123" s="272">
        <v>3</v>
      </c>
      <c r="Y123" s="272">
        <v>2.9</v>
      </c>
      <c r="Z123" s="272">
        <v>2.9</v>
      </c>
      <c r="AA123" s="272">
        <v>2.8</v>
      </c>
      <c r="AB123" s="272">
        <v>2.8</v>
      </c>
      <c r="AC123" s="272">
        <v>2.8</v>
      </c>
      <c r="AD123" s="272">
        <v>2.8</v>
      </c>
      <c r="AE123" s="272">
        <v>2.8</v>
      </c>
      <c r="AF123" s="272">
        <v>2.8</v>
      </c>
      <c r="AG123" s="272">
        <v>2.8</v>
      </c>
      <c r="AH123" s="272">
        <f>_xlfn.IFNA(VLOOKUP(C123,'INFORM Severity - hidden'!$C$5:$G$155,5,FALSE),"-")</f>
        <v>2.8</v>
      </c>
    </row>
    <row r="124" spans="1:34" x14ac:dyDescent="0.35">
      <c r="A124" t="s">
        <v>697</v>
      </c>
      <c r="B124" t="s">
        <v>695</v>
      </c>
      <c r="C124" t="s">
        <v>696</v>
      </c>
      <c r="D124" s="272" t="str">
        <f t="shared" si="1"/>
        <v>Stable</v>
      </c>
      <c r="E124" s="272" t="s">
        <v>7813</v>
      </c>
      <c r="F124" s="272" t="s">
        <v>7813</v>
      </c>
      <c r="G124" s="272">
        <v>2.9</v>
      </c>
      <c r="H124" s="272">
        <v>3</v>
      </c>
      <c r="I124" s="272">
        <v>3.1</v>
      </c>
      <c r="J124" s="272">
        <v>3.1</v>
      </c>
      <c r="K124" s="272">
        <v>3.1</v>
      </c>
      <c r="L124" s="272">
        <v>2.7</v>
      </c>
      <c r="M124" s="272">
        <v>2.7</v>
      </c>
      <c r="N124" s="272">
        <v>2.5</v>
      </c>
      <c r="O124" s="272">
        <v>2.5</v>
      </c>
      <c r="P124" s="272">
        <v>2.5</v>
      </c>
      <c r="Q124" s="272">
        <v>2.6</v>
      </c>
      <c r="R124" s="272">
        <v>2.6</v>
      </c>
      <c r="S124" s="272">
        <v>2.7</v>
      </c>
      <c r="T124" s="272">
        <v>2.7</v>
      </c>
      <c r="U124" s="272">
        <v>2.6</v>
      </c>
      <c r="V124" s="272">
        <v>2.7</v>
      </c>
      <c r="W124" s="272">
        <v>2.7</v>
      </c>
      <c r="X124" s="272">
        <v>2.6</v>
      </c>
      <c r="Y124" s="272">
        <v>2.6</v>
      </c>
      <c r="Z124" s="272">
        <v>2.7</v>
      </c>
      <c r="AA124" s="272">
        <v>2.8</v>
      </c>
      <c r="AB124" s="272">
        <v>2.8</v>
      </c>
      <c r="AC124" s="272">
        <v>2.8</v>
      </c>
      <c r="AD124" s="272">
        <v>2.8</v>
      </c>
      <c r="AE124" s="272">
        <v>2.8</v>
      </c>
      <c r="AF124" s="272">
        <v>2.8</v>
      </c>
      <c r="AG124" s="272">
        <v>2.8</v>
      </c>
      <c r="AH124" s="272">
        <f>_xlfn.IFNA(VLOOKUP(C124,'INFORM Severity - hidden'!$C$5:$G$155,5,FALSE),"-")</f>
        <v>2.8</v>
      </c>
    </row>
    <row r="125" spans="1:34" x14ac:dyDescent="0.35">
      <c r="A125" t="s">
        <v>697</v>
      </c>
      <c r="B125" t="s">
        <v>7920</v>
      </c>
      <c r="C125" t="s">
        <v>7921</v>
      </c>
      <c r="D125" s="272" t="str">
        <f t="shared" si="1"/>
        <v>-</v>
      </c>
      <c r="E125" s="272" t="s">
        <v>7813</v>
      </c>
      <c r="F125" s="272" t="s">
        <v>7813</v>
      </c>
      <c r="G125" s="272" t="s">
        <v>7813</v>
      </c>
      <c r="H125" s="272" t="s">
        <v>7813</v>
      </c>
      <c r="I125" s="272">
        <v>2.7</v>
      </c>
      <c r="J125" s="272">
        <v>2.6</v>
      </c>
      <c r="K125" s="272" t="s">
        <v>7813</v>
      </c>
      <c r="L125" s="272" t="s">
        <v>7813</v>
      </c>
      <c r="M125" s="272" t="s">
        <v>7813</v>
      </c>
      <c r="N125" s="272" t="s">
        <v>7813</v>
      </c>
      <c r="O125" s="272" t="s">
        <v>7813</v>
      </c>
      <c r="P125" s="272" t="s">
        <v>7813</v>
      </c>
      <c r="Q125" s="272" t="s">
        <v>7813</v>
      </c>
      <c r="R125" s="272" t="s">
        <v>7813</v>
      </c>
      <c r="S125" s="272" t="s">
        <v>7813</v>
      </c>
      <c r="T125" s="272" t="s">
        <v>7813</v>
      </c>
      <c r="U125" s="272" t="s">
        <v>7813</v>
      </c>
      <c r="V125" s="272" t="s">
        <v>7813</v>
      </c>
      <c r="W125" s="272" t="s">
        <v>7813</v>
      </c>
      <c r="X125" s="272" t="s">
        <v>7813</v>
      </c>
      <c r="Y125" s="272" t="s">
        <v>7813</v>
      </c>
      <c r="Z125" s="272" t="s">
        <v>7813</v>
      </c>
      <c r="AA125" s="272" t="s">
        <v>7813</v>
      </c>
      <c r="AB125" s="272" t="s">
        <v>7813</v>
      </c>
      <c r="AC125" s="272" t="s">
        <v>7813</v>
      </c>
      <c r="AD125" s="272" t="s">
        <v>7813</v>
      </c>
      <c r="AE125" s="272" t="s">
        <v>7813</v>
      </c>
      <c r="AF125" s="272" t="s">
        <v>7813</v>
      </c>
      <c r="AG125" s="272" t="s">
        <v>7813</v>
      </c>
      <c r="AH125" s="272" t="str">
        <f>_xlfn.IFNA(VLOOKUP(C125,'INFORM Severity - hidden'!$C$5:$G$155,5,FALSE),"-")</f>
        <v>-</v>
      </c>
    </row>
    <row r="126" spans="1:34" x14ac:dyDescent="0.35">
      <c r="A126" t="s">
        <v>5827</v>
      </c>
      <c r="B126" t="s">
        <v>5825</v>
      </c>
      <c r="C126" t="s">
        <v>5826</v>
      </c>
      <c r="D126" s="272" t="str">
        <f t="shared" si="1"/>
        <v>Stable</v>
      </c>
      <c r="E126" s="272" t="s">
        <v>7813</v>
      </c>
      <c r="F126" s="272" t="s">
        <v>7813</v>
      </c>
      <c r="G126" s="272" t="s">
        <v>7813</v>
      </c>
      <c r="H126" s="272" t="s">
        <v>7813</v>
      </c>
      <c r="I126" s="272" t="s">
        <v>7813</v>
      </c>
      <c r="J126" s="272" t="s">
        <v>7813</v>
      </c>
      <c r="K126" s="272" t="s">
        <v>7813</v>
      </c>
      <c r="L126" s="272" t="s">
        <v>7813</v>
      </c>
      <c r="M126" s="272" t="s">
        <v>7813</v>
      </c>
      <c r="N126" s="272" t="s">
        <v>7813</v>
      </c>
      <c r="O126" s="272" t="s">
        <v>7813</v>
      </c>
      <c r="P126" s="272" t="s">
        <v>7813</v>
      </c>
      <c r="Q126" s="272" t="s">
        <v>7813</v>
      </c>
      <c r="R126" s="272" t="s">
        <v>7813</v>
      </c>
      <c r="S126" s="272" t="s">
        <v>7813</v>
      </c>
      <c r="T126" s="272" t="s">
        <v>7813</v>
      </c>
      <c r="U126" s="272" t="s">
        <v>7813</v>
      </c>
      <c r="V126" s="272" t="s">
        <v>7813</v>
      </c>
      <c r="W126" s="272" t="s">
        <v>7813</v>
      </c>
      <c r="X126" s="272" t="s">
        <v>7813</v>
      </c>
      <c r="Y126" s="272" t="s">
        <v>7813</v>
      </c>
      <c r="Z126" s="272" t="s">
        <v>7813</v>
      </c>
      <c r="AA126" s="272" t="s">
        <v>7813</v>
      </c>
      <c r="AB126" s="272" t="s">
        <v>7813</v>
      </c>
      <c r="AC126" s="272" t="s">
        <v>7813</v>
      </c>
      <c r="AD126" s="272" t="s">
        <v>7813</v>
      </c>
      <c r="AE126" s="272">
        <v>1.6</v>
      </c>
      <c r="AF126" s="272">
        <v>1.6</v>
      </c>
      <c r="AG126" s="272">
        <v>1.6</v>
      </c>
      <c r="AH126" s="272">
        <f>_xlfn.IFNA(VLOOKUP(C126,'INFORM Severity - hidden'!$C$5:$G$155,5,FALSE),"-")</f>
        <v>1.7</v>
      </c>
    </row>
    <row r="127" spans="1:34" x14ac:dyDescent="0.35">
      <c r="A127" t="s">
        <v>2271</v>
      </c>
      <c r="B127" t="s">
        <v>2269</v>
      </c>
      <c r="C127" t="s">
        <v>2270</v>
      </c>
      <c r="D127" s="272" t="str">
        <f t="shared" si="1"/>
        <v>Stable</v>
      </c>
      <c r="E127" s="272" t="s">
        <v>7813</v>
      </c>
      <c r="F127" s="272" t="s">
        <v>7813</v>
      </c>
      <c r="G127" s="272" t="s">
        <v>7813</v>
      </c>
      <c r="H127" s="272" t="s">
        <v>7813</v>
      </c>
      <c r="I127" s="272" t="s">
        <v>7813</v>
      </c>
      <c r="J127" s="272" t="s">
        <v>7813</v>
      </c>
      <c r="K127" s="272" t="s">
        <v>7813</v>
      </c>
      <c r="L127" s="272" t="s">
        <v>7813</v>
      </c>
      <c r="M127" s="272" t="s">
        <v>7813</v>
      </c>
      <c r="N127" s="272" t="s">
        <v>7813</v>
      </c>
      <c r="O127" s="272" t="s">
        <v>7813</v>
      </c>
      <c r="P127" s="272" t="s">
        <v>7813</v>
      </c>
      <c r="Q127" s="272" t="s">
        <v>7813</v>
      </c>
      <c r="R127" s="272">
        <v>2.2000000000000002</v>
      </c>
      <c r="S127" s="272">
        <v>2.1</v>
      </c>
      <c r="T127" s="272">
        <v>2.1</v>
      </c>
      <c r="U127" s="272">
        <v>2.1</v>
      </c>
      <c r="V127" s="272">
        <v>2.1</v>
      </c>
      <c r="W127" s="272">
        <v>2.1</v>
      </c>
      <c r="X127" s="272">
        <v>2.1</v>
      </c>
      <c r="Y127" s="272">
        <v>2.1</v>
      </c>
      <c r="Z127" s="272">
        <v>2</v>
      </c>
      <c r="AA127" s="272">
        <v>2.1</v>
      </c>
      <c r="AB127" s="272">
        <v>2.1</v>
      </c>
      <c r="AC127" s="272">
        <v>2.1</v>
      </c>
      <c r="AD127" s="272">
        <v>2.1</v>
      </c>
      <c r="AE127" s="272">
        <v>2.1</v>
      </c>
      <c r="AF127" s="272">
        <v>2.1</v>
      </c>
      <c r="AG127" s="272">
        <v>2.1</v>
      </c>
      <c r="AH127" s="272">
        <f>_xlfn.IFNA(VLOOKUP(C127,'INFORM Severity - hidden'!$C$5:$G$155,5,FALSE),"-")</f>
        <v>2.1</v>
      </c>
    </row>
    <row r="128" spans="1:34" x14ac:dyDescent="0.35">
      <c r="A128" t="s">
        <v>288</v>
      </c>
      <c r="B128" t="s">
        <v>286</v>
      </c>
      <c r="C128" t="s">
        <v>287</v>
      </c>
      <c r="D128" s="272" t="str">
        <f t="shared" si="1"/>
        <v>Stable</v>
      </c>
      <c r="E128" s="272" t="s">
        <v>7813</v>
      </c>
      <c r="F128" s="272">
        <v>3.1</v>
      </c>
      <c r="G128" s="272">
        <v>3.2</v>
      </c>
      <c r="H128" s="272">
        <v>3.5</v>
      </c>
      <c r="I128" s="272">
        <v>3.5</v>
      </c>
      <c r="J128" s="272">
        <v>3.5</v>
      </c>
      <c r="K128" s="272">
        <v>3.5</v>
      </c>
      <c r="L128" s="272">
        <v>3.5</v>
      </c>
      <c r="M128" s="272">
        <v>3.5</v>
      </c>
      <c r="N128" s="272">
        <v>3.6</v>
      </c>
      <c r="O128" s="272">
        <v>3.6</v>
      </c>
      <c r="P128" s="272">
        <v>3.6</v>
      </c>
      <c r="Q128" s="272">
        <v>3.6</v>
      </c>
      <c r="R128" s="272">
        <v>3.6</v>
      </c>
      <c r="S128" s="272">
        <v>3.6</v>
      </c>
      <c r="T128" s="272">
        <v>3.6</v>
      </c>
      <c r="U128" s="272">
        <v>3.6</v>
      </c>
      <c r="V128" s="272">
        <v>3.6</v>
      </c>
      <c r="W128" s="272">
        <v>3.7</v>
      </c>
      <c r="X128" s="272">
        <v>3.7</v>
      </c>
      <c r="Y128" s="272">
        <v>3.7</v>
      </c>
      <c r="Z128" s="272">
        <v>3.8</v>
      </c>
      <c r="AA128" s="272">
        <v>3.7</v>
      </c>
      <c r="AB128" s="272">
        <v>3.7</v>
      </c>
      <c r="AC128" s="272">
        <v>3.7</v>
      </c>
      <c r="AD128" s="272">
        <v>3.7</v>
      </c>
      <c r="AE128" s="272">
        <v>3.7</v>
      </c>
      <c r="AF128" s="272">
        <v>3.7</v>
      </c>
      <c r="AG128" s="272">
        <v>3.7</v>
      </c>
      <c r="AH128" s="272">
        <f>_xlfn.IFNA(VLOOKUP(C128,'INFORM Severity - hidden'!$C$5:$G$155,5,FALSE),"-")</f>
        <v>3.7</v>
      </c>
    </row>
    <row r="129" spans="1:34" x14ac:dyDescent="0.35">
      <c r="A129" t="s">
        <v>288</v>
      </c>
      <c r="B129" t="s">
        <v>304</v>
      </c>
      <c r="C129" t="s">
        <v>305</v>
      </c>
      <c r="D129" s="272" t="str">
        <f t="shared" si="1"/>
        <v>Stable</v>
      </c>
      <c r="E129" s="272" t="s">
        <v>7813</v>
      </c>
      <c r="F129" s="272">
        <v>3.1</v>
      </c>
      <c r="G129" s="272">
        <v>3.2</v>
      </c>
      <c r="H129" s="272">
        <v>3.2</v>
      </c>
      <c r="I129" s="272">
        <v>3.2</v>
      </c>
      <c r="J129" s="272">
        <v>3.3</v>
      </c>
      <c r="K129" s="272">
        <v>3.3</v>
      </c>
      <c r="L129" s="272">
        <v>3.3</v>
      </c>
      <c r="M129" s="272">
        <v>3.3</v>
      </c>
      <c r="N129" s="272">
        <v>3.4</v>
      </c>
      <c r="O129" s="272">
        <v>3.4</v>
      </c>
      <c r="P129" s="272">
        <v>3.4</v>
      </c>
      <c r="Q129" s="272">
        <v>3.4</v>
      </c>
      <c r="R129" s="272">
        <v>3.4</v>
      </c>
      <c r="S129" s="272">
        <v>3.4</v>
      </c>
      <c r="T129" s="272">
        <v>3.4</v>
      </c>
      <c r="U129" s="272">
        <v>3.4</v>
      </c>
      <c r="V129" s="272">
        <v>3.4</v>
      </c>
      <c r="W129" s="272">
        <v>3.5</v>
      </c>
      <c r="X129" s="272">
        <v>3.5</v>
      </c>
      <c r="Y129" s="272">
        <v>3.4</v>
      </c>
      <c r="Z129" s="272">
        <v>3.4</v>
      </c>
      <c r="AA129" s="272">
        <v>3.4</v>
      </c>
      <c r="AB129" s="272">
        <v>3.4</v>
      </c>
      <c r="AC129" s="272">
        <v>2.9</v>
      </c>
      <c r="AD129" s="272">
        <v>2.9</v>
      </c>
      <c r="AE129" s="272">
        <v>2.9</v>
      </c>
      <c r="AF129" s="272">
        <v>2.9</v>
      </c>
      <c r="AG129" s="272">
        <v>2.9</v>
      </c>
      <c r="AH129" s="272">
        <f>_xlfn.IFNA(VLOOKUP(C129,'INFORM Severity - hidden'!$C$5:$G$155,5,FALSE),"-")</f>
        <v>2.9</v>
      </c>
    </row>
    <row r="130" spans="1:34" x14ac:dyDescent="0.35">
      <c r="A130" t="s">
        <v>288</v>
      </c>
      <c r="B130" t="s">
        <v>313</v>
      </c>
      <c r="C130" t="s">
        <v>314</v>
      </c>
      <c r="D130" s="272" t="str">
        <f t="shared" si="1"/>
        <v>Stable</v>
      </c>
      <c r="E130" s="272" t="s">
        <v>7813</v>
      </c>
      <c r="F130" s="272">
        <v>2.4</v>
      </c>
      <c r="G130" s="272">
        <v>2.6</v>
      </c>
      <c r="H130" s="272">
        <v>3</v>
      </c>
      <c r="I130" s="272">
        <v>3</v>
      </c>
      <c r="J130" s="272">
        <v>3</v>
      </c>
      <c r="K130" s="272">
        <v>3</v>
      </c>
      <c r="L130" s="272">
        <v>3</v>
      </c>
      <c r="M130" s="272">
        <v>3</v>
      </c>
      <c r="N130" s="272">
        <v>3.1</v>
      </c>
      <c r="O130" s="272">
        <v>3.1</v>
      </c>
      <c r="P130" s="272">
        <v>3.1</v>
      </c>
      <c r="Q130" s="272">
        <v>3.1</v>
      </c>
      <c r="R130" s="272">
        <v>3.1</v>
      </c>
      <c r="S130" s="272">
        <v>3.2</v>
      </c>
      <c r="T130" s="272">
        <v>3.2</v>
      </c>
      <c r="U130" s="272">
        <v>3.2</v>
      </c>
      <c r="V130" s="272">
        <v>3.2</v>
      </c>
      <c r="W130" s="272">
        <v>3.3</v>
      </c>
      <c r="X130" s="272">
        <v>3.2</v>
      </c>
      <c r="Y130" s="272">
        <v>3.2</v>
      </c>
      <c r="Z130" s="272">
        <v>3.2</v>
      </c>
      <c r="AA130" s="272">
        <v>3.2</v>
      </c>
      <c r="AB130" s="272">
        <v>3.2</v>
      </c>
      <c r="AC130" s="272">
        <v>3.2</v>
      </c>
      <c r="AD130" s="272">
        <v>3.2</v>
      </c>
      <c r="AE130" s="272">
        <v>3.2</v>
      </c>
      <c r="AF130" s="272">
        <v>3.2</v>
      </c>
      <c r="AG130" s="272">
        <v>3.2</v>
      </c>
      <c r="AH130" s="272">
        <f>_xlfn.IFNA(VLOOKUP(C130,'INFORM Severity - hidden'!$C$5:$G$155,5,FALSE),"-")</f>
        <v>3.2</v>
      </c>
    </row>
    <row r="131" spans="1:34" x14ac:dyDescent="0.35">
      <c r="A131" t="s">
        <v>288</v>
      </c>
      <c r="B131" t="s">
        <v>2062</v>
      </c>
      <c r="C131" t="s">
        <v>2063</v>
      </c>
      <c r="D131" s="272" t="str">
        <f t="shared" ref="D131:D194" si="2">IF(AH131="-","-",IFERROR(IF(ROUND(AVERAGE(AF131:AH131),1)=ROUND(AVERAGE(AC131:AE131),1),"Stable",IF(ROUND(AVERAGE(AF131:AH131),1)&lt;ROUND(AVERAGE(AC131:AE131),1),"Decreasing",IF(ROUND(AVERAGE(AF131:AH131),1)&gt;ROUND(AVERAGE(AC131:AE131),1),"Increasing"))),"-"))</f>
        <v>Stable</v>
      </c>
      <c r="E131" s="272" t="s">
        <v>7813</v>
      </c>
      <c r="F131" s="272" t="s">
        <v>7813</v>
      </c>
      <c r="G131" s="272" t="s">
        <v>7813</v>
      </c>
      <c r="H131" s="272" t="s">
        <v>7813</v>
      </c>
      <c r="I131" s="272" t="s">
        <v>7813</v>
      </c>
      <c r="J131" s="272" t="s">
        <v>7813</v>
      </c>
      <c r="K131" s="272" t="s">
        <v>7813</v>
      </c>
      <c r="L131" s="272" t="s">
        <v>7813</v>
      </c>
      <c r="M131" s="272" t="s">
        <v>7813</v>
      </c>
      <c r="N131" s="272" t="s">
        <v>7813</v>
      </c>
      <c r="O131" s="272" t="s">
        <v>7813</v>
      </c>
      <c r="P131" s="272">
        <v>2.5</v>
      </c>
      <c r="Q131" s="272">
        <v>2.5</v>
      </c>
      <c r="R131" s="272">
        <v>2.6</v>
      </c>
      <c r="S131" s="272">
        <v>2.5</v>
      </c>
      <c r="T131" s="272">
        <v>2.5</v>
      </c>
      <c r="U131" s="272">
        <v>2.5</v>
      </c>
      <c r="V131" s="272">
        <v>2.7</v>
      </c>
      <c r="W131" s="272">
        <v>2.6</v>
      </c>
      <c r="X131" s="272">
        <v>2.6</v>
      </c>
      <c r="Y131" s="272">
        <v>2.5</v>
      </c>
      <c r="Z131" s="272">
        <v>2.5</v>
      </c>
      <c r="AA131" s="272">
        <v>2.4</v>
      </c>
      <c r="AB131" s="272">
        <v>2.4</v>
      </c>
      <c r="AC131" s="272">
        <v>2.6</v>
      </c>
      <c r="AD131" s="272">
        <v>2.6</v>
      </c>
      <c r="AE131" s="272">
        <v>2.6</v>
      </c>
      <c r="AF131" s="272">
        <v>2.6</v>
      </c>
      <c r="AG131" s="272">
        <v>2.6</v>
      </c>
      <c r="AH131" s="272">
        <f>_xlfn.IFNA(VLOOKUP(C131,'INFORM Severity - hidden'!$C$5:$G$155,5,FALSE),"-")</f>
        <v>2.6</v>
      </c>
    </row>
    <row r="132" spans="1:34" x14ac:dyDescent="0.35">
      <c r="A132" t="s">
        <v>288</v>
      </c>
      <c r="B132" t="s">
        <v>7922</v>
      </c>
      <c r="C132" t="s">
        <v>7923</v>
      </c>
      <c r="D132" s="272" t="str">
        <f t="shared" si="2"/>
        <v>-</v>
      </c>
      <c r="E132" s="272" t="s">
        <v>7813</v>
      </c>
      <c r="F132" s="272" t="s">
        <v>7813</v>
      </c>
      <c r="G132" s="272" t="s">
        <v>7813</v>
      </c>
      <c r="H132" s="272" t="s">
        <v>7813</v>
      </c>
      <c r="I132" s="272" t="s">
        <v>7813</v>
      </c>
      <c r="J132" s="272" t="s">
        <v>7813</v>
      </c>
      <c r="K132" s="272" t="s">
        <v>7813</v>
      </c>
      <c r="L132" s="272" t="s">
        <v>7813</v>
      </c>
      <c r="M132" s="272" t="s">
        <v>7813</v>
      </c>
      <c r="N132" s="272" t="s">
        <v>7813</v>
      </c>
      <c r="O132" s="272" t="s">
        <v>7813</v>
      </c>
      <c r="P132" s="272" t="s">
        <v>7813</v>
      </c>
      <c r="Q132" s="272" t="s">
        <v>7813</v>
      </c>
      <c r="R132" s="272" t="s">
        <v>7813</v>
      </c>
      <c r="S132" s="272" t="s">
        <v>7813</v>
      </c>
      <c r="T132" s="272" t="s">
        <v>7813</v>
      </c>
      <c r="U132" s="272" t="s">
        <v>7813</v>
      </c>
      <c r="V132" s="272" t="s">
        <v>7813</v>
      </c>
      <c r="W132" s="272" t="s">
        <v>7813</v>
      </c>
      <c r="X132" s="272" t="s">
        <v>7813</v>
      </c>
      <c r="Y132" s="272" t="s">
        <v>7813</v>
      </c>
      <c r="Z132" s="272">
        <v>2.9</v>
      </c>
      <c r="AA132" s="272">
        <v>2.9</v>
      </c>
      <c r="AB132" s="272">
        <v>2.9</v>
      </c>
      <c r="AC132" s="272">
        <v>2.9</v>
      </c>
      <c r="AD132" s="272" t="s">
        <v>7813</v>
      </c>
      <c r="AE132" s="272" t="s">
        <v>7813</v>
      </c>
      <c r="AF132" s="272" t="s">
        <v>7813</v>
      </c>
      <c r="AG132" s="272" t="s">
        <v>7813</v>
      </c>
      <c r="AH132" s="272" t="str">
        <f>_xlfn.IFNA(VLOOKUP(C132,'INFORM Severity - hidden'!$C$5:$G$155,5,FALSE),"-")</f>
        <v>-</v>
      </c>
    </row>
    <row r="133" spans="1:34" x14ac:dyDescent="0.35">
      <c r="A133" t="s">
        <v>1353</v>
      </c>
      <c r="B133" t="s">
        <v>1387</v>
      </c>
      <c r="C133" t="s">
        <v>1388</v>
      </c>
      <c r="D133" s="272" t="str">
        <f t="shared" si="2"/>
        <v>Stable</v>
      </c>
      <c r="E133" s="272">
        <v>3.5</v>
      </c>
      <c r="F133" s="272">
        <v>3.5</v>
      </c>
      <c r="G133" s="272">
        <v>4</v>
      </c>
      <c r="H133" s="272">
        <v>4.0999999999999996</v>
      </c>
      <c r="I133" s="272">
        <v>3.8</v>
      </c>
      <c r="J133" s="272">
        <v>3.8</v>
      </c>
      <c r="K133" s="272">
        <v>4.0999999999999996</v>
      </c>
      <c r="L133" s="272">
        <v>4.0999999999999996</v>
      </c>
      <c r="M133" s="272">
        <v>4.0999999999999996</v>
      </c>
      <c r="N133" s="272">
        <v>4.0999999999999996</v>
      </c>
      <c r="O133" s="272">
        <v>4.0999999999999996</v>
      </c>
      <c r="P133" s="272">
        <v>4.0999999999999996</v>
      </c>
      <c r="Q133" s="272">
        <v>4</v>
      </c>
      <c r="R133" s="272">
        <v>4</v>
      </c>
      <c r="S133" s="272">
        <v>3.7</v>
      </c>
      <c r="T133" s="272">
        <v>4.2</v>
      </c>
      <c r="U133" s="272">
        <v>4.2</v>
      </c>
      <c r="V133" s="272">
        <v>4.2</v>
      </c>
      <c r="W133" s="272">
        <v>4.2</v>
      </c>
      <c r="X133" s="272">
        <v>4.2</v>
      </c>
      <c r="Y133" s="272">
        <v>4.2</v>
      </c>
      <c r="Z133" s="272">
        <v>4.2</v>
      </c>
      <c r="AA133" s="272">
        <v>4</v>
      </c>
      <c r="AB133" s="272">
        <v>4</v>
      </c>
      <c r="AC133" s="272">
        <v>4</v>
      </c>
      <c r="AD133" s="272">
        <v>4.0999999999999996</v>
      </c>
      <c r="AE133" s="272">
        <v>4.0999999999999996</v>
      </c>
      <c r="AF133" s="272">
        <v>4.0999999999999996</v>
      </c>
      <c r="AG133" s="272">
        <v>4.0999999999999996</v>
      </c>
      <c r="AH133" s="272">
        <f>_xlfn.IFNA(VLOOKUP(C133,'INFORM Severity - hidden'!$C$5:$G$155,5,FALSE),"-")</f>
        <v>4.0999999999999996</v>
      </c>
    </row>
    <row r="134" spans="1:34" x14ac:dyDescent="0.35">
      <c r="A134" t="s">
        <v>1353</v>
      </c>
      <c r="B134" t="s">
        <v>7924</v>
      </c>
      <c r="C134" t="s">
        <v>7925</v>
      </c>
      <c r="D134" s="272" t="str">
        <f t="shared" si="2"/>
        <v>-</v>
      </c>
      <c r="E134" s="272">
        <v>3.6</v>
      </c>
      <c r="F134" s="272">
        <v>3.6</v>
      </c>
      <c r="G134" s="272">
        <v>3.5</v>
      </c>
      <c r="H134" s="272">
        <v>3.6</v>
      </c>
      <c r="I134" s="272" t="s">
        <v>7813</v>
      </c>
      <c r="J134" s="272" t="s">
        <v>7813</v>
      </c>
      <c r="K134" s="272" t="s">
        <v>7813</v>
      </c>
      <c r="L134" s="272" t="s">
        <v>7813</v>
      </c>
      <c r="M134" s="272" t="s">
        <v>7813</v>
      </c>
      <c r="N134" s="272" t="s">
        <v>7813</v>
      </c>
      <c r="O134" s="272" t="s">
        <v>7813</v>
      </c>
      <c r="P134" s="272" t="s">
        <v>7813</v>
      </c>
      <c r="Q134" s="272" t="s">
        <v>7813</v>
      </c>
      <c r="R134" s="272" t="s">
        <v>7813</v>
      </c>
      <c r="S134" s="272" t="s">
        <v>7813</v>
      </c>
      <c r="T134" s="272" t="s">
        <v>7813</v>
      </c>
      <c r="U134" s="272" t="s">
        <v>7813</v>
      </c>
      <c r="V134" s="272" t="s">
        <v>7813</v>
      </c>
      <c r="W134" s="272" t="s">
        <v>7813</v>
      </c>
      <c r="X134" s="272" t="s">
        <v>7813</v>
      </c>
      <c r="Y134" s="272" t="s">
        <v>7813</v>
      </c>
      <c r="Z134" s="272" t="s">
        <v>7813</v>
      </c>
      <c r="AA134" s="272" t="s">
        <v>7813</v>
      </c>
      <c r="AB134" s="272" t="s">
        <v>7813</v>
      </c>
      <c r="AC134" s="272" t="s">
        <v>7813</v>
      </c>
      <c r="AD134" s="272" t="s">
        <v>7813</v>
      </c>
      <c r="AE134" s="272" t="s">
        <v>7813</v>
      </c>
      <c r="AF134" s="272" t="s">
        <v>7813</v>
      </c>
      <c r="AG134" s="272" t="s">
        <v>7813</v>
      </c>
      <c r="AH134" s="272" t="str">
        <f>_xlfn.IFNA(VLOOKUP(C134,'INFORM Severity - hidden'!$C$5:$G$155,5,FALSE),"-")</f>
        <v>-</v>
      </c>
    </row>
    <row r="135" spans="1:34" x14ac:dyDescent="0.35">
      <c r="A135" t="s">
        <v>1353</v>
      </c>
      <c r="B135" t="s">
        <v>1375</v>
      </c>
      <c r="C135" t="s">
        <v>1376</v>
      </c>
      <c r="D135" s="272" t="str">
        <f t="shared" si="2"/>
        <v>Stable</v>
      </c>
      <c r="E135" s="272">
        <v>2.1</v>
      </c>
      <c r="F135" s="272">
        <v>2</v>
      </c>
      <c r="G135" s="272">
        <v>2.7</v>
      </c>
      <c r="H135" s="272">
        <v>2.8</v>
      </c>
      <c r="I135" s="272">
        <v>2.8</v>
      </c>
      <c r="J135" s="272">
        <v>2.8</v>
      </c>
      <c r="K135" s="272">
        <v>2.8</v>
      </c>
      <c r="L135" s="272">
        <v>2.8</v>
      </c>
      <c r="M135" s="272">
        <v>2.8</v>
      </c>
      <c r="N135" s="272">
        <v>2.8</v>
      </c>
      <c r="O135" s="272" t="s">
        <v>7813</v>
      </c>
      <c r="P135" s="272" t="s">
        <v>7813</v>
      </c>
      <c r="Q135" s="272" t="s">
        <v>7813</v>
      </c>
      <c r="R135" s="272" t="s">
        <v>7813</v>
      </c>
      <c r="S135" s="272" t="s">
        <v>7813</v>
      </c>
      <c r="T135" s="272" t="s">
        <v>7813</v>
      </c>
      <c r="U135" s="272" t="s">
        <v>7813</v>
      </c>
      <c r="V135" s="272" t="s">
        <v>7813</v>
      </c>
      <c r="W135" s="272" t="s">
        <v>7813</v>
      </c>
      <c r="X135" s="272" t="s">
        <v>7813</v>
      </c>
      <c r="Y135" s="272" t="s">
        <v>7813</v>
      </c>
      <c r="Z135" s="272" t="s">
        <v>7813</v>
      </c>
      <c r="AA135" s="272">
        <v>2.5</v>
      </c>
      <c r="AB135" s="272">
        <v>2.5</v>
      </c>
      <c r="AC135" s="272">
        <v>2.5</v>
      </c>
      <c r="AD135" s="272">
        <v>2.5</v>
      </c>
      <c r="AE135" s="272">
        <v>2.5</v>
      </c>
      <c r="AF135" s="272">
        <v>2.5</v>
      </c>
      <c r="AG135" s="272">
        <v>2.5</v>
      </c>
      <c r="AH135" s="272">
        <f>_xlfn.IFNA(VLOOKUP(C135,'INFORM Severity - hidden'!$C$5:$G$155,5,FALSE),"-")</f>
        <v>2.6</v>
      </c>
    </row>
    <row r="136" spans="1:34" x14ac:dyDescent="0.35">
      <c r="A136" t="s">
        <v>1353</v>
      </c>
      <c r="B136" t="s">
        <v>1351</v>
      </c>
      <c r="C136" t="s">
        <v>1352</v>
      </c>
      <c r="D136" s="272" t="str">
        <f t="shared" si="2"/>
        <v>Stable</v>
      </c>
      <c r="E136" s="272">
        <v>4</v>
      </c>
      <c r="F136" s="272">
        <v>4</v>
      </c>
      <c r="G136" s="272">
        <v>4</v>
      </c>
      <c r="H136" s="272">
        <v>4.0999999999999996</v>
      </c>
      <c r="I136" s="272">
        <v>4.0999999999999996</v>
      </c>
      <c r="J136" s="272">
        <v>4.0999999999999996</v>
      </c>
      <c r="K136" s="272">
        <v>4.2</v>
      </c>
      <c r="L136" s="272">
        <v>4.0999999999999996</v>
      </c>
      <c r="M136" s="272">
        <v>4.0999999999999996</v>
      </c>
      <c r="N136" s="272">
        <v>4.0999999999999996</v>
      </c>
      <c r="O136" s="272">
        <v>4.0999999999999996</v>
      </c>
      <c r="P136" s="272">
        <v>4.0999999999999996</v>
      </c>
      <c r="Q136" s="272">
        <v>4</v>
      </c>
      <c r="R136" s="272">
        <v>4</v>
      </c>
      <c r="S136" s="272">
        <v>4</v>
      </c>
      <c r="T136" s="272">
        <v>4</v>
      </c>
      <c r="U136" s="272">
        <v>4.0999999999999996</v>
      </c>
      <c r="V136" s="272">
        <v>4.0999999999999996</v>
      </c>
      <c r="W136" s="272">
        <v>4.0999999999999996</v>
      </c>
      <c r="X136" s="272">
        <v>4.0999999999999996</v>
      </c>
      <c r="Y136" s="272">
        <v>4.0999999999999996</v>
      </c>
      <c r="Z136" s="272">
        <v>4</v>
      </c>
      <c r="AA136" s="272">
        <v>4.0999999999999996</v>
      </c>
      <c r="AB136" s="272">
        <v>4.0999999999999996</v>
      </c>
      <c r="AC136" s="272">
        <v>4.0999999999999996</v>
      </c>
      <c r="AD136" s="272">
        <v>4</v>
      </c>
      <c r="AE136" s="272">
        <v>4.0999999999999996</v>
      </c>
      <c r="AF136" s="272">
        <v>4.0999999999999996</v>
      </c>
      <c r="AG136" s="272">
        <v>4.0999999999999996</v>
      </c>
      <c r="AH136" s="272">
        <f>_xlfn.IFNA(VLOOKUP(C136,'INFORM Severity - hidden'!$C$5:$G$155,5,FALSE),"-")</f>
        <v>4.0999999999999996</v>
      </c>
    </row>
    <row r="137" spans="1:34" x14ac:dyDescent="0.35">
      <c r="A137" t="s">
        <v>1353</v>
      </c>
      <c r="B137" t="s">
        <v>7926</v>
      </c>
      <c r="C137" t="s">
        <v>7927</v>
      </c>
      <c r="D137" s="272" t="str">
        <f t="shared" si="2"/>
        <v>-</v>
      </c>
      <c r="E137" s="272">
        <v>1.5</v>
      </c>
      <c r="F137" s="272">
        <v>1.5</v>
      </c>
      <c r="G137" s="272" t="s">
        <v>7813</v>
      </c>
      <c r="H137" s="272" t="s">
        <v>7813</v>
      </c>
      <c r="I137" s="272" t="s">
        <v>7813</v>
      </c>
      <c r="J137" s="272" t="s">
        <v>7813</v>
      </c>
      <c r="K137" s="272" t="s">
        <v>7813</v>
      </c>
      <c r="L137" s="272" t="s">
        <v>7813</v>
      </c>
      <c r="M137" s="272" t="s">
        <v>7813</v>
      </c>
      <c r="N137" s="272" t="s">
        <v>7813</v>
      </c>
      <c r="O137" s="272" t="s">
        <v>7813</v>
      </c>
      <c r="P137" s="272" t="s">
        <v>7813</v>
      </c>
      <c r="Q137" s="272" t="s">
        <v>7813</v>
      </c>
      <c r="R137" s="272" t="s">
        <v>7813</v>
      </c>
      <c r="S137" s="272" t="s">
        <v>7813</v>
      </c>
      <c r="T137" s="272" t="s">
        <v>7813</v>
      </c>
      <c r="U137" s="272" t="s">
        <v>7813</v>
      </c>
      <c r="V137" s="272" t="s">
        <v>7813</v>
      </c>
      <c r="W137" s="272" t="s">
        <v>7813</v>
      </c>
      <c r="X137" s="272" t="s">
        <v>7813</v>
      </c>
      <c r="Y137" s="272" t="s">
        <v>7813</v>
      </c>
      <c r="Z137" s="272" t="s">
        <v>7813</v>
      </c>
      <c r="AA137" s="272" t="s">
        <v>7813</v>
      </c>
      <c r="AB137" s="272" t="s">
        <v>7813</v>
      </c>
      <c r="AC137" s="272" t="s">
        <v>7813</v>
      </c>
      <c r="AD137" s="272" t="s">
        <v>7813</v>
      </c>
      <c r="AE137" s="272" t="s">
        <v>7813</v>
      </c>
      <c r="AF137" s="272" t="s">
        <v>7813</v>
      </c>
      <c r="AG137" s="272" t="s">
        <v>7813</v>
      </c>
      <c r="AH137" s="272" t="str">
        <f>_xlfn.IFNA(VLOOKUP(C137,'INFORM Severity - hidden'!$C$5:$G$155,5,FALSE),"-")</f>
        <v>-</v>
      </c>
    </row>
    <row r="138" spans="1:34" x14ac:dyDescent="0.35">
      <c r="A138" t="s">
        <v>1353</v>
      </c>
      <c r="B138" t="s">
        <v>2076</v>
      </c>
      <c r="C138" t="s">
        <v>2077</v>
      </c>
      <c r="D138" s="272" t="str">
        <f t="shared" si="2"/>
        <v>Increasing</v>
      </c>
      <c r="E138" s="272" t="s">
        <v>7813</v>
      </c>
      <c r="F138" s="272" t="s">
        <v>7813</v>
      </c>
      <c r="G138" s="272" t="s">
        <v>7813</v>
      </c>
      <c r="H138" s="272" t="s">
        <v>7813</v>
      </c>
      <c r="I138" s="272" t="s">
        <v>7813</v>
      </c>
      <c r="J138" s="272" t="s">
        <v>7813</v>
      </c>
      <c r="K138" s="272" t="s">
        <v>7813</v>
      </c>
      <c r="L138" s="272" t="s">
        <v>7813</v>
      </c>
      <c r="M138" s="272" t="s">
        <v>7813</v>
      </c>
      <c r="N138" s="272" t="s">
        <v>7813</v>
      </c>
      <c r="O138" s="272" t="s">
        <v>7813</v>
      </c>
      <c r="P138" s="272" t="s">
        <v>7813</v>
      </c>
      <c r="Q138" s="272" t="s">
        <v>7813</v>
      </c>
      <c r="R138" s="272" t="s">
        <v>7813</v>
      </c>
      <c r="S138" s="272">
        <v>2.5</v>
      </c>
      <c r="T138" s="272">
        <v>2.5</v>
      </c>
      <c r="U138" s="272">
        <v>2.6</v>
      </c>
      <c r="V138" s="272">
        <v>2.6</v>
      </c>
      <c r="W138" s="272">
        <v>2.6</v>
      </c>
      <c r="X138" s="272">
        <v>2.5</v>
      </c>
      <c r="Y138" s="272">
        <v>2.5</v>
      </c>
      <c r="Z138" s="272">
        <v>2.5</v>
      </c>
      <c r="AA138" s="272">
        <v>2.6</v>
      </c>
      <c r="AB138" s="272">
        <v>2.6</v>
      </c>
      <c r="AC138" s="272">
        <v>2.6</v>
      </c>
      <c r="AD138" s="272">
        <v>2.6</v>
      </c>
      <c r="AE138" s="272">
        <v>2.7</v>
      </c>
      <c r="AF138" s="272">
        <v>2.7</v>
      </c>
      <c r="AG138" s="272">
        <v>2.7</v>
      </c>
      <c r="AH138" s="272">
        <f>_xlfn.IFNA(VLOOKUP(C138,'INFORM Severity - hidden'!$C$5:$G$155,5,FALSE),"-")</f>
        <v>2.7</v>
      </c>
    </row>
    <row r="139" spans="1:34" x14ac:dyDescent="0.35">
      <c r="A139" t="s">
        <v>1353</v>
      </c>
      <c r="B139" t="s">
        <v>2123</v>
      </c>
      <c r="C139" t="s">
        <v>2124</v>
      </c>
      <c r="D139" s="272" t="str">
        <f t="shared" si="2"/>
        <v>Decreasing</v>
      </c>
      <c r="E139" s="272" t="s">
        <v>7813</v>
      </c>
      <c r="F139" s="272" t="s">
        <v>7813</v>
      </c>
      <c r="G139" s="272" t="s">
        <v>7813</v>
      </c>
      <c r="H139" s="272" t="s">
        <v>7813</v>
      </c>
      <c r="I139" s="272" t="s">
        <v>7813</v>
      </c>
      <c r="J139" s="272" t="s">
        <v>7813</v>
      </c>
      <c r="K139" s="272" t="s">
        <v>7813</v>
      </c>
      <c r="L139" s="272" t="s">
        <v>7813</v>
      </c>
      <c r="M139" s="272" t="s">
        <v>7813</v>
      </c>
      <c r="N139" s="272" t="s">
        <v>7813</v>
      </c>
      <c r="O139" s="272" t="s">
        <v>7813</v>
      </c>
      <c r="P139" s="272" t="s">
        <v>7813</v>
      </c>
      <c r="Q139" s="272">
        <v>2</v>
      </c>
      <c r="R139" s="272">
        <v>2.4</v>
      </c>
      <c r="S139" s="272">
        <v>2.4</v>
      </c>
      <c r="T139" s="272">
        <v>2.5</v>
      </c>
      <c r="U139" s="272">
        <v>2.5</v>
      </c>
      <c r="V139" s="272">
        <v>2.5</v>
      </c>
      <c r="W139" s="272">
        <v>2.5</v>
      </c>
      <c r="X139" s="272">
        <v>2.5</v>
      </c>
      <c r="Y139" s="272">
        <v>2.5</v>
      </c>
      <c r="Z139" s="272">
        <v>2.4</v>
      </c>
      <c r="AA139" s="272">
        <v>2.1</v>
      </c>
      <c r="AB139" s="272">
        <v>2.1</v>
      </c>
      <c r="AC139" s="272">
        <v>2.1</v>
      </c>
      <c r="AD139" s="272">
        <v>2.1</v>
      </c>
      <c r="AE139" s="272">
        <v>2.1</v>
      </c>
      <c r="AF139" s="272">
        <v>2.1</v>
      </c>
      <c r="AG139" s="272">
        <v>2.1</v>
      </c>
      <c r="AH139" s="272">
        <f>_xlfn.IFNA(VLOOKUP(C139,'INFORM Severity - hidden'!$C$5:$G$155,5,FALSE),"-")</f>
        <v>1.9</v>
      </c>
    </row>
    <row r="140" spans="1:34" x14ac:dyDescent="0.35">
      <c r="A140" t="s">
        <v>33</v>
      </c>
      <c r="B140" t="s">
        <v>31</v>
      </c>
      <c r="C140" t="s">
        <v>32</v>
      </c>
      <c r="D140" s="272" t="str">
        <f t="shared" si="2"/>
        <v>-</v>
      </c>
      <c r="E140" s="272">
        <v>2</v>
      </c>
      <c r="F140" s="272">
        <v>2</v>
      </c>
      <c r="G140" s="272">
        <v>2</v>
      </c>
      <c r="H140" s="272">
        <v>2.4</v>
      </c>
      <c r="I140" s="272">
        <v>2.4</v>
      </c>
      <c r="J140" s="272">
        <v>2.4</v>
      </c>
      <c r="K140" s="272">
        <v>2.4</v>
      </c>
      <c r="L140" s="272">
        <v>2.4</v>
      </c>
      <c r="M140" s="272">
        <v>2.4</v>
      </c>
      <c r="N140" s="272" t="s">
        <v>7813</v>
      </c>
      <c r="O140" s="272" t="s">
        <v>7813</v>
      </c>
      <c r="P140" s="272" t="s">
        <v>7813</v>
      </c>
      <c r="Q140" s="272" t="s">
        <v>7813</v>
      </c>
      <c r="R140" s="272" t="s">
        <v>7813</v>
      </c>
      <c r="S140" s="272" t="s">
        <v>7813</v>
      </c>
      <c r="T140" s="272" t="s">
        <v>7813</v>
      </c>
      <c r="U140" s="272" t="s">
        <v>7813</v>
      </c>
      <c r="V140" s="272" t="s">
        <v>7813</v>
      </c>
      <c r="W140" s="272" t="s">
        <v>7813</v>
      </c>
      <c r="X140" s="272" t="s">
        <v>7813</v>
      </c>
      <c r="Y140" s="272" t="s">
        <v>7813</v>
      </c>
      <c r="Z140" s="272" t="s">
        <v>7813</v>
      </c>
      <c r="AA140" s="272" t="s">
        <v>7813</v>
      </c>
      <c r="AB140" s="272" t="s">
        <v>7813</v>
      </c>
      <c r="AC140" s="272" t="s">
        <v>7813</v>
      </c>
      <c r="AD140" s="272" t="s">
        <v>7813</v>
      </c>
      <c r="AE140" s="272" t="s">
        <v>7813</v>
      </c>
      <c r="AF140" s="272" t="s">
        <v>7813</v>
      </c>
      <c r="AG140" s="272" t="s">
        <v>7813</v>
      </c>
      <c r="AH140" s="272" t="str">
        <f>_xlfn.IFNA(VLOOKUP(C140,'INFORM Severity - hidden'!$C$5:$G$155,5,FALSE),"-")</f>
        <v>x</v>
      </c>
    </row>
    <row r="141" spans="1:34" x14ac:dyDescent="0.35">
      <c r="A141" t="s">
        <v>33</v>
      </c>
      <c r="B141" t="s">
        <v>4050</v>
      </c>
      <c r="C141" t="s">
        <v>4051</v>
      </c>
      <c r="D141" s="272" t="str">
        <f t="shared" si="2"/>
        <v>Stable</v>
      </c>
      <c r="E141" s="272" t="s">
        <v>7813</v>
      </c>
      <c r="F141" s="272" t="s">
        <v>7813</v>
      </c>
      <c r="G141" s="272" t="s">
        <v>7813</v>
      </c>
      <c r="H141" s="272" t="s">
        <v>7813</v>
      </c>
      <c r="I141" s="272" t="s">
        <v>7813</v>
      </c>
      <c r="J141" s="272" t="s">
        <v>7813</v>
      </c>
      <c r="K141" s="272" t="s">
        <v>7813</v>
      </c>
      <c r="L141" s="272" t="s">
        <v>7813</v>
      </c>
      <c r="M141" s="272" t="s">
        <v>7813</v>
      </c>
      <c r="N141" s="272" t="s">
        <v>7813</v>
      </c>
      <c r="O141" s="272" t="s">
        <v>7813</v>
      </c>
      <c r="P141" s="272" t="s">
        <v>7813</v>
      </c>
      <c r="Q141" s="272" t="s">
        <v>7813</v>
      </c>
      <c r="R141" s="272" t="s">
        <v>7813</v>
      </c>
      <c r="S141" s="272" t="s">
        <v>7813</v>
      </c>
      <c r="T141" s="272" t="s">
        <v>7813</v>
      </c>
      <c r="U141" s="272" t="s">
        <v>7813</v>
      </c>
      <c r="V141" s="272" t="s">
        <v>7813</v>
      </c>
      <c r="W141" s="272" t="s">
        <v>7813</v>
      </c>
      <c r="X141" s="272" t="s">
        <v>7813</v>
      </c>
      <c r="Y141" s="272" t="s">
        <v>7813</v>
      </c>
      <c r="Z141" s="272" t="s">
        <v>7813</v>
      </c>
      <c r="AA141" s="272" t="s">
        <v>7813</v>
      </c>
      <c r="AB141" s="272">
        <v>2.2000000000000002</v>
      </c>
      <c r="AC141" s="272">
        <v>2.2000000000000002</v>
      </c>
      <c r="AD141" s="272">
        <v>2.2000000000000002</v>
      </c>
      <c r="AE141" s="272">
        <v>2.2000000000000002</v>
      </c>
      <c r="AF141" s="272">
        <v>2.2000000000000002</v>
      </c>
      <c r="AG141" s="272">
        <v>2.2000000000000002</v>
      </c>
      <c r="AH141" s="272">
        <f>_xlfn.IFNA(VLOOKUP(C141,'INFORM Severity - hidden'!$C$5:$G$155,5,FALSE),"-")</f>
        <v>2.2000000000000002</v>
      </c>
    </row>
    <row r="142" spans="1:34" x14ac:dyDescent="0.35">
      <c r="A142" t="s">
        <v>7561</v>
      </c>
      <c r="B142" t="s">
        <v>7928</v>
      </c>
      <c r="C142" t="s">
        <v>7929</v>
      </c>
      <c r="D142" s="272" t="str">
        <f t="shared" si="2"/>
        <v>-</v>
      </c>
      <c r="E142" s="272" t="s">
        <v>7813</v>
      </c>
      <c r="F142" s="272" t="s">
        <v>7813</v>
      </c>
      <c r="G142" s="272" t="s">
        <v>7813</v>
      </c>
      <c r="H142" s="272" t="s">
        <v>7813</v>
      </c>
      <c r="I142" s="272" t="s">
        <v>7813</v>
      </c>
      <c r="J142" s="272" t="s">
        <v>7813</v>
      </c>
      <c r="K142" s="272">
        <v>1.9</v>
      </c>
      <c r="L142" s="272">
        <v>1.9</v>
      </c>
      <c r="M142" s="272" t="s">
        <v>7813</v>
      </c>
      <c r="N142" s="272" t="s">
        <v>7813</v>
      </c>
      <c r="O142" s="272" t="s">
        <v>7813</v>
      </c>
      <c r="P142" s="272" t="s">
        <v>7813</v>
      </c>
      <c r="Q142" s="272" t="s">
        <v>7813</v>
      </c>
      <c r="R142" s="272" t="s">
        <v>7813</v>
      </c>
      <c r="S142" s="272" t="s">
        <v>7813</v>
      </c>
      <c r="T142" s="272" t="s">
        <v>7813</v>
      </c>
      <c r="U142" s="272" t="s">
        <v>7813</v>
      </c>
      <c r="V142" s="272" t="s">
        <v>7813</v>
      </c>
      <c r="W142" s="272" t="s">
        <v>7813</v>
      </c>
      <c r="X142" s="272" t="s">
        <v>7813</v>
      </c>
      <c r="Y142" s="272" t="s">
        <v>7813</v>
      </c>
      <c r="Z142" s="272" t="s">
        <v>7813</v>
      </c>
      <c r="AA142" s="272" t="s">
        <v>7813</v>
      </c>
      <c r="AB142" s="272" t="s">
        <v>7813</v>
      </c>
      <c r="AC142" s="272" t="s">
        <v>7813</v>
      </c>
      <c r="AD142" s="272" t="s">
        <v>7813</v>
      </c>
      <c r="AE142" s="272" t="s">
        <v>7813</v>
      </c>
      <c r="AF142" s="272" t="s">
        <v>7813</v>
      </c>
      <c r="AG142" s="272" t="s">
        <v>7813</v>
      </c>
      <c r="AH142" s="272" t="str">
        <f>_xlfn.IFNA(VLOOKUP(C142,'INFORM Severity - hidden'!$C$5:$G$155,5,FALSE),"-")</f>
        <v>-</v>
      </c>
    </row>
    <row r="143" spans="1:34" x14ac:dyDescent="0.35">
      <c r="A143" t="s">
        <v>237</v>
      </c>
      <c r="B143" t="s">
        <v>235</v>
      </c>
      <c r="C143" t="s">
        <v>236</v>
      </c>
      <c r="D143" s="272" t="str">
        <f t="shared" si="2"/>
        <v>Increasing</v>
      </c>
      <c r="E143" s="272" t="s">
        <v>7813</v>
      </c>
      <c r="F143" s="272">
        <v>3.2</v>
      </c>
      <c r="G143" s="272">
        <v>3.2</v>
      </c>
      <c r="H143" s="272">
        <v>3.3</v>
      </c>
      <c r="I143" s="272">
        <v>3.3</v>
      </c>
      <c r="J143" s="272">
        <v>3.3</v>
      </c>
      <c r="K143" s="272">
        <v>3.3</v>
      </c>
      <c r="L143" s="272">
        <v>3.3</v>
      </c>
      <c r="M143" s="272">
        <v>3.3</v>
      </c>
      <c r="N143" s="272">
        <v>3.4</v>
      </c>
      <c r="O143" s="272">
        <v>3.4</v>
      </c>
      <c r="P143" s="272">
        <v>3.4</v>
      </c>
      <c r="Q143" s="272">
        <v>3.4</v>
      </c>
      <c r="R143" s="272">
        <v>3.4</v>
      </c>
      <c r="S143" s="272">
        <v>3.4</v>
      </c>
      <c r="T143" s="272">
        <v>3.4</v>
      </c>
      <c r="U143" s="272">
        <v>3.4</v>
      </c>
      <c r="V143" s="272">
        <v>3.4</v>
      </c>
      <c r="W143" s="272">
        <v>3.4</v>
      </c>
      <c r="X143" s="272">
        <v>3.4</v>
      </c>
      <c r="Y143" s="272">
        <v>3.4</v>
      </c>
      <c r="Z143" s="272">
        <v>3.4</v>
      </c>
      <c r="AA143" s="272">
        <v>3.4</v>
      </c>
      <c r="AB143" s="272">
        <v>3.4</v>
      </c>
      <c r="AC143" s="272">
        <v>3.4</v>
      </c>
      <c r="AD143" s="272">
        <v>3.4</v>
      </c>
      <c r="AE143" s="272">
        <v>3.4</v>
      </c>
      <c r="AF143" s="272">
        <v>3.4</v>
      </c>
      <c r="AG143" s="272">
        <v>3.8</v>
      </c>
      <c r="AH143" s="272">
        <f>_xlfn.IFNA(VLOOKUP(C143,'INFORM Severity - hidden'!$C$5:$G$155,5,FALSE),"-")</f>
        <v>3.8</v>
      </c>
    </row>
    <row r="144" spans="1:34" x14ac:dyDescent="0.35">
      <c r="A144" t="s">
        <v>237</v>
      </c>
      <c r="B144" t="s">
        <v>7930</v>
      </c>
      <c r="C144" t="s">
        <v>7931</v>
      </c>
      <c r="D144" s="272" t="str">
        <f t="shared" si="2"/>
        <v>-</v>
      </c>
      <c r="E144" s="272" t="s">
        <v>7813</v>
      </c>
      <c r="F144" s="272">
        <v>2.6</v>
      </c>
      <c r="G144" s="272" t="s">
        <v>7813</v>
      </c>
      <c r="H144" s="272" t="s">
        <v>7813</v>
      </c>
      <c r="I144" s="272" t="s">
        <v>7813</v>
      </c>
      <c r="J144" s="272" t="s">
        <v>7813</v>
      </c>
      <c r="K144" s="272" t="s">
        <v>7813</v>
      </c>
      <c r="L144" s="272" t="s">
        <v>7813</v>
      </c>
      <c r="M144" s="272" t="s">
        <v>7813</v>
      </c>
      <c r="N144" s="272" t="s">
        <v>7813</v>
      </c>
      <c r="O144" s="272" t="s">
        <v>7813</v>
      </c>
      <c r="P144" s="272" t="s">
        <v>7813</v>
      </c>
      <c r="Q144" s="272" t="s">
        <v>7813</v>
      </c>
      <c r="R144" s="272" t="s">
        <v>7813</v>
      </c>
      <c r="S144" s="272" t="s">
        <v>7813</v>
      </c>
      <c r="T144" s="272" t="s">
        <v>7813</v>
      </c>
      <c r="U144" s="272" t="s">
        <v>7813</v>
      </c>
      <c r="V144" s="272" t="s">
        <v>7813</v>
      </c>
      <c r="W144" s="272" t="s">
        <v>7813</v>
      </c>
      <c r="X144" s="272" t="s">
        <v>7813</v>
      </c>
      <c r="Y144" s="272" t="s">
        <v>7813</v>
      </c>
      <c r="Z144" s="272" t="s">
        <v>7813</v>
      </c>
      <c r="AA144" s="272" t="s">
        <v>7813</v>
      </c>
      <c r="AB144" s="272" t="s">
        <v>7813</v>
      </c>
      <c r="AC144" s="272" t="s">
        <v>7813</v>
      </c>
      <c r="AD144" s="272" t="s">
        <v>7813</v>
      </c>
      <c r="AE144" s="272" t="s">
        <v>7813</v>
      </c>
      <c r="AF144" s="272" t="s">
        <v>7813</v>
      </c>
      <c r="AG144" s="272" t="s">
        <v>7813</v>
      </c>
      <c r="AH144" s="272" t="str">
        <f>_xlfn.IFNA(VLOOKUP(C144,'INFORM Severity - hidden'!$C$5:$G$155,5,FALSE),"-")</f>
        <v>-</v>
      </c>
    </row>
    <row r="145" spans="1:34" x14ac:dyDescent="0.35">
      <c r="A145" t="s">
        <v>237</v>
      </c>
      <c r="B145" t="s">
        <v>7932</v>
      </c>
      <c r="C145" t="s">
        <v>7933</v>
      </c>
      <c r="D145" s="272" t="str">
        <f t="shared" si="2"/>
        <v>-</v>
      </c>
      <c r="E145" s="272" t="s">
        <v>7813</v>
      </c>
      <c r="F145" s="272">
        <v>3.2</v>
      </c>
      <c r="G145" s="272">
        <v>3.2</v>
      </c>
      <c r="H145" s="272" t="s">
        <v>7813</v>
      </c>
      <c r="I145" s="272" t="s">
        <v>7813</v>
      </c>
      <c r="J145" s="272" t="s">
        <v>7813</v>
      </c>
      <c r="K145" s="272" t="s">
        <v>7813</v>
      </c>
      <c r="L145" s="272" t="s">
        <v>7813</v>
      </c>
      <c r="M145" s="272" t="s">
        <v>7813</v>
      </c>
      <c r="N145" s="272" t="s">
        <v>7813</v>
      </c>
      <c r="O145" s="272" t="s">
        <v>7813</v>
      </c>
      <c r="P145" s="272" t="s">
        <v>7813</v>
      </c>
      <c r="Q145" s="272" t="s">
        <v>7813</v>
      </c>
      <c r="R145" s="272" t="s">
        <v>7813</v>
      </c>
      <c r="S145" s="272" t="s">
        <v>7813</v>
      </c>
      <c r="T145" s="272" t="s">
        <v>7813</v>
      </c>
      <c r="U145" s="272" t="s">
        <v>7813</v>
      </c>
      <c r="V145" s="272" t="s">
        <v>7813</v>
      </c>
      <c r="W145" s="272" t="s">
        <v>7813</v>
      </c>
      <c r="X145" s="272" t="s">
        <v>7813</v>
      </c>
      <c r="Y145" s="272" t="s">
        <v>7813</v>
      </c>
      <c r="Z145" s="272" t="s">
        <v>7813</v>
      </c>
      <c r="AA145" s="272" t="s">
        <v>7813</v>
      </c>
      <c r="AB145" s="272" t="s">
        <v>7813</v>
      </c>
      <c r="AC145" s="272" t="s">
        <v>7813</v>
      </c>
      <c r="AD145" s="272" t="s">
        <v>7813</v>
      </c>
      <c r="AE145" s="272" t="s">
        <v>7813</v>
      </c>
      <c r="AF145" s="272" t="s">
        <v>7813</v>
      </c>
      <c r="AG145" s="272" t="s">
        <v>7813</v>
      </c>
      <c r="AH145" s="272" t="str">
        <f>_xlfn.IFNA(VLOOKUP(C145,'INFORM Severity - hidden'!$C$5:$G$155,5,FALSE),"-")</f>
        <v>-</v>
      </c>
    </row>
    <row r="146" spans="1:34" x14ac:dyDescent="0.35">
      <c r="A146" t="s">
        <v>237</v>
      </c>
      <c r="B146" t="s">
        <v>958</v>
      </c>
      <c r="C146" t="s">
        <v>959</v>
      </c>
      <c r="D146" s="272" t="str">
        <f t="shared" si="2"/>
        <v>-</v>
      </c>
      <c r="E146" s="272" t="s">
        <v>7813</v>
      </c>
      <c r="F146" s="272" t="s">
        <v>7813</v>
      </c>
      <c r="G146" s="272" t="s">
        <v>7813</v>
      </c>
      <c r="H146" s="272" t="s">
        <v>7813</v>
      </c>
      <c r="I146" s="272" t="s">
        <v>7813</v>
      </c>
      <c r="J146" s="272" t="s">
        <v>7813</v>
      </c>
      <c r="K146" s="272" t="s">
        <v>7813</v>
      </c>
      <c r="L146" s="272" t="s">
        <v>7813</v>
      </c>
      <c r="M146" s="272" t="s">
        <v>7813</v>
      </c>
      <c r="N146" s="272" t="s">
        <v>7813</v>
      </c>
      <c r="O146" s="272" t="s">
        <v>7813</v>
      </c>
      <c r="P146" s="272" t="s">
        <v>7813</v>
      </c>
      <c r="Q146" s="272" t="s">
        <v>7813</v>
      </c>
      <c r="R146" s="272" t="s">
        <v>7813</v>
      </c>
      <c r="S146" s="272" t="s">
        <v>7813</v>
      </c>
      <c r="T146" s="272" t="s">
        <v>7813</v>
      </c>
      <c r="U146" s="272" t="s">
        <v>7813</v>
      </c>
      <c r="V146" s="272" t="s">
        <v>7813</v>
      </c>
      <c r="W146" s="272" t="s">
        <v>7813</v>
      </c>
      <c r="X146" s="272" t="s">
        <v>7813</v>
      </c>
      <c r="Y146" s="272" t="s">
        <v>7813</v>
      </c>
      <c r="Z146" s="272" t="s">
        <v>7813</v>
      </c>
      <c r="AA146" s="272" t="s">
        <v>7813</v>
      </c>
      <c r="AB146" s="272" t="s">
        <v>7813</v>
      </c>
      <c r="AC146" s="272" t="s">
        <v>7813</v>
      </c>
      <c r="AD146" s="272" t="s">
        <v>7813</v>
      </c>
      <c r="AE146" s="272" t="s">
        <v>7813</v>
      </c>
      <c r="AF146" s="272" t="s">
        <v>7813</v>
      </c>
      <c r="AG146" s="272" t="s">
        <v>7813</v>
      </c>
      <c r="AH146" s="272" t="str">
        <f>_xlfn.IFNA(VLOOKUP(C146,'INFORM Severity - hidden'!$C$5:$G$155,5,FALSE),"-")</f>
        <v>x</v>
      </c>
    </row>
    <row r="147" spans="1:34" x14ac:dyDescent="0.35">
      <c r="A147" t="s">
        <v>7578</v>
      </c>
      <c r="B147" t="s">
        <v>7934</v>
      </c>
      <c r="C147" t="s">
        <v>7935</v>
      </c>
      <c r="D147" s="272" t="str">
        <f t="shared" si="2"/>
        <v>-</v>
      </c>
      <c r="E147" s="272" t="s">
        <v>7813</v>
      </c>
      <c r="F147" s="272">
        <v>1.1000000000000001</v>
      </c>
      <c r="G147" s="272" t="s">
        <v>7813</v>
      </c>
      <c r="H147" s="272" t="s">
        <v>7813</v>
      </c>
      <c r="I147" s="272" t="s">
        <v>7813</v>
      </c>
      <c r="J147" s="272" t="s">
        <v>7813</v>
      </c>
      <c r="K147" s="272" t="s">
        <v>7813</v>
      </c>
      <c r="L147" s="272" t="s">
        <v>7813</v>
      </c>
      <c r="M147" s="272" t="s">
        <v>7813</v>
      </c>
      <c r="N147" s="272" t="s">
        <v>7813</v>
      </c>
      <c r="O147" s="272" t="s">
        <v>7813</v>
      </c>
      <c r="P147" s="272" t="s">
        <v>7813</v>
      </c>
      <c r="Q147" s="272" t="s">
        <v>7813</v>
      </c>
      <c r="R147" s="272" t="s">
        <v>7813</v>
      </c>
      <c r="S147" s="272" t="s">
        <v>7813</v>
      </c>
      <c r="T147" s="272" t="s">
        <v>7813</v>
      </c>
      <c r="U147" s="272" t="s">
        <v>7813</v>
      </c>
      <c r="V147" s="272" t="s">
        <v>7813</v>
      </c>
      <c r="W147" s="272" t="s">
        <v>7813</v>
      </c>
      <c r="X147" s="272" t="s">
        <v>7813</v>
      </c>
      <c r="Y147" s="272" t="s">
        <v>7813</v>
      </c>
      <c r="Z147" s="272" t="s">
        <v>7813</v>
      </c>
      <c r="AA147" s="272" t="s">
        <v>7813</v>
      </c>
      <c r="AB147" s="272" t="s">
        <v>7813</v>
      </c>
      <c r="AC147" s="272" t="s">
        <v>7813</v>
      </c>
      <c r="AD147" s="272" t="s">
        <v>7813</v>
      </c>
      <c r="AE147" s="272" t="s">
        <v>7813</v>
      </c>
      <c r="AF147" s="272" t="s">
        <v>7813</v>
      </c>
      <c r="AG147" s="272" t="s">
        <v>7813</v>
      </c>
      <c r="AH147" s="272" t="str">
        <f>_xlfn.IFNA(VLOOKUP(C147,'INFORM Severity - hidden'!$C$5:$G$155,5,FALSE),"-")</f>
        <v>-</v>
      </c>
    </row>
    <row r="148" spans="1:34" x14ac:dyDescent="0.35">
      <c r="A148" t="s">
        <v>702</v>
      </c>
      <c r="B148" t="s">
        <v>700</v>
      </c>
      <c r="C148" t="s">
        <v>701</v>
      </c>
      <c r="D148" s="272" t="str">
        <f t="shared" si="2"/>
        <v>Stable</v>
      </c>
      <c r="E148" s="272" t="s">
        <v>7813</v>
      </c>
      <c r="F148" s="272">
        <v>1.5</v>
      </c>
      <c r="G148" s="272">
        <v>1.5</v>
      </c>
      <c r="H148" s="272">
        <v>2.6</v>
      </c>
      <c r="I148" s="272">
        <v>2.6</v>
      </c>
      <c r="J148" s="272">
        <v>2.6</v>
      </c>
      <c r="K148" s="272">
        <v>2.6</v>
      </c>
      <c r="L148" s="272">
        <v>2.6</v>
      </c>
      <c r="M148" s="272">
        <v>2.6</v>
      </c>
      <c r="N148" s="272">
        <v>2.6</v>
      </c>
      <c r="O148" s="272">
        <v>2.2999999999999998</v>
      </c>
      <c r="P148" s="272">
        <v>2.2999999999999998</v>
      </c>
      <c r="Q148" s="272">
        <v>2.2999999999999998</v>
      </c>
      <c r="R148" s="272">
        <v>2.6</v>
      </c>
      <c r="S148" s="272">
        <v>2.6</v>
      </c>
      <c r="T148" s="272">
        <v>2.6</v>
      </c>
      <c r="U148" s="272">
        <v>2.6</v>
      </c>
      <c r="V148" s="272">
        <v>2.6</v>
      </c>
      <c r="W148" s="272">
        <v>2.6</v>
      </c>
      <c r="X148" s="272">
        <v>2.6</v>
      </c>
      <c r="Y148" s="272">
        <v>2.6</v>
      </c>
      <c r="Z148" s="272">
        <v>2.6</v>
      </c>
      <c r="AA148" s="272">
        <v>2.6</v>
      </c>
      <c r="AB148" s="272">
        <v>2.6</v>
      </c>
      <c r="AC148" s="272">
        <v>2.7</v>
      </c>
      <c r="AD148" s="272">
        <v>2.7</v>
      </c>
      <c r="AE148" s="272">
        <v>2.7</v>
      </c>
      <c r="AF148" s="272">
        <v>2.7</v>
      </c>
      <c r="AG148" s="272">
        <v>2.7</v>
      </c>
      <c r="AH148" s="272">
        <f>_xlfn.IFNA(VLOOKUP(C148,'INFORM Severity - hidden'!$C$5:$G$155,5,FALSE),"-")</f>
        <v>2.7</v>
      </c>
    </row>
    <row r="149" spans="1:34" x14ac:dyDescent="0.35">
      <c r="A149" t="s">
        <v>1121</v>
      </c>
      <c r="B149" t="s">
        <v>7936</v>
      </c>
      <c r="C149" t="s">
        <v>7937</v>
      </c>
      <c r="D149" s="272" t="str">
        <f t="shared" si="2"/>
        <v>-</v>
      </c>
      <c r="E149" s="272" t="s">
        <v>7813</v>
      </c>
      <c r="F149" s="272" t="s">
        <v>7813</v>
      </c>
      <c r="G149" s="272" t="s">
        <v>7813</v>
      </c>
      <c r="H149" s="272" t="s">
        <v>7813</v>
      </c>
      <c r="I149" s="272" t="s">
        <v>7813</v>
      </c>
      <c r="J149" s="272" t="s">
        <v>7813</v>
      </c>
      <c r="K149" s="272" t="s">
        <v>7813</v>
      </c>
      <c r="L149" s="272" t="s">
        <v>7813</v>
      </c>
      <c r="M149" s="272" t="s">
        <v>7813</v>
      </c>
      <c r="N149" s="272" t="s">
        <v>7813</v>
      </c>
      <c r="O149" s="272" t="s">
        <v>7813</v>
      </c>
      <c r="P149" s="272">
        <v>2.7</v>
      </c>
      <c r="Q149" s="272">
        <v>2.7</v>
      </c>
      <c r="R149" s="272">
        <v>3.4</v>
      </c>
      <c r="S149" s="272">
        <v>2.7</v>
      </c>
      <c r="T149" s="272">
        <v>2.4</v>
      </c>
      <c r="U149" s="272">
        <v>2.4</v>
      </c>
      <c r="V149" s="272">
        <v>2.5</v>
      </c>
      <c r="W149" s="272">
        <v>2.5</v>
      </c>
      <c r="X149" s="272">
        <v>2.5</v>
      </c>
      <c r="Y149" s="272">
        <v>2.5</v>
      </c>
      <c r="Z149" s="272">
        <v>2.4</v>
      </c>
      <c r="AA149" s="272">
        <v>3</v>
      </c>
      <c r="AB149" s="272">
        <v>3</v>
      </c>
      <c r="AC149" s="272">
        <v>3</v>
      </c>
      <c r="AD149" s="272">
        <v>3</v>
      </c>
      <c r="AE149" s="272">
        <v>3</v>
      </c>
      <c r="AF149" s="272">
        <v>3</v>
      </c>
      <c r="AG149" s="272" t="s">
        <v>7813</v>
      </c>
      <c r="AH149" s="272" t="str">
        <f>_xlfn.IFNA(VLOOKUP(C149,'INFORM Severity - hidden'!$C$5:$G$155,5,FALSE),"-")</f>
        <v>-</v>
      </c>
    </row>
    <row r="150" spans="1:34" x14ac:dyDescent="0.35">
      <c r="A150" t="s">
        <v>1121</v>
      </c>
      <c r="B150" t="s">
        <v>1119</v>
      </c>
      <c r="C150" t="s">
        <v>1120</v>
      </c>
      <c r="D150" s="272" t="str">
        <f t="shared" si="2"/>
        <v>Increasing</v>
      </c>
      <c r="E150" s="272" t="s">
        <v>7813</v>
      </c>
      <c r="F150" s="272" t="s">
        <v>7813</v>
      </c>
      <c r="G150" s="272">
        <v>1.1000000000000001</v>
      </c>
      <c r="H150" s="272">
        <v>1.8</v>
      </c>
      <c r="I150" s="272">
        <v>2</v>
      </c>
      <c r="J150" s="272">
        <v>1.8</v>
      </c>
      <c r="K150" s="272">
        <v>2.2000000000000002</v>
      </c>
      <c r="L150" s="272">
        <v>2.2000000000000002</v>
      </c>
      <c r="M150" s="272">
        <v>2.2000000000000002</v>
      </c>
      <c r="N150" s="272">
        <v>2.1</v>
      </c>
      <c r="O150" s="272">
        <v>2.2000000000000002</v>
      </c>
      <c r="P150" s="272">
        <v>2.2000000000000002</v>
      </c>
      <c r="Q150" s="272">
        <v>2.2000000000000002</v>
      </c>
      <c r="R150" s="272">
        <v>2.4</v>
      </c>
      <c r="S150" s="272">
        <v>2.4</v>
      </c>
      <c r="T150" s="272">
        <v>2.2000000000000002</v>
      </c>
      <c r="U150" s="272">
        <v>2.2000000000000002</v>
      </c>
      <c r="V150" s="272">
        <v>2.2000000000000002</v>
      </c>
      <c r="W150" s="272">
        <v>2.2000000000000002</v>
      </c>
      <c r="X150" s="272">
        <v>2.2000000000000002</v>
      </c>
      <c r="Y150" s="272">
        <v>2.2000000000000002</v>
      </c>
      <c r="Z150" s="272">
        <v>2.2000000000000002</v>
      </c>
      <c r="AA150" s="272">
        <v>2.2999999999999998</v>
      </c>
      <c r="AB150" s="272">
        <v>2.2999999999999998</v>
      </c>
      <c r="AC150" s="272">
        <v>2.2999999999999998</v>
      </c>
      <c r="AD150" s="272">
        <v>2.2999999999999998</v>
      </c>
      <c r="AE150" s="272">
        <v>2.4</v>
      </c>
      <c r="AF150" s="272">
        <v>2.4</v>
      </c>
      <c r="AG150" s="272">
        <v>2.4</v>
      </c>
      <c r="AH150" s="272">
        <f>_xlfn.IFNA(VLOOKUP(C150,'INFORM Severity - hidden'!$C$5:$G$155,5,FALSE),"-")</f>
        <v>2.4</v>
      </c>
    </row>
    <row r="151" spans="1:34" x14ac:dyDescent="0.35">
      <c r="A151" t="s">
        <v>1121</v>
      </c>
      <c r="B151" t="s">
        <v>7938</v>
      </c>
      <c r="C151" t="s">
        <v>7939</v>
      </c>
      <c r="D151" s="272" t="str">
        <f t="shared" si="2"/>
        <v>-</v>
      </c>
      <c r="E151" s="272" t="s">
        <v>7813</v>
      </c>
      <c r="F151" s="272" t="s">
        <v>7813</v>
      </c>
      <c r="G151" s="272" t="s">
        <v>7813</v>
      </c>
      <c r="H151" s="272" t="s">
        <v>7813</v>
      </c>
      <c r="I151" s="272" t="s">
        <v>7813</v>
      </c>
      <c r="J151" s="272" t="s">
        <v>7813</v>
      </c>
      <c r="K151" s="272" t="s">
        <v>7813</v>
      </c>
      <c r="L151" s="272" t="s">
        <v>7813</v>
      </c>
      <c r="M151" s="272" t="s">
        <v>7813</v>
      </c>
      <c r="N151" s="272" t="s">
        <v>7813</v>
      </c>
      <c r="O151" s="272" t="s">
        <v>7813</v>
      </c>
      <c r="P151" s="272">
        <v>2.1</v>
      </c>
      <c r="Q151" s="272">
        <v>2.1</v>
      </c>
      <c r="R151" s="272">
        <v>2.1</v>
      </c>
      <c r="S151" s="272">
        <v>2.1</v>
      </c>
      <c r="T151" s="272">
        <v>2.1</v>
      </c>
      <c r="U151" s="272">
        <v>2.1</v>
      </c>
      <c r="V151" s="272">
        <v>2.1</v>
      </c>
      <c r="W151" s="272">
        <v>2.1</v>
      </c>
      <c r="X151" s="272">
        <v>2</v>
      </c>
      <c r="Y151" s="272">
        <v>2</v>
      </c>
      <c r="Z151" s="272">
        <v>1.8</v>
      </c>
      <c r="AA151" s="272">
        <v>1.8</v>
      </c>
      <c r="AB151" s="272">
        <v>1.8</v>
      </c>
      <c r="AC151" s="272">
        <v>1.8</v>
      </c>
      <c r="AD151" s="272">
        <v>1.8</v>
      </c>
      <c r="AE151" s="272">
        <v>1.8</v>
      </c>
      <c r="AF151" s="272">
        <v>1.8</v>
      </c>
      <c r="AG151" s="272" t="s">
        <v>7813</v>
      </c>
      <c r="AH151" s="272" t="str">
        <f>_xlfn.IFNA(VLOOKUP(C151,'INFORM Severity - hidden'!$C$5:$G$155,5,FALSE),"-")</f>
        <v>-</v>
      </c>
    </row>
    <row r="152" spans="1:34" x14ac:dyDescent="0.35">
      <c r="A152" t="s">
        <v>1121</v>
      </c>
      <c r="B152" t="s">
        <v>7940</v>
      </c>
      <c r="C152" t="s">
        <v>7941</v>
      </c>
      <c r="D152" s="272" t="str">
        <f t="shared" si="2"/>
        <v>-</v>
      </c>
      <c r="E152" s="272" t="s">
        <v>7813</v>
      </c>
      <c r="F152" s="272" t="s">
        <v>7813</v>
      </c>
      <c r="G152" s="272" t="s">
        <v>7813</v>
      </c>
      <c r="H152" s="272" t="s">
        <v>7813</v>
      </c>
      <c r="I152" s="272" t="s">
        <v>7813</v>
      </c>
      <c r="J152" s="272" t="s">
        <v>7813</v>
      </c>
      <c r="K152" s="272" t="s">
        <v>7813</v>
      </c>
      <c r="L152" s="272" t="s">
        <v>7813</v>
      </c>
      <c r="M152" s="272" t="s">
        <v>7813</v>
      </c>
      <c r="N152" s="272" t="s">
        <v>7813</v>
      </c>
      <c r="O152" s="272" t="s">
        <v>7813</v>
      </c>
      <c r="P152" s="272">
        <v>1.8</v>
      </c>
      <c r="Q152" s="272">
        <v>1.8</v>
      </c>
      <c r="R152" s="272" t="s">
        <v>7813</v>
      </c>
      <c r="S152" s="272" t="s">
        <v>7813</v>
      </c>
      <c r="T152" s="272" t="s">
        <v>7813</v>
      </c>
      <c r="U152" s="272" t="s">
        <v>7813</v>
      </c>
      <c r="V152" s="272" t="s">
        <v>7813</v>
      </c>
      <c r="W152" s="272" t="s">
        <v>7813</v>
      </c>
      <c r="X152" s="272" t="s">
        <v>7813</v>
      </c>
      <c r="Y152" s="272" t="s">
        <v>7813</v>
      </c>
      <c r="Z152" s="272" t="s">
        <v>7813</v>
      </c>
      <c r="AA152" s="272" t="s">
        <v>7813</v>
      </c>
      <c r="AB152" s="272" t="s">
        <v>7813</v>
      </c>
      <c r="AC152" s="272" t="s">
        <v>7813</v>
      </c>
      <c r="AD152" s="272" t="s">
        <v>7813</v>
      </c>
      <c r="AE152" s="272" t="s">
        <v>7813</v>
      </c>
      <c r="AF152" s="272" t="s">
        <v>7813</v>
      </c>
      <c r="AG152" s="272" t="s">
        <v>7813</v>
      </c>
      <c r="AH152" s="272" t="str">
        <f>_xlfn.IFNA(VLOOKUP(C152,'INFORM Severity - hidden'!$C$5:$G$155,5,FALSE),"-")</f>
        <v>-</v>
      </c>
    </row>
    <row r="153" spans="1:34" x14ac:dyDescent="0.35">
      <c r="A153" t="s">
        <v>1121</v>
      </c>
      <c r="B153" t="s">
        <v>7942</v>
      </c>
      <c r="C153" t="s">
        <v>7943</v>
      </c>
      <c r="D153" s="272" t="str">
        <f t="shared" si="2"/>
        <v>-</v>
      </c>
      <c r="E153" s="272" t="s">
        <v>7813</v>
      </c>
      <c r="F153" s="272" t="s">
        <v>7813</v>
      </c>
      <c r="G153" s="272" t="s">
        <v>7813</v>
      </c>
      <c r="H153" s="272" t="s">
        <v>7813</v>
      </c>
      <c r="I153" s="272" t="s">
        <v>7813</v>
      </c>
      <c r="J153" s="272" t="s">
        <v>7813</v>
      </c>
      <c r="K153" s="272" t="s">
        <v>7813</v>
      </c>
      <c r="L153" s="272" t="s">
        <v>7813</v>
      </c>
      <c r="M153" s="272" t="s">
        <v>7813</v>
      </c>
      <c r="N153" s="272" t="s">
        <v>7813</v>
      </c>
      <c r="O153" s="272" t="s">
        <v>7813</v>
      </c>
      <c r="P153" s="272" t="s">
        <v>7813</v>
      </c>
      <c r="Q153" s="272">
        <v>3</v>
      </c>
      <c r="R153" s="272">
        <v>3.1</v>
      </c>
      <c r="S153" s="272" t="s">
        <v>7813</v>
      </c>
      <c r="T153" s="272" t="s">
        <v>7813</v>
      </c>
      <c r="U153" s="272" t="s">
        <v>7813</v>
      </c>
      <c r="V153" s="272" t="s">
        <v>7813</v>
      </c>
      <c r="W153" s="272" t="s">
        <v>7813</v>
      </c>
      <c r="X153" s="272" t="s">
        <v>7813</v>
      </c>
      <c r="Y153" s="272" t="s">
        <v>7813</v>
      </c>
      <c r="Z153" s="272" t="s">
        <v>7813</v>
      </c>
      <c r="AA153" s="272" t="s">
        <v>7813</v>
      </c>
      <c r="AB153" s="272" t="s">
        <v>7813</v>
      </c>
      <c r="AC153" s="272" t="s">
        <v>7813</v>
      </c>
      <c r="AD153" s="272" t="s">
        <v>7813</v>
      </c>
      <c r="AE153" s="272" t="s">
        <v>7813</v>
      </c>
      <c r="AF153" s="272" t="s">
        <v>7813</v>
      </c>
      <c r="AG153" s="272" t="s">
        <v>7813</v>
      </c>
      <c r="AH153" s="272" t="str">
        <f>_xlfn.IFNA(VLOOKUP(C153,'INFORM Severity - hidden'!$C$5:$G$155,5,FALSE),"-")</f>
        <v>-</v>
      </c>
    </row>
    <row r="154" spans="1:34" x14ac:dyDescent="0.35">
      <c r="A154" t="s">
        <v>1121</v>
      </c>
      <c r="B154" t="s">
        <v>7944</v>
      </c>
      <c r="C154" t="s">
        <v>7945</v>
      </c>
      <c r="D154" s="272" t="str">
        <f t="shared" si="2"/>
        <v>-</v>
      </c>
      <c r="E154" s="272" t="s">
        <v>7813</v>
      </c>
      <c r="F154" s="272" t="s">
        <v>7813</v>
      </c>
      <c r="G154" s="272" t="s">
        <v>7813</v>
      </c>
      <c r="H154" s="272" t="s">
        <v>7813</v>
      </c>
      <c r="I154" s="272" t="s">
        <v>7813</v>
      </c>
      <c r="J154" s="272" t="s">
        <v>7813</v>
      </c>
      <c r="K154" s="272" t="s">
        <v>7813</v>
      </c>
      <c r="L154" s="272" t="s">
        <v>7813</v>
      </c>
      <c r="M154" s="272" t="s">
        <v>7813</v>
      </c>
      <c r="N154" s="272" t="s">
        <v>7813</v>
      </c>
      <c r="O154" s="272" t="s">
        <v>7813</v>
      </c>
      <c r="P154" s="272" t="s">
        <v>7813</v>
      </c>
      <c r="Q154" s="272" t="s">
        <v>7813</v>
      </c>
      <c r="R154" s="272">
        <v>2</v>
      </c>
      <c r="S154" s="272" t="s">
        <v>7813</v>
      </c>
      <c r="T154" s="272" t="s">
        <v>7813</v>
      </c>
      <c r="U154" s="272" t="s">
        <v>7813</v>
      </c>
      <c r="V154" s="272" t="s">
        <v>7813</v>
      </c>
      <c r="W154" s="272" t="s">
        <v>7813</v>
      </c>
      <c r="X154" s="272" t="s">
        <v>7813</v>
      </c>
      <c r="Y154" s="272" t="s">
        <v>7813</v>
      </c>
      <c r="Z154" s="272" t="s">
        <v>7813</v>
      </c>
      <c r="AA154" s="272" t="s">
        <v>7813</v>
      </c>
      <c r="AB154" s="272" t="s">
        <v>7813</v>
      </c>
      <c r="AC154" s="272" t="s">
        <v>7813</v>
      </c>
      <c r="AD154" s="272" t="s">
        <v>7813</v>
      </c>
      <c r="AE154" s="272" t="s">
        <v>7813</v>
      </c>
      <c r="AF154" s="272" t="s">
        <v>7813</v>
      </c>
      <c r="AG154" s="272" t="s">
        <v>7813</v>
      </c>
      <c r="AH154" s="272" t="str">
        <f>_xlfn.IFNA(VLOOKUP(C154,'INFORM Severity - hidden'!$C$5:$G$155,5,FALSE),"-")</f>
        <v>-</v>
      </c>
    </row>
    <row r="155" spans="1:34" x14ac:dyDescent="0.35">
      <c r="A155" t="s">
        <v>1121</v>
      </c>
      <c r="B155" t="s">
        <v>7946</v>
      </c>
      <c r="C155" t="s">
        <v>7947</v>
      </c>
      <c r="D155" s="272" t="str">
        <f t="shared" si="2"/>
        <v>-</v>
      </c>
      <c r="E155" s="272" t="s">
        <v>7813</v>
      </c>
      <c r="F155" s="272" t="s">
        <v>7813</v>
      </c>
      <c r="G155" s="272" t="s">
        <v>7813</v>
      </c>
      <c r="H155" s="272" t="s">
        <v>7813</v>
      </c>
      <c r="I155" s="272" t="s">
        <v>7813</v>
      </c>
      <c r="J155" s="272" t="s">
        <v>7813</v>
      </c>
      <c r="K155" s="272" t="s">
        <v>7813</v>
      </c>
      <c r="L155" s="272" t="s">
        <v>7813</v>
      </c>
      <c r="M155" s="272" t="s">
        <v>7813</v>
      </c>
      <c r="N155" s="272" t="s">
        <v>7813</v>
      </c>
      <c r="O155" s="272" t="s">
        <v>7813</v>
      </c>
      <c r="P155" s="272" t="s">
        <v>7813</v>
      </c>
      <c r="Q155" s="272" t="s">
        <v>7813</v>
      </c>
      <c r="R155" s="272" t="s">
        <v>7813</v>
      </c>
      <c r="S155" s="272" t="s">
        <v>7813</v>
      </c>
      <c r="T155" s="272" t="s">
        <v>7813</v>
      </c>
      <c r="U155" s="272" t="s">
        <v>7813</v>
      </c>
      <c r="V155" s="272" t="s">
        <v>7813</v>
      </c>
      <c r="W155" s="272" t="s">
        <v>7813</v>
      </c>
      <c r="X155" s="272" t="s">
        <v>7813</v>
      </c>
      <c r="Y155" s="272" t="s">
        <v>7813</v>
      </c>
      <c r="Z155" s="272" t="s">
        <v>7813</v>
      </c>
      <c r="AA155" s="272" t="s">
        <v>7813</v>
      </c>
      <c r="AB155" s="272" t="s">
        <v>7813</v>
      </c>
      <c r="AC155" s="272" t="s">
        <v>7813</v>
      </c>
      <c r="AD155" s="272" t="s">
        <v>7813</v>
      </c>
      <c r="AE155" s="272" t="s">
        <v>7813</v>
      </c>
      <c r="AF155" s="272" t="s">
        <v>7813</v>
      </c>
      <c r="AG155" s="272" t="s">
        <v>7813</v>
      </c>
      <c r="AH155" s="272" t="str">
        <f>_xlfn.IFNA(VLOOKUP(C155,'INFORM Severity - hidden'!$C$5:$G$155,5,FALSE),"-")</f>
        <v>-</v>
      </c>
    </row>
    <row r="156" spans="1:34" x14ac:dyDescent="0.35">
      <c r="A156" t="s">
        <v>1121</v>
      </c>
      <c r="B156" t="s">
        <v>7948</v>
      </c>
      <c r="C156" t="s">
        <v>7949</v>
      </c>
      <c r="D156" s="272" t="str">
        <f t="shared" si="2"/>
        <v>-</v>
      </c>
      <c r="E156" s="272" t="s">
        <v>7813</v>
      </c>
      <c r="F156" s="272" t="s">
        <v>7813</v>
      </c>
      <c r="G156" s="272" t="s">
        <v>7813</v>
      </c>
      <c r="H156" s="272" t="s">
        <v>7813</v>
      </c>
      <c r="I156" s="272" t="s">
        <v>7813</v>
      </c>
      <c r="J156" s="272" t="s">
        <v>7813</v>
      </c>
      <c r="K156" s="272" t="s">
        <v>7813</v>
      </c>
      <c r="L156" s="272" t="s">
        <v>7813</v>
      </c>
      <c r="M156" s="272" t="s">
        <v>7813</v>
      </c>
      <c r="N156" s="272" t="s">
        <v>7813</v>
      </c>
      <c r="O156" s="272" t="s">
        <v>7813</v>
      </c>
      <c r="P156" s="272" t="s">
        <v>7813</v>
      </c>
      <c r="Q156" s="272" t="s">
        <v>7813</v>
      </c>
      <c r="R156" s="272" t="s">
        <v>7813</v>
      </c>
      <c r="S156" s="272" t="s">
        <v>7813</v>
      </c>
      <c r="T156" s="272" t="s">
        <v>7813</v>
      </c>
      <c r="U156" s="272" t="s">
        <v>7813</v>
      </c>
      <c r="V156" s="272" t="s">
        <v>7813</v>
      </c>
      <c r="W156" s="272" t="s">
        <v>7813</v>
      </c>
      <c r="X156" s="272" t="s">
        <v>7813</v>
      </c>
      <c r="Y156" s="272" t="s">
        <v>7813</v>
      </c>
      <c r="Z156" s="272" t="s">
        <v>7813</v>
      </c>
      <c r="AA156" s="272" t="s">
        <v>7813</v>
      </c>
      <c r="AB156" s="272">
        <v>2.5</v>
      </c>
      <c r="AC156" s="272">
        <v>2.5</v>
      </c>
      <c r="AD156" s="272">
        <v>2.5</v>
      </c>
      <c r="AE156" s="272">
        <v>2.5</v>
      </c>
      <c r="AF156" s="272">
        <v>2.5</v>
      </c>
      <c r="AG156" s="272" t="s">
        <v>7813</v>
      </c>
      <c r="AH156" s="272" t="str">
        <f>_xlfn.IFNA(VLOOKUP(C156,'INFORM Severity - hidden'!$C$5:$G$155,5,FALSE),"-")</f>
        <v>-</v>
      </c>
    </row>
    <row r="157" spans="1:34" x14ac:dyDescent="0.35">
      <c r="A157" t="s">
        <v>7580</v>
      </c>
      <c r="B157" t="s">
        <v>7950</v>
      </c>
      <c r="C157" t="s">
        <v>7951</v>
      </c>
      <c r="D157" s="272" t="str">
        <f t="shared" si="2"/>
        <v>-</v>
      </c>
      <c r="E157" s="272" t="s">
        <v>7813</v>
      </c>
      <c r="F157" s="272" t="s">
        <v>7813</v>
      </c>
      <c r="G157" s="272" t="s">
        <v>7813</v>
      </c>
      <c r="H157" s="272" t="s">
        <v>7813</v>
      </c>
      <c r="I157" s="272" t="s">
        <v>7813</v>
      </c>
      <c r="J157" s="272" t="s">
        <v>7813</v>
      </c>
      <c r="K157" s="272" t="s">
        <v>7813</v>
      </c>
      <c r="L157" s="272" t="s">
        <v>7813</v>
      </c>
      <c r="M157" s="272" t="s">
        <v>7813</v>
      </c>
      <c r="N157" s="272" t="s">
        <v>7813</v>
      </c>
      <c r="O157" s="272" t="s">
        <v>7813</v>
      </c>
      <c r="P157" s="272" t="s">
        <v>7813</v>
      </c>
      <c r="Q157" s="272" t="s">
        <v>7813</v>
      </c>
      <c r="R157" s="272" t="s">
        <v>7813</v>
      </c>
      <c r="S157" s="272" t="s">
        <v>7813</v>
      </c>
      <c r="T157" s="272" t="s">
        <v>7813</v>
      </c>
      <c r="U157" s="272" t="s">
        <v>7813</v>
      </c>
      <c r="V157" s="272" t="s">
        <v>7813</v>
      </c>
      <c r="W157" s="272" t="s">
        <v>7813</v>
      </c>
      <c r="X157" s="272" t="s">
        <v>7813</v>
      </c>
      <c r="Y157" s="272" t="s">
        <v>7813</v>
      </c>
      <c r="Z157" s="272" t="s">
        <v>7813</v>
      </c>
      <c r="AA157" s="272" t="s">
        <v>7813</v>
      </c>
      <c r="AB157" s="272" t="s">
        <v>7813</v>
      </c>
      <c r="AC157" s="272" t="s">
        <v>7813</v>
      </c>
      <c r="AD157" s="272" t="s">
        <v>7813</v>
      </c>
      <c r="AE157" s="272" t="s">
        <v>7813</v>
      </c>
      <c r="AF157" s="272" t="s">
        <v>7813</v>
      </c>
      <c r="AG157" s="272" t="s">
        <v>7813</v>
      </c>
      <c r="AH157" s="272" t="str">
        <f>_xlfn.IFNA(VLOOKUP(C157,'INFORM Severity - hidden'!$C$5:$G$155,5,FALSE),"-")</f>
        <v>-</v>
      </c>
    </row>
    <row r="158" spans="1:34" x14ac:dyDescent="0.35">
      <c r="A158" t="s">
        <v>87</v>
      </c>
      <c r="B158" t="s">
        <v>85</v>
      </c>
      <c r="C158" t="s">
        <v>86</v>
      </c>
      <c r="D158" s="272" t="str">
        <f t="shared" si="2"/>
        <v>Increasing</v>
      </c>
      <c r="E158" s="272">
        <v>3.6</v>
      </c>
      <c r="F158" s="272">
        <v>3.6</v>
      </c>
      <c r="G158" s="272">
        <v>3.6</v>
      </c>
      <c r="H158" s="272">
        <v>3.9</v>
      </c>
      <c r="I158" s="272">
        <v>3.9</v>
      </c>
      <c r="J158" s="272">
        <v>3.9</v>
      </c>
      <c r="K158" s="272">
        <v>3.9</v>
      </c>
      <c r="L158" s="272">
        <v>3.9</v>
      </c>
      <c r="M158" s="272">
        <v>3.9</v>
      </c>
      <c r="N158" s="272">
        <v>3.9</v>
      </c>
      <c r="O158" s="272">
        <v>4.0999999999999996</v>
      </c>
      <c r="P158" s="272">
        <v>4.0999999999999996</v>
      </c>
      <c r="Q158" s="272">
        <v>4.0999999999999996</v>
      </c>
      <c r="R158" s="272">
        <v>4.0999999999999996</v>
      </c>
      <c r="S158" s="272">
        <v>4.0999999999999996</v>
      </c>
      <c r="T158" s="272">
        <v>4.0999999999999996</v>
      </c>
      <c r="U158" s="272">
        <v>4.0999999999999996</v>
      </c>
      <c r="V158" s="272">
        <v>4.0999999999999996</v>
      </c>
      <c r="W158" s="272">
        <v>4.0999999999999996</v>
      </c>
      <c r="X158" s="272">
        <v>4.0999999999999996</v>
      </c>
      <c r="Y158" s="272">
        <v>4.0999999999999996</v>
      </c>
      <c r="Z158" s="272">
        <v>4.0999999999999996</v>
      </c>
      <c r="AA158" s="272">
        <v>3.7</v>
      </c>
      <c r="AB158" s="272">
        <v>3.7</v>
      </c>
      <c r="AC158" s="272">
        <v>3.7</v>
      </c>
      <c r="AD158" s="272">
        <v>3.7</v>
      </c>
      <c r="AE158" s="272">
        <v>3.8</v>
      </c>
      <c r="AF158" s="272">
        <v>3.8</v>
      </c>
      <c r="AG158" s="272">
        <v>3.8</v>
      </c>
      <c r="AH158" s="272">
        <f>_xlfn.IFNA(VLOOKUP(C158,'INFORM Severity - hidden'!$C$5:$G$155,5,FALSE),"-")</f>
        <v>3.8</v>
      </c>
    </row>
    <row r="159" spans="1:34" x14ac:dyDescent="0.35">
      <c r="A159" t="s">
        <v>250</v>
      </c>
      <c r="B159" t="s">
        <v>248</v>
      </c>
      <c r="C159" t="s">
        <v>249</v>
      </c>
      <c r="D159" s="272" t="str">
        <f t="shared" si="2"/>
        <v>Stable</v>
      </c>
      <c r="E159" s="272" t="s">
        <v>7813</v>
      </c>
      <c r="F159" s="272">
        <v>3.6</v>
      </c>
      <c r="G159" s="272">
        <v>3.6</v>
      </c>
      <c r="H159" s="272">
        <v>3.8</v>
      </c>
      <c r="I159" s="272">
        <v>3.8</v>
      </c>
      <c r="J159" s="272">
        <v>3.8</v>
      </c>
      <c r="K159" s="272">
        <v>3.8</v>
      </c>
      <c r="L159" s="272">
        <v>3.8</v>
      </c>
      <c r="M159" s="272">
        <v>3.8</v>
      </c>
      <c r="N159" s="272">
        <v>3.8</v>
      </c>
      <c r="O159" s="272">
        <v>3.8</v>
      </c>
      <c r="P159" s="272">
        <v>3.8</v>
      </c>
      <c r="Q159" s="272">
        <v>3.8</v>
      </c>
      <c r="R159" s="272">
        <v>3.8</v>
      </c>
      <c r="S159" s="272">
        <v>3.8</v>
      </c>
      <c r="T159" s="272">
        <v>3.8</v>
      </c>
      <c r="U159" s="272">
        <v>3.8</v>
      </c>
      <c r="V159" s="272">
        <v>3.9</v>
      </c>
      <c r="W159" s="272">
        <v>3.9</v>
      </c>
      <c r="X159" s="272">
        <v>3.9</v>
      </c>
      <c r="Y159" s="272">
        <v>3.9</v>
      </c>
      <c r="Z159" s="272">
        <v>3.9</v>
      </c>
      <c r="AA159" s="272">
        <v>3.9</v>
      </c>
      <c r="AB159" s="272">
        <v>3.9</v>
      </c>
      <c r="AC159" s="272">
        <v>3.9</v>
      </c>
      <c r="AD159" s="272">
        <v>4</v>
      </c>
      <c r="AE159" s="272">
        <v>4</v>
      </c>
      <c r="AF159" s="272">
        <v>4</v>
      </c>
      <c r="AG159" s="272">
        <v>4</v>
      </c>
      <c r="AH159" s="272">
        <f>_xlfn.IFNA(VLOOKUP(C159,'INFORM Severity - hidden'!$C$5:$G$155,5,FALSE),"-")</f>
        <v>4.0999999999999996</v>
      </c>
    </row>
    <row r="160" spans="1:34" x14ac:dyDescent="0.35">
      <c r="A160" t="s">
        <v>7952</v>
      </c>
      <c r="B160" t="s">
        <v>1009</v>
      </c>
      <c r="C160" t="s">
        <v>1010</v>
      </c>
      <c r="D160" s="272" t="str">
        <f t="shared" si="2"/>
        <v>Increasing</v>
      </c>
      <c r="E160" s="272" t="s">
        <v>7813</v>
      </c>
      <c r="F160" s="272" t="s">
        <v>7813</v>
      </c>
      <c r="G160" s="272">
        <v>4.2</v>
      </c>
      <c r="H160" s="272">
        <v>4.2</v>
      </c>
      <c r="I160" s="272">
        <v>4.2</v>
      </c>
      <c r="J160" s="272">
        <v>4.2</v>
      </c>
      <c r="K160" s="272">
        <v>4.2</v>
      </c>
      <c r="L160" s="272">
        <v>4.2</v>
      </c>
      <c r="M160" s="272">
        <v>4.2</v>
      </c>
      <c r="N160" s="272">
        <v>4.3</v>
      </c>
      <c r="O160" s="272">
        <v>4.3</v>
      </c>
      <c r="P160" s="272">
        <v>4.3</v>
      </c>
      <c r="Q160" s="272">
        <v>4.3</v>
      </c>
      <c r="R160" s="272">
        <v>4.3</v>
      </c>
      <c r="S160" s="272">
        <v>4.3</v>
      </c>
      <c r="T160" s="272">
        <v>4.3</v>
      </c>
      <c r="U160" s="272">
        <v>4.0999999999999996</v>
      </c>
      <c r="V160" s="272">
        <v>4.0999999999999996</v>
      </c>
      <c r="W160" s="272">
        <v>4.0999999999999996</v>
      </c>
      <c r="X160" s="272">
        <v>4.0999999999999996</v>
      </c>
      <c r="Y160" s="272">
        <v>4.0999999999999996</v>
      </c>
      <c r="Z160" s="272">
        <v>4.0999999999999996</v>
      </c>
      <c r="AA160" s="272">
        <v>4.0999999999999996</v>
      </c>
      <c r="AB160" s="272">
        <v>4.0999999999999996</v>
      </c>
      <c r="AC160" s="272">
        <v>4.0999999999999996</v>
      </c>
      <c r="AD160" s="272">
        <v>4.0999999999999996</v>
      </c>
      <c r="AE160" s="272">
        <v>4.2</v>
      </c>
      <c r="AF160" s="272">
        <v>4.2</v>
      </c>
      <c r="AG160" s="272">
        <v>4.2</v>
      </c>
      <c r="AH160" s="272">
        <f>_xlfn.IFNA(VLOOKUP(C160,'INFORM Severity - hidden'!$C$5:$G$155,5,FALSE),"-")</f>
        <v>4.2</v>
      </c>
    </row>
    <row r="161" spans="1:34" x14ac:dyDescent="0.35">
      <c r="A161" t="s">
        <v>7953</v>
      </c>
      <c r="B161" t="s">
        <v>1227</v>
      </c>
      <c r="C161" t="s">
        <v>1228</v>
      </c>
      <c r="D161" s="272" t="str">
        <f t="shared" si="2"/>
        <v>Stable</v>
      </c>
      <c r="E161" s="272" t="s">
        <v>7813</v>
      </c>
      <c r="F161" s="272" t="s">
        <v>7813</v>
      </c>
      <c r="G161" s="272" t="s">
        <v>7813</v>
      </c>
      <c r="H161" s="272">
        <v>3.7</v>
      </c>
      <c r="I161" s="272">
        <v>3.7</v>
      </c>
      <c r="J161" s="272">
        <v>3.7</v>
      </c>
      <c r="K161" s="272">
        <v>3.7</v>
      </c>
      <c r="L161" s="272">
        <v>3.7</v>
      </c>
      <c r="M161" s="272">
        <v>3.7</v>
      </c>
      <c r="N161" s="272">
        <v>3.7</v>
      </c>
      <c r="O161" s="272">
        <v>3.6</v>
      </c>
      <c r="P161" s="272">
        <v>3.6</v>
      </c>
      <c r="Q161" s="272">
        <v>3.6</v>
      </c>
      <c r="R161" s="272">
        <v>3.5</v>
      </c>
      <c r="S161" s="272">
        <v>3.6</v>
      </c>
      <c r="T161" s="272">
        <v>3.6</v>
      </c>
      <c r="U161" s="272">
        <v>3.6</v>
      </c>
      <c r="V161" s="272">
        <v>3.6</v>
      </c>
      <c r="W161" s="272">
        <v>3.6</v>
      </c>
      <c r="X161" s="272">
        <v>3.6</v>
      </c>
      <c r="Y161" s="272">
        <v>3.6</v>
      </c>
      <c r="Z161" s="272">
        <v>3.6</v>
      </c>
      <c r="AA161" s="272">
        <v>3.6</v>
      </c>
      <c r="AB161" s="272">
        <v>3.6</v>
      </c>
      <c r="AC161" s="272">
        <v>3.6</v>
      </c>
      <c r="AD161" s="272">
        <v>3.6</v>
      </c>
      <c r="AE161" s="272">
        <v>3.6</v>
      </c>
      <c r="AF161" s="272">
        <v>3.6</v>
      </c>
      <c r="AG161" s="272">
        <v>3.6</v>
      </c>
      <c r="AH161" s="272">
        <f>_xlfn.IFNA(VLOOKUP(C161,'INFORM Severity - hidden'!$C$5:$G$155,5,FALSE),"-")</f>
        <v>3.6</v>
      </c>
    </row>
    <row r="162" spans="1:34" x14ac:dyDescent="0.35">
      <c r="A162" t="s">
        <v>7954</v>
      </c>
      <c r="B162" t="s">
        <v>1131</v>
      </c>
      <c r="C162" t="s">
        <v>1132</v>
      </c>
      <c r="D162" s="272" t="str">
        <f t="shared" si="2"/>
        <v>-</v>
      </c>
      <c r="E162" s="272" t="s">
        <v>7813</v>
      </c>
      <c r="F162" s="272" t="s">
        <v>7813</v>
      </c>
      <c r="G162" s="272" t="s">
        <v>7813</v>
      </c>
      <c r="H162" s="272" t="s">
        <v>7813</v>
      </c>
      <c r="I162" s="272" t="s">
        <v>7813</v>
      </c>
      <c r="J162" s="272" t="s">
        <v>7813</v>
      </c>
      <c r="K162" s="272" t="s">
        <v>7813</v>
      </c>
      <c r="L162" s="272" t="s">
        <v>7813</v>
      </c>
      <c r="M162" s="272" t="s">
        <v>7813</v>
      </c>
      <c r="N162" s="272" t="s">
        <v>7813</v>
      </c>
      <c r="O162" s="272" t="s">
        <v>7813</v>
      </c>
      <c r="P162" s="272" t="s">
        <v>7813</v>
      </c>
      <c r="Q162" s="272" t="s">
        <v>7813</v>
      </c>
      <c r="R162" s="272" t="s">
        <v>7813</v>
      </c>
      <c r="S162" s="272" t="s">
        <v>7813</v>
      </c>
      <c r="T162" s="272" t="s">
        <v>7813</v>
      </c>
      <c r="U162" s="272" t="s">
        <v>7813</v>
      </c>
      <c r="V162" s="272" t="s">
        <v>7813</v>
      </c>
      <c r="W162" s="272" t="s">
        <v>7813</v>
      </c>
      <c r="X162" s="272" t="s">
        <v>7813</v>
      </c>
      <c r="Y162" s="272" t="s">
        <v>7813</v>
      </c>
      <c r="Z162" s="272" t="s">
        <v>7813</v>
      </c>
      <c r="AA162" s="272" t="s">
        <v>7813</v>
      </c>
      <c r="AB162" s="272" t="s">
        <v>7813</v>
      </c>
      <c r="AC162" s="272" t="s">
        <v>7813</v>
      </c>
      <c r="AD162" s="272" t="s">
        <v>7813</v>
      </c>
      <c r="AE162" s="272" t="s">
        <v>7813</v>
      </c>
      <c r="AF162" s="272" t="s">
        <v>7813</v>
      </c>
      <c r="AG162" s="272" t="s">
        <v>7813</v>
      </c>
      <c r="AH162" s="272" t="str">
        <f>_xlfn.IFNA(VLOOKUP(C162,'INFORM Severity - hidden'!$C$5:$G$155,5,FALSE),"-")</f>
        <v>x</v>
      </c>
    </row>
    <row r="163" spans="1:34" x14ac:dyDescent="0.35">
      <c r="A163" t="s">
        <v>7955</v>
      </c>
      <c r="B163" t="s">
        <v>1284</v>
      </c>
      <c r="C163" t="s">
        <v>1285</v>
      </c>
      <c r="D163" s="272" t="str">
        <f t="shared" si="2"/>
        <v>Increasing</v>
      </c>
      <c r="E163" s="272" t="s">
        <v>7813</v>
      </c>
      <c r="F163" s="272" t="s">
        <v>7813</v>
      </c>
      <c r="G163" s="272" t="s">
        <v>7813</v>
      </c>
      <c r="H163" s="272" t="s">
        <v>7813</v>
      </c>
      <c r="I163" s="272">
        <v>4.0999999999999996</v>
      </c>
      <c r="J163" s="272">
        <v>4.2</v>
      </c>
      <c r="K163" s="272">
        <v>4.2</v>
      </c>
      <c r="L163" s="272">
        <v>4.2</v>
      </c>
      <c r="M163" s="272">
        <v>4.2</v>
      </c>
      <c r="N163" s="272">
        <v>4.2</v>
      </c>
      <c r="O163" s="272">
        <v>4.2</v>
      </c>
      <c r="P163" s="272">
        <v>4.2</v>
      </c>
      <c r="Q163" s="272">
        <v>4.2</v>
      </c>
      <c r="R163" s="272">
        <v>4.2</v>
      </c>
      <c r="S163" s="272">
        <v>4.2</v>
      </c>
      <c r="T163" s="272">
        <v>4.2</v>
      </c>
      <c r="U163" s="272">
        <v>4.2</v>
      </c>
      <c r="V163" s="272">
        <v>4.2</v>
      </c>
      <c r="W163" s="272">
        <v>4.2</v>
      </c>
      <c r="X163" s="272">
        <v>4.2</v>
      </c>
      <c r="Y163" s="272">
        <v>4.2</v>
      </c>
      <c r="Z163" s="272">
        <v>4.2</v>
      </c>
      <c r="AA163" s="272">
        <v>4.3</v>
      </c>
      <c r="AB163" s="272">
        <v>4.3</v>
      </c>
      <c r="AC163" s="272">
        <v>4.3</v>
      </c>
      <c r="AD163" s="272">
        <v>4.5</v>
      </c>
      <c r="AE163" s="272">
        <v>4.5</v>
      </c>
      <c r="AF163" s="272">
        <v>4.5</v>
      </c>
      <c r="AG163" s="272">
        <v>4.5</v>
      </c>
      <c r="AH163" s="272">
        <f>_xlfn.IFNA(VLOOKUP(C163,'INFORM Severity - hidden'!$C$5:$G$155,5,FALSE),"-")</f>
        <v>4.5</v>
      </c>
    </row>
    <row r="164" spans="1:34" x14ac:dyDescent="0.35">
      <c r="A164" t="s">
        <v>7956</v>
      </c>
      <c r="B164" t="s">
        <v>1254</v>
      </c>
      <c r="C164" t="s">
        <v>1255</v>
      </c>
      <c r="D164" s="272" t="str">
        <f t="shared" si="2"/>
        <v>-</v>
      </c>
      <c r="E164" s="272" t="s">
        <v>7813</v>
      </c>
      <c r="F164" s="272" t="s">
        <v>7813</v>
      </c>
      <c r="G164" s="272" t="s">
        <v>7813</v>
      </c>
      <c r="H164" s="272" t="s">
        <v>7813</v>
      </c>
      <c r="I164" s="272" t="s">
        <v>7813</v>
      </c>
      <c r="J164" s="272" t="s">
        <v>7813</v>
      </c>
      <c r="K164" s="272" t="s">
        <v>7813</v>
      </c>
      <c r="L164" s="272" t="s">
        <v>7813</v>
      </c>
      <c r="M164" s="272" t="s">
        <v>7813</v>
      </c>
      <c r="N164" s="272" t="s">
        <v>7813</v>
      </c>
      <c r="O164" s="272" t="s">
        <v>7813</v>
      </c>
      <c r="P164" s="272" t="s">
        <v>7813</v>
      </c>
      <c r="Q164" s="272" t="s">
        <v>7813</v>
      </c>
      <c r="R164" s="272" t="s">
        <v>7813</v>
      </c>
      <c r="S164" s="272" t="s">
        <v>7813</v>
      </c>
      <c r="T164" s="272" t="s">
        <v>7813</v>
      </c>
      <c r="U164" s="272" t="s">
        <v>7813</v>
      </c>
      <c r="V164" s="272" t="s">
        <v>7813</v>
      </c>
      <c r="W164" s="272" t="s">
        <v>7813</v>
      </c>
      <c r="X164" s="272" t="s">
        <v>7813</v>
      </c>
      <c r="Y164" s="272" t="s">
        <v>7813</v>
      </c>
      <c r="Z164" s="272" t="s">
        <v>7813</v>
      </c>
      <c r="AA164" s="272" t="s">
        <v>7813</v>
      </c>
      <c r="AB164" s="272" t="s">
        <v>7813</v>
      </c>
      <c r="AC164" s="272" t="s">
        <v>7813</v>
      </c>
      <c r="AD164" s="272" t="s">
        <v>7813</v>
      </c>
      <c r="AE164" s="272" t="s">
        <v>7813</v>
      </c>
      <c r="AF164" s="272" t="s">
        <v>7813</v>
      </c>
      <c r="AG164" s="272" t="s">
        <v>7813</v>
      </c>
      <c r="AH164" s="272" t="str">
        <f>_xlfn.IFNA(VLOOKUP(C164,'INFORM Severity - hidden'!$C$5:$G$155,5,FALSE),"-")</f>
        <v>x</v>
      </c>
    </row>
    <row r="165" spans="1:34" x14ac:dyDescent="0.35">
      <c r="A165" t="s">
        <v>7957</v>
      </c>
      <c r="B165" t="s">
        <v>1155</v>
      </c>
      <c r="C165" t="s">
        <v>1156</v>
      </c>
      <c r="D165" s="272" t="str">
        <f t="shared" si="2"/>
        <v>-</v>
      </c>
      <c r="E165" s="272" t="s">
        <v>7813</v>
      </c>
      <c r="F165" s="272" t="s">
        <v>7813</v>
      </c>
      <c r="G165" s="272" t="s">
        <v>7813</v>
      </c>
      <c r="H165" s="272" t="s">
        <v>7813</v>
      </c>
      <c r="I165" s="272" t="s">
        <v>7813</v>
      </c>
      <c r="J165" s="272" t="s">
        <v>7813</v>
      </c>
      <c r="K165" s="272" t="s">
        <v>7813</v>
      </c>
      <c r="L165" s="272" t="s">
        <v>7813</v>
      </c>
      <c r="M165" s="272" t="s">
        <v>7813</v>
      </c>
      <c r="N165" s="272" t="s">
        <v>7813</v>
      </c>
      <c r="O165" s="272" t="s">
        <v>7813</v>
      </c>
      <c r="P165" s="272" t="s">
        <v>7813</v>
      </c>
      <c r="Q165" s="272" t="s">
        <v>7813</v>
      </c>
      <c r="R165" s="272" t="s">
        <v>7813</v>
      </c>
      <c r="S165" s="272" t="s">
        <v>7813</v>
      </c>
      <c r="T165" s="272" t="s">
        <v>7813</v>
      </c>
      <c r="U165" s="272" t="s">
        <v>7813</v>
      </c>
      <c r="V165" s="272" t="s">
        <v>7813</v>
      </c>
      <c r="W165" s="272" t="s">
        <v>7813</v>
      </c>
      <c r="X165" s="272" t="s">
        <v>7813</v>
      </c>
      <c r="Y165" s="272" t="s">
        <v>7813</v>
      </c>
      <c r="Z165" s="272" t="s">
        <v>7813</v>
      </c>
      <c r="AA165" s="272" t="s">
        <v>7813</v>
      </c>
      <c r="AB165" s="272" t="s">
        <v>7813</v>
      </c>
      <c r="AC165" s="272" t="s">
        <v>7813</v>
      </c>
      <c r="AD165" s="272" t="s">
        <v>7813</v>
      </c>
      <c r="AE165" s="272" t="s">
        <v>7813</v>
      </c>
      <c r="AF165" s="272" t="s">
        <v>7813</v>
      </c>
      <c r="AG165" s="272" t="s">
        <v>7813</v>
      </c>
      <c r="AH165" s="272" t="str">
        <f>_xlfn.IFNA(VLOOKUP(C165,'INFORM Severity - hidden'!$C$5:$G$155,5,FALSE),"-")</f>
        <v>x</v>
      </c>
    </row>
    <row r="166" spans="1:34" x14ac:dyDescent="0.35">
      <c r="A166" t="s">
        <v>7958</v>
      </c>
      <c r="B166" t="s">
        <v>1177</v>
      </c>
      <c r="C166" t="s">
        <v>1178</v>
      </c>
      <c r="D166" s="272" t="str">
        <f t="shared" si="2"/>
        <v>-</v>
      </c>
      <c r="E166" s="272" t="s">
        <v>7813</v>
      </c>
      <c r="F166" s="272" t="s">
        <v>7813</v>
      </c>
      <c r="G166" s="272" t="s">
        <v>7813</v>
      </c>
      <c r="H166" s="272" t="s">
        <v>7813</v>
      </c>
      <c r="I166" s="272" t="s">
        <v>7813</v>
      </c>
      <c r="J166" s="272" t="s">
        <v>7813</v>
      </c>
      <c r="K166" s="272" t="s">
        <v>7813</v>
      </c>
      <c r="L166" s="272" t="s">
        <v>7813</v>
      </c>
      <c r="M166" s="272" t="s">
        <v>7813</v>
      </c>
      <c r="N166" s="272" t="s">
        <v>7813</v>
      </c>
      <c r="O166" s="272" t="s">
        <v>7813</v>
      </c>
      <c r="P166" s="272" t="s">
        <v>7813</v>
      </c>
      <c r="Q166" s="272" t="s">
        <v>7813</v>
      </c>
      <c r="R166" s="272" t="s">
        <v>7813</v>
      </c>
      <c r="S166" s="272" t="s">
        <v>7813</v>
      </c>
      <c r="T166" s="272" t="s">
        <v>7813</v>
      </c>
      <c r="U166" s="272" t="s">
        <v>7813</v>
      </c>
      <c r="V166" s="272" t="s">
        <v>7813</v>
      </c>
      <c r="W166" s="272" t="s">
        <v>7813</v>
      </c>
      <c r="X166" s="272" t="s">
        <v>7813</v>
      </c>
      <c r="Y166" s="272" t="s">
        <v>7813</v>
      </c>
      <c r="Z166" s="272" t="s">
        <v>7813</v>
      </c>
      <c r="AA166" s="272" t="s">
        <v>7813</v>
      </c>
      <c r="AB166" s="272" t="s">
        <v>7813</v>
      </c>
      <c r="AC166" s="272" t="s">
        <v>7813</v>
      </c>
      <c r="AD166" s="272" t="s">
        <v>7813</v>
      </c>
      <c r="AE166" s="272" t="s">
        <v>7813</v>
      </c>
      <c r="AF166" s="272" t="s">
        <v>7813</v>
      </c>
      <c r="AG166" s="272" t="s">
        <v>7813</v>
      </c>
      <c r="AH166" s="272" t="str">
        <f>_xlfn.IFNA(VLOOKUP(C166,'INFORM Severity - hidden'!$C$5:$G$155,5,FALSE),"-")</f>
        <v>x</v>
      </c>
    </row>
    <row r="167" spans="1:34" x14ac:dyDescent="0.35">
      <c r="A167" t="s">
        <v>7959</v>
      </c>
      <c r="B167" t="s">
        <v>1237</v>
      </c>
      <c r="C167" t="s">
        <v>1238</v>
      </c>
      <c r="D167" s="272" t="str">
        <f t="shared" si="2"/>
        <v>Stable</v>
      </c>
      <c r="E167" s="272" t="s">
        <v>7813</v>
      </c>
      <c r="F167" s="272" t="s">
        <v>7813</v>
      </c>
      <c r="G167" s="272" t="s">
        <v>7813</v>
      </c>
      <c r="H167" s="272">
        <v>3.5</v>
      </c>
      <c r="I167" s="272">
        <v>3.5</v>
      </c>
      <c r="J167" s="272">
        <v>3.5</v>
      </c>
      <c r="K167" s="272">
        <v>3.5</v>
      </c>
      <c r="L167" s="272">
        <v>3.5</v>
      </c>
      <c r="M167" s="272">
        <v>3.5</v>
      </c>
      <c r="N167" s="272">
        <v>3.7</v>
      </c>
      <c r="O167" s="272">
        <v>3.7</v>
      </c>
      <c r="P167" s="272">
        <v>3.7</v>
      </c>
      <c r="Q167" s="272">
        <v>3.7</v>
      </c>
      <c r="R167" s="272">
        <v>3.7</v>
      </c>
      <c r="S167" s="272">
        <v>3.7</v>
      </c>
      <c r="T167" s="272">
        <v>3.7</v>
      </c>
      <c r="U167" s="272">
        <v>3.7</v>
      </c>
      <c r="V167" s="272">
        <v>3.7</v>
      </c>
      <c r="W167" s="272">
        <v>3.7</v>
      </c>
      <c r="X167" s="272">
        <v>3.7</v>
      </c>
      <c r="Y167" s="272">
        <v>3.7</v>
      </c>
      <c r="Z167" s="272">
        <v>3.6</v>
      </c>
      <c r="AA167" s="272">
        <v>3.6</v>
      </c>
      <c r="AB167" s="272">
        <v>3.6</v>
      </c>
      <c r="AC167" s="272">
        <v>3.6</v>
      </c>
      <c r="AD167" s="272">
        <v>3.6</v>
      </c>
      <c r="AE167" s="272">
        <v>3.6</v>
      </c>
      <c r="AF167" s="272">
        <v>3.6</v>
      </c>
      <c r="AG167" s="272">
        <v>3.6</v>
      </c>
      <c r="AH167" s="272">
        <f>_xlfn.IFNA(VLOOKUP(C167,'INFORM Severity - hidden'!$C$5:$G$155,5,FALSE),"-")</f>
        <v>3.6</v>
      </c>
    </row>
    <row r="168" spans="1:34" x14ac:dyDescent="0.35">
      <c r="A168" t="s">
        <v>7960</v>
      </c>
      <c r="B168" t="s">
        <v>2314</v>
      </c>
      <c r="C168" t="s">
        <v>2315</v>
      </c>
      <c r="D168" s="272" t="str">
        <f t="shared" si="2"/>
        <v>Increasing</v>
      </c>
      <c r="E168" s="272" t="s">
        <v>7813</v>
      </c>
      <c r="F168" s="272" t="s">
        <v>7813</v>
      </c>
      <c r="G168" s="272" t="s">
        <v>7813</v>
      </c>
      <c r="H168" s="272" t="s">
        <v>7813</v>
      </c>
      <c r="I168" s="272" t="s">
        <v>7813</v>
      </c>
      <c r="J168" s="272" t="s">
        <v>7813</v>
      </c>
      <c r="K168" s="272" t="s">
        <v>7813</v>
      </c>
      <c r="L168" s="272" t="s">
        <v>7813</v>
      </c>
      <c r="M168" s="272" t="s">
        <v>7813</v>
      </c>
      <c r="N168" s="272" t="s">
        <v>7813</v>
      </c>
      <c r="O168" s="272" t="s">
        <v>7813</v>
      </c>
      <c r="P168" s="272" t="s">
        <v>7813</v>
      </c>
      <c r="Q168" s="272" t="s">
        <v>7813</v>
      </c>
      <c r="R168" s="272">
        <v>3.6</v>
      </c>
      <c r="S168" s="272">
        <v>3.5</v>
      </c>
      <c r="T168" s="272">
        <v>3.5</v>
      </c>
      <c r="U168" s="272">
        <v>3.5</v>
      </c>
      <c r="V168" s="272">
        <v>3.5</v>
      </c>
      <c r="W168" s="272">
        <v>3.5</v>
      </c>
      <c r="X168" s="272">
        <v>3.5</v>
      </c>
      <c r="Y168" s="272">
        <v>3.5</v>
      </c>
      <c r="Z168" s="272">
        <v>3.5</v>
      </c>
      <c r="AA168" s="272">
        <v>3.5</v>
      </c>
      <c r="AB168" s="272">
        <v>3.5</v>
      </c>
      <c r="AC168" s="272">
        <v>3.5</v>
      </c>
      <c r="AD168" s="272">
        <v>3.5</v>
      </c>
      <c r="AE168" s="272">
        <v>3.6</v>
      </c>
      <c r="AF168" s="272">
        <v>3.6</v>
      </c>
      <c r="AG168" s="272">
        <v>3.6</v>
      </c>
      <c r="AH168" s="272">
        <f>_xlfn.IFNA(VLOOKUP(C168,'INFORM Severity - hidden'!$C$5:$G$155,5,FALSE),"-")</f>
        <v>3.6</v>
      </c>
    </row>
    <row r="169" spans="1:34" x14ac:dyDescent="0.35">
      <c r="A169" t="s">
        <v>7961</v>
      </c>
      <c r="B169" t="s">
        <v>3116</v>
      </c>
      <c r="C169" t="s">
        <v>3117</v>
      </c>
      <c r="D169" s="272" t="str">
        <f t="shared" si="2"/>
        <v>-</v>
      </c>
      <c r="E169" s="272" t="s">
        <v>7813</v>
      </c>
      <c r="F169" s="272" t="s">
        <v>7813</v>
      </c>
      <c r="G169" s="272" t="s">
        <v>7813</v>
      </c>
      <c r="H169" s="272" t="s">
        <v>7813</v>
      </c>
      <c r="I169" s="272" t="s">
        <v>7813</v>
      </c>
      <c r="J169" s="272" t="s">
        <v>7813</v>
      </c>
      <c r="K169" s="272" t="s">
        <v>7813</v>
      </c>
      <c r="L169" s="272" t="s">
        <v>7813</v>
      </c>
      <c r="M169" s="272" t="s">
        <v>7813</v>
      </c>
      <c r="N169" s="272" t="s">
        <v>7813</v>
      </c>
      <c r="O169" s="272" t="s">
        <v>7813</v>
      </c>
      <c r="P169" s="272" t="s">
        <v>7813</v>
      </c>
      <c r="Q169" s="272" t="s">
        <v>7813</v>
      </c>
      <c r="R169" s="272" t="s">
        <v>7813</v>
      </c>
      <c r="S169" s="272" t="s">
        <v>7813</v>
      </c>
      <c r="T169" s="272" t="s">
        <v>7813</v>
      </c>
      <c r="U169" s="272" t="s">
        <v>7813</v>
      </c>
      <c r="V169" s="272" t="s">
        <v>7813</v>
      </c>
      <c r="W169" s="272" t="s">
        <v>7813</v>
      </c>
      <c r="X169" s="272" t="s">
        <v>7813</v>
      </c>
      <c r="Y169" s="272" t="s">
        <v>7813</v>
      </c>
      <c r="Z169" s="272" t="s">
        <v>7813</v>
      </c>
      <c r="AA169" s="272" t="s">
        <v>7813</v>
      </c>
      <c r="AB169" s="272" t="s">
        <v>7813</v>
      </c>
      <c r="AC169" s="272" t="s">
        <v>7813</v>
      </c>
      <c r="AD169" s="272" t="s">
        <v>7813</v>
      </c>
      <c r="AE169" s="272" t="s">
        <v>7813</v>
      </c>
      <c r="AF169" s="272" t="s">
        <v>7813</v>
      </c>
      <c r="AG169" s="272" t="s">
        <v>7813</v>
      </c>
      <c r="AH169" s="272" t="str">
        <f>_xlfn.IFNA(VLOOKUP(C169,'INFORM Severity - hidden'!$C$5:$G$155,5,FALSE),"-")</f>
        <v>x</v>
      </c>
    </row>
    <row r="170" spans="1:34" x14ac:dyDescent="0.35">
      <c r="A170" t="s">
        <v>718</v>
      </c>
      <c r="B170" t="s">
        <v>716</v>
      </c>
      <c r="C170" t="s">
        <v>717</v>
      </c>
      <c r="D170" s="272" t="str">
        <f t="shared" si="2"/>
        <v>Stable</v>
      </c>
      <c r="E170" s="272" t="s">
        <v>7813</v>
      </c>
      <c r="F170" s="272">
        <v>1.4</v>
      </c>
      <c r="G170" s="272">
        <v>1.4</v>
      </c>
      <c r="H170" s="272">
        <v>1.6</v>
      </c>
      <c r="I170" s="272">
        <v>1.6</v>
      </c>
      <c r="J170" s="272">
        <v>1.6</v>
      </c>
      <c r="K170" s="272">
        <v>1.6</v>
      </c>
      <c r="L170" s="272">
        <v>1.6</v>
      </c>
      <c r="M170" s="272">
        <v>1.6</v>
      </c>
      <c r="N170" s="272">
        <v>2.2999999999999998</v>
      </c>
      <c r="O170" s="272">
        <v>2.2999999999999998</v>
      </c>
      <c r="P170" s="272">
        <v>2.2999999999999998</v>
      </c>
      <c r="Q170" s="272">
        <v>2.2999999999999998</v>
      </c>
      <c r="R170" s="272">
        <v>2.2999999999999998</v>
      </c>
      <c r="S170" s="272">
        <v>2</v>
      </c>
      <c r="T170" s="272">
        <v>2</v>
      </c>
      <c r="U170" s="272">
        <v>1.9</v>
      </c>
      <c r="V170" s="272">
        <v>1.9</v>
      </c>
      <c r="W170" s="272">
        <v>1.9</v>
      </c>
      <c r="X170" s="272">
        <v>2</v>
      </c>
      <c r="Y170" s="272">
        <v>1.9</v>
      </c>
      <c r="Z170" s="272">
        <v>2</v>
      </c>
      <c r="AA170" s="272">
        <v>2</v>
      </c>
      <c r="AB170" s="272">
        <v>2</v>
      </c>
      <c r="AC170" s="272">
        <v>1.9</v>
      </c>
      <c r="AD170" s="272">
        <v>1.9</v>
      </c>
      <c r="AE170" s="272">
        <v>1.9</v>
      </c>
      <c r="AF170" s="272">
        <v>1.9</v>
      </c>
      <c r="AG170" s="272">
        <v>1.9</v>
      </c>
      <c r="AH170" s="272">
        <f>_xlfn.IFNA(VLOOKUP(C170,'INFORM Severity - hidden'!$C$5:$G$155,5,FALSE),"-")</f>
        <v>1.9</v>
      </c>
    </row>
    <row r="171" spans="1:34" x14ac:dyDescent="0.35">
      <c r="A171" t="s">
        <v>745</v>
      </c>
      <c r="B171" t="s">
        <v>743</v>
      </c>
      <c r="C171" t="s">
        <v>744</v>
      </c>
      <c r="D171" s="272" t="str">
        <f t="shared" si="2"/>
        <v>Decreasing</v>
      </c>
      <c r="E171" s="272" t="s">
        <v>7813</v>
      </c>
      <c r="F171" s="272">
        <v>3.9</v>
      </c>
      <c r="G171" s="272">
        <v>3.9</v>
      </c>
      <c r="H171" s="272">
        <v>4</v>
      </c>
      <c r="I171" s="272">
        <v>3.9</v>
      </c>
      <c r="J171" s="272">
        <v>4</v>
      </c>
      <c r="K171" s="272">
        <v>4</v>
      </c>
      <c r="L171" s="272">
        <v>4</v>
      </c>
      <c r="M171" s="272">
        <v>4</v>
      </c>
      <c r="N171" s="272">
        <v>4.0999999999999996</v>
      </c>
      <c r="O171" s="272">
        <v>4.0999999999999996</v>
      </c>
      <c r="P171" s="272">
        <v>4.0999999999999996</v>
      </c>
      <c r="Q171" s="272">
        <v>4.0999999999999996</v>
      </c>
      <c r="R171" s="272">
        <v>4.5999999999999996</v>
      </c>
      <c r="S171" s="272">
        <v>4.5999999999999996</v>
      </c>
      <c r="T171" s="272">
        <v>4.5999999999999996</v>
      </c>
      <c r="U171" s="272">
        <v>4.5999999999999996</v>
      </c>
      <c r="V171" s="272">
        <v>4.5999999999999996</v>
      </c>
      <c r="W171" s="272">
        <v>4.5999999999999996</v>
      </c>
      <c r="X171" s="272">
        <v>4.5999999999999996</v>
      </c>
      <c r="Y171" s="272">
        <v>4.5999999999999996</v>
      </c>
      <c r="Z171" s="272">
        <v>4.5999999999999996</v>
      </c>
      <c r="AA171" s="272">
        <v>4.5</v>
      </c>
      <c r="AB171" s="272">
        <v>4.5</v>
      </c>
      <c r="AC171" s="272">
        <v>4.5</v>
      </c>
      <c r="AD171" s="272">
        <v>4.3</v>
      </c>
      <c r="AE171" s="272">
        <v>4.3</v>
      </c>
      <c r="AF171" s="272">
        <v>4.2</v>
      </c>
      <c r="AG171" s="272">
        <v>4.2</v>
      </c>
      <c r="AH171" s="272">
        <f>_xlfn.IFNA(VLOOKUP(C171,'INFORM Severity - hidden'!$C$5:$G$155,5,FALSE),"-")</f>
        <v>4.3</v>
      </c>
    </row>
    <row r="172" spans="1:34" x14ac:dyDescent="0.35">
      <c r="A172" t="s">
        <v>745</v>
      </c>
      <c r="B172" t="s">
        <v>7962</v>
      </c>
      <c r="C172" t="s">
        <v>7963</v>
      </c>
      <c r="D172" s="272" t="str">
        <f t="shared" si="2"/>
        <v>-</v>
      </c>
      <c r="E172" s="272" t="s">
        <v>7813</v>
      </c>
      <c r="F172" s="272">
        <v>3.9</v>
      </c>
      <c r="G172" s="272">
        <v>3.9</v>
      </c>
      <c r="H172" s="272" t="s">
        <v>7813</v>
      </c>
      <c r="I172" s="272" t="s">
        <v>7813</v>
      </c>
      <c r="J172" s="272" t="s">
        <v>7813</v>
      </c>
      <c r="K172" s="272" t="s">
        <v>7813</v>
      </c>
      <c r="L172" s="272" t="s">
        <v>7813</v>
      </c>
      <c r="M172" s="272" t="s">
        <v>7813</v>
      </c>
      <c r="N172" s="272" t="s">
        <v>7813</v>
      </c>
      <c r="O172" s="272" t="s">
        <v>7813</v>
      </c>
      <c r="P172" s="272" t="s">
        <v>7813</v>
      </c>
      <c r="Q172" s="272" t="s">
        <v>7813</v>
      </c>
      <c r="R172" s="272" t="s">
        <v>7813</v>
      </c>
      <c r="S172" s="272" t="s">
        <v>7813</v>
      </c>
      <c r="T172" s="272" t="s">
        <v>7813</v>
      </c>
      <c r="U172" s="272" t="s">
        <v>7813</v>
      </c>
      <c r="V172" s="272" t="s">
        <v>7813</v>
      </c>
      <c r="W172" s="272" t="s">
        <v>7813</v>
      </c>
      <c r="X172" s="272" t="s">
        <v>7813</v>
      </c>
      <c r="Y172" s="272" t="s">
        <v>7813</v>
      </c>
      <c r="Z172" s="272" t="s">
        <v>7813</v>
      </c>
      <c r="AA172" s="272" t="s">
        <v>7813</v>
      </c>
      <c r="AB172" s="272" t="s">
        <v>7813</v>
      </c>
      <c r="AC172" s="272" t="s">
        <v>7813</v>
      </c>
      <c r="AD172" s="272" t="s">
        <v>7813</v>
      </c>
      <c r="AE172" s="272" t="s">
        <v>7813</v>
      </c>
      <c r="AF172" s="272" t="s">
        <v>7813</v>
      </c>
      <c r="AG172" s="272" t="s">
        <v>7813</v>
      </c>
      <c r="AH172" s="272" t="str">
        <f>_xlfn.IFNA(VLOOKUP(C172,'INFORM Severity - hidden'!$C$5:$G$155,5,FALSE),"-")</f>
        <v>-</v>
      </c>
    </row>
    <row r="173" spans="1:34" x14ac:dyDescent="0.35">
      <c r="A173" t="s">
        <v>745</v>
      </c>
      <c r="B173" t="s">
        <v>7964</v>
      </c>
      <c r="C173" t="s">
        <v>7965</v>
      </c>
      <c r="D173" s="272" t="str">
        <f t="shared" si="2"/>
        <v>-</v>
      </c>
      <c r="E173" s="272" t="s">
        <v>7813</v>
      </c>
      <c r="F173" s="272">
        <v>2.1</v>
      </c>
      <c r="G173" s="272">
        <v>2.1</v>
      </c>
      <c r="H173" s="272">
        <v>2.7</v>
      </c>
      <c r="I173" s="272">
        <v>2.7</v>
      </c>
      <c r="J173" s="272">
        <v>2.7</v>
      </c>
      <c r="K173" s="272">
        <v>2.8</v>
      </c>
      <c r="L173" s="272">
        <v>2.7</v>
      </c>
      <c r="M173" s="272">
        <v>2.7</v>
      </c>
      <c r="N173" s="272">
        <v>2.7</v>
      </c>
      <c r="O173" s="272">
        <v>2.7</v>
      </c>
      <c r="P173" s="272" t="s">
        <v>7813</v>
      </c>
      <c r="Q173" s="272" t="s">
        <v>7813</v>
      </c>
      <c r="R173" s="272" t="s">
        <v>7813</v>
      </c>
      <c r="S173" s="272" t="s">
        <v>7813</v>
      </c>
      <c r="T173" s="272" t="s">
        <v>7813</v>
      </c>
      <c r="U173" s="272" t="s">
        <v>7813</v>
      </c>
      <c r="V173" s="272" t="s">
        <v>7813</v>
      </c>
      <c r="W173" s="272" t="s">
        <v>7813</v>
      </c>
      <c r="X173" s="272" t="s">
        <v>7813</v>
      </c>
      <c r="Y173" s="272" t="s">
        <v>7813</v>
      </c>
      <c r="Z173" s="272" t="s">
        <v>7813</v>
      </c>
      <c r="AA173" s="272" t="s">
        <v>7813</v>
      </c>
      <c r="AB173" s="272" t="s">
        <v>7813</v>
      </c>
      <c r="AC173" s="272" t="s">
        <v>7813</v>
      </c>
      <c r="AD173" s="272" t="s">
        <v>7813</v>
      </c>
      <c r="AE173" s="272" t="s">
        <v>7813</v>
      </c>
      <c r="AF173" s="272" t="s">
        <v>7813</v>
      </c>
      <c r="AG173" s="272" t="s">
        <v>7813</v>
      </c>
      <c r="AH173" s="272" t="str">
        <f>_xlfn.IFNA(VLOOKUP(C173,'INFORM Severity - hidden'!$C$5:$G$155,5,FALSE),"-")</f>
        <v>-</v>
      </c>
    </row>
    <row r="174" spans="1:34" x14ac:dyDescent="0.35">
      <c r="A174" t="s">
        <v>745</v>
      </c>
      <c r="B174" t="s">
        <v>7966</v>
      </c>
      <c r="C174" t="s">
        <v>7967</v>
      </c>
      <c r="D174" s="272" t="str">
        <f t="shared" si="2"/>
        <v>-</v>
      </c>
      <c r="E174" s="272" t="s">
        <v>7813</v>
      </c>
      <c r="F174" s="272">
        <v>2.6</v>
      </c>
      <c r="G174" s="272">
        <v>2.6</v>
      </c>
      <c r="H174" s="272">
        <v>3.5</v>
      </c>
      <c r="I174" s="272">
        <v>3.5</v>
      </c>
      <c r="J174" s="272">
        <v>3.5</v>
      </c>
      <c r="K174" s="272">
        <v>3.5</v>
      </c>
      <c r="L174" s="272">
        <v>3.4</v>
      </c>
      <c r="M174" s="272">
        <v>3.4</v>
      </c>
      <c r="N174" s="272">
        <v>3.4</v>
      </c>
      <c r="O174" s="272">
        <v>3.4</v>
      </c>
      <c r="P174" s="272" t="s">
        <v>7813</v>
      </c>
      <c r="Q174" s="272" t="s">
        <v>7813</v>
      </c>
      <c r="R174" s="272" t="s">
        <v>7813</v>
      </c>
      <c r="S174" s="272" t="s">
        <v>7813</v>
      </c>
      <c r="T174" s="272" t="s">
        <v>7813</v>
      </c>
      <c r="U174" s="272" t="s">
        <v>7813</v>
      </c>
      <c r="V174" s="272" t="s">
        <v>7813</v>
      </c>
      <c r="W174" s="272" t="s">
        <v>7813</v>
      </c>
      <c r="X174" s="272" t="s">
        <v>7813</v>
      </c>
      <c r="Y174" s="272" t="s">
        <v>7813</v>
      </c>
      <c r="Z174" s="272" t="s">
        <v>7813</v>
      </c>
      <c r="AA174" s="272" t="s">
        <v>7813</v>
      </c>
      <c r="AB174" s="272" t="s">
        <v>7813</v>
      </c>
      <c r="AC174" s="272" t="s">
        <v>7813</v>
      </c>
      <c r="AD174" s="272" t="s">
        <v>7813</v>
      </c>
      <c r="AE174" s="272" t="s">
        <v>7813</v>
      </c>
      <c r="AF174" s="272" t="s">
        <v>7813</v>
      </c>
      <c r="AG174" s="272" t="s">
        <v>7813</v>
      </c>
      <c r="AH174" s="272" t="str">
        <f>_xlfn.IFNA(VLOOKUP(C174,'INFORM Severity - hidden'!$C$5:$G$155,5,FALSE),"-")</f>
        <v>-</v>
      </c>
    </row>
    <row r="175" spans="1:34" x14ac:dyDescent="0.35">
      <c r="A175" t="s">
        <v>745</v>
      </c>
      <c r="B175" t="s">
        <v>2286</v>
      </c>
      <c r="C175" t="s">
        <v>2287</v>
      </c>
      <c r="D175" s="272" t="str">
        <f t="shared" si="2"/>
        <v>Decreasing</v>
      </c>
      <c r="E175" s="272" t="s">
        <v>7813</v>
      </c>
      <c r="F175" s="272" t="s">
        <v>7813</v>
      </c>
      <c r="G175" s="272" t="s">
        <v>7813</v>
      </c>
      <c r="H175" s="272" t="s">
        <v>7813</v>
      </c>
      <c r="I175" s="272" t="s">
        <v>7813</v>
      </c>
      <c r="J175" s="272" t="s">
        <v>7813</v>
      </c>
      <c r="K175" s="272" t="s">
        <v>7813</v>
      </c>
      <c r="L175" s="272" t="s">
        <v>7813</v>
      </c>
      <c r="M175" s="272" t="s">
        <v>7813</v>
      </c>
      <c r="N175" s="272" t="s">
        <v>7813</v>
      </c>
      <c r="O175" s="272" t="s">
        <v>7813</v>
      </c>
      <c r="P175" s="272" t="s">
        <v>7813</v>
      </c>
      <c r="Q175" s="272" t="s">
        <v>7813</v>
      </c>
      <c r="R175" s="272">
        <v>3.7</v>
      </c>
      <c r="S175" s="272">
        <v>3.8</v>
      </c>
      <c r="T175" s="272">
        <v>3.8</v>
      </c>
      <c r="U175" s="272">
        <v>3.8</v>
      </c>
      <c r="V175" s="272">
        <v>3.8</v>
      </c>
      <c r="W175" s="272">
        <v>3.8</v>
      </c>
      <c r="X175" s="272">
        <v>3.8</v>
      </c>
      <c r="Y175" s="272">
        <v>3.8</v>
      </c>
      <c r="Z175" s="272">
        <v>3.8</v>
      </c>
      <c r="AA175" s="272">
        <v>4.0999999999999996</v>
      </c>
      <c r="AB175" s="272">
        <v>4.0999999999999996</v>
      </c>
      <c r="AC175" s="272">
        <v>4</v>
      </c>
      <c r="AD175" s="272">
        <v>3.9</v>
      </c>
      <c r="AE175" s="272">
        <v>3.9</v>
      </c>
      <c r="AF175" s="272">
        <v>3.8</v>
      </c>
      <c r="AG175" s="272">
        <v>3.8</v>
      </c>
      <c r="AH175" s="272">
        <f>_xlfn.IFNA(VLOOKUP(C175,'INFORM Severity - hidden'!$C$5:$G$155,5,FALSE),"-")</f>
        <v>3.5</v>
      </c>
    </row>
    <row r="176" spans="1:34" x14ac:dyDescent="0.35">
      <c r="A176" t="s">
        <v>745</v>
      </c>
      <c r="B176" t="s">
        <v>2749</v>
      </c>
      <c r="C176" t="s">
        <v>2750</v>
      </c>
      <c r="D176" s="272" t="str">
        <f t="shared" si="2"/>
        <v>Decreasing</v>
      </c>
      <c r="E176" s="272" t="s">
        <v>7813</v>
      </c>
      <c r="F176" s="272" t="s">
        <v>7813</v>
      </c>
      <c r="G176" s="272" t="s">
        <v>7813</v>
      </c>
      <c r="H176" s="272" t="s">
        <v>7813</v>
      </c>
      <c r="I176" s="272" t="s">
        <v>7813</v>
      </c>
      <c r="J176" s="272" t="s">
        <v>7813</v>
      </c>
      <c r="K176" s="272" t="s">
        <v>7813</v>
      </c>
      <c r="L176" s="272" t="s">
        <v>7813</v>
      </c>
      <c r="M176" s="272" t="s">
        <v>7813</v>
      </c>
      <c r="N176" s="272" t="s">
        <v>7813</v>
      </c>
      <c r="O176" s="272" t="s">
        <v>7813</v>
      </c>
      <c r="P176" s="272" t="s">
        <v>7813</v>
      </c>
      <c r="Q176" s="272" t="s">
        <v>7813</v>
      </c>
      <c r="R176" s="272" t="s">
        <v>7813</v>
      </c>
      <c r="S176" s="272" t="s">
        <v>7813</v>
      </c>
      <c r="T176" s="272" t="s">
        <v>7813</v>
      </c>
      <c r="U176" s="272" t="s">
        <v>7813</v>
      </c>
      <c r="V176" s="272" t="s">
        <v>7813</v>
      </c>
      <c r="W176" s="272" t="s">
        <v>7813</v>
      </c>
      <c r="X176" s="272">
        <v>2.5</v>
      </c>
      <c r="Y176" s="272">
        <v>2.5</v>
      </c>
      <c r="Z176" s="272">
        <v>2.6</v>
      </c>
      <c r="AA176" s="272">
        <v>2.6</v>
      </c>
      <c r="AB176" s="272">
        <v>2.6</v>
      </c>
      <c r="AC176" s="272">
        <v>2.6</v>
      </c>
      <c r="AD176" s="272">
        <v>2.6</v>
      </c>
      <c r="AE176" s="272">
        <v>2.6</v>
      </c>
      <c r="AF176" s="272">
        <v>2.5</v>
      </c>
      <c r="AG176" s="272">
        <v>2.5</v>
      </c>
      <c r="AH176" s="272">
        <f>_xlfn.IFNA(VLOOKUP(C176,'INFORM Severity - hidden'!$C$5:$G$155,5,FALSE),"-")</f>
        <v>2.6</v>
      </c>
    </row>
    <row r="177" spans="1:34" x14ac:dyDescent="0.35">
      <c r="A177" t="s">
        <v>745</v>
      </c>
      <c r="B177" t="s">
        <v>4282</v>
      </c>
      <c r="C177" t="s">
        <v>4283</v>
      </c>
      <c r="D177" s="272" t="str">
        <f t="shared" si="2"/>
        <v>Stable</v>
      </c>
      <c r="E177" s="272" t="s">
        <v>7813</v>
      </c>
      <c r="F177" s="272" t="s">
        <v>7813</v>
      </c>
      <c r="G177" s="272" t="s">
        <v>7813</v>
      </c>
      <c r="H177" s="272" t="s">
        <v>7813</v>
      </c>
      <c r="I177" s="272" t="s">
        <v>7813</v>
      </c>
      <c r="J177" s="272" t="s">
        <v>7813</v>
      </c>
      <c r="K177" s="272" t="s">
        <v>7813</v>
      </c>
      <c r="L177" s="272" t="s">
        <v>7813</v>
      </c>
      <c r="M177" s="272" t="s">
        <v>7813</v>
      </c>
      <c r="N177" s="272" t="s">
        <v>7813</v>
      </c>
      <c r="O177" s="272" t="s">
        <v>7813</v>
      </c>
      <c r="P177" s="272" t="s">
        <v>7813</v>
      </c>
      <c r="Q177" s="272" t="s">
        <v>7813</v>
      </c>
      <c r="R177" s="272" t="s">
        <v>7813</v>
      </c>
      <c r="S177" s="272" t="s">
        <v>7813</v>
      </c>
      <c r="T177" s="272" t="s">
        <v>7813</v>
      </c>
      <c r="U177" s="272" t="s">
        <v>7813</v>
      </c>
      <c r="V177" s="272" t="s">
        <v>7813</v>
      </c>
      <c r="W177" s="272" t="s">
        <v>7813</v>
      </c>
      <c r="X177" s="272" t="s">
        <v>7813</v>
      </c>
      <c r="Y177" s="272" t="s">
        <v>7813</v>
      </c>
      <c r="Z177" s="272" t="s">
        <v>7813</v>
      </c>
      <c r="AA177" s="272" t="s">
        <v>7813</v>
      </c>
      <c r="AB177" s="272" t="s">
        <v>7813</v>
      </c>
      <c r="AC177" s="272">
        <v>2.9</v>
      </c>
      <c r="AD177" s="272">
        <v>2.1</v>
      </c>
      <c r="AE177" s="272">
        <v>2.1</v>
      </c>
      <c r="AF177" s="272">
        <v>2.4</v>
      </c>
      <c r="AG177" s="272">
        <v>2.4</v>
      </c>
      <c r="AH177" s="272">
        <f>_xlfn.IFNA(VLOOKUP(C177,'INFORM Severity - hidden'!$C$5:$G$155,5,FALSE),"-")</f>
        <v>2.5</v>
      </c>
    </row>
    <row r="178" spans="1:34" x14ac:dyDescent="0.35">
      <c r="A178" t="s">
        <v>745</v>
      </c>
      <c r="B178" t="s">
        <v>6120</v>
      </c>
      <c r="C178" t="s">
        <v>6121</v>
      </c>
      <c r="D178" s="272" t="str">
        <f t="shared" si="2"/>
        <v>-</v>
      </c>
      <c r="E178" s="272" t="s">
        <v>7813</v>
      </c>
      <c r="F178" s="272" t="s">
        <v>7813</v>
      </c>
      <c r="G178" s="272" t="s">
        <v>7813</v>
      </c>
      <c r="H178" s="272" t="s">
        <v>7813</v>
      </c>
      <c r="I178" s="272" t="s">
        <v>7813</v>
      </c>
      <c r="J178" s="272" t="s">
        <v>7813</v>
      </c>
      <c r="K178" s="272" t="s">
        <v>7813</v>
      </c>
      <c r="L178" s="272" t="s">
        <v>7813</v>
      </c>
      <c r="M178" s="272" t="s">
        <v>7813</v>
      </c>
      <c r="N178" s="272" t="s">
        <v>7813</v>
      </c>
      <c r="O178" s="272" t="s">
        <v>7813</v>
      </c>
      <c r="P178" s="272" t="s">
        <v>7813</v>
      </c>
      <c r="Q178" s="272" t="s">
        <v>7813</v>
      </c>
      <c r="R178" s="272" t="s">
        <v>7813</v>
      </c>
      <c r="S178" s="272" t="s">
        <v>7813</v>
      </c>
      <c r="T178" s="272" t="s">
        <v>7813</v>
      </c>
      <c r="U178" s="272" t="s">
        <v>7813</v>
      </c>
      <c r="V178" s="272" t="s">
        <v>7813</v>
      </c>
      <c r="W178" s="272" t="s">
        <v>7813</v>
      </c>
      <c r="X178" s="272" t="s">
        <v>7813</v>
      </c>
      <c r="Y178" s="272" t="s">
        <v>7813</v>
      </c>
      <c r="Z178" s="272" t="s">
        <v>7813</v>
      </c>
      <c r="AA178" s="272" t="s">
        <v>7813</v>
      </c>
      <c r="AB178" s="272" t="s">
        <v>7813</v>
      </c>
      <c r="AC178" s="272" t="s">
        <v>7813</v>
      </c>
      <c r="AD178" s="272" t="s">
        <v>7813</v>
      </c>
      <c r="AE178" s="272" t="s">
        <v>7813</v>
      </c>
      <c r="AF178" s="272">
        <v>2.8</v>
      </c>
      <c r="AG178" s="272">
        <v>2.8</v>
      </c>
      <c r="AH178" s="272">
        <f>_xlfn.IFNA(VLOOKUP(C178,'INFORM Severity - hidden'!$C$5:$G$155,5,FALSE),"-")</f>
        <v>2.9</v>
      </c>
    </row>
    <row r="179" spans="1:34" x14ac:dyDescent="0.35">
      <c r="A179" t="s">
        <v>55</v>
      </c>
      <c r="B179" t="s">
        <v>53</v>
      </c>
      <c r="C179" t="s">
        <v>54</v>
      </c>
      <c r="D179" s="272" t="str">
        <f t="shared" si="2"/>
        <v>Stable</v>
      </c>
      <c r="E179" s="272">
        <v>2.5</v>
      </c>
      <c r="F179" s="272">
        <v>2.5</v>
      </c>
      <c r="G179" s="272">
        <v>2.5</v>
      </c>
      <c r="H179" s="272">
        <v>2.5</v>
      </c>
      <c r="I179" s="272">
        <v>2.5</v>
      </c>
      <c r="J179" s="272">
        <v>2.5</v>
      </c>
      <c r="K179" s="272">
        <v>2.5</v>
      </c>
      <c r="L179" s="272">
        <v>2.5</v>
      </c>
      <c r="M179" s="272">
        <v>2.5</v>
      </c>
      <c r="N179" s="272">
        <v>2.6</v>
      </c>
      <c r="O179" s="272">
        <v>2.6</v>
      </c>
      <c r="P179" s="272">
        <v>2.6</v>
      </c>
      <c r="Q179" s="272">
        <v>2.6</v>
      </c>
      <c r="R179" s="272">
        <v>2.6</v>
      </c>
      <c r="S179" s="272">
        <v>2.6</v>
      </c>
      <c r="T179" s="272">
        <v>2.6</v>
      </c>
      <c r="U179" s="272">
        <v>2.6</v>
      </c>
      <c r="V179" s="272">
        <v>2.6</v>
      </c>
      <c r="W179" s="272">
        <v>2.4</v>
      </c>
      <c r="X179" s="272">
        <v>2.4</v>
      </c>
      <c r="Y179" s="272">
        <v>2.4</v>
      </c>
      <c r="Z179" s="272">
        <v>2.4</v>
      </c>
      <c r="AA179" s="272">
        <v>2.4</v>
      </c>
      <c r="AB179" s="272">
        <v>2.4</v>
      </c>
      <c r="AC179" s="272">
        <v>2.4</v>
      </c>
      <c r="AD179" s="272">
        <v>2.4</v>
      </c>
      <c r="AE179" s="272">
        <v>2.4</v>
      </c>
      <c r="AF179" s="272">
        <v>2.4</v>
      </c>
      <c r="AG179" s="272">
        <v>2.4</v>
      </c>
      <c r="AH179" s="272">
        <f>_xlfn.IFNA(VLOOKUP(C179,'INFORM Severity - hidden'!$C$5:$G$155,5,FALSE),"-")</f>
        <v>2.4</v>
      </c>
    </row>
    <row r="180" spans="1:34" x14ac:dyDescent="0.35">
      <c r="A180" t="s">
        <v>403</v>
      </c>
      <c r="B180" t="s">
        <v>401</v>
      </c>
      <c r="C180" t="s">
        <v>402</v>
      </c>
      <c r="D180" s="272" t="str">
        <f t="shared" si="2"/>
        <v>Stable</v>
      </c>
      <c r="E180" s="272" t="s">
        <v>7813</v>
      </c>
      <c r="F180" s="272">
        <v>2.8</v>
      </c>
      <c r="G180" s="272">
        <v>2.8</v>
      </c>
      <c r="H180" s="272">
        <v>3</v>
      </c>
      <c r="I180" s="272">
        <v>3</v>
      </c>
      <c r="J180" s="272">
        <v>3</v>
      </c>
      <c r="K180" s="272">
        <v>3</v>
      </c>
      <c r="L180" s="272">
        <v>3</v>
      </c>
      <c r="M180" s="272">
        <v>2.6</v>
      </c>
      <c r="N180" s="272">
        <v>2.6</v>
      </c>
      <c r="O180" s="272">
        <v>2.7</v>
      </c>
      <c r="P180" s="272">
        <v>2.7</v>
      </c>
      <c r="Q180" s="272">
        <v>2.7</v>
      </c>
      <c r="R180" s="272">
        <v>2.7</v>
      </c>
      <c r="S180" s="272">
        <v>2.7</v>
      </c>
      <c r="T180" s="272">
        <v>2.7</v>
      </c>
      <c r="U180" s="272">
        <v>2.7</v>
      </c>
      <c r="V180" s="272">
        <v>2.7</v>
      </c>
      <c r="W180" s="272">
        <v>2.7</v>
      </c>
      <c r="X180" s="272">
        <v>2.7</v>
      </c>
      <c r="Y180" s="272">
        <v>2.7</v>
      </c>
      <c r="Z180" s="272">
        <v>3</v>
      </c>
      <c r="AA180" s="272">
        <v>3</v>
      </c>
      <c r="AB180" s="272">
        <v>3</v>
      </c>
      <c r="AC180" s="272">
        <v>3</v>
      </c>
      <c r="AD180" s="272">
        <v>3</v>
      </c>
      <c r="AE180" s="272">
        <v>3</v>
      </c>
      <c r="AF180" s="272">
        <v>3</v>
      </c>
      <c r="AG180" s="272">
        <v>3</v>
      </c>
      <c r="AH180" s="272">
        <f>_xlfn.IFNA(VLOOKUP(C180,'INFORM Severity - hidden'!$C$5:$G$155,5,FALSE),"-")</f>
        <v>3</v>
      </c>
    </row>
    <row r="181" spans="1:34" x14ac:dyDescent="0.35">
      <c r="A181" t="s">
        <v>181</v>
      </c>
      <c r="B181" t="s">
        <v>179</v>
      </c>
      <c r="C181" t="s">
        <v>180</v>
      </c>
      <c r="D181" s="272" t="str">
        <f t="shared" si="2"/>
        <v>Increasing</v>
      </c>
      <c r="E181" s="272">
        <v>3.6</v>
      </c>
      <c r="F181" s="272">
        <v>3.6</v>
      </c>
      <c r="G181" s="272">
        <v>3.6</v>
      </c>
      <c r="H181" s="272">
        <v>4.0999999999999996</v>
      </c>
      <c r="I181" s="272">
        <v>4.3</v>
      </c>
      <c r="J181" s="272">
        <v>4.3</v>
      </c>
      <c r="K181" s="272">
        <v>4.3</v>
      </c>
      <c r="L181" s="272">
        <v>4.3</v>
      </c>
      <c r="M181" s="272">
        <v>4.3</v>
      </c>
      <c r="N181" s="272">
        <v>4.2</v>
      </c>
      <c r="O181" s="272">
        <v>4.2</v>
      </c>
      <c r="P181" s="272">
        <v>4.2</v>
      </c>
      <c r="Q181" s="272">
        <v>4.2</v>
      </c>
      <c r="R181" s="272">
        <v>4.7</v>
      </c>
      <c r="S181" s="272">
        <v>4.7</v>
      </c>
      <c r="T181" s="272">
        <v>4.7</v>
      </c>
      <c r="U181" s="272">
        <v>4.7</v>
      </c>
      <c r="V181" s="272">
        <v>4.7</v>
      </c>
      <c r="W181" s="272">
        <v>4.7</v>
      </c>
      <c r="X181" s="272">
        <v>4.7</v>
      </c>
      <c r="Y181" s="272">
        <v>4.5999999999999996</v>
      </c>
      <c r="Z181" s="272">
        <v>4.5999999999999996</v>
      </c>
      <c r="AA181" s="272">
        <v>4</v>
      </c>
      <c r="AB181" s="272">
        <v>4</v>
      </c>
      <c r="AC181" s="272">
        <v>4</v>
      </c>
      <c r="AD181" s="272">
        <v>4</v>
      </c>
      <c r="AE181" s="272">
        <v>4.4000000000000004</v>
      </c>
      <c r="AF181" s="272">
        <v>4.4000000000000004</v>
      </c>
      <c r="AG181" s="272">
        <v>4.4000000000000004</v>
      </c>
      <c r="AH181" s="272">
        <f>_xlfn.IFNA(VLOOKUP(C181,'INFORM Severity - hidden'!$C$5:$G$155,5,FALSE),"-")</f>
        <v>4.4000000000000004</v>
      </c>
    </row>
    <row r="182" spans="1:34" x14ac:dyDescent="0.35">
      <c r="A182" t="s">
        <v>181</v>
      </c>
      <c r="B182" t="s">
        <v>1204</v>
      </c>
      <c r="C182" t="s">
        <v>1205</v>
      </c>
      <c r="D182" s="272" t="str">
        <f t="shared" si="2"/>
        <v>Decreasing</v>
      </c>
      <c r="E182" s="272" t="s">
        <v>7813</v>
      </c>
      <c r="F182" s="272" t="s">
        <v>7813</v>
      </c>
      <c r="G182" s="272" t="s">
        <v>7813</v>
      </c>
      <c r="H182" s="272">
        <v>2.1</v>
      </c>
      <c r="I182" s="272">
        <v>2.1</v>
      </c>
      <c r="J182" s="272">
        <v>2.1</v>
      </c>
      <c r="K182" s="272">
        <v>2.1</v>
      </c>
      <c r="L182" s="272">
        <v>2.1</v>
      </c>
      <c r="M182" s="272">
        <v>2.1</v>
      </c>
      <c r="N182" s="272">
        <v>2</v>
      </c>
      <c r="O182" s="272">
        <v>2</v>
      </c>
      <c r="P182" s="272">
        <v>2</v>
      </c>
      <c r="Q182" s="272">
        <v>2</v>
      </c>
      <c r="R182" s="272">
        <v>2</v>
      </c>
      <c r="S182" s="272">
        <v>2</v>
      </c>
      <c r="T182" s="272">
        <v>2</v>
      </c>
      <c r="U182" s="272">
        <v>2</v>
      </c>
      <c r="V182" s="272">
        <v>2</v>
      </c>
      <c r="W182" s="272">
        <v>2</v>
      </c>
      <c r="X182" s="272">
        <v>2</v>
      </c>
      <c r="Y182" s="272">
        <v>1.9</v>
      </c>
      <c r="Z182" s="272">
        <v>1.9</v>
      </c>
      <c r="AA182" s="272">
        <v>1.9</v>
      </c>
      <c r="AB182" s="272">
        <v>1.9</v>
      </c>
      <c r="AC182" s="272">
        <v>1.9</v>
      </c>
      <c r="AD182" s="272">
        <v>1.9</v>
      </c>
      <c r="AE182" s="272">
        <v>1.9</v>
      </c>
      <c r="AF182" s="272">
        <v>1.9</v>
      </c>
      <c r="AG182" s="272">
        <v>1.8</v>
      </c>
      <c r="AH182" s="272">
        <f>_xlfn.IFNA(VLOOKUP(C182,'INFORM Severity - hidden'!$C$5:$G$155,5,FALSE),"-")</f>
        <v>1.8</v>
      </c>
    </row>
    <row r="183" spans="1:34" x14ac:dyDescent="0.35">
      <c r="A183" t="s">
        <v>181</v>
      </c>
      <c r="B183" t="s">
        <v>2512</v>
      </c>
      <c r="C183" t="s">
        <v>2513</v>
      </c>
      <c r="D183" s="272" t="str">
        <f t="shared" si="2"/>
        <v>Decreasing</v>
      </c>
      <c r="E183" s="272" t="s">
        <v>7813</v>
      </c>
      <c r="F183" s="272" t="s">
        <v>7813</v>
      </c>
      <c r="G183" s="272" t="s">
        <v>7813</v>
      </c>
      <c r="H183" s="272" t="s">
        <v>7813</v>
      </c>
      <c r="I183" s="272" t="s">
        <v>7813</v>
      </c>
      <c r="J183" s="272" t="s">
        <v>7813</v>
      </c>
      <c r="K183" s="272" t="s">
        <v>7813</v>
      </c>
      <c r="L183" s="272" t="s">
        <v>7813</v>
      </c>
      <c r="M183" s="272" t="s">
        <v>7813</v>
      </c>
      <c r="N183" s="272" t="s">
        <v>7813</v>
      </c>
      <c r="O183" s="272" t="s">
        <v>7813</v>
      </c>
      <c r="P183" s="272" t="s">
        <v>7813</v>
      </c>
      <c r="Q183" s="272" t="s">
        <v>7813</v>
      </c>
      <c r="R183" s="272" t="s">
        <v>7813</v>
      </c>
      <c r="S183" s="272" t="s">
        <v>7813</v>
      </c>
      <c r="T183" s="272">
        <v>2.4</v>
      </c>
      <c r="U183" s="272">
        <v>2.4</v>
      </c>
      <c r="V183" s="272">
        <v>2.4</v>
      </c>
      <c r="W183" s="272">
        <v>3.3</v>
      </c>
      <c r="X183" s="272">
        <v>3.3</v>
      </c>
      <c r="Y183" s="272">
        <v>3.2</v>
      </c>
      <c r="Z183" s="272">
        <v>3.2</v>
      </c>
      <c r="AA183" s="272">
        <v>3.2</v>
      </c>
      <c r="AB183" s="272">
        <v>3.2</v>
      </c>
      <c r="AC183" s="272">
        <v>3.2</v>
      </c>
      <c r="AD183" s="272">
        <v>3.2</v>
      </c>
      <c r="AE183" s="272">
        <v>3.2</v>
      </c>
      <c r="AF183" s="272">
        <v>3.2</v>
      </c>
      <c r="AG183" s="272">
        <v>2.8</v>
      </c>
      <c r="AH183" s="272">
        <f>_xlfn.IFNA(VLOOKUP(C183,'INFORM Severity - hidden'!$C$5:$G$155,5,FALSE),"-")</f>
        <v>3</v>
      </c>
    </row>
    <row r="184" spans="1:34" x14ac:dyDescent="0.35">
      <c r="A184" t="s">
        <v>572</v>
      </c>
      <c r="B184" t="s">
        <v>570</v>
      </c>
      <c r="C184" t="s">
        <v>571</v>
      </c>
      <c r="D184" s="272" t="str">
        <f t="shared" si="2"/>
        <v>Stable</v>
      </c>
      <c r="E184" s="272" t="s">
        <v>7813</v>
      </c>
      <c r="F184" s="272">
        <v>4.3</v>
      </c>
      <c r="G184" s="272">
        <v>4.3</v>
      </c>
      <c r="H184" s="272">
        <v>4.3</v>
      </c>
      <c r="I184" s="272">
        <v>4.3</v>
      </c>
      <c r="J184" s="272">
        <v>4.3</v>
      </c>
      <c r="K184" s="272">
        <v>4.3</v>
      </c>
      <c r="L184" s="272">
        <v>4.3</v>
      </c>
      <c r="M184" s="272">
        <v>4.3</v>
      </c>
      <c r="N184" s="272">
        <v>4.3</v>
      </c>
      <c r="O184" s="272">
        <v>4.3</v>
      </c>
      <c r="P184" s="272">
        <v>4.3</v>
      </c>
      <c r="Q184" s="272">
        <v>4.3</v>
      </c>
      <c r="R184" s="272">
        <v>4.3</v>
      </c>
      <c r="S184" s="272">
        <v>4.3</v>
      </c>
      <c r="T184" s="272">
        <v>4.3</v>
      </c>
      <c r="U184" s="272">
        <v>4.3</v>
      </c>
      <c r="V184" s="272">
        <v>4.3</v>
      </c>
      <c r="W184" s="272">
        <v>4.4000000000000004</v>
      </c>
      <c r="X184" s="272">
        <v>4.4000000000000004</v>
      </c>
      <c r="Y184" s="272">
        <v>4.4000000000000004</v>
      </c>
      <c r="Z184" s="272">
        <v>4.4000000000000004</v>
      </c>
      <c r="AA184" s="272">
        <v>4.2</v>
      </c>
      <c r="AB184" s="272">
        <v>4.2</v>
      </c>
      <c r="AC184" s="272">
        <v>4.2</v>
      </c>
      <c r="AD184" s="272">
        <v>4.3</v>
      </c>
      <c r="AE184" s="272">
        <v>4.3</v>
      </c>
      <c r="AF184" s="272">
        <v>4.3</v>
      </c>
      <c r="AG184" s="272">
        <v>4.3</v>
      </c>
      <c r="AH184" s="272">
        <f>_xlfn.IFNA(VLOOKUP(C184,'INFORM Severity - hidden'!$C$5:$G$155,5,FALSE),"-")</f>
        <v>4.3</v>
      </c>
    </row>
    <row r="185" spans="1:34" x14ac:dyDescent="0.35">
      <c r="A185" t="s">
        <v>572</v>
      </c>
      <c r="B185" t="s">
        <v>7968</v>
      </c>
      <c r="C185" t="s">
        <v>7969</v>
      </c>
      <c r="D185" s="272" t="str">
        <f t="shared" si="2"/>
        <v>-</v>
      </c>
      <c r="E185" s="272" t="s">
        <v>7813</v>
      </c>
      <c r="F185" s="272" t="s">
        <v>7813</v>
      </c>
      <c r="G185" s="272" t="s">
        <v>7813</v>
      </c>
      <c r="H185" s="272" t="s">
        <v>7813</v>
      </c>
      <c r="I185" s="272" t="s">
        <v>7813</v>
      </c>
      <c r="J185" s="272" t="s">
        <v>7813</v>
      </c>
      <c r="K185" s="272" t="s">
        <v>7813</v>
      </c>
      <c r="L185" s="272" t="s">
        <v>7813</v>
      </c>
      <c r="M185" s="272" t="s">
        <v>7813</v>
      </c>
      <c r="N185" s="272" t="s">
        <v>7813</v>
      </c>
      <c r="O185" s="272">
        <v>3.1</v>
      </c>
      <c r="P185" s="272">
        <v>3.1</v>
      </c>
      <c r="Q185" s="272">
        <v>3.1</v>
      </c>
      <c r="R185" s="272">
        <v>3.1</v>
      </c>
      <c r="S185" s="272" t="s">
        <v>7813</v>
      </c>
      <c r="T185" s="272" t="s">
        <v>7813</v>
      </c>
      <c r="U185" s="272" t="s">
        <v>7813</v>
      </c>
      <c r="V185" s="272" t="s">
        <v>7813</v>
      </c>
      <c r="W185" s="272" t="s">
        <v>7813</v>
      </c>
      <c r="X185" s="272" t="s">
        <v>7813</v>
      </c>
      <c r="Y185" s="272" t="s">
        <v>7813</v>
      </c>
      <c r="Z185" s="272" t="s">
        <v>7813</v>
      </c>
      <c r="AA185" s="272" t="s">
        <v>7813</v>
      </c>
      <c r="AB185" s="272" t="s">
        <v>7813</v>
      </c>
      <c r="AC185" s="272" t="s">
        <v>7813</v>
      </c>
      <c r="AD185" s="272" t="s">
        <v>7813</v>
      </c>
      <c r="AE185" s="272" t="s">
        <v>7813</v>
      </c>
      <c r="AF185" s="272" t="s">
        <v>7813</v>
      </c>
      <c r="AG185" s="272" t="s">
        <v>7813</v>
      </c>
      <c r="AH185" s="272" t="str">
        <f>_xlfn.IFNA(VLOOKUP(C185,'INFORM Severity - hidden'!$C$5:$G$155,5,FALSE),"-")</f>
        <v>-</v>
      </c>
    </row>
    <row r="186" spans="1:34" x14ac:dyDescent="0.35">
      <c r="A186" t="s">
        <v>2304</v>
      </c>
      <c r="B186" t="s">
        <v>2302</v>
      </c>
      <c r="C186" t="s">
        <v>2303</v>
      </c>
      <c r="D186" s="272" t="str">
        <f t="shared" si="2"/>
        <v>Stable</v>
      </c>
      <c r="E186" s="272" t="s">
        <v>7813</v>
      </c>
      <c r="F186" s="272" t="s">
        <v>7813</v>
      </c>
      <c r="G186" s="272" t="s">
        <v>7813</v>
      </c>
      <c r="H186" s="272" t="s">
        <v>7813</v>
      </c>
      <c r="I186" s="272" t="s">
        <v>7813</v>
      </c>
      <c r="J186" s="272" t="s">
        <v>7813</v>
      </c>
      <c r="K186" s="272" t="s">
        <v>7813</v>
      </c>
      <c r="L186" s="272" t="s">
        <v>7813</v>
      </c>
      <c r="M186" s="272" t="s">
        <v>7813</v>
      </c>
      <c r="N186" s="272" t="s">
        <v>7813</v>
      </c>
      <c r="O186" s="272" t="s">
        <v>7813</v>
      </c>
      <c r="P186" s="272" t="s">
        <v>7813</v>
      </c>
      <c r="Q186" s="272" t="s">
        <v>7813</v>
      </c>
      <c r="R186" s="272" t="s">
        <v>7813</v>
      </c>
      <c r="S186" s="272" t="s">
        <v>7813</v>
      </c>
      <c r="T186" s="272" t="s">
        <v>7813</v>
      </c>
      <c r="U186" s="272" t="s">
        <v>7813</v>
      </c>
      <c r="V186" s="272" t="s">
        <v>7813</v>
      </c>
      <c r="W186" s="272" t="s">
        <v>7813</v>
      </c>
      <c r="X186" s="272" t="s">
        <v>7813</v>
      </c>
      <c r="Y186" s="272" t="s">
        <v>7813</v>
      </c>
      <c r="Z186" s="272" t="s">
        <v>7813</v>
      </c>
      <c r="AA186" s="272">
        <v>2.7</v>
      </c>
      <c r="AB186" s="272">
        <v>2.7</v>
      </c>
      <c r="AC186" s="272">
        <v>2.7</v>
      </c>
      <c r="AD186" s="272">
        <v>2.7</v>
      </c>
      <c r="AE186" s="272">
        <v>2.7</v>
      </c>
      <c r="AF186" s="272">
        <v>2.7</v>
      </c>
      <c r="AG186" s="272">
        <v>2.7</v>
      </c>
      <c r="AH186" s="272">
        <f>_xlfn.IFNA(VLOOKUP(C186,'INFORM Severity - hidden'!$C$5:$G$155,5,FALSE),"-")</f>
        <v>2.7</v>
      </c>
    </row>
    <row r="187" spans="1:34" x14ac:dyDescent="0.35">
      <c r="A187" t="s">
        <v>158</v>
      </c>
      <c r="B187" t="s">
        <v>156</v>
      </c>
      <c r="C187" t="s">
        <v>157</v>
      </c>
      <c r="D187" s="272" t="str">
        <f t="shared" si="2"/>
        <v>Increasing</v>
      </c>
      <c r="E187" s="272">
        <v>4.9000000000000004</v>
      </c>
      <c r="F187" s="272">
        <v>4.9000000000000004</v>
      </c>
      <c r="G187" s="272">
        <v>4.8</v>
      </c>
      <c r="H187" s="272">
        <v>4.8</v>
      </c>
      <c r="I187" s="272">
        <v>4.8</v>
      </c>
      <c r="J187" s="272">
        <v>4.9000000000000004</v>
      </c>
      <c r="K187" s="272">
        <v>4.9000000000000004</v>
      </c>
      <c r="L187" s="272">
        <v>4.9000000000000004</v>
      </c>
      <c r="M187" s="272">
        <v>4.9000000000000004</v>
      </c>
      <c r="N187" s="272">
        <v>4.8</v>
      </c>
      <c r="O187" s="272">
        <v>4.9000000000000004</v>
      </c>
      <c r="P187" s="272">
        <v>4.9000000000000004</v>
      </c>
      <c r="Q187" s="272">
        <v>4.9000000000000004</v>
      </c>
      <c r="R187" s="272">
        <v>4.9000000000000004</v>
      </c>
      <c r="S187" s="272">
        <v>4.9000000000000004</v>
      </c>
      <c r="T187" s="272">
        <v>4.9000000000000004</v>
      </c>
      <c r="U187" s="272">
        <v>4.9000000000000004</v>
      </c>
      <c r="V187" s="272">
        <v>4.9000000000000004</v>
      </c>
      <c r="W187" s="272">
        <v>4.9000000000000004</v>
      </c>
      <c r="X187" s="272">
        <v>4.9000000000000004</v>
      </c>
      <c r="Y187" s="272">
        <v>4.9000000000000004</v>
      </c>
      <c r="Z187" s="272">
        <v>4.9000000000000004</v>
      </c>
      <c r="AA187" s="272">
        <v>4.9000000000000004</v>
      </c>
      <c r="AB187" s="272">
        <v>4.9000000000000004</v>
      </c>
      <c r="AC187" s="272">
        <v>4.7</v>
      </c>
      <c r="AD187" s="272">
        <v>4.9000000000000004</v>
      </c>
      <c r="AE187" s="272">
        <v>4.9000000000000004</v>
      </c>
      <c r="AF187" s="272">
        <v>4.9000000000000004</v>
      </c>
      <c r="AG187" s="272">
        <v>4.9000000000000004</v>
      </c>
      <c r="AH187" s="272">
        <f>_xlfn.IFNA(VLOOKUP(C187,'INFORM Severity - hidden'!$C$5:$G$155,5,FALSE),"-")</f>
        <v>4.9000000000000004</v>
      </c>
    </row>
    <row r="188" spans="1:34" x14ac:dyDescent="0.35">
      <c r="A188" t="s">
        <v>750</v>
      </c>
      <c r="B188" t="s">
        <v>4309</v>
      </c>
      <c r="C188" t="s">
        <v>4310</v>
      </c>
      <c r="D188" s="272" t="str">
        <f t="shared" si="2"/>
        <v>Stable</v>
      </c>
      <c r="E188" s="272" t="s">
        <v>7813</v>
      </c>
      <c r="F188" s="272" t="s">
        <v>7813</v>
      </c>
      <c r="G188" s="272" t="s">
        <v>7813</v>
      </c>
      <c r="H188" s="272">
        <v>4</v>
      </c>
      <c r="I188" s="272">
        <v>4</v>
      </c>
      <c r="J188" s="272">
        <v>4</v>
      </c>
      <c r="K188" s="272">
        <v>4</v>
      </c>
      <c r="L188" s="272">
        <v>4</v>
      </c>
      <c r="M188" s="272">
        <v>4</v>
      </c>
      <c r="N188" s="272">
        <v>4.0999999999999996</v>
      </c>
      <c r="O188" s="272">
        <v>4.0999999999999996</v>
      </c>
      <c r="P188" s="272">
        <v>4.0999999999999996</v>
      </c>
      <c r="Q188" s="272">
        <v>4.0999999999999996</v>
      </c>
      <c r="R188" s="272">
        <v>4.0999999999999996</v>
      </c>
      <c r="S188" s="272">
        <v>4.0999999999999996</v>
      </c>
      <c r="T188" s="272">
        <v>4.0999999999999996</v>
      </c>
      <c r="U188" s="272">
        <v>4.0999999999999996</v>
      </c>
      <c r="V188" s="272">
        <v>4.0999999999999996</v>
      </c>
      <c r="W188" s="272">
        <v>4.0999999999999996</v>
      </c>
      <c r="X188" s="272">
        <v>4.0999999999999996</v>
      </c>
      <c r="Y188" s="272">
        <v>4.0999999999999996</v>
      </c>
      <c r="Z188" s="272">
        <v>4.2</v>
      </c>
      <c r="AA188" s="272">
        <v>4.0999999999999996</v>
      </c>
      <c r="AB188" s="272">
        <v>4.0999999999999996</v>
      </c>
      <c r="AC188" s="272">
        <v>4.0999999999999996</v>
      </c>
      <c r="AD188" s="272">
        <v>4.0999999999999996</v>
      </c>
      <c r="AE188" s="272">
        <v>4.0999999999999996</v>
      </c>
      <c r="AF188" s="272">
        <v>4.0999999999999996</v>
      </c>
      <c r="AG188" s="272">
        <v>4.0999999999999996</v>
      </c>
      <c r="AH188" s="272">
        <f>_xlfn.IFNA(VLOOKUP(C188,'INFORM Severity - hidden'!$C$5:$G$155,5,FALSE),"-")</f>
        <v>4.0999999999999996</v>
      </c>
    </row>
    <row r="189" spans="1:34" x14ac:dyDescent="0.35">
      <c r="A189" t="s">
        <v>750</v>
      </c>
      <c r="B189" t="s">
        <v>7970</v>
      </c>
      <c r="C189" t="s">
        <v>7971</v>
      </c>
      <c r="D189" s="272" t="str">
        <f t="shared" si="2"/>
        <v>-</v>
      </c>
      <c r="E189" s="272" t="s">
        <v>7813</v>
      </c>
      <c r="F189" s="272" t="s">
        <v>7813</v>
      </c>
      <c r="G189" s="272" t="s">
        <v>7813</v>
      </c>
      <c r="H189" s="272">
        <v>3</v>
      </c>
      <c r="I189" s="272" t="s">
        <v>7813</v>
      </c>
      <c r="J189" s="272" t="s">
        <v>7813</v>
      </c>
      <c r="K189" s="272" t="s">
        <v>7813</v>
      </c>
      <c r="L189" s="272" t="s">
        <v>7813</v>
      </c>
      <c r="M189" s="272" t="s">
        <v>7813</v>
      </c>
      <c r="N189" s="272" t="s">
        <v>7813</v>
      </c>
      <c r="O189" s="272" t="s">
        <v>7813</v>
      </c>
      <c r="P189" s="272" t="s">
        <v>7813</v>
      </c>
      <c r="Q189" s="272" t="s">
        <v>7813</v>
      </c>
      <c r="R189" s="272" t="s">
        <v>7813</v>
      </c>
      <c r="S189" s="272" t="s">
        <v>7813</v>
      </c>
      <c r="T189" s="272" t="s">
        <v>7813</v>
      </c>
      <c r="U189" s="272" t="s">
        <v>7813</v>
      </c>
      <c r="V189" s="272" t="s">
        <v>7813</v>
      </c>
      <c r="W189" s="272" t="s">
        <v>7813</v>
      </c>
      <c r="X189" s="272" t="s">
        <v>7813</v>
      </c>
      <c r="Y189" s="272" t="s">
        <v>7813</v>
      </c>
      <c r="Z189" s="272" t="s">
        <v>7813</v>
      </c>
      <c r="AA189" s="272" t="s">
        <v>7813</v>
      </c>
      <c r="AB189" s="272" t="s">
        <v>7813</v>
      </c>
      <c r="AC189" s="272" t="s">
        <v>7813</v>
      </c>
      <c r="AD189" s="272" t="s">
        <v>7813</v>
      </c>
      <c r="AE189" s="272" t="s">
        <v>7813</v>
      </c>
      <c r="AF189" s="272" t="s">
        <v>7813</v>
      </c>
      <c r="AG189" s="272" t="s">
        <v>7813</v>
      </c>
      <c r="AH189" s="272" t="str">
        <f>_xlfn.IFNA(VLOOKUP(C189,'INFORM Severity - hidden'!$C$5:$G$155,5,FALSE),"-")</f>
        <v>-</v>
      </c>
    </row>
    <row r="190" spans="1:34" x14ac:dyDescent="0.35">
      <c r="A190" t="s">
        <v>750</v>
      </c>
      <c r="B190" t="s">
        <v>748</v>
      </c>
      <c r="C190" t="s">
        <v>749</v>
      </c>
      <c r="D190" s="272" t="str">
        <f t="shared" si="2"/>
        <v>Stable</v>
      </c>
      <c r="E190" s="272" t="s">
        <v>7813</v>
      </c>
      <c r="F190" s="272" t="s">
        <v>7813</v>
      </c>
      <c r="G190" s="272" t="s">
        <v>7813</v>
      </c>
      <c r="H190" s="272">
        <v>3.4</v>
      </c>
      <c r="I190" s="272">
        <v>3.4</v>
      </c>
      <c r="J190" s="272">
        <v>3.4</v>
      </c>
      <c r="K190" s="272">
        <v>3.4</v>
      </c>
      <c r="L190" s="272">
        <v>3.4</v>
      </c>
      <c r="M190" s="272">
        <v>3.4</v>
      </c>
      <c r="N190" s="272">
        <v>3.5</v>
      </c>
      <c r="O190" s="272">
        <v>3.5</v>
      </c>
      <c r="P190" s="272">
        <v>3.5</v>
      </c>
      <c r="Q190" s="272">
        <v>3.5</v>
      </c>
      <c r="R190" s="272">
        <v>3.5</v>
      </c>
      <c r="S190" s="272">
        <v>3.7</v>
      </c>
      <c r="T190" s="272">
        <v>3.7</v>
      </c>
      <c r="U190" s="272">
        <v>3.7</v>
      </c>
      <c r="V190" s="272">
        <v>3.7</v>
      </c>
      <c r="W190" s="272">
        <v>3.7</v>
      </c>
      <c r="X190" s="272">
        <v>3.7</v>
      </c>
      <c r="Y190" s="272">
        <v>3.7</v>
      </c>
      <c r="Z190" s="272">
        <v>3.7</v>
      </c>
      <c r="AA190" s="272">
        <v>3.6</v>
      </c>
      <c r="AB190" s="272">
        <v>3.6</v>
      </c>
      <c r="AC190" s="272">
        <v>3.6</v>
      </c>
      <c r="AD190" s="272">
        <v>3.6</v>
      </c>
      <c r="AE190" s="272">
        <v>3.6</v>
      </c>
      <c r="AF190" s="272">
        <v>3.6</v>
      </c>
      <c r="AG190" s="272">
        <v>3.6</v>
      </c>
      <c r="AH190" s="272">
        <f>_xlfn.IFNA(VLOOKUP(C190,'INFORM Severity - hidden'!$C$5:$G$155,5,FALSE),"-")</f>
        <v>3.6</v>
      </c>
    </row>
    <row r="191" spans="1:34" x14ac:dyDescent="0.35">
      <c r="A191" t="s">
        <v>750</v>
      </c>
      <c r="B191" t="s">
        <v>764</v>
      </c>
      <c r="C191" t="s">
        <v>765</v>
      </c>
      <c r="D191" s="272" t="str">
        <f t="shared" si="2"/>
        <v>Stable</v>
      </c>
      <c r="E191" s="272" t="s">
        <v>7813</v>
      </c>
      <c r="F191" s="272" t="s">
        <v>7813</v>
      </c>
      <c r="G191" s="272" t="s">
        <v>7813</v>
      </c>
      <c r="H191" s="272">
        <v>3.1</v>
      </c>
      <c r="I191" s="272">
        <v>3.1</v>
      </c>
      <c r="J191" s="272">
        <v>3.1</v>
      </c>
      <c r="K191" s="272">
        <v>3.1</v>
      </c>
      <c r="L191" s="272">
        <v>3.1</v>
      </c>
      <c r="M191" s="272">
        <v>3.1</v>
      </c>
      <c r="N191" s="272">
        <v>3.1</v>
      </c>
      <c r="O191" s="272">
        <v>3.1</v>
      </c>
      <c r="P191" s="272">
        <v>3.1</v>
      </c>
      <c r="Q191" s="272">
        <v>3.1</v>
      </c>
      <c r="R191" s="272">
        <v>3.1</v>
      </c>
      <c r="S191" s="272">
        <v>3.3</v>
      </c>
      <c r="T191" s="272">
        <v>3.3</v>
      </c>
      <c r="U191" s="272">
        <v>3.3</v>
      </c>
      <c r="V191" s="272">
        <v>3.3</v>
      </c>
      <c r="W191" s="272">
        <v>3.3</v>
      </c>
      <c r="X191" s="272">
        <v>3.3</v>
      </c>
      <c r="Y191" s="272">
        <v>3.3</v>
      </c>
      <c r="Z191" s="272">
        <v>3.3</v>
      </c>
      <c r="AA191" s="272">
        <v>3.3</v>
      </c>
      <c r="AB191" s="272">
        <v>3.3</v>
      </c>
      <c r="AC191" s="272">
        <v>3.3</v>
      </c>
      <c r="AD191" s="272">
        <v>3.3</v>
      </c>
      <c r="AE191" s="272">
        <v>3.3</v>
      </c>
      <c r="AF191" s="272">
        <v>3.3</v>
      </c>
      <c r="AG191" s="272">
        <v>3.3</v>
      </c>
      <c r="AH191" s="272">
        <f>_xlfn.IFNA(VLOOKUP(C191,'INFORM Severity - hidden'!$C$5:$G$155,5,FALSE),"-")</f>
        <v>3.3</v>
      </c>
    </row>
    <row r="192" spans="1:34" x14ac:dyDescent="0.35">
      <c r="A192" t="s">
        <v>750</v>
      </c>
      <c r="B192" t="s">
        <v>779</v>
      </c>
      <c r="C192" t="s">
        <v>780</v>
      </c>
      <c r="D192" s="272" t="str">
        <f t="shared" si="2"/>
        <v>Stable</v>
      </c>
      <c r="E192" s="272" t="s">
        <v>7813</v>
      </c>
      <c r="F192" s="272" t="s">
        <v>7813</v>
      </c>
      <c r="G192" s="272" t="s">
        <v>7813</v>
      </c>
      <c r="H192" s="272">
        <v>3.3</v>
      </c>
      <c r="I192" s="272">
        <v>3.3</v>
      </c>
      <c r="J192" s="272">
        <v>3.3</v>
      </c>
      <c r="K192" s="272">
        <v>3.3</v>
      </c>
      <c r="L192" s="272">
        <v>3.3</v>
      </c>
      <c r="M192" s="272">
        <v>3.3</v>
      </c>
      <c r="N192" s="272">
        <v>3.3</v>
      </c>
      <c r="O192" s="272">
        <v>3.3</v>
      </c>
      <c r="P192" s="272">
        <v>3.3</v>
      </c>
      <c r="Q192" s="272">
        <v>3.3</v>
      </c>
      <c r="R192" s="272">
        <v>3.3</v>
      </c>
      <c r="S192" s="272">
        <v>3.3</v>
      </c>
      <c r="T192" s="272">
        <v>3.4</v>
      </c>
      <c r="U192" s="272">
        <v>3.4</v>
      </c>
      <c r="V192" s="272">
        <v>3.4</v>
      </c>
      <c r="W192" s="272">
        <v>3.2</v>
      </c>
      <c r="X192" s="272">
        <v>3.2</v>
      </c>
      <c r="Y192" s="272">
        <v>3.2</v>
      </c>
      <c r="Z192" s="272">
        <v>3.2</v>
      </c>
      <c r="AA192" s="272">
        <v>3.2</v>
      </c>
      <c r="AB192" s="272">
        <v>3.2</v>
      </c>
      <c r="AC192" s="272">
        <v>3.2</v>
      </c>
      <c r="AD192" s="272">
        <v>3.2</v>
      </c>
      <c r="AE192" s="272">
        <v>3.2</v>
      </c>
      <c r="AF192" s="272">
        <v>3.2</v>
      </c>
      <c r="AG192" s="272">
        <v>3.2</v>
      </c>
      <c r="AH192" s="272">
        <f>_xlfn.IFNA(VLOOKUP(C192,'INFORM Severity - hidden'!$C$5:$G$155,5,FALSE),"-")</f>
        <v>3.2</v>
      </c>
    </row>
    <row r="193" spans="1:34" x14ac:dyDescent="0.35">
      <c r="A193" t="s">
        <v>750</v>
      </c>
      <c r="B193" t="s">
        <v>791</v>
      </c>
      <c r="C193" t="s">
        <v>792</v>
      </c>
      <c r="D193" s="272" t="str">
        <f t="shared" si="2"/>
        <v>Stable</v>
      </c>
      <c r="E193" s="272" t="s">
        <v>7813</v>
      </c>
      <c r="F193" s="272" t="s">
        <v>7813</v>
      </c>
      <c r="G193" s="272" t="s">
        <v>7813</v>
      </c>
      <c r="H193" s="272" t="s">
        <v>7813</v>
      </c>
      <c r="I193" s="272" t="s">
        <v>7813</v>
      </c>
      <c r="J193" s="272" t="s">
        <v>7813</v>
      </c>
      <c r="K193" s="272" t="s">
        <v>7813</v>
      </c>
      <c r="L193" s="272" t="s">
        <v>7813</v>
      </c>
      <c r="M193" s="272" t="s">
        <v>7813</v>
      </c>
      <c r="N193" s="272" t="s">
        <v>7813</v>
      </c>
      <c r="O193" s="272" t="s">
        <v>7813</v>
      </c>
      <c r="P193" s="272" t="s">
        <v>7813</v>
      </c>
      <c r="Q193" s="272" t="s">
        <v>7813</v>
      </c>
      <c r="R193" s="272" t="s">
        <v>7813</v>
      </c>
      <c r="S193" s="272" t="s">
        <v>7813</v>
      </c>
      <c r="T193" s="272" t="s">
        <v>7813</v>
      </c>
      <c r="U193" s="272" t="s">
        <v>7813</v>
      </c>
      <c r="V193" s="272" t="s">
        <v>7813</v>
      </c>
      <c r="W193" s="272">
        <v>2.7</v>
      </c>
      <c r="X193" s="272">
        <v>2.7</v>
      </c>
      <c r="Y193" s="272">
        <v>2.7</v>
      </c>
      <c r="Z193" s="272">
        <v>2.6</v>
      </c>
      <c r="AA193" s="272">
        <v>2.5</v>
      </c>
      <c r="AB193" s="272">
        <v>2.5</v>
      </c>
      <c r="AC193" s="272">
        <v>2.5</v>
      </c>
      <c r="AD193" s="272">
        <v>2.5</v>
      </c>
      <c r="AE193" s="272">
        <v>2.5</v>
      </c>
      <c r="AF193" s="272">
        <v>2.5</v>
      </c>
      <c r="AG193" s="272">
        <v>2.5</v>
      </c>
      <c r="AH193" s="272">
        <f>_xlfn.IFNA(VLOOKUP(C193,'INFORM Severity - hidden'!$C$5:$G$155,5,FALSE),"-")</f>
        <v>2.5</v>
      </c>
    </row>
    <row r="194" spans="1:34" x14ac:dyDescent="0.35">
      <c r="A194" t="s">
        <v>750</v>
      </c>
      <c r="B194" t="s">
        <v>7972</v>
      </c>
      <c r="C194" t="s">
        <v>7973</v>
      </c>
      <c r="D194" s="272" t="str">
        <f t="shared" si="2"/>
        <v>-</v>
      </c>
      <c r="E194" s="272" t="s">
        <v>7813</v>
      </c>
      <c r="F194" s="272" t="s">
        <v>7813</v>
      </c>
      <c r="G194" s="272" t="s">
        <v>7813</v>
      </c>
      <c r="H194" s="272" t="s">
        <v>7813</v>
      </c>
      <c r="I194" s="272" t="s">
        <v>7813</v>
      </c>
      <c r="J194" s="272" t="s">
        <v>7813</v>
      </c>
      <c r="K194" s="272" t="s">
        <v>7813</v>
      </c>
      <c r="L194" s="272" t="s">
        <v>7813</v>
      </c>
      <c r="M194" s="272" t="s">
        <v>7813</v>
      </c>
      <c r="N194" s="272" t="s">
        <v>7813</v>
      </c>
      <c r="O194" s="272" t="s">
        <v>7813</v>
      </c>
      <c r="P194" s="272" t="s">
        <v>7813</v>
      </c>
      <c r="Q194" s="272" t="s">
        <v>7813</v>
      </c>
      <c r="R194" s="272" t="s">
        <v>7813</v>
      </c>
      <c r="S194" s="272" t="s">
        <v>7813</v>
      </c>
      <c r="T194" s="272" t="s">
        <v>7813</v>
      </c>
      <c r="U194" s="272" t="s">
        <v>7813</v>
      </c>
      <c r="V194" s="272" t="s">
        <v>7813</v>
      </c>
      <c r="W194" s="272" t="s">
        <v>7813</v>
      </c>
      <c r="X194" s="272" t="s">
        <v>7813</v>
      </c>
      <c r="Y194" s="272">
        <v>2.1</v>
      </c>
      <c r="Z194" s="272">
        <v>2.6</v>
      </c>
      <c r="AA194" s="272">
        <v>2.6</v>
      </c>
      <c r="AB194" s="272">
        <v>2.6</v>
      </c>
      <c r="AC194" s="272">
        <v>2.6</v>
      </c>
      <c r="AD194" s="272" t="s">
        <v>7813</v>
      </c>
      <c r="AE194" s="272" t="s">
        <v>7813</v>
      </c>
      <c r="AF194" s="272" t="s">
        <v>7813</v>
      </c>
      <c r="AG194" s="272" t="s">
        <v>7813</v>
      </c>
      <c r="AH194" s="272" t="str">
        <f>_xlfn.IFNA(VLOOKUP(C194,'INFORM Severity - hidden'!$C$5:$G$155,5,FALSE),"-")</f>
        <v>-</v>
      </c>
    </row>
    <row r="195" spans="1:34" x14ac:dyDescent="0.35">
      <c r="A195" t="s">
        <v>412</v>
      </c>
      <c r="B195" t="s">
        <v>410</v>
      </c>
      <c r="C195" t="s">
        <v>411</v>
      </c>
      <c r="D195" s="272" t="str">
        <f t="shared" ref="D195:D224" si="3">IF(AH195="-","-",IFERROR(IF(ROUND(AVERAGE(AF195:AH195),1)=ROUND(AVERAGE(AC195:AE195),1),"Stable",IF(ROUND(AVERAGE(AF195:AH195),1)&lt;ROUND(AVERAGE(AC195:AE195),1),"Decreasing",IF(ROUND(AVERAGE(AF195:AH195),1)&gt;ROUND(AVERAGE(AC195:AE195),1),"Increasing"))),"-"))</f>
        <v>Stable</v>
      </c>
      <c r="E195" s="272" t="s">
        <v>7813</v>
      </c>
      <c r="F195" s="272" t="s">
        <v>7813</v>
      </c>
      <c r="G195" s="272" t="s">
        <v>7813</v>
      </c>
      <c r="H195" s="272" t="s">
        <v>7813</v>
      </c>
      <c r="I195" s="272" t="s">
        <v>7813</v>
      </c>
      <c r="J195" s="272" t="s">
        <v>7813</v>
      </c>
      <c r="K195" s="272" t="s">
        <v>7813</v>
      </c>
      <c r="L195" s="272" t="s">
        <v>7813</v>
      </c>
      <c r="M195" s="272" t="s">
        <v>7813</v>
      </c>
      <c r="N195" s="272" t="s">
        <v>7813</v>
      </c>
      <c r="O195" s="272" t="s">
        <v>7813</v>
      </c>
      <c r="P195" s="272" t="s">
        <v>7813</v>
      </c>
      <c r="Q195" s="272">
        <v>1.7</v>
      </c>
      <c r="R195" s="272">
        <v>1.7</v>
      </c>
      <c r="S195" s="272">
        <v>2.1</v>
      </c>
      <c r="T195" s="272">
        <v>2.1</v>
      </c>
      <c r="U195" s="272">
        <v>2.1</v>
      </c>
      <c r="V195" s="272">
        <v>2.1</v>
      </c>
      <c r="W195" s="272">
        <v>2.1</v>
      </c>
      <c r="X195" s="272">
        <v>2.1</v>
      </c>
      <c r="Y195" s="272">
        <v>2.1</v>
      </c>
      <c r="Z195" s="272">
        <v>2.1</v>
      </c>
      <c r="AA195" s="272">
        <v>2.1</v>
      </c>
      <c r="AB195" s="272">
        <v>2.1</v>
      </c>
      <c r="AC195" s="272">
        <v>1.9</v>
      </c>
      <c r="AD195" s="272">
        <v>2</v>
      </c>
      <c r="AE195" s="272">
        <v>2</v>
      </c>
      <c r="AF195" s="272">
        <v>2</v>
      </c>
      <c r="AG195" s="272">
        <v>2</v>
      </c>
      <c r="AH195" s="272">
        <f>_xlfn.IFNA(VLOOKUP(C195,'INFORM Severity - hidden'!$C$5:$G$155,5,FALSE),"-")</f>
        <v>2</v>
      </c>
    </row>
    <row r="196" spans="1:34" x14ac:dyDescent="0.35">
      <c r="A196" t="s">
        <v>412</v>
      </c>
      <c r="B196" t="s">
        <v>423</v>
      </c>
      <c r="C196" t="s">
        <v>424</v>
      </c>
      <c r="D196" s="272" t="str">
        <f t="shared" si="3"/>
        <v>-</v>
      </c>
      <c r="E196" s="272" t="s">
        <v>7813</v>
      </c>
      <c r="F196" s="272" t="s">
        <v>7813</v>
      </c>
      <c r="G196" s="272" t="s">
        <v>7813</v>
      </c>
      <c r="H196" s="272" t="s">
        <v>7813</v>
      </c>
      <c r="I196" s="272" t="s">
        <v>7813</v>
      </c>
      <c r="J196" s="272" t="s">
        <v>7813</v>
      </c>
      <c r="K196" s="272" t="s">
        <v>7813</v>
      </c>
      <c r="L196" s="272" t="s">
        <v>7813</v>
      </c>
      <c r="M196" s="272" t="s">
        <v>7813</v>
      </c>
      <c r="N196" s="272" t="s">
        <v>7813</v>
      </c>
      <c r="O196" s="272" t="s">
        <v>7813</v>
      </c>
      <c r="P196" s="272" t="s">
        <v>7813</v>
      </c>
      <c r="Q196" s="272" t="s">
        <v>7813</v>
      </c>
      <c r="R196" s="272" t="s">
        <v>7813</v>
      </c>
      <c r="S196" s="272" t="s">
        <v>7813</v>
      </c>
      <c r="T196" s="272" t="s">
        <v>7813</v>
      </c>
      <c r="U196" s="272" t="s">
        <v>7813</v>
      </c>
      <c r="V196" s="272" t="s">
        <v>7813</v>
      </c>
      <c r="W196" s="272" t="s">
        <v>7813</v>
      </c>
      <c r="X196" s="272" t="s">
        <v>7813</v>
      </c>
      <c r="Y196" s="272" t="s">
        <v>7813</v>
      </c>
      <c r="Z196" s="272" t="s">
        <v>7813</v>
      </c>
      <c r="AA196" s="272" t="s">
        <v>7813</v>
      </c>
      <c r="AB196" s="272" t="s">
        <v>7813</v>
      </c>
      <c r="AC196" s="272" t="s">
        <v>7813</v>
      </c>
      <c r="AD196" s="272" t="s">
        <v>7813</v>
      </c>
      <c r="AE196" s="272" t="s">
        <v>7813</v>
      </c>
      <c r="AF196" s="272" t="s">
        <v>7813</v>
      </c>
      <c r="AG196" s="272" t="s">
        <v>7813</v>
      </c>
      <c r="AH196" s="272" t="str">
        <f>_xlfn.IFNA(VLOOKUP(C196,'INFORM Severity - hidden'!$C$5:$G$155,5,FALSE),"-")</f>
        <v>x</v>
      </c>
    </row>
    <row r="197" spans="1:34" x14ac:dyDescent="0.35">
      <c r="A197" t="s">
        <v>412</v>
      </c>
      <c r="B197" t="s">
        <v>433</v>
      </c>
      <c r="C197" t="s">
        <v>434</v>
      </c>
      <c r="D197" s="272" t="str">
        <f t="shared" si="3"/>
        <v>Stable</v>
      </c>
      <c r="E197" s="272" t="s">
        <v>7813</v>
      </c>
      <c r="F197" s="272">
        <v>1.2</v>
      </c>
      <c r="G197" s="272">
        <v>1.2</v>
      </c>
      <c r="H197" s="272">
        <v>1.4</v>
      </c>
      <c r="I197" s="272">
        <v>1.4</v>
      </c>
      <c r="J197" s="272">
        <v>1.4</v>
      </c>
      <c r="K197" s="272">
        <v>1.4</v>
      </c>
      <c r="L197" s="272">
        <v>1.4</v>
      </c>
      <c r="M197" s="272">
        <v>1.4</v>
      </c>
      <c r="N197" s="272">
        <v>1.4</v>
      </c>
      <c r="O197" s="272">
        <v>2.1</v>
      </c>
      <c r="P197" s="272">
        <v>2.1</v>
      </c>
      <c r="Q197" s="272">
        <v>2.1</v>
      </c>
      <c r="R197" s="272">
        <v>2.1</v>
      </c>
      <c r="S197" s="272">
        <v>2.1</v>
      </c>
      <c r="T197" s="272">
        <v>2.1</v>
      </c>
      <c r="U197" s="272">
        <v>2.1</v>
      </c>
      <c r="V197" s="272">
        <v>2.1</v>
      </c>
      <c r="W197" s="272">
        <v>2.1</v>
      </c>
      <c r="X197" s="272">
        <v>2.1</v>
      </c>
      <c r="Y197" s="272">
        <v>2.1</v>
      </c>
      <c r="Z197" s="272">
        <v>2.2000000000000002</v>
      </c>
      <c r="AA197" s="272">
        <v>2.2999999999999998</v>
      </c>
      <c r="AB197" s="272">
        <v>2.2999999999999998</v>
      </c>
      <c r="AC197" s="272">
        <v>2.2999999999999998</v>
      </c>
      <c r="AD197" s="272">
        <v>2.2999999999999998</v>
      </c>
      <c r="AE197" s="272">
        <v>2.2999999999999998</v>
      </c>
      <c r="AF197" s="272">
        <v>2.2999999999999998</v>
      </c>
      <c r="AG197" s="272">
        <v>2.2999999999999998</v>
      </c>
      <c r="AH197" s="272">
        <f>_xlfn.IFNA(VLOOKUP(C197,'INFORM Severity - hidden'!$C$5:$G$155,5,FALSE),"-")</f>
        <v>2.2999999999999998</v>
      </c>
    </row>
    <row r="198" spans="1:34" x14ac:dyDescent="0.35">
      <c r="A198" t="s">
        <v>6027</v>
      </c>
      <c r="B198" t="s">
        <v>6025</v>
      </c>
      <c r="C198" t="s">
        <v>6026</v>
      </c>
      <c r="D198" s="272" t="str">
        <f t="shared" si="3"/>
        <v>-</v>
      </c>
      <c r="E198" s="272" t="s">
        <v>7813</v>
      </c>
      <c r="F198" s="272" t="s">
        <v>7813</v>
      </c>
      <c r="G198" s="272" t="s">
        <v>7813</v>
      </c>
      <c r="H198" s="272" t="s">
        <v>7813</v>
      </c>
      <c r="I198" s="272" t="s">
        <v>7813</v>
      </c>
      <c r="J198" s="272" t="s">
        <v>7813</v>
      </c>
      <c r="K198" s="272" t="s">
        <v>7813</v>
      </c>
      <c r="L198" s="272" t="s">
        <v>7813</v>
      </c>
      <c r="M198" s="272" t="s">
        <v>7813</v>
      </c>
      <c r="N198" s="272" t="s">
        <v>7813</v>
      </c>
      <c r="O198" s="272" t="s">
        <v>7813</v>
      </c>
      <c r="P198" s="272" t="s">
        <v>7813</v>
      </c>
      <c r="Q198" s="272" t="s">
        <v>7813</v>
      </c>
      <c r="R198" s="272" t="s">
        <v>7813</v>
      </c>
      <c r="S198" s="272" t="s">
        <v>7813</v>
      </c>
      <c r="T198" s="272" t="s">
        <v>7813</v>
      </c>
      <c r="U198" s="272" t="s">
        <v>7813</v>
      </c>
      <c r="V198" s="272" t="s">
        <v>7813</v>
      </c>
      <c r="W198" s="272" t="s">
        <v>7813</v>
      </c>
      <c r="X198" s="272" t="s">
        <v>7813</v>
      </c>
      <c r="Y198" s="272" t="s">
        <v>7813</v>
      </c>
      <c r="Z198" s="272" t="s">
        <v>7813</v>
      </c>
      <c r="AA198" s="272" t="s">
        <v>7813</v>
      </c>
      <c r="AB198" s="272" t="s">
        <v>7813</v>
      </c>
      <c r="AC198" s="272" t="s">
        <v>7813</v>
      </c>
      <c r="AD198" s="272" t="s">
        <v>7813</v>
      </c>
      <c r="AE198" s="272" t="s">
        <v>7813</v>
      </c>
      <c r="AF198" s="272">
        <v>1.4</v>
      </c>
      <c r="AG198" s="272">
        <v>1.3</v>
      </c>
      <c r="AH198" s="272">
        <f>_xlfn.IFNA(VLOOKUP(C198,'INFORM Severity - hidden'!$C$5:$G$155,5,FALSE),"-")</f>
        <v>1.3</v>
      </c>
    </row>
    <row r="199" spans="1:34" x14ac:dyDescent="0.35">
      <c r="A199" t="s">
        <v>993</v>
      </c>
      <c r="B199" t="s">
        <v>991</v>
      </c>
      <c r="C199" t="s">
        <v>992</v>
      </c>
      <c r="D199" s="272" t="str">
        <f t="shared" si="3"/>
        <v>Stable</v>
      </c>
      <c r="E199" s="272" t="s">
        <v>7813</v>
      </c>
      <c r="F199" s="272">
        <v>0.9</v>
      </c>
      <c r="G199" s="272">
        <v>0.9</v>
      </c>
      <c r="H199" s="272">
        <v>1.4</v>
      </c>
      <c r="I199" s="272">
        <v>1.4</v>
      </c>
      <c r="J199" s="272">
        <v>1.4</v>
      </c>
      <c r="K199" s="272">
        <v>1.4</v>
      </c>
      <c r="L199" s="272">
        <v>1.4</v>
      </c>
      <c r="M199" s="272">
        <v>1.4</v>
      </c>
      <c r="N199" s="272">
        <v>1.4</v>
      </c>
      <c r="O199" s="272">
        <v>1.7</v>
      </c>
      <c r="P199" s="272">
        <v>1.5</v>
      </c>
      <c r="Q199" s="272">
        <v>1.5</v>
      </c>
      <c r="R199" s="272">
        <v>1.5</v>
      </c>
      <c r="S199" s="272">
        <v>1.5</v>
      </c>
      <c r="T199" s="272">
        <v>1.5</v>
      </c>
      <c r="U199" s="272">
        <v>1.5</v>
      </c>
      <c r="V199" s="272">
        <v>1.5</v>
      </c>
      <c r="W199" s="272">
        <v>1.5</v>
      </c>
      <c r="X199" s="272">
        <v>1.5</v>
      </c>
      <c r="Y199" s="272">
        <v>1.5</v>
      </c>
      <c r="Z199" s="272">
        <v>1.5</v>
      </c>
      <c r="AA199" s="272">
        <v>1.8</v>
      </c>
      <c r="AB199" s="272">
        <v>1.8</v>
      </c>
      <c r="AC199" s="272">
        <v>1.8</v>
      </c>
      <c r="AD199" s="272">
        <v>1.8</v>
      </c>
      <c r="AE199" s="272">
        <v>1.8</v>
      </c>
      <c r="AF199" s="272">
        <v>1.8</v>
      </c>
      <c r="AG199" s="272">
        <v>1.8</v>
      </c>
      <c r="AH199" s="272">
        <f>_xlfn.IFNA(VLOOKUP(C199,'INFORM Severity - hidden'!$C$5:$G$155,5,FALSE),"-")</f>
        <v>1.8</v>
      </c>
    </row>
    <row r="200" spans="1:34" x14ac:dyDescent="0.35">
      <c r="A200" t="s">
        <v>806</v>
      </c>
      <c r="B200" t="s">
        <v>804</v>
      </c>
      <c r="C200" t="s">
        <v>805</v>
      </c>
      <c r="D200" s="272" t="str">
        <f t="shared" si="3"/>
        <v>-</v>
      </c>
      <c r="E200" s="272" t="s">
        <v>7813</v>
      </c>
      <c r="F200" s="272" t="s">
        <v>7813</v>
      </c>
      <c r="G200" s="272" t="s">
        <v>7813</v>
      </c>
      <c r="H200" s="272" t="s">
        <v>7813</v>
      </c>
      <c r="I200" s="272" t="s">
        <v>7813</v>
      </c>
      <c r="J200" s="272" t="s">
        <v>7813</v>
      </c>
      <c r="K200" s="272" t="s">
        <v>7813</v>
      </c>
      <c r="L200" s="272" t="s">
        <v>7813</v>
      </c>
      <c r="M200" s="272" t="s">
        <v>7813</v>
      </c>
      <c r="N200" s="272" t="s">
        <v>7813</v>
      </c>
      <c r="O200" s="272" t="s">
        <v>7813</v>
      </c>
      <c r="P200" s="272" t="s">
        <v>7813</v>
      </c>
      <c r="Q200" s="272" t="s">
        <v>7813</v>
      </c>
      <c r="R200" s="272" t="s">
        <v>7813</v>
      </c>
      <c r="S200" s="272" t="s">
        <v>7813</v>
      </c>
      <c r="T200" s="272" t="s">
        <v>7813</v>
      </c>
      <c r="U200" s="272" t="s">
        <v>7813</v>
      </c>
      <c r="V200" s="272" t="s">
        <v>7813</v>
      </c>
      <c r="W200" s="272" t="s">
        <v>7813</v>
      </c>
      <c r="X200" s="272" t="s">
        <v>7813</v>
      </c>
      <c r="Y200" s="272" t="s">
        <v>7813</v>
      </c>
      <c r="Z200" s="272" t="s">
        <v>7813</v>
      </c>
      <c r="AA200" s="272" t="s">
        <v>7813</v>
      </c>
      <c r="AB200" s="272" t="s">
        <v>7813</v>
      </c>
      <c r="AC200" s="272" t="s">
        <v>7813</v>
      </c>
      <c r="AD200" s="272" t="s">
        <v>7813</v>
      </c>
      <c r="AE200" s="272" t="s">
        <v>7813</v>
      </c>
      <c r="AF200" s="272" t="s">
        <v>7813</v>
      </c>
      <c r="AG200" s="272" t="s">
        <v>7813</v>
      </c>
      <c r="AH200" s="272" t="str">
        <f>_xlfn.IFNA(VLOOKUP(C200,'INFORM Severity - hidden'!$C$5:$G$155,5,FALSE),"-")</f>
        <v>x</v>
      </c>
    </row>
    <row r="201" spans="1:34" x14ac:dyDescent="0.35">
      <c r="A201" t="s">
        <v>828</v>
      </c>
      <c r="B201" t="s">
        <v>826</v>
      </c>
      <c r="C201" t="s">
        <v>827</v>
      </c>
      <c r="D201" s="272" t="str">
        <f t="shared" si="3"/>
        <v>Stable</v>
      </c>
      <c r="E201" s="272" t="s">
        <v>7813</v>
      </c>
      <c r="F201" s="272" t="s">
        <v>7813</v>
      </c>
      <c r="G201" s="272" t="s">
        <v>7813</v>
      </c>
      <c r="H201" s="272">
        <v>3.6</v>
      </c>
      <c r="I201" s="272">
        <v>3.6</v>
      </c>
      <c r="J201" s="272">
        <v>3.6</v>
      </c>
      <c r="K201" s="272">
        <v>3.5</v>
      </c>
      <c r="L201" s="272">
        <v>3.5</v>
      </c>
      <c r="M201" s="272">
        <v>3.5</v>
      </c>
      <c r="N201" s="272">
        <v>3.5</v>
      </c>
      <c r="O201" s="272">
        <v>3.5</v>
      </c>
      <c r="P201" s="272">
        <v>3.5</v>
      </c>
      <c r="Q201" s="272">
        <v>3.2</v>
      </c>
      <c r="R201" s="272">
        <v>3.2</v>
      </c>
      <c r="S201" s="272">
        <v>3.2</v>
      </c>
      <c r="T201" s="272">
        <v>3.2</v>
      </c>
      <c r="U201" s="272">
        <v>3.2</v>
      </c>
      <c r="V201" s="272">
        <v>3.2</v>
      </c>
      <c r="W201" s="272">
        <v>3.2</v>
      </c>
      <c r="X201" s="272">
        <v>3.2</v>
      </c>
      <c r="Y201" s="272">
        <v>3.2</v>
      </c>
      <c r="Z201" s="272">
        <v>3.2</v>
      </c>
      <c r="AA201" s="272">
        <v>3.3</v>
      </c>
      <c r="AB201" s="272">
        <v>3.3</v>
      </c>
      <c r="AC201" s="272">
        <v>3.2</v>
      </c>
      <c r="AD201" s="272">
        <v>3.2</v>
      </c>
      <c r="AE201" s="272">
        <v>3.2</v>
      </c>
      <c r="AF201" s="272">
        <v>3.2</v>
      </c>
      <c r="AG201" s="272">
        <v>3.2</v>
      </c>
      <c r="AH201" s="272">
        <f>_xlfn.IFNA(VLOOKUP(C201,'INFORM Severity - hidden'!$C$5:$G$155,5,FALSE),"-")</f>
        <v>3.2</v>
      </c>
    </row>
    <row r="202" spans="1:34" x14ac:dyDescent="0.35">
      <c r="A202" t="s">
        <v>828</v>
      </c>
      <c r="B202" t="s">
        <v>848</v>
      </c>
      <c r="C202" t="s">
        <v>849</v>
      </c>
      <c r="D202" s="272" t="str">
        <f t="shared" si="3"/>
        <v>Stable</v>
      </c>
      <c r="E202" s="272" t="s">
        <v>7813</v>
      </c>
      <c r="F202" s="272" t="s">
        <v>7813</v>
      </c>
      <c r="G202" s="272" t="s">
        <v>7813</v>
      </c>
      <c r="H202" s="272">
        <v>3.3</v>
      </c>
      <c r="I202" s="272">
        <v>3.3</v>
      </c>
      <c r="J202" s="272">
        <v>3.3</v>
      </c>
      <c r="K202" s="272">
        <v>3.3</v>
      </c>
      <c r="L202" s="272">
        <v>3.3</v>
      </c>
      <c r="M202" s="272">
        <v>3.3</v>
      </c>
      <c r="N202" s="272">
        <v>3.3</v>
      </c>
      <c r="O202" s="272">
        <v>3.3</v>
      </c>
      <c r="P202" s="272">
        <v>3.3</v>
      </c>
      <c r="Q202" s="272">
        <v>3.3</v>
      </c>
      <c r="R202" s="272">
        <v>3.3</v>
      </c>
      <c r="S202" s="272">
        <v>3.3</v>
      </c>
      <c r="T202" s="272">
        <v>3.3</v>
      </c>
      <c r="U202" s="272">
        <v>3.3</v>
      </c>
      <c r="V202" s="272">
        <v>3.2</v>
      </c>
      <c r="W202" s="272">
        <v>3.2</v>
      </c>
      <c r="X202" s="272">
        <v>3.2</v>
      </c>
      <c r="Y202" s="272">
        <v>3.2</v>
      </c>
      <c r="Z202" s="272">
        <v>3.2</v>
      </c>
      <c r="AA202" s="272">
        <v>3.3</v>
      </c>
      <c r="AB202" s="272">
        <v>3.3</v>
      </c>
      <c r="AC202" s="272">
        <v>3.3</v>
      </c>
      <c r="AD202" s="272">
        <v>3.3</v>
      </c>
      <c r="AE202" s="272">
        <v>3.3</v>
      </c>
      <c r="AF202" s="272">
        <v>3.3</v>
      </c>
      <c r="AG202" s="272">
        <v>3.3</v>
      </c>
      <c r="AH202" s="272">
        <f>_xlfn.IFNA(VLOOKUP(C202,'INFORM Severity - hidden'!$C$5:$G$155,5,FALSE),"-")</f>
        <v>3.3</v>
      </c>
    </row>
    <row r="203" spans="1:34" x14ac:dyDescent="0.35">
      <c r="A203" t="s">
        <v>828</v>
      </c>
      <c r="B203" t="s">
        <v>871</v>
      </c>
      <c r="C203" t="s">
        <v>872</v>
      </c>
      <c r="D203" s="272" t="str">
        <f t="shared" si="3"/>
        <v>Stable</v>
      </c>
      <c r="E203" s="272" t="s">
        <v>7813</v>
      </c>
      <c r="F203" s="272" t="s">
        <v>7813</v>
      </c>
      <c r="G203" s="272" t="s">
        <v>7813</v>
      </c>
      <c r="H203" s="272">
        <v>3.3</v>
      </c>
      <c r="I203" s="272">
        <v>3.3</v>
      </c>
      <c r="J203" s="272">
        <v>3.3</v>
      </c>
      <c r="K203" s="272">
        <v>3.2</v>
      </c>
      <c r="L203" s="272">
        <v>3.3</v>
      </c>
      <c r="M203" s="272">
        <v>3.3</v>
      </c>
      <c r="N203" s="272">
        <v>3.2</v>
      </c>
      <c r="O203" s="272">
        <v>3.2</v>
      </c>
      <c r="P203" s="272">
        <v>3.2</v>
      </c>
      <c r="Q203" s="272">
        <v>3.1</v>
      </c>
      <c r="R203" s="272">
        <v>3.1</v>
      </c>
      <c r="S203" s="272">
        <v>3.1</v>
      </c>
      <c r="T203" s="272">
        <v>3.1</v>
      </c>
      <c r="U203" s="272">
        <v>3.1</v>
      </c>
      <c r="V203" s="272">
        <v>3.1</v>
      </c>
      <c r="W203" s="272">
        <v>3.1</v>
      </c>
      <c r="X203" s="272">
        <v>3.1</v>
      </c>
      <c r="Y203" s="272">
        <v>3.1</v>
      </c>
      <c r="Z203" s="272">
        <v>3.1</v>
      </c>
      <c r="AA203" s="272">
        <v>3.2</v>
      </c>
      <c r="AB203" s="272">
        <v>3.2</v>
      </c>
      <c r="AC203" s="272">
        <v>3.2</v>
      </c>
      <c r="AD203" s="272">
        <v>3.2</v>
      </c>
      <c r="AE203" s="272">
        <v>3.2</v>
      </c>
      <c r="AF203" s="272">
        <v>3.2</v>
      </c>
      <c r="AG203" s="272">
        <v>3.2</v>
      </c>
      <c r="AH203" s="272">
        <f>_xlfn.IFNA(VLOOKUP(C203,'INFORM Severity - hidden'!$C$5:$G$155,5,FALSE),"-")</f>
        <v>3.2</v>
      </c>
    </row>
    <row r="204" spans="1:34" x14ac:dyDescent="0.35">
      <c r="A204" t="s">
        <v>828</v>
      </c>
      <c r="B204" t="s">
        <v>891</v>
      </c>
      <c r="C204" t="s">
        <v>892</v>
      </c>
      <c r="D204" s="272" t="str">
        <f t="shared" si="3"/>
        <v>-</v>
      </c>
      <c r="E204" s="272" t="s">
        <v>7813</v>
      </c>
      <c r="F204" s="272" t="s">
        <v>7813</v>
      </c>
      <c r="G204" s="272" t="s">
        <v>7813</v>
      </c>
      <c r="H204" s="272" t="s">
        <v>7813</v>
      </c>
      <c r="I204" s="272" t="s">
        <v>7813</v>
      </c>
      <c r="J204" s="272" t="s">
        <v>7813</v>
      </c>
      <c r="K204" s="272" t="s">
        <v>7813</v>
      </c>
      <c r="L204" s="272" t="s">
        <v>7813</v>
      </c>
      <c r="M204" s="272" t="s">
        <v>7813</v>
      </c>
      <c r="N204" s="272" t="s">
        <v>7813</v>
      </c>
      <c r="O204" s="272" t="s">
        <v>7813</v>
      </c>
      <c r="P204" s="272" t="s">
        <v>7813</v>
      </c>
      <c r="Q204" s="272" t="s">
        <v>7813</v>
      </c>
      <c r="R204" s="272" t="s">
        <v>7813</v>
      </c>
      <c r="S204" s="272" t="s">
        <v>7813</v>
      </c>
      <c r="T204" s="272" t="s">
        <v>7813</v>
      </c>
      <c r="U204" s="272" t="s">
        <v>7813</v>
      </c>
      <c r="V204" s="272" t="s">
        <v>7813</v>
      </c>
      <c r="W204" s="272" t="s">
        <v>7813</v>
      </c>
      <c r="X204" s="272" t="s">
        <v>7813</v>
      </c>
      <c r="Y204" s="272" t="s">
        <v>7813</v>
      </c>
      <c r="Z204" s="272" t="s">
        <v>7813</v>
      </c>
      <c r="AA204" s="272" t="s">
        <v>7813</v>
      </c>
      <c r="AB204" s="272" t="s">
        <v>7813</v>
      </c>
      <c r="AC204" s="272" t="s">
        <v>7813</v>
      </c>
      <c r="AD204" s="272" t="s">
        <v>7813</v>
      </c>
      <c r="AE204" s="272" t="s">
        <v>7813</v>
      </c>
      <c r="AF204" s="272" t="s">
        <v>7813</v>
      </c>
      <c r="AG204" s="272" t="s">
        <v>7813</v>
      </c>
      <c r="AH204" s="272" t="str">
        <f>_xlfn.IFNA(VLOOKUP(C204,'INFORM Severity - hidden'!$C$5:$G$155,5,FALSE),"-")</f>
        <v>x</v>
      </c>
    </row>
    <row r="205" spans="1:34" x14ac:dyDescent="0.35">
      <c r="A205" t="s">
        <v>171</v>
      </c>
      <c r="B205" t="s">
        <v>169</v>
      </c>
      <c r="C205" t="s">
        <v>170</v>
      </c>
      <c r="D205" s="272" t="str">
        <f t="shared" si="3"/>
        <v>Stable</v>
      </c>
      <c r="E205" s="272">
        <v>1.5</v>
      </c>
      <c r="F205" s="272">
        <v>1.5</v>
      </c>
      <c r="G205" s="272">
        <v>1.5</v>
      </c>
      <c r="H205" s="272">
        <v>2.2000000000000002</v>
      </c>
      <c r="I205" s="272">
        <v>2.2000000000000002</v>
      </c>
      <c r="J205" s="272">
        <v>2.1</v>
      </c>
      <c r="K205" s="272">
        <v>1.8</v>
      </c>
      <c r="L205" s="272">
        <v>1.8</v>
      </c>
      <c r="M205" s="272">
        <v>1.9</v>
      </c>
      <c r="N205" s="272">
        <v>1.8</v>
      </c>
      <c r="O205" s="272">
        <v>1.8</v>
      </c>
      <c r="P205" s="272">
        <v>1.8</v>
      </c>
      <c r="Q205" s="272">
        <v>1.8</v>
      </c>
      <c r="R205" s="272">
        <v>1.8</v>
      </c>
      <c r="S205" s="272">
        <v>1.8</v>
      </c>
      <c r="T205" s="272">
        <v>1.8</v>
      </c>
      <c r="U205" s="272">
        <v>1.8</v>
      </c>
      <c r="V205" s="272">
        <v>1.8</v>
      </c>
      <c r="W205" s="272">
        <v>1.8</v>
      </c>
      <c r="X205" s="272">
        <v>2.5</v>
      </c>
      <c r="Y205" s="272">
        <v>2.4</v>
      </c>
      <c r="Z205" s="272">
        <v>1.7</v>
      </c>
      <c r="AA205" s="272">
        <v>1.7</v>
      </c>
      <c r="AB205" s="272">
        <v>1.7</v>
      </c>
      <c r="AC205" s="272">
        <v>1.7</v>
      </c>
      <c r="AD205" s="272">
        <v>1.7</v>
      </c>
      <c r="AE205" s="272">
        <v>1.7</v>
      </c>
      <c r="AF205" s="272">
        <v>1.7</v>
      </c>
      <c r="AG205" s="272">
        <v>1.7</v>
      </c>
      <c r="AH205" s="272">
        <f>_xlfn.IFNA(VLOOKUP(C205,'INFORM Severity - hidden'!$C$5:$G$155,5,FALSE),"-")</f>
        <v>1.7</v>
      </c>
    </row>
    <row r="206" spans="1:34" x14ac:dyDescent="0.35">
      <c r="A206" t="s">
        <v>2008</v>
      </c>
      <c r="B206" t="s">
        <v>7974</v>
      </c>
      <c r="C206" t="s">
        <v>7975</v>
      </c>
      <c r="D206" s="272" t="str">
        <f t="shared" si="3"/>
        <v>-</v>
      </c>
      <c r="E206" s="272" t="s">
        <v>7813</v>
      </c>
      <c r="F206" s="272">
        <v>2.9</v>
      </c>
      <c r="G206" s="272">
        <v>3</v>
      </c>
      <c r="H206" s="272">
        <v>3.1</v>
      </c>
      <c r="I206" s="272">
        <v>3.1</v>
      </c>
      <c r="J206" s="272">
        <v>3</v>
      </c>
      <c r="K206" s="272">
        <v>2.9</v>
      </c>
      <c r="L206" s="272">
        <v>2.9</v>
      </c>
      <c r="M206" s="272">
        <v>2.9</v>
      </c>
      <c r="N206" s="272">
        <v>2.9</v>
      </c>
      <c r="O206" s="272" t="s">
        <v>7813</v>
      </c>
      <c r="P206" s="272" t="s">
        <v>7813</v>
      </c>
      <c r="Q206" s="272" t="s">
        <v>7813</v>
      </c>
      <c r="R206" s="272" t="s">
        <v>7813</v>
      </c>
      <c r="S206" s="272" t="s">
        <v>7813</v>
      </c>
      <c r="T206" s="272" t="s">
        <v>7813</v>
      </c>
      <c r="U206" s="272">
        <v>2.9</v>
      </c>
      <c r="V206" s="272">
        <v>2.9</v>
      </c>
      <c r="W206" s="272">
        <v>2.9</v>
      </c>
      <c r="X206" s="272">
        <v>2.9</v>
      </c>
      <c r="Y206" s="272">
        <v>2.9</v>
      </c>
      <c r="Z206" s="272">
        <v>2.9</v>
      </c>
      <c r="AA206" s="272">
        <v>3.1</v>
      </c>
      <c r="AB206" s="272">
        <v>3.1</v>
      </c>
      <c r="AC206" s="272">
        <v>3.1</v>
      </c>
      <c r="AD206" s="272">
        <v>3.1</v>
      </c>
      <c r="AE206" s="272">
        <v>3.1</v>
      </c>
      <c r="AF206" s="272">
        <v>3.1</v>
      </c>
      <c r="AG206" s="272">
        <v>3.1</v>
      </c>
      <c r="AH206" s="272" t="str">
        <f>_xlfn.IFNA(VLOOKUP(C206,'INFORM Severity - hidden'!$C$5:$G$155,5,FALSE),"-")</f>
        <v>-</v>
      </c>
    </row>
    <row r="207" spans="1:34" x14ac:dyDescent="0.35">
      <c r="A207" t="s">
        <v>2008</v>
      </c>
      <c r="B207" t="s">
        <v>7976</v>
      </c>
      <c r="C207" t="s">
        <v>7977</v>
      </c>
      <c r="D207" s="272" t="str">
        <f t="shared" si="3"/>
        <v>-</v>
      </c>
      <c r="E207" s="272" t="s">
        <v>7813</v>
      </c>
      <c r="F207" s="272">
        <v>2.8</v>
      </c>
      <c r="G207" s="272">
        <v>2.8</v>
      </c>
      <c r="H207" s="272">
        <v>2.6</v>
      </c>
      <c r="I207" s="272">
        <v>2.6</v>
      </c>
      <c r="J207" s="272">
        <v>2.5</v>
      </c>
      <c r="K207" s="272">
        <v>2.5</v>
      </c>
      <c r="L207" s="272">
        <v>2.5</v>
      </c>
      <c r="M207" s="272">
        <v>2.5</v>
      </c>
      <c r="N207" s="272" t="s">
        <v>7813</v>
      </c>
      <c r="O207" s="272" t="s">
        <v>7813</v>
      </c>
      <c r="P207" s="272" t="s">
        <v>7813</v>
      </c>
      <c r="Q207" s="272" t="s">
        <v>7813</v>
      </c>
      <c r="R207" s="272" t="s">
        <v>7813</v>
      </c>
      <c r="S207" s="272" t="s">
        <v>7813</v>
      </c>
      <c r="T207" s="272" t="s">
        <v>7813</v>
      </c>
      <c r="U207" s="272" t="s">
        <v>7813</v>
      </c>
      <c r="V207" s="272" t="s">
        <v>7813</v>
      </c>
      <c r="W207" s="272" t="s">
        <v>7813</v>
      </c>
      <c r="X207" s="272" t="s">
        <v>7813</v>
      </c>
      <c r="Y207" s="272" t="s">
        <v>7813</v>
      </c>
      <c r="Z207" s="272" t="s">
        <v>7813</v>
      </c>
      <c r="AA207" s="272" t="s">
        <v>7813</v>
      </c>
      <c r="AB207" s="272" t="s">
        <v>7813</v>
      </c>
      <c r="AC207" s="272" t="s">
        <v>7813</v>
      </c>
      <c r="AD207" s="272" t="s">
        <v>7813</v>
      </c>
      <c r="AE207" s="272" t="s">
        <v>7813</v>
      </c>
      <c r="AF207" s="272" t="s">
        <v>7813</v>
      </c>
      <c r="AG207" s="272" t="s">
        <v>7813</v>
      </c>
      <c r="AH207" s="272" t="str">
        <f>_xlfn.IFNA(VLOOKUP(C207,'INFORM Severity - hidden'!$C$5:$G$155,5,FALSE),"-")</f>
        <v>-</v>
      </c>
    </row>
    <row r="208" spans="1:34" x14ac:dyDescent="0.35">
      <c r="A208" t="s">
        <v>2008</v>
      </c>
      <c r="B208" t="s">
        <v>7978</v>
      </c>
      <c r="C208" t="s">
        <v>7979</v>
      </c>
      <c r="D208" s="272" t="str">
        <f t="shared" si="3"/>
        <v>-</v>
      </c>
      <c r="E208" s="272" t="s">
        <v>7813</v>
      </c>
      <c r="F208" s="272">
        <v>1.9</v>
      </c>
      <c r="G208" s="272">
        <v>1.9</v>
      </c>
      <c r="H208" s="272">
        <v>2.4</v>
      </c>
      <c r="I208" s="272">
        <v>2.4</v>
      </c>
      <c r="J208" s="272">
        <v>2.2999999999999998</v>
      </c>
      <c r="K208" s="272">
        <v>2.2999999999999998</v>
      </c>
      <c r="L208" s="272">
        <v>2.2999999999999998</v>
      </c>
      <c r="M208" s="272">
        <v>1.6</v>
      </c>
      <c r="N208" s="272" t="s">
        <v>7813</v>
      </c>
      <c r="O208" s="272" t="s">
        <v>7813</v>
      </c>
      <c r="P208" s="272" t="s">
        <v>7813</v>
      </c>
      <c r="Q208" s="272" t="s">
        <v>7813</v>
      </c>
      <c r="R208" s="272" t="s">
        <v>7813</v>
      </c>
      <c r="S208" s="272" t="s">
        <v>7813</v>
      </c>
      <c r="T208" s="272" t="s">
        <v>7813</v>
      </c>
      <c r="U208" s="272" t="s">
        <v>7813</v>
      </c>
      <c r="V208" s="272" t="s">
        <v>7813</v>
      </c>
      <c r="W208" s="272" t="s">
        <v>7813</v>
      </c>
      <c r="X208" s="272" t="s">
        <v>7813</v>
      </c>
      <c r="Y208" s="272" t="s">
        <v>7813</v>
      </c>
      <c r="Z208" s="272" t="s">
        <v>7813</v>
      </c>
      <c r="AA208" s="272" t="s">
        <v>7813</v>
      </c>
      <c r="AB208" s="272" t="s">
        <v>7813</v>
      </c>
      <c r="AC208" s="272" t="s">
        <v>7813</v>
      </c>
      <c r="AD208" s="272" t="s">
        <v>7813</v>
      </c>
      <c r="AE208" s="272" t="s">
        <v>7813</v>
      </c>
      <c r="AF208" s="272" t="s">
        <v>7813</v>
      </c>
      <c r="AG208" s="272" t="s">
        <v>7813</v>
      </c>
      <c r="AH208" s="272" t="str">
        <f>_xlfn.IFNA(VLOOKUP(C208,'INFORM Severity - hidden'!$C$5:$G$155,5,FALSE),"-")</f>
        <v>-</v>
      </c>
    </row>
    <row r="209" spans="1:34" x14ac:dyDescent="0.35">
      <c r="A209" t="s">
        <v>2008</v>
      </c>
      <c r="B209" t="s">
        <v>7980</v>
      </c>
      <c r="C209" t="s">
        <v>7981</v>
      </c>
      <c r="D209" s="272" t="str">
        <f t="shared" si="3"/>
        <v>-</v>
      </c>
      <c r="E209" s="272" t="s">
        <v>7813</v>
      </c>
      <c r="F209" s="272">
        <v>2</v>
      </c>
      <c r="G209" s="272">
        <v>2.2000000000000002</v>
      </c>
      <c r="H209" s="272">
        <v>2.4</v>
      </c>
      <c r="I209" s="272">
        <v>2.4</v>
      </c>
      <c r="J209" s="272">
        <v>2.2999999999999998</v>
      </c>
      <c r="K209" s="272">
        <v>2.2999999999999998</v>
      </c>
      <c r="L209" s="272">
        <v>2.2999999999999998</v>
      </c>
      <c r="M209" s="272">
        <v>2.2999999999999998</v>
      </c>
      <c r="N209" s="272" t="s">
        <v>7813</v>
      </c>
      <c r="O209" s="272" t="s">
        <v>7813</v>
      </c>
      <c r="P209" s="272" t="s">
        <v>7813</v>
      </c>
      <c r="Q209" s="272" t="s">
        <v>7813</v>
      </c>
      <c r="R209" s="272" t="s">
        <v>7813</v>
      </c>
      <c r="S209" s="272" t="s">
        <v>7813</v>
      </c>
      <c r="T209" s="272" t="s">
        <v>7813</v>
      </c>
      <c r="U209" s="272" t="s">
        <v>7813</v>
      </c>
      <c r="V209" s="272" t="s">
        <v>7813</v>
      </c>
      <c r="W209" s="272" t="s">
        <v>7813</v>
      </c>
      <c r="X209" s="272" t="s">
        <v>7813</v>
      </c>
      <c r="Y209" s="272" t="s">
        <v>7813</v>
      </c>
      <c r="Z209" s="272" t="s">
        <v>7813</v>
      </c>
      <c r="AA209" s="272" t="s">
        <v>7813</v>
      </c>
      <c r="AB209" s="272" t="s">
        <v>7813</v>
      </c>
      <c r="AC209" s="272" t="s">
        <v>7813</v>
      </c>
      <c r="AD209" s="272" t="s">
        <v>7813</v>
      </c>
      <c r="AE209" s="272" t="s">
        <v>7813</v>
      </c>
      <c r="AF209" s="272" t="s">
        <v>7813</v>
      </c>
      <c r="AG209" s="272" t="s">
        <v>7813</v>
      </c>
      <c r="AH209" s="272" t="str">
        <f>_xlfn.IFNA(VLOOKUP(C209,'INFORM Severity - hidden'!$C$5:$G$155,5,FALSE),"-")</f>
        <v>-</v>
      </c>
    </row>
    <row r="210" spans="1:34" x14ac:dyDescent="0.35">
      <c r="A210" t="s">
        <v>2008</v>
      </c>
      <c r="B210" t="s">
        <v>2006</v>
      </c>
      <c r="C210" t="s">
        <v>2007</v>
      </c>
      <c r="D210" s="272" t="str">
        <f t="shared" si="3"/>
        <v>Stable</v>
      </c>
      <c r="E210" s="272" t="s">
        <v>7813</v>
      </c>
      <c r="F210" s="272" t="s">
        <v>7813</v>
      </c>
      <c r="G210" s="272" t="s">
        <v>7813</v>
      </c>
      <c r="H210" s="272" t="s">
        <v>7813</v>
      </c>
      <c r="I210" s="272" t="s">
        <v>7813</v>
      </c>
      <c r="J210" s="272" t="s">
        <v>7813</v>
      </c>
      <c r="K210" s="272" t="s">
        <v>7813</v>
      </c>
      <c r="L210" s="272" t="s">
        <v>7813</v>
      </c>
      <c r="M210" s="272" t="s">
        <v>7813</v>
      </c>
      <c r="N210" s="272" t="s">
        <v>7813</v>
      </c>
      <c r="O210" s="272">
        <v>3</v>
      </c>
      <c r="P210" s="272">
        <v>2.8</v>
      </c>
      <c r="Q210" s="272">
        <v>2.8</v>
      </c>
      <c r="R210" s="272">
        <v>3</v>
      </c>
      <c r="S210" s="272">
        <v>3</v>
      </c>
      <c r="T210" s="272">
        <v>3</v>
      </c>
      <c r="U210" s="272">
        <v>2.9</v>
      </c>
      <c r="V210" s="272">
        <v>2.9</v>
      </c>
      <c r="W210" s="272">
        <v>2.9</v>
      </c>
      <c r="X210" s="272">
        <v>2.9</v>
      </c>
      <c r="Y210" s="272">
        <v>2.9</v>
      </c>
      <c r="Z210" s="272">
        <v>2.9</v>
      </c>
      <c r="AA210" s="272">
        <v>3</v>
      </c>
      <c r="AB210" s="272">
        <v>3</v>
      </c>
      <c r="AC210" s="272">
        <v>3</v>
      </c>
      <c r="AD210" s="272">
        <v>3</v>
      </c>
      <c r="AE210" s="272">
        <v>3</v>
      </c>
      <c r="AF210" s="272">
        <v>3</v>
      </c>
      <c r="AG210" s="272">
        <v>3</v>
      </c>
      <c r="AH210" s="272">
        <f>_xlfn.IFNA(VLOOKUP(C210,'INFORM Severity - hidden'!$C$5:$G$155,5,FALSE),"-")</f>
        <v>3</v>
      </c>
    </row>
    <row r="211" spans="1:34" x14ac:dyDescent="0.35">
      <c r="A211" t="s">
        <v>2008</v>
      </c>
      <c r="B211" t="s">
        <v>7982</v>
      </c>
      <c r="C211" t="s">
        <v>7983</v>
      </c>
      <c r="D211" s="272" t="str">
        <f t="shared" si="3"/>
        <v>-</v>
      </c>
      <c r="E211" s="272" t="s">
        <v>7813</v>
      </c>
      <c r="F211" s="272" t="s">
        <v>7813</v>
      </c>
      <c r="G211" s="272" t="s">
        <v>7813</v>
      </c>
      <c r="H211" s="272" t="s">
        <v>7813</v>
      </c>
      <c r="I211" s="272" t="s">
        <v>7813</v>
      </c>
      <c r="J211" s="272" t="s">
        <v>7813</v>
      </c>
      <c r="K211" s="272" t="s">
        <v>7813</v>
      </c>
      <c r="L211" s="272" t="s">
        <v>7813</v>
      </c>
      <c r="M211" s="272" t="s">
        <v>7813</v>
      </c>
      <c r="N211" s="272" t="s">
        <v>7813</v>
      </c>
      <c r="O211" s="272" t="s">
        <v>7813</v>
      </c>
      <c r="P211" s="272" t="s">
        <v>7813</v>
      </c>
      <c r="Q211" s="272" t="s">
        <v>7813</v>
      </c>
      <c r="R211" s="272" t="s">
        <v>7813</v>
      </c>
      <c r="S211" s="272" t="s">
        <v>7813</v>
      </c>
      <c r="T211" s="272" t="s">
        <v>7813</v>
      </c>
      <c r="U211" s="272" t="s">
        <v>7813</v>
      </c>
      <c r="V211" s="272" t="s">
        <v>7813</v>
      </c>
      <c r="W211" s="272" t="s">
        <v>7813</v>
      </c>
      <c r="X211" s="272" t="s">
        <v>7813</v>
      </c>
      <c r="Y211" s="272" t="s">
        <v>7813</v>
      </c>
      <c r="Z211" s="272" t="s">
        <v>7813</v>
      </c>
      <c r="AA211" s="272" t="s">
        <v>7813</v>
      </c>
      <c r="AB211" s="272" t="s">
        <v>7813</v>
      </c>
      <c r="AC211" s="272" t="s">
        <v>7813</v>
      </c>
      <c r="AD211" s="272" t="s">
        <v>7813</v>
      </c>
      <c r="AE211" s="272" t="s">
        <v>7813</v>
      </c>
      <c r="AF211" s="272" t="s">
        <v>7813</v>
      </c>
      <c r="AG211" s="272" t="s">
        <v>7813</v>
      </c>
      <c r="AH211" s="272" t="str">
        <f>_xlfn.IFNA(VLOOKUP(C211,'INFORM Severity - hidden'!$C$5:$G$155,5,FALSE),"-")</f>
        <v>-</v>
      </c>
    </row>
    <row r="212" spans="1:34" x14ac:dyDescent="0.35">
      <c r="A212" t="s">
        <v>922</v>
      </c>
      <c r="B212" t="s">
        <v>920</v>
      </c>
      <c r="C212" t="s">
        <v>921</v>
      </c>
      <c r="D212" s="272" t="str">
        <f t="shared" si="3"/>
        <v>Stable</v>
      </c>
      <c r="E212" s="272" t="s">
        <v>7813</v>
      </c>
      <c r="F212" s="272">
        <v>3.3</v>
      </c>
      <c r="G212" s="272">
        <v>3.3</v>
      </c>
      <c r="H212" s="272">
        <v>3.6</v>
      </c>
      <c r="I212" s="272">
        <v>3.6</v>
      </c>
      <c r="J212" s="272">
        <v>3.6</v>
      </c>
      <c r="K212" s="272">
        <v>3.6</v>
      </c>
      <c r="L212" s="272">
        <v>3.6</v>
      </c>
      <c r="M212" s="272">
        <v>3.6</v>
      </c>
      <c r="N212" s="272">
        <v>3.5</v>
      </c>
      <c r="O212" s="272">
        <v>3.5</v>
      </c>
      <c r="P212" s="272">
        <v>3.5</v>
      </c>
      <c r="Q212" s="272">
        <v>3.5</v>
      </c>
      <c r="R212" s="272">
        <v>3.5</v>
      </c>
      <c r="S212" s="272">
        <v>3.5</v>
      </c>
      <c r="T212" s="272">
        <v>3.5</v>
      </c>
      <c r="U212" s="272">
        <v>3.5</v>
      </c>
      <c r="V212" s="272">
        <v>3.5</v>
      </c>
      <c r="W212" s="272">
        <v>3.5</v>
      </c>
      <c r="X212" s="272">
        <v>3.5</v>
      </c>
      <c r="Y212" s="272">
        <v>3.5</v>
      </c>
      <c r="Z212" s="272">
        <v>3.5</v>
      </c>
      <c r="AA212" s="272">
        <v>3.5</v>
      </c>
      <c r="AB212" s="272">
        <v>3.5</v>
      </c>
      <c r="AC212" s="272">
        <v>3.5</v>
      </c>
      <c r="AD212" s="272">
        <v>3.5</v>
      </c>
      <c r="AE212" s="272">
        <v>3.5</v>
      </c>
      <c r="AF212" s="272">
        <v>3.5</v>
      </c>
      <c r="AG212" s="272">
        <v>3.5</v>
      </c>
      <c r="AH212" s="272">
        <f>_xlfn.IFNA(VLOOKUP(C212,'INFORM Severity - hidden'!$C$5:$G$155,5,FALSE),"-")</f>
        <v>3.5</v>
      </c>
    </row>
    <row r="213" spans="1:34" x14ac:dyDescent="0.35">
      <c r="A213" t="s">
        <v>5984</v>
      </c>
      <c r="B213" t="s">
        <v>5982</v>
      </c>
      <c r="C213" t="s">
        <v>5983</v>
      </c>
      <c r="D213" s="272" t="str">
        <f t="shared" si="3"/>
        <v>-</v>
      </c>
      <c r="E213" s="272" t="s">
        <v>7813</v>
      </c>
      <c r="F213" s="272" t="s">
        <v>7813</v>
      </c>
      <c r="G213" s="272" t="s">
        <v>7813</v>
      </c>
      <c r="H213" s="272" t="s">
        <v>7813</v>
      </c>
      <c r="I213" s="272" t="s">
        <v>7813</v>
      </c>
      <c r="J213" s="272" t="s">
        <v>7813</v>
      </c>
      <c r="K213" s="272" t="s">
        <v>7813</v>
      </c>
      <c r="L213" s="272" t="s">
        <v>7813</v>
      </c>
      <c r="M213" s="272" t="s">
        <v>7813</v>
      </c>
      <c r="N213" s="272" t="s">
        <v>7813</v>
      </c>
      <c r="O213" s="272" t="s">
        <v>7813</v>
      </c>
      <c r="P213" s="272" t="s">
        <v>7813</v>
      </c>
      <c r="Q213" s="272" t="s">
        <v>7813</v>
      </c>
      <c r="R213" s="272" t="s">
        <v>7813</v>
      </c>
      <c r="S213" s="272" t="s">
        <v>7813</v>
      </c>
      <c r="T213" s="272" t="s">
        <v>7813</v>
      </c>
      <c r="U213" s="272" t="s">
        <v>7813</v>
      </c>
      <c r="V213" s="272" t="s">
        <v>7813</v>
      </c>
      <c r="W213" s="272" t="s">
        <v>7813</v>
      </c>
      <c r="X213" s="272" t="s">
        <v>7813</v>
      </c>
      <c r="Y213" s="272" t="s">
        <v>7813</v>
      </c>
      <c r="Z213" s="272" t="s">
        <v>7813</v>
      </c>
      <c r="AA213" s="272" t="s">
        <v>7813</v>
      </c>
      <c r="AB213" s="272" t="s">
        <v>7813</v>
      </c>
      <c r="AC213" s="272" t="s">
        <v>7813</v>
      </c>
      <c r="AD213" s="272" t="s">
        <v>7813</v>
      </c>
      <c r="AE213" s="272" t="s">
        <v>7813</v>
      </c>
      <c r="AF213" s="272">
        <v>1.5</v>
      </c>
      <c r="AG213" s="272">
        <v>1.5</v>
      </c>
      <c r="AH213" s="272">
        <f>_xlfn.IFNA(VLOOKUP(C213,'INFORM Severity - hidden'!$C$5:$G$155,5,FALSE),"-")</f>
        <v>1.5</v>
      </c>
    </row>
    <row r="214" spans="1:34" x14ac:dyDescent="0.35">
      <c r="A214" t="s">
        <v>109</v>
      </c>
      <c r="B214" t="s">
        <v>107</v>
      </c>
      <c r="C214" t="s">
        <v>108</v>
      </c>
      <c r="D214" s="272" t="str">
        <f t="shared" si="3"/>
        <v>Stable</v>
      </c>
      <c r="E214" s="272">
        <v>4.2</v>
      </c>
      <c r="F214" s="272">
        <v>4.2</v>
      </c>
      <c r="G214" s="272">
        <v>4.2</v>
      </c>
      <c r="H214" s="272">
        <v>3.9</v>
      </c>
      <c r="I214" s="272">
        <v>3.9</v>
      </c>
      <c r="J214" s="272">
        <v>4</v>
      </c>
      <c r="K214" s="272">
        <v>4</v>
      </c>
      <c r="L214" s="272">
        <v>4</v>
      </c>
      <c r="M214" s="272">
        <v>4</v>
      </c>
      <c r="N214" s="272">
        <v>4</v>
      </c>
      <c r="O214" s="272">
        <v>4</v>
      </c>
      <c r="P214" s="272">
        <v>4</v>
      </c>
      <c r="Q214" s="272">
        <v>4</v>
      </c>
      <c r="R214" s="272">
        <v>4.0999999999999996</v>
      </c>
      <c r="S214" s="272">
        <v>4.0999999999999996</v>
      </c>
      <c r="T214" s="272">
        <v>4.0999999999999996</v>
      </c>
      <c r="U214" s="272">
        <v>4.0999999999999996</v>
      </c>
      <c r="V214" s="272">
        <v>4.0999999999999996</v>
      </c>
      <c r="W214" s="272">
        <v>4.0999999999999996</v>
      </c>
      <c r="X214" s="272">
        <v>4.0999999999999996</v>
      </c>
      <c r="Y214" s="272">
        <v>4.0999999999999996</v>
      </c>
      <c r="Z214" s="272">
        <v>4.0999999999999996</v>
      </c>
      <c r="AA214" s="272">
        <v>4.0999999999999996</v>
      </c>
      <c r="AB214" s="272">
        <v>4.0999999999999996</v>
      </c>
      <c r="AC214" s="272">
        <v>4.0999999999999996</v>
      </c>
      <c r="AD214" s="272">
        <v>4.0999999999999996</v>
      </c>
      <c r="AE214" s="272">
        <v>4.0999999999999996</v>
      </c>
      <c r="AF214" s="272">
        <v>4.0999999999999996</v>
      </c>
      <c r="AG214" s="272">
        <v>4.0999999999999996</v>
      </c>
      <c r="AH214" s="272">
        <f>_xlfn.IFNA(VLOOKUP(C214,'INFORM Severity - hidden'!$C$5:$G$155,5,FALSE),"-")</f>
        <v>4.0999999999999996</v>
      </c>
    </row>
    <row r="215" spans="1:34" x14ac:dyDescent="0.35">
      <c r="A215" t="s">
        <v>7669</v>
      </c>
      <c r="B215" t="s">
        <v>7984</v>
      </c>
      <c r="C215" t="s">
        <v>7985</v>
      </c>
      <c r="D215" s="272" t="str">
        <f t="shared" si="3"/>
        <v>-</v>
      </c>
      <c r="E215" s="272" t="s">
        <v>7813</v>
      </c>
      <c r="F215" s="272" t="s">
        <v>7813</v>
      </c>
      <c r="G215" s="272" t="s">
        <v>7813</v>
      </c>
      <c r="H215" s="272" t="s">
        <v>7813</v>
      </c>
      <c r="I215" s="272" t="s">
        <v>7813</v>
      </c>
      <c r="J215" s="272" t="s">
        <v>7813</v>
      </c>
      <c r="K215" s="272" t="s">
        <v>7813</v>
      </c>
      <c r="L215" s="272" t="s">
        <v>7813</v>
      </c>
      <c r="M215" s="272" t="s">
        <v>7813</v>
      </c>
      <c r="N215" s="272" t="s">
        <v>7813</v>
      </c>
      <c r="O215" s="272" t="s">
        <v>7813</v>
      </c>
      <c r="P215" s="272" t="s">
        <v>7813</v>
      </c>
      <c r="Q215" s="272" t="s">
        <v>7813</v>
      </c>
      <c r="R215" s="272" t="s">
        <v>7813</v>
      </c>
      <c r="S215" s="272" t="s">
        <v>7813</v>
      </c>
      <c r="T215" s="272" t="s">
        <v>7813</v>
      </c>
      <c r="U215" s="272" t="s">
        <v>7813</v>
      </c>
      <c r="V215" s="272" t="s">
        <v>7813</v>
      </c>
      <c r="W215" s="272" t="s">
        <v>7813</v>
      </c>
      <c r="X215" s="272" t="s">
        <v>7813</v>
      </c>
      <c r="Y215" s="272" t="s">
        <v>7813</v>
      </c>
      <c r="Z215" s="272" t="s">
        <v>7813</v>
      </c>
      <c r="AA215" s="272">
        <v>2.4</v>
      </c>
      <c r="AB215" s="272">
        <v>2.4</v>
      </c>
      <c r="AC215" s="272">
        <v>2.4</v>
      </c>
      <c r="AD215" s="272">
        <v>2.9</v>
      </c>
      <c r="AE215" s="272">
        <v>2.9</v>
      </c>
      <c r="AF215" s="272">
        <v>2.9</v>
      </c>
      <c r="AG215" s="272" t="s">
        <v>7813</v>
      </c>
      <c r="AH215" s="272" t="str">
        <f>_xlfn.IFNA(VLOOKUP(C215,'INFORM Severity - hidden'!$C$5:$G$155,5,FALSE),"-")</f>
        <v>-</v>
      </c>
    </row>
    <row r="216" spans="1:34" x14ac:dyDescent="0.35">
      <c r="A216" t="s">
        <v>7666</v>
      </c>
      <c r="B216" t="s">
        <v>7986</v>
      </c>
      <c r="C216" t="s">
        <v>7987</v>
      </c>
      <c r="D216" s="272" t="str">
        <f t="shared" si="3"/>
        <v>-</v>
      </c>
      <c r="E216" s="272" t="s">
        <v>7813</v>
      </c>
      <c r="F216" s="272" t="s">
        <v>7813</v>
      </c>
      <c r="G216" s="272" t="s">
        <v>7813</v>
      </c>
      <c r="H216" s="272" t="s">
        <v>7813</v>
      </c>
      <c r="I216" s="272" t="s">
        <v>7813</v>
      </c>
      <c r="J216" s="272" t="s">
        <v>7813</v>
      </c>
      <c r="K216" s="272" t="s">
        <v>7813</v>
      </c>
      <c r="L216" s="272" t="s">
        <v>7813</v>
      </c>
      <c r="M216" s="272" t="s">
        <v>7813</v>
      </c>
      <c r="N216" s="272" t="s">
        <v>7813</v>
      </c>
      <c r="O216" s="272" t="s">
        <v>7813</v>
      </c>
      <c r="P216" s="272" t="s">
        <v>7813</v>
      </c>
      <c r="Q216" s="272" t="s">
        <v>7813</v>
      </c>
      <c r="R216" s="272" t="s">
        <v>7813</v>
      </c>
      <c r="S216" s="272" t="s">
        <v>7813</v>
      </c>
      <c r="T216" s="272">
        <v>1.9</v>
      </c>
      <c r="U216" s="272">
        <v>1.9</v>
      </c>
      <c r="V216" s="272">
        <v>2</v>
      </c>
      <c r="W216" s="272">
        <v>2</v>
      </c>
      <c r="X216" s="272">
        <v>2</v>
      </c>
      <c r="Y216" s="272">
        <v>2</v>
      </c>
      <c r="Z216" s="272">
        <v>2</v>
      </c>
      <c r="AA216" s="272">
        <v>2</v>
      </c>
      <c r="AB216" s="272">
        <v>2</v>
      </c>
      <c r="AC216" s="272">
        <v>2</v>
      </c>
      <c r="AD216" s="272">
        <v>2</v>
      </c>
      <c r="AE216" s="272">
        <v>2</v>
      </c>
      <c r="AF216" s="272">
        <v>2</v>
      </c>
      <c r="AG216" s="272" t="s">
        <v>7813</v>
      </c>
      <c r="AH216" s="272" t="str">
        <f>_xlfn.IFNA(VLOOKUP(C216,'INFORM Severity - hidden'!$C$5:$G$155,5,FALSE),"-")</f>
        <v>-</v>
      </c>
    </row>
    <row r="217" spans="1:34" x14ac:dyDescent="0.35">
      <c r="A217" t="s">
        <v>1121</v>
      </c>
      <c r="B217" t="s">
        <v>7988</v>
      </c>
      <c r="C217" t="s">
        <v>7989</v>
      </c>
      <c r="D217" s="272" t="str">
        <f t="shared" si="3"/>
        <v>-</v>
      </c>
      <c r="E217" s="272" t="s">
        <v>7813</v>
      </c>
      <c r="F217" s="272">
        <v>1.5</v>
      </c>
      <c r="G217" s="272" t="s">
        <v>7813</v>
      </c>
      <c r="H217" s="272" t="s">
        <v>7813</v>
      </c>
      <c r="I217" s="272" t="s">
        <v>7813</v>
      </c>
      <c r="J217" s="272" t="s">
        <v>7813</v>
      </c>
      <c r="K217" s="272" t="s">
        <v>7813</v>
      </c>
      <c r="L217" s="272" t="s">
        <v>7813</v>
      </c>
      <c r="M217" s="272" t="s">
        <v>7813</v>
      </c>
      <c r="N217" s="272" t="s">
        <v>7813</v>
      </c>
      <c r="O217" s="272" t="s">
        <v>7813</v>
      </c>
      <c r="P217" s="272" t="s">
        <v>7813</v>
      </c>
      <c r="Q217" s="272" t="s">
        <v>7813</v>
      </c>
      <c r="R217" s="272" t="s">
        <v>7813</v>
      </c>
      <c r="S217" s="272" t="s">
        <v>7813</v>
      </c>
      <c r="T217" s="272" t="s">
        <v>7813</v>
      </c>
      <c r="U217" s="272" t="s">
        <v>7813</v>
      </c>
      <c r="V217" s="272" t="s">
        <v>7813</v>
      </c>
      <c r="W217" s="272" t="s">
        <v>7813</v>
      </c>
      <c r="X217" s="272" t="s">
        <v>7813</v>
      </c>
      <c r="Y217" s="272" t="s">
        <v>7813</v>
      </c>
      <c r="Z217" s="272" t="s">
        <v>7813</v>
      </c>
      <c r="AA217" s="272" t="s">
        <v>7813</v>
      </c>
      <c r="AB217" s="272" t="s">
        <v>7813</v>
      </c>
      <c r="AC217" s="272" t="s">
        <v>7813</v>
      </c>
      <c r="AD217" s="272" t="s">
        <v>7813</v>
      </c>
      <c r="AE217" s="272" t="s">
        <v>7813</v>
      </c>
      <c r="AF217" s="272" t="s">
        <v>7813</v>
      </c>
      <c r="AG217" s="272" t="s">
        <v>7813</v>
      </c>
      <c r="AH217" s="272" t="str">
        <f>_xlfn.IFNA(VLOOKUP(C217,'INFORM Severity - hidden'!$C$5:$G$155,5,FALSE),"-")</f>
        <v>-</v>
      </c>
    </row>
    <row r="218" spans="1:34" x14ac:dyDescent="0.35">
      <c r="A218" t="s">
        <v>1121</v>
      </c>
      <c r="B218" t="s">
        <v>1121</v>
      </c>
      <c r="C218" t="s">
        <v>7990</v>
      </c>
      <c r="D218" s="272" t="str">
        <f t="shared" si="3"/>
        <v>-</v>
      </c>
      <c r="E218" s="272" t="s">
        <v>7813</v>
      </c>
      <c r="F218" s="272">
        <v>1.3</v>
      </c>
      <c r="G218" s="272" t="s">
        <v>7813</v>
      </c>
      <c r="H218" s="272" t="s">
        <v>7813</v>
      </c>
      <c r="I218" s="272" t="s">
        <v>7813</v>
      </c>
      <c r="J218" s="272" t="s">
        <v>7813</v>
      </c>
      <c r="K218" s="272" t="s">
        <v>7813</v>
      </c>
      <c r="L218" s="272" t="s">
        <v>7813</v>
      </c>
      <c r="M218" s="272" t="s">
        <v>7813</v>
      </c>
      <c r="N218" s="272" t="s">
        <v>7813</v>
      </c>
      <c r="O218" s="272" t="s">
        <v>7813</v>
      </c>
      <c r="P218" s="272" t="s">
        <v>7813</v>
      </c>
      <c r="Q218" s="272" t="s">
        <v>7813</v>
      </c>
      <c r="R218" s="272" t="s">
        <v>7813</v>
      </c>
      <c r="S218" s="272" t="s">
        <v>7813</v>
      </c>
      <c r="T218" s="272" t="s">
        <v>7813</v>
      </c>
      <c r="U218" s="272" t="s">
        <v>7813</v>
      </c>
      <c r="V218" s="272" t="s">
        <v>7813</v>
      </c>
      <c r="W218" s="272" t="s">
        <v>7813</v>
      </c>
      <c r="X218" s="272" t="s">
        <v>7813</v>
      </c>
      <c r="Y218" s="272" t="s">
        <v>7813</v>
      </c>
      <c r="Z218" s="272" t="s">
        <v>7813</v>
      </c>
      <c r="AA218" s="272" t="s">
        <v>7813</v>
      </c>
      <c r="AB218" s="272" t="s">
        <v>7813</v>
      </c>
      <c r="AC218" s="272" t="s">
        <v>7813</v>
      </c>
      <c r="AD218" s="272" t="s">
        <v>7813</v>
      </c>
      <c r="AE218" s="272" t="s">
        <v>7813</v>
      </c>
      <c r="AF218" s="272" t="s">
        <v>7813</v>
      </c>
      <c r="AG218" s="272" t="s">
        <v>7813</v>
      </c>
      <c r="AH218" s="272" t="str">
        <f>_xlfn.IFNA(VLOOKUP(C218,'INFORM Severity - hidden'!$C$5:$G$155,5,FALSE),"-")</f>
        <v>-</v>
      </c>
    </row>
    <row r="219" spans="1:34" x14ac:dyDescent="0.35">
      <c r="A219" t="s">
        <v>99</v>
      </c>
      <c r="B219" t="s">
        <v>97</v>
      </c>
      <c r="C219" t="s">
        <v>98</v>
      </c>
      <c r="D219" s="272" t="str">
        <f t="shared" si="3"/>
        <v>Increasing</v>
      </c>
      <c r="E219" s="272">
        <v>4.2</v>
      </c>
      <c r="F219" s="272">
        <v>4.3</v>
      </c>
      <c r="G219" s="272">
        <v>4.3</v>
      </c>
      <c r="H219" s="272">
        <v>4.7</v>
      </c>
      <c r="I219" s="272">
        <v>4.7</v>
      </c>
      <c r="J219" s="272">
        <v>4.7</v>
      </c>
      <c r="K219" s="272">
        <v>4.7</v>
      </c>
      <c r="L219" s="272">
        <v>4.7</v>
      </c>
      <c r="M219" s="272">
        <v>4.7</v>
      </c>
      <c r="N219" s="272">
        <v>4.7</v>
      </c>
      <c r="O219" s="272">
        <v>4.7</v>
      </c>
      <c r="P219" s="272">
        <v>4.7</v>
      </c>
      <c r="Q219" s="272">
        <v>4.7</v>
      </c>
      <c r="R219" s="272">
        <v>4.7</v>
      </c>
      <c r="S219" s="272">
        <v>4.7</v>
      </c>
      <c r="T219" s="272">
        <v>4.7</v>
      </c>
      <c r="U219" s="272">
        <v>4.7</v>
      </c>
      <c r="V219" s="272">
        <v>4.7</v>
      </c>
      <c r="W219" s="272">
        <v>4.7</v>
      </c>
      <c r="X219" s="272">
        <v>4.7</v>
      </c>
      <c r="Y219" s="272">
        <v>4.5999999999999996</v>
      </c>
      <c r="Z219" s="272">
        <v>4.5999999999999996</v>
      </c>
      <c r="AA219" s="272">
        <v>4.5999999999999996</v>
      </c>
      <c r="AB219" s="272">
        <v>4.5999999999999996</v>
      </c>
      <c r="AC219" s="272">
        <v>4.5999999999999996</v>
      </c>
      <c r="AD219" s="272">
        <v>4.5999999999999996</v>
      </c>
      <c r="AE219" s="272">
        <v>4.5999999999999996</v>
      </c>
      <c r="AF219" s="272">
        <v>4.5999999999999996</v>
      </c>
      <c r="AG219" s="272">
        <v>4.9000000000000004</v>
      </c>
      <c r="AH219" s="272">
        <f>_xlfn.IFNA(VLOOKUP(C219,'INFORM Severity - hidden'!$C$5:$G$155,5,FALSE),"-")</f>
        <v>4.9000000000000004</v>
      </c>
    </row>
    <row r="220" spans="1:34" x14ac:dyDescent="0.35">
      <c r="A220" t="s">
        <v>99</v>
      </c>
      <c r="B220" t="s">
        <v>982</v>
      </c>
      <c r="C220" t="s">
        <v>983</v>
      </c>
      <c r="D220" s="272" t="str">
        <f t="shared" si="3"/>
        <v>Decreasing</v>
      </c>
      <c r="E220" s="272" t="s">
        <v>7813</v>
      </c>
      <c r="F220" s="272">
        <v>2.8</v>
      </c>
      <c r="G220" s="272">
        <v>2.8</v>
      </c>
      <c r="H220" s="272">
        <v>3</v>
      </c>
      <c r="I220" s="272">
        <v>3</v>
      </c>
      <c r="J220" s="272">
        <v>3</v>
      </c>
      <c r="K220" s="272">
        <v>3</v>
      </c>
      <c r="L220" s="272">
        <v>3</v>
      </c>
      <c r="M220" s="272">
        <v>2.9</v>
      </c>
      <c r="N220" s="272">
        <v>2.9</v>
      </c>
      <c r="O220" s="272">
        <v>3</v>
      </c>
      <c r="P220" s="272">
        <v>3</v>
      </c>
      <c r="Q220" s="272">
        <v>3</v>
      </c>
      <c r="R220" s="272">
        <v>2.9</v>
      </c>
      <c r="S220" s="272">
        <v>2.9</v>
      </c>
      <c r="T220" s="272">
        <v>2.9</v>
      </c>
      <c r="U220" s="272">
        <v>2.9</v>
      </c>
      <c r="V220" s="272">
        <v>2.9</v>
      </c>
      <c r="W220" s="272">
        <v>2.9</v>
      </c>
      <c r="X220" s="272">
        <v>2.9</v>
      </c>
      <c r="Y220" s="272">
        <v>2.9</v>
      </c>
      <c r="Z220" s="272">
        <v>2.9</v>
      </c>
      <c r="AA220" s="272">
        <v>2.9</v>
      </c>
      <c r="AB220" s="272">
        <v>2.9</v>
      </c>
      <c r="AC220" s="272">
        <v>2.9</v>
      </c>
      <c r="AD220" s="272">
        <v>2.9</v>
      </c>
      <c r="AE220" s="272">
        <v>2.9</v>
      </c>
      <c r="AF220" s="272">
        <v>2.9</v>
      </c>
      <c r="AG220" s="272">
        <v>2.5</v>
      </c>
      <c r="AH220" s="272">
        <f>_xlfn.IFNA(VLOOKUP(C220,'INFORM Severity - hidden'!$C$5:$G$155,5,FALSE),"-")</f>
        <v>2.5</v>
      </c>
    </row>
    <row r="221" spans="1:34" x14ac:dyDescent="0.35">
      <c r="A221" t="s">
        <v>445</v>
      </c>
      <c r="B221" t="s">
        <v>443</v>
      </c>
      <c r="C221" t="s">
        <v>444</v>
      </c>
      <c r="D221" s="272" t="str">
        <f t="shared" si="3"/>
        <v>Stable</v>
      </c>
      <c r="E221" s="272" t="s">
        <v>7813</v>
      </c>
      <c r="F221" s="272">
        <v>2.7</v>
      </c>
      <c r="G221" s="272">
        <v>2.7</v>
      </c>
      <c r="H221" s="272">
        <v>2.7</v>
      </c>
      <c r="I221" s="272">
        <v>2.7</v>
      </c>
      <c r="J221" s="272">
        <v>2.7</v>
      </c>
      <c r="K221" s="272">
        <v>2.7</v>
      </c>
      <c r="L221" s="272">
        <v>2.7</v>
      </c>
      <c r="M221" s="272">
        <v>2.7</v>
      </c>
      <c r="N221" s="272">
        <v>2.7</v>
      </c>
      <c r="O221" s="272">
        <v>2.7</v>
      </c>
      <c r="P221" s="272">
        <v>2.7</v>
      </c>
      <c r="Q221" s="272">
        <v>2.7</v>
      </c>
      <c r="R221" s="272">
        <v>2.7</v>
      </c>
      <c r="S221" s="272">
        <v>2.7</v>
      </c>
      <c r="T221" s="272">
        <v>2.7</v>
      </c>
      <c r="U221" s="272">
        <v>2.7</v>
      </c>
      <c r="V221" s="272">
        <v>2.8</v>
      </c>
      <c r="W221" s="272">
        <v>2.8</v>
      </c>
      <c r="X221" s="272">
        <v>2.8</v>
      </c>
      <c r="Y221" s="272">
        <v>2.8</v>
      </c>
      <c r="Z221" s="272">
        <v>2.7</v>
      </c>
      <c r="AA221" s="272">
        <v>2.7</v>
      </c>
      <c r="AB221" s="272">
        <v>2.7</v>
      </c>
      <c r="AC221" s="272">
        <v>2.7</v>
      </c>
      <c r="AD221" s="272">
        <v>2.7</v>
      </c>
      <c r="AE221" s="272">
        <v>2.7</v>
      </c>
      <c r="AF221" s="272">
        <v>2.7</v>
      </c>
      <c r="AG221" s="272">
        <v>2.7</v>
      </c>
      <c r="AH221" s="272">
        <f>_xlfn.IFNA(VLOOKUP(C221,'INFORM Severity - hidden'!$C$5:$G$155,5,FALSE),"-")</f>
        <v>2.7</v>
      </c>
    </row>
    <row r="222" spans="1:34" x14ac:dyDescent="0.35">
      <c r="A222" t="s">
        <v>202</v>
      </c>
      <c r="B222" t="s">
        <v>200</v>
      </c>
      <c r="C222" t="s">
        <v>201</v>
      </c>
      <c r="D222" s="272" t="str">
        <f t="shared" si="3"/>
        <v>Stable</v>
      </c>
      <c r="E222" s="272" t="s">
        <v>7813</v>
      </c>
      <c r="F222" s="272">
        <v>3.6</v>
      </c>
      <c r="G222" s="272">
        <v>3.8</v>
      </c>
      <c r="H222" s="272">
        <v>3.9</v>
      </c>
      <c r="I222" s="272">
        <v>3.9</v>
      </c>
      <c r="J222" s="272">
        <v>3.9</v>
      </c>
      <c r="K222" s="272">
        <v>3.9</v>
      </c>
      <c r="L222" s="272">
        <v>3.9</v>
      </c>
      <c r="M222" s="272">
        <v>3.9</v>
      </c>
      <c r="N222" s="272">
        <v>3.7</v>
      </c>
      <c r="O222" s="272">
        <v>3.7</v>
      </c>
      <c r="P222" s="272">
        <v>3.7</v>
      </c>
      <c r="Q222" s="272">
        <v>3.8</v>
      </c>
      <c r="R222" s="272">
        <v>3.8</v>
      </c>
      <c r="S222" s="272">
        <v>3.8</v>
      </c>
      <c r="T222" s="272">
        <v>3.7</v>
      </c>
      <c r="U222" s="272">
        <v>3.7</v>
      </c>
      <c r="V222" s="272">
        <v>3.7</v>
      </c>
      <c r="W222" s="272">
        <v>3.7</v>
      </c>
      <c r="X222" s="272">
        <v>3.7</v>
      </c>
      <c r="Y222" s="272">
        <v>3.7</v>
      </c>
      <c r="Z222" s="272">
        <v>3.5</v>
      </c>
      <c r="AA222" s="272">
        <v>3.5</v>
      </c>
      <c r="AB222" s="272">
        <v>3.5</v>
      </c>
      <c r="AC222" s="272">
        <v>3.5</v>
      </c>
      <c r="AD222" s="272">
        <v>3.5</v>
      </c>
      <c r="AE222" s="272">
        <v>3.5</v>
      </c>
      <c r="AF222" s="272">
        <v>3.5</v>
      </c>
      <c r="AG222" s="272">
        <v>3.5</v>
      </c>
      <c r="AH222" s="272">
        <f>_xlfn.IFNA(VLOOKUP(C222,'INFORM Severity - hidden'!$C$5:$G$155,5,FALSE),"-")</f>
        <v>3.5</v>
      </c>
    </row>
    <row r="223" spans="1:34" x14ac:dyDescent="0.35">
      <c r="A223" t="s">
        <v>202</v>
      </c>
      <c r="B223" t="s">
        <v>7991</v>
      </c>
      <c r="C223" t="s">
        <v>7992</v>
      </c>
      <c r="D223" s="272" t="str">
        <f t="shared" si="3"/>
        <v>-</v>
      </c>
      <c r="E223" s="272" t="s">
        <v>7813</v>
      </c>
      <c r="F223" s="272" t="s">
        <v>7813</v>
      </c>
      <c r="G223" s="272">
        <v>2.2999999999999998</v>
      </c>
      <c r="H223" s="272">
        <v>3.2</v>
      </c>
      <c r="I223" s="272">
        <v>3.2</v>
      </c>
      <c r="J223" s="272" t="s">
        <v>7813</v>
      </c>
      <c r="K223" s="272" t="s">
        <v>7813</v>
      </c>
      <c r="L223" s="272" t="s">
        <v>7813</v>
      </c>
      <c r="M223" s="272" t="s">
        <v>7813</v>
      </c>
      <c r="N223" s="272" t="s">
        <v>7813</v>
      </c>
      <c r="O223" s="272" t="s">
        <v>7813</v>
      </c>
      <c r="P223" s="272" t="s">
        <v>7813</v>
      </c>
      <c r="Q223" s="272" t="s">
        <v>7813</v>
      </c>
      <c r="R223" s="272" t="s">
        <v>7813</v>
      </c>
      <c r="S223" s="272" t="s">
        <v>7813</v>
      </c>
      <c r="T223" s="272" t="s">
        <v>7813</v>
      </c>
      <c r="U223" s="272" t="s">
        <v>7813</v>
      </c>
      <c r="V223" s="272" t="s">
        <v>7813</v>
      </c>
      <c r="W223" s="272" t="s">
        <v>7813</v>
      </c>
      <c r="X223" s="272" t="s">
        <v>7813</v>
      </c>
      <c r="Y223" s="272" t="s">
        <v>7813</v>
      </c>
      <c r="Z223" s="272" t="s">
        <v>7813</v>
      </c>
      <c r="AA223" s="272" t="s">
        <v>7813</v>
      </c>
      <c r="AB223" s="272" t="s">
        <v>7813</v>
      </c>
      <c r="AC223" s="272" t="s">
        <v>7813</v>
      </c>
      <c r="AD223" s="272" t="s">
        <v>7813</v>
      </c>
      <c r="AE223" s="272" t="s">
        <v>7813</v>
      </c>
      <c r="AF223" s="272" t="s">
        <v>7813</v>
      </c>
      <c r="AG223" s="272" t="s">
        <v>7813</v>
      </c>
      <c r="AH223" s="272" t="str">
        <f>_xlfn.IFNA(VLOOKUP(C223,'INFORM Severity - hidden'!$C$5:$G$155,5,FALSE),"-")</f>
        <v>-</v>
      </c>
    </row>
    <row r="224" spans="1:34" x14ac:dyDescent="0.35">
      <c r="A224" t="s">
        <v>202</v>
      </c>
      <c r="B224" t="s">
        <v>7993</v>
      </c>
      <c r="C224" t="s">
        <v>7994</v>
      </c>
      <c r="D224" s="272" t="str">
        <f t="shared" si="3"/>
        <v>-</v>
      </c>
      <c r="E224" s="272" t="s">
        <v>7813</v>
      </c>
      <c r="F224" s="272" t="s">
        <v>7813</v>
      </c>
      <c r="G224" s="272" t="s">
        <v>7813</v>
      </c>
      <c r="H224" s="272" t="s">
        <v>7813</v>
      </c>
      <c r="I224" s="272" t="s">
        <v>7813</v>
      </c>
      <c r="J224" s="272" t="s">
        <v>7813</v>
      </c>
      <c r="K224" s="272" t="s">
        <v>7813</v>
      </c>
      <c r="L224" s="272" t="s">
        <v>7813</v>
      </c>
      <c r="M224" s="272" t="s">
        <v>7813</v>
      </c>
      <c r="N224" s="272" t="s">
        <v>7813</v>
      </c>
      <c r="O224" s="272" t="s">
        <v>7813</v>
      </c>
      <c r="P224" s="272" t="s">
        <v>7813</v>
      </c>
      <c r="Q224" s="272" t="s">
        <v>7813</v>
      </c>
      <c r="R224" s="272" t="s">
        <v>7813</v>
      </c>
      <c r="S224" s="272" t="s">
        <v>7813</v>
      </c>
      <c r="T224" s="272" t="s">
        <v>7813</v>
      </c>
      <c r="U224" s="272" t="s">
        <v>7813</v>
      </c>
      <c r="V224" s="272">
        <v>2.6</v>
      </c>
      <c r="W224" s="272">
        <v>2.6</v>
      </c>
      <c r="X224" s="272">
        <v>2.6</v>
      </c>
      <c r="Y224" s="272">
        <v>2.6</v>
      </c>
      <c r="Z224" s="272">
        <v>2.6</v>
      </c>
      <c r="AA224" s="272">
        <v>2.6</v>
      </c>
      <c r="AB224" s="272" t="s">
        <v>7813</v>
      </c>
      <c r="AC224" s="272" t="s">
        <v>7813</v>
      </c>
      <c r="AD224" s="272" t="s">
        <v>7813</v>
      </c>
      <c r="AE224" s="272" t="s">
        <v>7813</v>
      </c>
      <c r="AF224" s="272" t="s">
        <v>7813</v>
      </c>
      <c r="AG224" s="272" t="s">
        <v>7813</v>
      </c>
      <c r="AH224" s="272" t="str">
        <f>_xlfn.IFNA(VLOOKUP(C224,'INFORM Severity - hidden'!$C$5:$G$155,5,FALSE),"-")</f>
        <v>-</v>
      </c>
    </row>
  </sheetData>
  <conditionalFormatting sqref="D3:D224">
    <cfRule type="cellIs" dxfId="182" priority="1" stopIfTrue="1" operator="equal">
      <formula>"Increasing"</formula>
    </cfRule>
    <cfRule type="cellIs" dxfId="181" priority="2" stopIfTrue="1" operator="equal">
      <formula>"Stable"</formula>
    </cfRule>
    <cfRule type="cellIs" dxfId="180" priority="3" stopIfTrue="1" operator="equal">
      <formula>"Decreasing"</formula>
    </cfRule>
  </conditionalFormatting>
  <conditionalFormatting sqref="E3:E224">
    <cfRule type="cellIs" dxfId="179" priority="4" stopIfTrue="1" operator="equal">
      <formula>"-"</formula>
    </cfRule>
    <cfRule type="cellIs" dxfId="178" priority="5" stopIfTrue="1" operator="greaterThanOrEqual">
      <formula>4</formula>
    </cfRule>
    <cfRule type="cellIs" dxfId="177" priority="6" stopIfTrue="1" operator="between">
      <formula>3</formula>
      <formula>4</formula>
    </cfRule>
    <cfRule type="cellIs" dxfId="176" priority="7" stopIfTrue="1" operator="between">
      <formula>2</formula>
      <formula>3</formula>
    </cfRule>
    <cfRule type="cellIs" dxfId="175" priority="8" stopIfTrue="1" operator="between">
      <formula>1</formula>
      <formula>2</formula>
    </cfRule>
    <cfRule type="cellIs" dxfId="174" priority="9" stopIfTrue="1" operator="between">
      <formula>0.1</formula>
      <formula>1</formula>
    </cfRule>
  </conditionalFormatting>
  <conditionalFormatting sqref="F3:F224">
    <cfRule type="cellIs" dxfId="173" priority="10" stopIfTrue="1" operator="equal">
      <formula>"-"</formula>
    </cfRule>
    <cfRule type="cellIs" dxfId="172" priority="11" stopIfTrue="1" operator="greaterThanOrEqual">
      <formula>4</formula>
    </cfRule>
    <cfRule type="cellIs" dxfId="171" priority="12" stopIfTrue="1" operator="between">
      <formula>3</formula>
      <formula>4</formula>
    </cfRule>
    <cfRule type="cellIs" dxfId="170" priority="13" stopIfTrue="1" operator="between">
      <formula>2</formula>
      <formula>3</formula>
    </cfRule>
    <cfRule type="cellIs" dxfId="169" priority="14" stopIfTrue="1" operator="between">
      <formula>1</formula>
      <formula>2</formula>
    </cfRule>
    <cfRule type="cellIs" dxfId="168" priority="15" stopIfTrue="1" operator="between">
      <formula>0.1</formula>
      <formula>1</formula>
    </cfRule>
  </conditionalFormatting>
  <conditionalFormatting sqref="G3:G224">
    <cfRule type="cellIs" dxfId="167" priority="16" stopIfTrue="1" operator="equal">
      <formula>"-"</formula>
    </cfRule>
    <cfRule type="cellIs" dxfId="166" priority="17" stopIfTrue="1" operator="greaterThanOrEqual">
      <formula>4</formula>
    </cfRule>
    <cfRule type="cellIs" dxfId="165" priority="18" stopIfTrue="1" operator="between">
      <formula>3</formula>
      <formula>4</formula>
    </cfRule>
    <cfRule type="cellIs" dxfId="164" priority="19" stopIfTrue="1" operator="between">
      <formula>2</formula>
      <formula>3</formula>
    </cfRule>
    <cfRule type="cellIs" dxfId="163" priority="20" stopIfTrue="1" operator="between">
      <formula>1</formula>
      <formula>2</formula>
    </cfRule>
    <cfRule type="cellIs" dxfId="162" priority="21" stopIfTrue="1" operator="between">
      <formula>0.1</formula>
      <formula>1</formula>
    </cfRule>
  </conditionalFormatting>
  <conditionalFormatting sqref="H3:H224">
    <cfRule type="cellIs" dxfId="161" priority="22" stopIfTrue="1" operator="equal">
      <formula>"-"</formula>
    </cfRule>
    <cfRule type="cellIs" dxfId="160" priority="23" stopIfTrue="1" operator="greaterThanOrEqual">
      <formula>4</formula>
    </cfRule>
    <cfRule type="cellIs" dxfId="159" priority="24" stopIfTrue="1" operator="between">
      <formula>3</formula>
      <formula>4</formula>
    </cfRule>
    <cfRule type="cellIs" dxfId="158" priority="25" stopIfTrue="1" operator="between">
      <formula>2</formula>
      <formula>3</formula>
    </cfRule>
    <cfRule type="cellIs" dxfId="157" priority="26" stopIfTrue="1" operator="between">
      <formula>1</formula>
      <formula>2</formula>
    </cfRule>
    <cfRule type="cellIs" dxfId="156" priority="27" stopIfTrue="1" operator="between">
      <formula>0.1</formula>
      <formula>1</formula>
    </cfRule>
  </conditionalFormatting>
  <conditionalFormatting sqref="I3:I224">
    <cfRule type="cellIs" dxfId="155" priority="28" stopIfTrue="1" operator="equal">
      <formula>"-"</formula>
    </cfRule>
    <cfRule type="cellIs" dxfId="154" priority="29" stopIfTrue="1" operator="greaterThanOrEqual">
      <formula>4</formula>
    </cfRule>
    <cfRule type="cellIs" dxfId="153" priority="30" stopIfTrue="1" operator="between">
      <formula>3</formula>
      <formula>4</formula>
    </cfRule>
    <cfRule type="cellIs" dxfId="152" priority="31" stopIfTrue="1" operator="between">
      <formula>2</formula>
      <formula>3</formula>
    </cfRule>
    <cfRule type="cellIs" dxfId="151" priority="32" stopIfTrue="1" operator="between">
      <formula>1</formula>
      <formula>2</formula>
    </cfRule>
    <cfRule type="cellIs" dxfId="150" priority="33" stopIfTrue="1" operator="between">
      <formula>0.1</formula>
      <formula>1</formula>
    </cfRule>
  </conditionalFormatting>
  <conditionalFormatting sqref="J3:J224">
    <cfRule type="cellIs" dxfId="149" priority="34" stopIfTrue="1" operator="equal">
      <formula>"-"</formula>
    </cfRule>
    <cfRule type="cellIs" dxfId="148" priority="35" stopIfTrue="1" operator="greaterThanOrEqual">
      <formula>4</formula>
    </cfRule>
    <cfRule type="cellIs" dxfId="147" priority="36" stopIfTrue="1" operator="between">
      <formula>3</formula>
      <formula>4</formula>
    </cfRule>
    <cfRule type="cellIs" dxfId="146" priority="37" stopIfTrue="1" operator="between">
      <formula>2</formula>
      <formula>3</formula>
    </cfRule>
    <cfRule type="cellIs" dxfId="145" priority="38" stopIfTrue="1" operator="between">
      <formula>1</formula>
      <formula>2</formula>
    </cfRule>
    <cfRule type="cellIs" dxfId="144" priority="39" stopIfTrue="1" operator="between">
      <formula>0.1</formula>
      <formula>1</formula>
    </cfRule>
  </conditionalFormatting>
  <conditionalFormatting sqref="K3:K224">
    <cfRule type="cellIs" dxfId="143" priority="40" stopIfTrue="1" operator="equal">
      <formula>"-"</formula>
    </cfRule>
    <cfRule type="cellIs" dxfId="142" priority="41" stopIfTrue="1" operator="greaterThanOrEqual">
      <formula>4</formula>
    </cfRule>
    <cfRule type="cellIs" dxfId="141" priority="42" stopIfTrue="1" operator="between">
      <formula>3</formula>
      <formula>4</formula>
    </cfRule>
    <cfRule type="cellIs" dxfId="140" priority="43" stopIfTrue="1" operator="between">
      <formula>2</formula>
      <formula>3</formula>
    </cfRule>
    <cfRule type="cellIs" dxfId="139" priority="44" stopIfTrue="1" operator="between">
      <formula>1</formula>
      <formula>2</formula>
    </cfRule>
    <cfRule type="cellIs" dxfId="138" priority="45" stopIfTrue="1" operator="between">
      <formula>0.1</formula>
      <formula>1</formula>
    </cfRule>
  </conditionalFormatting>
  <conditionalFormatting sqref="L3:L224">
    <cfRule type="cellIs" dxfId="137" priority="46" stopIfTrue="1" operator="equal">
      <formula>"-"</formula>
    </cfRule>
    <cfRule type="cellIs" dxfId="136" priority="47" stopIfTrue="1" operator="greaterThanOrEqual">
      <formula>4</formula>
    </cfRule>
    <cfRule type="cellIs" dxfId="135" priority="48" stopIfTrue="1" operator="between">
      <formula>3</formula>
      <formula>4</formula>
    </cfRule>
    <cfRule type="cellIs" dxfId="134" priority="49" stopIfTrue="1" operator="between">
      <formula>2</formula>
      <formula>3</formula>
    </cfRule>
    <cfRule type="cellIs" dxfId="133" priority="50" stopIfTrue="1" operator="between">
      <formula>1</formula>
      <formula>2</formula>
    </cfRule>
    <cfRule type="cellIs" dxfId="132" priority="51" stopIfTrue="1" operator="between">
      <formula>0.1</formula>
      <formula>1</formula>
    </cfRule>
  </conditionalFormatting>
  <conditionalFormatting sqref="M3:M224">
    <cfRule type="cellIs" dxfId="131" priority="52" stopIfTrue="1" operator="equal">
      <formula>"-"</formula>
    </cfRule>
    <cfRule type="cellIs" dxfId="130" priority="53" stopIfTrue="1" operator="greaterThanOrEqual">
      <formula>4</formula>
    </cfRule>
    <cfRule type="cellIs" dxfId="129" priority="54" stopIfTrue="1" operator="between">
      <formula>3</formula>
      <formula>4</formula>
    </cfRule>
    <cfRule type="cellIs" dxfId="128" priority="55" stopIfTrue="1" operator="between">
      <formula>2</formula>
      <formula>3</formula>
    </cfRule>
    <cfRule type="cellIs" dxfId="127" priority="56" stopIfTrue="1" operator="between">
      <formula>1</formula>
      <formula>2</formula>
    </cfRule>
    <cfRule type="cellIs" dxfId="126" priority="57" stopIfTrue="1" operator="between">
      <formula>0.1</formula>
      <formula>1</formula>
    </cfRule>
  </conditionalFormatting>
  <conditionalFormatting sqref="N3:N224">
    <cfRule type="cellIs" dxfId="125" priority="58" stopIfTrue="1" operator="equal">
      <formula>"-"</formula>
    </cfRule>
    <cfRule type="cellIs" dxfId="124" priority="59" stopIfTrue="1" operator="greaterThanOrEqual">
      <formula>4</formula>
    </cfRule>
    <cfRule type="cellIs" dxfId="123" priority="60" stopIfTrue="1" operator="between">
      <formula>3</formula>
      <formula>4</formula>
    </cfRule>
    <cfRule type="cellIs" dxfId="122" priority="61" stopIfTrue="1" operator="between">
      <formula>2</formula>
      <formula>3</formula>
    </cfRule>
    <cfRule type="cellIs" dxfId="121" priority="62" stopIfTrue="1" operator="between">
      <formula>1</formula>
      <formula>2</formula>
    </cfRule>
    <cfRule type="cellIs" dxfId="120" priority="63" stopIfTrue="1" operator="between">
      <formula>0.1</formula>
      <formula>1</formula>
    </cfRule>
  </conditionalFormatting>
  <conditionalFormatting sqref="O3:O224">
    <cfRule type="cellIs" dxfId="119" priority="64" stopIfTrue="1" operator="equal">
      <formula>"-"</formula>
    </cfRule>
    <cfRule type="cellIs" dxfId="118" priority="65" stopIfTrue="1" operator="greaterThanOrEqual">
      <formula>4</formula>
    </cfRule>
    <cfRule type="cellIs" dxfId="117" priority="66" stopIfTrue="1" operator="between">
      <formula>3</formula>
      <formula>4</formula>
    </cfRule>
    <cfRule type="cellIs" dxfId="116" priority="67" stopIfTrue="1" operator="between">
      <formula>2</formula>
      <formula>3</formula>
    </cfRule>
    <cfRule type="cellIs" dxfId="115" priority="68" stopIfTrue="1" operator="between">
      <formula>1</formula>
      <formula>2</formula>
    </cfRule>
    <cfRule type="cellIs" dxfId="114" priority="69" stopIfTrue="1" operator="between">
      <formula>0.1</formula>
      <formula>1</formula>
    </cfRule>
  </conditionalFormatting>
  <conditionalFormatting sqref="P3:P224">
    <cfRule type="cellIs" dxfId="113" priority="70" stopIfTrue="1" operator="equal">
      <formula>"-"</formula>
    </cfRule>
    <cfRule type="cellIs" dxfId="112" priority="71" stopIfTrue="1" operator="greaterThanOrEqual">
      <formula>4</formula>
    </cfRule>
    <cfRule type="cellIs" dxfId="111" priority="72" stopIfTrue="1" operator="between">
      <formula>3</formula>
      <formula>4</formula>
    </cfRule>
    <cfRule type="cellIs" dxfId="110" priority="73" stopIfTrue="1" operator="between">
      <formula>2</formula>
      <formula>3</formula>
    </cfRule>
    <cfRule type="cellIs" dxfId="109" priority="74" stopIfTrue="1" operator="between">
      <formula>1</formula>
      <formula>2</formula>
    </cfRule>
    <cfRule type="cellIs" dxfId="108" priority="75" stopIfTrue="1" operator="between">
      <formula>0.1</formula>
      <formula>1</formula>
    </cfRule>
  </conditionalFormatting>
  <conditionalFormatting sqref="Q3:Q224">
    <cfRule type="cellIs" dxfId="107" priority="76" stopIfTrue="1" operator="equal">
      <formula>"-"</formula>
    </cfRule>
    <cfRule type="cellIs" dxfId="106" priority="77" stopIfTrue="1" operator="greaterThanOrEqual">
      <formula>4</formula>
    </cfRule>
    <cfRule type="cellIs" dxfId="105" priority="78" stopIfTrue="1" operator="between">
      <formula>3</formula>
      <formula>4</formula>
    </cfRule>
    <cfRule type="cellIs" dxfId="104" priority="79" stopIfTrue="1" operator="between">
      <formula>2</formula>
      <formula>3</formula>
    </cfRule>
    <cfRule type="cellIs" dxfId="103" priority="80" stopIfTrue="1" operator="between">
      <formula>1</formula>
      <formula>2</formula>
    </cfRule>
    <cfRule type="cellIs" dxfId="102" priority="81" stopIfTrue="1" operator="between">
      <formula>0.1</formula>
      <formula>1</formula>
    </cfRule>
  </conditionalFormatting>
  <conditionalFormatting sqref="R3:R224">
    <cfRule type="cellIs" dxfId="101" priority="82" stopIfTrue="1" operator="equal">
      <formula>"-"</formula>
    </cfRule>
    <cfRule type="cellIs" dxfId="100" priority="83" stopIfTrue="1" operator="greaterThanOrEqual">
      <formula>4</formula>
    </cfRule>
    <cfRule type="cellIs" dxfId="99" priority="84" stopIfTrue="1" operator="between">
      <formula>3</formula>
      <formula>4</formula>
    </cfRule>
    <cfRule type="cellIs" dxfId="98" priority="85" stopIfTrue="1" operator="between">
      <formula>2</formula>
      <formula>3</formula>
    </cfRule>
    <cfRule type="cellIs" dxfId="97" priority="86" stopIfTrue="1" operator="between">
      <formula>1</formula>
      <formula>2</formula>
    </cfRule>
    <cfRule type="cellIs" dxfId="96" priority="87" stopIfTrue="1" operator="between">
      <formula>0.1</formula>
      <formula>1</formula>
    </cfRule>
  </conditionalFormatting>
  <conditionalFormatting sqref="S3:S224">
    <cfRule type="cellIs" dxfId="95" priority="88" stopIfTrue="1" operator="equal">
      <formula>"-"</formula>
    </cfRule>
    <cfRule type="cellIs" dxfId="94" priority="89" stopIfTrue="1" operator="greaterThanOrEqual">
      <formula>4</formula>
    </cfRule>
    <cfRule type="cellIs" dxfId="93" priority="90" stopIfTrue="1" operator="between">
      <formula>3</formula>
      <formula>4</formula>
    </cfRule>
    <cfRule type="cellIs" dxfId="92" priority="91" stopIfTrue="1" operator="between">
      <formula>2</formula>
      <formula>3</formula>
    </cfRule>
    <cfRule type="cellIs" dxfId="91" priority="92" stopIfTrue="1" operator="between">
      <formula>1</formula>
      <formula>2</formula>
    </cfRule>
    <cfRule type="cellIs" dxfId="90" priority="93" stopIfTrue="1" operator="between">
      <formula>0.1</formula>
      <formula>1</formula>
    </cfRule>
  </conditionalFormatting>
  <conditionalFormatting sqref="T3:T224">
    <cfRule type="cellIs" dxfId="89" priority="94" stopIfTrue="1" operator="equal">
      <formula>"-"</formula>
    </cfRule>
    <cfRule type="cellIs" dxfId="88" priority="95" stopIfTrue="1" operator="greaterThanOrEqual">
      <formula>4</formula>
    </cfRule>
    <cfRule type="cellIs" dxfId="87" priority="96" stopIfTrue="1" operator="between">
      <formula>3</formula>
      <formula>4</formula>
    </cfRule>
    <cfRule type="cellIs" dxfId="86" priority="97" stopIfTrue="1" operator="between">
      <formula>2</formula>
      <formula>3</formula>
    </cfRule>
    <cfRule type="cellIs" dxfId="85" priority="98" stopIfTrue="1" operator="between">
      <formula>1</formula>
      <formula>2</formula>
    </cfRule>
    <cfRule type="cellIs" dxfId="84" priority="99" stopIfTrue="1" operator="between">
      <formula>0.1</formula>
      <formula>1</formula>
    </cfRule>
  </conditionalFormatting>
  <conditionalFormatting sqref="U3:U224">
    <cfRule type="cellIs" dxfId="83" priority="100" stopIfTrue="1" operator="equal">
      <formula>"-"</formula>
    </cfRule>
    <cfRule type="cellIs" dxfId="82" priority="101" stopIfTrue="1" operator="greaterThanOrEqual">
      <formula>4</formula>
    </cfRule>
    <cfRule type="cellIs" dxfId="81" priority="102" stopIfTrue="1" operator="between">
      <formula>3</formula>
      <formula>4</formula>
    </cfRule>
    <cfRule type="cellIs" dxfId="80" priority="103" stopIfTrue="1" operator="between">
      <formula>2</formula>
      <formula>3</formula>
    </cfRule>
    <cfRule type="cellIs" dxfId="79" priority="104" stopIfTrue="1" operator="between">
      <formula>1</formula>
      <formula>2</formula>
    </cfRule>
    <cfRule type="cellIs" dxfId="78" priority="105" stopIfTrue="1" operator="between">
      <formula>0.1</formula>
      <formula>1</formula>
    </cfRule>
  </conditionalFormatting>
  <conditionalFormatting sqref="V3:V224">
    <cfRule type="cellIs" dxfId="77" priority="106" stopIfTrue="1" operator="equal">
      <formula>"-"</formula>
    </cfRule>
    <cfRule type="cellIs" dxfId="76" priority="107" stopIfTrue="1" operator="greaterThanOrEqual">
      <formula>4</formula>
    </cfRule>
    <cfRule type="cellIs" dxfId="75" priority="108" stopIfTrue="1" operator="between">
      <formula>3</formula>
      <formula>4</formula>
    </cfRule>
    <cfRule type="cellIs" dxfId="74" priority="109" stopIfTrue="1" operator="between">
      <formula>2</formula>
      <formula>3</formula>
    </cfRule>
    <cfRule type="cellIs" dxfId="73" priority="110" stopIfTrue="1" operator="between">
      <formula>1</formula>
      <formula>2</formula>
    </cfRule>
    <cfRule type="cellIs" dxfId="72" priority="111" stopIfTrue="1" operator="between">
      <formula>0.1</formula>
      <formula>1</formula>
    </cfRule>
  </conditionalFormatting>
  <conditionalFormatting sqref="W3:W224">
    <cfRule type="cellIs" dxfId="71" priority="112" stopIfTrue="1" operator="equal">
      <formula>"-"</formula>
    </cfRule>
    <cfRule type="cellIs" dxfId="70" priority="113" stopIfTrue="1" operator="greaterThanOrEqual">
      <formula>4</formula>
    </cfRule>
    <cfRule type="cellIs" dxfId="69" priority="114" stopIfTrue="1" operator="between">
      <formula>3</formula>
      <formula>4</formula>
    </cfRule>
    <cfRule type="cellIs" dxfId="68" priority="115" stopIfTrue="1" operator="between">
      <formula>2</formula>
      <formula>3</formula>
    </cfRule>
    <cfRule type="cellIs" dxfId="67" priority="116" stopIfTrue="1" operator="between">
      <formula>1</formula>
      <formula>2</formula>
    </cfRule>
    <cfRule type="cellIs" dxfId="66" priority="117" stopIfTrue="1" operator="between">
      <formula>0.1</formula>
      <formula>1</formula>
    </cfRule>
  </conditionalFormatting>
  <conditionalFormatting sqref="X3:X224">
    <cfRule type="cellIs" dxfId="65" priority="118" stopIfTrue="1" operator="equal">
      <formula>"-"</formula>
    </cfRule>
    <cfRule type="cellIs" dxfId="64" priority="119" stopIfTrue="1" operator="greaterThanOrEqual">
      <formula>4</formula>
    </cfRule>
    <cfRule type="cellIs" dxfId="63" priority="120" stopIfTrue="1" operator="between">
      <formula>3</formula>
      <formula>4</formula>
    </cfRule>
    <cfRule type="cellIs" dxfId="62" priority="121" stopIfTrue="1" operator="between">
      <formula>2</formula>
      <formula>3</formula>
    </cfRule>
    <cfRule type="cellIs" dxfId="61" priority="122" stopIfTrue="1" operator="between">
      <formula>1</formula>
      <formula>2</formula>
    </cfRule>
    <cfRule type="cellIs" dxfId="60" priority="123" stopIfTrue="1" operator="between">
      <formula>0.1</formula>
      <formula>1</formula>
    </cfRule>
  </conditionalFormatting>
  <conditionalFormatting sqref="Y3:Y224">
    <cfRule type="cellIs" dxfId="59" priority="124" stopIfTrue="1" operator="equal">
      <formula>"-"</formula>
    </cfRule>
    <cfRule type="cellIs" dxfId="58" priority="125" stopIfTrue="1" operator="greaterThanOrEqual">
      <formula>4</formula>
    </cfRule>
    <cfRule type="cellIs" dxfId="57" priority="126" stopIfTrue="1" operator="between">
      <formula>3</formula>
      <formula>4</formula>
    </cfRule>
    <cfRule type="cellIs" dxfId="56" priority="127" stopIfTrue="1" operator="between">
      <formula>2</formula>
      <formula>3</formula>
    </cfRule>
    <cfRule type="cellIs" dxfId="55" priority="128" stopIfTrue="1" operator="between">
      <formula>1</formula>
      <formula>2</formula>
    </cfRule>
    <cfRule type="cellIs" dxfId="54" priority="129" stopIfTrue="1" operator="between">
      <formula>0.1</formula>
      <formula>1</formula>
    </cfRule>
  </conditionalFormatting>
  <conditionalFormatting sqref="Z3:Z224">
    <cfRule type="cellIs" dxfId="53" priority="130" stopIfTrue="1" operator="equal">
      <formula>"-"</formula>
    </cfRule>
    <cfRule type="cellIs" dxfId="52" priority="131" stopIfTrue="1" operator="greaterThanOrEqual">
      <formula>4</formula>
    </cfRule>
    <cfRule type="cellIs" dxfId="51" priority="132" stopIfTrue="1" operator="between">
      <formula>3</formula>
      <formula>4</formula>
    </cfRule>
    <cfRule type="cellIs" dxfId="50" priority="133" stopIfTrue="1" operator="between">
      <formula>2</formula>
      <formula>3</formula>
    </cfRule>
    <cfRule type="cellIs" dxfId="49" priority="134" stopIfTrue="1" operator="between">
      <formula>1</formula>
      <formula>2</formula>
    </cfRule>
    <cfRule type="cellIs" dxfId="48" priority="135" stopIfTrue="1" operator="between">
      <formula>0.1</formula>
      <formula>1</formula>
    </cfRule>
  </conditionalFormatting>
  <conditionalFormatting sqref="AA3:AA224">
    <cfRule type="cellIs" dxfId="47" priority="136" stopIfTrue="1" operator="equal">
      <formula>"-"</formula>
    </cfRule>
    <cfRule type="cellIs" dxfId="46" priority="137" stopIfTrue="1" operator="greaterThanOrEqual">
      <formula>4</formula>
    </cfRule>
    <cfRule type="cellIs" dxfId="45" priority="138" stopIfTrue="1" operator="between">
      <formula>3</formula>
      <formula>4</formula>
    </cfRule>
    <cfRule type="cellIs" dxfId="44" priority="139" stopIfTrue="1" operator="between">
      <formula>2</formula>
      <formula>3</formula>
    </cfRule>
    <cfRule type="cellIs" dxfId="43" priority="140" stopIfTrue="1" operator="between">
      <formula>1</formula>
      <formula>2</formula>
    </cfRule>
    <cfRule type="cellIs" dxfId="42" priority="141" stopIfTrue="1" operator="between">
      <formula>0.1</formula>
      <formula>1</formula>
    </cfRule>
  </conditionalFormatting>
  <conditionalFormatting sqref="AB3:AB224">
    <cfRule type="cellIs" dxfId="41" priority="142" stopIfTrue="1" operator="equal">
      <formula>"-"</formula>
    </cfRule>
    <cfRule type="cellIs" dxfId="40" priority="143" stopIfTrue="1" operator="greaterThanOrEqual">
      <formula>4</formula>
    </cfRule>
    <cfRule type="cellIs" dxfId="39" priority="144" stopIfTrue="1" operator="between">
      <formula>3</formula>
      <formula>4</formula>
    </cfRule>
    <cfRule type="cellIs" dxfId="38" priority="145" stopIfTrue="1" operator="between">
      <formula>2</formula>
      <formula>3</formula>
    </cfRule>
    <cfRule type="cellIs" dxfId="37" priority="146" stopIfTrue="1" operator="between">
      <formula>1</formula>
      <formula>2</formula>
    </cfRule>
    <cfRule type="cellIs" dxfId="36" priority="147" stopIfTrue="1" operator="between">
      <formula>0.1</formula>
      <formula>1</formula>
    </cfRule>
  </conditionalFormatting>
  <conditionalFormatting sqref="AC3:AC224">
    <cfRule type="cellIs" dxfId="35" priority="148" stopIfTrue="1" operator="equal">
      <formula>"-"</formula>
    </cfRule>
    <cfRule type="cellIs" dxfId="34" priority="149" stopIfTrue="1" operator="greaterThanOrEqual">
      <formula>4</formula>
    </cfRule>
    <cfRule type="cellIs" dxfId="33" priority="150" stopIfTrue="1" operator="between">
      <formula>3</formula>
      <formula>4</formula>
    </cfRule>
    <cfRule type="cellIs" dxfId="32" priority="151" stopIfTrue="1" operator="between">
      <formula>2</formula>
      <formula>3</formula>
    </cfRule>
    <cfRule type="cellIs" dxfId="31" priority="152" stopIfTrue="1" operator="between">
      <formula>1</formula>
      <formula>2</formula>
    </cfRule>
    <cfRule type="cellIs" dxfId="30" priority="153" stopIfTrue="1" operator="between">
      <formula>0.1</formula>
      <formula>1</formula>
    </cfRule>
  </conditionalFormatting>
  <conditionalFormatting sqref="AD3:AD224">
    <cfRule type="cellIs" dxfId="29" priority="154" stopIfTrue="1" operator="equal">
      <formula>"-"</formula>
    </cfRule>
    <cfRule type="cellIs" dxfId="28" priority="155" stopIfTrue="1" operator="greaterThanOrEqual">
      <formula>4</formula>
    </cfRule>
    <cfRule type="cellIs" dxfId="27" priority="156" stopIfTrue="1" operator="between">
      <formula>3</formula>
      <formula>4</formula>
    </cfRule>
    <cfRule type="cellIs" dxfId="26" priority="157" stopIfTrue="1" operator="between">
      <formula>2</formula>
      <formula>3</formula>
    </cfRule>
    <cfRule type="cellIs" dxfId="25" priority="158" stopIfTrue="1" operator="between">
      <formula>1</formula>
      <formula>2</formula>
    </cfRule>
    <cfRule type="cellIs" dxfId="24" priority="159" stopIfTrue="1" operator="between">
      <formula>0.1</formula>
      <formula>1</formula>
    </cfRule>
  </conditionalFormatting>
  <conditionalFormatting sqref="AE3:AE224">
    <cfRule type="cellIs" dxfId="23" priority="160" stopIfTrue="1" operator="equal">
      <formula>"-"</formula>
    </cfRule>
    <cfRule type="cellIs" dxfId="22" priority="161" stopIfTrue="1" operator="greaterThanOrEqual">
      <formula>4</formula>
    </cfRule>
    <cfRule type="cellIs" dxfId="21" priority="162" stopIfTrue="1" operator="between">
      <formula>3</formula>
      <formula>4</formula>
    </cfRule>
    <cfRule type="cellIs" dxfId="20" priority="163" stopIfTrue="1" operator="between">
      <formula>2</formula>
      <formula>3</formula>
    </cfRule>
    <cfRule type="cellIs" dxfId="19" priority="164" stopIfTrue="1" operator="between">
      <formula>1</formula>
      <formula>2</formula>
    </cfRule>
    <cfRule type="cellIs" dxfId="18" priority="165" stopIfTrue="1" operator="between">
      <formula>0.1</formula>
      <formula>1</formula>
    </cfRule>
  </conditionalFormatting>
  <conditionalFormatting sqref="AF3:AF224">
    <cfRule type="cellIs" dxfId="17" priority="166" stopIfTrue="1" operator="equal">
      <formula>"-"</formula>
    </cfRule>
    <cfRule type="cellIs" dxfId="16" priority="167" stopIfTrue="1" operator="greaterThanOrEqual">
      <formula>4</formula>
    </cfRule>
    <cfRule type="cellIs" dxfId="15" priority="168" stopIfTrue="1" operator="between">
      <formula>3</formula>
      <formula>4</formula>
    </cfRule>
    <cfRule type="cellIs" dxfId="14" priority="169" stopIfTrue="1" operator="between">
      <formula>2</formula>
      <formula>3</formula>
    </cfRule>
    <cfRule type="cellIs" dxfId="13" priority="170" stopIfTrue="1" operator="between">
      <formula>1</formula>
      <formula>2</formula>
    </cfRule>
    <cfRule type="cellIs" dxfId="12" priority="171" stopIfTrue="1" operator="between">
      <formula>0.1</formula>
      <formula>1</formula>
    </cfRule>
  </conditionalFormatting>
  <conditionalFormatting sqref="AG3:AG224">
    <cfRule type="cellIs" dxfId="11" priority="172" stopIfTrue="1" operator="equal">
      <formula>"-"</formula>
    </cfRule>
    <cfRule type="cellIs" dxfId="10" priority="173" stopIfTrue="1" operator="greaterThanOrEqual">
      <formula>4</formula>
    </cfRule>
    <cfRule type="cellIs" dxfId="9" priority="174" stopIfTrue="1" operator="between">
      <formula>3</formula>
      <formula>4</formula>
    </cfRule>
    <cfRule type="cellIs" dxfId="8" priority="175" stopIfTrue="1" operator="between">
      <formula>2</formula>
      <formula>3</formula>
    </cfRule>
    <cfRule type="cellIs" dxfId="7" priority="176" stopIfTrue="1" operator="between">
      <formula>1</formula>
      <formula>2</formula>
    </cfRule>
    <cfRule type="cellIs" dxfId="6" priority="177" stopIfTrue="1" operator="between">
      <formula>0.1</formula>
      <formula>1</formula>
    </cfRule>
  </conditionalFormatting>
  <conditionalFormatting sqref="AH3:AH224">
    <cfRule type="cellIs" dxfId="5" priority="178" stopIfTrue="1" operator="equal">
      <formula>"-"</formula>
    </cfRule>
    <cfRule type="cellIs" dxfId="4" priority="179" stopIfTrue="1" operator="greaterThanOrEqual">
      <formula>4</formula>
    </cfRule>
    <cfRule type="cellIs" dxfId="3" priority="180" stopIfTrue="1" operator="between">
      <formula>3</formula>
      <formula>4</formula>
    </cfRule>
    <cfRule type="cellIs" dxfId="2" priority="181" stopIfTrue="1" operator="between">
      <formula>2</formula>
      <formula>3</formula>
    </cfRule>
    <cfRule type="cellIs" dxfId="1" priority="182" stopIfTrue="1" operator="between">
      <formula>1</formula>
      <formula>2</formula>
    </cfRule>
    <cfRule type="cellIs" dxfId="0" priority="183"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36"/>
  <sheetViews>
    <sheetView workbookViewId="0"/>
  </sheetViews>
  <sheetFormatPr defaultRowHeight="14.5" x14ac:dyDescent="0.35"/>
  <cols>
    <col min="1" max="1" width="10" style="210" customWidth="1"/>
    <col min="2" max="2" width="20" style="210" customWidth="1"/>
    <col min="3" max="3" width="20" style="210" hidden="1" customWidth="1"/>
    <col min="4" max="4" width="25" style="210" customWidth="1"/>
    <col min="5" max="5" width="40" style="210" customWidth="1"/>
    <col min="6" max="7" width="15" style="210" customWidth="1"/>
    <col min="8" max="9" width="25" style="210" customWidth="1"/>
    <col min="10" max="10" width="20" style="210" customWidth="1"/>
    <col min="11" max="11" width="60" style="210" customWidth="1"/>
    <col min="12" max="14" width="15" style="210" customWidth="1"/>
  </cols>
  <sheetData>
    <row r="1" spans="1:14" x14ac:dyDescent="0.35">
      <c r="A1" s="273" t="s">
        <v>1</v>
      </c>
      <c r="B1" s="273" t="s">
        <v>7995</v>
      </c>
      <c r="C1" s="273" t="s">
        <v>7996</v>
      </c>
      <c r="D1" s="273" t="s">
        <v>2</v>
      </c>
      <c r="E1" s="273" t="s">
        <v>0</v>
      </c>
      <c r="F1" s="273" t="s">
        <v>7997</v>
      </c>
      <c r="G1" s="273" t="s">
        <v>7998</v>
      </c>
      <c r="H1" s="273" t="s">
        <v>7282</v>
      </c>
      <c r="I1" s="273" t="s">
        <v>7999</v>
      </c>
      <c r="J1" s="273" t="s">
        <v>7198</v>
      </c>
      <c r="K1" s="273" t="s">
        <v>8000</v>
      </c>
      <c r="L1" s="273" t="s">
        <v>8001</v>
      </c>
      <c r="M1" s="273" t="s">
        <v>8002</v>
      </c>
      <c r="N1" s="273" t="s">
        <v>8003</v>
      </c>
    </row>
    <row r="2" spans="1:14" x14ac:dyDescent="0.35">
      <c r="A2" t="s">
        <v>122</v>
      </c>
      <c r="B2"/>
      <c r="C2"/>
      <c r="D2" t="s">
        <v>123</v>
      </c>
      <c r="E2" t="s">
        <v>121</v>
      </c>
      <c r="F2" t="s">
        <v>7366</v>
      </c>
      <c r="G2" t="s">
        <v>8004</v>
      </c>
      <c r="H2" t="s">
        <v>8005</v>
      </c>
      <c r="I2" t="s">
        <v>123</v>
      </c>
      <c r="J2" t="s">
        <v>8005</v>
      </c>
      <c r="K2" t="s">
        <v>8006</v>
      </c>
      <c r="L2"/>
      <c r="M2" t="s">
        <v>8007</v>
      </c>
      <c r="N2" t="s">
        <v>8008</v>
      </c>
    </row>
    <row r="3" spans="1:14" x14ac:dyDescent="0.35">
      <c r="A3" t="s">
        <v>3083</v>
      </c>
      <c r="B3"/>
      <c r="C3"/>
      <c r="D3" t="s">
        <v>3084</v>
      </c>
      <c r="E3" t="s">
        <v>3082</v>
      </c>
      <c r="F3" t="s">
        <v>7376</v>
      </c>
      <c r="G3" t="s">
        <v>8009</v>
      </c>
      <c r="H3" t="s">
        <v>8010</v>
      </c>
      <c r="I3" t="s">
        <v>3084</v>
      </c>
      <c r="J3" t="s">
        <v>3082</v>
      </c>
      <c r="K3" t="s">
        <v>8011</v>
      </c>
      <c r="L3"/>
      <c r="M3" t="s">
        <v>8012</v>
      </c>
      <c r="N3">
        <v>238</v>
      </c>
    </row>
    <row r="4" spans="1:14" x14ac:dyDescent="0.35">
      <c r="A4" t="s">
        <v>3094</v>
      </c>
      <c r="B4"/>
      <c r="C4"/>
      <c r="D4" t="s">
        <v>3095</v>
      </c>
      <c r="E4" t="s">
        <v>3093</v>
      </c>
      <c r="F4" t="s">
        <v>7381</v>
      </c>
      <c r="G4" t="s">
        <v>8009</v>
      </c>
      <c r="H4" t="s">
        <v>8010</v>
      </c>
      <c r="I4" t="s">
        <v>3095</v>
      </c>
      <c r="J4" t="s">
        <v>3093</v>
      </c>
      <c r="K4" t="s">
        <v>8013</v>
      </c>
      <c r="L4"/>
      <c r="M4" t="s">
        <v>8012</v>
      </c>
      <c r="N4">
        <v>238</v>
      </c>
    </row>
    <row r="5" spans="1:14" x14ac:dyDescent="0.35">
      <c r="A5" t="s">
        <v>940</v>
      </c>
      <c r="B5"/>
      <c r="C5"/>
      <c r="D5" t="s">
        <v>941</v>
      </c>
      <c r="E5" t="s">
        <v>939</v>
      </c>
      <c r="F5" t="s">
        <v>7411</v>
      </c>
      <c r="G5" t="s">
        <v>8014</v>
      </c>
      <c r="H5" t="s">
        <v>8005</v>
      </c>
      <c r="I5" t="s">
        <v>941</v>
      </c>
      <c r="J5" t="s">
        <v>8015</v>
      </c>
      <c r="K5" t="s">
        <v>8016</v>
      </c>
      <c r="L5"/>
      <c r="M5" t="s">
        <v>8007</v>
      </c>
      <c r="N5" t="s">
        <v>8008</v>
      </c>
    </row>
    <row r="6" spans="1:14" x14ac:dyDescent="0.35">
      <c r="A6" t="s">
        <v>585</v>
      </c>
      <c r="B6"/>
      <c r="C6"/>
      <c r="D6" t="s">
        <v>586</v>
      </c>
      <c r="E6" t="s">
        <v>584</v>
      </c>
      <c r="F6" t="s">
        <v>7410</v>
      </c>
      <c r="G6" t="s">
        <v>8014</v>
      </c>
      <c r="H6" t="s">
        <v>8010</v>
      </c>
      <c r="I6" t="s">
        <v>586</v>
      </c>
      <c r="J6" t="s">
        <v>8010</v>
      </c>
      <c r="K6" t="s">
        <v>8017</v>
      </c>
      <c r="L6"/>
      <c r="M6" t="s">
        <v>8007</v>
      </c>
      <c r="N6" t="s">
        <v>8008</v>
      </c>
    </row>
    <row r="7" spans="1:14" x14ac:dyDescent="0.35">
      <c r="A7" t="s">
        <v>208</v>
      </c>
      <c r="B7"/>
      <c r="C7"/>
      <c r="D7" t="s">
        <v>209</v>
      </c>
      <c r="E7" t="s">
        <v>207</v>
      </c>
      <c r="F7" t="s">
        <v>7386</v>
      </c>
      <c r="G7" t="s">
        <v>8004</v>
      </c>
      <c r="H7" t="s">
        <v>8018</v>
      </c>
      <c r="I7" t="s">
        <v>209</v>
      </c>
      <c r="J7" t="s">
        <v>8019</v>
      </c>
      <c r="K7" t="s">
        <v>8020</v>
      </c>
      <c r="L7"/>
      <c r="M7" t="s">
        <v>8007</v>
      </c>
      <c r="N7" t="s">
        <v>8008</v>
      </c>
    </row>
    <row r="8" spans="1:14" x14ac:dyDescent="0.35">
      <c r="A8" t="s">
        <v>596</v>
      </c>
      <c r="B8"/>
      <c r="C8"/>
      <c r="D8" t="s">
        <v>597</v>
      </c>
      <c r="E8" t="s">
        <v>595</v>
      </c>
      <c r="F8" t="s">
        <v>7405</v>
      </c>
      <c r="G8" t="s">
        <v>8021</v>
      </c>
      <c r="H8" t="s">
        <v>8018</v>
      </c>
      <c r="I8" t="s">
        <v>597</v>
      </c>
      <c r="J8" t="s">
        <v>8022</v>
      </c>
      <c r="K8" t="s">
        <v>8023</v>
      </c>
      <c r="L8"/>
      <c r="M8" t="s">
        <v>8007</v>
      </c>
      <c r="N8" t="s">
        <v>8008</v>
      </c>
    </row>
    <row r="9" spans="1:14" x14ac:dyDescent="0.35">
      <c r="A9" t="s">
        <v>272</v>
      </c>
      <c r="B9"/>
      <c r="C9"/>
      <c r="D9" t="s">
        <v>273</v>
      </c>
      <c r="E9" t="s">
        <v>271</v>
      </c>
      <c r="F9" t="s">
        <v>7412</v>
      </c>
      <c r="G9" t="s">
        <v>8014</v>
      </c>
      <c r="H9" t="s">
        <v>8005</v>
      </c>
      <c r="I9" t="s">
        <v>273</v>
      </c>
      <c r="J9" t="s">
        <v>8005</v>
      </c>
      <c r="K9" t="s">
        <v>8024</v>
      </c>
      <c r="L9"/>
      <c r="M9" t="s">
        <v>8007</v>
      </c>
      <c r="N9" t="s">
        <v>8008</v>
      </c>
    </row>
    <row r="10" spans="1:14" x14ac:dyDescent="0.35">
      <c r="A10" t="s">
        <v>328</v>
      </c>
      <c r="B10"/>
      <c r="C10"/>
      <c r="D10" t="s">
        <v>329</v>
      </c>
      <c r="E10" t="s">
        <v>327</v>
      </c>
      <c r="F10" t="s">
        <v>7415</v>
      </c>
      <c r="G10" t="s">
        <v>8014</v>
      </c>
      <c r="H10" t="s">
        <v>8025</v>
      </c>
      <c r="I10" t="s">
        <v>329</v>
      </c>
      <c r="J10" t="s">
        <v>8026</v>
      </c>
      <c r="K10" t="s">
        <v>8027</v>
      </c>
      <c r="L10"/>
      <c r="M10" t="s">
        <v>8007</v>
      </c>
      <c r="N10" t="s">
        <v>8008</v>
      </c>
    </row>
    <row r="11" spans="1:14" x14ac:dyDescent="0.35">
      <c r="A11" t="s">
        <v>335</v>
      </c>
      <c r="B11"/>
      <c r="C11"/>
      <c r="D11" t="s">
        <v>329</v>
      </c>
      <c r="E11" t="s">
        <v>334</v>
      </c>
      <c r="F11" t="s">
        <v>7415</v>
      </c>
      <c r="G11" t="s">
        <v>8014</v>
      </c>
      <c r="H11" t="s">
        <v>8010</v>
      </c>
      <c r="I11" t="s">
        <v>329</v>
      </c>
      <c r="J11" t="s">
        <v>8028</v>
      </c>
      <c r="K11" t="s">
        <v>8029</v>
      </c>
      <c r="L11"/>
      <c r="M11" t="s">
        <v>8007</v>
      </c>
      <c r="N11" t="s">
        <v>8008</v>
      </c>
    </row>
    <row r="12" spans="1:14" x14ac:dyDescent="0.35">
      <c r="A12" t="s">
        <v>345</v>
      </c>
      <c r="B12"/>
      <c r="C12"/>
      <c r="D12" t="s">
        <v>329</v>
      </c>
      <c r="E12" t="s">
        <v>344</v>
      </c>
      <c r="F12" t="s">
        <v>7415</v>
      </c>
      <c r="G12" t="s">
        <v>8014</v>
      </c>
      <c r="H12" t="s">
        <v>8010</v>
      </c>
      <c r="I12" t="s">
        <v>329</v>
      </c>
      <c r="J12" t="s">
        <v>8030</v>
      </c>
      <c r="K12" t="s">
        <v>8031</v>
      </c>
      <c r="L12"/>
      <c r="M12" t="s">
        <v>8007</v>
      </c>
      <c r="N12" t="s">
        <v>8008</v>
      </c>
    </row>
    <row r="13" spans="1:14" x14ac:dyDescent="0.35">
      <c r="A13" t="s">
        <v>356</v>
      </c>
      <c r="B13"/>
      <c r="C13"/>
      <c r="D13" t="s">
        <v>329</v>
      </c>
      <c r="E13" t="s">
        <v>355</v>
      </c>
      <c r="F13" t="s">
        <v>7415</v>
      </c>
      <c r="G13" t="s">
        <v>8014</v>
      </c>
      <c r="H13" t="s">
        <v>8018</v>
      </c>
      <c r="I13" t="s">
        <v>329</v>
      </c>
      <c r="J13" t="s">
        <v>8032</v>
      </c>
      <c r="K13" t="s">
        <v>8033</v>
      </c>
      <c r="L13"/>
      <c r="M13" t="s">
        <v>8007</v>
      </c>
      <c r="N13" t="s">
        <v>8008</v>
      </c>
    </row>
    <row r="14" spans="1:14" x14ac:dyDescent="0.35">
      <c r="A14" t="s">
        <v>367</v>
      </c>
      <c r="B14"/>
      <c r="C14"/>
      <c r="D14" t="s">
        <v>368</v>
      </c>
      <c r="E14" t="s">
        <v>366</v>
      </c>
      <c r="F14" t="s">
        <v>7441</v>
      </c>
      <c r="G14" t="s">
        <v>8014</v>
      </c>
      <c r="H14" t="s">
        <v>8005</v>
      </c>
      <c r="I14" t="s">
        <v>368</v>
      </c>
      <c r="J14" t="s">
        <v>8005</v>
      </c>
      <c r="K14" t="s">
        <v>8034</v>
      </c>
      <c r="L14"/>
      <c r="M14" t="s">
        <v>8007</v>
      </c>
      <c r="N14" t="s">
        <v>8008</v>
      </c>
    </row>
    <row r="15" spans="1:14" x14ac:dyDescent="0.35">
      <c r="A15" t="s">
        <v>4345</v>
      </c>
      <c r="B15"/>
      <c r="C15"/>
      <c r="D15" t="s">
        <v>4346</v>
      </c>
      <c r="E15" t="s">
        <v>4344</v>
      </c>
      <c r="F15" t="s">
        <v>7428</v>
      </c>
      <c r="G15" t="s">
        <v>8014</v>
      </c>
      <c r="H15" t="s">
        <v>8005</v>
      </c>
      <c r="I15" t="s">
        <v>4346</v>
      </c>
      <c r="J15" t="s">
        <v>8005</v>
      </c>
      <c r="K15" t="s">
        <v>8035</v>
      </c>
      <c r="L15"/>
      <c r="M15" t="s">
        <v>8036</v>
      </c>
      <c r="N15">
        <v>577</v>
      </c>
    </row>
    <row r="16" spans="1:14" x14ac:dyDescent="0.35">
      <c r="A16" t="s">
        <v>454</v>
      </c>
      <c r="B16"/>
      <c r="C16"/>
      <c r="D16" t="s">
        <v>455</v>
      </c>
      <c r="E16" t="s">
        <v>453</v>
      </c>
      <c r="F16" t="s">
        <v>7425</v>
      </c>
      <c r="G16" t="s">
        <v>8021</v>
      </c>
      <c r="H16" t="s">
        <v>8005</v>
      </c>
      <c r="I16" t="s">
        <v>455</v>
      </c>
      <c r="J16" t="s">
        <v>8005</v>
      </c>
      <c r="K16" t="s">
        <v>8037</v>
      </c>
      <c r="L16"/>
      <c r="M16" t="s">
        <v>8007</v>
      </c>
      <c r="N16" t="s">
        <v>8008</v>
      </c>
    </row>
    <row r="17" spans="1:14" x14ac:dyDescent="0.35">
      <c r="A17" t="s">
        <v>468</v>
      </c>
      <c r="B17"/>
      <c r="C17"/>
      <c r="D17" t="s">
        <v>455</v>
      </c>
      <c r="E17" t="s">
        <v>467</v>
      </c>
      <c r="F17" t="s">
        <v>7425</v>
      </c>
      <c r="G17" t="s">
        <v>8021</v>
      </c>
      <c r="H17" t="s">
        <v>8018</v>
      </c>
      <c r="I17" t="s">
        <v>455</v>
      </c>
      <c r="J17" t="s">
        <v>8038</v>
      </c>
      <c r="K17" t="s">
        <v>8039</v>
      </c>
      <c r="L17"/>
      <c r="M17" t="s">
        <v>8007</v>
      </c>
      <c r="N17" t="s">
        <v>8008</v>
      </c>
    </row>
    <row r="18" spans="1:14" x14ac:dyDescent="0.35">
      <c r="A18" t="s">
        <v>1068</v>
      </c>
      <c r="B18"/>
      <c r="C18"/>
      <c r="D18" t="s">
        <v>1069</v>
      </c>
      <c r="E18" t="s">
        <v>1067</v>
      </c>
      <c r="F18" t="s">
        <v>7429</v>
      </c>
      <c r="G18" t="s">
        <v>8021</v>
      </c>
      <c r="H18" t="s">
        <v>8018</v>
      </c>
      <c r="I18" t="s">
        <v>1069</v>
      </c>
      <c r="J18" t="s">
        <v>8040</v>
      </c>
      <c r="K18" t="s">
        <v>8041</v>
      </c>
      <c r="L18"/>
      <c r="M18" t="s">
        <v>8042</v>
      </c>
      <c r="N18">
        <v>821</v>
      </c>
    </row>
    <row r="19" spans="1:14" x14ac:dyDescent="0.35">
      <c r="A19" t="s">
        <v>2097</v>
      </c>
      <c r="B19"/>
      <c r="C19"/>
      <c r="D19" t="s">
        <v>478</v>
      </c>
      <c r="E19" t="s">
        <v>2096</v>
      </c>
      <c r="F19" t="s">
        <v>7444</v>
      </c>
      <c r="G19" t="s">
        <v>8014</v>
      </c>
      <c r="H19" t="s">
        <v>8025</v>
      </c>
      <c r="I19" t="s">
        <v>478</v>
      </c>
      <c r="J19" t="s">
        <v>8026</v>
      </c>
      <c r="K19" t="s">
        <v>8043</v>
      </c>
      <c r="L19"/>
      <c r="M19" t="s">
        <v>8007</v>
      </c>
      <c r="N19" t="s">
        <v>8008</v>
      </c>
    </row>
    <row r="20" spans="1:14" x14ac:dyDescent="0.35">
      <c r="A20" t="s">
        <v>477</v>
      </c>
      <c r="B20"/>
      <c r="C20"/>
      <c r="D20" t="s">
        <v>478</v>
      </c>
      <c r="E20" t="s">
        <v>476</v>
      </c>
      <c r="F20" t="s">
        <v>7444</v>
      </c>
      <c r="G20" t="s">
        <v>8014</v>
      </c>
      <c r="H20" t="s">
        <v>8018</v>
      </c>
      <c r="I20" t="s">
        <v>478</v>
      </c>
      <c r="J20" t="s">
        <v>8044</v>
      </c>
      <c r="K20" t="s">
        <v>8045</v>
      </c>
      <c r="L20"/>
      <c r="M20" t="s">
        <v>8007</v>
      </c>
      <c r="N20" t="s">
        <v>8008</v>
      </c>
    </row>
    <row r="21" spans="1:14" x14ac:dyDescent="0.35">
      <c r="A21" t="s">
        <v>488</v>
      </c>
      <c r="B21"/>
      <c r="C21"/>
      <c r="D21" t="s">
        <v>478</v>
      </c>
      <c r="E21" t="s">
        <v>487</v>
      </c>
      <c r="F21" t="s">
        <v>7444</v>
      </c>
      <c r="G21" t="s">
        <v>8014</v>
      </c>
      <c r="H21" t="s">
        <v>8046</v>
      </c>
      <c r="I21" t="s">
        <v>478</v>
      </c>
      <c r="J21" t="s">
        <v>8046</v>
      </c>
      <c r="K21" t="s">
        <v>8047</v>
      </c>
      <c r="L21"/>
      <c r="M21" t="s">
        <v>8007</v>
      </c>
      <c r="N21" t="s">
        <v>8008</v>
      </c>
    </row>
    <row r="22" spans="1:14" x14ac:dyDescent="0.35">
      <c r="A22" t="s">
        <v>606</v>
      </c>
      <c r="B22"/>
      <c r="C22"/>
      <c r="D22" t="s">
        <v>607</v>
      </c>
      <c r="E22" t="s">
        <v>605</v>
      </c>
      <c r="F22" t="s">
        <v>7369</v>
      </c>
      <c r="G22" t="s">
        <v>8014</v>
      </c>
      <c r="H22" t="s">
        <v>8018</v>
      </c>
      <c r="I22" t="s">
        <v>607</v>
      </c>
      <c r="J22" t="s">
        <v>8044</v>
      </c>
      <c r="K22" t="s">
        <v>8048</v>
      </c>
      <c r="L22"/>
      <c r="M22" t="s">
        <v>8007</v>
      </c>
      <c r="N22" t="s">
        <v>8008</v>
      </c>
    </row>
    <row r="23" spans="1:14" x14ac:dyDescent="0.35">
      <c r="A23" t="s">
        <v>616</v>
      </c>
      <c r="B23"/>
      <c r="C23"/>
      <c r="D23" t="s">
        <v>607</v>
      </c>
      <c r="E23" t="s">
        <v>615</v>
      </c>
      <c r="F23" t="s">
        <v>7369</v>
      </c>
      <c r="G23" t="s">
        <v>8014</v>
      </c>
      <c r="H23" t="s">
        <v>8018</v>
      </c>
      <c r="I23" t="s">
        <v>607</v>
      </c>
      <c r="J23" t="s">
        <v>8049</v>
      </c>
      <c r="K23" t="s">
        <v>8050</v>
      </c>
      <c r="L23"/>
      <c r="M23" t="s">
        <v>8007</v>
      </c>
      <c r="N23" t="s">
        <v>8008</v>
      </c>
    </row>
    <row r="24" spans="1:14" x14ac:dyDescent="0.35">
      <c r="A24" t="s">
        <v>2612</v>
      </c>
      <c r="B24"/>
      <c r="C24"/>
      <c r="D24" t="s">
        <v>607</v>
      </c>
      <c r="E24" t="s">
        <v>2611</v>
      </c>
      <c r="F24" t="s">
        <v>7369</v>
      </c>
      <c r="G24" t="s">
        <v>8014</v>
      </c>
      <c r="H24" t="s">
        <v>8025</v>
      </c>
      <c r="I24" t="s">
        <v>607</v>
      </c>
      <c r="J24" t="s">
        <v>8026</v>
      </c>
      <c r="K24" t="s">
        <v>8051</v>
      </c>
      <c r="L24"/>
      <c r="M24" t="s">
        <v>8052</v>
      </c>
      <c r="N24">
        <v>372</v>
      </c>
    </row>
    <row r="25" spans="1:14" x14ac:dyDescent="0.35">
      <c r="A25" t="s">
        <v>496</v>
      </c>
      <c r="B25"/>
      <c r="C25"/>
      <c r="D25" t="s">
        <v>497</v>
      </c>
      <c r="E25" t="s">
        <v>495</v>
      </c>
      <c r="F25" t="s">
        <v>7449</v>
      </c>
      <c r="G25" t="s">
        <v>8021</v>
      </c>
      <c r="H25" t="s">
        <v>8018</v>
      </c>
      <c r="I25" t="s">
        <v>497</v>
      </c>
      <c r="J25" t="s">
        <v>8038</v>
      </c>
      <c r="K25" t="s">
        <v>8053</v>
      </c>
      <c r="L25"/>
      <c r="M25" t="s">
        <v>8007</v>
      </c>
      <c r="N25" t="s">
        <v>8008</v>
      </c>
    </row>
    <row r="26" spans="1:14" x14ac:dyDescent="0.35">
      <c r="A26" t="s">
        <v>264</v>
      </c>
      <c r="B26"/>
      <c r="C26"/>
      <c r="D26" t="s">
        <v>265</v>
      </c>
      <c r="E26" t="s">
        <v>263</v>
      </c>
      <c r="F26" t="s">
        <v>7450</v>
      </c>
      <c r="G26" t="s">
        <v>8014</v>
      </c>
      <c r="H26" t="s">
        <v>8018</v>
      </c>
      <c r="I26" t="s">
        <v>265</v>
      </c>
      <c r="J26" t="s">
        <v>8054</v>
      </c>
      <c r="K26" t="s">
        <v>8055</v>
      </c>
      <c r="L26"/>
      <c r="M26" t="s">
        <v>8007</v>
      </c>
      <c r="N26" t="s">
        <v>8008</v>
      </c>
    </row>
    <row r="27" spans="1:14" x14ac:dyDescent="0.35">
      <c r="A27" t="s">
        <v>377</v>
      </c>
      <c r="B27"/>
      <c r="C27"/>
      <c r="D27" t="s">
        <v>378</v>
      </c>
      <c r="E27" t="s">
        <v>376</v>
      </c>
      <c r="F27" t="s">
        <v>7454</v>
      </c>
      <c r="G27" t="s">
        <v>8014</v>
      </c>
      <c r="H27" t="s">
        <v>8005</v>
      </c>
      <c r="I27" t="s">
        <v>378</v>
      </c>
      <c r="J27" t="s">
        <v>8005</v>
      </c>
      <c r="K27" t="s">
        <v>8056</v>
      </c>
      <c r="L27"/>
      <c r="M27" t="s">
        <v>8007</v>
      </c>
      <c r="N27" t="s">
        <v>8008</v>
      </c>
    </row>
    <row r="28" spans="1:14" x14ac:dyDescent="0.35">
      <c r="A28" t="s">
        <v>504</v>
      </c>
      <c r="B28"/>
      <c r="C28"/>
      <c r="D28" t="s">
        <v>505</v>
      </c>
      <c r="E28" t="s">
        <v>503</v>
      </c>
      <c r="F28" t="s">
        <v>7624</v>
      </c>
      <c r="G28" t="s">
        <v>8057</v>
      </c>
      <c r="H28" t="s">
        <v>8018</v>
      </c>
      <c r="I28" t="s">
        <v>505</v>
      </c>
      <c r="J28" t="s">
        <v>8044</v>
      </c>
      <c r="K28" t="s">
        <v>8058</v>
      </c>
      <c r="L28"/>
      <c r="M28" t="s">
        <v>8007</v>
      </c>
      <c r="N28" t="s">
        <v>8008</v>
      </c>
    </row>
    <row r="29" spans="1:14" x14ac:dyDescent="0.35">
      <c r="A29" t="s">
        <v>628</v>
      </c>
      <c r="B29"/>
      <c r="C29"/>
      <c r="D29" t="s">
        <v>629</v>
      </c>
      <c r="E29" t="s">
        <v>627</v>
      </c>
      <c r="F29" t="s">
        <v>7458</v>
      </c>
      <c r="G29" t="s">
        <v>8014</v>
      </c>
      <c r="H29" t="s">
        <v>8005</v>
      </c>
      <c r="I29" t="s">
        <v>629</v>
      </c>
      <c r="J29" t="s">
        <v>8005</v>
      </c>
      <c r="K29" t="s">
        <v>8059</v>
      </c>
      <c r="L29"/>
      <c r="M29" t="s">
        <v>8007</v>
      </c>
      <c r="N29" t="s">
        <v>8008</v>
      </c>
    </row>
    <row r="30" spans="1:14" x14ac:dyDescent="0.35">
      <c r="A30" t="s">
        <v>2531</v>
      </c>
      <c r="B30"/>
      <c r="C30"/>
      <c r="D30" t="s">
        <v>629</v>
      </c>
      <c r="E30" t="s">
        <v>2530</v>
      </c>
      <c r="F30" t="s">
        <v>7458</v>
      </c>
      <c r="G30" t="s">
        <v>8014</v>
      </c>
      <c r="H30" t="s">
        <v>8060</v>
      </c>
      <c r="I30" t="s">
        <v>629</v>
      </c>
      <c r="J30" t="s">
        <v>8061</v>
      </c>
      <c r="K30" t="s">
        <v>8062</v>
      </c>
      <c r="L30"/>
      <c r="M30" t="s">
        <v>8063</v>
      </c>
      <c r="N30">
        <v>394</v>
      </c>
    </row>
    <row r="31" spans="1:14" x14ac:dyDescent="0.35">
      <c r="A31" t="s">
        <v>2662</v>
      </c>
      <c r="B31"/>
      <c r="C31"/>
      <c r="D31" t="s">
        <v>629</v>
      </c>
      <c r="E31" t="s">
        <v>2661</v>
      </c>
      <c r="F31" t="s">
        <v>7458</v>
      </c>
      <c r="G31" t="s">
        <v>8014</v>
      </c>
      <c r="H31" t="s">
        <v>8018</v>
      </c>
      <c r="I31" t="s">
        <v>629</v>
      </c>
      <c r="J31" t="s">
        <v>2661</v>
      </c>
      <c r="K31" t="s">
        <v>8064</v>
      </c>
      <c r="L31"/>
      <c r="M31" t="s">
        <v>8063</v>
      </c>
      <c r="N31">
        <v>394</v>
      </c>
    </row>
    <row r="32" spans="1:14" x14ac:dyDescent="0.35">
      <c r="A32" t="s">
        <v>3882</v>
      </c>
      <c r="B32"/>
      <c r="C32"/>
      <c r="D32" t="s">
        <v>629</v>
      </c>
      <c r="E32" t="s">
        <v>3881</v>
      </c>
      <c r="F32" t="s">
        <v>7458</v>
      </c>
      <c r="G32" t="s">
        <v>8014</v>
      </c>
      <c r="H32" t="s">
        <v>8010</v>
      </c>
      <c r="I32" t="s">
        <v>629</v>
      </c>
      <c r="J32" t="s">
        <v>3881</v>
      </c>
      <c r="K32" t="s">
        <v>8065</v>
      </c>
      <c r="L32"/>
      <c r="M32" t="s">
        <v>8066</v>
      </c>
      <c r="N32">
        <v>208</v>
      </c>
    </row>
    <row r="33" spans="1:14" x14ac:dyDescent="0.35">
      <c r="A33" t="s">
        <v>189</v>
      </c>
      <c r="B33"/>
      <c r="C33"/>
      <c r="D33" t="s">
        <v>190</v>
      </c>
      <c r="E33" t="s">
        <v>188</v>
      </c>
      <c r="F33" t="s">
        <v>7475</v>
      </c>
      <c r="G33" t="s">
        <v>8057</v>
      </c>
      <c r="H33" t="s">
        <v>8018</v>
      </c>
      <c r="I33" t="s">
        <v>190</v>
      </c>
      <c r="J33" t="s">
        <v>8044</v>
      </c>
      <c r="K33" t="s">
        <v>8067</v>
      </c>
      <c r="L33"/>
      <c r="M33" t="s">
        <v>8007</v>
      </c>
      <c r="N33" t="s">
        <v>8008</v>
      </c>
    </row>
    <row r="34" spans="1:14" x14ac:dyDescent="0.35">
      <c r="A34" t="s">
        <v>534</v>
      </c>
      <c r="B34"/>
      <c r="C34"/>
      <c r="D34" t="s">
        <v>535</v>
      </c>
      <c r="E34" t="s">
        <v>533</v>
      </c>
      <c r="F34" t="s">
        <v>7478</v>
      </c>
      <c r="G34" t="s">
        <v>8021</v>
      </c>
      <c r="H34" t="s">
        <v>8005</v>
      </c>
      <c r="I34" t="s">
        <v>535</v>
      </c>
      <c r="J34" t="s">
        <v>8005</v>
      </c>
      <c r="K34" t="s">
        <v>8068</v>
      </c>
      <c r="L34"/>
      <c r="M34" t="s">
        <v>8007</v>
      </c>
      <c r="N34" t="s">
        <v>8008</v>
      </c>
    </row>
    <row r="35" spans="1:14" x14ac:dyDescent="0.35">
      <c r="A35" t="s">
        <v>3894</v>
      </c>
      <c r="B35"/>
      <c r="C35"/>
      <c r="D35" t="s">
        <v>535</v>
      </c>
      <c r="E35" t="s">
        <v>3893</v>
      </c>
      <c r="F35" t="s">
        <v>7478</v>
      </c>
      <c r="G35" t="s">
        <v>8021</v>
      </c>
      <c r="H35" t="s">
        <v>8069</v>
      </c>
      <c r="I35" t="s">
        <v>535</v>
      </c>
      <c r="J35" t="s">
        <v>8070</v>
      </c>
      <c r="K35" t="s">
        <v>8071</v>
      </c>
      <c r="L35"/>
      <c r="M35" t="s">
        <v>8066</v>
      </c>
      <c r="N35">
        <v>208</v>
      </c>
    </row>
    <row r="36" spans="1:14" x14ac:dyDescent="0.35">
      <c r="A36" t="s">
        <v>389</v>
      </c>
      <c r="B36"/>
      <c r="C36"/>
      <c r="D36" t="s">
        <v>390</v>
      </c>
      <c r="E36" t="s">
        <v>388</v>
      </c>
      <c r="F36" t="s">
        <v>7486</v>
      </c>
      <c r="G36" t="s">
        <v>8021</v>
      </c>
      <c r="H36" t="s">
        <v>8005</v>
      </c>
      <c r="I36" t="s">
        <v>390</v>
      </c>
      <c r="J36" t="s">
        <v>8005</v>
      </c>
      <c r="K36" t="s">
        <v>8072</v>
      </c>
      <c r="L36"/>
      <c r="M36" t="s">
        <v>8007</v>
      </c>
      <c r="N36" t="s">
        <v>8008</v>
      </c>
    </row>
    <row r="37" spans="1:14" x14ac:dyDescent="0.35">
      <c r="A37" t="s">
        <v>3922</v>
      </c>
      <c r="B37"/>
      <c r="C37"/>
      <c r="D37" t="s">
        <v>390</v>
      </c>
      <c r="E37" t="s">
        <v>3921</v>
      </c>
      <c r="F37" t="s">
        <v>7486</v>
      </c>
      <c r="G37" t="s">
        <v>8021</v>
      </c>
      <c r="H37" t="s">
        <v>8069</v>
      </c>
      <c r="I37" t="s">
        <v>390</v>
      </c>
      <c r="J37" t="s">
        <v>8070</v>
      </c>
      <c r="K37" t="s">
        <v>8073</v>
      </c>
      <c r="L37"/>
      <c r="M37" t="s">
        <v>8066</v>
      </c>
      <c r="N37">
        <v>208</v>
      </c>
    </row>
    <row r="38" spans="1:14" x14ac:dyDescent="0.35">
      <c r="A38" t="s">
        <v>72</v>
      </c>
      <c r="B38"/>
      <c r="C38"/>
      <c r="D38" t="s">
        <v>73</v>
      </c>
      <c r="E38" t="s">
        <v>71</v>
      </c>
      <c r="F38" t="s">
        <v>7485</v>
      </c>
      <c r="G38" t="s">
        <v>8021</v>
      </c>
      <c r="H38" t="s">
        <v>8005</v>
      </c>
      <c r="I38" t="s">
        <v>73</v>
      </c>
      <c r="J38" t="s">
        <v>8005</v>
      </c>
      <c r="K38" t="s">
        <v>8074</v>
      </c>
      <c r="L38"/>
      <c r="M38" t="s">
        <v>8007</v>
      </c>
      <c r="N38" t="s">
        <v>8008</v>
      </c>
    </row>
    <row r="39" spans="1:14" x14ac:dyDescent="0.35">
      <c r="A39" t="s">
        <v>1440</v>
      </c>
      <c r="B39"/>
      <c r="C39"/>
      <c r="D39" t="s">
        <v>1441</v>
      </c>
      <c r="E39" t="s">
        <v>1439</v>
      </c>
      <c r="F39" t="s">
        <v>7492</v>
      </c>
      <c r="G39" t="s">
        <v>8004</v>
      </c>
      <c r="H39" t="s">
        <v>8010</v>
      </c>
      <c r="I39" t="s">
        <v>1441</v>
      </c>
      <c r="J39" t="s">
        <v>1439</v>
      </c>
      <c r="K39" t="s">
        <v>8075</v>
      </c>
      <c r="L39"/>
      <c r="M39" t="s">
        <v>8076</v>
      </c>
      <c r="N39">
        <v>730</v>
      </c>
    </row>
    <row r="40" spans="1:14" x14ac:dyDescent="0.35">
      <c r="A40" t="s">
        <v>1050</v>
      </c>
      <c r="B40"/>
      <c r="C40"/>
      <c r="D40" t="s">
        <v>1051</v>
      </c>
      <c r="E40" t="s">
        <v>1049</v>
      </c>
      <c r="F40" t="s">
        <v>7491</v>
      </c>
      <c r="G40" t="s">
        <v>8004</v>
      </c>
      <c r="H40" t="s">
        <v>8010</v>
      </c>
      <c r="I40" t="s">
        <v>1051</v>
      </c>
      <c r="J40" t="s">
        <v>8077</v>
      </c>
      <c r="K40" t="s">
        <v>8078</v>
      </c>
      <c r="L40"/>
      <c r="M40" t="s">
        <v>8079</v>
      </c>
      <c r="N40">
        <v>852</v>
      </c>
    </row>
    <row r="41" spans="1:14" x14ac:dyDescent="0.35">
      <c r="A41" t="s">
        <v>2379</v>
      </c>
      <c r="B41"/>
      <c r="C41"/>
      <c r="D41" t="s">
        <v>2380</v>
      </c>
      <c r="E41" t="s">
        <v>2378</v>
      </c>
      <c r="F41" t="s">
        <v>7493</v>
      </c>
      <c r="G41" t="s">
        <v>8009</v>
      </c>
      <c r="H41" t="s">
        <v>8018</v>
      </c>
      <c r="I41" t="s">
        <v>2380</v>
      </c>
      <c r="J41" t="s">
        <v>8080</v>
      </c>
      <c r="K41" t="s">
        <v>8081</v>
      </c>
      <c r="L41"/>
      <c r="M41" t="s">
        <v>8082</v>
      </c>
      <c r="N41">
        <v>486</v>
      </c>
    </row>
    <row r="42" spans="1:14" x14ac:dyDescent="0.35">
      <c r="A42" t="s">
        <v>2452</v>
      </c>
      <c r="B42"/>
      <c r="C42"/>
      <c r="D42" t="s">
        <v>639</v>
      </c>
      <c r="E42" t="s">
        <v>2451</v>
      </c>
      <c r="F42" t="s">
        <v>7494</v>
      </c>
      <c r="G42" t="s">
        <v>8009</v>
      </c>
      <c r="H42" t="s">
        <v>8025</v>
      </c>
      <c r="I42" t="s">
        <v>639</v>
      </c>
      <c r="J42" t="s">
        <v>8026</v>
      </c>
      <c r="K42" t="s">
        <v>8083</v>
      </c>
      <c r="L42"/>
      <c r="M42" t="s">
        <v>8007</v>
      </c>
      <c r="N42" t="s">
        <v>8008</v>
      </c>
    </row>
    <row r="43" spans="1:14" x14ac:dyDescent="0.35">
      <c r="A43" t="s">
        <v>638</v>
      </c>
      <c r="B43"/>
      <c r="C43"/>
      <c r="D43" t="s">
        <v>639</v>
      </c>
      <c r="E43" t="s">
        <v>637</v>
      </c>
      <c r="F43" t="s">
        <v>7494</v>
      </c>
      <c r="G43" t="s">
        <v>8009</v>
      </c>
      <c r="H43" t="s">
        <v>8010</v>
      </c>
      <c r="I43" t="s">
        <v>639</v>
      </c>
      <c r="J43" t="s">
        <v>8010</v>
      </c>
      <c r="K43" t="s">
        <v>8084</v>
      </c>
      <c r="L43"/>
      <c r="M43" t="s">
        <v>8007</v>
      </c>
      <c r="N43" t="s">
        <v>8008</v>
      </c>
    </row>
    <row r="44" spans="1:14" x14ac:dyDescent="0.35">
      <c r="A44" t="s">
        <v>644</v>
      </c>
      <c r="B44"/>
      <c r="C44"/>
      <c r="D44" t="s">
        <v>639</v>
      </c>
      <c r="E44" t="s">
        <v>643</v>
      </c>
      <c r="F44" t="s">
        <v>7494</v>
      </c>
      <c r="G44" t="s">
        <v>8009</v>
      </c>
      <c r="H44" t="s">
        <v>8018</v>
      </c>
      <c r="I44" t="s">
        <v>639</v>
      </c>
      <c r="J44" t="s">
        <v>8085</v>
      </c>
      <c r="K44" t="s">
        <v>8086</v>
      </c>
      <c r="L44"/>
      <c r="M44" t="s">
        <v>8007</v>
      </c>
      <c r="N44" t="s">
        <v>8008</v>
      </c>
    </row>
    <row r="45" spans="1:14" x14ac:dyDescent="0.35">
      <c r="A45" t="s">
        <v>656</v>
      </c>
      <c r="B45"/>
      <c r="C45"/>
      <c r="D45" t="s">
        <v>657</v>
      </c>
      <c r="E45" t="s">
        <v>655</v>
      </c>
      <c r="F45" t="s">
        <v>7499</v>
      </c>
      <c r="G45" t="s">
        <v>8057</v>
      </c>
      <c r="H45" t="s">
        <v>8018</v>
      </c>
      <c r="I45" t="s">
        <v>657</v>
      </c>
      <c r="J45" t="s">
        <v>8044</v>
      </c>
      <c r="K45" t="s">
        <v>8087</v>
      </c>
      <c r="L45"/>
      <c r="M45" t="s">
        <v>8007</v>
      </c>
      <c r="N45" t="s">
        <v>8008</v>
      </c>
    </row>
    <row r="46" spans="1:14" x14ac:dyDescent="0.35">
      <c r="A46" t="s">
        <v>216</v>
      </c>
      <c r="B46"/>
      <c r="C46"/>
      <c r="D46" t="s">
        <v>217</v>
      </c>
      <c r="E46" t="s">
        <v>215</v>
      </c>
      <c r="F46" t="s">
        <v>7504</v>
      </c>
      <c r="G46" t="s">
        <v>8009</v>
      </c>
      <c r="H46" t="s">
        <v>8018</v>
      </c>
      <c r="I46" t="s">
        <v>217</v>
      </c>
      <c r="J46" t="s">
        <v>8088</v>
      </c>
      <c r="K46" t="s">
        <v>8089</v>
      </c>
      <c r="L46"/>
      <c r="M46" t="s">
        <v>8007</v>
      </c>
      <c r="N46" t="s">
        <v>8008</v>
      </c>
    </row>
    <row r="47" spans="1:14" x14ac:dyDescent="0.35">
      <c r="A47" t="s">
        <v>672</v>
      </c>
      <c r="B47"/>
      <c r="C47"/>
      <c r="D47" t="s">
        <v>673</v>
      </c>
      <c r="E47" t="s">
        <v>671</v>
      </c>
      <c r="F47" t="s">
        <v>7507</v>
      </c>
      <c r="G47" t="s">
        <v>8014</v>
      </c>
      <c r="H47" t="s">
        <v>8018</v>
      </c>
      <c r="I47" t="s">
        <v>673</v>
      </c>
      <c r="J47" t="s">
        <v>8090</v>
      </c>
      <c r="K47" t="s">
        <v>8091</v>
      </c>
      <c r="L47"/>
      <c r="M47" t="s">
        <v>8007</v>
      </c>
      <c r="N47" t="s">
        <v>8008</v>
      </c>
    </row>
    <row r="48" spans="1:14" x14ac:dyDescent="0.35">
      <c r="A48" t="s">
        <v>2541</v>
      </c>
      <c r="B48"/>
      <c r="C48"/>
      <c r="D48" t="s">
        <v>2475</v>
      </c>
      <c r="E48" t="s">
        <v>2540</v>
      </c>
      <c r="F48" t="s">
        <v>7520</v>
      </c>
      <c r="G48" t="s">
        <v>8009</v>
      </c>
      <c r="H48" t="s">
        <v>8018</v>
      </c>
      <c r="I48" t="s">
        <v>2475</v>
      </c>
      <c r="J48" t="s">
        <v>8088</v>
      </c>
      <c r="K48" t="s">
        <v>8092</v>
      </c>
      <c r="L48"/>
      <c r="M48" t="s">
        <v>8007</v>
      </c>
      <c r="N48" t="s">
        <v>8008</v>
      </c>
    </row>
    <row r="49" spans="1:14" x14ac:dyDescent="0.35">
      <c r="A49" t="s">
        <v>2474</v>
      </c>
      <c r="B49"/>
      <c r="C49"/>
      <c r="D49" t="s">
        <v>2475</v>
      </c>
      <c r="E49" t="s">
        <v>2473</v>
      </c>
      <c r="F49" t="s">
        <v>7520</v>
      </c>
      <c r="G49" t="s">
        <v>8009</v>
      </c>
      <c r="H49" t="s">
        <v>8093</v>
      </c>
      <c r="I49" t="s">
        <v>2475</v>
      </c>
      <c r="J49" t="s">
        <v>8094</v>
      </c>
      <c r="K49" t="s">
        <v>8095</v>
      </c>
      <c r="L49"/>
      <c r="M49" t="s">
        <v>8096</v>
      </c>
      <c r="N49">
        <v>455</v>
      </c>
    </row>
    <row r="50" spans="1:14" x14ac:dyDescent="0.35">
      <c r="A50" t="s">
        <v>222</v>
      </c>
      <c r="B50"/>
      <c r="C50"/>
      <c r="D50" t="s">
        <v>223</v>
      </c>
      <c r="E50" t="s">
        <v>221</v>
      </c>
      <c r="F50" t="s">
        <v>7524</v>
      </c>
      <c r="G50" t="s">
        <v>8014</v>
      </c>
      <c r="H50" t="s">
        <v>8025</v>
      </c>
      <c r="I50" t="s">
        <v>223</v>
      </c>
      <c r="J50" t="s">
        <v>8005</v>
      </c>
      <c r="K50" t="s">
        <v>8097</v>
      </c>
      <c r="L50"/>
      <c r="M50" t="s">
        <v>8007</v>
      </c>
      <c r="N50" t="s">
        <v>8008</v>
      </c>
    </row>
    <row r="51" spans="1:14" x14ac:dyDescent="0.35">
      <c r="A51" t="s">
        <v>229</v>
      </c>
      <c r="B51"/>
      <c r="C51"/>
      <c r="D51" t="s">
        <v>223</v>
      </c>
      <c r="E51" t="s">
        <v>228</v>
      </c>
      <c r="F51" t="s">
        <v>7524</v>
      </c>
      <c r="G51" t="s">
        <v>8014</v>
      </c>
      <c r="H51" t="s">
        <v>8018</v>
      </c>
      <c r="I51" t="s">
        <v>223</v>
      </c>
      <c r="J51" t="s">
        <v>8044</v>
      </c>
      <c r="K51" t="s">
        <v>8098</v>
      </c>
      <c r="L51"/>
      <c r="M51" t="s">
        <v>8007</v>
      </c>
      <c r="N51" t="s">
        <v>8008</v>
      </c>
    </row>
    <row r="52" spans="1:14" x14ac:dyDescent="0.35">
      <c r="A52" t="s">
        <v>138</v>
      </c>
      <c r="B52"/>
      <c r="C52"/>
      <c r="D52" t="s">
        <v>139</v>
      </c>
      <c r="E52" t="s">
        <v>137</v>
      </c>
      <c r="F52" t="s">
        <v>7521</v>
      </c>
      <c r="G52" t="s">
        <v>8014</v>
      </c>
      <c r="H52" t="s">
        <v>8046</v>
      </c>
      <c r="I52" t="s">
        <v>139</v>
      </c>
      <c r="J52" t="s">
        <v>8046</v>
      </c>
      <c r="K52" t="s">
        <v>8099</v>
      </c>
      <c r="L52"/>
      <c r="M52" t="s">
        <v>8007</v>
      </c>
      <c r="N52" t="s">
        <v>8008</v>
      </c>
    </row>
    <row r="53" spans="1:14" x14ac:dyDescent="0.35">
      <c r="A53" t="s">
        <v>684</v>
      </c>
      <c r="B53"/>
      <c r="C53"/>
      <c r="D53" t="s">
        <v>685</v>
      </c>
      <c r="E53" t="s">
        <v>683</v>
      </c>
      <c r="F53" t="s">
        <v>7555</v>
      </c>
      <c r="G53" t="s">
        <v>8014</v>
      </c>
      <c r="H53" t="s">
        <v>8018</v>
      </c>
      <c r="I53" t="s">
        <v>685</v>
      </c>
      <c r="J53" t="s">
        <v>8044</v>
      </c>
      <c r="K53" t="s">
        <v>8100</v>
      </c>
      <c r="L53"/>
      <c r="M53" t="s">
        <v>8007</v>
      </c>
      <c r="N53" t="s">
        <v>8008</v>
      </c>
    </row>
    <row r="54" spans="1:14" x14ac:dyDescent="0.35">
      <c r="A54" t="s">
        <v>1404</v>
      </c>
      <c r="B54"/>
      <c r="C54"/>
      <c r="D54" t="s">
        <v>1405</v>
      </c>
      <c r="E54" t="s">
        <v>1403</v>
      </c>
      <c r="F54" t="s">
        <v>7533</v>
      </c>
      <c r="G54" t="s">
        <v>8014</v>
      </c>
      <c r="H54" t="s">
        <v>8046</v>
      </c>
      <c r="I54" t="s">
        <v>1405</v>
      </c>
      <c r="J54" t="s">
        <v>8046</v>
      </c>
      <c r="K54" t="s">
        <v>8101</v>
      </c>
      <c r="L54"/>
      <c r="M54" t="s">
        <v>8007</v>
      </c>
      <c r="N54" t="s">
        <v>8008</v>
      </c>
    </row>
    <row r="55" spans="1:14" x14ac:dyDescent="0.35">
      <c r="A55" t="s">
        <v>1853</v>
      </c>
      <c r="B55"/>
      <c r="C55"/>
      <c r="D55" t="s">
        <v>1854</v>
      </c>
      <c r="E55" t="s">
        <v>1852</v>
      </c>
      <c r="F55" t="s">
        <v>7546</v>
      </c>
      <c r="G55" t="s">
        <v>8021</v>
      </c>
      <c r="H55" t="s">
        <v>8025</v>
      </c>
      <c r="I55" t="s">
        <v>1854</v>
      </c>
      <c r="J55" t="s">
        <v>7868</v>
      </c>
      <c r="K55" t="s">
        <v>8102</v>
      </c>
      <c r="L55"/>
      <c r="M55" t="s">
        <v>8103</v>
      </c>
      <c r="N55">
        <v>607</v>
      </c>
    </row>
    <row r="56" spans="1:14" x14ac:dyDescent="0.35">
      <c r="A56" t="s">
        <v>1902</v>
      </c>
      <c r="B56"/>
      <c r="C56"/>
      <c r="D56" t="s">
        <v>1854</v>
      </c>
      <c r="E56" t="s">
        <v>1901</v>
      </c>
      <c r="F56" t="s">
        <v>7546</v>
      </c>
      <c r="G56" t="s">
        <v>8021</v>
      </c>
      <c r="H56" t="s">
        <v>8104</v>
      </c>
      <c r="I56" t="s">
        <v>1854</v>
      </c>
      <c r="J56" t="s">
        <v>8105</v>
      </c>
      <c r="K56" t="s">
        <v>8106</v>
      </c>
      <c r="L56"/>
      <c r="M56" t="s">
        <v>8103</v>
      </c>
      <c r="N56">
        <v>607</v>
      </c>
    </row>
    <row r="57" spans="1:14" x14ac:dyDescent="0.35">
      <c r="A57" t="s">
        <v>1940</v>
      </c>
      <c r="B57"/>
      <c r="C57"/>
      <c r="D57" t="s">
        <v>1854</v>
      </c>
      <c r="E57" t="s">
        <v>1939</v>
      </c>
      <c r="F57" t="s">
        <v>7546</v>
      </c>
      <c r="G57" t="s">
        <v>8021</v>
      </c>
      <c r="H57" t="s">
        <v>8018</v>
      </c>
      <c r="I57" t="s">
        <v>1854</v>
      </c>
      <c r="J57" t="s">
        <v>8044</v>
      </c>
      <c r="K57" t="s">
        <v>8107</v>
      </c>
      <c r="L57"/>
      <c r="M57" t="s">
        <v>8103</v>
      </c>
      <c r="N57">
        <v>607</v>
      </c>
    </row>
    <row r="58" spans="1:14" x14ac:dyDescent="0.35">
      <c r="A58" t="s">
        <v>11</v>
      </c>
      <c r="B58"/>
      <c r="C58"/>
      <c r="D58" t="s">
        <v>12</v>
      </c>
      <c r="E58" t="s">
        <v>10</v>
      </c>
      <c r="F58" t="s">
        <v>7538</v>
      </c>
      <c r="G58" t="s">
        <v>8014</v>
      </c>
      <c r="H58" t="s">
        <v>8005</v>
      </c>
      <c r="I58" t="s">
        <v>12</v>
      </c>
      <c r="J58" t="s">
        <v>8005</v>
      </c>
      <c r="K58" t="s">
        <v>8108</v>
      </c>
      <c r="L58"/>
      <c r="M58" t="s">
        <v>8007</v>
      </c>
      <c r="N58" t="s">
        <v>8008</v>
      </c>
    </row>
    <row r="59" spans="1:14" x14ac:dyDescent="0.35">
      <c r="A59" t="s">
        <v>2398</v>
      </c>
      <c r="B59"/>
      <c r="C59"/>
      <c r="D59" t="s">
        <v>544</v>
      </c>
      <c r="E59" t="s">
        <v>2397</v>
      </c>
      <c r="F59" t="s">
        <v>7557</v>
      </c>
      <c r="G59" t="s">
        <v>8004</v>
      </c>
      <c r="H59" t="s">
        <v>8025</v>
      </c>
      <c r="I59" t="s">
        <v>544</v>
      </c>
      <c r="J59" t="s">
        <v>8026</v>
      </c>
      <c r="K59" t="s">
        <v>8109</v>
      </c>
      <c r="L59"/>
      <c r="M59" t="s">
        <v>8007</v>
      </c>
      <c r="N59" t="s">
        <v>8008</v>
      </c>
    </row>
    <row r="60" spans="1:14" x14ac:dyDescent="0.35">
      <c r="A60" t="s">
        <v>543</v>
      </c>
      <c r="B60"/>
      <c r="C60"/>
      <c r="D60" t="s">
        <v>544</v>
      </c>
      <c r="E60" t="s">
        <v>542</v>
      </c>
      <c r="F60" t="s">
        <v>7557</v>
      </c>
      <c r="G60" t="s">
        <v>8004</v>
      </c>
      <c r="H60" t="s">
        <v>8010</v>
      </c>
      <c r="I60" t="s">
        <v>544</v>
      </c>
      <c r="J60" t="s">
        <v>8110</v>
      </c>
      <c r="K60" t="s">
        <v>8111</v>
      </c>
      <c r="L60"/>
      <c r="M60" t="s">
        <v>8007</v>
      </c>
      <c r="N60" t="s">
        <v>8008</v>
      </c>
    </row>
    <row r="61" spans="1:14" x14ac:dyDescent="0.35">
      <c r="A61" t="s">
        <v>551</v>
      </c>
      <c r="B61"/>
      <c r="C61"/>
      <c r="D61" t="s">
        <v>544</v>
      </c>
      <c r="E61" t="s">
        <v>550</v>
      </c>
      <c r="F61" t="s">
        <v>7557</v>
      </c>
      <c r="G61" t="s">
        <v>8004</v>
      </c>
      <c r="H61" t="s">
        <v>8010</v>
      </c>
      <c r="I61" t="s">
        <v>544</v>
      </c>
      <c r="J61" t="s">
        <v>8112</v>
      </c>
      <c r="K61" t="s">
        <v>8113</v>
      </c>
      <c r="L61"/>
      <c r="M61" t="s">
        <v>8007</v>
      </c>
      <c r="N61" t="s">
        <v>8008</v>
      </c>
    </row>
    <row r="62" spans="1:14" x14ac:dyDescent="0.35">
      <c r="A62" t="s">
        <v>6628</v>
      </c>
      <c r="B62"/>
      <c r="C62"/>
      <c r="D62" t="s">
        <v>544</v>
      </c>
      <c r="E62" t="s">
        <v>6627</v>
      </c>
      <c r="F62" t="s">
        <v>7557</v>
      </c>
      <c r="G62" t="s">
        <v>8004</v>
      </c>
      <c r="H62" t="s">
        <v>8010</v>
      </c>
      <c r="I62" t="s">
        <v>544</v>
      </c>
      <c r="J62" t="s">
        <v>8114</v>
      </c>
      <c r="K62" t="s">
        <v>8115</v>
      </c>
      <c r="L62"/>
      <c r="M62" t="s">
        <v>8116</v>
      </c>
      <c r="N62">
        <v>13</v>
      </c>
    </row>
    <row r="63" spans="1:14" x14ac:dyDescent="0.35">
      <c r="A63" t="s">
        <v>1220</v>
      </c>
      <c r="B63"/>
      <c r="C63"/>
      <c r="D63" t="s">
        <v>1031</v>
      </c>
      <c r="E63" t="s">
        <v>1219</v>
      </c>
      <c r="F63" t="s">
        <v>7556</v>
      </c>
      <c r="G63" t="s">
        <v>8014</v>
      </c>
      <c r="H63" t="s">
        <v>8005</v>
      </c>
      <c r="I63" t="s">
        <v>1031</v>
      </c>
      <c r="J63" t="s">
        <v>8005</v>
      </c>
      <c r="K63" t="s">
        <v>8117</v>
      </c>
      <c r="L63"/>
      <c r="M63" t="s">
        <v>8042</v>
      </c>
      <c r="N63">
        <v>821</v>
      </c>
    </row>
    <row r="64" spans="1:14" x14ac:dyDescent="0.35">
      <c r="A64" t="s">
        <v>1030</v>
      </c>
      <c r="B64"/>
      <c r="C64"/>
      <c r="D64" t="s">
        <v>1031</v>
      </c>
      <c r="E64" t="s">
        <v>1029</v>
      </c>
      <c r="F64" t="s">
        <v>7556</v>
      </c>
      <c r="G64" t="s">
        <v>8014</v>
      </c>
      <c r="H64" t="s">
        <v>8104</v>
      </c>
      <c r="I64" t="s">
        <v>1031</v>
      </c>
      <c r="J64" t="s">
        <v>8118</v>
      </c>
      <c r="K64" t="s">
        <v>8119</v>
      </c>
      <c r="L64"/>
      <c r="M64" t="s">
        <v>8079</v>
      </c>
      <c r="N64">
        <v>852</v>
      </c>
    </row>
    <row r="65" spans="1:14" x14ac:dyDescent="0.35">
      <c r="A65" t="s">
        <v>2249</v>
      </c>
      <c r="B65"/>
      <c r="C65"/>
      <c r="D65" t="s">
        <v>1031</v>
      </c>
      <c r="E65" t="s">
        <v>2248</v>
      </c>
      <c r="F65" t="s">
        <v>7556</v>
      </c>
      <c r="G65" t="s">
        <v>8014</v>
      </c>
      <c r="H65" t="s">
        <v>8120</v>
      </c>
      <c r="I65" t="s">
        <v>1031</v>
      </c>
      <c r="J65" t="s">
        <v>8121</v>
      </c>
      <c r="K65" t="s">
        <v>8122</v>
      </c>
      <c r="L65"/>
      <c r="M65" t="s">
        <v>8123</v>
      </c>
      <c r="N65">
        <v>546</v>
      </c>
    </row>
    <row r="66" spans="1:14" x14ac:dyDescent="0.35">
      <c r="A66" t="s">
        <v>5051</v>
      </c>
      <c r="B66"/>
      <c r="C66"/>
      <c r="D66" t="s">
        <v>1031</v>
      </c>
      <c r="E66" t="s">
        <v>5050</v>
      </c>
      <c r="F66" t="s">
        <v>7556</v>
      </c>
      <c r="G66" t="s">
        <v>8014</v>
      </c>
      <c r="H66" t="s">
        <v>8069</v>
      </c>
      <c r="I66" t="s">
        <v>1031</v>
      </c>
      <c r="J66" t="s">
        <v>8124</v>
      </c>
      <c r="K66" t="s">
        <v>8125</v>
      </c>
      <c r="L66"/>
      <c r="M66" t="s">
        <v>8126</v>
      </c>
      <c r="N66">
        <v>141</v>
      </c>
    </row>
    <row r="67" spans="1:14" x14ac:dyDescent="0.35">
      <c r="A67" t="s">
        <v>560</v>
      </c>
      <c r="B67"/>
      <c r="C67"/>
      <c r="D67" t="s">
        <v>561</v>
      </c>
      <c r="E67" t="s">
        <v>559</v>
      </c>
      <c r="F67" t="s">
        <v>7543</v>
      </c>
      <c r="G67" t="s">
        <v>8014</v>
      </c>
      <c r="H67" t="s">
        <v>8018</v>
      </c>
      <c r="I67" t="s">
        <v>561</v>
      </c>
      <c r="J67" t="s">
        <v>8127</v>
      </c>
      <c r="K67" t="s">
        <v>8128</v>
      </c>
      <c r="L67"/>
      <c r="M67" t="s">
        <v>8007</v>
      </c>
      <c r="N67" t="s">
        <v>8008</v>
      </c>
    </row>
    <row r="68" spans="1:14" x14ac:dyDescent="0.35">
      <c r="A68" t="s">
        <v>2792</v>
      </c>
      <c r="B68"/>
      <c r="C68"/>
      <c r="D68" t="s">
        <v>561</v>
      </c>
      <c r="E68" t="s">
        <v>2791</v>
      </c>
      <c r="F68" t="s">
        <v>7543</v>
      </c>
      <c r="G68" t="s">
        <v>8014</v>
      </c>
      <c r="H68" t="s">
        <v>8046</v>
      </c>
      <c r="I68" t="s">
        <v>561</v>
      </c>
      <c r="J68" t="s">
        <v>8129</v>
      </c>
      <c r="K68" t="s">
        <v>8130</v>
      </c>
      <c r="L68"/>
      <c r="M68" t="s">
        <v>8007</v>
      </c>
      <c r="N68" t="s">
        <v>8008</v>
      </c>
    </row>
    <row r="69" spans="1:14" x14ac:dyDescent="0.35">
      <c r="A69" t="s">
        <v>696</v>
      </c>
      <c r="B69"/>
      <c r="C69"/>
      <c r="D69" t="s">
        <v>697</v>
      </c>
      <c r="E69" t="s">
        <v>695</v>
      </c>
      <c r="F69" t="s">
        <v>7534</v>
      </c>
      <c r="G69" t="s">
        <v>8014</v>
      </c>
      <c r="H69" t="s">
        <v>8005</v>
      </c>
      <c r="I69" t="s">
        <v>697</v>
      </c>
      <c r="J69" t="s">
        <v>8131</v>
      </c>
      <c r="K69" t="s">
        <v>8132</v>
      </c>
      <c r="L69"/>
      <c r="M69" t="s">
        <v>8007</v>
      </c>
      <c r="N69" t="s">
        <v>8008</v>
      </c>
    </row>
    <row r="70" spans="1:14" x14ac:dyDescent="0.35">
      <c r="A70" t="s">
        <v>5826</v>
      </c>
      <c r="B70"/>
      <c r="C70"/>
      <c r="D70" t="s">
        <v>5827</v>
      </c>
      <c r="E70" t="s">
        <v>5825</v>
      </c>
      <c r="F70" t="s">
        <v>7535</v>
      </c>
      <c r="G70" t="s">
        <v>8004</v>
      </c>
      <c r="H70" t="s">
        <v>8018</v>
      </c>
      <c r="I70" t="s">
        <v>5827</v>
      </c>
      <c r="J70" t="s">
        <v>8133</v>
      </c>
      <c r="K70" t="s">
        <v>8134</v>
      </c>
      <c r="L70"/>
      <c r="M70" t="s">
        <v>8135</v>
      </c>
      <c r="N70">
        <v>96</v>
      </c>
    </row>
    <row r="71" spans="1:14" x14ac:dyDescent="0.35">
      <c r="A71" t="s">
        <v>2270</v>
      </c>
      <c r="B71"/>
      <c r="C71"/>
      <c r="D71" t="s">
        <v>2271</v>
      </c>
      <c r="E71" t="s">
        <v>2269</v>
      </c>
      <c r="F71" t="s">
        <v>7558</v>
      </c>
      <c r="G71" t="s">
        <v>8014</v>
      </c>
      <c r="H71" t="s">
        <v>8120</v>
      </c>
      <c r="I71" t="s">
        <v>2271</v>
      </c>
      <c r="J71" t="s">
        <v>8121</v>
      </c>
      <c r="K71" t="s">
        <v>8136</v>
      </c>
      <c r="L71"/>
      <c r="M71" t="s">
        <v>8123</v>
      </c>
      <c r="N71">
        <v>546</v>
      </c>
    </row>
    <row r="72" spans="1:14" x14ac:dyDescent="0.35">
      <c r="A72" t="s">
        <v>287</v>
      </c>
      <c r="B72"/>
      <c r="C72"/>
      <c r="D72" t="s">
        <v>288</v>
      </c>
      <c r="E72" t="s">
        <v>286</v>
      </c>
      <c r="F72" t="s">
        <v>7568</v>
      </c>
      <c r="G72" t="s">
        <v>8014</v>
      </c>
      <c r="H72" t="s">
        <v>8025</v>
      </c>
      <c r="I72" t="s">
        <v>288</v>
      </c>
      <c r="J72" t="s">
        <v>8026</v>
      </c>
      <c r="K72" t="s">
        <v>8137</v>
      </c>
      <c r="L72"/>
      <c r="M72" t="s">
        <v>8007</v>
      </c>
      <c r="N72" t="s">
        <v>8008</v>
      </c>
    </row>
    <row r="73" spans="1:14" x14ac:dyDescent="0.35">
      <c r="A73" t="s">
        <v>305</v>
      </c>
      <c r="B73"/>
      <c r="C73"/>
      <c r="D73" t="s">
        <v>288</v>
      </c>
      <c r="E73" t="s">
        <v>304</v>
      </c>
      <c r="F73" t="s">
        <v>7568</v>
      </c>
      <c r="G73" t="s">
        <v>8014</v>
      </c>
      <c r="H73" t="s">
        <v>8010</v>
      </c>
      <c r="I73" t="s">
        <v>288</v>
      </c>
      <c r="J73" t="s">
        <v>8028</v>
      </c>
      <c r="K73" t="s">
        <v>8138</v>
      </c>
      <c r="L73"/>
      <c r="M73" t="s">
        <v>8007</v>
      </c>
      <c r="N73" t="s">
        <v>8008</v>
      </c>
    </row>
    <row r="74" spans="1:14" x14ac:dyDescent="0.35">
      <c r="A74" t="s">
        <v>314</v>
      </c>
      <c r="B74"/>
      <c r="C74"/>
      <c r="D74" t="s">
        <v>288</v>
      </c>
      <c r="E74" t="s">
        <v>313</v>
      </c>
      <c r="F74" t="s">
        <v>7568</v>
      </c>
      <c r="G74" t="s">
        <v>8014</v>
      </c>
      <c r="H74" t="s">
        <v>8010</v>
      </c>
      <c r="I74" t="s">
        <v>288</v>
      </c>
      <c r="J74" t="s">
        <v>8139</v>
      </c>
      <c r="K74" t="s">
        <v>8140</v>
      </c>
      <c r="L74"/>
      <c r="M74" t="s">
        <v>8007</v>
      </c>
      <c r="N74" t="s">
        <v>8008</v>
      </c>
    </row>
    <row r="75" spans="1:14" x14ac:dyDescent="0.35">
      <c r="A75" t="s">
        <v>2063</v>
      </c>
      <c r="B75"/>
      <c r="C75"/>
      <c r="D75" t="s">
        <v>288</v>
      </c>
      <c r="E75" t="s">
        <v>2062</v>
      </c>
      <c r="F75" t="s">
        <v>7568</v>
      </c>
      <c r="G75" t="s">
        <v>8014</v>
      </c>
      <c r="H75" t="s">
        <v>8018</v>
      </c>
      <c r="I75" t="s">
        <v>288</v>
      </c>
      <c r="J75" t="s">
        <v>2062</v>
      </c>
      <c r="K75" t="s">
        <v>8141</v>
      </c>
      <c r="L75"/>
      <c r="M75" t="s">
        <v>8036</v>
      </c>
      <c r="N75">
        <v>577</v>
      </c>
    </row>
    <row r="76" spans="1:14" x14ac:dyDescent="0.35">
      <c r="A76" t="s">
        <v>1388</v>
      </c>
      <c r="B76"/>
      <c r="C76"/>
      <c r="D76" t="s">
        <v>1353</v>
      </c>
      <c r="E76" t="s">
        <v>1387</v>
      </c>
      <c r="F76" t="s">
        <v>7569</v>
      </c>
      <c r="G76" t="s">
        <v>8014</v>
      </c>
      <c r="H76" t="s">
        <v>8005</v>
      </c>
      <c r="I76" t="s">
        <v>1353</v>
      </c>
      <c r="J76" t="s">
        <v>8005</v>
      </c>
      <c r="K76" t="s">
        <v>8142</v>
      </c>
      <c r="L76"/>
      <c r="M76" t="s">
        <v>8007</v>
      </c>
      <c r="N76" t="s">
        <v>8008</v>
      </c>
    </row>
    <row r="77" spans="1:14" x14ac:dyDescent="0.35">
      <c r="A77" t="s">
        <v>1376</v>
      </c>
      <c r="B77"/>
      <c r="C77"/>
      <c r="D77" t="s">
        <v>1353</v>
      </c>
      <c r="E77" t="s">
        <v>1375</v>
      </c>
      <c r="F77" t="s">
        <v>7569</v>
      </c>
      <c r="G77" t="s">
        <v>8014</v>
      </c>
      <c r="H77" t="s">
        <v>8010</v>
      </c>
      <c r="I77" t="s">
        <v>1353</v>
      </c>
      <c r="J77" t="s">
        <v>8143</v>
      </c>
      <c r="K77" t="s">
        <v>8144</v>
      </c>
      <c r="L77"/>
      <c r="M77" t="s">
        <v>8007</v>
      </c>
      <c r="N77" t="s">
        <v>8008</v>
      </c>
    </row>
    <row r="78" spans="1:14" x14ac:dyDescent="0.35">
      <c r="A78" t="s">
        <v>1352</v>
      </c>
      <c r="B78"/>
      <c r="C78"/>
      <c r="D78" t="s">
        <v>1353</v>
      </c>
      <c r="E78" t="s">
        <v>1351</v>
      </c>
      <c r="F78" t="s">
        <v>7569</v>
      </c>
      <c r="G78" t="s">
        <v>8014</v>
      </c>
      <c r="H78" t="s">
        <v>8010</v>
      </c>
      <c r="I78" t="s">
        <v>1353</v>
      </c>
      <c r="J78" t="s">
        <v>8145</v>
      </c>
      <c r="K78" t="s">
        <v>8146</v>
      </c>
      <c r="L78"/>
      <c r="M78" t="s">
        <v>8007</v>
      </c>
      <c r="N78" t="s">
        <v>8008</v>
      </c>
    </row>
    <row r="79" spans="1:14" x14ac:dyDescent="0.35">
      <c r="A79" t="s">
        <v>2077</v>
      </c>
      <c r="B79"/>
      <c r="C79"/>
      <c r="D79" t="s">
        <v>1353</v>
      </c>
      <c r="E79" t="s">
        <v>2076</v>
      </c>
      <c r="F79" t="s">
        <v>7569</v>
      </c>
      <c r="G79" t="s">
        <v>8014</v>
      </c>
      <c r="H79" t="s">
        <v>8104</v>
      </c>
      <c r="I79" t="s">
        <v>1353</v>
      </c>
      <c r="J79" t="s">
        <v>2076</v>
      </c>
      <c r="K79" t="s">
        <v>8147</v>
      </c>
      <c r="L79"/>
      <c r="M79" t="s">
        <v>8036</v>
      </c>
      <c r="N79">
        <v>577</v>
      </c>
    </row>
    <row r="80" spans="1:14" x14ac:dyDescent="0.35">
      <c r="A80" t="s">
        <v>2124</v>
      </c>
      <c r="B80"/>
      <c r="C80"/>
      <c r="D80" t="s">
        <v>1353</v>
      </c>
      <c r="E80" t="s">
        <v>2123</v>
      </c>
      <c r="F80" t="s">
        <v>7569</v>
      </c>
      <c r="G80" t="s">
        <v>8014</v>
      </c>
      <c r="H80" t="s">
        <v>8018</v>
      </c>
      <c r="I80" t="s">
        <v>1353</v>
      </c>
      <c r="J80" t="s">
        <v>8148</v>
      </c>
      <c r="K80" t="s">
        <v>8149</v>
      </c>
      <c r="L80"/>
      <c r="M80" t="s">
        <v>8123</v>
      </c>
      <c r="N80">
        <v>546</v>
      </c>
    </row>
    <row r="81" spans="1:14" x14ac:dyDescent="0.35">
      <c r="A81" t="s">
        <v>32</v>
      </c>
      <c r="B81"/>
      <c r="C81"/>
      <c r="D81" t="s">
        <v>33</v>
      </c>
      <c r="E81" t="s">
        <v>31</v>
      </c>
      <c r="F81" t="s">
        <v>7567</v>
      </c>
      <c r="G81" t="s">
        <v>8021</v>
      </c>
      <c r="H81" t="s">
        <v>8093</v>
      </c>
      <c r="I81" t="s">
        <v>33</v>
      </c>
      <c r="J81" t="s">
        <v>8094</v>
      </c>
      <c r="K81" t="s">
        <v>8150</v>
      </c>
      <c r="L81"/>
      <c r="M81" t="s">
        <v>8007</v>
      </c>
      <c r="N81" t="s">
        <v>8008</v>
      </c>
    </row>
    <row r="82" spans="1:14" x14ac:dyDescent="0.35">
      <c r="A82" t="s">
        <v>4051</v>
      </c>
      <c r="B82"/>
      <c r="C82"/>
      <c r="D82" t="s">
        <v>33</v>
      </c>
      <c r="E82" t="s">
        <v>4050</v>
      </c>
      <c r="F82" t="s">
        <v>7567</v>
      </c>
      <c r="G82" t="s">
        <v>8021</v>
      </c>
      <c r="H82" t="s">
        <v>8069</v>
      </c>
      <c r="I82" t="s">
        <v>33</v>
      </c>
      <c r="J82" t="s">
        <v>8070</v>
      </c>
      <c r="K82" t="s">
        <v>8151</v>
      </c>
      <c r="L82"/>
      <c r="M82" t="s">
        <v>8066</v>
      </c>
      <c r="N82">
        <v>208</v>
      </c>
    </row>
    <row r="83" spans="1:14" x14ac:dyDescent="0.35">
      <c r="A83" t="s">
        <v>236</v>
      </c>
      <c r="B83"/>
      <c r="C83"/>
      <c r="D83" t="s">
        <v>237</v>
      </c>
      <c r="E83" t="s">
        <v>235</v>
      </c>
      <c r="F83" t="s">
        <v>7574</v>
      </c>
      <c r="G83" t="s">
        <v>8004</v>
      </c>
      <c r="H83" t="s">
        <v>8005</v>
      </c>
      <c r="I83" t="s">
        <v>237</v>
      </c>
      <c r="J83" t="s">
        <v>8005</v>
      </c>
      <c r="K83" t="s">
        <v>8152</v>
      </c>
      <c r="L83"/>
      <c r="M83" t="s">
        <v>8007</v>
      </c>
      <c r="N83" t="s">
        <v>8008</v>
      </c>
    </row>
    <row r="84" spans="1:14" x14ac:dyDescent="0.35">
      <c r="A84" t="s">
        <v>959</v>
      </c>
      <c r="B84"/>
      <c r="C84"/>
      <c r="D84" t="s">
        <v>237</v>
      </c>
      <c r="E84" t="s">
        <v>958</v>
      </c>
      <c r="F84" t="s">
        <v>7574</v>
      </c>
      <c r="G84" t="s">
        <v>8004</v>
      </c>
      <c r="H84" t="s">
        <v>8010</v>
      </c>
      <c r="I84" t="s">
        <v>237</v>
      </c>
      <c r="J84" t="s">
        <v>8153</v>
      </c>
      <c r="K84" t="s">
        <v>8154</v>
      </c>
      <c r="L84"/>
      <c r="M84" t="s">
        <v>8155</v>
      </c>
      <c r="N84">
        <v>880</v>
      </c>
    </row>
    <row r="85" spans="1:14" x14ac:dyDescent="0.35">
      <c r="A85" t="s">
        <v>701</v>
      </c>
      <c r="B85"/>
      <c r="C85"/>
      <c r="D85" t="s">
        <v>702</v>
      </c>
      <c r="E85" t="s">
        <v>700</v>
      </c>
      <c r="F85" t="s">
        <v>7584</v>
      </c>
      <c r="G85" t="s">
        <v>8021</v>
      </c>
      <c r="H85" t="s">
        <v>8018</v>
      </c>
      <c r="I85" t="s">
        <v>702</v>
      </c>
      <c r="J85" t="s">
        <v>8022</v>
      </c>
      <c r="K85" t="s">
        <v>8156</v>
      </c>
      <c r="L85"/>
      <c r="M85" t="s">
        <v>8007</v>
      </c>
      <c r="N85" t="s">
        <v>8008</v>
      </c>
    </row>
    <row r="86" spans="1:14" x14ac:dyDescent="0.35">
      <c r="A86" t="s">
        <v>1120</v>
      </c>
      <c r="B86"/>
      <c r="C86"/>
      <c r="D86" t="s">
        <v>1121</v>
      </c>
      <c r="E86" t="s">
        <v>1119</v>
      </c>
      <c r="F86" t="s">
        <v>7585</v>
      </c>
      <c r="G86" t="s">
        <v>8004</v>
      </c>
      <c r="H86" t="s">
        <v>8010</v>
      </c>
      <c r="I86" t="s">
        <v>1121</v>
      </c>
      <c r="J86" t="s">
        <v>8157</v>
      </c>
      <c r="K86" t="s">
        <v>8158</v>
      </c>
      <c r="L86"/>
      <c r="M86" t="s">
        <v>8007</v>
      </c>
      <c r="N86" t="s">
        <v>8008</v>
      </c>
    </row>
    <row r="87" spans="1:14" x14ac:dyDescent="0.35">
      <c r="A87" t="s">
        <v>86</v>
      </c>
      <c r="B87"/>
      <c r="C87"/>
      <c r="D87" t="s">
        <v>87</v>
      </c>
      <c r="E87" t="s">
        <v>85</v>
      </c>
      <c r="F87" t="s">
        <v>7440</v>
      </c>
      <c r="G87" t="s">
        <v>8004</v>
      </c>
      <c r="H87" t="s">
        <v>8005</v>
      </c>
      <c r="I87" t="s">
        <v>87</v>
      </c>
      <c r="J87" t="s">
        <v>8005</v>
      </c>
      <c r="K87" t="s">
        <v>8159</v>
      </c>
      <c r="L87"/>
      <c r="M87" t="s">
        <v>8007</v>
      </c>
      <c r="N87" t="s">
        <v>8008</v>
      </c>
    </row>
    <row r="88" spans="1:14" x14ac:dyDescent="0.35">
      <c r="A88" t="s">
        <v>249</v>
      </c>
      <c r="B88"/>
      <c r="C88"/>
      <c r="D88" t="s">
        <v>250</v>
      </c>
      <c r="E88" t="s">
        <v>248</v>
      </c>
      <c r="F88" t="s">
        <v>7577</v>
      </c>
      <c r="G88" t="s">
        <v>8009</v>
      </c>
      <c r="H88" t="s">
        <v>8010</v>
      </c>
      <c r="I88" t="s">
        <v>250</v>
      </c>
      <c r="J88" t="s">
        <v>8010</v>
      </c>
      <c r="K88" t="s">
        <v>8160</v>
      </c>
      <c r="L88"/>
      <c r="M88" t="s">
        <v>8007</v>
      </c>
      <c r="N88" t="s">
        <v>8008</v>
      </c>
    </row>
    <row r="89" spans="1:14" x14ac:dyDescent="0.35">
      <c r="A89" t="s">
        <v>1010</v>
      </c>
      <c r="B89"/>
      <c r="C89"/>
      <c r="D89" t="s">
        <v>7952</v>
      </c>
      <c r="E89" t="s">
        <v>1009</v>
      </c>
      <c r="F89" t="s">
        <v>8161</v>
      </c>
      <c r="G89" t="s">
        <v>8162</v>
      </c>
      <c r="H89" t="s">
        <v>8163</v>
      </c>
      <c r="I89" t="s">
        <v>1353</v>
      </c>
      <c r="J89" t="s">
        <v>8164</v>
      </c>
      <c r="K89" t="s">
        <v>8165</v>
      </c>
      <c r="L89"/>
      <c r="M89" t="s">
        <v>8079</v>
      </c>
      <c r="N89">
        <v>852</v>
      </c>
    </row>
    <row r="90" spans="1:14" x14ac:dyDescent="0.35">
      <c r="A90" t="s">
        <v>1228</v>
      </c>
      <c r="B90"/>
      <c r="C90"/>
      <c r="D90" t="s">
        <v>7953</v>
      </c>
      <c r="E90" t="s">
        <v>1227</v>
      </c>
      <c r="F90" t="s">
        <v>8166</v>
      </c>
      <c r="G90" t="s">
        <v>8167</v>
      </c>
      <c r="H90" t="s">
        <v>8163</v>
      </c>
      <c r="I90" t="s">
        <v>109</v>
      </c>
      <c r="J90" t="s">
        <v>1227</v>
      </c>
      <c r="K90" t="s">
        <v>8168</v>
      </c>
      <c r="L90"/>
      <c r="M90" t="s">
        <v>8042</v>
      </c>
      <c r="N90">
        <v>821</v>
      </c>
    </row>
    <row r="91" spans="1:14" x14ac:dyDescent="0.35">
      <c r="A91" t="s">
        <v>1132</v>
      </c>
      <c r="B91"/>
      <c r="C91"/>
      <c r="D91" t="s">
        <v>7954</v>
      </c>
      <c r="E91" t="s">
        <v>1131</v>
      </c>
      <c r="F91" t="s">
        <v>8169</v>
      </c>
      <c r="G91" t="s">
        <v>8170</v>
      </c>
      <c r="H91" t="s">
        <v>8163</v>
      </c>
      <c r="I91" t="s">
        <v>1051</v>
      </c>
      <c r="J91" t="s">
        <v>1131</v>
      </c>
      <c r="K91" t="s">
        <v>8171</v>
      </c>
      <c r="L91"/>
      <c r="M91" t="s">
        <v>8042</v>
      </c>
      <c r="N91">
        <v>821</v>
      </c>
    </row>
    <row r="92" spans="1:14" x14ac:dyDescent="0.35">
      <c r="A92" t="s">
        <v>1285</v>
      </c>
      <c r="B92"/>
      <c r="C92"/>
      <c r="D92" t="s">
        <v>7955</v>
      </c>
      <c r="E92" t="s">
        <v>1284</v>
      </c>
      <c r="F92" t="s">
        <v>8172</v>
      </c>
      <c r="G92" t="s">
        <v>8173</v>
      </c>
      <c r="H92" t="s">
        <v>8163</v>
      </c>
      <c r="I92" t="s">
        <v>158</v>
      </c>
      <c r="J92" t="s">
        <v>1284</v>
      </c>
      <c r="K92" t="s">
        <v>8174</v>
      </c>
      <c r="L92"/>
      <c r="M92" t="s">
        <v>8175</v>
      </c>
      <c r="N92">
        <v>791</v>
      </c>
    </row>
    <row r="93" spans="1:14" x14ac:dyDescent="0.35">
      <c r="A93" t="s">
        <v>1255</v>
      </c>
      <c r="B93"/>
      <c r="C93"/>
      <c r="D93" t="s">
        <v>7956</v>
      </c>
      <c r="E93" t="s">
        <v>1254</v>
      </c>
      <c r="F93" t="s">
        <v>8176</v>
      </c>
      <c r="G93" t="s">
        <v>8177</v>
      </c>
      <c r="H93" t="s">
        <v>8163</v>
      </c>
      <c r="I93" t="s">
        <v>828</v>
      </c>
      <c r="J93" t="s">
        <v>1254</v>
      </c>
      <c r="K93" t="s">
        <v>8178</v>
      </c>
      <c r="L93"/>
      <c r="M93" t="s">
        <v>8175</v>
      </c>
      <c r="N93">
        <v>791</v>
      </c>
    </row>
    <row r="94" spans="1:14" x14ac:dyDescent="0.35">
      <c r="A94" t="s">
        <v>1156</v>
      </c>
      <c r="B94"/>
      <c r="C94"/>
      <c r="D94" t="s">
        <v>7957</v>
      </c>
      <c r="E94" t="s">
        <v>1155</v>
      </c>
      <c r="F94" t="s">
        <v>8179</v>
      </c>
      <c r="G94" t="s">
        <v>8180</v>
      </c>
      <c r="H94" t="s">
        <v>8163</v>
      </c>
      <c r="I94" t="s">
        <v>607</v>
      </c>
      <c r="J94" t="s">
        <v>1155</v>
      </c>
      <c r="K94" t="s">
        <v>8181</v>
      </c>
      <c r="L94"/>
      <c r="M94" t="s">
        <v>8042</v>
      </c>
      <c r="N94">
        <v>821</v>
      </c>
    </row>
    <row r="95" spans="1:14" x14ac:dyDescent="0.35">
      <c r="A95" t="s">
        <v>1178</v>
      </c>
      <c r="B95"/>
      <c r="C95"/>
      <c r="D95" t="s">
        <v>7958</v>
      </c>
      <c r="E95" t="s">
        <v>1177</v>
      </c>
      <c r="F95" t="s">
        <v>8182</v>
      </c>
      <c r="G95" t="s">
        <v>8183</v>
      </c>
      <c r="H95" t="s">
        <v>8163</v>
      </c>
      <c r="I95" t="s">
        <v>607</v>
      </c>
      <c r="J95" t="s">
        <v>1177</v>
      </c>
      <c r="K95" t="s">
        <v>8184</v>
      </c>
      <c r="L95"/>
      <c r="M95" t="s">
        <v>8042</v>
      </c>
      <c r="N95">
        <v>821</v>
      </c>
    </row>
    <row r="96" spans="1:14" x14ac:dyDescent="0.35">
      <c r="A96" t="s">
        <v>1238</v>
      </c>
      <c r="B96"/>
      <c r="C96"/>
      <c r="D96" t="s">
        <v>7959</v>
      </c>
      <c r="E96" t="s">
        <v>1237</v>
      </c>
      <c r="F96" t="s">
        <v>8185</v>
      </c>
      <c r="G96" t="s">
        <v>8170</v>
      </c>
      <c r="H96" t="s">
        <v>8163</v>
      </c>
      <c r="I96" t="s">
        <v>209</v>
      </c>
      <c r="J96" t="s">
        <v>1237</v>
      </c>
      <c r="K96" t="s">
        <v>8186</v>
      </c>
      <c r="L96"/>
      <c r="M96" t="s">
        <v>8042</v>
      </c>
      <c r="N96">
        <v>821</v>
      </c>
    </row>
    <row r="97" spans="1:14" x14ac:dyDescent="0.35">
      <c r="A97" t="s">
        <v>2315</v>
      </c>
      <c r="B97"/>
      <c r="C97"/>
      <c r="D97" t="s">
        <v>7960</v>
      </c>
      <c r="E97" t="s">
        <v>2314</v>
      </c>
      <c r="F97" t="s">
        <v>8187</v>
      </c>
      <c r="G97" t="s">
        <v>8188</v>
      </c>
      <c r="H97" t="s">
        <v>8163</v>
      </c>
      <c r="I97" t="s">
        <v>139</v>
      </c>
      <c r="J97" t="s">
        <v>2314</v>
      </c>
      <c r="K97" t="s">
        <v>8189</v>
      </c>
      <c r="L97"/>
      <c r="M97" t="s">
        <v>8190</v>
      </c>
      <c r="N97">
        <v>515</v>
      </c>
    </row>
    <row r="98" spans="1:14" x14ac:dyDescent="0.35">
      <c r="A98" t="s">
        <v>3117</v>
      </c>
      <c r="B98"/>
      <c r="C98"/>
      <c r="D98" t="s">
        <v>7961</v>
      </c>
      <c r="E98" t="s">
        <v>3116</v>
      </c>
      <c r="F98" t="s">
        <v>8191</v>
      </c>
      <c r="G98" t="s">
        <v>8192</v>
      </c>
      <c r="H98" t="s">
        <v>8163</v>
      </c>
      <c r="I98" t="s">
        <v>3084</v>
      </c>
      <c r="J98" t="s">
        <v>8193</v>
      </c>
      <c r="K98" t="s">
        <v>8194</v>
      </c>
      <c r="L98"/>
      <c r="M98" t="s">
        <v>8195</v>
      </c>
      <c r="N98">
        <v>244</v>
      </c>
    </row>
    <row r="99" spans="1:14" x14ac:dyDescent="0.35">
      <c r="A99" t="s">
        <v>717</v>
      </c>
      <c r="B99"/>
      <c r="C99"/>
      <c r="D99" t="s">
        <v>718</v>
      </c>
      <c r="E99" t="s">
        <v>716</v>
      </c>
      <c r="F99" t="s">
        <v>7596</v>
      </c>
      <c r="G99" t="s">
        <v>8014</v>
      </c>
      <c r="H99" t="s">
        <v>8018</v>
      </c>
      <c r="I99" t="s">
        <v>718</v>
      </c>
      <c r="J99" t="s">
        <v>617</v>
      </c>
      <c r="K99" t="s">
        <v>8196</v>
      </c>
      <c r="L99"/>
      <c r="M99" t="s">
        <v>8007</v>
      </c>
      <c r="N99" t="s">
        <v>8008</v>
      </c>
    </row>
    <row r="100" spans="1:14" x14ac:dyDescent="0.35">
      <c r="A100" t="s">
        <v>744</v>
      </c>
      <c r="B100"/>
      <c r="C100"/>
      <c r="D100" t="s">
        <v>745</v>
      </c>
      <c r="E100" t="s">
        <v>743</v>
      </c>
      <c r="F100" t="s">
        <v>7630</v>
      </c>
      <c r="G100" t="s">
        <v>8014</v>
      </c>
      <c r="H100" t="s">
        <v>8025</v>
      </c>
      <c r="I100" t="s">
        <v>745</v>
      </c>
      <c r="J100" t="s">
        <v>8005</v>
      </c>
      <c r="K100" t="s">
        <v>8197</v>
      </c>
      <c r="L100"/>
      <c r="M100" t="s">
        <v>8007</v>
      </c>
      <c r="N100" t="s">
        <v>8008</v>
      </c>
    </row>
    <row r="101" spans="1:14" x14ac:dyDescent="0.35">
      <c r="A101" t="s">
        <v>2287</v>
      </c>
      <c r="B101"/>
      <c r="C101"/>
      <c r="D101" t="s">
        <v>745</v>
      </c>
      <c r="E101" t="s">
        <v>2286</v>
      </c>
      <c r="F101" t="s">
        <v>7630</v>
      </c>
      <c r="G101" t="s">
        <v>8014</v>
      </c>
      <c r="H101" t="s">
        <v>8018</v>
      </c>
      <c r="I101" t="s">
        <v>745</v>
      </c>
      <c r="J101" t="s">
        <v>617</v>
      </c>
      <c r="K101" t="s">
        <v>8198</v>
      </c>
      <c r="L101"/>
      <c r="M101" t="s">
        <v>8123</v>
      </c>
      <c r="N101">
        <v>546</v>
      </c>
    </row>
    <row r="102" spans="1:14" x14ac:dyDescent="0.35">
      <c r="A102" t="s">
        <v>2750</v>
      </c>
      <c r="B102"/>
      <c r="C102"/>
      <c r="D102" t="s">
        <v>745</v>
      </c>
      <c r="E102" t="s">
        <v>2749</v>
      </c>
      <c r="F102" t="s">
        <v>7630</v>
      </c>
      <c r="G102" t="s">
        <v>8014</v>
      </c>
      <c r="H102" t="s">
        <v>8060</v>
      </c>
      <c r="I102" t="s">
        <v>745</v>
      </c>
      <c r="J102" t="s">
        <v>8061</v>
      </c>
      <c r="K102" t="s">
        <v>8199</v>
      </c>
      <c r="L102"/>
      <c r="M102" t="s">
        <v>8200</v>
      </c>
      <c r="N102">
        <v>333</v>
      </c>
    </row>
    <row r="103" spans="1:14" x14ac:dyDescent="0.35">
      <c r="A103" t="s">
        <v>4283</v>
      </c>
      <c r="B103"/>
      <c r="C103"/>
      <c r="D103" t="s">
        <v>745</v>
      </c>
      <c r="E103" t="s">
        <v>4282</v>
      </c>
      <c r="F103" t="s">
        <v>7630</v>
      </c>
      <c r="G103" t="s">
        <v>8014</v>
      </c>
      <c r="H103" t="s">
        <v>8018</v>
      </c>
      <c r="I103" t="s">
        <v>745</v>
      </c>
      <c r="J103" t="s">
        <v>8201</v>
      </c>
      <c r="K103" t="s">
        <v>8202</v>
      </c>
      <c r="L103"/>
      <c r="M103" t="s">
        <v>8203</v>
      </c>
      <c r="N103">
        <v>174</v>
      </c>
    </row>
    <row r="104" spans="1:14" x14ac:dyDescent="0.35">
      <c r="A104" t="s">
        <v>6121</v>
      </c>
      <c r="B104"/>
      <c r="C104"/>
      <c r="D104" t="s">
        <v>745</v>
      </c>
      <c r="E104" t="s">
        <v>6120</v>
      </c>
      <c r="F104" t="s">
        <v>7630</v>
      </c>
      <c r="G104" t="s">
        <v>8014</v>
      </c>
      <c r="H104" t="s">
        <v>8104</v>
      </c>
      <c r="I104" t="s">
        <v>745</v>
      </c>
      <c r="J104" t="s">
        <v>8204</v>
      </c>
      <c r="K104" t="s">
        <v>8205</v>
      </c>
      <c r="L104"/>
      <c r="M104" t="s">
        <v>8206</v>
      </c>
      <c r="N104">
        <v>64</v>
      </c>
    </row>
    <row r="105" spans="1:14" x14ac:dyDescent="0.35">
      <c r="A105" t="s">
        <v>54</v>
      </c>
      <c r="B105"/>
      <c r="C105"/>
      <c r="D105" t="s">
        <v>55</v>
      </c>
      <c r="E105" t="s">
        <v>53</v>
      </c>
      <c r="F105" t="s">
        <v>7605</v>
      </c>
      <c r="G105" t="s">
        <v>8014</v>
      </c>
      <c r="H105" t="s">
        <v>8046</v>
      </c>
      <c r="I105" t="s">
        <v>55</v>
      </c>
      <c r="J105" t="s">
        <v>8046</v>
      </c>
      <c r="K105" t="s">
        <v>8207</v>
      </c>
      <c r="L105"/>
      <c r="M105" t="s">
        <v>8007</v>
      </c>
      <c r="N105" t="s">
        <v>8008</v>
      </c>
    </row>
    <row r="106" spans="1:14" x14ac:dyDescent="0.35">
      <c r="A106" t="s">
        <v>402</v>
      </c>
      <c r="B106"/>
      <c r="C106"/>
      <c r="D106" t="s">
        <v>403</v>
      </c>
      <c r="E106" t="s">
        <v>401</v>
      </c>
      <c r="F106" t="s">
        <v>7451</v>
      </c>
      <c r="G106" t="s">
        <v>8021</v>
      </c>
      <c r="H106" t="s">
        <v>8005</v>
      </c>
      <c r="I106" t="s">
        <v>403</v>
      </c>
      <c r="J106" t="s">
        <v>8005</v>
      </c>
      <c r="K106" t="s">
        <v>8208</v>
      </c>
      <c r="L106"/>
      <c r="M106" t="s">
        <v>8007</v>
      </c>
      <c r="N106" t="s">
        <v>8008</v>
      </c>
    </row>
    <row r="107" spans="1:14" x14ac:dyDescent="0.35">
      <c r="A107" t="s">
        <v>180</v>
      </c>
      <c r="B107"/>
      <c r="C107"/>
      <c r="D107" t="s">
        <v>181</v>
      </c>
      <c r="E107" t="s">
        <v>179</v>
      </c>
      <c r="F107" t="s">
        <v>7620</v>
      </c>
      <c r="G107" t="s">
        <v>8014</v>
      </c>
      <c r="H107" t="s">
        <v>8005</v>
      </c>
      <c r="I107" t="s">
        <v>181</v>
      </c>
      <c r="J107" t="s">
        <v>8005</v>
      </c>
      <c r="K107" t="s">
        <v>8209</v>
      </c>
      <c r="L107"/>
      <c r="M107" t="s">
        <v>8007</v>
      </c>
      <c r="N107" t="s">
        <v>8008</v>
      </c>
    </row>
    <row r="108" spans="1:14" x14ac:dyDescent="0.35">
      <c r="A108" t="s">
        <v>1205</v>
      </c>
      <c r="B108"/>
      <c r="C108"/>
      <c r="D108" t="s">
        <v>181</v>
      </c>
      <c r="E108" t="s">
        <v>1204</v>
      </c>
      <c r="F108" t="s">
        <v>7620</v>
      </c>
      <c r="G108" t="s">
        <v>8014</v>
      </c>
      <c r="H108" t="s">
        <v>8018</v>
      </c>
      <c r="I108" t="s">
        <v>181</v>
      </c>
      <c r="J108" t="s">
        <v>8044</v>
      </c>
      <c r="K108" t="s">
        <v>8210</v>
      </c>
      <c r="L108"/>
      <c r="M108" t="s">
        <v>8042</v>
      </c>
      <c r="N108">
        <v>821</v>
      </c>
    </row>
    <row r="109" spans="1:14" x14ac:dyDescent="0.35">
      <c r="A109" t="s">
        <v>2513</v>
      </c>
      <c r="B109"/>
      <c r="C109"/>
      <c r="D109" t="s">
        <v>181</v>
      </c>
      <c r="E109" t="s">
        <v>2512</v>
      </c>
      <c r="F109" t="s">
        <v>7620</v>
      </c>
      <c r="G109" t="s">
        <v>8014</v>
      </c>
      <c r="H109" t="s">
        <v>8060</v>
      </c>
      <c r="I109" t="s">
        <v>181</v>
      </c>
      <c r="J109" t="s">
        <v>8061</v>
      </c>
      <c r="K109" t="s">
        <v>8211</v>
      </c>
      <c r="L109"/>
      <c r="M109" t="s">
        <v>8096</v>
      </c>
      <c r="N109">
        <v>455</v>
      </c>
    </row>
    <row r="110" spans="1:14" x14ac:dyDescent="0.35">
      <c r="A110" t="s">
        <v>571</v>
      </c>
      <c r="B110"/>
      <c r="C110"/>
      <c r="D110" t="s">
        <v>572</v>
      </c>
      <c r="E110" t="s">
        <v>570</v>
      </c>
      <c r="F110" t="s">
        <v>7623</v>
      </c>
      <c r="G110" t="s">
        <v>8014</v>
      </c>
      <c r="H110" t="s">
        <v>8005</v>
      </c>
      <c r="I110" t="s">
        <v>572</v>
      </c>
      <c r="J110" t="s">
        <v>8005</v>
      </c>
      <c r="K110" t="s">
        <v>8212</v>
      </c>
      <c r="L110"/>
      <c r="M110" t="s">
        <v>8007</v>
      </c>
      <c r="N110" t="s">
        <v>8008</v>
      </c>
    </row>
    <row r="111" spans="1:14" x14ac:dyDescent="0.35">
      <c r="A111" t="s">
        <v>2303</v>
      </c>
      <c r="B111"/>
      <c r="C111"/>
      <c r="D111" t="s">
        <v>2304</v>
      </c>
      <c r="E111" t="s">
        <v>2302</v>
      </c>
      <c r="F111" t="s">
        <v>7457</v>
      </c>
      <c r="G111" t="s">
        <v>8014</v>
      </c>
      <c r="H111" t="s">
        <v>8120</v>
      </c>
      <c r="I111" t="s">
        <v>2304</v>
      </c>
      <c r="J111" t="s">
        <v>8121</v>
      </c>
      <c r="K111" t="s">
        <v>8213</v>
      </c>
      <c r="L111"/>
      <c r="M111" t="s">
        <v>8214</v>
      </c>
      <c r="N111">
        <v>231</v>
      </c>
    </row>
    <row r="112" spans="1:14" x14ac:dyDescent="0.35">
      <c r="A112" t="s">
        <v>157</v>
      </c>
      <c r="B112"/>
      <c r="C112"/>
      <c r="D112" t="s">
        <v>158</v>
      </c>
      <c r="E112" t="s">
        <v>156</v>
      </c>
      <c r="F112" t="s">
        <v>7637</v>
      </c>
      <c r="G112" t="s">
        <v>8009</v>
      </c>
      <c r="H112" t="s">
        <v>8005</v>
      </c>
      <c r="I112" t="s">
        <v>158</v>
      </c>
      <c r="J112" t="s">
        <v>8010</v>
      </c>
      <c r="K112" t="s">
        <v>8215</v>
      </c>
      <c r="L112"/>
      <c r="M112" t="s">
        <v>8007</v>
      </c>
      <c r="N112" t="s">
        <v>8008</v>
      </c>
    </row>
    <row r="113" spans="1:14" x14ac:dyDescent="0.35">
      <c r="A113" t="s">
        <v>4310</v>
      </c>
      <c r="B113"/>
      <c r="C113"/>
      <c r="D113" t="s">
        <v>750</v>
      </c>
      <c r="E113" t="s">
        <v>4309</v>
      </c>
      <c r="F113" t="s">
        <v>7420</v>
      </c>
      <c r="G113" t="s">
        <v>8014</v>
      </c>
      <c r="H113" t="s">
        <v>8025</v>
      </c>
      <c r="I113" t="s">
        <v>750</v>
      </c>
      <c r="J113" t="s">
        <v>8005</v>
      </c>
      <c r="K113" t="s">
        <v>8216</v>
      </c>
      <c r="L113"/>
      <c r="M113" t="s">
        <v>8007</v>
      </c>
      <c r="N113" t="s">
        <v>8008</v>
      </c>
    </row>
    <row r="114" spans="1:14" x14ac:dyDescent="0.35">
      <c r="A114" t="s">
        <v>749</v>
      </c>
      <c r="B114"/>
      <c r="C114"/>
      <c r="D114" t="s">
        <v>750</v>
      </c>
      <c r="E114" t="s">
        <v>748</v>
      </c>
      <c r="F114" t="s">
        <v>7420</v>
      </c>
      <c r="G114" t="s">
        <v>8014</v>
      </c>
      <c r="H114" t="s">
        <v>8010</v>
      </c>
      <c r="I114" t="s">
        <v>750</v>
      </c>
      <c r="J114" t="s">
        <v>8145</v>
      </c>
      <c r="K114" t="s">
        <v>8217</v>
      </c>
      <c r="L114"/>
      <c r="M114" t="s">
        <v>8007</v>
      </c>
      <c r="N114" t="s">
        <v>8008</v>
      </c>
    </row>
    <row r="115" spans="1:14" x14ac:dyDescent="0.35">
      <c r="A115" t="s">
        <v>765</v>
      </c>
      <c r="B115"/>
      <c r="C115"/>
      <c r="D115" t="s">
        <v>750</v>
      </c>
      <c r="E115" t="s">
        <v>764</v>
      </c>
      <c r="F115" t="s">
        <v>7420</v>
      </c>
      <c r="G115" t="s">
        <v>8014</v>
      </c>
      <c r="H115" t="s">
        <v>8018</v>
      </c>
      <c r="I115" t="s">
        <v>750</v>
      </c>
      <c r="J115" t="s">
        <v>8032</v>
      </c>
      <c r="K115" t="s">
        <v>8218</v>
      </c>
      <c r="L115"/>
      <c r="M115" t="s">
        <v>8007</v>
      </c>
      <c r="N115" t="s">
        <v>8008</v>
      </c>
    </row>
    <row r="116" spans="1:14" x14ac:dyDescent="0.35">
      <c r="A116" t="s">
        <v>780</v>
      </c>
      <c r="B116"/>
      <c r="C116"/>
      <c r="D116" t="s">
        <v>750</v>
      </c>
      <c r="E116" t="s">
        <v>779</v>
      </c>
      <c r="F116" t="s">
        <v>7420</v>
      </c>
      <c r="G116" t="s">
        <v>8014</v>
      </c>
      <c r="H116" t="s">
        <v>8018</v>
      </c>
      <c r="I116" t="s">
        <v>750</v>
      </c>
      <c r="J116" t="s">
        <v>8219</v>
      </c>
      <c r="K116" t="s">
        <v>8220</v>
      </c>
      <c r="L116"/>
      <c r="M116" t="s">
        <v>8007</v>
      </c>
      <c r="N116" t="s">
        <v>8008</v>
      </c>
    </row>
    <row r="117" spans="1:14" x14ac:dyDescent="0.35">
      <c r="A117" t="s">
        <v>792</v>
      </c>
      <c r="B117"/>
      <c r="C117"/>
      <c r="D117" t="s">
        <v>750</v>
      </c>
      <c r="E117" t="s">
        <v>791</v>
      </c>
      <c r="F117" t="s">
        <v>7420</v>
      </c>
      <c r="G117" t="s">
        <v>8014</v>
      </c>
      <c r="H117" t="s">
        <v>8010</v>
      </c>
      <c r="I117" t="s">
        <v>750</v>
      </c>
      <c r="J117" t="s">
        <v>8221</v>
      </c>
      <c r="K117" t="s">
        <v>8222</v>
      </c>
      <c r="L117"/>
      <c r="M117" t="s">
        <v>8007</v>
      </c>
      <c r="N117" t="s">
        <v>8008</v>
      </c>
    </row>
    <row r="118" spans="1:14" x14ac:dyDescent="0.35">
      <c r="A118" t="s">
        <v>411</v>
      </c>
      <c r="B118"/>
      <c r="C118"/>
      <c r="D118" t="s">
        <v>412</v>
      </c>
      <c r="E118" t="s">
        <v>410</v>
      </c>
      <c r="F118" t="s">
        <v>7641</v>
      </c>
      <c r="G118" t="s">
        <v>8004</v>
      </c>
      <c r="H118" t="s">
        <v>8025</v>
      </c>
      <c r="I118" t="s">
        <v>412</v>
      </c>
      <c r="J118" t="s">
        <v>8026</v>
      </c>
      <c r="K118" t="s">
        <v>8223</v>
      </c>
      <c r="L118"/>
      <c r="M118" t="s">
        <v>8007</v>
      </c>
      <c r="N118" t="s">
        <v>8008</v>
      </c>
    </row>
    <row r="119" spans="1:14" x14ac:dyDescent="0.35">
      <c r="A119" t="s">
        <v>424</v>
      </c>
      <c r="B119"/>
      <c r="C119"/>
      <c r="D119" t="s">
        <v>412</v>
      </c>
      <c r="E119" t="s">
        <v>423</v>
      </c>
      <c r="F119" t="s">
        <v>7641</v>
      </c>
      <c r="G119" t="s">
        <v>8004</v>
      </c>
      <c r="H119" t="s">
        <v>8010</v>
      </c>
      <c r="I119" t="s">
        <v>412</v>
      </c>
      <c r="J119" t="s">
        <v>8010</v>
      </c>
      <c r="K119" t="s">
        <v>8224</v>
      </c>
      <c r="L119"/>
      <c r="M119" t="s">
        <v>8007</v>
      </c>
      <c r="N119" t="s">
        <v>8008</v>
      </c>
    </row>
    <row r="120" spans="1:14" x14ac:dyDescent="0.35">
      <c r="A120" t="s">
        <v>434</v>
      </c>
      <c r="B120"/>
      <c r="C120"/>
      <c r="D120" t="s">
        <v>412</v>
      </c>
      <c r="E120" t="s">
        <v>433</v>
      </c>
      <c r="F120" t="s">
        <v>7641</v>
      </c>
      <c r="G120" t="s">
        <v>8004</v>
      </c>
      <c r="H120" t="s">
        <v>8018</v>
      </c>
      <c r="I120" t="s">
        <v>412</v>
      </c>
      <c r="J120" t="s">
        <v>617</v>
      </c>
      <c r="K120" t="s">
        <v>8225</v>
      </c>
      <c r="L120"/>
      <c r="M120" t="s">
        <v>8007</v>
      </c>
      <c r="N120" t="s">
        <v>8008</v>
      </c>
    </row>
    <row r="121" spans="1:14" x14ac:dyDescent="0.35">
      <c r="A121" t="s">
        <v>6026</v>
      </c>
      <c r="B121"/>
      <c r="C121"/>
      <c r="D121" t="s">
        <v>6027</v>
      </c>
      <c r="E121" t="s">
        <v>6025</v>
      </c>
      <c r="F121" t="s">
        <v>7642</v>
      </c>
      <c r="G121" t="s">
        <v>8004</v>
      </c>
      <c r="H121" t="s">
        <v>8069</v>
      </c>
      <c r="I121" t="s">
        <v>6027</v>
      </c>
      <c r="J121" t="s">
        <v>6025</v>
      </c>
      <c r="K121" t="s">
        <v>8226</v>
      </c>
      <c r="L121"/>
      <c r="M121" t="s">
        <v>8206</v>
      </c>
      <c r="N121">
        <v>64</v>
      </c>
    </row>
    <row r="122" spans="1:14" x14ac:dyDescent="0.35">
      <c r="A122" t="s">
        <v>992</v>
      </c>
      <c r="B122"/>
      <c r="C122"/>
      <c r="D122" t="s">
        <v>993</v>
      </c>
      <c r="E122" t="s">
        <v>991</v>
      </c>
      <c r="F122" t="s">
        <v>7647</v>
      </c>
      <c r="G122" t="s">
        <v>8021</v>
      </c>
      <c r="H122" t="s">
        <v>8018</v>
      </c>
      <c r="I122" t="s">
        <v>993</v>
      </c>
      <c r="J122" t="s">
        <v>8022</v>
      </c>
      <c r="K122" t="s">
        <v>8227</v>
      </c>
      <c r="L122"/>
      <c r="M122" t="s">
        <v>8155</v>
      </c>
      <c r="N122">
        <v>880</v>
      </c>
    </row>
    <row r="123" spans="1:14" x14ac:dyDescent="0.35">
      <c r="A123" t="s">
        <v>805</v>
      </c>
      <c r="B123"/>
      <c r="C123"/>
      <c r="D123" t="s">
        <v>806</v>
      </c>
      <c r="E123" t="s">
        <v>804</v>
      </c>
      <c r="F123" t="s">
        <v>7648</v>
      </c>
      <c r="G123" t="s">
        <v>8014</v>
      </c>
      <c r="H123" t="s">
        <v>8018</v>
      </c>
      <c r="I123" t="s">
        <v>806</v>
      </c>
      <c r="J123" t="s">
        <v>8044</v>
      </c>
      <c r="K123" t="s">
        <v>8228</v>
      </c>
      <c r="L123"/>
      <c r="M123" t="s">
        <v>8007</v>
      </c>
      <c r="N123" t="s">
        <v>8008</v>
      </c>
    </row>
    <row r="124" spans="1:14" x14ac:dyDescent="0.35">
      <c r="A124" t="s">
        <v>827</v>
      </c>
      <c r="B124"/>
      <c r="C124"/>
      <c r="D124" t="s">
        <v>828</v>
      </c>
      <c r="E124" t="s">
        <v>826</v>
      </c>
      <c r="F124" t="s">
        <v>7649</v>
      </c>
      <c r="G124" t="s">
        <v>8009</v>
      </c>
      <c r="H124" t="s">
        <v>8025</v>
      </c>
      <c r="I124" t="s">
        <v>828</v>
      </c>
      <c r="J124" t="s">
        <v>8026</v>
      </c>
      <c r="K124" t="s">
        <v>8229</v>
      </c>
      <c r="L124"/>
      <c r="M124" t="s">
        <v>8007</v>
      </c>
      <c r="N124" t="s">
        <v>8008</v>
      </c>
    </row>
    <row r="125" spans="1:14" x14ac:dyDescent="0.35">
      <c r="A125" t="s">
        <v>849</v>
      </c>
      <c r="B125"/>
      <c r="C125"/>
      <c r="D125" t="s">
        <v>828</v>
      </c>
      <c r="E125" t="s">
        <v>848</v>
      </c>
      <c r="F125" t="s">
        <v>7649</v>
      </c>
      <c r="G125" t="s">
        <v>8009</v>
      </c>
      <c r="H125" t="s">
        <v>8018</v>
      </c>
      <c r="I125" t="s">
        <v>828</v>
      </c>
      <c r="J125" t="s">
        <v>8088</v>
      </c>
      <c r="K125" t="s">
        <v>8230</v>
      </c>
      <c r="L125"/>
      <c r="M125" t="s">
        <v>8007</v>
      </c>
      <c r="N125" t="s">
        <v>8008</v>
      </c>
    </row>
    <row r="126" spans="1:14" x14ac:dyDescent="0.35">
      <c r="A126" t="s">
        <v>872</v>
      </c>
      <c r="B126"/>
      <c r="C126"/>
      <c r="D126" t="s">
        <v>828</v>
      </c>
      <c r="E126" t="s">
        <v>871</v>
      </c>
      <c r="F126" t="s">
        <v>7649</v>
      </c>
      <c r="G126" t="s">
        <v>8009</v>
      </c>
      <c r="H126" t="s">
        <v>8018</v>
      </c>
      <c r="I126" t="s">
        <v>828</v>
      </c>
      <c r="J126" t="s">
        <v>8044</v>
      </c>
      <c r="K126" t="s">
        <v>8231</v>
      </c>
      <c r="L126"/>
      <c r="M126" t="s">
        <v>8007</v>
      </c>
      <c r="N126" t="s">
        <v>8008</v>
      </c>
    </row>
    <row r="127" spans="1:14" x14ac:dyDescent="0.35">
      <c r="A127" t="s">
        <v>892</v>
      </c>
      <c r="B127"/>
      <c r="C127"/>
      <c r="D127" t="s">
        <v>828</v>
      </c>
      <c r="E127" t="s">
        <v>891</v>
      </c>
      <c r="F127" t="s">
        <v>7649</v>
      </c>
      <c r="G127" t="s">
        <v>8009</v>
      </c>
      <c r="H127" t="s">
        <v>8010</v>
      </c>
      <c r="I127" t="s">
        <v>828</v>
      </c>
      <c r="J127" t="s">
        <v>8232</v>
      </c>
      <c r="K127" t="s">
        <v>8233</v>
      </c>
      <c r="L127"/>
      <c r="M127" t="s">
        <v>8007</v>
      </c>
      <c r="N127" t="s">
        <v>8008</v>
      </c>
    </row>
    <row r="128" spans="1:14" x14ac:dyDescent="0.35">
      <c r="A128" t="s">
        <v>170</v>
      </c>
      <c r="B128"/>
      <c r="C128"/>
      <c r="D128" t="s">
        <v>171</v>
      </c>
      <c r="E128" t="s">
        <v>169</v>
      </c>
      <c r="F128" t="s">
        <v>7640</v>
      </c>
      <c r="G128" t="s">
        <v>8014</v>
      </c>
      <c r="H128" t="s">
        <v>8018</v>
      </c>
      <c r="I128" t="s">
        <v>171</v>
      </c>
      <c r="J128" t="s">
        <v>617</v>
      </c>
      <c r="K128" t="s">
        <v>8234</v>
      </c>
      <c r="L128"/>
      <c r="M128" t="s">
        <v>8007</v>
      </c>
      <c r="N128" t="s">
        <v>8008</v>
      </c>
    </row>
    <row r="129" spans="1:14" x14ac:dyDescent="0.35">
      <c r="A129" t="s">
        <v>2007</v>
      </c>
      <c r="B129"/>
      <c r="C129"/>
      <c r="D129" t="s">
        <v>2008</v>
      </c>
      <c r="E129" t="s">
        <v>2006</v>
      </c>
      <c r="F129" t="s">
        <v>7654</v>
      </c>
      <c r="G129" t="s">
        <v>8014</v>
      </c>
      <c r="H129" t="s">
        <v>8018</v>
      </c>
      <c r="I129" t="s">
        <v>2008</v>
      </c>
      <c r="J129" t="s">
        <v>617</v>
      </c>
      <c r="K129" t="s">
        <v>8235</v>
      </c>
      <c r="L129"/>
      <c r="M129" t="s">
        <v>8103</v>
      </c>
      <c r="N129">
        <v>607</v>
      </c>
    </row>
    <row r="130" spans="1:14" x14ac:dyDescent="0.35">
      <c r="A130" t="s">
        <v>921</v>
      </c>
      <c r="B130"/>
      <c r="C130"/>
      <c r="D130" t="s">
        <v>922</v>
      </c>
      <c r="E130" t="s">
        <v>920</v>
      </c>
      <c r="F130" t="s">
        <v>7655</v>
      </c>
      <c r="G130" t="s">
        <v>8057</v>
      </c>
      <c r="H130" t="s">
        <v>8010</v>
      </c>
      <c r="I130" t="s">
        <v>922</v>
      </c>
      <c r="J130" t="s">
        <v>8010</v>
      </c>
      <c r="K130" t="s">
        <v>8236</v>
      </c>
      <c r="L130"/>
      <c r="M130" t="s">
        <v>8007</v>
      </c>
      <c r="N130" t="s">
        <v>8008</v>
      </c>
    </row>
    <row r="131" spans="1:14" x14ac:dyDescent="0.35">
      <c r="A131" t="s">
        <v>5983</v>
      </c>
      <c r="B131"/>
      <c r="C131"/>
      <c r="D131" t="s">
        <v>5984</v>
      </c>
      <c r="E131" t="s">
        <v>5982</v>
      </c>
      <c r="F131" t="s">
        <v>7629</v>
      </c>
      <c r="G131" t="s">
        <v>8021</v>
      </c>
      <c r="H131" t="s">
        <v>8237</v>
      </c>
      <c r="I131" t="s">
        <v>5984</v>
      </c>
      <c r="J131" t="s">
        <v>5982</v>
      </c>
      <c r="K131" t="s">
        <v>8238</v>
      </c>
      <c r="L131"/>
      <c r="M131" t="s">
        <v>8206</v>
      </c>
      <c r="N131">
        <v>64</v>
      </c>
    </row>
    <row r="132" spans="1:14" x14ac:dyDescent="0.35">
      <c r="A132" t="s">
        <v>108</v>
      </c>
      <c r="B132"/>
      <c r="C132"/>
      <c r="D132" t="s">
        <v>109</v>
      </c>
      <c r="E132" t="s">
        <v>107</v>
      </c>
      <c r="F132" t="s">
        <v>7668</v>
      </c>
      <c r="G132" t="s">
        <v>8021</v>
      </c>
      <c r="H132" t="s">
        <v>8005</v>
      </c>
      <c r="I132" t="s">
        <v>109</v>
      </c>
      <c r="J132" t="s">
        <v>8005</v>
      </c>
      <c r="K132" t="s">
        <v>8239</v>
      </c>
      <c r="L132"/>
      <c r="M132" t="s">
        <v>8007</v>
      </c>
      <c r="N132" t="s">
        <v>8008</v>
      </c>
    </row>
    <row r="133" spans="1:14" x14ac:dyDescent="0.35">
      <c r="A133" t="s">
        <v>98</v>
      </c>
      <c r="B133"/>
      <c r="C133"/>
      <c r="D133" t="s">
        <v>99</v>
      </c>
      <c r="E133" t="s">
        <v>97</v>
      </c>
      <c r="F133" t="s">
        <v>7671</v>
      </c>
      <c r="G133" t="s">
        <v>8009</v>
      </c>
      <c r="H133" t="s">
        <v>8005</v>
      </c>
      <c r="I133" t="s">
        <v>99</v>
      </c>
      <c r="J133" t="s">
        <v>8005</v>
      </c>
      <c r="K133" t="s">
        <v>8240</v>
      </c>
      <c r="L133"/>
      <c r="M133" t="s">
        <v>8007</v>
      </c>
      <c r="N133" t="s">
        <v>8008</v>
      </c>
    </row>
    <row r="134" spans="1:14" x14ac:dyDescent="0.35">
      <c r="A134" t="s">
        <v>983</v>
      </c>
      <c r="B134"/>
      <c r="C134"/>
      <c r="D134" t="s">
        <v>99</v>
      </c>
      <c r="E134" t="s">
        <v>982</v>
      </c>
      <c r="F134" t="s">
        <v>7671</v>
      </c>
      <c r="G134" t="s">
        <v>8009</v>
      </c>
      <c r="H134" t="s">
        <v>8018</v>
      </c>
      <c r="I134" t="s">
        <v>99</v>
      </c>
      <c r="J134" t="s">
        <v>8044</v>
      </c>
      <c r="K134" t="s">
        <v>8241</v>
      </c>
      <c r="L134"/>
      <c r="M134" t="s">
        <v>8155</v>
      </c>
      <c r="N134">
        <v>880</v>
      </c>
    </row>
    <row r="135" spans="1:14" x14ac:dyDescent="0.35">
      <c r="A135" t="s">
        <v>444</v>
      </c>
      <c r="B135"/>
      <c r="C135"/>
      <c r="D135" t="s">
        <v>445</v>
      </c>
      <c r="E135" t="s">
        <v>443</v>
      </c>
      <c r="F135" t="s">
        <v>7672</v>
      </c>
      <c r="G135" t="s">
        <v>8014</v>
      </c>
      <c r="H135" t="s">
        <v>8046</v>
      </c>
      <c r="I135" t="s">
        <v>445</v>
      </c>
      <c r="J135" t="s">
        <v>8046</v>
      </c>
      <c r="K135" t="s">
        <v>8242</v>
      </c>
      <c r="L135"/>
      <c r="M135" t="s">
        <v>8007</v>
      </c>
      <c r="N135" t="s">
        <v>8008</v>
      </c>
    </row>
    <row r="136" spans="1:14" x14ac:dyDescent="0.35">
      <c r="A136" t="s">
        <v>201</v>
      </c>
      <c r="B136"/>
      <c r="C136"/>
      <c r="D136" t="s">
        <v>202</v>
      </c>
      <c r="E136" t="s">
        <v>200</v>
      </c>
      <c r="F136" t="s">
        <v>7673</v>
      </c>
      <c r="G136" t="s">
        <v>8014</v>
      </c>
      <c r="H136" t="s">
        <v>8005</v>
      </c>
      <c r="I136" t="s">
        <v>202</v>
      </c>
      <c r="J136" t="s">
        <v>8005</v>
      </c>
      <c r="K136" t="s">
        <v>8243</v>
      </c>
      <c r="L136"/>
      <c r="M136" t="s">
        <v>8007</v>
      </c>
      <c r="N136" t="s">
        <v>8008</v>
      </c>
    </row>
  </sheetData>
  <autoFilter ref="A1:N136"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37"/>
  <sheetViews>
    <sheetView workbookViewId="0"/>
  </sheetViews>
  <sheetFormatPr defaultRowHeight="14.5" x14ac:dyDescent="0.35"/>
  <cols>
    <col min="1" max="1" width="25" style="210" customWidth="1"/>
    <col min="2" max="2" width="40" style="210" customWidth="1"/>
    <col min="3" max="4" width="10" style="210" customWidth="1"/>
    <col min="5" max="5" width="15" style="210" customWidth="1"/>
    <col min="6" max="6" width="25" style="210" customWidth="1"/>
    <col min="7" max="7" width="20" style="210" customWidth="1"/>
    <col min="8" max="8" width="15" style="210" customWidth="1"/>
    <col min="9" max="9" width="25" style="210" customWidth="1"/>
    <col min="10" max="10" width="80" style="210" customWidth="1"/>
    <col min="11" max="11" width="10" style="210" customWidth="1"/>
    <col min="12" max="12" width="25" style="210" customWidth="1"/>
  </cols>
  <sheetData>
    <row r="1" spans="1:12" x14ac:dyDescent="0.35">
      <c r="A1" s="274" t="s">
        <v>2</v>
      </c>
      <c r="B1" s="274" t="s">
        <v>0</v>
      </c>
      <c r="C1" s="274" t="s">
        <v>1</v>
      </c>
      <c r="D1" s="274" t="s">
        <v>7997</v>
      </c>
      <c r="E1" s="274" t="s">
        <v>7998</v>
      </c>
      <c r="F1" s="274" t="s">
        <v>7282</v>
      </c>
      <c r="G1" s="274" t="s">
        <v>7198</v>
      </c>
      <c r="H1" s="274" t="s">
        <v>8026</v>
      </c>
      <c r="I1" s="274" t="s">
        <v>8244</v>
      </c>
      <c r="J1" s="274" t="s">
        <v>3</v>
      </c>
      <c r="K1" s="274" t="s">
        <v>5</v>
      </c>
      <c r="L1" s="274" t="s">
        <v>9</v>
      </c>
    </row>
    <row r="2" spans="1:12" x14ac:dyDescent="0.35">
      <c r="A2" s="275"/>
      <c r="B2" s="275"/>
      <c r="C2" s="275"/>
      <c r="D2" s="275"/>
      <c r="E2" s="275"/>
      <c r="F2" s="275"/>
      <c r="G2" s="275"/>
      <c r="H2" s="275"/>
      <c r="I2" s="275"/>
      <c r="J2" s="275"/>
      <c r="K2" s="275"/>
      <c r="L2" s="275"/>
    </row>
    <row r="3" spans="1:12" x14ac:dyDescent="0.35">
      <c r="A3" s="276" t="s">
        <v>123</v>
      </c>
      <c r="B3" s="276" t="s">
        <v>121</v>
      </c>
      <c r="C3" s="276" t="s">
        <v>122</v>
      </c>
      <c r="D3" s="276" t="s">
        <v>7366</v>
      </c>
      <c r="E3" s="276" t="s">
        <v>8004</v>
      </c>
      <c r="F3" s="276" t="s">
        <v>8005</v>
      </c>
      <c r="G3" s="276" t="s">
        <v>8005</v>
      </c>
      <c r="H3" s="276" t="s">
        <v>8245</v>
      </c>
      <c r="I3" s="276" t="s">
        <v>8246</v>
      </c>
      <c r="J3" s="276" t="s">
        <v>738</v>
      </c>
      <c r="K3" s="276" t="s">
        <v>14</v>
      </c>
      <c r="L3" s="276" t="s">
        <v>18</v>
      </c>
    </row>
    <row r="4" spans="1:12" x14ac:dyDescent="0.35">
      <c r="A4" s="276" t="s">
        <v>3084</v>
      </c>
      <c r="B4" s="276" t="s">
        <v>3082</v>
      </c>
      <c r="C4" s="276" t="s">
        <v>3083</v>
      </c>
      <c r="D4" s="276" t="s">
        <v>7376</v>
      </c>
      <c r="E4" s="276" t="s">
        <v>8009</v>
      </c>
      <c r="F4" s="276" t="s">
        <v>8010</v>
      </c>
      <c r="G4" s="276" t="s">
        <v>3082</v>
      </c>
      <c r="H4" s="276" t="s">
        <v>8245</v>
      </c>
      <c r="I4" s="276" t="s">
        <v>8246</v>
      </c>
      <c r="J4" s="276" t="s">
        <v>80</v>
      </c>
      <c r="K4" s="276" t="s">
        <v>60</v>
      </c>
      <c r="L4" s="276" t="s">
        <v>1025</v>
      </c>
    </row>
    <row r="5" spans="1:12" x14ac:dyDescent="0.35">
      <c r="A5" s="276" t="s">
        <v>3095</v>
      </c>
      <c r="B5" s="276" t="s">
        <v>3093</v>
      </c>
      <c r="C5" s="276" t="s">
        <v>3094</v>
      </c>
      <c r="D5" s="276" t="s">
        <v>7381</v>
      </c>
      <c r="E5" s="276" t="s">
        <v>8009</v>
      </c>
      <c r="F5" s="276" t="s">
        <v>8010</v>
      </c>
      <c r="G5" s="276" t="s">
        <v>3093</v>
      </c>
      <c r="H5" s="276" t="s">
        <v>8245</v>
      </c>
      <c r="I5" s="276" t="s">
        <v>8246</v>
      </c>
      <c r="J5" s="276" t="s">
        <v>619</v>
      </c>
      <c r="K5" s="276" t="s">
        <v>22</v>
      </c>
      <c r="L5" s="276"/>
    </row>
    <row r="6" spans="1:12" x14ac:dyDescent="0.35">
      <c r="A6" s="276" t="s">
        <v>941</v>
      </c>
      <c r="B6" s="276" t="s">
        <v>939</v>
      </c>
      <c r="C6" s="276" t="s">
        <v>940</v>
      </c>
      <c r="D6" s="276" t="s">
        <v>7411</v>
      </c>
      <c r="E6" s="276" t="s">
        <v>8014</v>
      </c>
      <c r="F6" s="276" t="s">
        <v>8005</v>
      </c>
      <c r="G6" s="276" t="s">
        <v>8015</v>
      </c>
      <c r="H6" s="276" t="s">
        <v>8245</v>
      </c>
      <c r="I6" s="276" t="s">
        <v>8246</v>
      </c>
      <c r="J6" s="276" t="s">
        <v>44</v>
      </c>
      <c r="K6" s="276" t="s">
        <v>42</v>
      </c>
      <c r="L6" s="276"/>
    </row>
    <row r="7" spans="1:12" x14ac:dyDescent="0.35">
      <c r="A7" s="276" t="s">
        <v>586</v>
      </c>
      <c r="B7" s="276" t="s">
        <v>584</v>
      </c>
      <c r="C7" s="276" t="s">
        <v>585</v>
      </c>
      <c r="D7" s="276" t="s">
        <v>7410</v>
      </c>
      <c r="E7" s="276" t="s">
        <v>8014</v>
      </c>
      <c r="F7" s="276" t="s">
        <v>8010</v>
      </c>
      <c r="G7" s="276" t="s">
        <v>8010</v>
      </c>
      <c r="H7" s="276" t="s">
        <v>8245</v>
      </c>
      <c r="I7" s="276" t="s">
        <v>8246</v>
      </c>
      <c r="J7" s="276" t="s">
        <v>800</v>
      </c>
      <c r="K7" s="276"/>
      <c r="L7" s="276"/>
    </row>
    <row r="8" spans="1:12" x14ac:dyDescent="0.35">
      <c r="A8" s="276" t="s">
        <v>209</v>
      </c>
      <c r="B8" s="276" t="s">
        <v>207</v>
      </c>
      <c r="C8" s="276" t="s">
        <v>208</v>
      </c>
      <c r="D8" s="276" t="s">
        <v>7386</v>
      </c>
      <c r="E8" s="276" t="s">
        <v>8004</v>
      </c>
      <c r="F8" s="276" t="s">
        <v>8018</v>
      </c>
      <c r="G8" s="276" t="s">
        <v>8019</v>
      </c>
      <c r="H8" s="276" t="s">
        <v>8245</v>
      </c>
      <c r="I8" s="276" t="s">
        <v>8246</v>
      </c>
      <c r="J8" s="276" t="s">
        <v>69</v>
      </c>
      <c r="K8" s="276"/>
      <c r="L8" s="276"/>
    </row>
    <row r="9" spans="1:12" x14ac:dyDescent="0.35">
      <c r="A9" s="276" t="s">
        <v>597</v>
      </c>
      <c r="B9" s="276" t="s">
        <v>595</v>
      </c>
      <c r="C9" s="276" t="s">
        <v>596</v>
      </c>
      <c r="D9" s="276" t="s">
        <v>7405</v>
      </c>
      <c r="E9" s="276" t="s">
        <v>8021</v>
      </c>
      <c r="F9" s="276" t="s">
        <v>8018</v>
      </c>
      <c r="G9" s="276" t="s">
        <v>8022</v>
      </c>
      <c r="H9" s="276" t="s">
        <v>8245</v>
      </c>
      <c r="I9" s="276" t="s">
        <v>8246</v>
      </c>
      <c r="J9" s="276" t="s">
        <v>67</v>
      </c>
      <c r="K9" s="276"/>
      <c r="L9" s="276"/>
    </row>
    <row r="10" spans="1:12" x14ac:dyDescent="0.35">
      <c r="A10" s="276" t="s">
        <v>273</v>
      </c>
      <c r="B10" s="276" t="s">
        <v>271</v>
      </c>
      <c r="C10" s="276" t="s">
        <v>272</v>
      </c>
      <c r="D10" s="276" t="s">
        <v>7412</v>
      </c>
      <c r="E10" s="276" t="s">
        <v>8014</v>
      </c>
      <c r="F10" s="276" t="s">
        <v>8005</v>
      </c>
      <c r="G10" s="276" t="s">
        <v>8005</v>
      </c>
      <c r="H10" s="276" t="s">
        <v>8245</v>
      </c>
      <c r="I10" s="276" t="s">
        <v>8246</v>
      </c>
      <c r="J10" s="276" t="s">
        <v>65</v>
      </c>
      <c r="K10" s="276"/>
      <c r="L10" s="276"/>
    </row>
    <row r="11" spans="1:12" x14ac:dyDescent="0.35">
      <c r="A11" s="276" t="s">
        <v>329</v>
      </c>
      <c r="B11" s="276" t="s">
        <v>327</v>
      </c>
      <c r="C11" s="276" t="s">
        <v>328</v>
      </c>
      <c r="D11" s="276" t="s">
        <v>7415</v>
      </c>
      <c r="E11" s="276" t="s">
        <v>8014</v>
      </c>
      <c r="F11" s="276" t="s">
        <v>8025</v>
      </c>
      <c r="G11" s="276" t="s">
        <v>8026</v>
      </c>
      <c r="H11" s="276" t="s">
        <v>8245</v>
      </c>
      <c r="I11" s="276" t="s">
        <v>8247</v>
      </c>
      <c r="J11" s="276" t="s">
        <v>13</v>
      </c>
      <c r="K11" s="276"/>
      <c r="L11" s="276"/>
    </row>
    <row r="12" spans="1:12" x14ac:dyDescent="0.35">
      <c r="A12" s="276" t="s">
        <v>329</v>
      </c>
      <c r="B12" s="276" t="s">
        <v>334</v>
      </c>
      <c r="C12" s="276" t="s">
        <v>335</v>
      </c>
      <c r="D12" s="276" t="s">
        <v>7415</v>
      </c>
      <c r="E12" s="276" t="s">
        <v>8014</v>
      </c>
      <c r="F12" s="276" t="s">
        <v>8010</v>
      </c>
      <c r="G12" s="276" t="s">
        <v>8028</v>
      </c>
      <c r="H12" s="276" t="s">
        <v>8248</v>
      </c>
      <c r="I12" s="276" t="s">
        <v>8246</v>
      </c>
      <c r="J12" s="276" t="s">
        <v>19</v>
      </c>
      <c r="K12" s="276"/>
      <c r="L12" s="276"/>
    </row>
    <row r="13" spans="1:12" x14ac:dyDescent="0.35">
      <c r="A13" s="276" t="s">
        <v>329</v>
      </c>
      <c r="B13" s="276" t="s">
        <v>344</v>
      </c>
      <c r="C13" s="276" t="s">
        <v>345</v>
      </c>
      <c r="D13" s="276" t="s">
        <v>7415</v>
      </c>
      <c r="E13" s="276" t="s">
        <v>8014</v>
      </c>
      <c r="F13" s="276" t="s">
        <v>8010</v>
      </c>
      <c r="G13" s="276" t="s">
        <v>8030</v>
      </c>
      <c r="H13" s="276" t="s">
        <v>8248</v>
      </c>
      <c r="I13" s="276" t="s">
        <v>8246</v>
      </c>
      <c r="J13" s="276" t="s">
        <v>25</v>
      </c>
      <c r="K13" s="276"/>
      <c r="L13" s="276"/>
    </row>
    <row r="14" spans="1:12" x14ac:dyDescent="0.35">
      <c r="A14" s="276" t="s">
        <v>329</v>
      </c>
      <c r="B14" s="276" t="s">
        <v>355</v>
      </c>
      <c r="C14" s="276" t="s">
        <v>356</v>
      </c>
      <c r="D14" s="276" t="s">
        <v>7415</v>
      </c>
      <c r="E14" s="276" t="s">
        <v>8014</v>
      </c>
      <c r="F14" s="276" t="s">
        <v>8018</v>
      </c>
      <c r="G14" s="276" t="s">
        <v>8032</v>
      </c>
      <c r="H14" s="276" t="s">
        <v>8248</v>
      </c>
      <c r="I14" s="276" t="s">
        <v>8246</v>
      </c>
      <c r="J14" s="276" t="s">
        <v>821</v>
      </c>
      <c r="K14" s="276"/>
      <c r="L14" s="276"/>
    </row>
    <row r="15" spans="1:12" x14ac:dyDescent="0.35">
      <c r="A15" s="276" t="s">
        <v>368</v>
      </c>
      <c r="B15" s="276" t="s">
        <v>366</v>
      </c>
      <c r="C15" s="276" t="s">
        <v>367</v>
      </c>
      <c r="D15" s="276" t="s">
        <v>7441</v>
      </c>
      <c r="E15" s="276" t="s">
        <v>8014</v>
      </c>
      <c r="F15" s="276" t="s">
        <v>8005</v>
      </c>
      <c r="G15" s="276" t="s">
        <v>8005</v>
      </c>
      <c r="H15" s="276" t="s">
        <v>8245</v>
      </c>
      <c r="I15" s="276" t="s">
        <v>8246</v>
      </c>
      <c r="J15" s="276" t="s">
        <v>815</v>
      </c>
      <c r="K15" s="276"/>
      <c r="L15" s="276"/>
    </row>
    <row r="16" spans="1:12" x14ac:dyDescent="0.35">
      <c r="A16" s="276" t="s">
        <v>4346</v>
      </c>
      <c r="B16" s="276" t="s">
        <v>4344</v>
      </c>
      <c r="C16" s="276" t="s">
        <v>4345</v>
      </c>
      <c r="D16" s="276" t="s">
        <v>7428</v>
      </c>
      <c r="E16" s="276" t="s">
        <v>8014</v>
      </c>
      <c r="F16" s="276" t="s">
        <v>8005</v>
      </c>
      <c r="G16" s="276" t="s">
        <v>8005</v>
      </c>
      <c r="H16" s="276" t="s">
        <v>8245</v>
      </c>
      <c r="I16" s="276" t="s">
        <v>8246</v>
      </c>
      <c r="J16" s="276" t="s">
        <v>824</v>
      </c>
      <c r="K16" s="276"/>
      <c r="L16" s="276"/>
    </row>
    <row r="17" spans="1:12" x14ac:dyDescent="0.35">
      <c r="A17" s="276" t="s">
        <v>455</v>
      </c>
      <c r="B17" s="276" t="s">
        <v>453</v>
      </c>
      <c r="C17" s="276" t="s">
        <v>454</v>
      </c>
      <c r="D17" s="276" t="s">
        <v>7425</v>
      </c>
      <c r="E17" s="276" t="s">
        <v>8021</v>
      </c>
      <c r="F17" s="276" t="s">
        <v>8005</v>
      </c>
      <c r="G17" s="276" t="s">
        <v>8005</v>
      </c>
      <c r="H17" s="276" t="s">
        <v>8245</v>
      </c>
      <c r="I17" s="276" t="s">
        <v>8246</v>
      </c>
      <c r="J17" s="276" t="s">
        <v>817</v>
      </c>
      <c r="K17" s="276"/>
      <c r="L17" s="276"/>
    </row>
    <row r="18" spans="1:12" x14ac:dyDescent="0.35">
      <c r="A18" s="276" t="s">
        <v>455</v>
      </c>
      <c r="B18" s="276" t="s">
        <v>467</v>
      </c>
      <c r="C18" s="276" t="s">
        <v>468</v>
      </c>
      <c r="D18" s="276" t="s">
        <v>7425</v>
      </c>
      <c r="E18" s="276" t="s">
        <v>8021</v>
      </c>
      <c r="F18" s="276" t="s">
        <v>8018</v>
      </c>
      <c r="G18" s="276" t="s">
        <v>8038</v>
      </c>
      <c r="H18" s="276" t="s">
        <v>8248</v>
      </c>
      <c r="I18" s="276" t="s">
        <v>8246</v>
      </c>
      <c r="J18" s="276" t="s">
        <v>51</v>
      </c>
      <c r="K18" s="276"/>
      <c r="L18" s="276"/>
    </row>
    <row r="19" spans="1:12" x14ac:dyDescent="0.35">
      <c r="A19" s="276" t="s">
        <v>1069</v>
      </c>
      <c r="B19" s="276" t="s">
        <v>1067</v>
      </c>
      <c r="C19" s="276" t="s">
        <v>1068</v>
      </c>
      <c r="D19" s="276" t="s">
        <v>7429</v>
      </c>
      <c r="E19" s="276" t="s">
        <v>8021</v>
      </c>
      <c r="F19" s="276" t="s">
        <v>8018</v>
      </c>
      <c r="G19" s="276" t="s">
        <v>8040</v>
      </c>
      <c r="H19" s="276" t="s">
        <v>8245</v>
      </c>
      <c r="I19" s="276" t="s">
        <v>8246</v>
      </c>
      <c r="J19" s="276" t="s">
        <v>41</v>
      </c>
      <c r="K19" s="276"/>
      <c r="L19" s="276"/>
    </row>
    <row r="20" spans="1:12" x14ac:dyDescent="0.35">
      <c r="A20" s="276" t="s">
        <v>478</v>
      </c>
      <c r="B20" s="276" t="s">
        <v>2096</v>
      </c>
      <c r="C20" s="276" t="s">
        <v>2097</v>
      </c>
      <c r="D20" s="276" t="s">
        <v>7444</v>
      </c>
      <c r="E20" s="276" t="s">
        <v>8014</v>
      </c>
      <c r="F20" s="276" t="s">
        <v>8025</v>
      </c>
      <c r="G20" s="276" t="s">
        <v>8026</v>
      </c>
      <c r="H20" s="276" t="s">
        <v>8245</v>
      </c>
      <c r="I20" s="276" t="s">
        <v>8247</v>
      </c>
      <c r="J20" s="276" t="s">
        <v>63</v>
      </c>
      <c r="K20" s="276"/>
      <c r="L20" s="276"/>
    </row>
    <row r="21" spans="1:12" x14ac:dyDescent="0.35">
      <c r="A21" s="276" t="s">
        <v>478</v>
      </c>
      <c r="B21" s="276" t="s">
        <v>476</v>
      </c>
      <c r="C21" s="276" t="s">
        <v>477</v>
      </c>
      <c r="D21" s="276" t="s">
        <v>7444</v>
      </c>
      <c r="E21" s="276" t="s">
        <v>8014</v>
      </c>
      <c r="F21" s="276" t="s">
        <v>8018</v>
      </c>
      <c r="G21" s="276" t="s">
        <v>8044</v>
      </c>
      <c r="H21" s="276" t="s">
        <v>8248</v>
      </c>
      <c r="I21" s="276" t="s">
        <v>8246</v>
      </c>
      <c r="J21" s="276" t="s">
        <v>21</v>
      </c>
      <c r="K21" s="276"/>
      <c r="L21" s="276"/>
    </row>
    <row r="22" spans="1:12" x14ac:dyDescent="0.35">
      <c r="A22" s="276" t="s">
        <v>478</v>
      </c>
      <c r="B22" s="276" t="s">
        <v>487</v>
      </c>
      <c r="C22" s="276" t="s">
        <v>488</v>
      </c>
      <c r="D22" s="276" t="s">
        <v>7444</v>
      </c>
      <c r="E22" s="276" t="s">
        <v>8014</v>
      </c>
      <c r="F22" s="276" t="s">
        <v>8046</v>
      </c>
      <c r="G22" s="276" t="s">
        <v>8046</v>
      </c>
      <c r="H22" s="276" t="s">
        <v>8248</v>
      </c>
      <c r="I22" s="276" t="s">
        <v>8246</v>
      </c>
      <c r="J22" s="276" t="s">
        <v>27</v>
      </c>
      <c r="K22" s="276"/>
      <c r="L22" s="276"/>
    </row>
    <row r="23" spans="1:12" x14ac:dyDescent="0.35">
      <c r="A23" s="276" t="s">
        <v>607</v>
      </c>
      <c r="B23" s="276" t="s">
        <v>605</v>
      </c>
      <c r="C23" s="276" t="s">
        <v>606</v>
      </c>
      <c r="D23" s="276" t="s">
        <v>7369</v>
      </c>
      <c r="E23" s="276" t="s">
        <v>8014</v>
      </c>
      <c r="F23" s="276" t="s">
        <v>8018</v>
      </c>
      <c r="G23" s="276" t="s">
        <v>8044</v>
      </c>
      <c r="H23" s="276" t="s">
        <v>8248</v>
      </c>
      <c r="I23" s="276" t="s">
        <v>8246</v>
      </c>
      <c r="J23" s="276" t="s">
        <v>29</v>
      </c>
      <c r="K23" s="276"/>
      <c r="L23" s="276"/>
    </row>
    <row r="24" spans="1:12" x14ac:dyDescent="0.35">
      <c r="A24" s="276" t="s">
        <v>607</v>
      </c>
      <c r="B24" s="276" t="s">
        <v>615</v>
      </c>
      <c r="C24" s="276" t="s">
        <v>616</v>
      </c>
      <c r="D24" s="276" t="s">
        <v>7369</v>
      </c>
      <c r="E24" s="276" t="s">
        <v>8014</v>
      </c>
      <c r="F24" s="276" t="s">
        <v>8018</v>
      </c>
      <c r="G24" s="276" t="s">
        <v>8049</v>
      </c>
      <c r="H24" s="276" t="s">
        <v>8248</v>
      </c>
      <c r="I24" s="276" t="s">
        <v>8246</v>
      </c>
      <c r="J24" s="276" t="s">
        <v>514</v>
      </c>
      <c r="K24" s="276"/>
      <c r="L24" s="276"/>
    </row>
    <row r="25" spans="1:12" x14ac:dyDescent="0.35">
      <c r="A25" s="276" t="s">
        <v>607</v>
      </c>
      <c r="B25" s="276" t="s">
        <v>2611</v>
      </c>
      <c r="C25" s="276" t="s">
        <v>2612</v>
      </c>
      <c r="D25" s="276" t="s">
        <v>7369</v>
      </c>
      <c r="E25" s="276" t="s">
        <v>8014</v>
      </c>
      <c r="F25" s="276" t="s">
        <v>8025</v>
      </c>
      <c r="G25" s="276" t="s">
        <v>8026</v>
      </c>
      <c r="H25" s="276" t="s">
        <v>8245</v>
      </c>
      <c r="I25" s="276" t="s">
        <v>8247</v>
      </c>
      <c r="J25" s="276" t="s">
        <v>529</v>
      </c>
      <c r="K25" s="276"/>
      <c r="L25" s="276"/>
    </row>
    <row r="26" spans="1:12" x14ac:dyDescent="0.35">
      <c r="A26" s="276" t="s">
        <v>497</v>
      </c>
      <c r="B26" s="276" t="s">
        <v>495</v>
      </c>
      <c r="C26" s="276" t="s">
        <v>496</v>
      </c>
      <c r="D26" s="276" t="s">
        <v>7449</v>
      </c>
      <c r="E26" s="276" t="s">
        <v>8021</v>
      </c>
      <c r="F26" s="276" t="s">
        <v>8018</v>
      </c>
      <c r="G26" s="276" t="s">
        <v>8038</v>
      </c>
      <c r="H26" s="276" t="s">
        <v>8245</v>
      </c>
      <c r="I26" s="276" t="s">
        <v>8246</v>
      </c>
      <c r="J26" s="276" t="s">
        <v>517</v>
      </c>
      <c r="K26" s="276"/>
      <c r="L26" s="276"/>
    </row>
    <row r="27" spans="1:12" x14ac:dyDescent="0.35">
      <c r="A27" s="276" t="s">
        <v>265</v>
      </c>
      <c r="B27" s="276" t="s">
        <v>263</v>
      </c>
      <c r="C27" s="276" t="s">
        <v>264</v>
      </c>
      <c r="D27" s="276" t="s">
        <v>7450</v>
      </c>
      <c r="E27" s="276" t="s">
        <v>8014</v>
      </c>
      <c r="F27" s="276" t="s">
        <v>8018</v>
      </c>
      <c r="G27" s="276" t="s">
        <v>8054</v>
      </c>
      <c r="H27" s="276" t="s">
        <v>8245</v>
      </c>
      <c r="I27" s="276" t="s">
        <v>8246</v>
      </c>
      <c r="J27" s="276" t="s">
        <v>531</v>
      </c>
      <c r="K27" s="276"/>
      <c r="L27" s="276"/>
    </row>
    <row r="28" spans="1:12" x14ac:dyDescent="0.35">
      <c r="A28" s="276" t="s">
        <v>378</v>
      </c>
      <c r="B28" s="276" t="s">
        <v>376</v>
      </c>
      <c r="C28" s="276" t="s">
        <v>377</v>
      </c>
      <c r="D28" s="276" t="s">
        <v>7454</v>
      </c>
      <c r="E28" s="276" t="s">
        <v>8014</v>
      </c>
      <c r="F28" s="276" t="s">
        <v>8005</v>
      </c>
      <c r="G28" s="276" t="s">
        <v>8005</v>
      </c>
      <c r="H28" s="276" t="s">
        <v>8245</v>
      </c>
      <c r="I28" s="276" t="s">
        <v>8246</v>
      </c>
      <c r="J28" s="276" t="s">
        <v>510</v>
      </c>
      <c r="K28" s="276"/>
      <c r="L28" s="276"/>
    </row>
    <row r="29" spans="1:12" x14ac:dyDescent="0.35">
      <c r="A29" s="276" t="s">
        <v>505</v>
      </c>
      <c r="B29" s="276" t="s">
        <v>503</v>
      </c>
      <c r="C29" s="276" t="s">
        <v>504</v>
      </c>
      <c r="D29" s="276" t="s">
        <v>7624</v>
      </c>
      <c r="E29" s="276" t="s">
        <v>8057</v>
      </c>
      <c r="F29" s="276" t="s">
        <v>8018</v>
      </c>
      <c r="G29" s="276" t="s">
        <v>8044</v>
      </c>
      <c r="H29" s="276" t="s">
        <v>8245</v>
      </c>
      <c r="I29" s="276" t="s">
        <v>8246</v>
      </c>
      <c r="J29" s="276" t="s">
        <v>527</v>
      </c>
      <c r="K29" s="276"/>
      <c r="L29" s="276"/>
    </row>
    <row r="30" spans="1:12" x14ac:dyDescent="0.35">
      <c r="A30" s="276" t="s">
        <v>629</v>
      </c>
      <c r="B30" s="276" t="s">
        <v>627</v>
      </c>
      <c r="C30" s="276" t="s">
        <v>628</v>
      </c>
      <c r="D30" s="276" t="s">
        <v>7458</v>
      </c>
      <c r="E30" s="276" t="s">
        <v>8014</v>
      </c>
      <c r="F30" s="276" t="s">
        <v>8005</v>
      </c>
      <c r="G30" s="276" t="s">
        <v>8005</v>
      </c>
      <c r="H30" s="276" t="s">
        <v>8245</v>
      </c>
      <c r="I30" s="276" t="s">
        <v>8246</v>
      </c>
      <c r="J30" s="276" t="s">
        <v>519</v>
      </c>
      <c r="K30" s="276"/>
      <c r="L30" s="276"/>
    </row>
    <row r="31" spans="1:12" x14ac:dyDescent="0.35">
      <c r="A31" s="276" t="s">
        <v>629</v>
      </c>
      <c r="B31" s="276" t="s">
        <v>2530</v>
      </c>
      <c r="C31" s="276" t="s">
        <v>2531</v>
      </c>
      <c r="D31" s="276" t="s">
        <v>7458</v>
      </c>
      <c r="E31" s="276" t="s">
        <v>8014</v>
      </c>
      <c r="F31" s="276" t="s">
        <v>8060</v>
      </c>
      <c r="G31" s="276" t="s">
        <v>8061</v>
      </c>
      <c r="H31" s="276" t="s">
        <v>8248</v>
      </c>
      <c r="I31" s="276" t="s">
        <v>8246</v>
      </c>
      <c r="J31" s="276" t="s">
        <v>525</v>
      </c>
      <c r="K31" s="276"/>
      <c r="L31" s="276"/>
    </row>
    <row r="32" spans="1:12" x14ac:dyDescent="0.35">
      <c r="A32" s="276" t="s">
        <v>629</v>
      </c>
      <c r="B32" s="276" t="s">
        <v>2661</v>
      </c>
      <c r="C32" s="276" t="s">
        <v>2662</v>
      </c>
      <c r="D32" s="276" t="s">
        <v>7458</v>
      </c>
      <c r="E32" s="276" t="s">
        <v>8014</v>
      </c>
      <c r="F32" s="276" t="s">
        <v>8018</v>
      </c>
      <c r="G32" s="276" t="s">
        <v>2661</v>
      </c>
      <c r="H32" s="276" t="s">
        <v>8248</v>
      </c>
      <c r="I32" s="276" t="s">
        <v>8246</v>
      </c>
      <c r="J32" s="276" t="s">
        <v>523</v>
      </c>
      <c r="K32" s="276"/>
      <c r="L32" s="276"/>
    </row>
    <row r="33" spans="1:12" x14ac:dyDescent="0.35">
      <c r="A33" s="276" t="s">
        <v>629</v>
      </c>
      <c r="B33" s="276" t="s">
        <v>3881</v>
      </c>
      <c r="C33" s="276" t="s">
        <v>3882</v>
      </c>
      <c r="D33" s="276" t="s">
        <v>7458</v>
      </c>
      <c r="E33" s="276" t="s">
        <v>8014</v>
      </c>
      <c r="F33" s="276" t="s">
        <v>8010</v>
      </c>
      <c r="G33" s="276" t="s">
        <v>3881</v>
      </c>
      <c r="H33" s="276" t="s">
        <v>8248</v>
      </c>
      <c r="I33" s="276" t="s">
        <v>8246</v>
      </c>
      <c r="J33" s="276"/>
      <c r="K33" s="276"/>
      <c r="L33" s="276"/>
    </row>
    <row r="34" spans="1:12" x14ac:dyDescent="0.35">
      <c r="A34" s="276" t="s">
        <v>190</v>
      </c>
      <c r="B34" s="276" t="s">
        <v>188</v>
      </c>
      <c r="C34" s="276" t="s">
        <v>189</v>
      </c>
      <c r="D34" s="276" t="s">
        <v>7475</v>
      </c>
      <c r="E34" s="276" t="s">
        <v>8057</v>
      </c>
      <c r="F34" s="276" t="s">
        <v>8018</v>
      </c>
      <c r="G34" s="276" t="s">
        <v>8044</v>
      </c>
      <c r="H34" s="276" t="s">
        <v>8245</v>
      </c>
      <c r="I34" s="276" t="s">
        <v>8246</v>
      </c>
      <c r="J34" s="276"/>
      <c r="K34" s="276"/>
      <c r="L34" s="276"/>
    </row>
    <row r="35" spans="1:12" x14ac:dyDescent="0.35">
      <c r="A35" s="276" t="s">
        <v>535</v>
      </c>
      <c r="B35" s="276" t="s">
        <v>533</v>
      </c>
      <c r="C35" s="276" t="s">
        <v>534</v>
      </c>
      <c r="D35" s="276" t="s">
        <v>7478</v>
      </c>
      <c r="E35" s="276" t="s">
        <v>8021</v>
      </c>
      <c r="F35" s="276" t="s">
        <v>8005</v>
      </c>
      <c r="G35" s="276" t="s">
        <v>8005</v>
      </c>
      <c r="H35" s="276" t="s">
        <v>8245</v>
      </c>
      <c r="I35" s="276" t="s">
        <v>8246</v>
      </c>
      <c r="J35" s="276"/>
      <c r="K35" s="276"/>
      <c r="L35" s="276"/>
    </row>
    <row r="36" spans="1:12" x14ac:dyDescent="0.35">
      <c r="A36" s="276" t="s">
        <v>535</v>
      </c>
      <c r="B36" s="276" t="s">
        <v>3893</v>
      </c>
      <c r="C36" s="276" t="s">
        <v>3894</v>
      </c>
      <c r="D36" s="276" t="s">
        <v>7478</v>
      </c>
      <c r="E36" s="276" t="s">
        <v>8021</v>
      </c>
      <c r="F36" s="276" t="s">
        <v>8069</v>
      </c>
      <c r="G36" s="276" t="s">
        <v>8070</v>
      </c>
      <c r="H36" s="276" t="s">
        <v>8248</v>
      </c>
      <c r="I36" s="276" t="s">
        <v>8246</v>
      </c>
      <c r="J36" s="276"/>
      <c r="K36" s="276"/>
      <c r="L36" s="276"/>
    </row>
    <row r="37" spans="1:12" x14ac:dyDescent="0.35">
      <c r="A37" s="276" t="s">
        <v>390</v>
      </c>
      <c r="B37" s="276" t="s">
        <v>388</v>
      </c>
      <c r="C37" s="276" t="s">
        <v>389</v>
      </c>
      <c r="D37" s="276" t="s">
        <v>7486</v>
      </c>
      <c r="E37" s="276" t="s">
        <v>8021</v>
      </c>
      <c r="F37" s="276" t="s">
        <v>8005</v>
      </c>
      <c r="G37" s="276" t="s">
        <v>8005</v>
      </c>
      <c r="H37" s="276" t="s">
        <v>8245</v>
      </c>
      <c r="I37" s="276" t="s">
        <v>8246</v>
      </c>
      <c r="J37" s="276"/>
      <c r="K37" s="276"/>
      <c r="L37" s="276"/>
    </row>
    <row r="38" spans="1:12" x14ac:dyDescent="0.35">
      <c r="A38" s="276" t="s">
        <v>390</v>
      </c>
      <c r="B38" s="276" t="s">
        <v>3921</v>
      </c>
      <c r="C38" s="276" t="s">
        <v>3922</v>
      </c>
      <c r="D38" s="276" t="s">
        <v>7486</v>
      </c>
      <c r="E38" s="276" t="s">
        <v>8021</v>
      </c>
      <c r="F38" s="276" t="s">
        <v>8069</v>
      </c>
      <c r="G38" s="276" t="s">
        <v>8070</v>
      </c>
      <c r="H38" s="276" t="s">
        <v>8248</v>
      </c>
      <c r="I38" s="276" t="s">
        <v>8246</v>
      </c>
      <c r="J38" s="276"/>
      <c r="K38" s="276"/>
      <c r="L38" s="276"/>
    </row>
    <row r="39" spans="1:12" x14ac:dyDescent="0.35">
      <c r="A39" s="276" t="s">
        <v>73</v>
      </c>
      <c r="B39" s="276" t="s">
        <v>71</v>
      </c>
      <c r="C39" s="276" t="s">
        <v>72</v>
      </c>
      <c r="D39" s="276" t="s">
        <v>7485</v>
      </c>
      <c r="E39" s="276" t="s">
        <v>8021</v>
      </c>
      <c r="F39" s="276" t="s">
        <v>8005</v>
      </c>
      <c r="G39" s="276" t="s">
        <v>8005</v>
      </c>
      <c r="H39" s="276" t="s">
        <v>8245</v>
      </c>
      <c r="I39" s="276" t="s">
        <v>8246</v>
      </c>
      <c r="J39" s="276"/>
      <c r="K39" s="276"/>
      <c r="L39" s="276"/>
    </row>
    <row r="40" spans="1:12" x14ac:dyDescent="0.35">
      <c r="A40" s="276" t="s">
        <v>1441</v>
      </c>
      <c r="B40" s="276" t="s">
        <v>1439</v>
      </c>
      <c r="C40" s="276" t="s">
        <v>1440</v>
      </c>
      <c r="D40" s="276" t="s">
        <v>7492</v>
      </c>
      <c r="E40" s="276" t="s">
        <v>8004</v>
      </c>
      <c r="F40" s="276" t="s">
        <v>8010</v>
      </c>
      <c r="G40" s="276" t="s">
        <v>1439</v>
      </c>
      <c r="H40" s="276" t="s">
        <v>8245</v>
      </c>
      <c r="I40" s="276" t="s">
        <v>8246</v>
      </c>
      <c r="J40" s="276"/>
      <c r="K40" s="276"/>
      <c r="L40" s="276"/>
    </row>
    <row r="41" spans="1:12" x14ac:dyDescent="0.35">
      <c r="A41" s="276" t="s">
        <v>1051</v>
      </c>
      <c r="B41" s="276" t="s">
        <v>1049</v>
      </c>
      <c r="C41" s="276" t="s">
        <v>1050</v>
      </c>
      <c r="D41" s="276" t="s">
        <v>7491</v>
      </c>
      <c r="E41" s="276" t="s">
        <v>8004</v>
      </c>
      <c r="F41" s="276" t="s">
        <v>8010</v>
      </c>
      <c r="G41" s="276" t="s">
        <v>8077</v>
      </c>
      <c r="H41" s="276" t="s">
        <v>8245</v>
      </c>
      <c r="I41" s="276" t="s">
        <v>8246</v>
      </c>
      <c r="J41" s="276"/>
      <c r="K41" s="276"/>
      <c r="L41" s="276"/>
    </row>
    <row r="42" spans="1:12" x14ac:dyDescent="0.35">
      <c r="A42" s="276" t="s">
        <v>2380</v>
      </c>
      <c r="B42" s="276" t="s">
        <v>2378</v>
      </c>
      <c r="C42" s="276" t="s">
        <v>2379</v>
      </c>
      <c r="D42" s="276" t="s">
        <v>7493</v>
      </c>
      <c r="E42" s="276" t="s">
        <v>8009</v>
      </c>
      <c r="F42" s="276" t="s">
        <v>8018</v>
      </c>
      <c r="G42" s="276" t="s">
        <v>8080</v>
      </c>
      <c r="H42" s="276" t="s">
        <v>8245</v>
      </c>
      <c r="I42" s="276" t="s">
        <v>8246</v>
      </c>
      <c r="J42" s="276"/>
      <c r="K42" s="276"/>
      <c r="L42" s="276"/>
    </row>
    <row r="43" spans="1:12" x14ac:dyDescent="0.35">
      <c r="A43" s="276" t="s">
        <v>639</v>
      </c>
      <c r="B43" s="276" t="s">
        <v>2451</v>
      </c>
      <c r="C43" s="276" t="s">
        <v>2452</v>
      </c>
      <c r="D43" s="276" t="s">
        <v>7494</v>
      </c>
      <c r="E43" s="276" t="s">
        <v>8009</v>
      </c>
      <c r="F43" s="276" t="s">
        <v>8025</v>
      </c>
      <c r="G43" s="276" t="s">
        <v>8026</v>
      </c>
      <c r="H43" s="276" t="s">
        <v>8245</v>
      </c>
      <c r="I43" s="276" t="s">
        <v>8247</v>
      </c>
      <c r="J43" s="276"/>
      <c r="K43" s="276"/>
      <c r="L43" s="276"/>
    </row>
    <row r="44" spans="1:12" x14ac:dyDescent="0.35">
      <c r="A44" s="276" t="s">
        <v>639</v>
      </c>
      <c r="B44" s="276" t="s">
        <v>637</v>
      </c>
      <c r="C44" s="276" t="s">
        <v>638</v>
      </c>
      <c r="D44" s="276" t="s">
        <v>7494</v>
      </c>
      <c r="E44" s="276" t="s">
        <v>8009</v>
      </c>
      <c r="F44" s="276" t="s">
        <v>8010</v>
      </c>
      <c r="G44" s="276" t="s">
        <v>8010</v>
      </c>
      <c r="H44" s="276" t="s">
        <v>8248</v>
      </c>
      <c r="I44" s="276" t="s">
        <v>8246</v>
      </c>
      <c r="J44" s="276"/>
      <c r="K44" s="276"/>
      <c r="L44" s="276"/>
    </row>
    <row r="45" spans="1:12" x14ac:dyDescent="0.35">
      <c r="A45" s="276" t="s">
        <v>639</v>
      </c>
      <c r="B45" s="276" t="s">
        <v>643</v>
      </c>
      <c r="C45" s="276" t="s">
        <v>644</v>
      </c>
      <c r="D45" s="276" t="s">
        <v>7494</v>
      </c>
      <c r="E45" s="276" t="s">
        <v>8009</v>
      </c>
      <c r="F45" s="276" t="s">
        <v>8018</v>
      </c>
      <c r="G45" s="276" t="s">
        <v>8085</v>
      </c>
      <c r="H45" s="276" t="s">
        <v>8248</v>
      </c>
      <c r="I45" s="276" t="s">
        <v>8246</v>
      </c>
      <c r="J45" s="276"/>
      <c r="K45" s="276"/>
      <c r="L45" s="276"/>
    </row>
    <row r="46" spans="1:12" x14ac:dyDescent="0.35">
      <c r="A46" s="276" t="s">
        <v>657</v>
      </c>
      <c r="B46" s="276" t="s">
        <v>655</v>
      </c>
      <c r="C46" s="276" t="s">
        <v>656</v>
      </c>
      <c r="D46" s="276" t="s">
        <v>7499</v>
      </c>
      <c r="E46" s="276" t="s">
        <v>8057</v>
      </c>
      <c r="F46" s="276" t="s">
        <v>8018</v>
      </c>
      <c r="G46" s="276" t="s">
        <v>8044</v>
      </c>
      <c r="H46" s="276" t="s">
        <v>8245</v>
      </c>
      <c r="I46" s="276" t="s">
        <v>8246</v>
      </c>
      <c r="J46" s="276"/>
      <c r="K46" s="276"/>
      <c r="L46" s="276"/>
    </row>
    <row r="47" spans="1:12" x14ac:dyDescent="0.35">
      <c r="A47" s="276" t="s">
        <v>217</v>
      </c>
      <c r="B47" s="276" t="s">
        <v>215</v>
      </c>
      <c r="C47" s="276" t="s">
        <v>216</v>
      </c>
      <c r="D47" s="276" t="s">
        <v>7504</v>
      </c>
      <c r="E47" s="276" t="s">
        <v>8009</v>
      </c>
      <c r="F47" s="276" t="s">
        <v>8018</v>
      </c>
      <c r="G47" s="276" t="s">
        <v>8088</v>
      </c>
      <c r="H47" s="276" t="s">
        <v>8245</v>
      </c>
      <c r="I47" s="276" t="s">
        <v>8246</v>
      </c>
      <c r="J47" s="276"/>
      <c r="K47" s="276"/>
      <c r="L47" s="276"/>
    </row>
    <row r="48" spans="1:12" x14ac:dyDescent="0.35">
      <c r="A48" s="276" t="s">
        <v>673</v>
      </c>
      <c r="B48" s="276" t="s">
        <v>671</v>
      </c>
      <c r="C48" s="276" t="s">
        <v>672</v>
      </c>
      <c r="D48" s="276" t="s">
        <v>7507</v>
      </c>
      <c r="E48" s="276" t="s">
        <v>8014</v>
      </c>
      <c r="F48" s="276" t="s">
        <v>8018</v>
      </c>
      <c r="G48" s="276" t="s">
        <v>8090</v>
      </c>
      <c r="H48" s="276" t="s">
        <v>8245</v>
      </c>
      <c r="I48" s="276" t="s">
        <v>8246</v>
      </c>
      <c r="J48" s="276"/>
      <c r="K48" s="276"/>
      <c r="L48" s="276"/>
    </row>
    <row r="49" spans="1:12" x14ac:dyDescent="0.35">
      <c r="A49" s="276" t="s">
        <v>2475</v>
      </c>
      <c r="B49" s="276" t="s">
        <v>2540</v>
      </c>
      <c r="C49" s="276" t="s">
        <v>2541</v>
      </c>
      <c r="D49" s="276" t="s">
        <v>7520</v>
      </c>
      <c r="E49" s="276" t="s">
        <v>8009</v>
      </c>
      <c r="F49" s="276" t="s">
        <v>8018</v>
      </c>
      <c r="G49" s="276" t="s">
        <v>8088</v>
      </c>
      <c r="H49" s="276" t="s">
        <v>8248</v>
      </c>
      <c r="I49" s="276" t="s">
        <v>8246</v>
      </c>
      <c r="J49" s="276"/>
      <c r="K49" s="276"/>
      <c r="L49" s="276"/>
    </row>
    <row r="50" spans="1:12" x14ac:dyDescent="0.35">
      <c r="A50" s="276" t="s">
        <v>2475</v>
      </c>
      <c r="B50" s="276" t="s">
        <v>2473</v>
      </c>
      <c r="C50" s="276" t="s">
        <v>2474</v>
      </c>
      <c r="D50" s="276" t="s">
        <v>7520</v>
      </c>
      <c r="E50" s="276" t="s">
        <v>8009</v>
      </c>
      <c r="F50" s="276" t="s">
        <v>8093</v>
      </c>
      <c r="G50" s="276" t="s">
        <v>8094</v>
      </c>
      <c r="H50" s="276" t="s">
        <v>8245</v>
      </c>
      <c r="I50" s="276" t="s">
        <v>8246</v>
      </c>
      <c r="J50" s="276"/>
      <c r="K50" s="276"/>
      <c r="L50" s="276"/>
    </row>
    <row r="51" spans="1:12" x14ac:dyDescent="0.35">
      <c r="A51" s="276" t="s">
        <v>223</v>
      </c>
      <c r="B51" s="276" t="s">
        <v>221</v>
      </c>
      <c r="C51" s="276" t="s">
        <v>222</v>
      </c>
      <c r="D51" s="276" t="s">
        <v>7524</v>
      </c>
      <c r="E51" s="276" t="s">
        <v>8014</v>
      </c>
      <c r="F51" s="276" t="s">
        <v>8025</v>
      </c>
      <c r="G51" s="276" t="s">
        <v>8005</v>
      </c>
      <c r="H51" s="276" t="s">
        <v>8245</v>
      </c>
      <c r="I51" s="276" t="s">
        <v>8247</v>
      </c>
      <c r="J51" s="276"/>
      <c r="K51" s="276"/>
      <c r="L51" s="276"/>
    </row>
    <row r="52" spans="1:12" x14ac:dyDescent="0.35">
      <c r="A52" s="276" t="s">
        <v>223</v>
      </c>
      <c r="B52" s="276" t="s">
        <v>228</v>
      </c>
      <c r="C52" s="276" t="s">
        <v>229</v>
      </c>
      <c r="D52" s="276" t="s">
        <v>7524</v>
      </c>
      <c r="E52" s="276" t="s">
        <v>8014</v>
      </c>
      <c r="F52" s="276" t="s">
        <v>8018</v>
      </c>
      <c r="G52" s="276" t="s">
        <v>8044</v>
      </c>
      <c r="H52" s="276" t="s">
        <v>8248</v>
      </c>
      <c r="I52" s="276" t="s">
        <v>8246</v>
      </c>
      <c r="J52" s="276"/>
      <c r="K52" s="276"/>
      <c r="L52" s="276"/>
    </row>
    <row r="53" spans="1:12" x14ac:dyDescent="0.35">
      <c r="A53" s="276" t="s">
        <v>139</v>
      </c>
      <c r="B53" s="276" t="s">
        <v>137</v>
      </c>
      <c r="C53" s="276" t="s">
        <v>138</v>
      </c>
      <c r="D53" s="276" t="s">
        <v>7521</v>
      </c>
      <c r="E53" s="276" t="s">
        <v>8014</v>
      </c>
      <c r="F53" s="276" t="s">
        <v>8046</v>
      </c>
      <c r="G53" s="276" t="s">
        <v>8046</v>
      </c>
      <c r="H53" s="276" t="s">
        <v>8245</v>
      </c>
      <c r="I53" s="276" t="s">
        <v>8246</v>
      </c>
      <c r="J53" s="276"/>
      <c r="K53" s="276"/>
      <c r="L53" s="276"/>
    </row>
    <row r="54" spans="1:12" x14ac:dyDescent="0.35">
      <c r="A54" s="276" t="s">
        <v>685</v>
      </c>
      <c r="B54" s="276" t="s">
        <v>683</v>
      </c>
      <c r="C54" s="276" t="s">
        <v>684</v>
      </c>
      <c r="D54" s="276" t="s">
        <v>7555</v>
      </c>
      <c r="E54" s="276" t="s">
        <v>8014</v>
      </c>
      <c r="F54" s="276" t="s">
        <v>8018</v>
      </c>
      <c r="G54" s="276" t="s">
        <v>8044</v>
      </c>
      <c r="H54" s="276" t="s">
        <v>8245</v>
      </c>
      <c r="I54" s="276" t="s">
        <v>8246</v>
      </c>
      <c r="J54" s="276"/>
      <c r="K54" s="276"/>
      <c r="L54" s="276"/>
    </row>
    <row r="55" spans="1:12" x14ac:dyDescent="0.35">
      <c r="A55" s="276" t="s">
        <v>1405</v>
      </c>
      <c r="B55" s="276" t="s">
        <v>1403</v>
      </c>
      <c r="C55" s="276" t="s">
        <v>1404</v>
      </c>
      <c r="D55" s="276" t="s">
        <v>7533</v>
      </c>
      <c r="E55" s="276" t="s">
        <v>8014</v>
      </c>
      <c r="F55" s="276" t="s">
        <v>8046</v>
      </c>
      <c r="G55" s="276" t="s">
        <v>8046</v>
      </c>
      <c r="H55" s="276" t="s">
        <v>8245</v>
      </c>
      <c r="I55" s="276" t="s">
        <v>8246</v>
      </c>
      <c r="J55" s="276"/>
      <c r="K55" s="276"/>
      <c r="L55" s="276"/>
    </row>
    <row r="56" spans="1:12" x14ac:dyDescent="0.35">
      <c r="A56" s="276" t="s">
        <v>1854</v>
      </c>
      <c r="B56" s="276" t="s">
        <v>1852</v>
      </c>
      <c r="C56" s="276" t="s">
        <v>1853</v>
      </c>
      <c r="D56" s="276" t="s">
        <v>7546</v>
      </c>
      <c r="E56" s="276" t="s">
        <v>8021</v>
      </c>
      <c r="F56" s="276" t="s">
        <v>8025</v>
      </c>
      <c r="G56" s="276" t="s">
        <v>7868</v>
      </c>
      <c r="H56" s="276" t="s">
        <v>8245</v>
      </c>
      <c r="I56" s="276" t="s">
        <v>8247</v>
      </c>
      <c r="J56" s="276"/>
      <c r="K56" s="276"/>
      <c r="L56" s="276"/>
    </row>
    <row r="57" spans="1:12" x14ac:dyDescent="0.35">
      <c r="A57" s="276" t="s">
        <v>1854</v>
      </c>
      <c r="B57" s="276" t="s">
        <v>1901</v>
      </c>
      <c r="C57" s="276" t="s">
        <v>1902</v>
      </c>
      <c r="D57" s="276" t="s">
        <v>7546</v>
      </c>
      <c r="E57" s="276" t="s">
        <v>8021</v>
      </c>
      <c r="F57" s="276" t="s">
        <v>8104</v>
      </c>
      <c r="G57" s="276" t="s">
        <v>8105</v>
      </c>
      <c r="H57" s="276" t="s">
        <v>8248</v>
      </c>
      <c r="I57" s="276" t="s">
        <v>8246</v>
      </c>
      <c r="J57" s="276"/>
      <c r="K57" s="276"/>
      <c r="L57" s="276"/>
    </row>
    <row r="58" spans="1:12" x14ac:dyDescent="0.35">
      <c r="A58" s="276" t="s">
        <v>1854</v>
      </c>
      <c r="B58" s="276" t="s">
        <v>1939</v>
      </c>
      <c r="C58" s="276" t="s">
        <v>1940</v>
      </c>
      <c r="D58" s="276" t="s">
        <v>7546</v>
      </c>
      <c r="E58" s="276" t="s">
        <v>8021</v>
      </c>
      <c r="F58" s="276" t="s">
        <v>8018</v>
      </c>
      <c r="G58" s="276" t="s">
        <v>8044</v>
      </c>
      <c r="H58" s="276" t="s">
        <v>8248</v>
      </c>
      <c r="I58" s="276" t="s">
        <v>8246</v>
      </c>
      <c r="J58" s="276"/>
      <c r="K58" s="276"/>
      <c r="L58" s="276"/>
    </row>
    <row r="59" spans="1:12" x14ac:dyDescent="0.35">
      <c r="A59" s="276" t="s">
        <v>12</v>
      </c>
      <c r="B59" s="276" t="s">
        <v>10</v>
      </c>
      <c r="C59" s="276" t="s">
        <v>11</v>
      </c>
      <c r="D59" s="276" t="s">
        <v>7538</v>
      </c>
      <c r="E59" s="276" t="s">
        <v>8014</v>
      </c>
      <c r="F59" s="276" t="s">
        <v>8005</v>
      </c>
      <c r="G59" s="276" t="s">
        <v>8005</v>
      </c>
      <c r="H59" s="276" t="s">
        <v>8245</v>
      </c>
      <c r="I59" s="276" t="s">
        <v>8246</v>
      </c>
      <c r="J59" s="276"/>
      <c r="K59" s="276"/>
      <c r="L59" s="276"/>
    </row>
    <row r="60" spans="1:12" x14ac:dyDescent="0.35">
      <c r="A60" s="276" t="s">
        <v>544</v>
      </c>
      <c r="B60" s="276" t="s">
        <v>2397</v>
      </c>
      <c r="C60" s="276" t="s">
        <v>2398</v>
      </c>
      <c r="D60" s="276" t="s">
        <v>7557</v>
      </c>
      <c r="E60" s="276" t="s">
        <v>8004</v>
      </c>
      <c r="F60" s="276" t="s">
        <v>8025</v>
      </c>
      <c r="G60" s="276" t="s">
        <v>8026</v>
      </c>
      <c r="H60" s="276" t="s">
        <v>8245</v>
      </c>
      <c r="I60" s="276" t="s">
        <v>8247</v>
      </c>
      <c r="J60" s="276"/>
      <c r="K60" s="276"/>
      <c r="L60" s="276"/>
    </row>
    <row r="61" spans="1:12" x14ac:dyDescent="0.35">
      <c r="A61" s="276" t="s">
        <v>544</v>
      </c>
      <c r="B61" s="276" t="s">
        <v>542</v>
      </c>
      <c r="C61" s="276" t="s">
        <v>543</v>
      </c>
      <c r="D61" s="276" t="s">
        <v>7557</v>
      </c>
      <c r="E61" s="276" t="s">
        <v>8004</v>
      </c>
      <c r="F61" s="276" t="s">
        <v>8010</v>
      </c>
      <c r="G61" s="276" t="s">
        <v>8110</v>
      </c>
      <c r="H61" s="276" t="s">
        <v>8248</v>
      </c>
      <c r="I61" s="276" t="s">
        <v>8246</v>
      </c>
      <c r="J61" s="276"/>
      <c r="K61" s="276"/>
      <c r="L61" s="276"/>
    </row>
    <row r="62" spans="1:12" x14ac:dyDescent="0.35">
      <c r="A62" s="276" t="s">
        <v>544</v>
      </c>
      <c r="B62" s="276" t="s">
        <v>550</v>
      </c>
      <c r="C62" s="276" t="s">
        <v>551</v>
      </c>
      <c r="D62" s="276" t="s">
        <v>7557</v>
      </c>
      <c r="E62" s="276" t="s">
        <v>8004</v>
      </c>
      <c r="F62" s="276" t="s">
        <v>8010</v>
      </c>
      <c r="G62" s="276" t="s">
        <v>8112</v>
      </c>
      <c r="H62" s="276" t="s">
        <v>8248</v>
      </c>
      <c r="I62" s="276" t="s">
        <v>8246</v>
      </c>
      <c r="J62" s="276"/>
      <c r="K62" s="276"/>
      <c r="L62" s="276"/>
    </row>
    <row r="63" spans="1:12" x14ac:dyDescent="0.35">
      <c r="A63" s="276" t="s">
        <v>544</v>
      </c>
      <c r="B63" s="276" t="s">
        <v>6627</v>
      </c>
      <c r="C63" s="276" t="s">
        <v>6628</v>
      </c>
      <c r="D63" s="276" t="s">
        <v>7557</v>
      </c>
      <c r="E63" s="276" t="s">
        <v>8004</v>
      </c>
      <c r="F63" s="276" t="s">
        <v>8010</v>
      </c>
      <c r="G63" s="276" t="s">
        <v>8114</v>
      </c>
      <c r="H63" s="276" t="s">
        <v>8248</v>
      </c>
      <c r="I63" s="276" t="s">
        <v>8246</v>
      </c>
      <c r="J63" s="276"/>
      <c r="K63" s="276"/>
      <c r="L63" s="276"/>
    </row>
    <row r="64" spans="1:12" x14ac:dyDescent="0.35">
      <c r="A64" s="276" t="s">
        <v>1031</v>
      </c>
      <c r="B64" s="276" t="s">
        <v>1219</v>
      </c>
      <c r="C64" s="276" t="s">
        <v>1220</v>
      </c>
      <c r="D64" s="276" t="s">
        <v>7556</v>
      </c>
      <c r="E64" s="276" t="s">
        <v>8014</v>
      </c>
      <c r="F64" s="276" t="s">
        <v>8005</v>
      </c>
      <c r="G64" s="276" t="s">
        <v>8005</v>
      </c>
      <c r="H64" s="276" t="s">
        <v>8245</v>
      </c>
      <c r="I64" s="276" t="s">
        <v>8246</v>
      </c>
      <c r="J64" s="276"/>
      <c r="K64" s="276"/>
      <c r="L64" s="276"/>
    </row>
    <row r="65" spans="1:12" x14ac:dyDescent="0.35">
      <c r="A65" s="276" t="s">
        <v>1031</v>
      </c>
      <c r="B65" s="276" t="s">
        <v>1029</v>
      </c>
      <c r="C65" s="276" t="s">
        <v>1030</v>
      </c>
      <c r="D65" s="276" t="s">
        <v>7556</v>
      </c>
      <c r="E65" s="276" t="s">
        <v>8014</v>
      </c>
      <c r="F65" s="276" t="s">
        <v>8104</v>
      </c>
      <c r="G65" s="276" t="s">
        <v>8118</v>
      </c>
      <c r="H65" s="276" t="s">
        <v>8248</v>
      </c>
      <c r="I65" s="276" t="s">
        <v>8246</v>
      </c>
      <c r="J65" s="276"/>
      <c r="K65" s="276"/>
      <c r="L65" s="276"/>
    </row>
    <row r="66" spans="1:12" x14ac:dyDescent="0.35">
      <c r="A66" s="276" t="s">
        <v>1031</v>
      </c>
      <c r="B66" s="276" t="s">
        <v>2248</v>
      </c>
      <c r="C66" s="276" t="s">
        <v>2249</v>
      </c>
      <c r="D66" s="276" t="s">
        <v>7556</v>
      </c>
      <c r="E66" s="276" t="s">
        <v>8014</v>
      </c>
      <c r="F66" s="276" t="s">
        <v>8120</v>
      </c>
      <c r="G66" s="276" t="s">
        <v>8121</v>
      </c>
      <c r="H66" s="276" t="s">
        <v>8248</v>
      </c>
      <c r="I66" s="276" t="s">
        <v>8246</v>
      </c>
      <c r="J66" s="276"/>
      <c r="K66" s="276"/>
      <c r="L66" s="276"/>
    </row>
    <row r="67" spans="1:12" x14ac:dyDescent="0.35">
      <c r="A67" s="276" t="s">
        <v>1031</v>
      </c>
      <c r="B67" s="276" t="s">
        <v>5050</v>
      </c>
      <c r="C67" s="276" t="s">
        <v>5051</v>
      </c>
      <c r="D67" s="276" t="s">
        <v>7556</v>
      </c>
      <c r="E67" s="276" t="s">
        <v>8014</v>
      </c>
      <c r="F67" s="276" t="s">
        <v>8069</v>
      </c>
      <c r="G67" s="276" t="s">
        <v>8124</v>
      </c>
      <c r="H67" s="276" t="s">
        <v>8248</v>
      </c>
      <c r="I67" s="276" t="s">
        <v>8246</v>
      </c>
      <c r="J67" s="276"/>
      <c r="K67" s="276"/>
      <c r="L67" s="276"/>
    </row>
    <row r="68" spans="1:12" x14ac:dyDescent="0.35">
      <c r="A68" s="276" t="s">
        <v>561</v>
      </c>
      <c r="B68" s="276" t="s">
        <v>559</v>
      </c>
      <c r="C68" s="276" t="s">
        <v>560</v>
      </c>
      <c r="D68" s="276" t="s">
        <v>7543</v>
      </c>
      <c r="E68" s="276" t="s">
        <v>8014</v>
      </c>
      <c r="F68" s="276" t="s">
        <v>8018</v>
      </c>
      <c r="G68" s="276" t="s">
        <v>8127</v>
      </c>
      <c r="H68" s="276" t="s">
        <v>8248</v>
      </c>
      <c r="I68" s="276" t="s">
        <v>8246</v>
      </c>
      <c r="J68" s="276"/>
      <c r="K68" s="276"/>
      <c r="L68" s="276"/>
    </row>
    <row r="69" spans="1:12" x14ac:dyDescent="0.35">
      <c r="A69" s="276" t="s">
        <v>561</v>
      </c>
      <c r="B69" s="276" t="s">
        <v>2791</v>
      </c>
      <c r="C69" s="276" t="s">
        <v>2792</v>
      </c>
      <c r="D69" s="276" t="s">
        <v>7543</v>
      </c>
      <c r="E69" s="276" t="s">
        <v>8014</v>
      </c>
      <c r="F69" s="276" t="s">
        <v>8046</v>
      </c>
      <c r="G69" s="276" t="s">
        <v>8129</v>
      </c>
      <c r="H69" s="276" t="s">
        <v>8245</v>
      </c>
      <c r="I69" s="276" t="s">
        <v>8246</v>
      </c>
      <c r="J69" s="276"/>
      <c r="K69" s="276"/>
      <c r="L69" s="276"/>
    </row>
    <row r="70" spans="1:12" x14ac:dyDescent="0.35">
      <c r="A70" s="276" t="s">
        <v>697</v>
      </c>
      <c r="B70" s="276" t="s">
        <v>695</v>
      </c>
      <c r="C70" s="276" t="s">
        <v>696</v>
      </c>
      <c r="D70" s="276" t="s">
        <v>7534</v>
      </c>
      <c r="E70" s="276" t="s">
        <v>8014</v>
      </c>
      <c r="F70" s="276" t="s">
        <v>8005</v>
      </c>
      <c r="G70" s="276" t="s">
        <v>8131</v>
      </c>
      <c r="H70" s="276" t="s">
        <v>8245</v>
      </c>
      <c r="I70" s="276" t="s">
        <v>8246</v>
      </c>
      <c r="J70" s="276"/>
      <c r="K70" s="276"/>
      <c r="L70" s="276"/>
    </row>
    <row r="71" spans="1:12" x14ac:dyDescent="0.35">
      <c r="A71" s="276" t="s">
        <v>5827</v>
      </c>
      <c r="B71" s="276" t="s">
        <v>5825</v>
      </c>
      <c r="C71" s="276" t="s">
        <v>5826</v>
      </c>
      <c r="D71" s="276" t="s">
        <v>7535</v>
      </c>
      <c r="E71" s="276" t="s">
        <v>8004</v>
      </c>
      <c r="F71" s="276" t="s">
        <v>8018</v>
      </c>
      <c r="G71" s="276" t="s">
        <v>8133</v>
      </c>
      <c r="H71" s="276" t="s">
        <v>8245</v>
      </c>
      <c r="I71" s="276" t="s">
        <v>8246</v>
      </c>
      <c r="J71" s="276"/>
      <c r="K71" s="276"/>
      <c r="L71" s="276"/>
    </row>
    <row r="72" spans="1:12" x14ac:dyDescent="0.35">
      <c r="A72" s="276" t="s">
        <v>2271</v>
      </c>
      <c r="B72" s="276" t="s">
        <v>2269</v>
      </c>
      <c r="C72" s="276" t="s">
        <v>2270</v>
      </c>
      <c r="D72" s="276" t="s">
        <v>7558</v>
      </c>
      <c r="E72" s="276" t="s">
        <v>8014</v>
      </c>
      <c r="F72" s="276" t="s">
        <v>8120</v>
      </c>
      <c r="G72" s="276" t="s">
        <v>8121</v>
      </c>
      <c r="H72" s="276" t="s">
        <v>8245</v>
      </c>
      <c r="I72" s="276" t="s">
        <v>8246</v>
      </c>
      <c r="J72" s="276"/>
      <c r="K72" s="276"/>
      <c r="L72" s="276"/>
    </row>
    <row r="73" spans="1:12" x14ac:dyDescent="0.35">
      <c r="A73" s="276" t="s">
        <v>288</v>
      </c>
      <c r="B73" s="276" t="s">
        <v>286</v>
      </c>
      <c r="C73" s="276" t="s">
        <v>287</v>
      </c>
      <c r="D73" s="276" t="s">
        <v>7568</v>
      </c>
      <c r="E73" s="276" t="s">
        <v>8014</v>
      </c>
      <c r="F73" s="276" t="s">
        <v>8025</v>
      </c>
      <c r="G73" s="276" t="s">
        <v>8026</v>
      </c>
      <c r="H73" s="276" t="s">
        <v>8245</v>
      </c>
      <c r="I73" s="276" t="s">
        <v>8247</v>
      </c>
      <c r="J73" s="276"/>
      <c r="K73" s="276"/>
      <c r="L73" s="276"/>
    </row>
    <row r="74" spans="1:12" x14ac:dyDescent="0.35">
      <c r="A74" s="276" t="s">
        <v>288</v>
      </c>
      <c r="B74" s="276" t="s">
        <v>304</v>
      </c>
      <c r="C74" s="276" t="s">
        <v>305</v>
      </c>
      <c r="D74" s="276" t="s">
        <v>7568</v>
      </c>
      <c r="E74" s="276" t="s">
        <v>8014</v>
      </c>
      <c r="F74" s="276" t="s">
        <v>8010</v>
      </c>
      <c r="G74" s="276" t="s">
        <v>8028</v>
      </c>
      <c r="H74" s="276" t="s">
        <v>8248</v>
      </c>
      <c r="I74" s="276" t="s">
        <v>8246</v>
      </c>
      <c r="J74" s="276"/>
      <c r="K74" s="276"/>
      <c r="L74" s="276"/>
    </row>
    <row r="75" spans="1:12" x14ac:dyDescent="0.35">
      <c r="A75" s="276" t="s">
        <v>288</v>
      </c>
      <c r="B75" s="276" t="s">
        <v>313</v>
      </c>
      <c r="C75" s="276" t="s">
        <v>314</v>
      </c>
      <c r="D75" s="276" t="s">
        <v>7568</v>
      </c>
      <c r="E75" s="276" t="s">
        <v>8014</v>
      </c>
      <c r="F75" s="276" t="s">
        <v>8010</v>
      </c>
      <c r="G75" s="276" t="s">
        <v>8139</v>
      </c>
      <c r="H75" s="276" t="s">
        <v>8248</v>
      </c>
      <c r="I75" s="276" t="s">
        <v>8246</v>
      </c>
      <c r="J75" s="276"/>
      <c r="K75" s="276"/>
      <c r="L75" s="276"/>
    </row>
    <row r="76" spans="1:12" x14ac:dyDescent="0.35">
      <c r="A76" s="276" t="s">
        <v>288</v>
      </c>
      <c r="B76" s="276" t="s">
        <v>2062</v>
      </c>
      <c r="C76" s="276" t="s">
        <v>2063</v>
      </c>
      <c r="D76" s="276" t="s">
        <v>7568</v>
      </c>
      <c r="E76" s="276" t="s">
        <v>8014</v>
      </c>
      <c r="F76" s="276" t="s">
        <v>8018</v>
      </c>
      <c r="G76" s="276" t="s">
        <v>2062</v>
      </c>
      <c r="H76" s="276" t="s">
        <v>8248</v>
      </c>
      <c r="I76" s="276" t="s">
        <v>8246</v>
      </c>
      <c r="J76" s="276"/>
      <c r="K76" s="276"/>
      <c r="L76" s="276"/>
    </row>
    <row r="77" spans="1:12" x14ac:dyDescent="0.35">
      <c r="A77" s="276" t="s">
        <v>1353</v>
      </c>
      <c r="B77" s="276" t="s">
        <v>1387</v>
      </c>
      <c r="C77" s="276" t="s">
        <v>1388</v>
      </c>
      <c r="D77" s="276" t="s">
        <v>7569</v>
      </c>
      <c r="E77" s="276" t="s">
        <v>8014</v>
      </c>
      <c r="F77" s="276" t="s">
        <v>8005</v>
      </c>
      <c r="G77" s="276" t="s">
        <v>8005</v>
      </c>
      <c r="H77" s="276" t="s">
        <v>8245</v>
      </c>
      <c r="I77" s="276" t="s">
        <v>8246</v>
      </c>
      <c r="J77" s="276"/>
      <c r="K77" s="276"/>
      <c r="L77" s="276"/>
    </row>
    <row r="78" spans="1:12" x14ac:dyDescent="0.35">
      <c r="A78" s="276" t="s">
        <v>1353</v>
      </c>
      <c r="B78" s="276" t="s">
        <v>1375</v>
      </c>
      <c r="C78" s="276" t="s">
        <v>1376</v>
      </c>
      <c r="D78" s="276" t="s">
        <v>7569</v>
      </c>
      <c r="E78" s="276" t="s">
        <v>8014</v>
      </c>
      <c r="F78" s="276" t="s">
        <v>8010</v>
      </c>
      <c r="G78" s="276" t="s">
        <v>8143</v>
      </c>
      <c r="H78" s="276" t="s">
        <v>8248</v>
      </c>
      <c r="I78" s="276" t="s">
        <v>8246</v>
      </c>
      <c r="J78" s="276"/>
      <c r="K78" s="276"/>
      <c r="L78" s="276"/>
    </row>
    <row r="79" spans="1:12" x14ac:dyDescent="0.35">
      <c r="A79" s="276" t="s">
        <v>1353</v>
      </c>
      <c r="B79" s="276" t="s">
        <v>1351</v>
      </c>
      <c r="C79" s="276" t="s">
        <v>1352</v>
      </c>
      <c r="D79" s="276" t="s">
        <v>7569</v>
      </c>
      <c r="E79" s="276" t="s">
        <v>8014</v>
      </c>
      <c r="F79" s="276" t="s">
        <v>8010</v>
      </c>
      <c r="G79" s="276" t="s">
        <v>8145</v>
      </c>
      <c r="H79" s="276" t="s">
        <v>8248</v>
      </c>
      <c r="I79" s="276" t="s">
        <v>8246</v>
      </c>
      <c r="J79" s="276"/>
      <c r="K79" s="276"/>
      <c r="L79" s="276"/>
    </row>
    <row r="80" spans="1:12" x14ac:dyDescent="0.35">
      <c r="A80" s="276" t="s">
        <v>1353</v>
      </c>
      <c r="B80" s="276" t="s">
        <v>2076</v>
      </c>
      <c r="C80" s="276" t="s">
        <v>2077</v>
      </c>
      <c r="D80" s="276" t="s">
        <v>7569</v>
      </c>
      <c r="E80" s="276" t="s">
        <v>8014</v>
      </c>
      <c r="F80" s="276" t="s">
        <v>8104</v>
      </c>
      <c r="G80" s="276" t="s">
        <v>2076</v>
      </c>
      <c r="H80" s="276" t="s">
        <v>8248</v>
      </c>
      <c r="I80" s="276" t="s">
        <v>8246</v>
      </c>
      <c r="J80" s="276"/>
      <c r="K80" s="276"/>
      <c r="L80" s="276"/>
    </row>
    <row r="81" spans="1:12" x14ac:dyDescent="0.35">
      <c r="A81" s="276" t="s">
        <v>1353</v>
      </c>
      <c r="B81" s="276" t="s">
        <v>2123</v>
      </c>
      <c r="C81" s="276" t="s">
        <v>2124</v>
      </c>
      <c r="D81" s="276" t="s">
        <v>7569</v>
      </c>
      <c r="E81" s="276" t="s">
        <v>8014</v>
      </c>
      <c r="F81" s="276" t="s">
        <v>8018</v>
      </c>
      <c r="G81" s="276" t="s">
        <v>8148</v>
      </c>
      <c r="H81" s="276" t="s">
        <v>8248</v>
      </c>
      <c r="I81" s="276" t="s">
        <v>8246</v>
      </c>
      <c r="J81" s="276"/>
      <c r="K81" s="276"/>
      <c r="L81" s="276"/>
    </row>
    <row r="82" spans="1:12" x14ac:dyDescent="0.35">
      <c r="A82" s="276" t="s">
        <v>33</v>
      </c>
      <c r="B82" s="276" t="s">
        <v>31</v>
      </c>
      <c r="C82" s="276" t="s">
        <v>32</v>
      </c>
      <c r="D82" s="276" t="s">
        <v>7567</v>
      </c>
      <c r="E82" s="276" t="s">
        <v>8021</v>
      </c>
      <c r="F82" s="276" t="s">
        <v>8093</v>
      </c>
      <c r="G82" s="276" t="s">
        <v>8094</v>
      </c>
      <c r="H82" s="276" t="s">
        <v>8245</v>
      </c>
      <c r="I82" s="276" t="s">
        <v>8246</v>
      </c>
      <c r="J82" s="276"/>
      <c r="K82" s="276"/>
      <c r="L82" s="276"/>
    </row>
    <row r="83" spans="1:12" x14ac:dyDescent="0.35">
      <c r="A83" s="276" t="s">
        <v>33</v>
      </c>
      <c r="B83" s="276" t="s">
        <v>4050</v>
      </c>
      <c r="C83" s="276" t="s">
        <v>4051</v>
      </c>
      <c r="D83" s="276" t="s">
        <v>7567</v>
      </c>
      <c r="E83" s="276" t="s">
        <v>8021</v>
      </c>
      <c r="F83" s="276" t="s">
        <v>8069</v>
      </c>
      <c r="G83" s="276" t="s">
        <v>8070</v>
      </c>
      <c r="H83" s="276" t="s">
        <v>8248</v>
      </c>
      <c r="I83" s="276" t="s">
        <v>8246</v>
      </c>
      <c r="J83" s="276"/>
      <c r="K83" s="276"/>
      <c r="L83" s="276"/>
    </row>
    <row r="84" spans="1:12" x14ac:dyDescent="0.35">
      <c r="A84" s="276" t="s">
        <v>237</v>
      </c>
      <c r="B84" s="276" t="s">
        <v>235</v>
      </c>
      <c r="C84" s="276" t="s">
        <v>236</v>
      </c>
      <c r="D84" s="276" t="s">
        <v>7574</v>
      </c>
      <c r="E84" s="276" t="s">
        <v>8004</v>
      </c>
      <c r="F84" s="276" t="s">
        <v>8005</v>
      </c>
      <c r="G84" s="276" t="s">
        <v>8005</v>
      </c>
      <c r="H84" s="276" t="s">
        <v>8245</v>
      </c>
      <c r="I84" s="276" t="s">
        <v>8246</v>
      </c>
      <c r="J84" s="276"/>
      <c r="K84" s="276"/>
      <c r="L84" s="276"/>
    </row>
    <row r="85" spans="1:12" x14ac:dyDescent="0.35">
      <c r="A85" s="276" t="s">
        <v>237</v>
      </c>
      <c r="B85" s="276" t="s">
        <v>958</v>
      </c>
      <c r="C85" s="276" t="s">
        <v>959</v>
      </c>
      <c r="D85" s="276" t="s">
        <v>7574</v>
      </c>
      <c r="E85" s="276" t="s">
        <v>8004</v>
      </c>
      <c r="F85" s="276" t="s">
        <v>8010</v>
      </c>
      <c r="G85" s="276" t="s">
        <v>8153</v>
      </c>
      <c r="H85" s="276" t="s">
        <v>8248</v>
      </c>
      <c r="I85" s="276" t="s">
        <v>8246</v>
      </c>
      <c r="J85" s="276"/>
      <c r="K85" s="276"/>
      <c r="L85" s="276"/>
    </row>
    <row r="86" spans="1:12" x14ac:dyDescent="0.35">
      <c r="A86" s="276" t="s">
        <v>702</v>
      </c>
      <c r="B86" s="276" t="s">
        <v>700</v>
      </c>
      <c r="C86" s="276" t="s">
        <v>701</v>
      </c>
      <c r="D86" s="276" t="s">
        <v>7584</v>
      </c>
      <c r="E86" s="276" t="s">
        <v>8021</v>
      </c>
      <c r="F86" s="276" t="s">
        <v>8018</v>
      </c>
      <c r="G86" s="276" t="s">
        <v>8022</v>
      </c>
      <c r="H86" s="276" t="s">
        <v>8245</v>
      </c>
      <c r="I86" s="276" t="s">
        <v>8246</v>
      </c>
      <c r="J86" s="276"/>
      <c r="K86" s="276"/>
      <c r="L86" s="276"/>
    </row>
    <row r="87" spans="1:12" x14ac:dyDescent="0.35">
      <c r="A87" s="276" t="s">
        <v>1121</v>
      </c>
      <c r="B87" s="276" t="s">
        <v>1119</v>
      </c>
      <c r="C87" s="276" t="s">
        <v>1120</v>
      </c>
      <c r="D87" s="276" t="s">
        <v>7585</v>
      </c>
      <c r="E87" s="276" t="s">
        <v>8004</v>
      </c>
      <c r="F87" s="276" t="s">
        <v>8010</v>
      </c>
      <c r="G87" s="276" t="s">
        <v>8157</v>
      </c>
      <c r="H87" s="276" t="s">
        <v>8245</v>
      </c>
      <c r="I87" s="276" t="s">
        <v>8246</v>
      </c>
      <c r="J87" s="276"/>
      <c r="K87" s="276"/>
      <c r="L87" s="276"/>
    </row>
    <row r="88" spans="1:12" x14ac:dyDescent="0.35">
      <c r="A88" s="276" t="s">
        <v>87</v>
      </c>
      <c r="B88" s="276" t="s">
        <v>85</v>
      </c>
      <c r="C88" s="276" t="s">
        <v>86</v>
      </c>
      <c r="D88" s="276" t="s">
        <v>7440</v>
      </c>
      <c r="E88" s="276" t="s">
        <v>8004</v>
      </c>
      <c r="F88" s="276" t="s">
        <v>8005</v>
      </c>
      <c r="G88" s="276" t="s">
        <v>8005</v>
      </c>
      <c r="H88" s="276" t="s">
        <v>8245</v>
      </c>
      <c r="I88" s="276" t="s">
        <v>8246</v>
      </c>
      <c r="J88" s="276"/>
      <c r="K88" s="276"/>
      <c r="L88" s="276"/>
    </row>
    <row r="89" spans="1:12" x14ac:dyDescent="0.35">
      <c r="A89" s="276" t="s">
        <v>250</v>
      </c>
      <c r="B89" s="276" t="s">
        <v>248</v>
      </c>
      <c r="C89" s="276" t="s">
        <v>249</v>
      </c>
      <c r="D89" s="276" t="s">
        <v>7577</v>
      </c>
      <c r="E89" s="276" t="s">
        <v>8009</v>
      </c>
      <c r="F89" s="276" t="s">
        <v>8010</v>
      </c>
      <c r="G89" s="276" t="s">
        <v>8010</v>
      </c>
      <c r="H89" s="276" t="s">
        <v>8245</v>
      </c>
      <c r="I89" s="276" t="s">
        <v>8246</v>
      </c>
      <c r="J89" s="276"/>
      <c r="K89" s="276"/>
      <c r="L89" s="276"/>
    </row>
    <row r="90" spans="1:12" x14ac:dyDescent="0.35">
      <c r="A90" s="276" t="s">
        <v>7952</v>
      </c>
      <c r="B90" s="276" t="s">
        <v>1009</v>
      </c>
      <c r="C90" s="276" t="s">
        <v>1010</v>
      </c>
      <c r="D90" s="276" t="s">
        <v>8161</v>
      </c>
      <c r="E90" s="276" t="s">
        <v>8162</v>
      </c>
      <c r="F90" s="276" t="s">
        <v>8163</v>
      </c>
      <c r="G90" s="276" t="s">
        <v>8164</v>
      </c>
      <c r="H90" s="276"/>
      <c r="I90" s="276" t="s">
        <v>8246</v>
      </c>
      <c r="J90" s="276"/>
      <c r="K90" s="276"/>
      <c r="L90" s="276"/>
    </row>
    <row r="91" spans="1:12" x14ac:dyDescent="0.35">
      <c r="A91" s="276" t="s">
        <v>7953</v>
      </c>
      <c r="B91" s="276" t="s">
        <v>1227</v>
      </c>
      <c r="C91" s="276" t="s">
        <v>1228</v>
      </c>
      <c r="D91" s="276" t="s">
        <v>8166</v>
      </c>
      <c r="E91" s="276" t="s">
        <v>8167</v>
      </c>
      <c r="F91" s="276" t="s">
        <v>8163</v>
      </c>
      <c r="G91" s="276" t="s">
        <v>1227</v>
      </c>
      <c r="H91" s="276"/>
      <c r="I91" s="276" t="s">
        <v>8246</v>
      </c>
      <c r="J91" s="276"/>
      <c r="K91" s="276"/>
      <c r="L91" s="276"/>
    </row>
    <row r="92" spans="1:12" x14ac:dyDescent="0.35">
      <c r="A92" s="276" t="s">
        <v>7954</v>
      </c>
      <c r="B92" s="276" t="s">
        <v>1131</v>
      </c>
      <c r="C92" s="276" t="s">
        <v>1132</v>
      </c>
      <c r="D92" s="276" t="s">
        <v>8169</v>
      </c>
      <c r="E92" s="276" t="s">
        <v>8170</v>
      </c>
      <c r="F92" s="276" t="s">
        <v>8163</v>
      </c>
      <c r="G92" s="276" t="s">
        <v>1131</v>
      </c>
      <c r="H92" s="276" t="s">
        <v>8248</v>
      </c>
      <c r="I92" s="276" t="s">
        <v>8246</v>
      </c>
      <c r="J92" s="276"/>
      <c r="K92" s="276"/>
      <c r="L92" s="276"/>
    </row>
    <row r="93" spans="1:12" x14ac:dyDescent="0.35">
      <c r="A93" s="276" t="s">
        <v>7955</v>
      </c>
      <c r="B93" s="276" t="s">
        <v>1284</v>
      </c>
      <c r="C93" s="276" t="s">
        <v>1285</v>
      </c>
      <c r="D93" s="276" t="s">
        <v>8172</v>
      </c>
      <c r="E93" s="276" t="s">
        <v>8173</v>
      </c>
      <c r="F93" s="276" t="s">
        <v>8163</v>
      </c>
      <c r="G93" s="276" t="s">
        <v>1284</v>
      </c>
      <c r="H93" s="276" t="s">
        <v>8248</v>
      </c>
      <c r="I93" s="276" t="s">
        <v>8246</v>
      </c>
      <c r="J93" s="276"/>
      <c r="K93" s="276"/>
      <c r="L93" s="276"/>
    </row>
    <row r="94" spans="1:12" x14ac:dyDescent="0.35">
      <c r="A94" s="276" t="s">
        <v>7956</v>
      </c>
      <c r="B94" s="276" t="s">
        <v>1254</v>
      </c>
      <c r="C94" s="276" t="s">
        <v>1255</v>
      </c>
      <c r="D94" s="276" t="s">
        <v>8176</v>
      </c>
      <c r="E94" s="276" t="s">
        <v>8177</v>
      </c>
      <c r="F94" s="276" t="s">
        <v>8163</v>
      </c>
      <c r="G94" s="276" t="s">
        <v>1254</v>
      </c>
      <c r="H94" s="276"/>
      <c r="I94" s="276" t="s">
        <v>8246</v>
      </c>
      <c r="J94" s="276"/>
      <c r="K94" s="276"/>
      <c r="L94" s="276"/>
    </row>
    <row r="95" spans="1:12" x14ac:dyDescent="0.35">
      <c r="A95" s="276" t="s">
        <v>7957</v>
      </c>
      <c r="B95" s="276" t="s">
        <v>1155</v>
      </c>
      <c r="C95" s="276" t="s">
        <v>1156</v>
      </c>
      <c r="D95" s="276" t="s">
        <v>8179</v>
      </c>
      <c r="E95" s="276" t="s">
        <v>8180</v>
      </c>
      <c r="F95" s="276" t="s">
        <v>8163</v>
      </c>
      <c r="G95" s="276" t="s">
        <v>1155</v>
      </c>
      <c r="H95" s="276"/>
      <c r="I95" s="276" t="s">
        <v>8246</v>
      </c>
      <c r="J95" s="276"/>
      <c r="K95" s="276"/>
      <c r="L95" s="276"/>
    </row>
    <row r="96" spans="1:12" x14ac:dyDescent="0.35">
      <c r="A96" s="276" t="s">
        <v>7958</v>
      </c>
      <c r="B96" s="276" t="s">
        <v>1177</v>
      </c>
      <c r="C96" s="276" t="s">
        <v>1178</v>
      </c>
      <c r="D96" s="276" t="s">
        <v>8182</v>
      </c>
      <c r="E96" s="276" t="s">
        <v>8183</v>
      </c>
      <c r="F96" s="276" t="s">
        <v>8163</v>
      </c>
      <c r="G96" s="276" t="s">
        <v>1177</v>
      </c>
      <c r="H96" s="276"/>
      <c r="I96" s="276" t="s">
        <v>8246</v>
      </c>
      <c r="J96" s="276"/>
      <c r="K96" s="276"/>
      <c r="L96" s="276"/>
    </row>
    <row r="97" spans="1:12" x14ac:dyDescent="0.35">
      <c r="A97" s="276" t="s">
        <v>7959</v>
      </c>
      <c r="B97" s="276" t="s">
        <v>1237</v>
      </c>
      <c r="C97" s="276" t="s">
        <v>1238</v>
      </c>
      <c r="D97" s="276" t="s">
        <v>8185</v>
      </c>
      <c r="E97" s="276" t="s">
        <v>8170</v>
      </c>
      <c r="F97" s="276" t="s">
        <v>8163</v>
      </c>
      <c r="G97" s="276" t="s">
        <v>1237</v>
      </c>
      <c r="H97" s="276" t="s">
        <v>8248</v>
      </c>
      <c r="I97" s="276" t="s">
        <v>8246</v>
      </c>
      <c r="J97" s="276"/>
      <c r="K97" s="276"/>
      <c r="L97" s="276"/>
    </row>
    <row r="98" spans="1:12" x14ac:dyDescent="0.35">
      <c r="A98" s="276" t="s">
        <v>7960</v>
      </c>
      <c r="B98" s="276" t="s">
        <v>2314</v>
      </c>
      <c r="C98" s="276" t="s">
        <v>2315</v>
      </c>
      <c r="D98" s="276" t="s">
        <v>8187</v>
      </c>
      <c r="E98" s="276" t="s">
        <v>8188</v>
      </c>
      <c r="F98" s="276" t="s">
        <v>8163</v>
      </c>
      <c r="G98" s="276" t="s">
        <v>2314</v>
      </c>
      <c r="H98" s="276"/>
      <c r="I98" s="276" t="s">
        <v>8246</v>
      </c>
      <c r="J98" s="276"/>
      <c r="K98" s="276"/>
      <c r="L98" s="276"/>
    </row>
    <row r="99" spans="1:12" x14ac:dyDescent="0.35">
      <c r="A99" s="276" t="s">
        <v>7961</v>
      </c>
      <c r="B99" s="276" t="s">
        <v>3116</v>
      </c>
      <c r="C99" s="276" t="s">
        <v>3117</v>
      </c>
      <c r="D99" s="276" t="s">
        <v>8191</v>
      </c>
      <c r="E99" s="276" t="s">
        <v>8192</v>
      </c>
      <c r="F99" s="276" t="s">
        <v>8163</v>
      </c>
      <c r="G99" s="276" t="s">
        <v>8193</v>
      </c>
      <c r="H99" s="276"/>
      <c r="I99" s="276" t="s">
        <v>8246</v>
      </c>
      <c r="J99" s="276"/>
      <c r="K99" s="276"/>
      <c r="L99" s="276"/>
    </row>
    <row r="100" spans="1:12" x14ac:dyDescent="0.35">
      <c r="A100" s="276" t="s">
        <v>718</v>
      </c>
      <c r="B100" s="276" t="s">
        <v>716</v>
      </c>
      <c r="C100" s="276" t="s">
        <v>717</v>
      </c>
      <c r="D100" s="276" t="s">
        <v>7596</v>
      </c>
      <c r="E100" s="276" t="s">
        <v>8014</v>
      </c>
      <c r="F100" s="276" t="s">
        <v>8018</v>
      </c>
      <c r="G100" s="276" t="s">
        <v>617</v>
      </c>
      <c r="H100" s="276" t="s">
        <v>8245</v>
      </c>
      <c r="I100" s="276" t="s">
        <v>8246</v>
      </c>
      <c r="J100" s="276"/>
      <c r="K100" s="276"/>
      <c r="L100" s="276"/>
    </row>
    <row r="101" spans="1:12" x14ac:dyDescent="0.35">
      <c r="A101" s="276" t="s">
        <v>745</v>
      </c>
      <c r="B101" s="276" t="s">
        <v>743</v>
      </c>
      <c r="C101" s="276" t="s">
        <v>744</v>
      </c>
      <c r="D101" s="276" t="s">
        <v>7630</v>
      </c>
      <c r="E101" s="276" t="s">
        <v>8014</v>
      </c>
      <c r="F101" s="276" t="s">
        <v>8025</v>
      </c>
      <c r="G101" s="276" t="s">
        <v>8005</v>
      </c>
      <c r="H101" s="276" t="s">
        <v>8245</v>
      </c>
      <c r="I101" s="276" t="s">
        <v>8247</v>
      </c>
      <c r="J101" s="276"/>
      <c r="K101" s="276"/>
      <c r="L101" s="276"/>
    </row>
    <row r="102" spans="1:12" x14ac:dyDescent="0.35">
      <c r="A102" s="276" t="s">
        <v>745</v>
      </c>
      <c r="B102" s="276" t="s">
        <v>2286</v>
      </c>
      <c r="C102" s="276" t="s">
        <v>2287</v>
      </c>
      <c r="D102" s="276" t="s">
        <v>7630</v>
      </c>
      <c r="E102" s="276" t="s">
        <v>8014</v>
      </c>
      <c r="F102" s="276" t="s">
        <v>8018</v>
      </c>
      <c r="G102" s="276" t="s">
        <v>617</v>
      </c>
      <c r="H102" s="276" t="s">
        <v>8248</v>
      </c>
      <c r="I102" s="276" t="s">
        <v>8246</v>
      </c>
      <c r="J102" s="276"/>
      <c r="K102" s="276"/>
      <c r="L102" s="276"/>
    </row>
    <row r="103" spans="1:12" x14ac:dyDescent="0.35">
      <c r="A103" s="276" t="s">
        <v>745</v>
      </c>
      <c r="B103" s="276" t="s">
        <v>2749</v>
      </c>
      <c r="C103" s="276" t="s">
        <v>2750</v>
      </c>
      <c r="D103" s="276" t="s">
        <v>7630</v>
      </c>
      <c r="E103" s="276" t="s">
        <v>8014</v>
      </c>
      <c r="F103" s="276" t="s">
        <v>8060</v>
      </c>
      <c r="G103" s="276" t="s">
        <v>8061</v>
      </c>
      <c r="H103" s="276" t="s">
        <v>8248</v>
      </c>
      <c r="I103" s="276" t="s">
        <v>8246</v>
      </c>
      <c r="J103" s="276"/>
      <c r="K103" s="276"/>
      <c r="L103" s="276"/>
    </row>
    <row r="104" spans="1:12" x14ac:dyDescent="0.35">
      <c r="A104" s="276" t="s">
        <v>745</v>
      </c>
      <c r="B104" s="276" t="s">
        <v>4282</v>
      </c>
      <c r="C104" s="276" t="s">
        <v>4283</v>
      </c>
      <c r="D104" s="276" t="s">
        <v>7630</v>
      </c>
      <c r="E104" s="276" t="s">
        <v>8014</v>
      </c>
      <c r="F104" s="276" t="s">
        <v>8018</v>
      </c>
      <c r="G104" s="276" t="s">
        <v>8201</v>
      </c>
      <c r="H104" s="276" t="s">
        <v>8248</v>
      </c>
      <c r="I104" s="276" t="s">
        <v>8246</v>
      </c>
      <c r="J104" s="276"/>
      <c r="K104" s="276"/>
      <c r="L104" s="276"/>
    </row>
    <row r="105" spans="1:12" x14ac:dyDescent="0.35">
      <c r="A105" s="276" t="s">
        <v>745</v>
      </c>
      <c r="B105" s="276" t="s">
        <v>6120</v>
      </c>
      <c r="C105" s="276" t="s">
        <v>6121</v>
      </c>
      <c r="D105" s="276" t="s">
        <v>7630</v>
      </c>
      <c r="E105" s="276" t="s">
        <v>8014</v>
      </c>
      <c r="F105" s="276" t="s">
        <v>8104</v>
      </c>
      <c r="G105" s="276" t="s">
        <v>8204</v>
      </c>
      <c r="H105" s="276" t="s">
        <v>8248</v>
      </c>
      <c r="I105" s="276" t="s">
        <v>8246</v>
      </c>
      <c r="J105" s="276"/>
      <c r="K105" s="276"/>
      <c r="L105" s="276"/>
    </row>
    <row r="106" spans="1:12" x14ac:dyDescent="0.35">
      <c r="A106" s="276" t="s">
        <v>55</v>
      </c>
      <c r="B106" s="276" t="s">
        <v>53</v>
      </c>
      <c r="C106" s="276" t="s">
        <v>54</v>
      </c>
      <c r="D106" s="276" t="s">
        <v>7605</v>
      </c>
      <c r="E106" s="276" t="s">
        <v>8014</v>
      </c>
      <c r="F106" s="276" t="s">
        <v>8046</v>
      </c>
      <c r="G106" s="276" t="s">
        <v>8046</v>
      </c>
      <c r="H106" s="276" t="s">
        <v>8245</v>
      </c>
      <c r="I106" s="276" t="s">
        <v>8246</v>
      </c>
      <c r="J106" s="276"/>
      <c r="K106" s="276"/>
      <c r="L106" s="276"/>
    </row>
    <row r="107" spans="1:12" x14ac:dyDescent="0.35">
      <c r="A107" s="276" t="s">
        <v>403</v>
      </c>
      <c r="B107" s="276" t="s">
        <v>401</v>
      </c>
      <c r="C107" s="276" t="s">
        <v>402</v>
      </c>
      <c r="D107" s="276" t="s">
        <v>7451</v>
      </c>
      <c r="E107" s="276" t="s">
        <v>8021</v>
      </c>
      <c r="F107" s="276" t="s">
        <v>8005</v>
      </c>
      <c r="G107" s="276" t="s">
        <v>8005</v>
      </c>
      <c r="H107" s="276" t="s">
        <v>8245</v>
      </c>
      <c r="I107" s="276" t="s">
        <v>8246</v>
      </c>
      <c r="J107" s="276"/>
      <c r="K107" s="276"/>
      <c r="L107" s="276"/>
    </row>
    <row r="108" spans="1:12" x14ac:dyDescent="0.35">
      <c r="A108" s="276" t="s">
        <v>181</v>
      </c>
      <c r="B108" s="276" t="s">
        <v>179</v>
      </c>
      <c r="C108" s="276" t="s">
        <v>180</v>
      </c>
      <c r="D108" s="276" t="s">
        <v>7620</v>
      </c>
      <c r="E108" s="276" t="s">
        <v>8014</v>
      </c>
      <c r="F108" s="276" t="s">
        <v>8005</v>
      </c>
      <c r="G108" s="276" t="s">
        <v>8005</v>
      </c>
      <c r="H108" s="276" t="s">
        <v>8245</v>
      </c>
      <c r="I108" s="276" t="s">
        <v>8246</v>
      </c>
      <c r="J108" s="276"/>
      <c r="K108" s="276"/>
      <c r="L108" s="276"/>
    </row>
    <row r="109" spans="1:12" x14ac:dyDescent="0.35">
      <c r="A109" s="276" t="s">
        <v>181</v>
      </c>
      <c r="B109" s="276" t="s">
        <v>1204</v>
      </c>
      <c r="C109" s="276" t="s">
        <v>1205</v>
      </c>
      <c r="D109" s="276" t="s">
        <v>7620</v>
      </c>
      <c r="E109" s="276" t="s">
        <v>8014</v>
      </c>
      <c r="F109" s="276" t="s">
        <v>8018</v>
      </c>
      <c r="G109" s="276" t="s">
        <v>8044</v>
      </c>
      <c r="H109" s="276" t="s">
        <v>8248</v>
      </c>
      <c r="I109" s="276" t="s">
        <v>8246</v>
      </c>
      <c r="J109" s="276"/>
      <c r="K109" s="276"/>
      <c r="L109" s="276"/>
    </row>
    <row r="110" spans="1:12" x14ac:dyDescent="0.35">
      <c r="A110" s="276" t="s">
        <v>181</v>
      </c>
      <c r="B110" s="276" t="s">
        <v>2512</v>
      </c>
      <c r="C110" s="276" t="s">
        <v>2513</v>
      </c>
      <c r="D110" s="276" t="s">
        <v>7620</v>
      </c>
      <c r="E110" s="276" t="s">
        <v>8014</v>
      </c>
      <c r="F110" s="276" t="s">
        <v>8060</v>
      </c>
      <c r="G110" s="276" t="s">
        <v>8061</v>
      </c>
      <c r="H110" s="276" t="s">
        <v>8248</v>
      </c>
      <c r="I110" s="276" t="s">
        <v>8246</v>
      </c>
      <c r="J110" s="276"/>
      <c r="K110" s="276"/>
      <c r="L110" s="276"/>
    </row>
    <row r="111" spans="1:12" x14ac:dyDescent="0.35">
      <c r="A111" s="276" t="s">
        <v>572</v>
      </c>
      <c r="B111" s="276" t="s">
        <v>570</v>
      </c>
      <c r="C111" s="276" t="s">
        <v>571</v>
      </c>
      <c r="D111" s="276" t="s">
        <v>7623</v>
      </c>
      <c r="E111" s="276" t="s">
        <v>8014</v>
      </c>
      <c r="F111" s="276" t="s">
        <v>8005</v>
      </c>
      <c r="G111" s="276" t="s">
        <v>8005</v>
      </c>
      <c r="H111" s="276" t="s">
        <v>8245</v>
      </c>
      <c r="I111" s="276" t="s">
        <v>8246</v>
      </c>
      <c r="J111" s="276"/>
      <c r="K111" s="276"/>
      <c r="L111" s="276"/>
    </row>
    <row r="112" spans="1:12" x14ac:dyDescent="0.35">
      <c r="A112" s="276" t="s">
        <v>2304</v>
      </c>
      <c r="B112" s="276" t="s">
        <v>2302</v>
      </c>
      <c r="C112" s="276" t="s">
        <v>2303</v>
      </c>
      <c r="D112" s="276" t="s">
        <v>7457</v>
      </c>
      <c r="E112" s="276" t="s">
        <v>8014</v>
      </c>
      <c r="F112" s="276" t="s">
        <v>8120</v>
      </c>
      <c r="G112" s="276" t="s">
        <v>8121</v>
      </c>
      <c r="H112" s="276" t="s">
        <v>8245</v>
      </c>
      <c r="I112" s="276" t="s">
        <v>8246</v>
      </c>
      <c r="J112" s="276"/>
      <c r="K112" s="276"/>
      <c r="L112" s="276"/>
    </row>
    <row r="113" spans="1:12" x14ac:dyDescent="0.35">
      <c r="A113" s="276" t="s">
        <v>158</v>
      </c>
      <c r="B113" s="276" t="s">
        <v>156</v>
      </c>
      <c r="C113" s="276" t="s">
        <v>157</v>
      </c>
      <c r="D113" s="276" t="s">
        <v>7637</v>
      </c>
      <c r="E113" s="276" t="s">
        <v>8009</v>
      </c>
      <c r="F113" s="276" t="s">
        <v>8005</v>
      </c>
      <c r="G113" s="276" t="s">
        <v>8010</v>
      </c>
      <c r="H113" s="276" t="s">
        <v>8245</v>
      </c>
      <c r="I113" s="276" t="s">
        <v>8246</v>
      </c>
      <c r="J113" s="276"/>
      <c r="K113" s="276"/>
      <c r="L113" s="276"/>
    </row>
    <row r="114" spans="1:12" x14ac:dyDescent="0.35">
      <c r="A114" s="276" t="s">
        <v>750</v>
      </c>
      <c r="B114" s="276" t="s">
        <v>4309</v>
      </c>
      <c r="C114" s="276" t="s">
        <v>4310</v>
      </c>
      <c r="D114" s="276" t="s">
        <v>7420</v>
      </c>
      <c r="E114" s="276" t="s">
        <v>8014</v>
      </c>
      <c r="F114" s="276" t="s">
        <v>8025</v>
      </c>
      <c r="G114" s="276" t="s">
        <v>8005</v>
      </c>
      <c r="H114" s="276" t="s">
        <v>8245</v>
      </c>
      <c r="I114" s="276" t="s">
        <v>8247</v>
      </c>
      <c r="J114" s="276"/>
      <c r="K114" s="276"/>
      <c r="L114" s="276"/>
    </row>
    <row r="115" spans="1:12" x14ac:dyDescent="0.35">
      <c r="A115" s="276" t="s">
        <v>750</v>
      </c>
      <c r="B115" s="276" t="s">
        <v>748</v>
      </c>
      <c r="C115" s="276" t="s">
        <v>749</v>
      </c>
      <c r="D115" s="276" t="s">
        <v>7420</v>
      </c>
      <c r="E115" s="276" t="s">
        <v>8014</v>
      </c>
      <c r="F115" s="276" t="s">
        <v>8010</v>
      </c>
      <c r="G115" s="276" t="s">
        <v>8145</v>
      </c>
      <c r="H115" s="276" t="s">
        <v>8248</v>
      </c>
      <c r="I115" s="276" t="s">
        <v>8246</v>
      </c>
      <c r="J115" s="276"/>
      <c r="K115" s="276"/>
      <c r="L115" s="276"/>
    </row>
    <row r="116" spans="1:12" x14ac:dyDescent="0.35">
      <c r="A116" s="276" t="s">
        <v>750</v>
      </c>
      <c r="B116" s="276" t="s">
        <v>764</v>
      </c>
      <c r="C116" s="276" t="s">
        <v>765</v>
      </c>
      <c r="D116" s="276" t="s">
        <v>7420</v>
      </c>
      <c r="E116" s="276" t="s">
        <v>8014</v>
      </c>
      <c r="F116" s="276" t="s">
        <v>8018</v>
      </c>
      <c r="G116" s="276" t="s">
        <v>8032</v>
      </c>
      <c r="H116" s="276" t="s">
        <v>8248</v>
      </c>
      <c r="I116" s="276" t="s">
        <v>8246</v>
      </c>
      <c r="J116" s="276"/>
      <c r="K116" s="276"/>
      <c r="L116" s="276"/>
    </row>
    <row r="117" spans="1:12" x14ac:dyDescent="0.35">
      <c r="A117" s="276" t="s">
        <v>750</v>
      </c>
      <c r="B117" s="276" t="s">
        <v>779</v>
      </c>
      <c r="C117" s="276" t="s">
        <v>780</v>
      </c>
      <c r="D117" s="276" t="s">
        <v>7420</v>
      </c>
      <c r="E117" s="276" t="s">
        <v>8014</v>
      </c>
      <c r="F117" s="276" t="s">
        <v>8018</v>
      </c>
      <c r="G117" s="276" t="s">
        <v>8219</v>
      </c>
      <c r="H117" s="276" t="s">
        <v>8248</v>
      </c>
      <c r="I117" s="276" t="s">
        <v>8246</v>
      </c>
      <c r="J117" s="276"/>
      <c r="K117" s="276"/>
      <c r="L117" s="276"/>
    </row>
    <row r="118" spans="1:12" x14ac:dyDescent="0.35">
      <c r="A118" s="276" t="s">
        <v>750</v>
      </c>
      <c r="B118" s="276" t="s">
        <v>791</v>
      </c>
      <c r="C118" s="276" t="s">
        <v>792</v>
      </c>
      <c r="D118" s="276" t="s">
        <v>7420</v>
      </c>
      <c r="E118" s="276" t="s">
        <v>8014</v>
      </c>
      <c r="F118" s="276" t="s">
        <v>8010</v>
      </c>
      <c r="G118" s="276" t="s">
        <v>8221</v>
      </c>
      <c r="H118" s="276" t="s">
        <v>8248</v>
      </c>
      <c r="I118" s="276" t="s">
        <v>8246</v>
      </c>
      <c r="J118" s="276"/>
      <c r="K118" s="276"/>
      <c r="L118" s="276"/>
    </row>
    <row r="119" spans="1:12" x14ac:dyDescent="0.35">
      <c r="A119" s="276" t="s">
        <v>412</v>
      </c>
      <c r="B119" s="276" t="s">
        <v>410</v>
      </c>
      <c r="C119" s="276" t="s">
        <v>411</v>
      </c>
      <c r="D119" s="276" t="s">
        <v>7641</v>
      </c>
      <c r="E119" s="276" t="s">
        <v>8004</v>
      </c>
      <c r="F119" s="276" t="s">
        <v>8025</v>
      </c>
      <c r="G119" s="276" t="s">
        <v>8026</v>
      </c>
      <c r="H119" s="276" t="s">
        <v>8245</v>
      </c>
      <c r="I119" s="276" t="s">
        <v>8247</v>
      </c>
      <c r="J119" s="276"/>
      <c r="K119" s="276"/>
      <c r="L119" s="276"/>
    </row>
    <row r="120" spans="1:12" x14ac:dyDescent="0.35">
      <c r="A120" s="276" t="s">
        <v>412</v>
      </c>
      <c r="B120" s="276" t="s">
        <v>423</v>
      </c>
      <c r="C120" s="276" t="s">
        <v>424</v>
      </c>
      <c r="D120" s="276" t="s">
        <v>7641</v>
      </c>
      <c r="E120" s="276" t="s">
        <v>8004</v>
      </c>
      <c r="F120" s="276" t="s">
        <v>8010</v>
      </c>
      <c r="G120" s="276" t="s">
        <v>8010</v>
      </c>
      <c r="H120" s="276" t="s">
        <v>8248</v>
      </c>
      <c r="I120" s="276" t="s">
        <v>8246</v>
      </c>
      <c r="J120" s="276"/>
      <c r="K120" s="276"/>
      <c r="L120" s="276"/>
    </row>
    <row r="121" spans="1:12" x14ac:dyDescent="0.35">
      <c r="A121" s="276" t="s">
        <v>412</v>
      </c>
      <c r="B121" s="276" t="s">
        <v>433</v>
      </c>
      <c r="C121" s="276" t="s">
        <v>434</v>
      </c>
      <c r="D121" s="276" t="s">
        <v>7641</v>
      </c>
      <c r="E121" s="276" t="s">
        <v>8004</v>
      </c>
      <c r="F121" s="276" t="s">
        <v>8018</v>
      </c>
      <c r="G121" s="276" t="s">
        <v>617</v>
      </c>
      <c r="H121" s="276" t="s">
        <v>8248</v>
      </c>
      <c r="I121" s="276" t="s">
        <v>8246</v>
      </c>
      <c r="J121" s="276"/>
      <c r="K121" s="276"/>
      <c r="L121" s="276"/>
    </row>
    <row r="122" spans="1:12" x14ac:dyDescent="0.35">
      <c r="A122" s="276" t="s">
        <v>6027</v>
      </c>
      <c r="B122" s="276" t="s">
        <v>6025</v>
      </c>
      <c r="C122" s="276" t="s">
        <v>6026</v>
      </c>
      <c r="D122" s="276" t="s">
        <v>7642</v>
      </c>
      <c r="E122" s="276" t="s">
        <v>8004</v>
      </c>
      <c r="F122" s="276" t="s">
        <v>8069</v>
      </c>
      <c r="G122" s="276" t="s">
        <v>6025</v>
      </c>
      <c r="H122" s="276" t="s">
        <v>8245</v>
      </c>
      <c r="I122" s="276" t="s">
        <v>8246</v>
      </c>
      <c r="J122" s="276"/>
      <c r="K122" s="276"/>
      <c r="L122" s="276"/>
    </row>
    <row r="123" spans="1:12" x14ac:dyDescent="0.35">
      <c r="A123" s="276" t="s">
        <v>993</v>
      </c>
      <c r="B123" s="276" t="s">
        <v>991</v>
      </c>
      <c r="C123" s="276" t="s">
        <v>992</v>
      </c>
      <c r="D123" s="276" t="s">
        <v>7647</v>
      </c>
      <c r="E123" s="276" t="s">
        <v>8021</v>
      </c>
      <c r="F123" s="276" t="s">
        <v>8018</v>
      </c>
      <c r="G123" s="276" t="s">
        <v>8022</v>
      </c>
      <c r="H123" s="276" t="s">
        <v>8245</v>
      </c>
      <c r="I123" s="276" t="s">
        <v>8246</v>
      </c>
      <c r="J123" s="276"/>
      <c r="K123" s="276"/>
      <c r="L123" s="276"/>
    </row>
    <row r="124" spans="1:12" x14ac:dyDescent="0.35">
      <c r="A124" s="276" t="s">
        <v>806</v>
      </c>
      <c r="B124" s="276" t="s">
        <v>804</v>
      </c>
      <c r="C124" s="276" t="s">
        <v>805</v>
      </c>
      <c r="D124" s="276" t="s">
        <v>7648</v>
      </c>
      <c r="E124" s="276" t="s">
        <v>8014</v>
      </c>
      <c r="F124" s="276" t="s">
        <v>8018</v>
      </c>
      <c r="G124" s="276" t="s">
        <v>8044</v>
      </c>
      <c r="H124" s="276" t="s">
        <v>8245</v>
      </c>
      <c r="I124" s="276" t="s">
        <v>8246</v>
      </c>
      <c r="J124" s="276"/>
      <c r="K124" s="276"/>
      <c r="L124" s="276"/>
    </row>
    <row r="125" spans="1:12" x14ac:dyDescent="0.35">
      <c r="A125" s="276" t="s">
        <v>828</v>
      </c>
      <c r="B125" s="276" t="s">
        <v>826</v>
      </c>
      <c r="C125" s="276" t="s">
        <v>827</v>
      </c>
      <c r="D125" s="276" t="s">
        <v>7649</v>
      </c>
      <c r="E125" s="276" t="s">
        <v>8009</v>
      </c>
      <c r="F125" s="276" t="s">
        <v>8025</v>
      </c>
      <c r="G125" s="276" t="s">
        <v>8026</v>
      </c>
      <c r="H125" s="276" t="s">
        <v>8245</v>
      </c>
      <c r="I125" s="276" t="s">
        <v>8247</v>
      </c>
      <c r="J125" s="276"/>
      <c r="K125" s="276"/>
      <c r="L125" s="276"/>
    </row>
    <row r="126" spans="1:12" x14ac:dyDescent="0.35">
      <c r="A126" s="276" t="s">
        <v>828</v>
      </c>
      <c r="B126" s="276" t="s">
        <v>848</v>
      </c>
      <c r="C126" s="276" t="s">
        <v>849</v>
      </c>
      <c r="D126" s="276" t="s">
        <v>7649</v>
      </c>
      <c r="E126" s="276" t="s">
        <v>8009</v>
      </c>
      <c r="F126" s="276" t="s">
        <v>8018</v>
      </c>
      <c r="G126" s="276" t="s">
        <v>8088</v>
      </c>
      <c r="H126" s="276" t="s">
        <v>8248</v>
      </c>
      <c r="I126" s="276" t="s">
        <v>8246</v>
      </c>
      <c r="J126" s="276"/>
      <c r="K126" s="276"/>
      <c r="L126" s="276"/>
    </row>
    <row r="127" spans="1:12" x14ac:dyDescent="0.35">
      <c r="A127" s="276" t="s">
        <v>828</v>
      </c>
      <c r="B127" s="276" t="s">
        <v>871</v>
      </c>
      <c r="C127" s="276" t="s">
        <v>872</v>
      </c>
      <c r="D127" s="276" t="s">
        <v>7649</v>
      </c>
      <c r="E127" s="276" t="s">
        <v>8009</v>
      </c>
      <c r="F127" s="276" t="s">
        <v>8018</v>
      </c>
      <c r="G127" s="276" t="s">
        <v>8044</v>
      </c>
      <c r="H127" s="276" t="s">
        <v>8248</v>
      </c>
      <c r="I127" s="276" t="s">
        <v>8246</v>
      </c>
      <c r="J127" s="276"/>
      <c r="K127" s="276"/>
      <c r="L127" s="276"/>
    </row>
    <row r="128" spans="1:12" x14ac:dyDescent="0.35">
      <c r="A128" s="276" t="s">
        <v>828</v>
      </c>
      <c r="B128" s="276" t="s">
        <v>891</v>
      </c>
      <c r="C128" s="276" t="s">
        <v>892</v>
      </c>
      <c r="D128" s="276" t="s">
        <v>7649</v>
      </c>
      <c r="E128" s="276" t="s">
        <v>8009</v>
      </c>
      <c r="F128" s="276" t="s">
        <v>8010</v>
      </c>
      <c r="G128" s="276" t="s">
        <v>8232</v>
      </c>
      <c r="H128" s="276" t="s">
        <v>8248</v>
      </c>
      <c r="I128" s="276" t="s">
        <v>8246</v>
      </c>
      <c r="J128" s="276"/>
      <c r="K128" s="276"/>
      <c r="L128" s="276"/>
    </row>
    <row r="129" spans="1:12" x14ac:dyDescent="0.35">
      <c r="A129" s="276" t="s">
        <v>171</v>
      </c>
      <c r="B129" s="276" t="s">
        <v>169</v>
      </c>
      <c r="C129" s="276" t="s">
        <v>170</v>
      </c>
      <c r="D129" s="276" t="s">
        <v>7640</v>
      </c>
      <c r="E129" s="276" t="s">
        <v>8014</v>
      </c>
      <c r="F129" s="276" t="s">
        <v>8018</v>
      </c>
      <c r="G129" s="276" t="s">
        <v>617</v>
      </c>
      <c r="H129" s="276" t="s">
        <v>8245</v>
      </c>
      <c r="I129" s="276" t="s">
        <v>8246</v>
      </c>
      <c r="J129" s="276"/>
      <c r="K129" s="276"/>
      <c r="L129" s="276"/>
    </row>
    <row r="130" spans="1:12" x14ac:dyDescent="0.35">
      <c r="A130" s="276" t="s">
        <v>2008</v>
      </c>
      <c r="B130" s="276" t="s">
        <v>2006</v>
      </c>
      <c r="C130" s="276" t="s">
        <v>2007</v>
      </c>
      <c r="D130" s="276" t="s">
        <v>7654</v>
      </c>
      <c r="E130" s="276" t="s">
        <v>8014</v>
      </c>
      <c r="F130" s="276" t="s">
        <v>8018</v>
      </c>
      <c r="G130" s="276" t="s">
        <v>617</v>
      </c>
      <c r="H130" s="276" t="s">
        <v>8245</v>
      </c>
      <c r="I130" s="276" t="s">
        <v>8246</v>
      </c>
      <c r="J130" s="276"/>
      <c r="K130" s="276"/>
      <c r="L130" s="276"/>
    </row>
    <row r="131" spans="1:12" x14ac:dyDescent="0.35">
      <c r="A131" s="276" t="s">
        <v>922</v>
      </c>
      <c r="B131" s="276" t="s">
        <v>920</v>
      </c>
      <c r="C131" s="276" t="s">
        <v>921</v>
      </c>
      <c r="D131" s="276" t="s">
        <v>7655</v>
      </c>
      <c r="E131" s="276" t="s">
        <v>8057</v>
      </c>
      <c r="F131" s="276" t="s">
        <v>8010</v>
      </c>
      <c r="G131" s="276" t="s">
        <v>8010</v>
      </c>
      <c r="H131" s="276" t="s">
        <v>8245</v>
      </c>
      <c r="I131" s="276" t="s">
        <v>8246</v>
      </c>
      <c r="J131" s="276"/>
      <c r="K131" s="276"/>
      <c r="L131" s="276"/>
    </row>
    <row r="132" spans="1:12" x14ac:dyDescent="0.35">
      <c r="A132" s="276" t="s">
        <v>5984</v>
      </c>
      <c r="B132" s="276" t="s">
        <v>5982</v>
      </c>
      <c r="C132" s="276" t="s">
        <v>5983</v>
      </c>
      <c r="D132" s="276" t="s">
        <v>7629</v>
      </c>
      <c r="E132" s="276" t="s">
        <v>8021</v>
      </c>
      <c r="F132" s="276" t="s">
        <v>8237</v>
      </c>
      <c r="G132" s="276" t="s">
        <v>5982</v>
      </c>
      <c r="H132" s="276" t="s">
        <v>8245</v>
      </c>
      <c r="I132" s="276" t="s">
        <v>8246</v>
      </c>
      <c r="J132" s="276"/>
      <c r="K132" s="276"/>
      <c r="L132" s="276"/>
    </row>
    <row r="133" spans="1:12" x14ac:dyDescent="0.35">
      <c r="A133" s="276" t="s">
        <v>109</v>
      </c>
      <c r="B133" s="276" t="s">
        <v>107</v>
      </c>
      <c r="C133" s="276" t="s">
        <v>108</v>
      </c>
      <c r="D133" s="276" t="s">
        <v>7668</v>
      </c>
      <c r="E133" s="276" t="s">
        <v>8021</v>
      </c>
      <c r="F133" s="276" t="s">
        <v>8005</v>
      </c>
      <c r="G133" s="276" t="s">
        <v>8005</v>
      </c>
      <c r="H133" s="276" t="s">
        <v>8245</v>
      </c>
      <c r="I133" s="276" t="s">
        <v>8246</v>
      </c>
      <c r="J133" s="276"/>
      <c r="K133" s="276"/>
      <c r="L133" s="276"/>
    </row>
    <row r="134" spans="1:12" x14ac:dyDescent="0.35">
      <c r="A134" s="276" t="s">
        <v>99</v>
      </c>
      <c r="B134" s="276" t="s">
        <v>97</v>
      </c>
      <c r="C134" s="276" t="s">
        <v>98</v>
      </c>
      <c r="D134" s="276" t="s">
        <v>7671</v>
      </c>
      <c r="E134" s="276" t="s">
        <v>8009</v>
      </c>
      <c r="F134" s="276" t="s">
        <v>8005</v>
      </c>
      <c r="G134" s="276" t="s">
        <v>8005</v>
      </c>
      <c r="H134" s="276" t="s">
        <v>8245</v>
      </c>
      <c r="I134" s="276" t="s">
        <v>8246</v>
      </c>
      <c r="J134" s="276"/>
      <c r="K134" s="276"/>
      <c r="L134" s="276"/>
    </row>
    <row r="135" spans="1:12" x14ac:dyDescent="0.35">
      <c r="A135" s="276" t="s">
        <v>99</v>
      </c>
      <c r="B135" s="276" t="s">
        <v>982</v>
      </c>
      <c r="C135" s="276" t="s">
        <v>983</v>
      </c>
      <c r="D135" s="276" t="s">
        <v>7671</v>
      </c>
      <c r="E135" s="276" t="s">
        <v>8009</v>
      </c>
      <c r="F135" s="276" t="s">
        <v>8018</v>
      </c>
      <c r="G135" s="276" t="s">
        <v>8044</v>
      </c>
      <c r="H135" s="276" t="s">
        <v>8248</v>
      </c>
      <c r="I135" s="276" t="s">
        <v>8246</v>
      </c>
      <c r="J135" s="276"/>
      <c r="K135" s="276"/>
      <c r="L135" s="276"/>
    </row>
    <row r="136" spans="1:12" x14ac:dyDescent="0.35">
      <c r="A136" s="276" t="s">
        <v>445</v>
      </c>
      <c r="B136" s="276" t="s">
        <v>443</v>
      </c>
      <c r="C136" s="276" t="s">
        <v>444</v>
      </c>
      <c r="D136" s="276" t="s">
        <v>7672</v>
      </c>
      <c r="E136" s="276" t="s">
        <v>8014</v>
      </c>
      <c r="F136" s="276" t="s">
        <v>8046</v>
      </c>
      <c r="G136" s="276" t="s">
        <v>8046</v>
      </c>
      <c r="H136" s="276" t="s">
        <v>8245</v>
      </c>
      <c r="I136" s="276" t="s">
        <v>8246</v>
      </c>
      <c r="J136" s="276"/>
      <c r="K136" s="276"/>
      <c r="L136" s="276"/>
    </row>
    <row r="137" spans="1:12" x14ac:dyDescent="0.35">
      <c r="A137" s="276" t="s">
        <v>202</v>
      </c>
      <c r="B137" s="276" t="s">
        <v>200</v>
      </c>
      <c r="C137" s="276" t="s">
        <v>201</v>
      </c>
      <c r="D137" s="276" t="s">
        <v>7673</v>
      </c>
      <c r="E137" s="276" t="s">
        <v>8014</v>
      </c>
      <c r="F137" s="276" t="s">
        <v>8005</v>
      </c>
      <c r="G137" s="276" t="s">
        <v>8005</v>
      </c>
      <c r="H137" s="276" t="s">
        <v>8245</v>
      </c>
      <c r="I137" s="276" t="s">
        <v>8246</v>
      </c>
      <c r="J137" s="276"/>
      <c r="K137" s="276"/>
      <c r="L137" s="276"/>
    </row>
  </sheetData>
  <autoFilter ref="A1:L137"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1" bestFit="1" customWidth="1"/>
    <col min="2" max="2" width="5.453125" style="51" bestFit="1" customWidth="1"/>
    <col min="3" max="57" width="5.453125" style="51" customWidth="1"/>
    <col min="58" max="58" width="9.453125" style="51" customWidth="1"/>
    <col min="59" max="16384" width="9.453125" style="51"/>
  </cols>
  <sheetData>
    <row r="1" spans="1:58" x14ac:dyDescent="0.35">
      <c r="A1" s="313"/>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row>
    <row r="2" spans="1:58" s="4" customFormat="1" ht="121.5" customHeight="1" x14ac:dyDescent="0.25">
      <c r="A2" s="13" t="s">
        <v>7200</v>
      </c>
      <c r="B2" s="181" t="s">
        <v>7201</v>
      </c>
      <c r="C2" s="16" t="s">
        <v>8249</v>
      </c>
      <c r="D2" s="16" t="s">
        <v>8250</v>
      </c>
      <c r="E2" s="16" t="s">
        <v>8251</v>
      </c>
      <c r="F2" s="16" t="s">
        <v>8252</v>
      </c>
      <c r="G2" s="16" t="s">
        <v>8253</v>
      </c>
      <c r="H2" s="16" t="s">
        <v>8254</v>
      </c>
      <c r="I2" s="16" t="s">
        <v>8255</v>
      </c>
      <c r="J2" s="16" t="s">
        <v>8256</v>
      </c>
      <c r="K2" s="16" t="s">
        <v>8257</v>
      </c>
      <c r="L2" s="16" t="s">
        <v>8258</v>
      </c>
      <c r="M2" s="16" t="s">
        <v>8259</v>
      </c>
      <c r="N2" s="16" t="s">
        <v>8260</v>
      </c>
      <c r="O2" s="16" t="s">
        <v>8261</v>
      </c>
      <c r="P2" s="16" t="s">
        <v>8262</v>
      </c>
      <c r="Q2" s="16" t="s">
        <v>8263</v>
      </c>
      <c r="R2" s="16" t="s">
        <v>8264</v>
      </c>
      <c r="S2" s="16" t="s">
        <v>8265</v>
      </c>
      <c r="T2" s="16" t="s">
        <v>8266</v>
      </c>
      <c r="U2" s="16" t="s">
        <v>8266</v>
      </c>
      <c r="V2" s="16" t="s">
        <v>8267</v>
      </c>
      <c r="W2" s="16" t="s">
        <v>8268</v>
      </c>
      <c r="X2" s="16" t="s">
        <v>8269</v>
      </c>
      <c r="Y2" s="16" t="s">
        <v>8270</v>
      </c>
      <c r="Z2" s="16" t="s">
        <v>8271</v>
      </c>
      <c r="AA2" s="16" t="s">
        <v>8272</v>
      </c>
      <c r="AB2" s="16" t="s">
        <v>8273</v>
      </c>
      <c r="AC2" s="16" t="s">
        <v>8274</v>
      </c>
      <c r="AD2" s="16" t="s">
        <v>8275</v>
      </c>
      <c r="AE2" s="16" t="s">
        <v>8276</v>
      </c>
      <c r="AF2" s="16" t="s">
        <v>7348</v>
      </c>
      <c r="AG2" s="16" t="s">
        <v>7263</v>
      </c>
      <c r="AH2" s="16" t="s">
        <v>8277</v>
      </c>
      <c r="AI2" s="16" t="s">
        <v>8277</v>
      </c>
      <c r="AJ2" s="16" t="s">
        <v>8277</v>
      </c>
      <c r="AK2" s="16" t="s">
        <v>8278</v>
      </c>
      <c r="AL2" s="16" t="s">
        <v>8279</v>
      </c>
      <c r="AM2" s="16" t="s">
        <v>8280</v>
      </c>
      <c r="AN2" s="16" t="s">
        <v>8281</v>
      </c>
      <c r="AO2" s="16" t="s">
        <v>8282</v>
      </c>
      <c r="AP2" s="16" t="s">
        <v>8283</v>
      </c>
      <c r="AQ2" s="16" t="s">
        <v>8284</v>
      </c>
      <c r="AR2" s="16" t="s">
        <v>8285</v>
      </c>
      <c r="AS2" s="16" t="s">
        <v>8286</v>
      </c>
      <c r="AT2" s="16" t="s">
        <v>8287</v>
      </c>
      <c r="AU2" s="16" t="s">
        <v>8288</v>
      </c>
      <c r="AV2" s="16" t="s">
        <v>8289</v>
      </c>
      <c r="AW2" s="16" t="s">
        <v>8290</v>
      </c>
      <c r="AX2" s="16" t="s">
        <v>8291</v>
      </c>
      <c r="AY2" s="16" t="s">
        <v>8292</v>
      </c>
      <c r="AZ2" s="16" t="s">
        <v>8293</v>
      </c>
      <c r="BA2" s="16" t="s">
        <v>8294</v>
      </c>
      <c r="BB2" s="16" t="s">
        <v>8295</v>
      </c>
      <c r="BC2" s="16" t="s">
        <v>7353</v>
      </c>
      <c r="BD2" s="16" t="s">
        <v>8296</v>
      </c>
      <c r="BE2" s="16" t="s">
        <v>7354</v>
      </c>
    </row>
    <row r="3" spans="1:58" x14ac:dyDescent="0.35">
      <c r="A3" s="14" t="s">
        <v>8297</v>
      </c>
      <c r="B3" s="181"/>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123</v>
      </c>
      <c r="B4" s="181" t="s">
        <v>7366</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7367</v>
      </c>
      <c r="B5" s="181" t="s">
        <v>7368</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607</v>
      </c>
      <c r="B6" s="181" t="s">
        <v>7369</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7370</v>
      </c>
      <c r="B7" s="181" t="s">
        <v>7371</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7372</v>
      </c>
      <c r="B8" s="181" t="s">
        <v>7373</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7374</v>
      </c>
      <c r="B9" s="181" t="s">
        <v>7375</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5">
      <c r="A10" s="13" t="s">
        <v>3084</v>
      </c>
      <c r="B10" s="181" t="s">
        <v>7376</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7377</v>
      </c>
      <c r="B11" s="181" t="s">
        <v>7378</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5">
      <c r="A12" s="13" t="s">
        <v>7379</v>
      </c>
      <c r="B12" s="181" t="s">
        <v>7380</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5">
      <c r="A13" s="13" t="s">
        <v>3095</v>
      </c>
      <c r="B13" s="181" t="s">
        <v>7381</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7382</v>
      </c>
      <c r="B14" s="181" t="s">
        <v>7383</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5">
      <c r="A15" s="13" t="s">
        <v>7384</v>
      </c>
      <c r="B15" s="181" t="s">
        <v>7385</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209</v>
      </c>
      <c r="B16" s="181" t="s">
        <v>7386</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7387</v>
      </c>
      <c r="B17" s="181" t="s">
        <v>7388</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5">
      <c r="A18" s="13" t="s">
        <v>7389</v>
      </c>
      <c r="B18" s="181" t="s">
        <v>7390</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7391</v>
      </c>
      <c r="B19" s="181" t="s">
        <v>7392</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5">
      <c r="A20" s="13" t="s">
        <v>7393</v>
      </c>
      <c r="B20" s="181" t="s">
        <v>7394</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5">
      <c r="A21" s="13" t="s">
        <v>7395</v>
      </c>
      <c r="B21" s="181" t="s">
        <v>7396</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7397</v>
      </c>
      <c r="B22" s="181" t="s">
        <v>7398</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5">
      <c r="A23" s="13" t="s">
        <v>7399</v>
      </c>
      <c r="B23" s="181" t="s">
        <v>7400</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7401</v>
      </c>
      <c r="B24" s="181" t="s">
        <v>7402</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7403</v>
      </c>
      <c r="B25" s="181" t="s">
        <v>7404</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597</v>
      </c>
      <c r="B26" s="181" t="s">
        <v>7405</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8298</v>
      </c>
      <c r="B27" s="181" t="s">
        <v>7407</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5">
      <c r="A28" s="13" t="s">
        <v>7408</v>
      </c>
      <c r="B28" s="181" t="s">
        <v>7409</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586</v>
      </c>
      <c r="B29" s="181" t="s">
        <v>7410</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941</v>
      </c>
      <c r="B30" s="181" t="s">
        <v>7411</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8299</v>
      </c>
      <c r="B31" s="181" t="s">
        <v>7419</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7413</v>
      </c>
      <c r="B32" s="181" t="s">
        <v>7414</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329</v>
      </c>
      <c r="B33" s="181" t="s">
        <v>7415</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7416</v>
      </c>
      <c r="B34" s="181" t="s">
        <v>7417</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5">
      <c r="A35" s="13" t="s">
        <v>8300</v>
      </c>
      <c r="B35" s="181" t="s">
        <v>7412</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750</v>
      </c>
      <c r="B36" s="181" t="s">
        <v>7420</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7421</v>
      </c>
      <c r="B37" s="181" t="s">
        <v>7422</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7423</v>
      </c>
      <c r="B38" s="181" t="s">
        <v>7424</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455</v>
      </c>
      <c r="B39" s="181" t="s">
        <v>7425</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7426</v>
      </c>
      <c r="B40" s="181" t="s">
        <v>7427</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4346</v>
      </c>
      <c r="B41" s="181" t="s">
        <v>7428</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8301</v>
      </c>
      <c r="B42" s="181" t="s">
        <v>7441</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1069</v>
      </c>
      <c r="B43" s="181" t="s">
        <v>7429</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7438</v>
      </c>
      <c r="B44" s="181" t="s">
        <v>7439</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7430</v>
      </c>
      <c r="B45" s="181" t="s">
        <v>7431</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7432</v>
      </c>
      <c r="B46" s="181" t="s">
        <v>7433</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7434</v>
      </c>
      <c r="B47" s="181" t="s">
        <v>7435</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7436</v>
      </c>
      <c r="B48" s="181" t="s">
        <v>7437</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5">
      <c r="A49" s="13" t="s">
        <v>7442</v>
      </c>
      <c r="B49" s="181" t="s">
        <v>7443</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5">
      <c r="A50" s="13" t="s">
        <v>478</v>
      </c>
      <c r="B50" s="181" t="s">
        <v>7444</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5">
      <c r="A51" s="13" t="s">
        <v>7445</v>
      </c>
      <c r="B51" s="181" t="s">
        <v>7446</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5">
      <c r="A52" s="13" t="s">
        <v>7447</v>
      </c>
      <c r="B52" s="181" t="s">
        <v>7448</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497</v>
      </c>
      <c r="B53" s="181" t="s">
        <v>7449</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265</v>
      </c>
      <c r="B54" s="181" t="s">
        <v>7450</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403</v>
      </c>
      <c r="B55" s="181" t="s">
        <v>7451</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7452</v>
      </c>
      <c r="B56" s="181" t="s">
        <v>7453</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378</v>
      </c>
      <c r="B57" s="181" t="s">
        <v>7454</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7455</v>
      </c>
      <c r="B58" s="181" t="s">
        <v>7456</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629</v>
      </c>
      <c r="B59" s="181" t="s">
        <v>7458</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7459</v>
      </c>
      <c r="B60" s="181" t="s">
        <v>7460</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5">
      <c r="A61" s="13" t="s">
        <v>7461</v>
      </c>
      <c r="B61" s="181" t="s">
        <v>7462</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5">
      <c r="A62" s="13" t="s">
        <v>7463</v>
      </c>
      <c r="B62" s="181" t="s">
        <v>7464</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5">
      <c r="A63" s="13" t="s">
        <v>7465</v>
      </c>
      <c r="B63" s="181" t="s">
        <v>7466</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7467</v>
      </c>
      <c r="B64" s="181" t="s">
        <v>7468</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7469</v>
      </c>
      <c r="B65" s="181" t="s">
        <v>7470</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7471</v>
      </c>
      <c r="B66" s="181" t="s">
        <v>7472</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5">
      <c r="A67" s="13" t="s">
        <v>7473</v>
      </c>
      <c r="B67" s="181" t="s">
        <v>7474</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190</v>
      </c>
      <c r="B68" s="181" t="s">
        <v>7475</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7476</v>
      </c>
      <c r="B69" s="181" t="s">
        <v>7477</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5">
      <c r="A70" s="13" t="s">
        <v>535</v>
      </c>
      <c r="B70" s="181" t="s">
        <v>7478</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7479</v>
      </c>
      <c r="B71" s="181" t="s">
        <v>7480</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7481</v>
      </c>
      <c r="B72" s="181" t="s">
        <v>7482</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7483</v>
      </c>
      <c r="B73" s="181" t="s">
        <v>7484</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73</v>
      </c>
      <c r="B74" s="181" t="s">
        <v>7485</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390</v>
      </c>
      <c r="B75" s="181" t="s">
        <v>7486</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7487</v>
      </c>
      <c r="B76" s="181" t="s">
        <v>7488</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7489</v>
      </c>
      <c r="B77" s="181" t="s">
        <v>7490</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5">
      <c r="A78" s="13" t="s">
        <v>1051</v>
      </c>
      <c r="B78" s="181" t="s">
        <v>7491</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1441</v>
      </c>
      <c r="B79" s="181" t="s">
        <v>7492</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2380</v>
      </c>
      <c r="B80" s="181" t="s">
        <v>7493</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639</v>
      </c>
      <c r="B81" s="181" t="s">
        <v>7494</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7495</v>
      </c>
      <c r="B82" s="181" t="s">
        <v>7496</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5">
      <c r="A83" s="13" t="s">
        <v>7497</v>
      </c>
      <c r="B83" s="181" t="s">
        <v>7498</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5">
      <c r="A84" s="13" t="s">
        <v>657</v>
      </c>
      <c r="B84" s="181" t="s">
        <v>7499</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7500</v>
      </c>
      <c r="B85" s="181" t="s">
        <v>7501</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7502</v>
      </c>
      <c r="B86" s="181" t="s">
        <v>7503</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5">
      <c r="A87" s="13" t="s">
        <v>217</v>
      </c>
      <c r="B87" s="181" t="s">
        <v>7504</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7505</v>
      </c>
      <c r="B88" s="181" t="s">
        <v>7506</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673</v>
      </c>
      <c r="B89" s="181" t="s">
        <v>7507</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7508</v>
      </c>
      <c r="B90" s="181" t="s">
        <v>7509</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5">
      <c r="A91" s="13" t="s">
        <v>8302</v>
      </c>
      <c r="B91" s="181" t="s">
        <v>7440</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8303</v>
      </c>
      <c r="B92" s="181" t="s">
        <v>7511</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5">
      <c r="A93" s="13" t="s">
        <v>7512</v>
      </c>
      <c r="B93" s="181" t="s">
        <v>7513</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7514</v>
      </c>
      <c r="B94" s="181" t="s">
        <v>7515</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8304</v>
      </c>
      <c r="B95" s="181" t="s">
        <v>7517</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5">
      <c r="A96" s="13" t="s">
        <v>7518</v>
      </c>
      <c r="B96" s="181" t="s">
        <v>7519</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2475</v>
      </c>
      <c r="B97" s="181" t="s">
        <v>7520</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139</v>
      </c>
      <c r="B98" s="181" t="s">
        <v>7521</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7522</v>
      </c>
      <c r="B99" s="181" t="s">
        <v>7523</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223</v>
      </c>
      <c r="B100" s="181" t="s">
        <v>7524</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5">
      <c r="A101" s="13" t="s">
        <v>7525</v>
      </c>
      <c r="B101" s="181" t="s">
        <v>7526</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6467</v>
      </c>
      <c r="BC101" s="19">
        <v>2015</v>
      </c>
      <c r="BD101" s="19">
        <v>2014</v>
      </c>
      <c r="BE101" s="19">
        <v>2014</v>
      </c>
      <c r="BF101" s="9"/>
    </row>
    <row r="102" spans="1:58" x14ac:dyDescent="0.35">
      <c r="A102" s="13" t="s">
        <v>7527</v>
      </c>
      <c r="B102" s="181" t="s">
        <v>7528</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7529</v>
      </c>
      <c r="B103" s="181" t="s">
        <v>7530</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5">
      <c r="A104" s="13" t="s">
        <v>1405</v>
      </c>
      <c r="B104" s="181" t="s">
        <v>7533</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697</v>
      </c>
      <c r="B105" s="181" t="s">
        <v>7534</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5827</v>
      </c>
      <c r="B106" s="181" t="s">
        <v>7535</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7536</v>
      </c>
      <c r="B107" s="181" t="s">
        <v>7537</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12</v>
      </c>
      <c r="B108" s="181" t="s">
        <v>7538</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7539</v>
      </c>
      <c r="B109" s="181" t="s">
        <v>7540</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7541</v>
      </c>
      <c r="B110" s="181" t="s">
        <v>7542</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5">
      <c r="A111" s="13" t="s">
        <v>561</v>
      </c>
      <c r="B111" s="181" t="s">
        <v>7543</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7544</v>
      </c>
      <c r="B112" s="181" t="s">
        <v>7545</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1854</v>
      </c>
      <c r="B113" s="181" t="s">
        <v>7546</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7547</v>
      </c>
      <c r="B114" s="181" t="s">
        <v>7548</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5">
      <c r="A115" s="13" t="s">
        <v>8305</v>
      </c>
      <c r="B115" s="181" t="s">
        <v>7550</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7551</v>
      </c>
      <c r="B116" s="181" t="s">
        <v>7552</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7553</v>
      </c>
      <c r="B117" s="181" t="s">
        <v>7554</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685</v>
      </c>
      <c r="B118" s="181" t="s">
        <v>7555</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1031</v>
      </c>
      <c r="B119" s="181" t="s">
        <v>7556</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544</v>
      </c>
      <c r="B120" s="181" t="s">
        <v>7557</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2271</v>
      </c>
      <c r="B121" s="181" t="s">
        <v>7558</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7559</v>
      </c>
      <c r="B122" s="181" t="s">
        <v>7560</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5">
      <c r="A123" s="13" t="s">
        <v>7561</v>
      </c>
      <c r="B123" s="181" t="s">
        <v>7562</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7563</v>
      </c>
      <c r="B124" s="181" t="s">
        <v>7564</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5">
      <c r="A125" s="13" t="s">
        <v>7565</v>
      </c>
      <c r="B125" s="181" t="s">
        <v>7566</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5">
      <c r="A126" s="13" t="s">
        <v>33</v>
      </c>
      <c r="B126" s="181" t="s">
        <v>7567</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5">
      <c r="A127" s="13" t="s">
        <v>288</v>
      </c>
      <c r="B127" s="181" t="s">
        <v>7568</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1353</v>
      </c>
      <c r="B128" s="181" t="s">
        <v>7569</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7570</v>
      </c>
      <c r="B129" s="181" t="s">
        <v>7571</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5">
      <c r="A130" s="13" t="s">
        <v>7572</v>
      </c>
      <c r="B130" s="181" t="s">
        <v>7573</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237</v>
      </c>
      <c r="B131" s="181" t="s">
        <v>7574</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7575</v>
      </c>
      <c r="B132" s="181" t="s">
        <v>7576</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5">
      <c r="A133" s="13" t="s">
        <v>250</v>
      </c>
      <c r="B133" s="181" t="s">
        <v>7577</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7578</v>
      </c>
      <c r="B134" s="181" t="s">
        <v>7579</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7580</v>
      </c>
      <c r="B135" s="181" t="s">
        <v>7581</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7582</v>
      </c>
      <c r="B136" s="181" t="s">
        <v>7583</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702</v>
      </c>
      <c r="B137" s="181" t="s">
        <v>7584</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1121</v>
      </c>
      <c r="B138" s="181" t="s">
        <v>7585</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7586</v>
      </c>
      <c r="B139" s="181" t="s">
        <v>7587</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7588</v>
      </c>
      <c r="B140" s="181" t="s">
        <v>7589</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7590</v>
      </c>
      <c r="B141" s="181" t="s">
        <v>7591</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7592</v>
      </c>
      <c r="B142" s="181" t="s">
        <v>7593</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8306</v>
      </c>
      <c r="B143" s="181" t="s">
        <v>7595</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718</v>
      </c>
      <c r="B144" s="181" t="s">
        <v>7596</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8307</v>
      </c>
      <c r="B145" s="181" t="s">
        <v>7628</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5">
      <c r="A146" s="13" t="s">
        <v>7597</v>
      </c>
      <c r="B146" s="181" t="s">
        <v>7598</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5">
      <c r="A147" s="13" t="s">
        <v>8308</v>
      </c>
      <c r="B147" s="181" t="s">
        <v>7629</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5">
      <c r="A148" s="13" t="s">
        <v>7599</v>
      </c>
      <c r="B148" s="181" t="s">
        <v>7600</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7601</v>
      </c>
      <c r="B149" s="181" t="s">
        <v>7602</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7603</v>
      </c>
      <c r="B150" s="181" t="s">
        <v>7604</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55</v>
      </c>
      <c r="B151" s="181" t="s">
        <v>7605</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7606</v>
      </c>
      <c r="B152" s="181" t="s">
        <v>7607</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7608</v>
      </c>
      <c r="B153" s="181" t="s">
        <v>7609</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7610</v>
      </c>
      <c r="B154" s="181" t="s">
        <v>7611</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7612</v>
      </c>
      <c r="B155" s="181" t="s">
        <v>7613</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7614</v>
      </c>
      <c r="B156" s="181" t="s">
        <v>7615</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5">
      <c r="A157" s="13" t="s">
        <v>7616</v>
      </c>
      <c r="B157" s="181" t="s">
        <v>7617</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7618</v>
      </c>
      <c r="B158" s="181" t="s">
        <v>7619</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5">
      <c r="A159" s="13" t="s">
        <v>181</v>
      </c>
      <c r="B159" s="181" t="s">
        <v>7620</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5">
      <c r="A160" s="13" t="s">
        <v>7621</v>
      </c>
      <c r="B160" s="181" t="s">
        <v>7622</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572</v>
      </c>
      <c r="B161" s="181" t="s">
        <v>7623</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505</v>
      </c>
      <c r="B162" s="181" t="s">
        <v>7624</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7625</v>
      </c>
      <c r="B163" s="181" t="s">
        <v>7626</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745</v>
      </c>
      <c r="B164" s="181" t="s">
        <v>7630</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7631</v>
      </c>
      <c r="B165" s="181" t="s">
        <v>7632</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8309</v>
      </c>
      <c r="B166" s="181" t="s">
        <v>7457</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7633</v>
      </c>
      <c r="B167" s="181" t="s">
        <v>7634</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5">
      <c r="A168" s="13" t="s">
        <v>7635</v>
      </c>
      <c r="B168" s="181" t="s">
        <v>7636</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5">
      <c r="A169" s="13" t="s">
        <v>158</v>
      </c>
      <c r="B169" s="181" t="s">
        <v>7637</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5">
      <c r="A170" s="13" t="s">
        <v>7638</v>
      </c>
      <c r="B170" s="181" t="s">
        <v>7639</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171</v>
      </c>
      <c r="B171" s="181" t="s">
        <v>7640</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412</v>
      </c>
      <c r="B172" s="181" t="s">
        <v>7641</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8310</v>
      </c>
      <c r="B173" s="181" t="s">
        <v>7532</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8311</v>
      </c>
      <c r="B174" s="181" t="s">
        <v>7642</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7643</v>
      </c>
      <c r="B175" s="181" t="s">
        <v>7644</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7645</v>
      </c>
      <c r="B176" s="181" t="s">
        <v>7646</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993</v>
      </c>
      <c r="B177" s="181" t="s">
        <v>7647</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806</v>
      </c>
      <c r="B178" s="181" t="s">
        <v>7648</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828</v>
      </c>
      <c r="B179" s="181" t="s">
        <v>7649</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7650</v>
      </c>
      <c r="B180" s="181" t="s">
        <v>7651</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7652</v>
      </c>
      <c r="B181" s="181" t="s">
        <v>7653</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5">
      <c r="A182" s="13" t="s">
        <v>2008</v>
      </c>
      <c r="B182" s="181" t="s">
        <v>7654</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922</v>
      </c>
      <c r="B183" s="181" t="s">
        <v>7655</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7656</v>
      </c>
      <c r="B184" s="181" t="s">
        <v>7657</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5">
      <c r="A185" s="13" t="s">
        <v>7658</v>
      </c>
      <c r="B185" s="181" t="s">
        <v>7659</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5">
      <c r="A186" s="13" t="s">
        <v>8312</v>
      </c>
      <c r="B186" s="181" t="s">
        <v>7661</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5">
      <c r="A187" s="13" t="s">
        <v>7662</v>
      </c>
      <c r="B187" s="181" t="s">
        <v>7663</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7664</v>
      </c>
      <c r="B188" s="181" t="s">
        <v>7665</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7666</v>
      </c>
      <c r="B189" s="181" t="s">
        <v>7667</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109</v>
      </c>
      <c r="B190" s="181" t="s">
        <v>7668</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8313</v>
      </c>
      <c r="B191" s="181" t="s">
        <v>7670</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99</v>
      </c>
      <c r="B192" s="181" t="s">
        <v>7671</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445</v>
      </c>
      <c r="B193" s="181" t="s">
        <v>7672</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202</v>
      </c>
      <c r="B194" s="181" t="s">
        <v>7673</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39"/>
  <sheetViews>
    <sheetView topLeftCell="A104" workbookViewId="0">
      <selection activeCell="T5" sqref="T5:U139"/>
    </sheetView>
  </sheetViews>
  <sheetFormatPr defaultColWidth="9.453125" defaultRowHeight="14.5" x14ac:dyDescent="0.35"/>
  <cols>
    <col min="1" max="1" width="37.54296875" style="42" customWidth="1"/>
    <col min="2" max="2" width="23.7265625" style="42" customWidth="1"/>
    <col min="3" max="3" width="11" style="42" bestFit="1" customWidth="1"/>
    <col min="4" max="4" width="15.453125" style="42" customWidth="1"/>
    <col min="5" max="5" width="9.453125" style="42" customWidth="1"/>
    <col min="6" max="6" width="26.453125" style="42" customWidth="1"/>
    <col min="7" max="7" width="8.7265625" style="42" bestFit="1" customWidth="1"/>
    <col min="8" max="8" width="8.453125" style="42" bestFit="1" customWidth="1"/>
    <col min="9" max="9" width="11.453125" style="42" customWidth="1"/>
    <col min="10" max="10" width="12.54296875" style="42" customWidth="1"/>
    <col min="11" max="11" width="10.54296875" style="42" customWidth="1"/>
    <col min="12" max="15" width="8.453125" style="42" customWidth="1"/>
    <col min="16" max="17" width="8.453125" style="43" customWidth="1"/>
    <col min="18" max="20" width="8.453125" style="42" customWidth="1"/>
    <col min="21" max="21" width="9.453125" style="42" customWidth="1"/>
    <col min="22" max="22" width="12" style="42" customWidth="1"/>
    <col min="23" max="23" width="9.453125" style="42" customWidth="1"/>
    <col min="24" max="16384" width="9.453125" style="42"/>
  </cols>
  <sheetData>
    <row r="1" spans="1:22" s="47" customFormat="1" ht="15.75" customHeight="1" x14ac:dyDescent="0.45">
      <c r="A1" s="288"/>
      <c r="B1" s="289"/>
      <c r="C1" s="289"/>
      <c r="D1" s="289"/>
      <c r="E1" s="289"/>
      <c r="F1" s="289"/>
      <c r="G1" s="289"/>
      <c r="H1" s="289"/>
      <c r="I1" s="289"/>
      <c r="J1" s="289"/>
      <c r="K1" s="289"/>
      <c r="L1" s="289"/>
      <c r="M1" s="289"/>
      <c r="N1" s="289"/>
      <c r="O1" s="289"/>
      <c r="P1" s="289"/>
      <c r="Q1" s="289"/>
      <c r="R1" s="289"/>
      <c r="S1" s="289"/>
      <c r="T1" s="289"/>
      <c r="U1" s="48"/>
      <c r="V1" s="48"/>
    </row>
    <row r="2" spans="1:22" s="1" customFormat="1" ht="107.25" customHeight="1" thickBot="1" x14ac:dyDescent="0.45">
      <c r="A2" s="11" t="s">
        <v>7197</v>
      </c>
      <c r="B2" s="11" t="s">
        <v>7198</v>
      </c>
      <c r="C2" s="11" t="s">
        <v>7199</v>
      </c>
      <c r="D2" s="11" t="s">
        <v>7200</v>
      </c>
      <c r="E2" s="5" t="s">
        <v>7201</v>
      </c>
      <c r="F2" s="11" t="s">
        <v>7202</v>
      </c>
      <c r="G2" s="108" t="s">
        <v>7203</v>
      </c>
      <c r="H2" s="72" t="s">
        <v>7204</v>
      </c>
      <c r="I2" s="71" t="s">
        <v>7204</v>
      </c>
      <c r="J2" s="73" t="s">
        <v>7205</v>
      </c>
      <c r="K2" s="73" t="s">
        <v>5</v>
      </c>
      <c r="L2" s="75" t="s">
        <v>7206</v>
      </c>
      <c r="M2" s="74" t="s">
        <v>7207</v>
      </c>
      <c r="N2" s="74" t="s">
        <v>7208</v>
      </c>
      <c r="O2" s="49" t="s">
        <v>7209</v>
      </c>
      <c r="P2" s="76" t="s">
        <v>7210</v>
      </c>
      <c r="Q2" s="76" t="s">
        <v>7211</v>
      </c>
      <c r="R2" s="77" t="s">
        <v>7212</v>
      </c>
      <c r="S2" s="78" t="s">
        <v>7213</v>
      </c>
      <c r="T2" s="78" t="s">
        <v>7214</v>
      </c>
      <c r="U2" s="52" t="s">
        <v>7215</v>
      </c>
      <c r="V2" s="126" t="s">
        <v>7216</v>
      </c>
    </row>
    <row r="3" spans="1:22" s="1" customFormat="1" ht="16.5" hidden="1" customHeight="1" thickTop="1" x14ac:dyDescent="0.4">
      <c r="A3" s="46" t="s">
        <v>7217</v>
      </c>
      <c r="B3" s="46"/>
      <c r="C3" s="46"/>
      <c r="D3" s="46"/>
      <c r="E3" s="46"/>
      <c r="F3" s="46"/>
      <c r="G3" s="41"/>
      <c r="H3" s="41"/>
      <c r="I3" s="41"/>
      <c r="J3" s="41"/>
      <c r="K3" s="68"/>
      <c r="L3" s="40"/>
      <c r="M3" s="39"/>
      <c r="N3" s="39"/>
      <c r="O3" s="40"/>
      <c r="P3" s="41"/>
      <c r="Q3" s="41"/>
      <c r="R3" s="40">
        <v>0.3</v>
      </c>
      <c r="S3" s="39"/>
      <c r="T3" s="39"/>
      <c r="U3" s="122"/>
      <c r="V3" s="123"/>
    </row>
    <row r="4" spans="1:22" s="1" customFormat="1" ht="15" customHeight="1" thickTop="1" x14ac:dyDescent="0.4">
      <c r="A4" s="12" t="s">
        <v>7218</v>
      </c>
      <c r="B4" s="12"/>
      <c r="C4" s="12"/>
      <c r="D4" s="12"/>
      <c r="E4" s="6" t="s">
        <v>7218</v>
      </c>
      <c r="F4" s="12"/>
      <c r="G4" s="34" t="s">
        <v>7219</v>
      </c>
      <c r="H4" s="34" t="s">
        <v>7219</v>
      </c>
      <c r="I4" s="34" t="s">
        <v>7220</v>
      </c>
      <c r="J4" s="34" t="s">
        <v>7221</v>
      </c>
      <c r="K4" s="34" t="s">
        <v>7220</v>
      </c>
      <c r="L4" s="34" t="s">
        <v>7219</v>
      </c>
      <c r="M4" s="34" t="s">
        <v>7219</v>
      </c>
      <c r="N4" s="34" t="s">
        <v>7219</v>
      </c>
      <c r="O4" s="34" t="s">
        <v>7219</v>
      </c>
      <c r="P4" s="34" t="s">
        <v>7219</v>
      </c>
      <c r="Q4" s="34" t="s">
        <v>7219</v>
      </c>
      <c r="R4" s="34" t="s">
        <v>7219</v>
      </c>
      <c r="S4" s="34" t="s">
        <v>7219</v>
      </c>
      <c r="T4" s="34" t="s">
        <v>7219</v>
      </c>
      <c r="U4" s="122"/>
      <c r="V4" s="123"/>
    </row>
    <row r="5" spans="1:22" ht="15.75" customHeight="1" x14ac:dyDescent="0.3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22">
        <f t="shared" ref="G5:G36" si="0">IF(OR(O5="x",L5="x"),"x",ROUND((5-GEOMEAN(((5-L5)/5*4+1),((5-O5)/5*4+1),((5-O5)/5*4+1)))/4*3.5+R5*0.3,1))</f>
        <v>4.5999999999999996</v>
      </c>
      <c r="H5" s="44">
        <f t="shared" ref="H5:H36" si="1">IF(G5="x","x",ROUNDUP(G5,0))</f>
        <v>5</v>
      </c>
      <c r="I5" s="116" t="str">
        <f t="shared" ref="I5:I36" si="2">IF(O5="x","x",IF(L5="x","x",(IF(H5=5,"Very High",IF(H5=4,"High",IF(H5=3,"Medium",IF(H5=2,"Low","Very Low")))))))</f>
        <v>Very High</v>
      </c>
      <c r="J5" s="223" t="str">
        <f>INDEX(Trends!$D$3:$D$404,MATCH(C5,Trends!$C$3:$C$404,0))</f>
        <v>Stable</v>
      </c>
      <c r="K5" s="109" t="str">
        <f>IF(Reliability!B3="x","x",(IF(ROUNDUP(Reliability!B3,0)=1,"Very High",IF(ROUNDUP(Reliability!B3,0)=2,"High",IF(ROUNDUP(Reliability!B3,0)=3,"Medium",IF(ROUNDUP(Reliability!B3,0)=4,"Low","Very Low"))))))</f>
        <v>High</v>
      </c>
      <c r="L5" s="224">
        <f t="shared" ref="L5:L36" si="3">IF(OR(N5="x",M5="x"),"x",ROUND((5-GEOMEAN(((5-M5)/5*4+1),((5-N5)/5*4+1),((5-N5)/5*4+1)))/4*5,1))</f>
        <v>5</v>
      </c>
      <c r="M5" s="225">
        <f>'Impact of the crisis'!N6</f>
        <v>4.9000000000000004</v>
      </c>
      <c r="N5" s="225">
        <f>'Impact of the crisis'!AB6</f>
        <v>5</v>
      </c>
      <c r="O5" s="224">
        <f>'Conditions of people affected'!R6</f>
        <v>4.5</v>
      </c>
      <c r="P5" s="225">
        <f>'Conditions of people affected'!K6</f>
        <v>5</v>
      </c>
      <c r="Q5" s="225">
        <f>'Conditions of people affected'!Q6</f>
        <v>4</v>
      </c>
      <c r="R5" s="225">
        <f t="shared" ref="R5:R36" si="4">IF(OR(T5="x",S5="x"),S5,ROUND((5-GEOMEAN(((5-S5)/5*4+1),((5-T5)/5*4+1)))/4*5,1))</f>
        <v>4.3</v>
      </c>
      <c r="S5" s="225">
        <f>'Complexity of the crisis'!X6</f>
        <v>4</v>
      </c>
      <c r="T5" s="225">
        <f>'Complexity of the crisis'!AN6</f>
        <v>4.5</v>
      </c>
      <c r="U5" s="124" t="str">
        <f>VLOOKUP(C5,Lists!$C$3:$E$160,3,FALSE)</f>
        <v>Asia</v>
      </c>
      <c r="V5" s="125" t="s">
        <v>7027</v>
      </c>
    </row>
    <row r="6" spans="1:22" ht="15.75" customHeight="1" x14ac:dyDescent="0.35">
      <c r="A6" s="45" t="str">
        <f>'Crisis Indicator Data'!A4</f>
        <v>Nagorno-Karabakh Conflict in Armenia</v>
      </c>
      <c r="B6" s="45" t="str">
        <f>Lists!G4</f>
        <v>Nagorno-Karabakh Conflict in Armenia</v>
      </c>
      <c r="C6" s="45" t="str">
        <f>'Crisis Indicator Data'!C4</f>
        <v>ARM002</v>
      </c>
      <c r="D6" s="45" t="str">
        <f>'Crisis Indicator Data'!D4</f>
        <v>Armenia</v>
      </c>
      <c r="E6" s="45" t="str">
        <f>'Crisis Indicator Data'!E4</f>
        <v>ARM</v>
      </c>
      <c r="F6" s="45" t="str">
        <f>'Crisis Indicator Data'!B4</f>
        <v>Conflict</v>
      </c>
      <c r="G6" s="222">
        <f t="shared" si="0"/>
        <v>1.7</v>
      </c>
      <c r="H6" s="44">
        <f t="shared" si="1"/>
        <v>2</v>
      </c>
      <c r="I6" s="116" t="str">
        <f t="shared" si="2"/>
        <v>Low</v>
      </c>
      <c r="J6" s="223" t="str">
        <f>INDEX(Trends!$D$3:$D$404,MATCH(C6,Trends!$C$3:$C$404,0))</f>
        <v>Stable</v>
      </c>
      <c r="K6" s="109" t="str">
        <f>IF(Reliability!B4="x","x",(IF(ROUNDUP(Reliability!B4,0)=1,"Very High",IF(ROUNDUP(Reliability!B4,0)=2,"High",IF(ROUNDUP(Reliability!B4,0)=3,"Medium",IF(ROUNDUP(Reliability!B4,0)=4,"Low","Very Low"))))))</f>
        <v>High</v>
      </c>
      <c r="L6" s="224">
        <f t="shared" si="3"/>
        <v>2.2999999999999998</v>
      </c>
      <c r="M6" s="225">
        <f>'Impact of the crisis'!N7</f>
        <v>3.5</v>
      </c>
      <c r="N6" s="225">
        <f>'Impact of the crisis'!AB7</f>
        <v>1.6</v>
      </c>
      <c r="O6" s="224">
        <f>'Conditions of people affected'!R7</f>
        <v>1.2</v>
      </c>
      <c r="P6" s="225">
        <f>'Conditions of people affected'!K7</f>
        <v>1.4</v>
      </c>
      <c r="Q6" s="225">
        <f>'Conditions of people affected'!Q7</f>
        <v>1</v>
      </c>
      <c r="R6" s="225">
        <f t="shared" si="4"/>
        <v>1.8</v>
      </c>
      <c r="S6" s="225">
        <f>'Complexity of the crisis'!X7</f>
        <v>2</v>
      </c>
      <c r="T6" s="225">
        <f>'Complexity of the crisis'!AN7</f>
        <v>1.5</v>
      </c>
      <c r="U6" s="124" t="str">
        <f>VLOOKUP(C6,Lists!$C$3:$E$160,3,FALSE)</f>
        <v>Middle east</v>
      </c>
      <c r="V6" s="125" t="s">
        <v>5959</v>
      </c>
    </row>
    <row r="7" spans="1:22" ht="15.75" customHeight="1" x14ac:dyDescent="0.35">
      <c r="A7" s="45" t="str">
        <f>'Crisis Indicator Data'!A5</f>
        <v>Nagorno-Karabakh conflict in Azerbaijan</v>
      </c>
      <c r="B7" s="45" t="str">
        <f>Lists!G5</f>
        <v>Nagorno-Karabakh conflict in Azerbaijan</v>
      </c>
      <c r="C7" s="45" t="str">
        <f>'Crisis Indicator Data'!C5</f>
        <v>AZE002</v>
      </c>
      <c r="D7" s="45" t="str">
        <f>'Crisis Indicator Data'!D5</f>
        <v>Azerbaijan</v>
      </c>
      <c r="E7" s="45" t="str">
        <f>'Crisis Indicator Data'!E5</f>
        <v>AZE</v>
      </c>
      <c r="F7" s="45" t="str">
        <f>'Crisis Indicator Data'!B5</f>
        <v>Conflict</v>
      </c>
      <c r="G7" s="222" t="str">
        <f t="shared" si="0"/>
        <v>x</v>
      </c>
      <c r="H7" s="44" t="str">
        <f t="shared" si="1"/>
        <v>x</v>
      </c>
      <c r="I7" s="116" t="str">
        <f t="shared" si="2"/>
        <v>x</v>
      </c>
      <c r="J7" s="223" t="str">
        <f>INDEX(Trends!$D$3:$D$404,MATCH(C7,Trends!$C$3:$C$404,0))</f>
        <v>-</v>
      </c>
      <c r="K7" s="109" t="str">
        <f>IF(Reliability!B5="x","x",(IF(ROUNDUP(Reliability!B5,0)=1,"Very High",IF(ROUNDUP(Reliability!B5,0)=2,"High",IF(ROUNDUP(Reliability!B5,0)=3,"Medium",IF(ROUNDUP(Reliability!B5,0)=4,"Low","Very Low"))))))</f>
        <v>Low</v>
      </c>
      <c r="L7" s="224">
        <f t="shared" si="3"/>
        <v>3.1</v>
      </c>
      <c r="M7" s="225">
        <f>'Impact of the crisis'!N8</f>
        <v>2.5</v>
      </c>
      <c r="N7" s="225">
        <f>'Impact of the crisis'!AB8</f>
        <v>3.4</v>
      </c>
      <c r="O7" s="224" t="str">
        <f>'Conditions of people affected'!R8</f>
        <v>x</v>
      </c>
      <c r="P7" s="225" t="str">
        <f>'Conditions of people affected'!K8</f>
        <v>x</v>
      </c>
      <c r="Q7" s="225" t="str">
        <f>'Conditions of people affected'!Q8</f>
        <v>x</v>
      </c>
      <c r="R7" s="225">
        <f t="shared" si="4"/>
        <v>3</v>
      </c>
      <c r="S7" s="225">
        <f>'Complexity of the crisis'!X8</f>
        <v>2.9</v>
      </c>
      <c r="T7" s="225">
        <f>'Complexity of the crisis'!AN8</f>
        <v>3</v>
      </c>
      <c r="U7" s="124" t="str">
        <f>VLOOKUP(C7,Lists!$C$3:$E$160,3,FALSE)</f>
        <v>Middle east</v>
      </c>
      <c r="V7" s="125" t="s">
        <v>5466</v>
      </c>
    </row>
    <row r="8" spans="1:22" ht="15.75" customHeight="1" x14ac:dyDescent="0.35">
      <c r="A8" s="45" t="str">
        <f>'Crisis Indicator Data'!A6</f>
        <v>Complex in Burundi</v>
      </c>
      <c r="B8" s="45" t="str">
        <f>Lists!G6</f>
        <v xml:space="preserve">Complex crisis </v>
      </c>
      <c r="C8" s="45" t="str">
        <f>'Crisis Indicator Data'!C6</f>
        <v>BDI001</v>
      </c>
      <c r="D8" s="45" t="str">
        <f>'Crisis Indicator Data'!D6</f>
        <v>Burundi</v>
      </c>
      <c r="E8" s="45" t="str">
        <f>'Crisis Indicator Data'!E6</f>
        <v>BDI</v>
      </c>
      <c r="F8" s="45" t="str">
        <f>'Crisis Indicator Data'!B6</f>
        <v>Complex crisis</v>
      </c>
      <c r="G8" s="222">
        <f t="shared" si="0"/>
        <v>3.8</v>
      </c>
      <c r="H8" s="44">
        <f t="shared" si="1"/>
        <v>4</v>
      </c>
      <c r="I8" s="116" t="str">
        <f t="shared" si="2"/>
        <v>High</v>
      </c>
      <c r="J8" s="223" t="str">
        <f>INDEX(Trends!$D$3:$D$404,MATCH(C8,Trends!$C$3:$C$404,0))</f>
        <v>Increasing</v>
      </c>
      <c r="K8" s="109" t="str">
        <f>IF(Reliability!B6="x","x",(IF(ROUNDUP(Reliability!B6,0)=1,"Very High",IF(ROUNDUP(Reliability!B6,0)=2,"High",IF(ROUNDUP(Reliability!B6,0)=3,"Medium",IF(ROUNDUP(Reliability!B6,0)=4,"Low","Very Low"))))))</f>
        <v>High</v>
      </c>
      <c r="L8" s="224">
        <f t="shared" si="3"/>
        <v>3.9</v>
      </c>
      <c r="M8" s="225">
        <f>'Impact of the crisis'!N9</f>
        <v>4</v>
      </c>
      <c r="N8" s="225">
        <f>'Impact of the crisis'!AB9</f>
        <v>3.8</v>
      </c>
      <c r="O8" s="224">
        <f>'Conditions of people affected'!R9</f>
        <v>4</v>
      </c>
      <c r="P8" s="225">
        <f>'Conditions of people affected'!K9</f>
        <v>4</v>
      </c>
      <c r="Q8" s="225">
        <f>'Conditions of people affected'!Q9</f>
        <v>4</v>
      </c>
      <c r="R8" s="225">
        <f t="shared" si="4"/>
        <v>3.3</v>
      </c>
      <c r="S8" s="225">
        <f>'Complexity of the crisis'!X9</f>
        <v>3.1</v>
      </c>
      <c r="T8" s="225">
        <f>'Complexity of the crisis'!AN9</f>
        <v>3.5</v>
      </c>
      <c r="U8" s="124" t="str">
        <f>VLOOKUP(C8,Lists!$C$3:$E$160,3,FALSE)</f>
        <v>Africa</v>
      </c>
      <c r="V8" s="125" t="s">
        <v>5589</v>
      </c>
    </row>
    <row r="9" spans="1:22" ht="15.75" customHeight="1" x14ac:dyDescent="0.35">
      <c r="A9" s="45" t="str">
        <f>'Crisis Indicator Data'!A7</f>
        <v>Conflict in Burkina Faso</v>
      </c>
      <c r="B9" s="45" t="str">
        <f>Lists!G7</f>
        <v>Conflict</v>
      </c>
      <c r="C9" s="45" t="str">
        <f>'Crisis Indicator Data'!C7</f>
        <v>BFA002</v>
      </c>
      <c r="D9" s="45" t="str">
        <f>'Crisis Indicator Data'!D7</f>
        <v>Burkina Faso</v>
      </c>
      <c r="E9" s="45" t="str">
        <f>'Crisis Indicator Data'!E7</f>
        <v>BFA</v>
      </c>
      <c r="F9" s="45" t="str">
        <f>'Crisis Indicator Data'!B7</f>
        <v>Conflict</v>
      </c>
      <c r="G9" s="222">
        <f t="shared" si="0"/>
        <v>3.9</v>
      </c>
      <c r="H9" s="44">
        <f t="shared" si="1"/>
        <v>4</v>
      </c>
      <c r="I9" s="116" t="str">
        <f t="shared" si="2"/>
        <v>High</v>
      </c>
      <c r="J9" s="223" t="str">
        <f>INDEX(Trends!$D$3:$D$404,MATCH(C9,Trends!$C$3:$C$404,0))</f>
        <v>Stable</v>
      </c>
      <c r="K9" s="109" t="str">
        <f>IF(Reliability!B7="x","x",(IF(ROUNDUP(Reliability!B7,0)=1,"Very High",IF(ROUNDUP(Reliability!B7,0)=2,"High",IF(ROUNDUP(Reliability!B7,0)=3,"Medium",IF(ROUNDUP(Reliability!B7,0)=4,"Low","Very Low"))))))</f>
        <v>Very High</v>
      </c>
      <c r="L9" s="224">
        <f t="shared" si="3"/>
        <v>4.0999999999999996</v>
      </c>
      <c r="M9" s="225">
        <f>'Impact of the crisis'!N10</f>
        <v>2.5</v>
      </c>
      <c r="N9" s="225">
        <f>'Impact of the crisis'!AB10</f>
        <v>4.5999999999999996</v>
      </c>
      <c r="O9" s="224">
        <f>'Conditions of people affected'!R10</f>
        <v>4.3</v>
      </c>
      <c r="P9" s="225">
        <f>'Conditions of people affected'!K10</f>
        <v>3.6</v>
      </c>
      <c r="Q9" s="225">
        <f>'Conditions of people affected'!Q10</f>
        <v>5</v>
      </c>
      <c r="R9" s="225">
        <f t="shared" si="4"/>
        <v>3.1</v>
      </c>
      <c r="S9" s="225">
        <f>'Complexity of the crisis'!X10</f>
        <v>2.7</v>
      </c>
      <c r="T9" s="225">
        <f>'Complexity of the crisis'!AN10</f>
        <v>3.5</v>
      </c>
      <c r="U9" s="124" t="str">
        <f>VLOOKUP(C9,Lists!$C$3:$E$160,3,FALSE)</f>
        <v>Africa</v>
      </c>
      <c r="V9" s="125" t="s">
        <v>7027</v>
      </c>
    </row>
    <row r="10" spans="1:22" ht="15.75" customHeight="1" x14ac:dyDescent="0.35">
      <c r="A10" s="45" t="str">
        <f>'Crisis Indicator Data'!A8</f>
        <v>Rohingya refugee crisis</v>
      </c>
      <c r="B10" s="45" t="str">
        <f>Lists!G8</f>
        <v>Rohingya Refugees</v>
      </c>
      <c r="C10" s="45" t="str">
        <f>'Crisis Indicator Data'!C8</f>
        <v>BGD002</v>
      </c>
      <c r="D10" s="45" t="str">
        <f>'Crisis Indicator Data'!D8</f>
        <v>Bangladesh</v>
      </c>
      <c r="E10" s="45" t="str">
        <f>'Crisis Indicator Data'!E8</f>
        <v>BGD</v>
      </c>
      <c r="F10" s="45" t="str">
        <f>'Crisis Indicator Data'!B8</f>
        <v>International displacement</v>
      </c>
      <c r="G10" s="222">
        <f t="shared" si="0"/>
        <v>3.3</v>
      </c>
      <c r="H10" s="44">
        <f t="shared" si="1"/>
        <v>4</v>
      </c>
      <c r="I10" s="116" t="str">
        <f t="shared" si="2"/>
        <v>High</v>
      </c>
      <c r="J10" s="223" t="str">
        <f>INDEX(Trends!$D$3:$D$404,MATCH(C10,Trends!$C$3:$C$404,0))</f>
        <v>Stable</v>
      </c>
      <c r="K10" s="109" t="str">
        <f>IF(Reliability!B8="x","x",(IF(ROUNDUP(Reliability!B8,0)=1,"Very High",IF(ROUNDUP(Reliability!B8,0)=2,"High",IF(ROUNDUP(Reliability!B8,0)=3,"Medium",IF(ROUNDUP(Reliability!B8,0)=4,"Low","Very Low"))))))</f>
        <v>High</v>
      </c>
      <c r="L10" s="224">
        <f t="shared" si="3"/>
        <v>2.7</v>
      </c>
      <c r="M10" s="225">
        <f>'Impact of the crisis'!N11</f>
        <v>0.1</v>
      </c>
      <c r="N10" s="225">
        <f>'Impact of the crisis'!AB11</f>
        <v>3.6</v>
      </c>
      <c r="O10" s="224">
        <f>'Conditions of people affected'!R11</f>
        <v>3.6</v>
      </c>
      <c r="P10" s="225">
        <f>'Conditions of people affected'!K11</f>
        <v>3.2</v>
      </c>
      <c r="Q10" s="225">
        <f>'Conditions of people affected'!Q11</f>
        <v>4</v>
      </c>
      <c r="R10" s="225">
        <f t="shared" si="4"/>
        <v>3.2</v>
      </c>
      <c r="S10" s="225">
        <f>'Complexity of the crisis'!X11</f>
        <v>2.9</v>
      </c>
      <c r="T10" s="225">
        <f>'Complexity of the crisis'!AN11</f>
        <v>3.5</v>
      </c>
      <c r="U10" s="124" t="str">
        <f>VLOOKUP(C10,Lists!$C$3:$E$160,3,FALSE)</f>
        <v>Asia</v>
      </c>
      <c r="V10" s="125" t="s">
        <v>6606</v>
      </c>
    </row>
    <row r="11" spans="1:22" ht="15.75" customHeight="1" x14ac:dyDescent="0.35">
      <c r="A11" s="45" t="str">
        <f>'Crisis Indicator Data'!A9</f>
        <v>Venezuela displacement in Brazil</v>
      </c>
      <c r="B11" s="45" t="str">
        <f>Lists!G9</f>
        <v>Venezuelan refugees</v>
      </c>
      <c r="C11" s="45" t="str">
        <f>'Crisis Indicator Data'!C9</f>
        <v>BRA002</v>
      </c>
      <c r="D11" s="45" t="str">
        <f>'Crisis Indicator Data'!D9</f>
        <v>Brazil</v>
      </c>
      <c r="E11" s="45" t="str">
        <f>'Crisis Indicator Data'!E9</f>
        <v>BRA</v>
      </c>
      <c r="F11" s="45" t="str">
        <f>'Crisis Indicator Data'!B9</f>
        <v>International displacement</v>
      </c>
      <c r="G11" s="222">
        <f t="shared" si="0"/>
        <v>2.4</v>
      </c>
      <c r="H11" s="44">
        <f t="shared" si="1"/>
        <v>3</v>
      </c>
      <c r="I11" s="116" t="str">
        <f t="shared" si="2"/>
        <v>Medium</v>
      </c>
      <c r="J11" s="223" t="str">
        <f>INDEX(Trends!$D$3:$D$404,MATCH(C11,Trends!$C$3:$C$404,0))</f>
        <v>Stable</v>
      </c>
      <c r="K11" s="109" t="str">
        <f>IF(Reliability!B9="x","x",(IF(ROUNDUP(Reliability!B9,0)=1,"Very High",IF(ROUNDUP(Reliability!B9,0)=2,"High",IF(ROUNDUP(Reliability!B9,0)=3,"Medium",IF(ROUNDUP(Reliability!B9,0)=4,"Low","Very Low"))))))</f>
        <v>Medium</v>
      </c>
      <c r="L11" s="224">
        <f t="shared" si="3"/>
        <v>2.2999999999999998</v>
      </c>
      <c r="M11" s="225">
        <f>'Impact of the crisis'!N12</f>
        <v>1.2</v>
      </c>
      <c r="N11" s="225">
        <f>'Impact of the crisis'!AB12</f>
        <v>2.8</v>
      </c>
      <c r="O11" s="224">
        <f>'Conditions of people affected'!R12</f>
        <v>2.9</v>
      </c>
      <c r="P11" s="225">
        <f>'Conditions of people affected'!K12</f>
        <v>2.8</v>
      </c>
      <c r="Q11" s="225">
        <f>'Conditions of people affected'!Q12</f>
        <v>3</v>
      </c>
      <c r="R11" s="225">
        <f t="shared" si="4"/>
        <v>1.6</v>
      </c>
      <c r="S11" s="225">
        <f>'Complexity of the crisis'!X12</f>
        <v>2.2000000000000002</v>
      </c>
      <c r="T11" s="225">
        <f>'Complexity of the crisis'!AN12</f>
        <v>1</v>
      </c>
      <c r="U11" s="124" t="str">
        <f>VLOOKUP(C11,Lists!$C$3:$E$160,3,FALSE)</f>
        <v>Americas</v>
      </c>
      <c r="V11" s="125" t="s">
        <v>4755</v>
      </c>
    </row>
    <row r="12" spans="1:22" ht="15.75" customHeight="1" x14ac:dyDescent="0.35">
      <c r="A12" s="45" t="str">
        <f>'Crisis Indicator Data'!A10</f>
        <v>Complex crisis in CAR</v>
      </c>
      <c r="B12" s="45" t="str">
        <f>Lists!G10</f>
        <v>Complex crisis</v>
      </c>
      <c r="C12" s="45" t="str">
        <f>'Crisis Indicator Data'!C10</f>
        <v>CAF001</v>
      </c>
      <c r="D12" s="45" t="str">
        <f>'Crisis Indicator Data'!D10</f>
        <v>CAR</v>
      </c>
      <c r="E12" s="45" t="str">
        <f>'Crisis Indicator Data'!E10</f>
        <v>CAF</v>
      </c>
      <c r="F12" s="45" t="str">
        <f>'Crisis Indicator Data'!B10</f>
        <v>Complex crisis</v>
      </c>
      <c r="G12" s="222">
        <f t="shared" si="0"/>
        <v>4.0999999999999996</v>
      </c>
      <c r="H12" s="44">
        <f t="shared" si="1"/>
        <v>5</v>
      </c>
      <c r="I12" s="116" t="str">
        <f t="shared" si="2"/>
        <v>Very High</v>
      </c>
      <c r="J12" s="223" t="str">
        <f>INDEX(Trends!$D$3:$D$404,MATCH(C12,Trends!$C$3:$C$404,0))</f>
        <v>Increasing</v>
      </c>
      <c r="K12" s="109" t="str">
        <f>IF(Reliability!B10="x","x",(IF(ROUNDUP(Reliability!B10,0)=1,"Very High",IF(ROUNDUP(Reliability!B10,0)=2,"High",IF(ROUNDUP(Reliability!B10,0)=3,"Medium",IF(ROUNDUP(Reliability!B10,0)=4,"Low","Very Low"))))))</f>
        <v>Medium</v>
      </c>
      <c r="L12" s="224">
        <f t="shared" si="3"/>
        <v>4.3</v>
      </c>
      <c r="M12" s="225">
        <f>'Impact of the crisis'!N13</f>
        <v>4.3</v>
      </c>
      <c r="N12" s="225">
        <f>'Impact of the crisis'!AB13</f>
        <v>4.3</v>
      </c>
      <c r="O12" s="224">
        <f>'Conditions of people affected'!R13</f>
        <v>4.05</v>
      </c>
      <c r="P12" s="225">
        <f>'Conditions of people affected'!K13</f>
        <v>4.0999999999999996</v>
      </c>
      <c r="Q12" s="225">
        <f>'Conditions of people affected'!Q13</f>
        <v>4</v>
      </c>
      <c r="R12" s="225">
        <f t="shared" si="4"/>
        <v>3.9</v>
      </c>
      <c r="S12" s="225">
        <f>'Complexity of the crisis'!X13</f>
        <v>3.8</v>
      </c>
      <c r="T12" s="225">
        <f>'Complexity of the crisis'!AN13</f>
        <v>4</v>
      </c>
      <c r="U12" s="124" t="str">
        <f>VLOOKUP(C12,Lists!$C$3:$E$160,3,FALSE)</f>
        <v>Africa</v>
      </c>
      <c r="V12" s="125" t="s">
        <v>5634</v>
      </c>
    </row>
    <row r="13" spans="1:22" ht="15.75" customHeight="1" x14ac:dyDescent="0.35">
      <c r="A13" s="45" t="str">
        <f>'Crisis Indicator Data'!A11</f>
        <v>Multiple crises in Cameroon</v>
      </c>
      <c r="B13" s="45" t="str">
        <f>Lists!G11</f>
        <v>Country level</v>
      </c>
      <c r="C13" s="45" t="str">
        <f>'Crisis Indicator Data'!C11</f>
        <v>CMR001</v>
      </c>
      <c r="D13" s="45" t="str">
        <f>'Crisis Indicator Data'!D11</f>
        <v>Cameroon</v>
      </c>
      <c r="E13" s="45" t="str">
        <f>'Crisis Indicator Data'!E11</f>
        <v>CMR</v>
      </c>
      <c r="F13" s="45" t="str">
        <f>'Crisis Indicator Data'!B11</f>
        <v>Multiple crises country</v>
      </c>
      <c r="G13" s="222">
        <f t="shared" si="0"/>
        <v>4.0999999999999996</v>
      </c>
      <c r="H13" s="44">
        <f t="shared" si="1"/>
        <v>5</v>
      </c>
      <c r="I13" s="116" t="str">
        <f t="shared" si="2"/>
        <v>Very High</v>
      </c>
      <c r="J13" s="223" t="str">
        <f>INDEX(Trends!$D$3:$D$404,MATCH(C13,Trends!$C$3:$C$404,0))</f>
        <v>Increasing</v>
      </c>
      <c r="K13" s="109" t="str">
        <f>IF(Reliability!B11="x","x",(IF(ROUNDUP(Reliability!B11,0)=1,"Very High",IF(ROUNDUP(Reliability!B11,0)=2,"High",IF(ROUNDUP(Reliability!B11,0)=3,"Medium",IF(ROUNDUP(Reliability!B11,0)=4,"Low","Very Low"))))))</f>
        <v>Very High</v>
      </c>
      <c r="L13" s="224">
        <f t="shared" si="3"/>
        <v>4.0999999999999996</v>
      </c>
      <c r="M13" s="225">
        <f>'Impact of the crisis'!N14</f>
        <v>4.7</v>
      </c>
      <c r="N13" s="225">
        <f>'Impact of the crisis'!AB14</f>
        <v>3.7</v>
      </c>
      <c r="O13" s="224">
        <f>'Conditions of people affected'!R14</f>
        <v>4.1500000000000004</v>
      </c>
      <c r="P13" s="225">
        <f>'Conditions of people affected'!K14</f>
        <v>4.3</v>
      </c>
      <c r="Q13" s="225">
        <f>'Conditions of people affected'!Q14</f>
        <v>4</v>
      </c>
      <c r="R13" s="225">
        <f t="shared" si="4"/>
        <v>4.0999999999999996</v>
      </c>
      <c r="S13" s="225">
        <f>'Complexity of the crisis'!X14</f>
        <v>3.5</v>
      </c>
      <c r="T13" s="225">
        <f>'Complexity of the crisis'!AN14</f>
        <v>4.5</v>
      </c>
      <c r="U13" s="124" t="str">
        <f>VLOOKUP(C13,Lists!$C$3:$E$160,3,FALSE)</f>
        <v>Africa</v>
      </c>
      <c r="V13" s="125" t="s">
        <v>6386</v>
      </c>
    </row>
    <row r="14" spans="1:22" ht="15.75" customHeight="1" x14ac:dyDescent="0.35">
      <c r="A14" s="45" t="str">
        <f>'Crisis Indicator Data'!A12</f>
        <v>Boko Haram in Cameroon</v>
      </c>
      <c r="B14" s="45" t="str">
        <f>Lists!G12</f>
        <v>Boko Haram</v>
      </c>
      <c r="C14" s="45" t="str">
        <f>'Crisis Indicator Data'!C12</f>
        <v>CMR002</v>
      </c>
      <c r="D14" s="45" t="str">
        <f>'Crisis Indicator Data'!D12</f>
        <v>Cameroon</v>
      </c>
      <c r="E14" s="45" t="str">
        <f>'Crisis Indicator Data'!E12</f>
        <v>CMR</v>
      </c>
      <c r="F14" s="45" t="str">
        <f>'Crisis Indicator Data'!B12</f>
        <v>Conflict</v>
      </c>
      <c r="G14" s="222">
        <f t="shared" si="0"/>
        <v>3.2</v>
      </c>
      <c r="H14" s="44">
        <f t="shared" si="1"/>
        <v>4</v>
      </c>
      <c r="I14" s="116" t="str">
        <f t="shared" si="2"/>
        <v>High</v>
      </c>
      <c r="J14" s="223" t="str">
        <f>INDEX(Trends!$D$3:$D$404,MATCH(C14,Trends!$C$3:$C$404,0))</f>
        <v>Stable</v>
      </c>
      <c r="K14" s="109" t="str">
        <f>IF(Reliability!B12="x","x",(IF(ROUNDUP(Reliability!B12,0)=1,"Very High",IF(ROUNDUP(Reliability!B12,0)=2,"High",IF(ROUNDUP(Reliability!B12,0)=3,"Medium",IF(ROUNDUP(Reliability!B12,0)=4,"Low","Very Low"))))))</f>
        <v>High</v>
      </c>
      <c r="L14" s="224">
        <f t="shared" si="3"/>
        <v>3.1</v>
      </c>
      <c r="M14" s="225">
        <f>'Impact of the crisis'!N15</f>
        <v>1.5</v>
      </c>
      <c r="N14" s="225">
        <f>'Impact of the crisis'!AB15</f>
        <v>3.7</v>
      </c>
      <c r="O14" s="224">
        <f>'Conditions of people affected'!R15</f>
        <v>3</v>
      </c>
      <c r="P14" s="225">
        <f>'Conditions of people affected'!K15</f>
        <v>3</v>
      </c>
      <c r="Q14" s="225">
        <f>'Conditions of people affected'!Q15</f>
        <v>3</v>
      </c>
      <c r="R14" s="225">
        <f t="shared" si="4"/>
        <v>3.5</v>
      </c>
      <c r="S14" s="225">
        <f>'Complexity of the crisis'!X15</f>
        <v>3.5</v>
      </c>
      <c r="T14" s="225">
        <f>'Complexity of the crisis'!AN15</f>
        <v>3.5</v>
      </c>
      <c r="U14" s="124" t="str">
        <f>VLOOKUP(C14,Lists!$C$3:$E$160,3,FALSE)</f>
        <v>Africa</v>
      </c>
      <c r="V14" s="125" t="s">
        <v>5634</v>
      </c>
    </row>
    <row r="15" spans="1:22" ht="15.75" customHeight="1" x14ac:dyDescent="0.35">
      <c r="A15" s="45" t="str">
        <f>'Crisis Indicator Data'!A13</f>
        <v>Anglophone Crisis in Cameroon</v>
      </c>
      <c r="B15" s="45" t="str">
        <f>Lists!G13</f>
        <v>Anglophone crisis</v>
      </c>
      <c r="C15" s="45" t="str">
        <f>'Crisis Indicator Data'!C13</f>
        <v>CMR003</v>
      </c>
      <c r="D15" s="45" t="str">
        <f>'Crisis Indicator Data'!D13</f>
        <v>Cameroon</v>
      </c>
      <c r="E15" s="45" t="str">
        <f>'Crisis Indicator Data'!E13</f>
        <v>CMR</v>
      </c>
      <c r="F15" s="45" t="str">
        <f>'Crisis Indicator Data'!B13</f>
        <v>Conflict</v>
      </c>
      <c r="G15" s="222">
        <f t="shared" si="0"/>
        <v>3.4</v>
      </c>
      <c r="H15" s="44">
        <f t="shared" si="1"/>
        <v>4</v>
      </c>
      <c r="I15" s="116" t="str">
        <f t="shared" si="2"/>
        <v>High</v>
      </c>
      <c r="J15" s="223" t="str">
        <f>INDEX(Trends!$D$3:$D$404,MATCH(C15,Trends!$C$3:$C$404,0))</f>
        <v>Stable</v>
      </c>
      <c r="K15" s="109" t="str">
        <f>IF(Reliability!B13="x","x",(IF(ROUNDUP(Reliability!B13,0)=1,"Very High",IF(ROUNDUP(Reliability!B13,0)=2,"High",IF(ROUNDUP(Reliability!B13,0)=3,"Medium",IF(ROUNDUP(Reliability!B13,0)=4,"Low","Very Low"))))))</f>
        <v>High</v>
      </c>
      <c r="L15" s="224">
        <f t="shared" si="3"/>
        <v>3.2</v>
      </c>
      <c r="M15" s="225">
        <f>'Impact of the crisis'!N16</f>
        <v>1.7</v>
      </c>
      <c r="N15" s="225">
        <f>'Impact of the crisis'!AB16</f>
        <v>3.8</v>
      </c>
      <c r="O15" s="224">
        <f>'Conditions of people affected'!R16</f>
        <v>3.15</v>
      </c>
      <c r="P15" s="225">
        <f>'Conditions of people affected'!K16</f>
        <v>3.3</v>
      </c>
      <c r="Q15" s="225">
        <f>'Conditions of people affected'!Q16</f>
        <v>3</v>
      </c>
      <c r="R15" s="225">
        <f t="shared" si="4"/>
        <v>3.8</v>
      </c>
      <c r="S15" s="225">
        <f>'Complexity of the crisis'!X16</f>
        <v>3.5</v>
      </c>
      <c r="T15" s="225">
        <f>'Complexity of the crisis'!AN16</f>
        <v>4</v>
      </c>
      <c r="U15" s="124" t="str">
        <f>VLOOKUP(C15,Lists!$C$3:$E$160,3,FALSE)</f>
        <v>Africa</v>
      </c>
      <c r="V15" s="125" t="s">
        <v>5634</v>
      </c>
    </row>
    <row r="16" spans="1:22" ht="15.75" customHeight="1" x14ac:dyDescent="0.35">
      <c r="A16" s="45" t="str">
        <f>'Crisis Indicator Data'!A14</f>
        <v>CAR refugees in Cameroon</v>
      </c>
      <c r="B16" s="45" t="str">
        <f>Lists!G14</f>
        <v>CAR refugees</v>
      </c>
      <c r="C16" s="45" t="str">
        <f>'Crisis Indicator Data'!C14</f>
        <v>CMR004</v>
      </c>
      <c r="D16" s="45" t="str">
        <f>'Crisis Indicator Data'!D14</f>
        <v>Cameroon</v>
      </c>
      <c r="E16" s="45" t="str">
        <f>'Crisis Indicator Data'!E14</f>
        <v>CMR</v>
      </c>
      <c r="F16" s="45" t="str">
        <f>'Crisis Indicator Data'!B14</f>
        <v>International displacement</v>
      </c>
      <c r="G16" s="222">
        <f t="shared" si="0"/>
        <v>2.8</v>
      </c>
      <c r="H16" s="44">
        <f t="shared" si="1"/>
        <v>3</v>
      </c>
      <c r="I16" s="116" t="str">
        <f t="shared" si="2"/>
        <v>Medium</v>
      </c>
      <c r="J16" s="223" t="str">
        <f>INDEX(Trends!$D$3:$D$404,MATCH(C16,Trends!$C$3:$C$404,0))</f>
        <v>Stable</v>
      </c>
      <c r="K16" s="109" t="str">
        <f>IF(Reliability!B14="x","x",(IF(ROUNDUP(Reliability!B14,0)=1,"Very High",IF(ROUNDUP(Reliability!B14,0)=2,"High",IF(ROUNDUP(Reliability!B14,0)=3,"Medium",IF(ROUNDUP(Reliability!B14,0)=4,"Low","Very Low"))))))</f>
        <v>Medium</v>
      </c>
      <c r="L16" s="224">
        <f t="shared" si="3"/>
        <v>2.8</v>
      </c>
      <c r="M16" s="225">
        <f>'Impact of the crisis'!N17</f>
        <v>1.7</v>
      </c>
      <c r="N16" s="225">
        <f>'Impact of the crisis'!AB17</f>
        <v>3.2</v>
      </c>
      <c r="O16" s="224">
        <f>'Conditions of people affected'!R17</f>
        <v>2.75</v>
      </c>
      <c r="P16" s="225">
        <f>'Conditions of people affected'!K17</f>
        <v>2.5</v>
      </c>
      <c r="Q16" s="225">
        <f>'Conditions of people affected'!Q17</f>
        <v>3</v>
      </c>
      <c r="R16" s="225">
        <f t="shared" si="4"/>
        <v>3</v>
      </c>
      <c r="S16" s="225">
        <f>'Complexity of the crisis'!X17</f>
        <v>3.5</v>
      </c>
      <c r="T16" s="225">
        <f>'Complexity of the crisis'!AN17</f>
        <v>2.5</v>
      </c>
      <c r="U16" s="124" t="str">
        <f>VLOOKUP(C16,Lists!$C$3:$E$160,3,FALSE)</f>
        <v>Africa</v>
      </c>
      <c r="V16" s="125" t="s">
        <v>5634</v>
      </c>
    </row>
    <row r="17" spans="1:22" ht="15.75" customHeight="1" x14ac:dyDescent="0.35">
      <c r="A17" s="45" t="str">
        <f>'Crisis Indicator Data'!A15</f>
        <v>Complex crisis in DRC</v>
      </c>
      <c r="B17" s="45" t="str">
        <f>Lists!G15</f>
        <v>Complex crisis</v>
      </c>
      <c r="C17" s="45" t="str">
        <f>'Crisis Indicator Data'!C15</f>
        <v>COD001</v>
      </c>
      <c r="D17" s="45" t="str">
        <f>'Crisis Indicator Data'!D15</f>
        <v>DRC</v>
      </c>
      <c r="E17" s="45" t="str">
        <f>'Crisis Indicator Data'!E15</f>
        <v>COD</v>
      </c>
      <c r="F17" s="45" t="str">
        <f>'Crisis Indicator Data'!B15</f>
        <v>Complex crisis</v>
      </c>
      <c r="G17" s="222">
        <f t="shared" si="0"/>
        <v>4.5</v>
      </c>
      <c r="H17" s="44">
        <f t="shared" si="1"/>
        <v>5</v>
      </c>
      <c r="I17" s="116" t="str">
        <f t="shared" si="2"/>
        <v>Very High</v>
      </c>
      <c r="J17" s="223" t="str">
        <f>INDEX(Trends!$D$3:$D$404,MATCH(C17,Trends!$C$3:$C$404,0))</f>
        <v>Stable</v>
      </c>
      <c r="K17" s="109" t="str">
        <f>IF(Reliability!B15="x","x",(IF(ROUNDUP(Reliability!B15,0)=1,"Very High",IF(ROUNDUP(Reliability!B15,0)=2,"High",IF(ROUNDUP(Reliability!B15,0)=3,"Medium",IF(ROUNDUP(Reliability!B15,0)=4,"Low","Very Low"))))))</f>
        <v>High</v>
      </c>
      <c r="L17" s="224">
        <f t="shared" si="3"/>
        <v>4.5</v>
      </c>
      <c r="M17" s="225">
        <f>'Impact of the crisis'!N18</f>
        <v>5</v>
      </c>
      <c r="N17" s="225">
        <f>'Impact of the crisis'!AB18</f>
        <v>4.0999999999999996</v>
      </c>
      <c r="O17" s="224">
        <f>'Conditions of people affected'!R18</f>
        <v>4.5</v>
      </c>
      <c r="P17" s="225">
        <f>'Conditions of people affected'!K18</f>
        <v>5</v>
      </c>
      <c r="Q17" s="225">
        <f>'Conditions of people affected'!Q18</f>
        <v>4</v>
      </c>
      <c r="R17" s="225">
        <f t="shared" si="4"/>
        <v>4.4000000000000004</v>
      </c>
      <c r="S17" s="225">
        <f>'Complexity of the crisis'!X18</f>
        <v>4.3</v>
      </c>
      <c r="T17" s="225">
        <f>'Complexity of the crisis'!AN18</f>
        <v>4.5</v>
      </c>
      <c r="U17" s="124" t="str">
        <f>VLOOKUP(C17,Lists!$C$3:$E$160,3,FALSE)</f>
        <v>Africa</v>
      </c>
      <c r="V17" s="125" t="s">
        <v>5634</v>
      </c>
    </row>
    <row r="18" spans="1:22" ht="15.75" customHeight="1" x14ac:dyDescent="0.35">
      <c r="A18" s="45" t="str">
        <f>'Crisis Indicator Data'!A16</f>
        <v>Complex crisis in Congo</v>
      </c>
      <c r="B18" s="45" t="str">
        <f>Lists!G16</f>
        <v>Complex crisis</v>
      </c>
      <c r="C18" s="45" t="str">
        <f>'Crisis Indicator Data'!C16</f>
        <v>COG001</v>
      </c>
      <c r="D18" s="45" t="str">
        <f>'Crisis Indicator Data'!D16</f>
        <v>Congo</v>
      </c>
      <c r="E18" s="45" t="str">
        <f>'Crisis Indicator Data'!E16</f>
        <v>COG</v>
      </c>
      <c r="F18" s="45" t="str">
        <f>'Crisis Indicator Data'!B16</f>
        <v>Complex crisis</v>
      </c>
      <c r="G18" s="222">
        <f t="shared" si="0"/>
        <v>3.2</v>
      </c>
      <c r="H18" s="44">
        <f t="shared" si="1"/>
        <v>4</v>
      </c>
      <c r="I18" s="116" t="str">
        <f t="shared" si="2"/>
        <v>High</v>
      </c>
      <c r="J18" s="223" t="str">
        <f>INDEX(Trends!$D$3:$D$404,MATCH(C18,Trends!$C$3:$C$404,0))</f>
        <v>Stable</v>
      </c>
      <c r="K18" s="109" t="str">
        <f>IF(Reliability!B16="x","x",(IF(ROUNDUP(Reliability!B16,0)=1,"Very High",IF(ROUNDUP(Reliability!B16,0)=2,"High",IF(ROUNDUP(Reliability!B16,0)=3,"Medium",IF(ROUNDUP(Reliability!B16,0)=4,"Low","Very Low"))))))</f>
        <v>Medium</v>
      </c>
      <c r="L18" s="224">
        <f t="shared" si="3"/>
        <v>3.6</v>
      </c>
      <c r="M18" s="225">
        <f>'Impact of the crisis'!N19</f>
        <v>4.2</v>
      </c>
      <c r="N18" s="225">
        <f>'Impact of the crisis'!AB19</f>
        <v>3.3</v>
      </c>
      <c r="O18" s="224">
        <f>'Conditions of people affected'!R19</f>
        <v>3.25</v>
      </c>
      <c r="P18" s="225">
        <f>'Conditions of people affected'!K19</f>
        <v>3.5</v>
      </c>
      <c r="Q18" s="225">
        <f>'Conditions of people affected'!Q19</f>
        <v>3</v>
      </c>
      <c r="R18" s="225">
        <f t="shared" si="4"/>
        <v>2.7</v>
      </c>
      <c r="S18" s="225">
        <f>'Complexity of the crisis'!X19</f>
        <v>2.8</v>
      </c>
      <c r="T18" s="225">
        <f>'Complexity of the crisis'!AN19</f>
        <v>2.5</v>
      </c>
      <c r="U18" s="124" t="str">
        <f>VLOOKUP(C18,Lists!$C$3:$E$160,3,FALSE)</f>
        <v>Africa</v>
      </c>
      <c r="V18" s="125" t="s">
        <v>4351</v>
      </c>
    </row>
    <row r="19" spans="1:22" ht="15.75" customHeight="1" x14ac:dyDescent="0.35">
      <c r="A19" s="45" t="str">
        <f>'Crisis Indicator Data'!A17</f>
        <v>Complex crisis in Colombia</v>
      </c>
      <c r="B19" s="45" t="str">
        <f>Lists!G17</f>
        <v>Complex crisis</v>
      </c>
      <c r="C19" s="45" t="str">
        <f>'Crisis Indicator Data'!C17</f>
        <v>COL001</v>
      </c>
      <c r="D19" s="45" t="str">
        <f>'Crisis Indicator Data'!D17</f>
        <v>Colombia</v>
      </c>
      <c r="E19" s="45" t="str">
        <f>'Crisis Indicator Data'!E17</f>
        <v>COL</v>
      </c>
      <c r="F19" s="45" t="str">
        <f>'Crisis Indicator Data'!B17</f>
        <v>Complex crisis</v>
      </c>
      <c r="G19" s="222">
        <f t="shared" si="0"/>
        <v>3.7</v>
      </c>
      <c r="H19" s="44">
        <f t="shared" si="1"/>
        <v>4</v>
      </c>
      <c r="I19" s="116" t="str">
        <f t="shared" si="2"/>
        <v>High</v>
      </c>
      <c r="J19" s="223" t="str">
        <f>INDEX(Trends!$D$3:$D$404,MATCH(C19,Trends!$C$3:$C$404,0))</f>
        <v>Decreasing</v>
      </c>
      <c r="K19" s="109" t="str">
        <f>IF(Reliability!B17="x","x",(IF(ROUNDUP(Reliability!B17,0)=1,"Very High",IF(ROUNDUP(Reliability!B17,0)=2,"High",IF(ROUNDUP(Reliability!B17,0)=3,"Medium",IF(ROUNDUP(Reliability!B17,0)=4,"Low","Very Low"))))))</f>
        <v>High</v>
      </c>
      <c r="L19" s="224">
        <f t="shared" si="3"/>
        <v>4.2</v>
      </c>
      <c r="M19" s="225">
        <f>'Impact of the crisis'!N20</f>
        <v>5</v>
      </c>
      <c r="N19" s="225">
        <f>'Impact of the crisis'!AB20</f>
        <v>3.6</v>
      </c>
      <c r="O19" s="224">
        <f>'Conditions of people affected'!R20</f>
        <v>3.65</v>
      </c>
      <c r="P19" s="225">
        <f>'Conditions of people affected'!K20</f>
        <v>4.3</v>
      </c>
      <c r="Q19" s="225">
        <f>'Conditions of people affected'!Q20</f>
        <v>3</v>
      </c>
      <c r="R19" s="225">
        <f t="shared" si="4"/>
        <v>3.5</v>
      </c>
      <c r="S19" s="225">
        <f>'Complexity of the crisis'!X20</f>
        <v>2.9</v>
      </c>
      <c r="T19" s="225">
        <f>'Complexity of the crisis'!AN20</f>
        <v>4</v>
      </c>
      <c r="U19" s="124" t="str">
        <f>VLOOKUP(C19,Lists!$C$3:$E$160,3,FALSE)</f>
        <v>Americas</v>
      </c>
      <c r="V19" s="125" t="s">
        <v>6206</v>
      </c>
    </row>
    <row r="20" spans="1:22" ht="15.75" customHeight="1" x14ac:dyDescent="0.35">
      <c r="A20" s="45" t="str">
        <f>'Crisis Indicator Data'!A18</f>
        <v>Venezuela displacement in Colombia</v>
      </c>
      <c r="B20" s="45" t="str">
        <f>Lists!G18</f>
        <v xml:space="preserve">Venezuelan refugees </v>
      </c>
      <c r="C20" s="45" t="str">
        <f>'Crisis Indicator Data'!C18</f>
        <v>COL002</v>
      </c>
      <c r="D20" s="45" t="str">
        <f>'Crisis Indicator Data'!D18</f>
        <v>Colombia</v>
      </c>
      <c r="E20" s="45" t="str">
        <f>'Crisis Indicator Data'!E18</f>
        <v>COL</v>
      </c>
      <c r="F20" s="45" t="str">
        <f>'Crisis Indicator Data'!B18</f>
        <v>International displacement</v>
      </c>
      <c r="G20" s="222">
        <f t="shared" si="0"/>
        <v>3.4</v>
      </c>
      <c r="H20" s="44">
        <f t="shared" si="1"/>
        <v>4</v>
      </c>
      <c r="I20" s="116" t="str">
        <f t="shared" si="2"/>
        <v>High</v>
      </c>
      <c r="J20" s="223" t="str">
        <f>INDEX(Trends!$D$3:$D$404,MATCH(C20,Trends!$C$3:$C$404,0))</f>
        <v>Stable</v>
      </c>
      <c r="K20" s="109" t="str">
        <f>IF(Reliability!B18="x","x",(IF(ROUNDUP(Reliability!B18,0)=1,"Very High",IF(ROUNDUP(Reliability!B18,0)=2,"High",IF(ROUNDUP(Reliability!B18,0)=3,"Medium",IF(ROUNDUP(Reliability!B18,0)=4,"Low","Very Low"))))))</f>
        <v>Medium</v>
      </c>
      <c r="L20" s="224">
        <f t="shared" si="3"/>
        <v>3.6</v>
      </c>
      <c r="M20" s="225">
        <f>'Impact of the crisis'!N21</f>
        <v>2.7</v>
      </c>
      <c r="N20" s="225">
        <f>'Impact of the crisis'!AB21</f>
        <v>4</v>
      </c>
      <c r="O20" s="224">
        <f>'Conditions of people affected'!R21</f>
        <v>3.65</v>
      </c>
      <c r="P20" s="225">
        <f>'Conditions of people affected'!K21</f>
        <v>4.3</v>
      </c>
      <c r="Q20" s="225">
        <f>'Conditions of people affected'!Q21</f>
        <v>3</v>
      </c>
      <c r="R20" s="225">
        <f t="shared" si="4"/>
        <v>3</v>
      </c>
      <c r="S20" s="225">
        <f>'Complexity of the crisis'!X21</f>
        <v>2.9</v>
      </c>
      <c r="T20" s="225">
        <f>'Complexity of the crisis'!AN21</f>
        <v>3</v>
      </c>
      <c r="U20" s="124" t="str">
        <f>VLOOKUP(C20,Lists!$C$3:$E$160,3,FALSE)</f>
        <v>Americas</v>
      </c>
      <c r="V20" s="125" t="s">
        <v>4470</v>
      </c>
    </row>
    <row r="21" spans="1:22" ht="15.75" customHeight="1" x14ac:dyDescent="0.35">
      <c r="A21" s="45" t="str">
        <f>'Crisis Indicator Data'!A19</f>
        <v>Nicaraguan refugees in Costa Rica</v>
      </c>
      <c r="B21" s="45" t="str">
        <f>Lists!G19</f>
        <v>Nicaraguan refugees</v>
      </c>
      <c r="C21" s="45" t="str">
        <f>'Crisis Indicator Data'!C19</f>
        <v>CRI002</v>
      </c>
      <c r="D21" s="45" t="str">
        <f>'Crisis Indicator Data'!D19</f>
        <v>Costa Rica</v>
      </c>
      <c r="E21" s="45" t="str">
        <f>'Crisis Indicator Data'!E19</f>
        <v>CRI</v>
      </c>
      <c r="F21" s="45" t="str">
        <f>'Crisis Indicator Data'!B19</f>
        <v>International displacement</v>
      </c>
      <c r="G21" s="222">
        <f t="shared" si="0"/>
        <v>1.1000000000000001</v>
      </c>
      <c r="H21" s="44">
        <f t="shared" si="1"/>
        <v>2</v>
      </c>
      <c r="I21" s="116" t="str">
        <f t="shared" si="2"/>
        <v>Low</v>
      </c>
      <c r="J21" s="223" t="str">
        <f>INDEX(Trends!$D$3:$D$404,MATCH(C21,Trends!$C$3:$C$404,0))</f>
        <v>Stable</v>
      </c>
      <c r="K21" s="109" t="str">
        <f>IF(Reliability!B19="x","x",(IF(ROUNDUP(Reliability!B19,0)=1,"Very High",IF(ROUNDUP(Reliability!B19,0)=2,"High",IF(ROUNDUP(Reliability!B19,0)=3,"Medium",IF(ROUNDUP(Reliability!B19,0)=4,"Low","Very Low"))))))</f>
        <v>Medium</v>
      </c>
      <c r="L21" s="224">
        <f t="shared" si="3"/>
        <v>1.3</v>
      </c>
      <c r="M21" s="225">
        <f>'Impact of the crisis'!N22</f>
        <v>1</v>
      </c>
      <c r="N21" s="225">
        <f>'Impact of the crisis'!AB22</f>
        <v>1.5</v>
      </c>
      <c r="O21" s="224">
        <f>'Conditions of people affected'!R22</f>
        <v>1.05</v>
      </c>
      <c r="P21" s="225">
        <f>'Conditions of people affected'!K22</f>
        <v>1.1000000000000001</v>
      </c>
      <c r="Q21" s="225">
        <f>'Conditions of people affected'!Q22</f>
        <v>1</v>
      </c>
      <c r="R21" s="225">
        <f t="shared" si="4"/>
        <v>1</v>
      </c>
      <c r="S21" s="225">
        <f>'Complexity of the crisis'!X22</f>
        <v>0.9</v>
      </c>
      <c r="T21" s="225">
        <f>'Complexity of the crisis'!AN22</f>
        <v>1</v>
      </c>
      <c r="U21" s="124" t="str">
        <f>VLOOKUP(C21,Lists!$C$3:$E$160,3,FALSE)</f>
        <v>Americas</v>
      </c>
      <c r="V21" s="125" t="s">
        <v>4470</v>
      </c>
    </row>
    <row r="22" spans="1:22" ht="15.75" customHeight="1" x14ac:dyDescent="0.35">
      <c r="A22" s="45" t="str">
        <f>'Crisis Indicator Data'!A20</f>
        <v>Multiple crises in Djibouti</v>
      </c>
      <c r="B22" s="45" t="str">
        <f>Lists!G20</f>
        <v>Country level</v>
      </c>
      <c r="C22" s="45" t="str">
        <f>'Crisis Indicator Data'!C20</f>
        <v>DJI001</v>
      </c>
      <c r="D22" s="45" t="str">
        <f>'Crisis Indicator Data'!D20</f>
        <v>Djibouti</v>
      </c>
      <c r="E22" s="45" t="str">
        <f>'Crisis Indicator Data'!E20</f>
        <v>DJI</v>
      </c>
      <c r="F22" s="45" t="str">
        <f>'Crisis Indicator Data'!B20</f>
        <v>Multiple crises country</v>
      </c>
      <c r="G22" s="222">
        <f t="shared" si="0"/>
        <v>2.7</v>
      </c>
      <c r="H22" s="44">
        <f t="shared" si="1"/>
        <v>3</v>
      </c>
      <c r="I22" s="116" t="str">
        <f t="shared" si="2"/>
        <v>Medium</v>
      </c>
      <c r="J22" s="223" t="str">
        <f>INDEX(Trends!$D$3:$D$404,MATCH(C22,Trends!$C$3:$C$404,0))</f>
        <v>Decreasing</v>
      </c>
      <c r="K22" s="109" t="str">
        <f>IF(Reliability!B20="x","x",(IF(ROUNDUP(Reliability!B20,0)=1,"Very High",IF(ROUNDUP(Reliability!B20,0)=2,"High",IF(ROUNDUP(Reliability!B20,0)=3,"Medium",IF(ROUNDUP(Reliability!B20,0)=4,"Low","Very Low"))))))</f>
        <v>Medium</v>
      </c>
      <c r="L22" s="224">
        <f t="shared" si="3"/>
        <v>2.2000000000000002</v>
      </c>
      <c r="M22" s="225">
        <f>'Impact of the crisis'!N23</f>
        <v>3.1</v>
      </c>
      <c r="N22" s="225">
        <f>'Impact of the crisis'!AB23</f>
        <v>1.6</v>
      </c>
      <c r="O22" s="224">
        <f>'Conditions of people affected'!R23</f>
        <v>2.65</v>
      </c>
      <c r="P22" s="225">
        <f>'Conditions of people affected'!K23</f>
        <v>2.2999999999999998</v>
      </c>
      <c r="Q22" s="225">
        <f>'Conditions of people affected'!Q23</f>
        <v>3</v>
      </c>
      <c r="R22" s="225">
        <f t="shared" si="4"/>
        <v>3.2</v>
      </c>
      <c r="S22" s="225">
        <f>'Complexity of the crisis'!X23</f>
        <v>2.8</v>
      </c>
      <c r="T22" s="225">
        <f>'Complexity of the crisis'!AN23</f>
        <v>3.5</v>
      </c>
      <c r="U22" s="124" t="str">
        <f>VLOOKUP(C22,Lists!$C$3:$E$160,3,FALSE)</f>
        <v>Africa</v>
      </c>
      <c r="V22" s="125" t="s">
        <v>5099</v>
      </c>
    </row>
    <row r="23" spans="1:22" ht="15.75" customHeight="1" x14ac:dyDescent="0.35">
      <c r="A23" s="45" t="str">
        <f>'Crisis Indicator Data'!A21</f>
        <v>Mixed migration in Djibouti</v>
      </c>
      <c r="B23" s="45" t="str">
        <f>Lists!G21</f>
        <v>Mixed Migration</v>
      </c>
      <c r="C23" s="45" t="str">
        <f>'Crisis Indicator Data'!C21</f>
        <v>DJI002</v>
      </c>
      <c r="D23" s="45" t="str">
        <f>'Crisis Indicator Data'!D21</f>
        <v>Djibouti</v>
      </c>
      <c r="E23" s="45" t="str">
        <f>'Crisis Indicator Data'!E21</f>
        <v>DJI</v>
      </c>
      <c r="F23" s="45" t="str">
        <f>'Crisis Indicator Data'!B21</f>
        <v>International displacement</v>
      </c>
      <c r="G23" s="222">
        <f t="shared" si="0"/>
        <v>1.7</v>
      </c>
      <c r="H23" s="44">
        <f t="shared" si="1"/>
        <v>2</v>
      </c>
      <c r="I23" s="116" t="str">
        <f t="shared" si="2"/>
        <v>Low</v>
      </c>
      <c r="J23" s="223" t="str">
        <f>INDEX(Trends!$D$3:$D$404,MATCH(C23,Trends!$C$3:$C$404,0))</f>
        <v>Stable</v>
      </c>
      <c r="K23" s="109" t="str">
        <f>IF(Reliability!B21="x","x",(IF(ROUNDUP(Reliability!B21,0)=1,"Very High",IF(ROUNDUP(Reliability!B21,0)=2,"High",IF(ROUNDUP(Reliability!B21,0)=3,"Medium",IF(ROUNDUP(Reliability!B21,0)=4,"Low","Very Low"))))))</f>
        <v>Medium</v>
      </c>
      <c r="L23" s="224">
        <f t="shared" si="3"/>
        <v>2.6</v>
      </c>
      <c r="M23" s="225">
        <f>'Impact of the crisis'!N24</f>
        <v>3.1</v>
      </c>
      <c r="N23" s="225">
        <f>'Impact of the crisis'!AB24</f>
        <v>2.2999999999999998</v>
      </c>
      <c r="O23" s="224">
        <f>'Conditions of people affected'!R24</f>
        <v>0.9</v>
      </c>
      <c r="P23" s="225">
        <f>'Conditions of people affected'!K24</f>
        <v>0.8</v>
      </c>
      <c r="Q23" s="225">
        <f>'Conditions of people affected'!Q24</f>
        <v>1</v>
      </c>
      <c r="R23" s="225">
        <f t="shared" si="4"/>
        <v>2.2000000000000002</v>
      </c>
      <c r="S23" s="225">
        <f>'Complexity of the crisis'!X24</f>
        <v>2.8</v>
      </c>
      <c r="T23" s="225">
        <f>'Complexity of the crisis'!AN24</f>
        <v>1.5</v>
      </c>
      <c r="U23" s="124" t="str">
        <f>VLOOKUP(C23,Lists!$C$3:$E$160,3,FALSE)</f>
        <v>Africa</v>
      </c>
      <c r="V23" s="125" t="s">
        <v>5099</v>
      </c>
    </row>
    <row r="24" spans="1:22" ht="15.75" customHeight="1" x14ac:dyDescent="0.35">
      <c r="A24" s="45" t="str">
        <f>'Crisis Indicator Data'!A22</f>
        <v>Drought in Djibouti</v>
      </c>
      <c r="B24" s="45" t="str">
        <f>Lists!G22</f>
        <v>Drought</v>
      </c>
      <c r="C24" s="45" t="str">
        <f>'Crisis Indicator Data'!C22</f>
        <v>DJI003</v>
      </c>
      <c r="D24" s="45" t="str">
        <f>'Crisis Indicator Data'!D22</f>
        <v>Djibouti</v>
      </c>
      <c r="E24" s="45" t="str">
        <f>'Crisis Indicator Data'!E22</f>
        <v>DJI</v>
      </c>
      <c r="F24" s="45" t="str">
        <f>'Crisis Indicator Data'!B22</f>
        <v>Drought</v>
      </c>
      <c r="G24" s="222">
        <f t="shared" si="0"/>
        <v>2.7</v>
      </c>
      <c r="H24" s="44">
        <f t="shared" si="1"/>
        <v>3</v>
      </c>
      <c r="I24" s="116" t="str">
        <f t="shared" si="2"/>
        <v>Medium</v>
      </c>
      <c r="J24" s="223" t="str">
        <f>INDEX(Trends!$D$3:$D$404,MATCH(C24,Trends!$C$3:$C$404,0))</f>
        <v>Decreasing</v>
      </c>
      <c r="K24" s="109" t="str">
        <f>IF(Reliability!B22="x","x",(IF(ROUNDUP(Reliability!B22,0)=1,"Very High",IF(ROUNDUP(Reliability!B22,0)=2,"High",IF(ROUNDUP(Reliability!B22,0)=3,"Medium",IF(ROUNDUP(Reliability!B22,0)=4,"Low","Very Low"))))))</f>
        <v>Medium</v>
      </c>
      <c r="L24" s="224">
        <f t="shared" si="3"/>
        <v>2.7</v>
      </c>
      <c r="M24" s="225">
        <f>'Impact of the crisis'!N25</f>
        <v>3.1</v>
      </c>
      <c r="N24" s="225">
        <f>'Impact of the crisis'!AB25</f>
        <v>2.5</v>
      </c>
      <c r="O24" s="224">
        <f>'Conditions of people affected'!R25</f>
        <v>2.5499999999999998</v>
      </c>
      <c r="P24" s="225">
        <f>'Conditions of people affected'!K25</f>
        <v>2.1</v>
      </c>
      <c r="Q24" s="225">
        <f>'Conditions of people affected'!Q25</f>
        <v>3</v>
      </c>
      <c r="R24" s="225">
        <f t="shared" si="4"/>
        <v>2.9</v>
      </c>
      <c r="S24" s="225">
        <f>'Complexity of the crisis'!X25</f>
        <v>2.8</v>
      </c>
      <c r="T24" s="225">
        <f>'Complexity of the crisis'!AN25</f>
        <v>3</v>
      </c>
      <c r="U24" s="124" t="str">
        <f>VLOOKUP(C24,Lists!$C$3:$E$160,3,FALSE)</f>
        <v>Africa</v>
      </c>
      <c r="V24" s="125" t="s">
        <v>5099</v>
      </c>
    </row>
    <row r="25" spans="1:22" ht="15.75" customHeight="1" x14ac:dyDescent="0.35">
      <c r="A25" s="45" t="str">
        <f>'Crisis Indicator Data'!A23</f>
        <v>Mixed migration flows in Algeria</v>
      </c>
      <c r="B25" s="45" t="str">
        <f>Lists!G23</f>
        <v>Mixed Migration</v>
      </c>
      <c r="C25" s="45" t="str">
        <f>'Crisis Indicator Data'!C23</f>
        <v>DZA002</v>
      </c>
      <c r="D25" s="45" t="str">
        <f>'Crisis Indicator Data'!D23</f>
        <v>Algeria</v>
      </c>
      <c r="E25" s="45" t="str">
        <f>'Crisis Indicator Data'!E23</f>
        <v>DZA</v>
      </c>
      <c r="F25" s="45" t="str">
        <f>'Crisis Indicator Data'!B23</f>
        <v>International displacement</v>
      </c>
      <c r="G25" s="222" t="str">
        <f t="shared" si="0"/>
        <v>x</v>
      </c>
      <c r="H25" s="44" t="str">
        <f t="shared" si="1"/>
        <v>x</v>
      </c>
      <c r="I25" s="116" t="str">
        <f t="shared" si="2"/>
        <v>x</v>
      </c>
      <c r="J25" s="223" t="str">
        <f>INDEX(Trends!$D$3:$D$404,MATCH(C25,Trends!$C$3:$C$404,0))</f>
        <v>-</v>
      </c>
      <c r="K25" s="109" t="str">
        <f>IF(Reliability!B23="x","x",(IF(ROUNDUP(Reliability!B23,0)=1,"Very High",IF(ROUNDUP(Reliability!B23,0)=2,"High",IF(ROUNDUP(Reliability!B23,0)=3,"Medium",IF(ROUNDUP(Reliability!B23,0)=4,"Low","Very Low"))))))</f>
        <v>Very Low</v>
      </c>
      <c r="L25" s="224">
        <f t="shared" si="3"/>
        <v>4.5</v>
      </c>
      <c r="M25" s="225">
        <f>'Impact of the crisis'!N26</f>
        <v>5</v>
      </c>
      <c r="N25" s="225">
        <f>'Impact of the crisis'!AB26</f>
        <v>4.2</v>
      </c>
      <c r="O25" s="224" t="str">
        <f>'Conditions of people affected'!R26</f>
        <v>x</v>
      </c>
      <c r="P25" s="225" t="str">
        <f>'Conditions of people affected'!K26</f>
        <v>x</v>
      </c>
      <c r="Q25" s="225" t="str">
        <f>'Conditions of people affected'!Q26</f>
        <v>x</v>
      </c>
      <c r="R25" s="225">
        <f t="shared" si="4"/>
        <v>2.6</v>
      </c>
      <c r="S25" s="225">
        <f>'Complexity of the crisis'!X26</f>
        <v>3.1</v>
      </c>
      <c r="T25" s="225">
        <f>'Complexity of the crisis'!AN26</f>
        <v>2</v>
      </c>
      <c r="U25" s="124" t="str">
        <f>VLOOKUP(C25,Lists!$C$3:$E$160,3,FALSE)</f>
        <v>Africa</v>
      </c>
      <c r="V25" s="125" t="s">
        <v>6709</v>
      </c>
    </row>
    <row r="26" spans="1:22" ht="15.75" customHeight="1" x14ac:dyDescent="0.35">
      <c r="A26" s="45" t="str">
        <f>'Crisis Indicator Data'!A24</f>
        <v>Sahrawi refugees in Algeria</v>
      </c>
      <c r="B26" s="45" t="str">
        <f>Lists!G24</f>
        <v>Sahrawi refugees</v>
      </c>
      <c r="C26" s="45" t="str">
        <f>'Crisis Indicator Data'!C24</f>
        <v>DZA003</v>
      </c>
      <c r="D26" s="45" t="str">
        <f>'Crisis Indicator Data'!D24</f>
        <v>Algeria</v>
      </c>
      <c r="E26" s="45" t="str">
        <f>'Crisis Indicator Data'!E24</f>
        <v>DZA</v>
      </c>
      <c r="F26" s="45" t="str">
        <f>'Crisis Indicator Data'!B24</f>
        <v>International displacement</v>
      </c>
      <c r="G26" s="222">
        <f t="shared" si="0"/>
        <v>2.2999999999999998</v>
      </c>
      <c r="H26" s="44">
        <f t="shared" si="1"/>
        <v>3</v>
      </c>
      <c r="I26" s="116" t="str">
        <f t="shared" si="2"/>
        <v>Medium</v>
      </c>
      <c r="J26" s="223" t="str">
        <f>INDEX(Trends!$D$3:$D$404,MATCH(C26,Trends!$C$3:$C$404,0))</f>
        <v>Stable</v>
      </c>
      <c r="K26" s="109" t="str">
        <f>IF(Reliability!B24="x","x",(IF(ROUNDUP(Reliability!B24,0)=1,"Very High",IF(ROUNDUP(Reliability!B24,0)=2,"High",IF(ROUNDUP(Reliability!B24,0)=3,"Medium",IF(ROUNDUP(Reliability!B24,0)=4,"Low","Very Low"))))))</f>
        <v>Medium</v>
      </c>
      <c r="L26" s="224">
        <f t="shared" si="3"/>
        <v>2.2000000000000002</v>
      </c>
      <c r="M26" s="225">
        <f>'Impact of the crisis'!N27</f>
        <v>1.1000000000000001</v>
      </c>
      <c r="N26" s="225">
        <f>'Impact of the crisis'!AB27</f>
        <v>2.6</v>
      </c>
      <c r="O26" s="224">
        <f>'Conditions of people affected'!R27</f>
        <v>2.2999999999999998</v>
      </c>
      <c r="P26" s="225">
        <f>'Conditions of people affected'!K27</f>
        <v>1.6</v>
      </c>
      <c r="Q26" s="225">
        <f>'Conditions of people affected'!Q27</f>
        <v>3</v>
      </c>
      <c r="R26" s="225">
        <f t="shared" si="4"/>
        <v>2.4</v>
      </c>
      <c r="S26" s="225">
        <f>'Complexity of the crisis'!X27</f>
        <v>3.1</v>
      </c>
      <c r="T26" s="225">
        <f>'Complexity of the crisis'!AN27</f>
        <v>1.5</v>
      </c>
      <c r="U26" s="124" t="str">
        <f>VLOOKUP(C26,Lists!$C$3:$E$160,3,FALSE)</f>
        <v>Africa</v>
      </c>
      <c r="V26" s="125" t="s">
        <v>6709</v>
      </c>
    </row>
    <row r="27" spans="1:22" ht="15.75" customHeight="1" x14ac:dyDescent="0.35">
      <c r="A27" s="45" t="str">
        <f>'Crisis Indicator Data'!A25</f>
        <v>Multiple crises in Algeria</v>
      </c>
      <c r="B27" s="45" t="str">
        <f>Lists!G25</f>
        <v>Country level</v>
      </c>
      <c r="C27" s="45" t="str">
        <f>'Crisis Indicator Data'!C25</f>
        <v>DZA004</v>
      </c>
      <c r="D27" s="45" t="str">
        <f>'Crisis Indicator Data'!D25</f>
        <v>Algeria</v>
      </c>
      <c r="E27" s="45" t="str">
        <f>'Crisis Indicator Data'!E25</f>
        <v>DZA</v>
      </c>
      <c r="F27" s="45" t="str">
        <f>'Crisis Indicator Data'!B25</f>
        <v>Multiple crises country</v>
      </c>
      <c r="G27" s="222" t="str">
        <f t="shared" si="0"/>
        <v>x</v>
      </c>
      <c r="H27" s="44" t="str">
        <f t="shared" si="1"/>
        <v>x</v>
      </c>
      <c r="I27" s="116" t="str">
        <f t="shared" si="2"/>
        <v>x</v>
      </c>
      <c r="J27" s="223" t="str">
        <f>INDEX(Trends!$D$3:$D$404,MATCH(C27,Trends!$C$3:$C$404,0))</f>
        <v>-</v>
      </c>
      <c r="K27" s="109" t="str">
        <f>IF(Reliability!B25="x","x",(IF(ROUNDUP(Reliability!B25,0)=1,"Very High",IF(ROUNDUP(Reliability!B25,0)=2,"High",IF(ROUNDUP(Reliability!B25,0)=3,"Medium",IF(ROUNDUP(Reliability!B25,0)=4,"Low","Very Low"))))))</f>
        <v>Very Low</v>
      </c>
      <c r="L27" s="224">
        <f t="shared" si="3"/>
        <v>4.4000000000000004</v>
      </c>
      <c r="M27" s="225">
        <f>'Impact of the crisis'!N28</f>
        <v>5</v>
      </c>
      <c r="N27" s="225">
        <f>'Impact of the crisis'!AB28</f>
        <v>4</v>
      </c>
      <c r="O27" s="224" t="str">
        <f>'Conditions of people affected'!R28</f>
        <v>x</v>
      </c>
      <c r="P27" s="225" t="str">
        <f>'Conditions of people affected'!K28</f>
        <v>x</v>
      </c>
      <c r="Q27" s="225" t="str">
        <f>'Conditions of people affected'!Q28</f>
        <v>x</v>
      </c>
      <c r="R27" s="225">
        <f t="shared" si="4"/>
        <v>2.6</v>
      </c>
      <c r="S27" s="225">
        <f>'Complexity of the crisis'!X28</f>
        <v>3.1</v>
      </c>
      <c r="T27" s="225">
        <f>'Complexity of the crisis'!AN28</f>
        <v>2</v>
      </c>
      <c r="U27" s="124" t="str">
        <f>VLOOKUP(C27,Lists!$C$3:$E$160,3,FALSE)</f>
        <v>Africa</v>
      </c>
      <c r="V27" s="125" t="s">
        <v>3532</v>
      </c>
    </row>
    <row r="28" spans="1:22" ht="15.75" customHeight="1" x14ac:dyDescent="0.35">
      <c r="A28" s="45" t="str">
        <f>'Crisis Indicator Data'!A26</f>
        <v>Venezuela displacement in Ecuador</v>
      </c>
      <c r="B28" s="45" t="str">
        <f>Lists!G26</f>
        <v xml:space="preserve">Venezuelan refugees </v>
      </c>
      <c r="C28" s="45" t="str">
        <f>'Crisis Indicator Data'!C26</f>
        <v>ECU002</v>
      </c>
      <c r="D28" s="45" t="str">
        <f>'Crisis Indicator Data'!D26</f>
        <v>Ecuador</v>
      </c>
      <c r="E28" s="45" t="str">
        <f>'Crisis Indicator Data'!E26</f>
        <v>ECU</v>
      </c>
      <c r="F28" s="45" t="str">
        <f>'Crisis Indicator Data'!B26</f>
        <v>International displacement</v>
      </c>
      <c r="G28" s="222">
        <f t="shared" si="0"/>
        <v>2.2999999999999998</v>
      </c>
      <c r="H28" s="44">
        <f t="shared" si="1"/>
        <v>3</v>
      </c>
      <c r="I28" s="116" t="str">
        <f t="shared" si="2"/>
        <v>Medium</v>
      </c>
      <c r="J28" s="223" t="str">
        <f>INDEX(Trends!$D$3:$D$404,MATCH(C28,Trends!$C$3:$C$404,0))</f>
        <v>Stable</v>
      </c>
      <c r="K28" s="109" t="str">
        <f>IF(Reliability!B26="x","x",(IF(ROUNDUP(Reliability!B26,0)=1,"Very High",IF(ROUNDUP(Reliability!B26,0)=2,"High",IF(ROUNDUP(Reliability!B26,0)=3,"Medium",IF(ROUNDUP(Reliability!B26,0)=4,"Low","Very Low"))))))</f>
        <v>Medium</v>
      </c>
      <c r="L28" s="224">
        <f t="shared" si="3"/>
        <v>1.9</v>
      </c>
      <c r="M28" s="225">
        <f>'Impact of the crisis'!N29</f>
        <v>1.4</v>
      </c>
      <c r="N28" s="225">
        <f>'Impact of the crisis'!AB29</f>
        <v>2.2000000000000002</v>
      </c>
      <c r="O28" s="224">
        <f>'Conditions of people affected'!R29</f>
        <v>2.85</v>
      </c>
      <c r="P28" s="225">
        <f>'Conditions of people affected'!K29</f>
        <v>2.7</v>
      </c>
      <c r="Q28" s="225">
        <f>'Conditions of people affected'!Q29</f>
        <v>3</v>
      </c>
      <c r="R28" s="225">
        <f t="shared" si="4"/>
        <v>1.8</v>
      </c>
      <c r="S28" s="225">
        <f>'Complexity of the crisis'!X29</f>
        <v>2.1</v>
      </c>
      <c r="T28" s="225">
        <f>'Complexity of the crisis'!AN29</f>
        <v>1.5</v>
      </c>
      <c r="U28" s="124" t="str">
        <f>VLOOKUP(C28,Lists!$C$3:$E$160,3,FALSE)</f>
        <v>Americas</v>
      </c>
      <c r="V28" s="125" t="s">
        <v>4755</v>
      </c>
    </row>
    <row r="29" spans="1:22" ht="15.75" customHeight="1" x14ac:dyDescent="0.35">
      <c r="A29" s="45" t="str">
        <f>'Crisis Indicator Data'!A27</f>
        <v>Syrian Refugee Crisis in Egypt</v>
      </c>
      <c r="B29" s="45" t="str">
        <f>Lists!G27</f>
        <v>Refugee crisis</v>
      </c>
      <c r="C29" s="45" t="str">
        <f>'Crisis Indicator Data'!C27</f>
        <v>EGY002</v>
      </c>
      <c r="D29" s="45" t="str">
        <f>'Crisis Indicator Data'!D27</f>
        <v>Egypt</v>
      </c>
      <c r="E29" s="45" t="str">
        <f>'Crisis Indicator Data'!E27</f>
        <v>EGY</v>
      </c>
      <c r="F29" s="45" t="str">
        <f>'Crisis Indicator Data'!B27</f>
        <v>International displacement</v>
      </c>
      <c r="G29" s="222">
        <f t="shared" si="0"/>
        <v>2.4</v>
      </c>
      <c r="H29" s="44">
        <f t="shared" si="1"/>
        <v>3</v>
      </c>
      <c r="I29" s="116" t="str">
        <f t="shared" si="2"/>
        <v>Medium</v>
      </c>
      <c r="J29" s="223" t="str">
        <f>INDEX(Trends!$D$3:$D$404,MATCH(C29,Trends!$C$3:$C$404,0))</f>
        <v>Decreasing</v>
      </c>
      <c r="K29" s="109" t="str">
        <f>IF(Reliability!B27="x","x",(IF(ROUNDUP(Reliability!B27,0)=1,"Very High",IF(ROUNDUP(Reliability!B27,0)=2,"High",IF(ROUNDUP(Reliability!B27,0)=3,"Medium",IF(ROUNDUP(Reliability!B27,0)=4,"Low","Very Low"))))))</f>
        <v>High</v>
      </c>
      <c r="L29" s="224">
        <f t="shared" si="3"/>
        <v>2.2999999999999998</v>
      </c>
      <c r="M29" s="225">
        <f>'Impact of the crisis'!N30</f>
        <v>2.4</v>
      </c>
      <c r="N29" s="225">
        <f>'Impact of the crisis'!AB30</f>
        <v>2.2999999999999998</v>
      </c>
      <c r="O29" s="224">
        <f>'Conditions of people affected'!R30</f>
        <v>2.4</v>
      </c>
      <c r="P29" s="225">
        <f>'Conditions of people affected'!K30</f>
        <v>2.8</v>
      </c>
      <c r="Q29" s="225">
        <f>'Conditions of people affected'!Q30</f>
        <v>2</v>
      </c>
      <c r="R29" s="225">
        <f t="shared" si="4"/>
        <v>2.6</v>
      </c>
      <c r="S29" s="225">
        <f>'Complexity of the crisis'!X30</f>
        <v>3.2</v>
      </c>
      <c r="T29" s="225">
        <f>'Complexity of the crisis'!AN30</f>
        <v>2</v>
      </c>
      <c r="U29" s="124" t="str">
        <f>VLOOKUP(C29,Lists!$C$3:$E$160,3,FALSE)</f>
        <v>Africa</v>
      </c>
      <c r="V29" s="125" t="s">
        <v>6709</v>
      </c>
    </row>
    <row r="30" spans="1:22" ht="15.75" customHeight="1" x14ac:dyDescent="0.35">
      <c r="A30" s="45" t="str">
        <f>'Crisis Indicator Data'!A28</f>
        <v>Complex crisis in Eritrea</v>
      </c>
      <c r="B30" s="45" t="str">
        <f>Lists!G28</f>
        <v>Complex crisis</v>
      </c>
      <c r="C30" s="45" t="str">
        <f>'Crisis Indicator Data'!C28</f>
        <v>ERI001</v>
      </c>
      <c r="D30" s="45" t="str">
        <f>'Crisis Indicator Data'!D28</f>
        <v>Eritrea</v>
      </c>
      <c r="E30" s="45" t="str">
        <f>'Crisis Indicator Data'!E28</f>
        <v>ERI</v>
      </c>
      <c r="F30" s="45" t="str">
        <f>'Crisis Indicator Data'!B28</f>
        <v>Complex crisis</v>
      </c>
      <c r="G30" s="222">
        <f t="shared" si="0"/>
        <v>3.7</v>
      </c>
      <c r="H30" s="44">
        <f t="shared" si="1"/>
        <v>4</v>
      </c>
      <c r="I30" s="116" t="str">
        <f t="shared" si="2"/>
        <v>High</v>
      </c>
      <c r="J30" s="223" t="str">
        <f>INDEX(Trends!$D$3:$D$404,MATCH(C30,Trends!$C$3:$C$404,0))</f>
        <v>Stable</v>
      </c>
      <c r="K30" s="109" t="str">
        <f>IF(Reliability!B28="x","x",(IF(ROUNDUP(Reliability!B28,0)=1,"Very High",IF(ROUNDUP(Reliability!B28,0)=2,"High",IF(ROUNDUP(Reliability!B28,0)=3,"Medium",IF(ROUNDUP(Reliability!B28,0)=4,"Low","Very Low"))))))</f>
        <v>Medium</v>
      </c>
      <c r="L30" s="224">
        <f t="shared" si="3"/>
        <v>3.4</v>
      </c>
      <c r="M30" s="225">
        <f>'Impact of the crisis'!N31</f>
        <v>3.8</v>
      </c>
      <c r="N30" s="225">
        <f>'Impact of the crisis'!AB31</f>
        <v>3.1</v>
      </c>
      <c r="O30" s="224">
        <f>'Conditions of people affected'!R31</f>
        <v>3.5</v>
      </c>
      <c r="P30" s="225">
        <f>'Conditions of people affected'!K31</f>
        <v>4</v>
      </c>
      <c r="Q30" s="225">
        <f>'Conditions of people affected'!Q31</f>
        <v>3</v>
      </c>
      <c r="R30" s="225">
        <f t="shared" si="4"/>
        <v>4.0999999999999996</v>
      </c>
      <c r="S30" s="225">
        <f>'Complexity of the crisis'!X31</f>
        <v>2.6</v>
      </c>
      <c r="T30" s="225">
        <f>'Complexity of the crisis'!AN31</f>
        <v>5</v>
      </c>
      <c r="U30" s="124" t="str">
        <f>VLOOKUP(C30,Lists!$C$3:$E$160,3,FALSE)</f>
        <v>Africa</v>
      </c>
      <c r="V30" s="125" t="s">
        <v>4755</v>
      </c>
    </row>
    <row r="31" spans="1:22" x14ac:dyDescent="0.35">
      <c r="A31" s="45" t="str">
        <f>'Crisis Indicator Data'!A29</f>
        <v>Mixed migration flows in spain</v>
      </c>
      <c r="B31" s="45" t="str">
        <f>Lists!G29</f>
        <v>Mixed Migration</v>
      </c>
      <c r="C31" s="45" t="str">
        <f>'Crisis Indicator Data'!C29</f>
        <v>ESP002</v>
      </c>
      <c r="D31" s="45" t="str">
        <f>'Crisis Indicator Data'!D29</f>
        <v>Spain</v>
      </c>
      <c r="E31" s="45" t="str">
        <f>'Crisis Indicator Data'!E29</f>
        <v>ESP</v>
      </c>
      <c r="F31" s="45" t="str">
        <f>'Crisis Indicator Data'!B29</f>
        <v>International displacement</v>
      </c>
      <c r="G31" s="222">
        <f t="shared" si="0"/>
        <v>1.7</v>
      </c>
      <c r="H31" s="44">
        <f t="shared" si="1"/>
        <v>2</v>
      </c>
      <c r="I31" s="116" t="str">
        <f t="shared" si="2"/>
        <v>Low</v>
      </c>
      <c r="J31" s="223" t="str">
        <f>INDEX(Trends!$D$3:$D$404,MATCH(C31,Trends!$C$3:$C$404,0))</f>
        <v>Increasing</v>
      </c>
      <c r="K31" s="109" t="str">
        <f>IF(Reliability!B29="x","x",(IF(ROUNDUP(Reliability!B29,0)=1,"Very High",IF(ROUNDUP(Reliability!B29,0)=2,"High",IF(ROUNDUP(Reliability!B29,0)=3,"Medium",IF(ROUNDUP(Reliability!B29,0)=4,"Low","Very Low"))))))</f>
        <v>High</v>
      </c>
      <c r="L31" s="224">
        <f t="shared" si="3"/>
        <v>2.5</v>
      </c>
      <c r="M31" s="225">
        <f>'Impact of the crisis'!N32</f>
        <v>2.2000000000000002</v>
      </c>
      <c r="N31" s="225">
        <f>'Impact of the crisis'!AB32</f>
        <v>2.6</v>
      </c>
      <c r="O31" s="224">
        <f>'Conditions of people affected'!R32</f>
        <v>1.4</v>
      </c>
      <c r="P31" s="225">
        <f>'Conditions of people affected'!K32</f>
        <v>1.8</v>
      </c>
      <c r="Q31" s="225">
        <f>'Conditions of people affected'!Q32</f>
        <v>1</v>
      </c>
      <c r="R31" s="225">
        <f t="shared" si="4"/>
        <v>1.5</v>
      </c>
      <c r="S31" s="225">
        <f>'Complexity of the crisis'!X32</f>
        <v>2</v>
      </c>
      <c r="T31" s="225">
        <f>'Complexity of the crisis'!AN32</f>
        <v>1</v>
      </c>
      <c r="U31" s="124" t="str">
        <f>VLOOKUP(C31,Lists!$C$3:$E$160,3,FALSE)</f>
        <v>Europe</v>
      </c>
      <c r="V31" s="125" t="s">
        <v>6861</v>
      </c>
    </row>
    <row r="32" spans="1:22" x14ac:dyDescent="0.35">
      <c r="A32" s="45" t="str">
        <f>'Crisis Indicator Data'!A30</f>
        <v>Complex crisis in Ethiopia</v>
      </c>
      <c r="B32" s="45" t="str">
        <f>Lists!G30</f>
        <v>Complex crisis</v>
      </c>
      <c r="C32" s="45" t="str">
        <f>'Crisis Indicator Data'!C30</f>
        <v>ETH001</v>
      </c>
      <c r="D32" s="45" t="str">
        <f>'Crisis Indicator Data'!D30</f>
        <v>Ethiopia</v>
      </c>
      <c r="E32" s="45" t="str">
        <f>'Crisis Indicator Data'!E30</f>
        <v>ETH</v>
      </c>
      <c r="F32" s="45" t="str">
        <f>'Crisis Indicator Data'!B30</f>
        <v>Complex crisis</v>
      </c>
      <c r="G32" s="222">
        <f t="shared" si="0"/>
        <v>4.5999999999999996</v>
      </c>
      <c r="H32" s="44">
        <f t="shared" si="1"/>
        <v>5</v>
      </c>
      <c r="I32" s="116" t="str">
        <f t="shared" si="2"/>
        <v>Very High</v>
      </c>
      <c r="J32" s="223" t="str">
        <f>INDEX(Trends!$D$3:$D$404,MATCH(C32,Trends!$C$3:$C$404,0))</f>
        <v>Increasing</v>
      </c>
      <c r="K32" s="109" t="str">
        <f>IF(Reliability!B30="x","x",(IF(ROUNDUP(Reliability!B30,0)=1,"Very High",IF(ROUNDUP(Reliability!B30,0)=2,"High",IF(ROUNDUP(Reliability!B30,0)=3,"Medium",IF(ROUNDUP(Reliability!B30,0)=4,"Low","Very Low"))))))</f>
        <v>Very High</v>
      </c>
      <c r="L32" s="224">
        <f t="shared" si="3"/>
        <v>4.5999999999999996</v>
      </c>
      <c r="M32" s="225">
        <f>'Impact of the crisis'!N33</f>
        <v>5</v>
      </c>
      <c r="N32" s="225">
        <f>'Impact of the crisis'!AB33</f>
        <v>4.4000000000000004</v>
      </c>
      <c r="O32" s="224">
        <f>'Conditions of people affected'!R33</f>
        <v>5</v>
      </c>
      <c r="P32" s="225">
        <f>'Conditions of people affected'!K33</f>
        <v>5</v>
      </c>
      <c r="Q32" s="225">
        <f>'Conditions of people affected'!Q33</f>
        <v>5</v>
      </c>
      <c r="R32" s="225">
        <f t="shared" si="4"/>
        <v>3.8</v>
      </c>
      <c r="S32" s="225">
        <f>'Complexity of the crisis'!X33</f>
        <v>3.5</v>
      </c>
      <c r="T32" s="225">
        <f>'Complexity of the crisis'!AN33</f>
        <v>4</v>
      </c>
      <c r="U32" s="124" t="str">
        <f>VLOOKUP(C32,Lists!$C$3:$E$160,3,FALSE)</f>
        <v>Africa</v>
      </c>
      <c r="V32" s="125" t="s">
        <v>6450</v>
      </c>
    </row>
    <row r="33" spans="1:22" x14ac:dyDescent="0.35">
      <c r="A33" s="45" t="str">
        <f>'Crisis Indicator Data'!A31</f>
        <v>Flood Crisis in Ethiopia</v>
      </c>
      <c r="B33" s="45" t="str">
        <f>Lists!G31</f>
        <v>Floods</v>
      </c>
      <c r="C33" s="45" t="str">
        <f>'Crisis Indicator Data'!C31</f>
        <v>ETH002</v>
      </c>
      <c r="D33" s="45" t="str">
        <f>'Crisis Indicator Data'!D31</f>
        <v>Ethiopia</v>
      </c>
      <c r="E33" s="45" t="str">
        <f>'Crisis Indicator Data'!E31</f>
        <v>ETH</v>
      </c>
      <c r="F33" s="45" t="str">
        <f>'Crisis Indicator Data'!B31</f>
        <v>Flood</v>
      </c>
      <c r="G33" s="222">
        <f t="shared" si="0"/>
        <v>2.2000000000000002</v>
      </c>
      <c r="H33" s="44">
        <f t="shared" si="1"/>
        <v>3</v>
      </c>
      <c r="I33" s="116" t="str">
        <f t="shared" si="2"/>
        <v>Medium</v>
      </c>
      <c r="J33" s="223" t="str">
        <f>INDEX(Trends!$D$3:$D$404,MATCH(C33,Trends!$C$3:$C$404,0))</f>
        <v>Decreasing</v>
      </c>
      <c r="K33" s="109" t="str">
        <f>IF(Reliability!B31="x","x",(IF(ROUNDUP(Reliability!B31,0)=1,"Very High",IF(ROUNDUP(Reliability!B31,0)=2,"High",IF(ROUNDUP(Reliability!B31,0)=3,"Medium",IF(ROUNDUP(Reliability!B31,0)=4,"Low","Very Low"))))))</f>
        <v>Very High</v>
      </c>
      <c r="L33" s="224">
        <f t="shared" si="3"/>
        <v>2.8</v>
      </c>
      <c r="M33" s="225">
        <f>'Impact of the crisis'!N34</f>
        <v>4.0999999999999996</v>
      </c>
      <c r="N33" s="225">
        <f>'Impact of the crisis'!AB34</f>
        <v>1.8</v>
      </c>
      <c r="O33" s="224">
        <f>'Conditions of people affected'!R34</f>
        <v>1.35</v>
      </c>
      <c r="P33" s="225">
        <f>'Conditions of people affected'!K34</f>
        <v>1.7</v>
      </c>
      <c r="Q33" s="225">
        <f>'Conditions of people affected'!Q34</f>
        <v>1</v>
      </c>
      <c r="R33" s="225">
        <f t="shared" si="4"/>
        <v>3</v>
      </c>
      <c r="S33" s="225">
        <f>'Complexity of the crisis'!X34</f>
        <v>3.5</v>
      </c>
      <c r="T33" s="225">
        <f>'Complexity of the crisis'!AN34</f>
        <v>2.5</v>
      </c>
      <c r="U33" s="124" t="str">
        <f>VLOOKUP(C33,Lists!$C$3:$E$160,3,FALSE)</f>
        <v>Africa</v>
      </c>
      <c r="V33" s="125" t="s">
        <v>6450</v>
      </c>
    </row>
    <row r="34" spans="1:22" x14ac:dyDescent="0.35">
      <c r="A34" s="45" t="str">
        <f>'Crisis Indicator Data'!A32</f>
        <v>International Displacement</v>
      </c>
      <c r="B34" s="45" t="str">
        <f>Lists!G32</f>
        <v>International Displacement</v>
      </c>
      <c r="C34" s="45" t="str">
        <f>'Crisis Indicator Data'!C32</f>
        <v>ETH003</v>
      </c>
      <c r="D34" s="45" t="str">
        <f>'Crisis Indicator Data'!D32</f>
        <v>Ethiopia</v>
      </c>
      <c r="E34" s="45" t="str">
        <f>'Crisis Indicator Data'!E32</f>
        <v>ETH</v>
      </c>
      <c r="F34" s="45" t="str">
        <f>'Crisis Indicator Data'!B32</f>
        <v>International displacement</v>
      </c>
      <c r="G34" s="222">
        <f t="shared" si="0"/>
        <v>3</v>
      </c>
      <c r="H34" s="44">
        <f t="shared" si="1"/>
        <v>3</v>
      </c>
      <c r="I34" s="116" t="str">
        <f t="shared" si="2"/>
        <v>Medium</v>
      </c>
      <c r="J34" s="223" t="str">
        <f>INDEX(Trends!$D$3:$D$404,MATCH(C34,Trends!$C$3:$C$404,0))</f>
        <v>Increasing</v>
      </c>
      <c r="K34" s="109" t="str">
        <f>IF(Reliability!B32="x","x",(IF(ROUNDUP(Reliability!B32,0)=1,"Very High",IF(ROUNDUP(Reliability!B32,0)=2,"High",IF(ROUNDUP(Reliability!B32,0)=3,"Medium",IF(ROUNDUP(Reliability!B32,0)=4,"Low","Very Low"))))))</f>
        <v>Very High</v>
      </c>
      <c r="L34" s="224">
        <f t="shared" si="3"/>
        <v>3.5</v>
      </c>
      <c r="M34" s="225">
        <f>'Impact of the crisis'!N35</f>
        <v>5</v>
      </c>
      <c r="N34" s="225">
        <f>'Impact of the crisis'!AB35</f>
        <v>2.2000000000000002</v>
      </c>
      <c r="O34" s="224">
        <f>'Conditions of people affected'!R35</f>
        <v>2.6</v>
      </c>
      <c r="P34" s="225">
        <f>'Conditions of people affected'!K35</f>
        <v>3.2</v>
      </c>
      <c r="Q34" s="225">
        <f>'Conditions of people affected'!Q35</f>
        <v>2</v>
      </c>
      <c r="R34" s="225">
        <f t="shared" si="4"/>
        <v>3.3</v>
      </c>
      <c r="S34" s="225">
        <f>'Complexity of the crisis'!X35</f>
        <v>3.5</v>
      </c>
      <c r="T34" s="225">
        <f>'Complexity of the crisis'!AN35</f>
        <v>3</v>
      </c>
      <c r="U34" s="124" t="str">
        <f>VLOOKUP(C34,Lists!$C$3:$E$160,3,FALSE)</f>
        <v>Africa</v>
      </c>
      <c r="V34" s="125" t="s">
        <v>6450</v>
      </c>
    </row>
    <row r="35" spans="1:22" x14ac:dyDescent="0.35">
      <c r="A35" s="45" t="str">
        <f>'Crisis Indicator Data'!A33</f>
        <v>Crisis in Tigray</v>
      </c>
      <c r="B35" s="45" t="str">
        <f>Lists!G33</f>
        <v>Crisis in Tigray</v>
      </c>
      <c r="C35" s="45" t="str">
        <f>'Crisis Indicator Data'!C33</f>
        <v>ETH004</v>
      </c>
      <c r="D35" s="45" t="str">
        <f>'Crisis Indicator Data'!D33</f>
        <v>Ethiopia</v>
      </c>
      <c r="E35" s="45" t="str">
        <f>'Crisis Indicator Data'!E33</f>
        <v>ETH</v>
      </c>
      <c r="F35" s="45" t="str">
        <f>'Crisis Indicator Data'!B33</f>
        <v>Conflict</v>
      </c>
      <c r="G35" s="222">
        <f t="shared" si="0"/>
        <v>4.3</v>
      </c>
      <c r="H35" s="44">
        <f t="shared" si="1"/>
        <v>5</v>
      </c>
      <c r="I35" s="116" t="str">
        <f t="shared" si="2"/>
        <v>Very High</v>
      </c>
      <c r="J35" s="223" t="str">
        <f>INDEX(Trends!$D$3:$D$404,MATCH(C35,Trends!$C$3:$C$404,0))</f>
        <v>Increasing</v>
      </c>
      <c r="K35" s="109" t="str">
        <f>IF(Reliability!B33="x","x",(IF(ROUNDUP(Reliability!B33,0)=1,"Very High",IF(ROUNDUP(Reliability!B33,0)=2,"High",IF(ROUNDUP(Reliability!B33,0)=3,"Medium",IF(ROUNDUP(Reliability!B33,0)=4,"Low","Very Low"))))))</f>
        <v>High</v>
      </c>
      <c r="L35" s="224">
        <f t="shared" si="3"/>
        <v>4</v>
      </c>
      <c r="M35" s="225">
        <f>'Impact of the crisis'!N36</f>
        <v>1.6</v>
      </c>
      <c r="N35" s="225">
        <f>'Impact of the crisis'!AB36</f>
        <v>4.7</v>
      </c>
      <c r="O35" s="224">
        <f>'Conditions of people affected'!R36</f>
        <v>4.75</v>
      </c>
      <c r="P35" s="225">
        <f>'Conditions of people affected'!K36</f>
        <v>4.5</v>
      </c>
      <c r="Q35" s="225">
        <f>'Conditions of people affected'!Q36</f>
        <v>5</v>
      </c>
      <c r="R35" s="225">
        <f t="shared" si="4"/>
        <v>3.8</v>
      </c>
      <c r="S35" s="225">
        <f>'Complexity of the crisis'!X36</f>
        <v>3.5</v>
      </c>
      <c r="T35" s="225">
        <f>'Complexity of the crisis'!AN36</f>
        <v>4</v>
      </c>
      <c r="U35" s="124" t="str">
        <f>VLOOKUP(C35,Lists!$C$3:$E$160,3,FALSE)</f>
        <v>Africa</v>
      </c>
      <c r="V35" s="125" t="s">
        <v>6450</v>
      </c>
    </row>
    <row r="36" spans="1:22" x14ac:dyDescent="0.35">
      <c r="A36" s="45" t="str">
        <f>'Crisis Indicator Data'!A34</f>
        <v>Mixed migration flows in Greece</v>
      </c>
      <c r="B36" s="45" t="str">
        <f>Lists!G34</f>
        <v>Mixed Migration</v>
      </c>
      <c r="C36" s="45" t="str">
        <f>'Crisis Indicator Data'!C34</f>
        <v>GRC002</v>
      </c>
      <c r="D36" s="45" t="str">
        <f>'Crisis Indicator Data'!D34</f>
        <v>Greece</v>
      </c>
      <c r="E36" s="45" t="str">
        <f>'Crisis Indicator Data'!E34</f>
        <v>GRC</v>
      </c>
      <c r="F36" s="45" t="str">
        <f>'Crisis Indicator Data'!B34</f>
        <v>International displacement</v>
      </c>
      <c r="G36" s="222">
        <f t="shared" si="0"/>
        <v>1.5</v>
      </c>
      <c r="H36" s="44">
        <f t="shared" si="1"/>
        <v>2</v>
      </c>
      <c r="I36" s="116" t="str">
        <f t="shared" si="2"/>
        <v>Low</v>
      </c>
      <c r="J36" s="223" t="str">
        <f>INDEX(Trends!$D$3:$D$404,MATCH(C36,Trends!$C$3:$C$404,0))</f>
        <v>Decreasing</v>
      </c>
      <c r="K36" s="109" t="str">
        <f>IF(Reliability!B34="x","x",(IF(ROUNDUP(Reliability!B34,0)=1,"Very High",IF(ROUNDUP(Reliability!B34,0)=2,"High",IF(ROUNDUP(Reliability!B34,0)=3,"Medium",IF(ROUNDUP(Reliability!B34,0)=4,"Low","Very Low"))))))</f>
        <v>High</v>
      </c>
      <c r="L36" s="224">
        <f t="shared" si="3"/>
        <v>2</v>
      </c>
      <c r="M36" s="225">
        <f>'Impact of the crisis'!N37</f>
        <v>0.3</v>
      </c>
      <c r="N36" s="225">
        <f>'Impact of the crisis'!AB37</f>
        <v>2.7</v>
      </c>
      <c r="O36" s="224">
        <f>'Conditions of people affected'!R37</f>
        <v>1.2</v>
      </c>
      <c r="P36" s="225">
        <f>'Conditions of people affected'!K37</f>
        <v>0.4</v>
      </c>
      <c r="Q36" s="225">
        <f>'Conditions of people affected'!Q37</f>
        <v>2</v>
      </c>
      <c r="R36" s="225">
        <f t="shared" si="4"/>
        <v>1.7</v>
      </c>
      <c r="S36" s="225">
        <f>'Complexity of the crisis'!X37</f>
        <v>1.8</v>
      </c>
      <c r="T36" s="225">
        <f>'Complexity of the crisis'!AN37</f>
        <v>1.5</v>
      </c>
      <c r="U36" s="124" t="str">
        <f>VLOOKUP(C36,Lists!$C$3:$E$160,3,FALSE)</f>
        <v>Europe</v>
      </c>
      <c r="V36" s="125" t="s">
        <v>7027</v>
      </c>
    </row>
    <row r="37" spans="1:22" s="218" customFormat="1" x14ac:dyDescent="0.35">
      <c r="A37" s="212" t="str">
        <f>'Crisis Indicator Data'!A35</f>
        <v>Complex crisis in Guatemala</v>
      </c>
      <c r="B37" s="212" t="str">
        <f>Lists!G35</f>
        <v>Complex crisis</v>
      </c>
      <c r="C37" s="212" t="str">
        <f>'Crisis Indicator Data'!C35</f>
        <v>GTM001</v>
      </c>
      <c r="D37" s="212" t="str">
        <f>'Crisis Indicator Data'!D35</f>
        <v>Guatemala</v>
      </c>
      <c r="E37" s="212" t="str">
        <f>'Crisis Indicator Data'!E35</f>
        <v>GTM</v>
      </c>
      <c r="F37" s="212" t="str">
        <f>'Crisis Indicator Data'!B35</f>
        <v>Complex crisis</v>
      </c>
      <c r="G37" s="226">
        <f t="shared" ref="G37:G68" si="5">IF(OR(O37="x",L37="x"),"x",ROUND((5-GEOMEAN(((5-L37)/5*4+1),((5-O37)/5*4+1),((5-O37)/5*4+1)))/4*3.5+R37*0.3,1))</f>
        <v>3.4</v>
      </c>
      <c r="H37" s="213">
        <f t="shared" ref="H37:H68" si="6">IF(G37="x","x",ROUNDUP(G37,0))</f>
        <v>4</v>
      </c>
      <c r="I37" s="214" t="str">
        <f t="shared" ref="I37:I68" si="7">IF(O37="x","x",IF(L37="x","x",(IF(H37=5,"Very High",IF(H37=4,"High",IF(H37=3,"Medium",IF(H37=2,"Low","Very Low")))))))</f>
        <v>High</v>
      </c>
      <c r="J37" s="227" t="str">
        <f>INDEX(Trends!$D$3:$D$404,MATCH(C37,Trends!$C$3:$C$404,0))</f>
        <v>Stable</v>
      </c>
      <c r="K37" s="215" t="str">
        <f>IF(Reliability!B35="x","x",(IF(ROUNDUP(Reliability!B35,0)=1,"Very High",IF(ROUNDUP(Reliability!B35,0)=2,"High",IF(ROUNDUP(Reliability!B35,0)=3,"Medium",IF(ROUNDUP(Reliability!B35,0)=4,"Low","Very Low"))))))</f>
        <v>High</v>
      </c>
      <c r="L37" s="228">
        <f t="shared" ref="L37:L68" si="8">IF(OR(N37="x",M37="x"),"x",ROUND((5-GEOMEAN(((5-M37)/5*4+1),((5-N37)/5*4+1),((5-N37)/5*4+1)))/4*5,1))</f>
        <v>3.7</v>
      </c>
      <c r="M37" s="229">
        <f>'Impact of the crisis'!N38</f>
        <v>4.3</v>
      </c>
      <c r="N37" s="229">
        <f>'Impact of the crisis'!AB38</f>
        <v>3.4</v>
      </c>
      <c r="O37" s="228">
        <f>'Conditions of people affected'!R38</f>
        <v>3.6</v>
      </c>
      <c r="P37" s="229">
        <f>'Conditions of people affected'!K38</f>
        <v>4.2</v>
      </c>
      <c r="Q37" s="229">
        <f>'Conditions of people affected'!Q38</f>
        <v>3</v>
      </c>
      <c r="R37" s="229">
        <f t="shared" ref="R37:R68" si="9">IF(OR(T37="x",S37="x"),S37,ROUND((5-GEOMEAN(((5-S37)/5*4+1),((5-T37)/5*4+1)))/4*5,1))</f>
        <v>2.9</v>
      </c>
      <c r="S37" s="229">
        <f>'Complexity of the crisis'!X38</f>
        <v>3.3</v>
      </c>
      <c r="T37" s="229">
        <f>'Complexity of the crisis'!AN38</f>
        <v>2.5</v>
      </c>
      <c r="U37" s="216" t="str">
        <f>VLOOKUP(C37,Lists!$C$3:$E$160,3,FALSE)</f>
        <v>Americas</v>
      </c>
      <c r="V37" s="217" t="s">
        <v>4470</v>
      </c>
    </row>
    <row r="38" spans="1:22" x14ac:dyDescent="0.35">
      <c r="A38" s="45" t="str">
        <f>'Crisis Indicator Data'!A36</f>
        <v>Hurricane Eta and Iota in Guatemala</v>
      </c>
      <c r="B38" s="45" t="str">
        <f>Lists!G36</f>
        <v>Hurricane Eta and Iota</v>
      </c>
      <c r="C38" s="45" t="str">
        <f>'Crisis Indicator Data'!C36</f>
        <v>GTM003</v>
      </c>
      <c r="D38" s="45" t="str">
        <f>'Crisis Indicator Data'!D36</f>
        <v>Guatemala</v>
      </c>
      <c r="E38" s="45" t="str">
        <f>'Crisis Indicator Data'!E36</f>
        <v>GTM</v>
      </c>
      <c r="F38" s="45" t="str">
        <f>'Crisis Indicator Data'!B36</f>
        <v>Tropical cyclone</v>
      </c>
      <c r="G38" s="222">
        <f t="shared" si="5"/>
        <v>3.1</v>
      </c>
      <c r="H38" s="44">
        <f t="shared" si="6"/>
        <v>4</v>
      </c>
      <c r="I38" s="116" t="str">
        <f t="shared" si="7"/>
        <v>High</v>
      </c>
      <c r="J38" s="223" t="str">
        <f>INDEX(Trends!$D$3:$D$404,MATCH(C38,Trends!$C$3:$C$404,0))</f>
        <v>Stable</v>
      </c>
      <c r="K38" s="109" t="str">
        <f>IF(Reliability!B36="x","x",(IF(ROUNDUP(Reliability!B36,0)=1,"Very High",IF(ROUNDUP(Reliability!B36,0)=2,"High",IF(ROUNDUP(Reliability!B36,0)=3,"Medium",IF(ROUNDUP(Reliability!B36,0)=4,"Low","Very Low"))))))</f>
        <v>High</v>
      </c>
      <c r="L38" s="224">
        <f t="shared" si="8"/>
        <v>2.9</v>
      </c>
      <c r="M38" s="225">
        <f>'Impact of the crisis'!N39</f>
        <v>3.6</v>
      </c>
      <c r="N38" s="225">
        <f>'Impact of the crisis'!AB39</f>
        <v>2.4</v>
      </c>
      <c r="O38" s="224">
        <f>'Conditions of people affected'!R39</f>
        <v>3.4</v>
      </c>
      <c r="P38" s="225">
        <f>'Conditions of people affected'!K39</f>
        <v>3.8</v>
      </c>
      <c r="Q38" s="225">
        <f>'Conditions of people affected'!Q39</f>
        <v>3</v>
      </c>
      <c r="R38" s="225">
        <f t="shared" si="9"/>
        <v>2.7</v>
      </c>
      <c r="S38" s="225">
        <f>'Complexity of the crisis'!X39</f>
        <v>3.3</v>
      </c>
      <c r="T38" s="225">
        <f>'Complexity of the crisis'!AN39</f>
        <v>2</v>
      </c>
      <c r="U38" s="124" t="str">
        <f>VLOOKUP(C38,Lists!$C$3:$E$160,3,FALSE)</f>
        <v>Americas</v>
      </c>
      <c r="V38" s="125" t="s">
        <v>4470</v>
      </c>
    </row>
    <row r="39" spans="1:22" x14ac:dyDescent="0.35">
      <c r="A39" s="45" t="str">
        <f>'Crisis Indicator Data'!A37</f>
        <v>Complex crisis in Honduras</v>
      </c>
      <c r="B39" s="45" t="str">
        <f>Lists!G37</f>
        <v>Complex crisis</v>
      </c>
      <c r="C39" s="45" t="str">
        <f>'Crisis Indicator Data'!C37</f>
        <v>HND001</v>
      </c>
      <c r="D39" s="45" t="str">
        <f>'Crisis Indicator Data'!D37</f>
        <v>Honduras</v>
      </c>
      <c r="E39" s="45" t="str">
        <f>'Crisis Indicator Data'!E37</f>
        <v>HND</v>
      </c>
      <c r="F39" s="45" t="str">
        <f>'Crisis Indicator Data'!B37</f>
        <v>Complex crisis</v>
      </c>
      <c r="G39" s="222">
        <f t="shared" si="5"/>
        <v>3.2</v>
      </c>
      <c r="H39" s="44">
        <f t="shared" si="6"/>
        <v>4</v>
      </c>
      <c r="I39" s="116" t="str">
        <f t="shared" si="7"/>
        <v>High</v>
      </c>
      <c r="J39" s="223" t="str">
        <f>INDEX(Trends!$D$3:$D$404,MATCH(C39,Trends!$C$3:$C$404,0))</f>
        <v>Stable</v>
      </c>
      <c r="K39" s="109" t="str">
        <f>IF(Reliability!B37="x","x",(IF(ROUNDUP(Reliability!B37,0)=1,"Very High",IF(ROUNDUP(Reliability!B37,0)=2,"High",IF(ROUNDUP(Reliability!B37,0)=3,"Medium",IF(ROUNDUP(Reliability!B37,0)=4,"Low","Very Low"))))))</f>
        <v>Medium</v>
      </c>
      <c r="L39" s="224">
        <f t="shared" si="8"/>
        <v>3.7</v>
      </c>
      <c r="M39" s="225">
        <f>'Impact of the crisis'!N40</f>
        <v>4.2</v>
      </c>
      <c r="N39" s="225">
        <f>'Impact of the crisis'!AB40</f>
        <v>3.4</v>
      </c>
      <c r="O39" s="224">
        <f>'Conditions of people affected'!R40</f>
        <v>3.25</v>
      </c>
      <c r="P39" s="225">
        <f>'Conditions of people affected'!K40</f>
        <v>3.5</v>
      </c>
      <c r="Q39" s="225">
        <f>'Conditions of people affected'!Q40</f>
        <v>3</v>
      </c>
      <c r="R39" s="225">
        <f t="shared" si="9"/>
        <v>2.8</v>
      </c>
      <c r="S39" s="225">
        <f>'Complexity of the crisis'!X40</f>
        <v>3.1</v>
      </c>
      <c r="T39" s="225">
        <f>'Complexity of the crisis'!AN40</f>
        <v>2.5</v>
      </c>
      <c r="U39" s="124" t="str">
        <f>VLOOKUP(C39,Lists!$C$3:$E$160,3,FALSE)</f>
        <v>Americas</v>
      </c>
      <c r="V39" s="125" t="s">
        <v>4470</v>
      </c>
    </row>
    <row r="40" spans="1:22" x14ac:dyDescent="0.35">
      <c r="A40" s="45" t="str">
        <f>'Crisis Indicator Data'!A38</f>
        <v>Hurricane Eta and Iota in Honduras</v>
      </c>
      <c r="B40" s="45" t="str">
        <f>Lists!G38</f>
        <v>Hurricane Eta and Iota</v>
      </c>
      <c r="C40" s="45" t="str">
        <f>'Crisis Indicator Data'!C38</f>
        <v>HND002</v>
      </c>
      <c r="D40" s="45" t="str">
        <f>'Crisis Indicator Data'!D38</f>
        <v>Honduras</v>
      </c>
      <c r="E40" s="45" t="str">
        <f>'Crisis Indicator Data'!E38</f>
        <v>HND</v>
      </c>
      <c r="F40" s="45" t="str">
        <f>'Crisis Indicator Data'!B38</f>
        <v>Tropical cyclone</v>
      </c>
      <c r="G40" s="222">
        <f t="shared" si="5"/>
        <v>3.3</v>
      </c>
      <c r="H40" s="44">
        <f t="shared" si="6"/>
        <v>4</v>
      </c>
      <c r="I40" s="116" t="str">
        <f t="shared" si="7"/>
        <v>High</v>
      </c>
      <c r="J40" s="223" t="str">
        <f>INDEX(Trends!$D$3:$D$404,MATCH(C40,Trends!$C$3:$C$404,0))</f>
        <v>Stable</v>
      </c>
      <c r="K40" s="109" t="str">
        <f>IF(Reliability!B38="x","x",(IF(ROUNDUP(Reliability!B38,0)=1,"Very High",IF(ROUNDUP(Reliability!B38,0)=2,"High",IF(ROUNDUP(Reliability!B38,0)=3,"Medium",IF(ROUNDUP(Reliability!B38,0)=4,"Low","Very Low"))))))</f>
        <v>High</v>
      </c>
      <c r="L40" s="224">
        <f t="shared" si="8"/>
        <v>3.2</v>
      </c>
      <c r="M40" s="225">
        <f>'Impact of the crisis'!N41</f>
        <v>3.9</v>
      </c>
      <c r="N40" s="225">
        <f>'Impact of the crisis'!AB41</f>
        <v>2.7</v>
      </c>
      <c r="O40" s="224">
        <f>'Conditions of people affected'!R41</f>
        <v>3.55</v>
      </c>
      <c r="P40" s="225">
        <f>'Conditions of people affected'!K41</f>
        <v>4.0999999999999996</v>
      </c>
      <c r="Q40" s="225">
        <f>'Conditions of people affected'!Q41</f>
        <v>3</v>
      </c>
      <c r="R40" s="225">
        <f t="shared" si="9"/>
        <v>3.1</v>
      </c>
      <c r="S40" s="225">
        <f>'Complexity of the crisis'!X41</f>
        <v>3.1</v>
      </c>
      <c r="T40" s="225">
        <f>'Complexity of the crisis'!AN41</f>
        <v>3</v>
      </c>
      <c r="U40" s="124" t="str">
        <f>VLOOKUP(C40,Lists!$C$3:$E$160,3,FALSE)</f>
        <v>Americas</v>
      </c>
      <c r="V40" s="125" t="s">
        <v>4470</v>
      </c>
    </row>
    <row r="41" spans="1:22" x14ac:dyDescent="0.35">
      <c r="A41" s="45" t="str">
        <f>'Crisis Indicator Data'!A39</f>
        <v>Complex crisis in Haiti</v>
      </c>
      <c r="B41" s="45" t="str">
        <f>Lists!G39</f>
        <v>Complex crisis</v>
      </c>
      <c r="C41" s="45" t="str">
        <f>'Crisis Indicator Data'!C39</f>
        <v>HTI001</v>
      </c>
      <c r="D41" s="45" t="str">
        <f>'Crisis Indicator Data'!D39</f>
        <v>Haiti</v>
      </c>
      <c r="E41" s="45" t="str">
        <f>'Crisis Indicator Data'!E39</f>
        <v>HTI</v>
      </c>
      <c r="F41" s="45" t="str">
        <f>'Crisis Indicator Data'!B39</f>
        <v>Complex crisis</v>
      </c>
      <c r="G41" s="222">
        <f t="shared" si="5"/>
        <v>3.8</v>
      </c>
      <c r="H41" s="44">
        <f t="shared" si="6"/>
        <v>4</v>
      </c>
      <c r="I41" s="116" t="str">
        <f t="shared" si="7"/>
        <v>High</v>
      </c>
      <c r="J41" s="223" t="str">
        <f>INDEX(Trends!$D$3:$D$404,MATCH(C41,Trends!$C$3:$C$404,0))</f>
        <v>Increasing</v>
      </c>
      <c r="K41" s="109" t="str">
        <f>IF(Reliability!B39="x","x",(IF(ROUNDUP(Reliability!B39,0)=1,"Very High",IF(ROUNDUP(Reliability!B39,0)=2,"High",IF(ROUNDUP(Reliability!B39,0)=3,"Medium",IF(ROUNDUP(Reliability!B39,0)=4,"Low","Very Low"))))))</f>
        <v>High</v>
      </c>
      <c r="L41" s="224">
        <f t="shared" si="8"/>
        <v>3.2</v>
      </c>
      <c r="M41" s="225">
        <f>'Impact of the crisis'!N42</f>
        <v>4</v>
      </c>
      <c r="N41" s="225">
        <f>'Impact of the crisis'!AB42</f>
        <v>2.7</v>
      </c>
      <c r="O41" s="224">
        <f>'Conditions of people affected'!R42</f>
        <v>4.7</v>
      </c>
      <c r="P41" s="225">
        <f>'Conditions of people affected'!K42</f>
        <v>4.4000000000000004</v>
      </c>
      <c r="Q41" s="225">
        <f>'Conditions of people affected'!Q42</f>
        <v>5</v>
      </c>
      <c r="R41" s="225">
        <f t="shared" si="9"/>
        <v>2.5</v>
      </c>
      <c r="S41" s="225">
        <f>'Complexity of the crisis'!X42</f>
        <v>2.9</v>
      </c>
      <c r="T41" s="225">
        <f>'Complexity of the crisis'!AN42</f>
        <v>2</v>
      </c>
      <c r="U41" s="124" t="str">
        <f>VLOOKUP(C41,Lists!$C$3:$E$160,3,FALSE)</f>
        <v>Americas</v>
      </c>
      <c r="V41" s="125" t="s">
        <v>5845</v>
      </c>
    </row>
    <row r="42" spans="1:22" x14ac:dyDescent="0.35">
      <c r="A42" s="45" t="str">
        <f>'Crisis Indicator Data'!A40</f>
        <v>Papua Conflict</v>
      </c>
      <c r="B42" s="45" t="str">
        <f>Lists!G40</f>
        <v>Papua Conflict</v>
      </c>
      <c r="C42" s="45" t="str">
        <f>'Crisis Indicator Data'!C40</f>
        <v>IDN002</v>
      </c>
      <c r="D42" s="45" t="str">
        <f>'Crisis Indicator Data'!D40</f>
        <v>Indonesia</v>
      </c>
      <c r="E42" s="45" t="str">
        <f>'Crisis Indicator Data'!E40</f>
        <v>IDN</v>
      </c>
      <c r="F42" s="45" t="str">
        <f>'Crisis Indicator Data'!B40</f>
        <v>Conflict</v>
      </c>
      <c r="G42" s="222" t="str">
        <f t="shared" si="5"/>
        <v>x</v>
      </c>
      <c r="H42" s="44" t="str">
        <f t="shared" si="6"/>
        <v>x</v>
      </c>
      <c r="I42" s="116" t="str">
        <f t="shared" si="7"/>
        <v>x</v>
      </c>
      <c r="J42" s="223" t="str">
        <f>INDEX(Trends!$D$3:$D$404,MATCH(C42,Trends!$C$3:$C$404,0))</f>
        <v>-</v>
      </c>
      <c r="K42" s="109" t="str">
        <f>IF(Reliability!B40="x","x",(IF(ROUNDUP(Reliability!B40,0)=1,"Very High",IF(ROUNDUP(Reliability!B40,0)=2,"High",IF(ROUNDUP(Reliability!B40,0)=3,"Medium",IF(ROUNDUP(Reliability!B40,0)=4,"Low","Very Low"))))))</f>
        <v>Very Low</v>
      </c>
      <c r="L42" s="224">
        <f t="shared" si="8"/>
        <v>3.2</v>
      </c>
      <c r="M42" s="225">
        <f>'Impact of the crisis'!N43</f>
        <v>1.9</v>
      </c>
      <c r="N42" s="225">
        <f>'Impact of the crisis'!AB43</f>
        <v>3.7</v>
      </c>
      <c r="O42" s="224" t="str">
        <f>'Conditions of people affected'!R43</f>
        <v>x</v>
      </c>
      <c r="P42" s="225" t="str">
        <f>'Conditions of people affected'!K43</f>
        <v>x</v>
      </c>
      <c r="Q42" s="225" t="str">
        <f>'Conditions of people affected'!Q43</f>
        <v>x</v>
      </c>
      <c r="R42" s="225">
        <f t="shared" si="9"/>
        <v>2.9</v>
      </c>
      <c r="S42" s="225">
        <f>'Complexity of the crisis'!X43</f>
        <v>2.8</v>
      </c>
      <c r="T42" s="225">
        <f>'Complexity of the crisis'!AN43</f>
        <v>3</v>
      </c>
      <c r="U42" s="124" t="str">
        <f>VLOOKUP(C42,Lists!$C$3:$E$160,3,FALSE)</f>
        <v>Asia</v>
      </c>
      <c r="V42" s="125" t="s">
        <v>6450</v>
      </c>
    </row>
    <row r="43" spans="1:22" x14ac:dyDescent="0.35">
      <c r="A43" s="45" t="str">
        <f>'Crisis Indicator Data'!A41</f>
        <v>Conflict in Jammu and Kashmir</v>
      </c>
      <c r="B43" s="45" t="str">
        <f>Lists!G41</f>
        <v xml:space="preserve">Kashmir conflict </v>
      </c>
      <c r="C43" s="45" t="str">
        <f>'Crisis Indicator Data'!C41</f>
        <v>IND002</v>
      </c>
      <c r="D43" s="45" t="str">
        <f>'Crisis Indicator Data'!D41</f>
        <v>India</v>
      </c>
      <c r="E43" s="45" t="str">
        <f>'Crisis Indicator Data'!E41</f>
        <v>IND</v>
      </c>
      <c r="F43" s="45" t="str">
        <f>'Crisis Indicator Data'!B41</f>
        <v>Conflict</v>
      </c>
      <c r="G43" s="222" t="str">
        <f t="shared" si="5"/>
        <v>x</v>
      </c>
      <c r="H43" s="44" t="str">
        <f t="shared" si="6"/>
        <v>x</v>
      </c>
      <c r="I43" s="116" t="str">
        <f t="shared" si="7"/>
        <v>x</v>
      </c>
      <c r="J43" s="223" t="str">
        <f>INDEX(Trends!$D$3:$D$404,MATCH(C43,Trends!$C$3:$C$404,0))</f>
        <v>-</v>
      </c>
      <c r="K43" s="109" t="str">
        <f>IF(Reliability!B41="x","x",(IF(ROUNDUP(Reliability!B41,0)=1,"Very High",IF(ROUNDUP(Reliability!B41,0)=2,"High",IF(ROUNDUP(Reliability!B41,0)=3,"Medium",IF(ROUNDUP(Reliability!B41,0)=4,"Low","Very Low"))))))</f>
        <v>Low</v>
      </c>
      <c r="L43" s="224">
        <f t="shared" si="8"/>
        <v>4</v>
      </c>
      <c r="M43" s="225">
        <f>'Impact of the crisis'!N44</f>
        <v>2</v>
      </c>
      <c r="N43" s="225">
        <f>'Impact of the crisis'!AB44</f>
        <v>4.5999999999999996</v>
      </c>
      <c r="O43" s="224" t="str">
        <f>'Conditions of people affected'!R44</f>
        <v>x</v>
      </c>
      <c r="P43" s="225" t="str">
        <f>'Conditions of people affected'!K44</f>
        <v>x</v>
      </c>
      <c r="Q43" s="225" t="str">
        <f>'Conditions of people affected'!Q44</f>
        <v>x</v>
      </c>
      <c r="R43" s="225">
        <f t="shared" si="9"/>
        <v>2.8</v>
      </c>
      <c r="S43" s="225">
        <f>'Complexity of the crisis'!X44</f>
        <v>2.6</v>
      </c>
      <c r="T43" s="225">
        <f>'Complexity of the crisis'!AN44</f>
        <v>3</v>
      </c>
      <c r="U43" s="124" t="str">
        <f>VLOOKUP(C43,Lists!$C$3:$E$160,3,FALSE)</f>
        <v>Asia</v>
      </c>
      <c r="V43" s="125" t="s">
        <v>6450</v>
      </c>
    </row>
    <row r="44" spans="1:22" x14ac:dyDescent="0.35">
      <c r="A44" s="45" t="str">
        <f>'Crisis Indicator Data'!A42</f>
        <v>Afghan Refugees in Iran</v>
      </c>
      <c r="B44" s="45" t="str">
        <f>Lists!G42</f>
        <v>Afghan Refugees</v>
      </c>
      <c r="C44" s="45" t="str">
        <f>'Crisis Indicator Data'!C42</f>
        <v>IRN004</v>
      </c>
      <c r="D44" s="45" t="str">
        <f>'Crisis Indicator Data'!D42</f>
        <v>Iran</v>
      </c>
      <c r="E44" s="45" t="str">
        <f>'Crisis Indicator Data'!E42</f>
        <v>IRN</v>
      </c>
      <c r="F44" s="45" t="str">
        <f>'Crisis Indicator Data'!B42</f>
        <v>International displacement</v>
      </c>
      <c r="G44" s="222">
        <f t="shared" si="5"/>
        <v>3.4</v>
      </c>
      <c r="H44" s="44">
        <f t="shared" si="6"/>
        <v>4</v>
      </c>
      <c r="I44" s="116" t="str">
        <f t="shared" si="7"/>
        <v>High</v>
      </c>
      <c r="J44" s="223" t="str">
        <f>INDEX(Trends!$D$3:$D$404,MATCH(C44,Trends!$C$3:$C$404,0))</f>
        <v>Stable</v>
      </c>
      <c r="K44" s="109" t="str">
        <f>IF(Reliability!B42="x","x",(IF(ROUNDUP(Reliability!B42,0)=1,"Very High",IF(ROUNDUP(Reliability!B42,0)=2,"High",IF(ROUNDUP(Reliability!B42,0)=3,"Medium",IF(ROUNDUP(Reliability!B42,0)=4,"Low","Very Low"))))))</f>
        <v>High</v>
      </c>
      <c r="L44" s="224">
        <f t="shared" si="8"/>
        <v>2.8</v>
      </c>
      <c r="M44" s="225">
        <f>'Impact of the crisis'!N45</f>
        <v>2.7</v>
      </c>
      <c r="N44" s="225">
        <f>'Impact of the crisis'!AB45</f>
        <v>2.8</v>
      </c>
      <c r="O44" s="224">
        <f>'Conditions of people affected'!R45</f>
        <v>4.05</v>
      </c>
      <c r="P44" s="225">
        <f>'Conditions of people affected'!K45</f>
        <v>4.0999999999999996</v>
      </c>
      <c r="Q44" s="225">
        <f>'Conditions of people affected'!Q45</f>
        <v>4</v>
      </c>
      <c r="R44" s="225">
        <f t="shared" si="9"/>
        <v>2.7</v>
      </c>
      <c r="S44" s="225">
        <f>'Complexity of the crisis'!X45</f>
        <v>2.8</v>
      </c>
      <c r="T44" s="225">
        <f>'Complexity of the crisis'!AN45</f>
        <v>2.5</v>
      </c>
      <c r="U44" s="124" t="str">
        <f>VLOOKUP(C44,Lists!$C$3:$E$160,3,FALSE)</f>
        <v>Middle east</v>
      </c>
      <c r="V44" s="125" t="s">
        <v>7027</v>
      </c>
    </row>
    <row r="45" spans="1:22" x14ac:dyDescent="0.35">
      <c r="A45" s="45" t="str">
        <f>'Crisis Indicator Data'!A43</f>
        <v>Multiple crises in Iraq</v>
      </c>
      <c r="B45" s="45" t="str">
        <f>Lists!G43</f>
        <v>Country level</v>
      </c>
      <c r="C45" s="45" t="str">
        <f>'Crisis Indicator Data'!C43</f>
        <v>IRQ001</v>
      </c>
      <c r="D45" s="45" t="str">
        <f>'Crisis Indicator Data'!D43</f>
        <v>Iraq</v>
      </c>
      <c r="E45" s="45" t="str">
        <f>'Crisis Indicator Data'!E43</f>
        <v>IRQ</v>
      </c>
      <c r="F45" s="45" t="str">
        <f>'Crisis Indicator Data'!B43</f>
        <v>Multiple crises country</v>
      </c>
      <c r="G45" s="222">
        <f t="shared" si="5"/>
        <v>4.2</v>
      </c>
      <c r="H45" s="44">
        <f t="shared" si="6"/>
        <v>5</v>
      </c>
      <c r="I45" s="116" t="str">
        <f t="shared" si="7"/>
        <v>Very High</v>
      </c>
      <c r="J45" s="223" t="str">
        <f>INDEX(Trends!$D$3:$D$404,MATCH(C45,Trends!$C$3:$C$404,0))</f>
        <v>Increasing</v>
      </c>
      <c r="K45" s="109" t="str">
        <f>IF(Reliability!B43="x","x",(IF(ROUNDUP(Reliability!B43,0)=1,"Very High",IF(ROUNDUP(Reliability!B43,0)=2,"High",IF(ROUNDUP(Reliability!B43,0)=3,"Medium",IF(ROUNDUP(Reliability!B43,0)=4,"Low","Very Low"))))))</f>
        <v>High</v>
      </c>
      <c r="L45" s="224">
        <f t="shared" si="8"/>
        <v>4.3</v>
      </c>
      <c r="M45" s="225">
        <f>'Impact of the crisis'!N46</f>
        <v>4.9000000000000004</v>
      </c>
      <c r="N45" s="225">
        <f>'Impact of the crisis'!AB46</f>
        <v>3.9</v>
      </c>
      <c r="O45" s="224">
        <f>'Conditions of people affected'!R46</f>
        <v>4.2</v>
      </c>
      <c r="P45" s="225">
        <f>'Conditions of people affected'!K46</f>
        <v>4.4000000000000004</v>
      </c>
      <c r="Q45" s="225">
        <f>'Conditions of people affected'!Q46</f>
        <v>4</v>
      </c>
      <c r="R45" s="225">
        <f t="shared" si="9"/>
        <v>4</v>
      </c>
      <c r="S45" s="225">
        <f>'Complexity of the crisis'!X46</f>
        <v>3.4</v>
      </c>
      <c r="T45" s="225">
        <f>'Complexity of the crisis'!AN46</f>
        <v>4.5</v>
      </c>
      <c r="U45" s="124" t="str">
        <f>VLOOKUP(C45,Lists!$C$3:$E$160,3,FALSE)</f>
        <v>Middle east</v>
      </c>
      <c r="V45" s="125" t="s">
        <v>6861</v>
      </c>
    </row>
    <row r="46" spans="1:22" x14ac:dyDescent="0.35">
      <c r="A46" s="45" t="str">
        <f>'Crisis Indicator Data'!A44</f>
        <v>Conflict  in Iraq</v>
      </c>
      <c r="B46" s="45" t="str">
        <f>Lists!G44</f>
        <v>Conflict</v>
      </c>
      <c r="C46" s="45" t="str">
        <f>'Crisis Indicator Data'!C44</f>
        <v>IRQ002</v>
      </c>
      <c r="D46" s="45" t="str">
        <f>'Crisis Indicator Data'!D44</f>
        <v>Iraq</v>
      </c>
      <c r="E46" s="45" t="str">
        <f>'Crisis Indicator Data'!E44</f>
        <v>IRQ</v>
      </c>
      <c r="F46" s="45" t="str">
        <f>'Crisis Indicator Data'!B44</f>
        <v>Conflict</v>
      </c>
      <c r="G46" s="222">
        <f t="shared" si="5"/>
        <v>4.4000000000000004</v>
      </c>
      <c r="H46" s="44">
        <f t="shared" si="6"/>
        <v>5</v>
      </c>
      <c r="I46" s="116" t="str">
        <f t="shared" si="7"/>
        <v>Very High</v>
      </c>
      <c r="J46" s="223" t="str">
        <f>INDEX(Trends!$D$3:$D$404,MATCH(C46,Trends!$C$3:$C$404,0))</f>
        <v>Increasing</v>
      </c>
      <c r="K46" s="109" t="str">
        <f>IF(Reliability!B44="x","x",(IF(ROUNDUP(Reliability!B44,0)=1,"Very High",IF(ROUNDUP(Reliability!B44,0)=2,"High",IF(ROUNDUP(Reliability!B44,0)=3,"Medium",IF(ROUNDUP(Reliability!B44,0)=4,"Low","Very Low"))))))</f>
        <v>Very High</v>
      </c>
      <c r="L46" s="224">
        <f t="shared" si="8"/>
        <v>4.3</v>
      </c>
      <c r="M46" s="225">
        <f>'Impact of the crisis'!N47</f>
        <v>3.6</v>
      </c>
      <c r="N46" s="225">
        <f>'Impact of the crisis'!AB47</f>
        <v>4.5999999999999996</v>
      </c>
      <c r="O46" s="224">
        <f>'Conditions of people affected'!R47</f>
        <v>4.7</v>
      </c>
      <c r="P46" s="225">
        <f>'Conditions of people affected'!K47</f>
        <v>4.4000000000000004</v>
      </c>
      <c r="Q46" s="225">
        <f>'Conditions of people affected'!Q47</f>
        <v>5</v>
      </c>
      <c r="R46" s="225">
        <f t="shared" si="9"/>
        <v>4</v>
      </c>
      <c r="S46" s="225">
        <f>'Complexity of the crisis'!X47</f>
        <v>3.4</v>
      </c>
      <c r="T46" s="225">
        <f>'Complexity of the crisis'!AN47</f>
        <v>4.5</v>
      </c>
      <c r="U46" s="124" t="str">
        <f>VLOOKUP(C46,Lists!$C$3:$E$160,3,FALSE)</f>
        <v>Middle east</v>
      </c>
      <c r="V46" s="125" t="s">
        <v>6861</v>
      </c>
    </row>
    <row r="47" spans="1:22" x14ac:dyDescent="0.35">
      <c r="A47" s="45" t="str">
        <f>'Crisis Indicator Data'!A45</f>
        <v>Syrian and Palestinian refugees in iraq</v>
      </c>
      <c r="B47" s="45" t="str">
        <f>Lists!G45</f>
        <v>Syrian Refugees</v>
      </c>
      <c r="C47" s="45" t="str">
        <f>'Crisis Indicator Data'!C45</f>
        <v>IRQ003</v>
      </c>
      <c r="D47" s="45" t="str">
        <f>'Crisis Indicator Data'!D45</f>
        <v>Iraq</v>
      </c>
      <c r="E47" s="45" t="str">
        <f>'Crisis Indicator Data'!E45</f>
        <v>IRQ</v>
      </c>
      <c r="F47" s="45" t="str">
        <f>'Crisis Indicator Data'!B45</f>
        <v>International displacement</v>
      </c>
      <c r="G47" s="222">
        <f t="shared" si="5"/>
        <v>2.8</v>
      </c>
      <c r="H47" s="44">
        <f t="shared" si="6"/>
        <v>3</v>
      </c>
      <c r="I47" s="116" t="str">
        <f t="shared" si="7"/>
        <v>Medium</v>
      </c>
      <c r="J47" s="223" t="str">
        <f>INDEX(Trends!$D$3:$D$404,MATCH(C47,Trends!$C$3:$C$404,0))</f>
        <v>Stable</v>
      </c>
      <c r="K47" s="109" t="str">
        <f>IF(Reliability!B45="x","x",(IF(ROUNDUP(Reliability!B45,0)=1,"Very High",IF(ROUNDUP(Reliability!B45,0)=2,"High",IF(ROUNDUP(Reliability!B45,0)=3,"Medium",IF(ROUNDUP(Reliability!B45,0)=4,"Low","Very Low"))))))</f>
        <v>High</v>
      </c>
      <c r="L47" s="224">
        <f t="shared" si="8"/>
        <v>1.8</v>
      </c>
      <c r="M47" s="225">
        <f>'Impact of the crisis'!N48</f>
        <v>1.5</v>
      </c>
      <c r="N47" s="225">
        <f>'Impact of the crisis'!AB48</f>
        <v>2</v>
      </c>
      <c r="O47" s="224">
        <f>'Conditions of people affected'!R48</f>
        <v>2.9</v>
      </c>
      <c r="P47" s="225">
        <f>'Conditions of people affected'!K48</f>
        <v>2.8</v>
      </c>
      <c r="Q47" s="225">
        <f>'Conditions of people affected'!Q48</f>
        <v>3</v>
      </c>
      <c r="R47" s="225">
        <f t="shared" si="9"/>
        <v>3.5</v>
      </c>
      <c r="S47" s="225">
        <f>'Complexity of the crisis'!X48</f>
        <v>3.4</v>
      </c>
      <c r="T47" s="225">
        <f>'Complexity of the crisis'!AN48</f>
        <v>3.5</v>
      </c>
      <c r="U47" s="124" t="str">
        <f>VLOOKUP(C47,Lists!$C$3:$E$160,3,FALSE)</f>
        <v>Middle east</v>
      </c>
      <c r="V47" s="125" t="s">
        <v>6861</v>
      </c>
    </row>
    <row r="48" spans="1:22" x14ac:dyDescent="0.35">
      <c r="A48" s="45" t="str">
        <f>'Crisis Indicator Data'!A46</f>
        <v>Mixed migration flows in Italy</v>
      </c>
      <c r="B48" s="45" t="str">
        <f>Lists!G46</f>
        <v>Mixed Migration</v>
      </c>
      <c r="C48" s="45" t="str">
        <f>'Crisis Indicator Data'!C46</f>
        <v>ITA002</v>
      </c>
      <c r="D48" s="45" t="str">
        <f>'Crisis Indicator Data'!D46</f>
        <v>Italy</v>
      </c>
      <c r="E48" s="45" t="str">
        <f>'Crisis Indicator Data'!E46</f>
        <v>ITA</v>
      </c>
      <c r="F48" s="45" t="str">
        <f>'Crisis Indicator Data'!B46</f>
        <v>International displacement</v>
      </c>
      <c r="G48" s="222">
        <f t="shared" si="5"/>
        <v>1.9</v>
      </c>
      <c r="H48" s="44">
        <f t="shared" si="6"/>
        <v>2</v>
      </c>
      <c r="I48" s="116" t="str">
        <f t="shared" si="7"/>
        <v>Low</v>
      </c>
      <c r="J48" s="223" t="str">
        <f>INDEX(Trends!$D$3:$D$404,MATCH(C48,Trends!$C$3:$C$404,0))</f>
        <v>-</v>
      </c>
      <c r="K48" s="109" t="str">
        <f>IF(Reliability!B46="x","x",(IF(ROUNDUP(Reliability!B46,0)=1,"Very High",IF(ROUNDUP(Reliability!B46,0)=2,"High",IF(ROUNDUP(Reliability!B46,0)=3,"Medium",IF(ROUNDUP(Reliability!B46,0)=4,"Low","Very Low"))))))</f>
        <v>High</v>
      </c>
      <c r="L48" s="224">
        <f t="shared" si="8"/>
        <v>2.7</v>
      </c>
      <c r="M48" s="225">
        <f>'Impact of the crisis'!N49</f>
        <v>1.7</v>
      </c>
      <c r="N48" s="225">
        <f>'Impact of the crisis'!AB49</f>
        <v>3.1</v>
      </c>
      <c r="O48" s="224">
        <f>'Conditions of people affected'!R49</f>
        <v>1.6</v>
      </c>
      <c r="P48" s="225">
        <f>'Conditions of people affected'!K49</f>
        <v>2.2000000000000002</v>
      </c>
      <c r="Q48" s="225">
        <f>'Conditions of people affected'!Q49</f>
        <v>1</v>
      </c>
      <c r="R48" s="225">
        <f t="shared" si="9"/>
        <v>1.5</v>
      </c>
      <c r="S48" s="225">
        <f>'Complexity of the crisis'!X49</f>
        <v>1.5</v>
      </c>
      <c r="T48" s="225">
        <f>'Complexity of the crisis'!AN49</f>
        <v>1.5</v>
      </c>
      <c r="U48" s="124" t="str">
        <f>VLOOKUP(C48,Lists!$C$3:$E$160,3,FALSE)</f>
        <v>Europe</v>
      </c>
      <c r="V48" s="125" t="s">
        <v>6861</v>
      </c>
    </row>
    <row r="49" spans="1:22" x14ac:dyDescent="0.35">
      <c r="A49" s="45" t="str">
        <f>'Crisis Indicator Data'!A47</f>
        <v>Syrian refugees in Jordan</v>
      </c>
      <c r="B49" s="45" t="str">
        <f>Lists!G47</f>
        <v>Syrian refugees</v>
      </c>
      <c r="C49" s="45" t="str">
        <f>'Crisis Indicator Data'!C47</f>
        <v>JOR002</v>
      </c>
      <c r="D49" s="45" t="str">
        <f>'Crisis Indicator Data'!D47</f>
        <v>Jordan</v>
      </c>
      <c r="E49" s="45" t="str">
        <f>'Crisis Indicator Data'!E47</f>
        <v>JOR</v>
      </c>
      <c r="F49" s="45" t="str">
        <f>'Crisis Indicator Data'!B47</f>
        <v>International displacement</v>
      </c>
      <c r="G49" s="222">
        <f t="shared" si="5"/>
        <v>2.9</v>
      </c>
      <c r="H49" s="44">
        <f t="shared" si="6"/>
        <v>3</v>
      </c>
      <c r="I49" s="116" t="str">
        <f t="shared" si="7"/>
        <v>Medium</v>
      </c>
      <c r="J49" s="223" t="str">
        <f>INDEX(Trends!$D$3:$D$404,MATCH(C49,Trends!$C$3:$C$404,0))</f>
        <v>Decreasing</v>
      </c>
      <c r="K49" s="109" t="str">
        <f>IF(Reliability!B47="x","x",(IF(ROUNDUP(Reliability!B47,0)=1,"Very High",IF(ROUNDUP(Reliability!B47,0)=2,"High",IF(ROUNDUP(Reliability!B47,0)=3,"Medium",IF(ROUNDUP(Reliability!B47,0)=4,"Low","Very Low"))))))</f>
        <v>High</v>
      </c>
      <c r="L49" s="224">
        <f t="shared" si="8"/>
        <v>2.7</v>
      </c>
      <c r="M49" s="225">
        <f>'Impact of the crisis'!N50</f>
        <v>3</v>
      </c>
      <c r="N49" s="225">
        <f>'Impact of the crisis'!AB50</f>
        <v>2.6</v>
      </c>
      <c r="O49" s="224">
        <f>'Conditions of people affected'!R50</f>
        <v>3.3</v>
      </c>
      <c r="P49" s="225">
        <f>'Conditions of people affected'!K50</f>
        <v>3.6</v>
      </c>
      <c r="Q49" s="225">
        <f>'Conditions of people affected'!Q50</f>
        <v>3</v>
      </c>
      <c r="R49" s="225">
        <f t="shared" si="9"/>
        <v>2.5</v>
      </c>
      <c r="S49" s="225">
        <f>'Complexity of the crisis'!X50</f>
        <v>2.5</v>
      </c>
      <c r="T49" s="225">
        <f>'Complexity of the crisis'!AN50</f>
        <v>2.5</v>
      </c>
      <c r="U49" s="124" t="str">
        <f>VLOOKUP(C49,Lists!$C$3:$E$160,3,FALSE)</f>
        <v>Middle east</v>
      </c>
      <c r="V49" s="125" t="s">
        <v>6861</v>
      </c>
    </row>
    <row r="50" spans="1:22" x14ac:dyDescent="0.35">
      <c r="A50" s="45" t="str">
        <f>'Crisis Indicator Data'!A48</f>
        <v>Refugee situation in Kenya</v>
      </c>
      <c r="B50" s="45" t="str">
        <f>Lists!G48</f>
        <v>Refugee situation</v>
      </c>
      <c r="C50" s="45" t="str">
        <f>'Crisis Indicator Data'!C48</f>
        <v>KEN002</v>
      </c>
      <c r="D50" s="45" t="str">
        <f>'Crisis Indicator Data'!D48</f>
        <v>Kenya</v>
      </c>
      <c r="E50" s="45" t="str">
        <f>'Crisis Indicator Data'!E48</f>
        <v>KEN</v>
      </c>
      <c r="F50" s="45" t="str">
        <f>'Crisis Indicator Data'!B48</f>
        <v>International displacement</v>
      </c>
      <c r="G50" s="222">
        <f t="shared" si="5"/>
        <v>2.7</v>
      </c>
      <c r="H50" s="44">
        <f t="shared" si="6"/>
        <v>3</v>
      </c>
      <c r="I50" s="116" t="str">
        <f t="shared" si="7"/>
        <v>Medium</v>
      </c>
      <c r="J50" s="223" t="str">
        <f>INDEX(Trends!$D$3:$D$404,MATCH(C50,Trends!$C$3:$C$404,0))</f>
        <v>Stable</v>
      </c>
      <c r="K50" s="109" t="str">
        <f>IF(Reliability!B48="x","x",(IF(ROUNDUP(Reliability!B48,0)=1,"Very High",IF(ROUNDUP(Reliability!B48,0)=2,"High",IF(ROUNDUP(Reliability!B48,0)=3,"Medium",IF(ROUNDUP(Reliability!B48,0)=4,"Low","Very Low"))))))</f>
        <v>Medium</v>
      </c>
      <c r="L50" s="224">
        <f t="shared" si="8"/>
        <v>2.9</v>
      </c>
      <c r="M50" s="225">
        <f>'Impact of the crisis'!N51</f>
        <v>1.9</v>
      </c>
      <c r="N50" s="225">
        <f>'Impact of the crisis'!AB51</f>
        <v>3.3</v>
      </c>
      <c r="O50" s="224">
        <f>'Conditions of people affected'!R51</f>
        <v>2.95</v>
      </c>
      <c r="P50" s="225">
        <f>'Conditions of people affected'!K51</f>
        <v>2.9</v>
      </c>
      <c r="Q50" s="225">
        <f>'Conditions of people affected'!Q51</f>
        <v>3</v>
      </c>
      <c r="R50" s="225">
        <f t="shared" si="9"/>
        <v>2.1</v>
      </c>
      <c r="S50" s="225">
        <f>'Complexity of the crisis'!X51</f>
        <v>2.9</v>
      </c>
      <c r="T50" s="225">
        <f>'Complexity of the crisis'!AN51</f>
        <v>1</v>
      </c>
      <c r="U50" s="124" t="str">
        <f>VLOOKUP(C50,Lists!$C$3:$E$160,3,FALSE)</f>
        <v>Africa</v>
      </c>
      <c r="V50" s="125" t="s">
        <v>5271</v>
      </c>
    </row>
    <row r="51" spans="1:22" ht="14.15" customHeight="1" x14ac:dyDescent="0.35">
      <c r="A51" s="45" t="str">
        <f>'Crisis Indicator Data'!A49</f>
        <v>Syrian refugees in Lebanon</v>
      </c>
      <c r="B51" s="45" t="str">
        <f>Lists!G49</f>
        <v>Syrian refugees</v>
      </c>
      <c r="C51" s="45" t="str">
        <f>'Crisis Indicator Data'!C49</f>
        <v>LBN002</v>
      </c>
      <c r="D51" s="45" t="str">
        <f>'Crisis Indicator Data'!D49</f>
        <v>Lebanon</v>
      </c>
      <c r="E51" s="45" t="str">
        <f>'Crisis Indicator Data'!E49</f>
        <v>LBN</v>
      </c>
      <c r="F51" s="45" t="str">
        <f>'Crisis Indicator Data'!B49</f>
        <v>International displacement</v>
      </c>
      <c r="G51" s="222">
        <f t="shared" si="5"/>
        <v>3.5</v>
      </c>
      <c r="H51" s="44">
        <f t="shared" si="6"/>
        <v>4</v>
      </c>
      <c r="I51" s="116" t="str">
        <f t="shared" si="7"/>
        <v>High</v>
      </c>
      <c r="J51" s="223" t="str">
        <f>INDEX(Trends!$D$3:$D$404,MATCH(C51,Trends!$C$3:$C$404,0))</f>
        <v>Increasing</v>
      </c>
      <c r="K51" s="109" t="str">
        <f>IF(Reliability!B49="x","x",(IF(ROUNDUP(Reliability!B49,0)=1,"Very High",IF(ROUNDUP(Reliability!B49,0)=2,"High",IF(ROUNDUP(Reliability!B49,0)=3,"Medium",IF(ROUNDUP(Reliability!B49,0)=4,"Low","Very Low"))))))</f>
        <v>High</v>
      </c>
      <c r="L51" s="224">
        <f t="shared" si="8"/>
        <v>3.3</v>
      </c>
      <c r="M51" s="225">
        <f>'Impact of the crisis'!N52</f>
        <v>3.6</v>
      </c>
      <c r="N51" s="225">
        <f>'Impact of the crisis'!AB52</f>
        <v>3.2</v>
      </c>
      <c r="O51" s="224">
        <f>'Conditions of people affected'!R52</f>
        <v>4.0999999999999996</v>
      </c>
      <c r="P51" s="225">
        <f>'Conditions of people affected'!K52</f>
        <v>4.2</v>
      </c>
      <c r="Q51" s="225">
        <f>'Conditions of people affected'!Q52</f>
        <v>4</v>
      </c>
      <c r="R51" s="225">
        <f t="shared" si="9"/>
        <v>2.7</v>
      </c>
      <c r="S51" s="225">
        <f>'Complexity of the crisis'!X52</f>
        <v>2.8</v>
      </c>
      <c r="T51" s="225">
        <f>'Complexity of the crisis'!AN52</f>
        <v>2.5</v>
      </c>
      <c r="U51" s="124" t="str">
        <f>VLOOKUP(C51,Lists!$C$3:$E$160,3,FALSE)</f>
        <v>Middle east</v>
      </c>
      <c r="V51" s="125" t="s">
        <v>6060</v>
      </c>
    </row>
    <row r="52" spans="1:22" ht="14.15" customHeight="1" x14ac:dyDescent="0.35">
      <c r="A52" s="45" t="str">
        <f>'Crisis Indicator Data'!A50</f>
        <v>Socioeconomic crisis in Lebanon</v>
      </c>
      <c r="B52" s="45" t="str">
        <f>Lists!G50</f>
        <v>Socioeconomic crisis</v>
      </c>
      <c r="C52" s="45" t="str">
        <f>'Crisis Indicator Data'!C50</f>
        <v>LBN004</v>
      </c>
      <c r="D52" s="45" t="str">
        <f>'Crisis Indicator Data'!D50</f>
        <v>Lebanon</v>
      </c>
      <c r="E52" s="45" t="str">
        <f>'Crisis Indicator Data'!E50</f>
        <v>LBN</v>
      </c>
      <c r="F52" s="45" t="str">
        <f>'Crisis Indicator Data'!B50</f>
        <v>Political and economic crisis</v>
      </c>
      <c r="G52" s="222">
        <f t="shared" si="5"/>
        <v>3.7</v>
      </c>
      <c r="H52" s="44">
        <f t="shared" si="6"/>
        <v>4</v>
      </c>
      <c r="I52" s="116" t="str">
        <f t="shared" si="7"/>
        <v>High</v>
      </c>
      <c r="J52" s="223" t="str">
        <f>INDEX(Trends!$D$3:$D$404,MATCH(C52,Trends!$C$3:$C$404,0))</f>
        <v>Increasing</v>
      </c>
      <c r="K52" s="109" t="str">
        <f>IF(Reliability!B50="x","x",(IF(ROUNDUP(Reliability!B50,0)=1,"Very High",IF(ROUNDUP(Reliability!B50,0)=2,"High",IF(ROUNDUP(Reliability!B50,0)=3,"Medium",IF(ROUNDUP(Reliability!B50,0)=4,"Low","Very Low"))))))</f>
        <v>High</v>
      </c>
      <c r="L52" s="224">
        <f t="shared" si="8"/>
        <v>3.3</v>
      </c>
      <c r="M52" s="225">
        <f>'Impact of the crisis'!N53</f>
        <v>3.6</v>
      </c>
      <c r="N52" s="225">
        <f>'Impact of the crisis'!AB53</f>
        <v>3.2</v>
      </c>
      <c r="O52" s="224">
        <f>'Conditions of people affected'!R53</f>
        <v>4.25</v>
      </c>
      <c r="P52" s="225">
        <f>'Conditions of people affected'!K53</f>
        <v>4.5</v>
      </c>
      <c r="Q52" s="225">
        <f>'Conditions of people affected'!Q53</f>
        <v>4</v>
      </c>
      <c r="R52" s="225">
        <f t="shared" si="9"/>
        <v>2.9</v>
      </c>
      <c r="S52" s="225">
        <f>'Complexity of the crisis'!X53</f>
        <v>2.8</v>
      </c>
      <c r="T52" s="225">
        <f>'Complexity of the crisis'!AN53</f>
        <v>3</v>
      </c>
      <c r="U52" s="124" t="str">
        <f>VLOOKUP(C52,Lists!$C$3:$E$160,3,FALSE)</f>
        <v>Middle east</v>
      </c>
      <c r="V52" s="125" t="s">
        <v>6861</v>
      </c>
    </row>
    <row r="53" spans="1:22" x14ac:dyDescent="0.35">
      <c r="A53" s="45" t="str">
        <f>'Crisis Indicator Data'!A51</f>
        <v>Complex crisis in Libya</v>
      </c>
      <c r="B53" s="45" t="str">
        <f>Lists!G51</f>
        <v>Complex crisis</v>
      </c>
      <c r="C53" s="45" t="str">
        <f>'Crisis Indicator Data'!C51</f>
        <v>LBY001</v>
      </c>
      <c r="D53" s="45" t="str">
        <f>'Crisis Indicator Data'!D51</f>
        <v>Libya</v>
      </c>
      <c r="E53" s="45" t="str">
        <f>'Crisis Indicator Data'!E51</f>
        <v>LBY</v>
      </c>
      <c r="F53" s="45" t="str">
        <f>'Crisis Indicator Data'!B51</f>
        <v>Multiple crises country</v>
      </c>
      <c r="G53" s="222">
        <f t="shared" si="5"/>
        <v>4</v>
      </c>
      <c r="H53" s="44">
        <f t="shared" si="6"/>
        <v>4</v>
      </c>
      <c r="I53" s="116" t="str">
        <f t="shared" si="7"/>
        <v>High</v>
      </c>
      <c r="J53" s="223" t="str">
        <f>INDEX(Trends!$D$3:$D$404,MATCH(C53,Trends!$C$3:$C$404,0))</f>
        <v>Decreasing</v>
      </c>
      <c r="K53" s="109" t="str">
        <f>IF(Reliability!B51="x","x",(IF(ROUNDUP(Reliability!B51,0)=1,"Very High",IF(ROUNDUP(Reliability!B51,0)=2,"High",IF(ROUNDUP(Reliability!B51,0)=3,"Medium",IF(ROUNDUP(Reliability!B51,0)=4,"Low","Very Low"))))))</f>
        <v>High</v>
      </c>
      <c r="L53" s="224">
        <f t="shared" si="8"/>
        <v>4</v>
      </c>
      <c r="M53" s="225">
        <f>'Impact of the crisis'!N54</f>
        <v>4.5999999999999996</v>
      </c>
      <c r="N53" s="225">
        <f>'Impact of the crisis'!AB54</f>
        <v>3.7</v>
      </c>
      <c r="O53" s="224">
        <f>'Conditions of people affected'!R54</f>
        <v>3.75</v>
      </c>
      <c r="P53" s="225">
        <f>'Conditions of people affected'!K54</f>
        <v>3.5</v>
      </c>
      <c r="Q53" s="225">
        <f>'Conditions of people affected'!Q54</f>
        <v>4</v>
      </c>
      <c r="R53" s="225">
        <f t="shared" si="9"/>
        <v>4.4000000000000004</v>
      </c>
      <c r="S53" s="225">
        <f>'Complexity of the crisis'!X54</f>
        <v>3.6</v>
      </c>
      <c r="T53" s="225">
        <f>'Complexity of the crisis'!AN54</f>
        <v>5</v>
      </c>
      <c r="U53" s="124" t="str">
        <f>VLOOKUP(C53,Lists!$C$3:$E$160,3,FALSE)</f>
        <v>Africa</v>
      </c>
      <c r="V53" s="125" t="s">
        <v>5959</v>
      </c>
    </row>
    <row r="54" spans="1:22" x14ac:dyDescent="0.35">
      <c r="A54" s="45" t="str">
        <f>'Crisis Indicator Data'!A52</f>
        <v>Mixed migration flows in Libya</v>
      </c>
      <c r="B54" s="45" t="str">
        <f>Lists!G52</f>
        <v>Mixed Migration</v>
      </c>
      <c r="C54" s="45" t="str">
        <f>'Crisis Indicator Data'!C52</f>
        <v>LBY002</v>
      </c>
      <c r="D54" s="45" t="str">
        <f>'Crisis Indicator Data'!D52</f>
        <v>Libya</v>
      </c>
      <c r="E54" s="45" t="str">
        <f>'Crisis Indicator Data'!E52</f>
        <v>LBY</v>
      </c>
      <c r="F54" s="45" t="str">
        <f>'Crisis Indicator Data'!B52</f>
        <v>International displacement</v>
      </c>
      <c r="G54" s="222">
        <f t="shared" si="5"/>
        <v>2.6</v>
      </c>
      <c r="H54" s="44">
        <f t="shared" si="6"/>
        <v>3</v>
      </c>
      <c r="I54" s="116" t="str">
        <f t="shared" si="7"/>
        <v>Medium</v>
      </c>
      <c r="J54" s="223" t="str">
        <f>INDEX(Trends!$D$3:$D$404,MATCH(C54,Trends!$C$3:$C$404,0))</f>
        <v>Decreasing</v>
      </c>
      <c r="K54" s="109" t="str">
        <f>IF(Reliability!B52="x","x",(IF(ROUNDUP(Reliability!B52,0)=1,"Very High",IF(ROUNDUP(Reliability!B52,0)=2,"High",IF(ROUNDUP(Reliability!B52,0)=3,"Medium",IF(ROUNDUP(Reliability!B52,0)=4,"Low","Very Low"))))))</f>
        <v>High</v>
      </c>
      <c r="L54" s="224">
        <f t="shared" si="8"/>
        <v>3.8</v>
      </c>
      <c r="M54" s="225">
        <f>'Impact of the crisis'!N55</f>
        <v>4.5999999999999996</v>
      </c>
      <c r="N54" s="225">
        <f>'Impact of the crisis'!AB55</f>
        <v>3.3</v>
      </c>
      <c r="O54" s="224">
        <f>'Conditions of people affected'!R55</f>
        <v>1.2</v>
      </c>
      <c r="P54" s="225">
        <f>'Conditions of people affected'!K55</f>
        <v>1.4</v>
      </c>
      <c r="Q54" s="225">
        <f>'Conditions of people affected'!Q55</f>
        <v>1</v>
      </c>
      <c r="R54" s="225">
        <f t="shared" si="9"/>
        <v>3.3</v>
      </c>
      <c r="S54" s="225">
        <f>'Complexity of the crisis'!X55</f>
        <v>3.6</v>
      </c>
      <c r="T54" s="225">
        <f>'Complexity of the crisis'!AN55</f>
        <v>3</v>
      </c>
      <c r="U54" s="124" t="str">
        <f>VLOOKUP(C54,Lists!$C$3:$E$160,3,FALSE)</f>
        <v>Africa</v>
      </c>
      <c r="V54" s="125" t="s">
        <v>6060</v>
      </c>
    </row>
    <row r="55" spans="1:22" x14ac:dyDescent="0.35">
      <c r="A55" s="45" t="str">
        <f>'Crisis Indicator Data'!A53</f>
        <v>Drought in Lesotho</v>
      </c>
      <c r="B55" s="45" t="str">
        <f>Lists!G53</f>
        <v>Drought</v>
      </c>
      <c r="C55" s="45" t="str">
        <f>'Crisis Indicator Data'!C53</f>
        <v>LSO002</v>
      </c>
      <c r="D55" s="45" t="str">
        <f>'Crisis Indicator Data'!D53</f>
        <v>Lesotho</v>
      </c>
      <c r="E55" s="45" t="str">
        <f>'Crisis Indicator Data'!E53</f>
        <v>LSO</v>
      </c>
      <c r="F55" s="45" t="str">
        <f>'Crisis Indicator Data'!B53</f>
        <v>Drought</v>
      </c>
      <c r="G55" s="222">
        <f t="shared" si="5"/>
        <v>2.5</v>
      </c>
      <c r="H55" s="44">
        <f t="shared" si="6"/>
        <v>3</v>
      </c>
      <c r="I55" s="116" t="str">
        <f t="shared" si="7"/>
        <v>Medium</v>
      </c>
      <c r="J55" s="223" t="str">
        <f>INDEX(Trends!$D$3:$D$404,MATCH(C55,Trends!$C$3:$C$404,0))</f>
        <v>Stable</v>
      </c>
      <c r="K55" s="109" t="str">
        <f>IF(Reliability!B53="x","x",(IF(ROUNDUP(Reliability!B53,0)=1,"Very High",IF(ROUNDUP(Reliability!B53,0)=2,"High",IF(ROUNDUP(Reliability!B53,0)=3,"Medium",IF(ROUNDUP(Reliability!B53,0)=4,"Low","Very Low"))))))</f>
        <v>Medium</v>
      </c>
      <c r="L55" s="224">
        <f t="shared" si="8"/>
        <v>2.2000000000000002</v>
      </c>
      <c r="M55" s="225">
        <f>'Impact of the crisis'!N56</f>
        <v>3</v>
      </c>
      <c r="N55" s="225">
        <f>'Impact of the crisis'!AB56</f>
        <v>1.8</v>
      </c>
      <c r="O55" s="224">
        <f>'Conditions of people affected'!R56</f>
        <v>3.45</v>
      </c>
      <c r="P55" s="225">
        <f>'Conditions of people affected'!K56</f>
        <v>2.9</v>
      </c>
      <c r="Q55" s="225">
        <f>'Conditions of people affected'!Q56</f>
        <v>4</v>
      </c>
      <c r="R55" s="225">
        <f t="shared" si="9"/>
        <v>1.2</v>
      </c>
      <c r="S55" s="225">
        <f>'Complexity of the crisis'!X56</f>
        <v>1.4</v>
      </c>
      <c r="T55" s="225">
        <f>'Complexity of the crisis'!AN56</f>
        <v>1</v>
      </c>
      <c r="U55" s="124" t="str">
        <f>VLOOKUP(C55,Lists!$C$3:$E$160,3,FALSE)</f>
        <v>Africa</v>
      </c>
      <c r="V55" s="125" t="s">
        <v>3227</v>
      </c>
    </row>
    <row r="56" spans="1:22" x14ac:dyDescent="0.35">
      <c r="A56" s="45" t="str">
        <f>'Crisis Indicator Data'!A54</f>
        <v>Mixed migration flows in Morocco</v>
      </c>
      <c r="B56" s="45" t="str">
        <f>Lists!G54</f>
        <v>Mixed Migration</v>
      </c>
      <c r="C56" s="45" t="str">
        <f>'Crisis Indicator Data'!C54</f>
        <v>MAR002</v>
      </c>
      <c r="D56" s="45" t="str">
        <f>'Crisis Indicator Data'!D54</f>
        <v>Morocco</v>
      </c>
      <c r="E56" s="45" t="str">
        <f>'Crisis Indicator Data'!E54</f>
        <v>MAR</v>
      </c>
      <c r="F56" s="45" t="str">
        <f>'Crisis Indicator Data'!B54</f>
        <v>International displacement</v>
      </c>
      <c r="G56" s="222" t="str">
        <f t="shared" si="5"/>
        <v>x</v>
      </c>
      <c r="H56" s="44" t="str">
        <f t="shared" si="6"/>
        <v>x</v>
      </c>
      <c r="I56" s="116" t="str">
        <f t="shared" si="7"/>
        <v>x</v>
      </c>
      <c r="J56" s="223" t="str">
        <f>INDEX(Trends!$D$3:$D$404,MATCH(C56,Trends!$C$3:$C$404,0))</f>
        <v>-</v>
      </c>
      <c r="K56" s="109" t="str">
        <f>IF(Reliability!B54="x","x",(IF(ROUNDUP(Reliability!B54,0)=1,"Very High",IF(ROUNDUP(Reliability!B54,0)=2,"High",IF(ROUNDUP(Reliability!B54,0)=3,"Medium",IF(ROUNDUP(Reliability!B54,0)=4,"Low","Very Low"))))))</f>
        <v>Very Low</v>
      </c>
      <c r="L56" s="224">
        <f t="shared" si="8"/>
        <v>3.8</v>
      </c>
      <c r="M56" s="225">
        <f>'Impact of the crisis'!N57</f>
        <v>4.8</v>
      </c>
      <c r="N56" s="225">
        <f>'Impact of the crisis'!AB57</f>
        <v>3</v>
      </c>
      <c r="O56" s="224" t="str">
        <f>'Conditions of people affected'!R57</f>
        <v>x</v>
      </c>
      <c r="P56" s="225" t="str">
        <f>'Conditions of people affected'!K57</f>
        <v>x</v>
      </c>
      <c r="Q56" s="225" t="str">
        <f>'Conditions of people affected'!Q57</f>
        <v>x</v>
      </c>
      <c r="R56" s="225">
        <f t="shared" si="9"/>
        <v>2.2000000000000002</v>
      </c>
      <c r="S56" s="225">
        <f>'Complexity of the crisis'!X57</f>
        <v>3.1</v>
      </c>
      <c r="T56" s="225">
        <f>'Complexity of the crisis'!AN57</f>
        <v>1</v>
      </c>
      <c r="U56" s="124" t="str">
        <f>VLOOKUP(C56,Lists!$C$3:$E$160,3,FALSE)</f>
        <v>Africa</v>
      </c>
      <c r="V56" s="125" t="s">
        <v>6709</v>
      </c>
    </row>
    <row r="57" spans="1:22" x14ac:dyDescent="0.35">
      <c r="A57" s="45" t="str">
        <f>'Crisis Indicator Data'!A55</f>
        <v>Drought in Madagascar</v>
      </c>
      <c r="B57" s="45" t="str">
        <f>Lists!G55</f>
        <v>Drought</v>
      </c>
      <c r="C57" s="45" t="str">
        <f>'Crisis Indicator Data'!C55</f>
        <v>MDG002</v>
      </c>
      <c r="D57" s="45" t="str">
        <f>'Crisis Indicator Data'!D55</f>
        <v>Madagascar</v>
      </c>
      <c r="E57" s="45" t="str">
        <f>'Crisis Indicator Data'!E55</f>
        <v>MDG</v>
      </c>
      <c r="F57" s="45" t="str">
        <f>'Crisis Indicator Data'!B55</f>
        <v>Drought</v>
      </c>
      <c r="G57" s="222">
        <f t="shared" si="5"/>
        <v>3</v>
      </c>
      <c r="H57" s="44">
        <f t="shared" si="6"/>
        <v>3</v>
      </c>
      <c r="I57" s="116" t="str">
        <f t="shared" si="7"/>
        <v>Medium</v>
      </c>
      <c r="J57" s="223" t="str">
        <f>INDEX(Trends!$D$3:$D$404,MATCH(C57,Trends!$C$3:$C$404,0))</f>
        <v>Stable</v>
      </c>
      <c r="K57" s="109" t="str">
        <f>IF(Reliability!B55="x","x",(IF(ROUNDUP(Reliability!B55,0)=1,"Very High",IF(ROUNDUP(Reliability!B55,0)=2,"High",IF(ROUNDUP(Reliability!B55,0)=3,"Medium",IF(ROUNDUP(Reliability!B55,0)=4,"Low","Very Low"))))))</f>
        <v>Medium</v>
      </c>
      <c r="L57" s="224">
        <f t="shared" si="8"/>
        <v>3</v>
      </c>
      <c r="M57" s="225">
        <f>'Impact of the crisis'!N58</f>
        <v>1.6</v>
      </c>
      <c r="N57" s="225">
        <f>'Impact of the crisis'!AB58</f>
        <v>3.55</v>
      </c>
      <c r="O57" s="224">
        <f>'Conditions of people affected'!R58</f>
        <v>3.8</v>
      </c>
      <c r="P57" s="225">
        <f>'Conditions of people affected'!K58</f>
        <v>3.6</v>
      </c>
      <c r="Q57" s="225">
        <f>'Conditions of people affected'!Q58</f>
        <v>4</v>
      </c>
      <c r="R57" s="225">
        <f t="shared" si="9"/>
        <v>1.7</v>
      </c>
      <c r="S57" s="225">
        <f>'Complexity of the crisis'!X58</f>
        <v>2.2999999999999998</v>
      </c>
      <c r="T57" s="225">
        <f>'Complexity of the crisis'!AN58</f>
        <v>1</v>
      </c>
      <c r="U57" s="124" t="str">
        <f>VLOOKUP(C57,Lists!$C$3:$E$160,3,FALSE)</f>
        <v>Africa</v>
      </c>
      <c r="V57" s="125" t="s">
        <v>4755</v>
      </c>
    </row>
    <row r="58" spans="1:22" x14ac:dyDescent="0.35">
      <c r="A58" s="45" t="str">
        <f>'Crisis Indicator Data'!A56</f>
        <v>Multiple crisis in Mexico</v>
      </c>
      <c r="B58" s="45" t="str">
        <f>Lists!G56</f>
        <v>Country Level</v>
      </c>
      <c r="C58" s="45" t="str">
        <f>'Crisis Indicator Data'!C56</f>
        <v>MEX001</v>
      </c>
      <c r="D58" s="45" t="str">
        <f>'Crisis Indicator Data'!D56</f>
        <v>Mexico</v>
      </c>
      <c r="E58" s="45" t="str">
        <f>'Crisis Indicator Data'!E56</f>
        <v>MEX</v>
      </c>
      <c r="F58" s="45" t="str">
        <f>'Crisis Indicator Data'!B56</f>
        <v>Multiple crises country</v>
      </c>
      <c r="G58" s="222" t="str">
        <f t="shared" si="5"/>
        <v>x</v>
      </c>
      <c r="H58" s="44" t="str">
        <f t="shared" si="6"/>
        <v>x</v>
      </c>
      <c r="I58" s="116" t="str">
        <f t="shared" si="7"/>
        <v>x</v>
      </c>
      <c r="J58" s="223" t="str">
        <f>INDEX(Trends!$D$3:$D$404,MATCH(C58,Trends!$C$3:$C$404,0))</f>
        <v>-</v>
      </c>
      <c r="K58" s="109" t="str">
        <f>IF(Reliability!B56="x","x",(IF(ROUNDUP(Reliability!B56,0)=1,"Very High",IF(ROUNDUP(Reliability!B56,0)=2,"High",IF(ROUNDUP(Reliability!B56,0)=3,"Medium",IF(ROUNDUP(Reliability!B56,0)=4,"Low","Very Low"))))))</f>
        <v>Very Low</v>
      </c>
      <c r="L58" s="224">
        <f t="shared" si="8"/>
        <v>4.5999999999999996</v>
      </c>
      <c r="M58" s="225">
        <f>'Impact of the crisis'!N59</f>
        <v>4.5999999999999996</v>
      </c>
      <c r="N58" s="225">
        <f>'Impact of the crisis'!AB59</f>
        <v>4.5999999999999996</v>
      </c>
      <c r="O58" s="224" t="str">
        <f>'Conditions of people affected'!R59</f>
        <v>x</v>
      </c>
      <c r="P58" s="225" t="str">
        <f>'Conditions of people affected'!K59</f>
        <v>x</v>
      </c>
      <c r="Q58" s="225" t="str">
        <f>'Conditions of people affected'!Q59</f>
        <v>x</v>
      </c>
      <c r="R58" s="225">
        <f t="shared" si="9"/>
        <v>3.1</v>
      </c>
      <c r="S58" s="225">
        <f>'Complexity of the crisis'!X59</f>
        <v>3.2</v>
      </c>
      <c r="T58" s="225">
        <f>'Complexity of the crisis'!AN59</f>
        <v>3</v>
      </c>
      <c r="U58" s="124" t="str">
        <f>VLOOKUP(C58,Lists!$C$3:$E$160,3,FALSE)</f>
        <v>Americas</v>
      </c>
      <c r="V58" s="125" t="s">
        <v>4470</v>
      </c>
    </row>
    <row r="59" spans="1:22" x14ac:dyDescent="0.35">
      <c r="A59" s="45" t="str">
        <f>'Crisis Indicator Data'!A57</f>
        <v>Criminal Violence in Mexico</v>
      </c>
      <c r="B59" s="45" t="str">
        <f>Lists!G57</f>
        <v>Criminal Violence</v>
      </c>
      <c r="C59" s="45" t="str">
        <f>'Crisis Indicator Data'!C57</f>
        <v>MEX002</v>
      </c>
      <c r="D59" s="45" t="str">
        <f>'Crisis Indicator Data'!D57</f>
        <v>Mexico</v>
      </c>
      <c r="E59" s="45" t="str">
        <f>'Crisis Indicator Data'!E57</f>
        <v>MEX</v>
      </c>
      <c r="F59" s="45" t="str">
        <f>'Crisis Indicator Data'!B57</f>
        <v>Other type of violence</v>
      </c>
      <c r="G59" s="222" t="str">
        <f t="shared" si="5"/>
        <v>x</v>
      </c>
      <c r="H59" s="44" t="str">
        <f t="shared" si="6"/>
        <v>x</v>
      </c>
      <c r="I59" s="116" t="str">
        <f t="shared" si="7"/>
        <v>x</v>
      </c>
      <c r="J59" s="223" t="str">
        <f>INDEX(Trends!$D$3:$D$404,MATCH(C59,Trends!$C$3:$C$404,0))</f>
        <v>-</v>
      </c>
      <c r="K59" s="109" t="str">
        <f>IF(Reliability!B57="x","x",(IF(ROUNDUP(Reliability!B57,0)=1,"Very High",IF(ROUNDUP(Reliability!B57,0)=2,"High",IF(ROUNDUP(Reliability!B57,0)=3,"Medium",IF(ROUNDUP(Reliability!B57,0)=4,"Low","Very Low"))))))</f>
        <v>Very Low</v>
      </c>
      <c r="L59" s="224">
        <f t="shared" si="8"/>
        <v>4.2</v>
      </c>
      <c r="M59" s="225">
        <f>'Impact of the crisis'!N60</f>
        <v>3.9</v>
      </c>
      <c r="N59" s="225">
        <f>'Impact of the crisis'!AB60</f>
        <v>4.4000000000000004</v>
      </c>
      <c r="O59" s="224" t="str">
        <f>'Conditions of people affected'!R60</f>
        <v>x</v>
      </c>
      <c r="P59" s="225" t="str">
        <f>'Conditions of people affected'!K60</f>
        <v>x</v>
      </c>
      <c r="Q59" s="225" t="str">
        <f>'Conditions of people affected'!Q60</f>
        <v>x</v>
      </c>
      <c r="R59" s="225">
        <f t="shared" si="9"/>
        <v>2.9</v>
      </c>
      <c r="S59" s="225">
        <f>'Complexity of the crisis'!X60</f>
        <v>3.2</v>
      </c>
      <c r="T59" s="225">
        <f>'Complexity of the crisis'!AN60</f>
        <v>2.5</v>
      </c>
      <c r="U59" s="124" t="str">
        <f>VLOOKUP(C59,Lists!$C$3:$E$160,3,FALSE)</f>
        <v>Americas</v>
      </c>
      <c r="V59" s="125" t="s">
        <v>4470</v>
      </c>
    </row>
    <row r="60" spans="1:22" x14ac:dyDescent="0.35">
      <c r="A60" s="53" t="str">
        <f>'Crisis Indicator Data'!A58</f>
        <v>Mixed Migration in Mexico</v>
      </c>
      <c r="B60" s="45" t="str">
        <f>Lists!G58</f>
        <v>Mixed Migration</v>
      </c>
      <c r="C60" s="53" t="str">
        <f>'Crisis Indicator Data'!C58</f>
        <v>MEX003</v>
      </c>
      <c r="D60" s="53" t="str">
        <f>'Crisis Indicator Data'!D58</f>
        <v>Mexico</v>
      </c>
      <c r="E60" s="53" t="str">
        <f>'Crisis Indicator Data'!E58</f>
        <v>MEX</v>
      </c>
      <c r="F60" s="53" t="str">
        <f>'Crisis Indicator Data'!B58</f>
        <v>International displacement</v>
      </c>
      <c r="G60" s="222" t="str">
        <f t="shared" si="5"/>
        <v>x</v>
      </c>
      <c r="H60" s="54" t="str">
        <f t="shared" si="6"/>
        <v>x</v>
      </c>
      <c r="I60" s="117" t="str">
        <f t="shared" si="7"/>
        <v>x</v>
      </c>
      <c r="J60" s="223" t="str">
        <f>INDEX(Trends!$D$3:$D$404,MATCH(C60,Trends!$C$3:$C$404,0))</f>
        <v>-</v>
      </c>
      <c r="K60" s="109" t="str">
        <f>IF(Reliability!B58="x","x",(IF(ROUNDUP(Reliability!B58,0)=1,"Very High",IF(ROUNDUP(Reliability!B58,0)=2,"High",IF(ROUNDUP(Reliability!B58,0)=3,"Medium",IF(ROUNDUP(Reliability!B58,0)=4,"Low","Very Low"))))))</f>
        <v>Low</v>
      </c>
      <c r="L60" s="224">
        <f t="shared" si="8"/>
        <v>3.5</v>
      </c>
      <c r="M60" s="230">
        <f>'Impact of the crisis'!N61</f>
        <v>4.2</v>
      </c>
      <c r="N60" s="230">
        <f>'Impact of the crisis'!AB61</f>
        <v>3</v>
      </c>
      <c r="O60" s="224" t="str">
        <f>'Conditions of people affected'!R61</f>
        <v>x</v>
      </c>
      <c r="P60" s="230" t="str">
        <f>'Conditions of people affected'!K61</f>
        <v>x</v>
      </c>
      <c r="Q60" s="230" t="str">
        <f>'Conditions of people affected'!Q61</f>
        <v>x</v>
      </c>
      <c r="R60" s="225">
        <f t="shared" si="9"/>
        <v>2.9</v>
      </c>
      <c r="S60" s="225">
        <f>'Complexity of the crisis'!X61</f>
        <v>3.2</v>
      </c>
      <c r="T60" s="225">
        <f>'Complexity of the crisis'!AN61</f>
        <v>2.5</v>
      </c>
      <c r="U60" s="124" t="str">
        <f>VLOOKUP(C60,Lists!$C$3:$E$160,3,FALSE)</f>
        <v>Americas</v>
      </c>
      <c r="V60" s="125" t="s">
        <v>4470</v>
      </c>
    </row>
    <row r="61" spans="1:22" x14ac:dyDescent="0.35">
      <c r="A61" s="53" t="str">
        <f>'Crisis Indicator Data'!A59</f>
        <v>Complex crisis in Mali</v>
      </c>
      <c r="B61" s="45" t="str">
        <f>Lists!G59</f>
        <v>Complex crisis</v>
      </c>
      <c r="C61" s="53" t="str">
        <f>'Crisis Indicator Data'!C59</f>
        <v>MLI001</v>
      </c>
      <c r="D61" s="53" t="str">
        <f>'Crisis Indicator Data'!D59</f>
        <v>Mali</v>
      </c>
      <c r="E61" s="53" t="str">
        <f>'Crisis Indicator Data'!E59</f>
        <v>MLI</v>
      </c>
      <c r="F61" s="53" t="str">
        <f>'Crisis Indicator Data'!B59</f>
        <v>Complex crisis</v>
      </c>
      <c r="G61" s="222">
        <f t="shared" si="5"/>
        <v>4.0999999999999996</v>
      </c>
      <c r="H61" s="54">
        <f t="shared" si="6"/>
        <v>5</v>
      </c>
      <c r="I61" s="117" t="str">
        <f t="shared" si="7"/>
        <v>Very High</v>
      </c>
      <c r="J61" s="223" t="str">
        <f>INDEX(Trends!$D$3:$D$404,MATCH(C61,Trends!$C$3:$C$404,0))</f>
        <v>Increasing</v>
      </c>
      <c r="K61" s="109" t="str">
        <f>IF(Reliability!B59="x","x",(IF(ROUNDUP(Reliability!B59,0)=1,"Very High",IF(ROUNDUP(Reliability!B59,0)=2,"High",IF(ROUNDUP(Reliability!B59,0)=3,"Medium",IF(ROUNDUP(Reliability!B59,0)=4,"Low","Very Low"))))))</f>
        <v>High</v>
      </c>
      <c r="L61" s="224">
        <f t="shared" si="8"/>
        <v>4.0999999999999996</v>
      </c>
      <c r="M61" s="230">
        <f>'Impact of the crisis'!N62</f>
        <v>4.9000000000000004</v>
      </c>
      <c r="N61" s="230">
        <f>'Impact of the crisis'!AB62</f>
        <v>3.6</v>
      </c>
      <c r="O61" s="224">
        <f>'Conditions of people affected'!R62</f>
        <v>4.3</v>
      </c>
      <c r="P61" s="230">
        <f>'Conditions of people affected'!K62</f>
        <v>4.5999999999999996</v>
      </c>
      <c r="Q61" s="230">
        <f>'Conditions of people affected'!Q62</f>
        <v>4</v>
      </c>
      <c r="R61" s="225">
        <f t="shared" si="9"/>
        <v>3.9</v>
      </c>
      <c r="S61" s="225">
        <f>'Complexity of the crisis'!X62</f>
        <v>3.1</v>
      </c>
      <c r="T61" s="225">
        <f>'Complexity of the crisis'!AN62</f>
        <v>4.5</v>
      </c>
      <c r="U61" s="124" t="str">
        <f>VLOOKUP(C61,Lists!$C$3:$E$160,3,FALSE)</f>
        <v>Africa</v>
      </c>
      <c r="V61" s="125" t="s">
        <v>5634</v>
      </c>
    </row>
    <row r="62" spans="1:22" ht="13.4" customHeight="1" x14ac:dyDescent="0.35">
      <c r="A62" s="53" t="str">
        <f>'Crisis Indicator Data'!A60</f>
        <v>Multiple crises in Myanmar</v>
      </c>
      <c r="B62" s="45" t="str">
        <f>Lists!G60</f>
        <v>Country level</v>
      </c>
      <c r="C62" s="53" t="str">
        <f>'Crisis Indicator Data'!C60</f>
        <v>MMR001</v>
      </c>
      <c r="D62" s="53" t="str">
        <f>'Crisis Indicator Data'!D60</f>
        <v>Myanmar</v>
      </c>
      <c r="E62" s="53" t="str">
        <f>'Crisis Indicator Data'!E60</f>
        <v>MMR</v>
      </c>
      <c r="F62" s="53" t="str">
        <f>'Crisis Indicator Data'!B60</f>
        <v>Multiple crises country</v>
      </c>
      <c r="G62" s="222">
        <f t="shared" si="5"/>
        <v>3.7</v>
      </c>
      <c r="H62" s="54">
        <f t="shared" si="6"/>
        <v>4</v>
      </c>
      <c r="I62" s="117" t="str">
        <f t="shared" si="7"/>
        <v>High</v>
      </c>
      <c r="J62" s="223" t="str">
        <f>INDEX(Trends!$D$3:$D$404,MATCH(C62,Trends!$C$3:$C$404,0))</f>
        <v>Increasing</v>
      </c>
      <c r="K62" s="109" t="str">
        <f>IF(Reliability!B60="x","x",(IF(ROUNDUP(Reliability!B60,0)=1,"Very High",IF(ROUNDUP(Reliability!B60,0)=2,"High",IF(ROUNDUP(Reliability!B60,0)=3,"Medium",IF(ROUNDUP(Reliability!B60,0)=4,"Low","Very Low"))))))</f>
        <v>High</v>
      </c>
      <c r="L62" s="224">
        <f t="shared" si="8"/>
        <v>3.9</v>
      </c>
      <c r="M62" s="230">
        <f>'Impact of the crisis'!N63</f>
        <v>4</v>
      </c>
      <c r="N62" s="230">
        <f>'Impact of the crisis'!AB63</f>
        <v>3.9</v>
      </c>
      <c r="O62" s="224">
        <f>'Conditions of people affected'!R63</f>
        <v>3.35</v>
      </c>
      <c r="P62" s="230">
        <f>'Conditions of people affected'!K63</f>
        <v>3.7</v>
      </c>
      <c r="Q62" s="230">
        <f>'Conditions of people affected'!Q63</f>
        <v>3</v>
      </c>
      <c r="R62" s="225">
        <f t="shared" si="9"/>
        <v>3.9</v>
      </c>
      <c r="S62" s="225">
        <f>'Complexity of the crisis'!X63</f>
        <v>3.7</v>
      </c>
      <c r="T62" s="225">
        <f>'Complexity of the crisis'!AN63</f>
        <v>4</v>
      </c>
      <c r="U62" s="124" t="str">
        <f>VLOOKUP(C62,Lists!$C$3:$E$160,3,FALSE)</f>
        <v>Asia</v>
      </c>
      <c r="V62" s="125" t="s">
        <v>6709</v>
      </c>
    </row>
    <row r="63" spans="1:22" x14ac:dyDescent="0.35">
      <c r="A63" s="53" t="str">
        <f>'Crisis Indicator Data'!A61</f>
        <v>Rakhine Conflict</v>
      </c>
      <c r="B63" s="45" t="str">
        <f>Lists!G61</f>
        <v>Rakhine conflict</v>
      </c>
      <c r="C63" s="53" t="str">
        <f>'Crisis Indicator Data'!C61</f>
        <v>MMR002</v>
      </c>
      <c r="D63" s="53" t="str">
        <f>'Crisis Indicator Data'!D61</f>
        <v>Myanmar</v>
      </c>
      <c r="E63" s="53" t="str">
        <f>'Crisis Indicator Data'!E61</f>
        <v>MMR</v>
      </c>
      <c r="F63" s="53" t="str">
        <f>'Crisis Indicator Data'!B61</f>
        <v>Conflict</v>
      </c>
      <c r="G63" s="222">
        <f t="shared" si="5"/>
        <v>3.5</v>
      </c>
      <c r="H63" s="54">
        <f t="shared" si="6"/>
        <v>4</v>
      </c>
      <c r="I63" s="117" t="str">
        <f t="shared" si="7"/>
        <v>High</v>
      </c>
      <c r="J63" s="223" t="str">
        <f>INDEX(Trends!$D$3:$D$404,MATCH(C63,Trends!$C$3:$C$404,0))</f>
        <v>Stable</v>
      </c>
      <c r="K63" s="109" t="str">
        <f>IF(Reliability!B61="x","x",(IF(ROUNDUP(Reliability!B61,0)=1,"Very High",IF(ROUNDUP(Reliability!B61,0)=2,"High",IF(ROUNDUP(Reliability!B61,0)=3,"Medium",IF(ROUNDUP(Reliability!B61,0)=4,"Low","Very Low"))))))</f>
        <v>High</v>
      </c>
      <c r="L63" s="224">
        <f t="shared" si="8"/>
        <v>2.8</v>
      </c>
      <c r="M63" s="230">
        <f>'Impact of the crisis'!N64</f>
        <v>1.3</v>
      </c>
      <c r="N63" s="230">
        <f>'Impact of the crisis'!AB64</f>
        <v>3.4</v>
      </c>
      <c r="O63" s="224">
        <f>'Conditions of people affected'!R64</f>
        <v>3.6</v>
      </c>
      <c r="P63" s="230">
        <f>'Conditions of people affected'!K64</f>
        <v>3.2</v>
      </c>
      <c r="Q63" s="230">
        <f>'Conditions of people affected'!Q64</f>
        <v>4</v>
      </c>
      <c r="R63" s="225">
        <f t="shared" si="9"/>
        <v>3.9</v>
      </c>
      <c r="S63" s="225">
        <f>'Complexity of the crisis'!X64</f>
        <v>3.7</v>
      </c>
      <c r="T63" s="225">
        <f>'Complexity of the crisis'!AN64</f>
        <v>4</v>
      </c>
      <c r="U63" s="124" t="str">
        <f>VLOOKUP(C63,Lists!$C$3:$E$160,3,FALSE)</f>
        <v>Asia</v>
      </c>
      <c r="V63" s="125" t="s">
        <v>6709</v>
      </c>
    </row>
    <row r="64" spans="1:22" x14ac:dyDescent="0.35">
      <c r="A64" s="53" t="str">
        <f>'Crisis Indicator Data'!A62</f>
        <v>Kachin and Shan Conflict</v>
      </c>
      <c r="B64" s="45" t="str">
        <f>Lists!G62</f>
        <v>Kachin and Shan conflict</v>
      </c>
      <c r="C64" s="53" t="str">
        <f>'Crisis Indicator Data'!C62</f>
        <v>MMR003</v>
      </c>
      <c r="D64" s="53" t="str">
        <f>'Crisis Indicator Data'!D62</f>
        <v>Myanmar</v>
      </c>
      <c r="E64" s="53" t="str">
        <f>'Crisis Indicator Data'!E62</f>
        <v>MMR</v>
      </c>
      <c r="F64" s="53" t="str">
        <f>'Crisis Indicator Data'!B62</f>
        <v>Conflict</v>
      </c>
      <c r="G64" s="222">
        <f t="shared" si="5"/>
        <v>3.1</v>
      </c>
      <c r="H64" s="54">
        <f t="shared" si="6"/>
        <v>4</v>
      </c>
      <c r="I64" s="117" t="str">
        <f t="shared" si="7"/>
        <v>High</v>
      </c>
      <c r="J64" s="223" t="str">
        <f>INDEX(Trends!$D$3:$D$404,MATCH(C64,Trends!$C$3:$C$404,0))</f>
        <v>Increasing</v>
      </c>
      <c r="K64" s="109" t="str">
        <f>IF(Reliability!B62="x","x",(IF(ROUNDUP(Reliability!B62,0)=1,"Very High",IF(ROUNDUP(Reliability!B62,0)=2,"High",IF(ROUNDUP(Reliability!B62,0)=3,"Medium",IF(ROUNDUP(Reliability!B62,0)=4,"Low","Very Low"))))))</f>
        <v>High</v>
      </c>
      <c r="L64" s="224">
        <f t="shared" si="8"/>
        <v>2.6</v>
      </c>
      <c r="M64" s="230">
        <f>'Impact of the crisis'!N65</f>
        <v>2.2999999999999998</v>
      </c>
      <c r="N64" s="230">
        <f>'Impact of the crisis'!AB65</f>
        <v>2.7</v>
      </c>
      <c r="O64" s="224">
        <f>'Conditions of people affected'!R65</f>
        <v>3.1</v>
      </c>
      <c r="P64" s="230">
        <f>'Conditions of people affected'!K65</f>
        <v>3.2</v>
      </c>
      <c r="Q64" s="230">
        <f>'Conditions of people affected'!Q65</f>
        <v>3</v>
      </c>
      <c r="R64" s="225">
        <f t="shared" si="9"/>
        <v>3.6</v>
      </c>
      <c r="S64" s="225">
        <f>'Complexity of the crisis'!X65</f>
        <v>3.7</v>
      </c>
      <c r="T64" s="225">
        <f>'Complexity of the crisis'!AN65</f>
        <v>3.5</v>
      </c>
      <c r="U64" s="124" t="str">
        <f>VLOOKUP(C64,Lists!$C$3:$E$160,3,FALSE)</f>
        <v>Asia</v>
      </c>
      <c r="V64" s="125" t="s">
        <v>6709</v>
      </c>
    </row>
    <row r="65" spans="1:22" x14ac:dyDescent="0.35">
      <c r="A65" s="53" t="str">
        <f>'Crisis Indicator Data'!A63</f>
        <v>Post-coup Violence in Myanmar</v>
      </c>
      <c r="B65" s="45" t="str">
        <f>Lists!G63</f>
        <v>Post-coup Violence</v>
      </c>
      <c r="C65" s="53" t="str">
        <f>'Crisis Indicator Data'!C63</f>
        <v>MMR004</v>
      </c>
      <c r="D65" s="53" t="str">
        <f>'Crisis Indicator Data'!D63</f>
        <v>Myanmar</v>
      </c>
      <c r="E65" s="53" t="str">
        <f>'Crisis Indicator Data'!E63</f>
        <v>MMR</v>
      </c>
      <c r="F65" s="53" t="str">
        <f>'Crisis Indicator Data'!B63</f>
        <v>Conflict</v>
      </c>
      <c r="G65" s="222">
        <f t="shared" si="5"/>
        <v>2.1</v>
      </c>
      <c r="H65" s="54">
        <f t="shared" si="6"/>
        <v>3</v>
      </c>
      <c r="I65" s="117" t="str">
        <f t="shared" si="7"/>
        <v>Medium</v>
      </c>
      <c r="J65" s="223" t="str">
        <f>INDEX(Trends!$D$3:$D$404,MATCH(C65,Trends!$C$3:$C$404,0))</f>
        <v>-</v>
      </c>
      <c r="K65" s="109" t="str">
        <f>IF(Reliability!B63="x","x",(IF(ROUNDUP(Reliability!B63,0)=1,"Very High",IF(ROUNDUP(Reliability!B63,0)=2,"High",IF(ROUNDUP(Reliability!B63,0)=3,"Medium",IF(ROUNDUP(Reliability!B63,0)=4,"Low","Very Low"))))))</f>
        <v>High</v>
      </c>
      <c r="L65" s="224">
        <f t="shared" si="8"/>
        <v>3</v>
      </c>
      <c r="M65" s="230">
        <f>'Impact of the crisis'!N66</f>
        <v>2.9</v>
      </c>
      <c r="N65" s="230">
        <f>'Impact of the crisis'!AB66</f>
        <v>3</v>
      </c>
      <c r="O65" s="224">
        <f>'Conditions of people affected'!R66</f>
        <v>0.5</v>
      </c>
      <c r="P65" s="230">
        <f>'Conditions of people affected'!K66</f>
        <v>0</v>
      </c>
      <c r="Q65" s="230">
        <f>'Conditions of people affected'!Q66</f>
        <v>1</v>
      </c>
      <c r="R65" s="225">
        <f t="shared" si="9"/>
        <v>3.4</v>
      </c>
      <c r="S65" s="225">
        <f>'Complexity of the crisis'!X66</f>
        <v>3.7</v>
      </c>
      <c r="T65" s="225">
        <f>'Complexity of the crisis'!AN66</f>
        <v>3</v>
      </c>
      <c r="U65" s="124" t="str">
        <f>VLOOKUP(C65,Lists!$C$3:$E$160,3,FALSE)</f>
        <v>Asia</v>
      </c>
      <c r="V65" s="125" t="s">
        <v>6620</v>
      </c>
    </row>
    <row r="66" spans="1:22" x14ac:dyDescent="0.35">
      <c r="A66" s="53" t="str">
        <f>'Crisis Indicator Data'!A64</f>
        <v>Complex crisis in Mozambique</v>
      </c>
      <c r="B66" s="45" t="str">
        <f>Lists!G64</f>
        <v>Complex crisis</v>
      </c>
      <c r="C66" s="53" t="str">
        <f>'Crisis Indicator Data'!C64</f>
        <v>MOZ001</v>
      </c>
      <c r="D66" s="53" t="str">
        <f>'Crisis Indicator Data'!D64</f>
        <v>Mozambique</v>
      </c>
      <c r="E66" s="53" t="str">
        <f>'Crisis Indicator Data'!E64</f>
        <v>MOZ</v>
      </c>
      <c r="F66" s="53" t="str">
        <f>'Crisis Indicator Data'!B64</f>
        <v>Complex crisis</v>
      </c>
      <c r="G66" s="222">
        <f t="shared" si="5"/>
        <v>3.6</v>
      </c>
      <c r="H66" s="54">
        <f t="shared" si="6"/>
        <v>4</v>
      </c>
      <c r="I66" s="117" t="str">
        <f t="shared" si="7"/>
        <v>High</v>
      </c>
      <c r="J66" s="223" t="str">
        <f>INDEX(Trends!$D$3:$D$404,MATCH(C66,Trends!$C$3:$C$404,0))</f>
        <v>Stable</v>
      </c>
      <c r="K66" s="109" t="str">
        <f>IF(Reliability!B64="x","x",(IF(ROUNDUP(Reliability!B64,0)=1,"Very High",IF(ROUNDUP(Reliability!B64,0)=2,"High",IF(ROUNDUP(Reliability!B64,0)=3,"Medium",IF(ROUNDUP(Reliability!B64,0)=4,"Low","Very Low"))))))</f>
        <v>High</v>
      </c>
      <c r="L66" s="224">
        <f t="shared" si="8"/>
        <v>4</v>
      </c>
      <c r="M66" s="230">
        <f>'Impact of the crisis'!N67</f>
        <v>4.5</v>
      </c>
      <c r="N66" s="230">
        <f>'Impact of the crisis'!AB67</f>
        <v>3.7</v>
      </c>
      <c r="O66" s="224">
        <f>'Conditions of people affected'!R67</f>
        <v>3.5</v>
      </c>
      <c r="P66" s="230">
        <f>'Conditions of people affected'!K67</f>
        <v>4</v>
      </c>
      <c r="Q66" s="230">
        <f>'Conditions of people affected'!Q67</f>
        <v>3</v>
      </c>
      <c r="R66" s="225">
        <f t="shared" si="9"/>
        <v>3.3</v>
      </c>
      <c r="S66" s="225">
        <f>'Complexity of the crisis'!X67</f>
        <v>3.5</v>
      </c>
      <c r="T66" s="225">
        <f>'Complexity of the crisis'!AN67</f>
        <v>3</v>
      </c>
      <c r="U66" s="124" t="str">
        <f>VLOOKUP(C66,Lists!$C$3:$E$160,3,FALSE)</f>
        <v>Africa</v>
      </c>
      <c r="V66" s="125" t="s">
        <v>5271</v>
      </c>
    </row>
    <row r="67" spans="1:22" x14ac:dyDescent="0.35">
      <c r="A67" s="53" t="str">
        <f>'Crisis Indicator Data'!A65</f>
        <v>Cabo Delgado Islamist Insurgency</v>
      </c>
      <c r="B67" s="45" t="str">
        <f>Lists!G65</f>
        <v>Violent Insurgency in Cabo Delgado</v>
      </c>
      <c r="C67" s="53" t="str">
        <f>'Crisis Indicator Data'!C65</f>
        <v>MOZ004</v>
      </c>
      <c r="D67" s="53" t="str">
        <f>'Crisis Indicator Data'!D65</f>
        <v>Mozambique</v>
      </c>
      <c r="E67" s="53" t="str">
        <f>'Crisis Indicator Data'!E65</f>
        <v>MOZ</v>
      </c>
      <c r="F67" s="53" t="str">
        <f>'Crisis Indicator Data'!B65</f>
        <v>Other type of violence</v>
      </c>
      <c r="G67" s="222">
        <f t="shared" si="5"/>
        <v>3.4</v>
      </c>
      <c r="H67" s="54">
        <f t="shared" si="6"/>
        <v>4</v>
      </c>
      <c r="I67" s="117" t="str">
        <f t="shared" si="7"/>
        <v>High</v>
      </c>
      <c r="J67" s="223" t="str">
        <f>INDEX(Trends!$D$3:$D$404,MATCH(C67,Trends!$C$3:$C$404,0))</f>
        <v>Stable</v>
      </c>
      <c r="K67" s="109" t="str">
        <f>IF(Reliability!B65="x","x",(IF(ROUNDUP(Reliability!B65,0)=1,"Very High",IF(ROUNDUP(Reliability!B65,0)=2,"High",IF(ROUNDUP(Reliability!B65,0)=3,"Medium",IF(ROUNDUP(Reliability!B65,0)=4,"Low","Very Low"))))))</f>
        <v>Medium</v>
      </c>
      <c r="L67" s="224">
        <f t="shared" si="8"/>
        <v>3.5</v>
      </c>
      <c r="M67" s="230">
        <f>'Impact of the crisis'!N68</f>
        <v>2.2999999999999998</v>
      </c>
      <c r="N67" s="230">
        <f>'Impact of the crisis'!AB68</f>
        <v>3.9</v>
      </c>
      <c r="O67" s="224">
        <f>'Conditions of people affected'!R68</f>
        <v>3.35</v>
      </c>
      <c r="P67" s="230">
        <f>'Conditions of people affected'!K68</f>
        <v>3.7</v>
      </c>
      <c r="Q67" s="230">
        <f>'Conditions of people affected'!Q68</f>
        <v>3</v>
      </c>
      <c r="R67" s="225">
        <f t="shared" si="9"/>
        <v>3.5</v>
      </c>
      <c r="S67" s="225">
        <f>'Complexity of the crisis'!X68</f>
        <v>3.5</v>
      </c>
      <c r="T67" s="225">
        <f>'Complexity of the crisis'!AN68</f>
        <v>3.5</v>
      </c>
      <c r="U67" s="124" t="str">
        <f>VLOOKUP(C67,Lists!$C$3:$E$160,3,FALSE)</f>
        <v>Africa</v>
      </c>
      <c r="V67" s="125" t="s">
        <v>5271</v>
      </c>
    </row>
    <row r="68" spans="1:22" x14ac:dyDescent="0.35">
      <c r="A68" s="53" t="str">
        <f>'Crisis Indicator Data'!A66</f>
        <v>Food Security Crisis in Mozambique</v>
      </c>
      <c r="B68" s="45" t="str">
        <f>Lists!G66</f>
        <v>Food Security Crisis</v>
      </c>
      <c r="C68" s="53" t="str">
        <f>'Crisis Indicator Data'!C66</f>
        <v>MOZ006</v>
      </c>
      <c r="D68" s="53" t="str">
        <f>'Crisis Indicator Data'!D66</f>
        <v>Mozambique</v>
      </c>
      <c r="E68" s="53" t="str">
        <f>'Crisis Indicator Data'!E66</f>
        <v>MOZ</v>
      </c>
      <c r="F68" s="53" t="str">
        <f>'Crisis Indicator Data'!B66</f>
        <v>Food Security</v>
      </c>
      <c r="G68" s="222">
        <f t="shared" si="5"/>
        <v>3.3</v>
      </c>
      <c r="H68" s="54">
        <f t="shared" si="6"/>
        <v>4</v>
      </c>
      <c r="I68" s="117" t="str">
        <f t="shared" si="7"/>
        <v>High</v>
      </c>
      <c r="J68" s="223" t="str">
        <f>INDEX(Trends!$D$3:$D$404,MATCH(C68,Trends!$C$3:$C$404,0))</f>
        <v>Stable</v>
      </c>
      <c r="K68" s="109" t="str">
        <f>IF(Reliability!B66="x","x",(IF(ROUNDUP(Reliability!B66,0)=1,"Very High",IF(ROUNDUP(Reliability!B66,0)=2,"High",IF(ROUNDUP(Reliability!B66,0)=3,"Medium",IF(ROUNDUP(Reliability!B66,0)=4,"Low","Very Low"))))))</f>
        <v>Medium</v>
      </c>
      <c r="L68" s="224">
        <f t="shared" si="8"/>
        <v>3.4</v>
      </c>
      <c r="M68" s="230">
        <f>'Impact of the crisis'!N69</f>
        <v>4.4000000000000004</v>
      </c>
      <c r="N68" s="230">
        <f>'Impact of the crisis'!AB69</f>
        <v>2.8</v>
      </c>
      <c r="O68" s="224">
        <f>'Conditions of people affected'!R69</f>
        <v>3.55</v>
      </c>
      <c r="P68" s="230">
        <f>'Conditions of people affected'!K69</f>
        <v>4.0999999999999996</v>
      </c>
      <c r="Q68" s="230">
        <f>'Conditions of people affected'!Q69</f>
        <v>3</v>
      </c>
      <c r="R68" s="225">
        <f t="shared" si="9"/>
        <v>2.8</v>
      </c>
      <c r="S68" s="225">
        <f>'Complexity of the crisis'!X69</f>
        <v>3.5</v>
      </c>
      <c r="T68" s="225">
        <f>'Complexity of the crisis'!AN69</f>
        <v>2</v>
      </c>
      <c r="U68" s="124" t="str">
        <f>VLOOKUP(C68,Lists!$C$3:$E$160,3,FALSE)</f>
        <v>Africa</v>
      </c>
      <c r="V68" s="125" t="s">
        <v>5271</v>
      </c>
    </row>
    <row r="69" spans="1:22" x14ac:dyDescent="0.35">
      <c r="A69" s="53" t="str">
        <f>'Crisis Indicator Data'!A67</f>
        <v>Tropical Cyclone Eloise in Mozambique</v>
      </c>
      <c r="B69" s="45" t="str">
        <f>Lists!G67</f>
        <v>Tropical Cyclone Eloise</v>
      </c>
      <c r="C69" s="53" t="str">
        <f>'Crisis Indicator Data'!C67</f>
        <v>MOZ007</v>
      </c>
      <c r="D69" s="53" t="str">
        <f>'Crisis Indicator Data'!D67</f>
        <v>Mozambique</v>
      </c>
      <c r="E69" s="53" t="str">
        <f>'Crisis Indicator Data'!E67</f>
        <v>MOZ</v>
      </c>
      <c r="F69" s="53" t="str">
        <f>'Crisis Indicator Data'!B67</f>
        <v>Tropical cyclone</v>
      </c>
      <c r="G69" s="222">
        <f t="shared" ref="G69:G100" si="10">IF(OR(O69="x",L69="x"),"x",ROUND((5-GEOMEAN(((5-L69)/5*4+1),((5-O69)/5*4+1),((5-O69)/5*4+1)))/4*3.5+R69*0.3,1))</f>
        <v>2.2000000000000002</v>
      </c>
      <c r="H69" s="54">
        <f t="shared" ref="H69:H100" si="11">IF(G69="x","x",ROUNDUP(G69,0))</f>
        <v>3</v>
      </c>
      <c r="I69" s="117" t="str">
        <f t="shared" ref="I69:I100" si="12">IF(O69="x","x",IF(L69="x","x",(IF(H69=5,"Very High",IF(H69=4,"High",IF(H69=3,"Medium",IF(H69=2,"Low","Very Low")))))))</f>
        <v>Medium</v>
      </c>
      <c r="J69" s="223" t="str">
        <f>INDEX(Trends!$D$3:$D$404,MATCH(C69,Trends!$C$3:$C$404,0))</f>
        <v>Stable</v>
      </c>
      <c r="K69" s="109" t="str">
        <f>IF(Reliability!B67="x","x",(IF(ROUNDUP(Reliability!B67,0)=1,"Very High",IF(ROUNDUP(Reliability!B67,0)=2,"High",IF(ROUNDUP(Reliability!B67,0)=3,"Medium",IF(ROUNDUP(Reliability!B67,0)=4,"Low","Very Low"))))))</f>
        <v>High</v>
      </c>
      <c r="L69" s="224">
        <f t="shared" ref="L69:L100" si="13">IF(OR(N69="x",M69="x"),"x",ROUND((5-GEOMEAN(((5-M69)/5*4+1),((5-N69)/5*4+1),((5-N69)/5*4+1)))/4*5,1))</f>
        <v>2.2000000000000002</v>
      </c>
      <c r="M69" s="230">
        <f>'Impact of the crisis'!N70</f>
        <v>3.1</v>
      </c>
      <c r="N69" s="230">
        <f>'Impact of the crisis'!AB70</f>
        <v>1.6</v>
      </c>
      <c r="O69" s="224">
        <f>'Conditions of people affected'!R70</f>
        <v>1.7</v>
      </c>
      <c r="P69" s="230">
        <f>'Conditions of people affected'!K70</f>
        <v>2.4</v>
      </c>
      <c r="Q69" s="230">
        <f>'Conditions of people affected'!Q70</f>
        <v>1</v>
      </c>
      <c r="R69" s="225">
        <f t="shared" ref="R69:R100" si="14">IF(OR(T69="x",S69="x"),S69,ROUND((5-GEOMEAN(((5-S69)/5*4+1),((5-T69)/5*4+1)))/4*5,1))</f>
        <v>3</v>
      </c>
      <c r="S69" s="225">
        <f>'Complexity of the crisis'!X70</f>
        <v>3.5</v>
      </c>
      <c r="T69" s="225">
        <f>'Complexity of the crisis'!AN70</f>
        <v>2.5</v>
      </c>
      <c r="U69" s="124" t="str">
        <f>VLOOKUP(C69,Lists!$C$3:$E$160,3,FALSE)</f>
        <v>Africa</v>
      </c>
      <c r="V69" s="125" t="s">
        <v>5271</v>
      </c>
    </row>
    <row r="70" spans="1:22" x14ac:dyDescent="0.35">
      <c r="A70" s="53" t="str">
        <f>'Crisis Indicator Data'!A68</f>
        <v>Refugees from Mali in Mauritania</v>
      </c>
      <c r="B70" s="45" t="str">
        <f>Lists!G68</f>
        <v>Malian refugees</v>
      </c>
      <c r="C70" s="53" t="str">
        <f>'Crisis Indicator Data'!C68</f>
        <v>MRT002</v>
      </c>
      <c r="D70" s="53" t="str">
        <f>'Crisis Indicator Data'!D68</f>
        <v>Mauritania</v>
      </c>
      <c r="E70" s="53" t="str">
        <f>'Crisis Indicator Data'!E68</f>
        <v>MRT</v>
      </c>
      <c r="F70" s="53" t="str">
        <f>'Crisis Indicator Data'!B68</f>
        <v>International displacement</v>
      </c>
      <c r="G70" s="222">
        <f t="shared" si="10"/>
        <v>2.2000000000000002</v>
      </c>
      <c r="H70" s="54">
        <f t="shared" si="11"/>
        <v>3</v>
      </c>
      <c r="I70" s="117" t="str">
        <f t="shared" si="12"/>
        <v>Medium</v>
      </c>
      <c r="J70" s="223" t="str">
        <f>INDEX(Trends!$D$3:$D$404,MATCH(C70,Trends!$C$3:$C$404,0))</f>
        <v>Stable</v>
      </c>
      <c r="K70" s="109" t="str">
        <f>IF(Reliability!B68="x","x",(IF(ROUNDUP(Reliability!B68,0)=1,"Very High",IF(ROUNDUP(Reliability!B68,0)=2,"High",IF(ROUNDUP(Reliability!B68,0)=3,"Medium",IF(ROUNDUP(Reliability!B68,0)=4,"Low","Very Low"))))))</f>
        <v>Low</v>
      </c>
      <c r="L70" s="224">
        <f t="shared" si="13"/>
        <v>2.4</v>
      </c>
      <c r="M70" s="230">
        <f>'Impact of the crisis'!N71</f>
        <v>0</v>
      </c>
      <c r="N70" s="230">
        <f>'Impact of the crisis'!AB71</f>
        <v>3.2</v>
      </c>
      <c r="O70" s="224">
        <f>'Conditions of people affected'!R71</f>
        <v>2.15</v>
      </c>
      <c r="P70" s="230">
        <f>'Conditions of people affected'!K71</f>
        <v>1.3</v>
      </c>
      <c r="Q70" s="230">
        <f>'Conditions of people affected'!Q71</f>
        <v>3</v>
      </c>
      <c r="R70" s="225">
        <f t="shared" si="14"/>
        <v>2.1</v>
      </c>
      <c r="S70" s="225">
        <f>'Complexity of the crisis'!X71</f>
        <v>2.6</v>
      </c>
      <c r="T70" s="225">
        <f>'Complexity of the crisis'!AN71</f>
        <v>1.5</v>
      </c>
      <c r="U70" s="124" t="str">
        <f>VLOOKUP(C70,Lists!$C$3:$E$160,3,FALSE)</f>
        <v>Africa</v>
      </c>
      <c r="V70" s="125" t="s">
        <v>5099</v>
      </c>
    </row>
    <row r="71" spans="1:22" x14ac:dyDescent="0.35">
      <c r="A71" s="53" t="str">
        <f>'Crisis Indicator Data'!A69</f>
        <v>Food Security in Mauritania</v>
      </c>
      <c r="B71" s="45" t="str">
        <f>Lists!G69</f>
        <v>Food security</v>
      </c>
      <c r="C71" s="53" t="str">
        <f>'Crisis Indicator Data'!C69</f>
        <v>MRT003</v>
      </c>
      <c r="D71" s="53" t="str">
        <f>'Crisis Indicator Data'!D69</f>
        <v>Mauritania</v>
      </c>
      <c r="E71" s="53" t="str">
        <f>'Crisis Indicator Data'!E69</f>
        <v>MRT</v>
      </c>
      <c r="F71" s="53" t="str">
        <f>'Crisis Indicator Data'!B69</f>
        <v>Drought</v>
      </c>
      <c r="G71" s="222">
        <f t="shared" si="10"/>
        <v>2.8</v>
      </c>
      <c r="H71" s="54">
        <f t="shared" si="11"/>
        <v>3</v>
      </c>
      <c r="I71" s="117" t="str">
        <f t="shared" si="12"/>
        <v>Medium</v>
      </c>
      <c r="J71" s="223" t="str">
        <f>INDEX(Trends!$D$3:$D$404,MATCH(C71,Trends!$C$3:$C$404,0))</f>
        <v>Stable</v>
      </c>
      <c r="K71" s="109" t="str">
        <f>IF(Reliability!B69="x","x",(IF(ROUNDUP(Reliability!B69,0)=1,"Very High",IF(ROUNDUP(Reliability!B69,0)=2,"High",IF(ROUNDUP(Reliability!B69,0)=3,"Medium",IF(ROUNDUP(Reliability!B69,0)=4,"Low","Very Low"))))))</f>
        <v>Low</v>
      </c>
      <c r="L71" s="224">
        <f t="shared" si="13"/>
        <v>3.2</v>
      </c>
      <c r="M71" s="230">
        <f>'Impact of the crisis'!N72</f>
        <v>4.4000000000000004</v>
      </c>
      <c r="N71" s="230">
        <f>'Impact of the crisis'!AB72</f>
        <v>2.2999999999999998</v>
      </c>
      <c r="O71" s="224">
        <f>'Conditions of people affected'!R72</f>
        <v>2.9</v>
      </c>
      <c r="P71" s="230">
        <f>'Conditions of people affected'!K72</f>
        <v>2.8</v>
      </c>
      <c r="Q71" s="230">
        <f>'Conditions of people affected'!Q72</f>
        <v>3</v>
      </c>
      <c r="R71" s="225">
        <f t="shared" si="14"/>
        <v>2.2999999999999998</v>
      </c>
      <c r="S71" s="225">
        <f>'Complexity of the crisis'!X72</f>
        <v>2.6</v>
      </c>
      <c r="T71" s="225">
        <f>'Complexity of the crisis'!AN72</f>
        <v>2</v>
      </c>
      <c r="U71" s="124" t="str">
        <f>VLOOKUP(C71,Lists!$C$3:$E$160,3,FALSE)</f>
        <v>Africa</v>
      </c>
      <c r="V71" s="125" t="s">
        <v>5099</v>
      </c>
    </row>
    <row r="72" spans="1:22" x14ac:dyDescent="0.35">
      <c r="A72" s="53" t="str">
        <f>'Crisis Indicator Data'!A70</f>
        <v>Complex crisis in Malawi</v>
      </c>
      <c r="B72" s="45" t="str">
        <f>Lists!G70</f>
        <v>Complex</v>
      </c>
      <c r="C72" s="53" t="str">
        <f>'Crisis Indicator Data'!C70</f>
        <v>MWI002</v>
      </c>
      <c r="D72" s="53" t="str">
        <f>'Crisis Indicator Data'!D70</f>
        <v>Malawi</v>
      </c>
      <c r="E72" s="53" t="str">
        <f>'Crisis Indicator Data'!E70</f>
        <v>MWI</v>
      </c>
      <c r="F72" s="53" t="str">
        <f>'Crisis Indicator Data'!B70</f>
        <v>Complex crisis</v>
      </c>
      <c r="G72" s="222">
        <f t="shared" si="10"/>
        <v>2.8</v>
      </c>
      <c r="H72" s="54">
        <f t="shared" si="11"/>
        <v>3</v>
      </c>
      <c r="I72" s="117" t="str">
        <f t="shared" si="12"/>
        <v>Medium</v>
      </c>
      <c r="J72" s="223" t="str">
        <f>INDEX(Trends!$D$3:$D$404,MATCH(C72,Trends!$C$3:$C$404,0))</f>
        <v>Stable</v>
      </c>
      <c r="K72" s="109" t="str">
        <f>IF(Reliability!B70="x","x",(IF(ROUNDUP(Reliability!B70,0)=1,"Very High",IF(ROUNDUP(Reliability!B70,0)=2,"High",IF(ROUNDUP(Reliability!B70,0)=3,"Medium",IF(ROUNDUP(Reliability!B70,0)=4,"Low","Very Low"))))))</f>
        <v>Medium</v>
      </c>
      <c r="L72" s="224">
        <f t="shared" si="13"/>
        <v>3.1</v>
      </c>
      <c r="M72" s="230">
        <f>'Impact of the crisis'!N73</f>
        <v>4.3</v>
      </c>
      <c r="N72" s="230">
        <f>'Impact of the crisis'!AB73</f>
        <v>2.2000000000000002</v>
      </c>
      <c r="O72" s="224">
        <f>'Conditions of people affected'!R73</f>
        <v>3.5</v>
      </c>
      <c r="P72" s="230">
        <f>'Conditions of people affected'!K73</f>
        <v>4</v>
      </c>
      <c r="Q72" s="230">
        <f>'Conditions of people affected'!Q73</f>
        <v>3</v>
      </c>
      <c r="R72" s="225">
        <f t="shared" si="14"/>
        <v>1.5</v>
      </c>
      <c r="S72" s="225">
        <f>'Complexity of the crisis'!X73</f>
        <v>2</v>
      </c>
      <c r="T72" s="225">
        <f>'Complexity of the crisis'!AN73</f>
        <v>1</v>
      </c>
      <c r="U72" s="124" t="str">
        <f>VLOOKUP(C72,Lists!$C$3:$E$160,3,FALSE)</f>
        <v>Africa</v>
      </c>
      <c r="V72" s="125" t="s">
        <v>4755</v>
      </c>
    </row>
    <row r="73" spans="1:22" x14ac:dyDescent="0.35">
      <c r="A73" s="53" t="str">
        <f>'Crisis Indicator Data'!A71</f>
        <v>International Refugees in Malaysia</v>
      </c>
      <c r="B73" s="45" t="str">
        <f>Lists!G71</f>
        <v>International Refugees</v>
      </c>
      <c r="C73" s="53" t="str">
        <f>'Crisis Indicator Data'!C71</f>
        <v>MYS001</v>
      </c>
      <c r="D73" s="53" t="str">
        <f>'Crisis Indicator Data'!D71</f>
        <v>Malaysia</v>
      </c>
      <c r="E73" s="53" t="str">
        <f>'Crisis Indicator Data'!E71</f>
        <v>MYS</v>
      </c>
      <c r="F73" s="53" t="str">
        <f>'Crisis Indicator Data'!B71</f>
        <v>International displacement</v>
      </c>
      <c r="G73" s="222">
        <f t="shared" si="10"/>
        <v>1.7</v>
      </c>
      <c r="H73" s="54">
        <f t="shared" si="11"/>
        <v>2</v>
      </c>
      <c r="I73" s="117" t="str">
        <f t="shared" si="12"/>
        <v>Low</v>
      </c>
      <c r="J73" s="223" t="str">
        <f>INDEX(Trends!$D$3:$D$404,MATCH(C73,Trends!$C$3:$C$404,0))</f>
        <v>Stable</v>
      </c>
      <c r="K73" s="109" t="str">
        <f>IF(Reliability!B71="x","x",(IF(ROUNDUP(Reliability!B71,0)=1,"Very High",IF(ROUNDUP(Reliability!B71,0)=2,"High",IF(ROUNDUP(Reliability!B71,0)=3,"Medium",IF(ROUNDUP(Reliability!B71,0)=4,"Low","Very Low"))))))</f>
        <v>High</v>
      </c>
      <c r="L73" s="224">
        <f t="shared" si="13"/>
        <v>1.5</v>
      </c>
      <c r="M73" s="230">
        <f>'Impact of the crisis'!N74</f>
        <v>1</v>
      </c>
      <c r="N73" s="230">
        <f>'Impact of the crisis'!AB74</f>
        <v>1.8</v>
      </c>
      <c r="O73" s="224">
        <f>'Conditions of people affected'!R74</f>
        <v>1.55</v>
      </c>
      <c r="P73" s="230">
        <f>'Conditions of people affected'!K74</f>
        <v>2.1</v>
      </c>
      <c r="Q73" s="230">
        <f>'Conditions of people affected'!Q74</f>
        <v>1</v>
      </c>
      <c r="R73" s="225">
        <f t="shared" si="14"/>
        <v>2</v>
      </c>
      <c r="S73" s="225">
        <f>'Complexity of the crisis'!X74</f>
        <v>1.9</v>
      </c>
      <c r="T73" s="225">
        <f>'Complexity of the crisis'!AN74</f>
        <v>2</v>
      </c>
      <c r="U73" s="124" t="str">
        <f>VLOOKUP(C73,Lists!$C$3:$E$160,3,FALSE)</f>
        <v>Asia</v>
      </c>
      <c r="V73" s="125" t="s">
        <v>6699</v>
      </c>
    </row>
    <row r="74" spans="1:22" x14ac:dyDescent="0.35">
      <c r="A74" s="53" t="str">
        <f>'Crisis Indicator Data'!A72</f>
        <v>Food Security Crisis in Namibia</v>
      </c>
      <c r="B74" s="45" t="str">
        <f>Lists!G72</f>
        <v>Food Security Crisis</v>
      </c>
      <c r="C74" s="53" t="str">
        <f>'Crisis Indicator Data'!C72</f>
        <v>NAM002</v>
      </c>
      <c r="D74" s="53" t="str">
        <f>'Crisis Indicator Data'!D72</f>
        <v>Namibia</v>
      </c>
      <c r="E74" s="53" t="str">
        <f>'Crisis Indicator Data'!E72</f>
        <v>NAM</v>
      </c>
      <c r="F74" s="53" t="str">
        <f>'Crisis Indicator Data'!B72</f>
        <v>Food Security</v>
      </c>
      <c r="G74" s="222">
        <f t="shared" si="10"/>
        <v>2.1</v>
      </c>
      <c r="H74" s="54">
        <f t="shared" si="11"/>
        <v>3</v>
      </c>
      <c r="I74" s="117" t="str">
        <f t="shared" si="12"/>
        <v>Medium</v>
      </c>
      <c r="J74" s="223" t="str">
        <f>INDEX(Trends!$D$3:$D$404,MATCH(C74,Trends!$C$3:$C$404,0))</f>
        <v>Stable</v>
      </c>
      <c r="K74" s="109" t="str">
        <f>IF(Reliability!B72="x","x",(IF(ROUNDUP(Reliability!B72,0)=1,"Very High",IF(ROUNDUP(Reliability!B72,0)=2,"High",IF(ROUNDUP(Reliability!B72,0)=3,"Medium",IF(ROUNDUP(Reliability!B72,0)=4,"Low","Very Low"))))))</f>
        <v>Low</v>
      </c>
      <c r="L74" s="224">
        <f t="shared" si="13"/>
        <v>1.5</v>
      </c>
      <c r="M74" s="230">
        <f>'Impact of the crisis'!N75</f>
        <v>1.6</v>
      </c>
      <c r="N74" s="230">
        <f>'Impact of the crisis'!AB75</f>
        <v>1.4</v>
      </c>
      <c r="O74" s="224">
        <f>'Conditions of people affected'!R75</f>
        <v>2.85</v>
      </c>
      <c r="P74" s="230">
        <f>'Conditions of people affected'!K75</f>
        <v>2.7</v>
      </c>
      <c r="Q74" s="230">
        <f>'Conditions of people affected'!Q75</f>
        <v>3</v>
      </c>
      <c r="R74" s="225">
        <f t="shared" si="14"/>
        <v>1.3</v>
      </c>
      <c r="S74" s="225">
        <f>'Complexity of the crisis'!X75</f>
        <v>1.5</v>
      </c>
      <c r="T74" s="225">
        <f>'Complexity of the crisis'!AN75</f>
        <v>1</v>
      </c>
      <c r="U74" s="124" t="str">
        <f>VLOOKUP(C74,Lists!$C$3:$E$160,3,FALSE)</f>
        <v>Africa</v>
      </c>
      <c r="V74" s="125" t="s">
        <v>3227</v>
      </c>
    </row>
    <row r="75" spans="1:22" x14ac:dyDescent="0.35">
      <c r="A75" s="53" t="str">
        <f>'Crisis Indicator Data'!A73</f>
        <v>Multiple crises in Niger</v>
      </c>
      <c r="B75" s="45" t="str">
        <f>Lists!G73</f>
        <v>Country level</v>
      </c>
      <c r="C75" s="53" t="str">
        <f>'Crisis Indicator Data'!C73</f>
        <v>NER001</v>
      </c>
      <c r="D75" s="53" t="str">
        <f>'Crisis Indicator Data'!D73</f>
        <v>Niger</v>
      </c>
      <c r="E75" s="53" t="str">
        <f>'Crisis Indicator Data'!E73</f>
        <v>NER</v>
      </c>
      <c r="F75" s="53" t="str">
        <f>'Crisis Indicator Data'!B73</f>
        <v>Multiple crises country</v>
      </c>
      <c r="G75" s="222">
        <f t="shared" si="10"/>
        <v>3.7</v>
      </c>
      <c r="H75" s="54">
        <f t="shared" si="11"/>
        <v>4</v>
      </c>
      <c r="I75" s="117" t="str">
        <f t="shared" si="12"/>
        <v>High</v>
      </c>
      <c r="J75" s="223" t="str">
        <f>INDEX(Trends!$D$3:$D$404,MATCH(C75,Trends!$C$3:$C$404,0))</f>
        <v>Stable</v>
      </c>
      <c r="K75" s="109" t="str">
        <f>IF(Reliability!B73="x","x",(IF(ROUNDUP(Reliability!B73,0)=1,"Very High",IF(ROUNDUP(Reliability!B73,0)=2,"High",IF(ROUNDUP(Reliability!B73,0)=3,"Medium",IF(ROUNDUP(Reliability!B73,0)=4,"Low","Very Low"))))))</f>
        <v>High</v>
      </c>
      <c r="L75" s="224">
        <f t="shared" si="13"/>
        <v>4.0999999999999996</v>
      </c>
      <c r="M75" s="230">
        <f>'Impact of the crisis'!N76</f>
        <v>4.9000000000000004</v>
      </c>
      <c r="N75" s="230">
        <f>'Impact of the crisis'!AB76</f>
        <v>3.6</v>
      </c>
      <c r="O75" s="224">
        <f>'Conditions of people affected'!R76</f>
        <v>3.65</v>
      </c>
      <c r="P75" s="230">
        <f>'Conditions of people affected'!K76</f>
        <v>4.3</v>
      </c>
      <c r="Q75" s="230">
        <f>'Conditions of people affected'!Q76</f>
        <v>3</v>
      </c>
      <c r="R75" s="225">
        <f t="shared" si="14"/>
        <v>3.4</v>
      </c>
      <c r="S75" s="225">
        <f>'Complexity of the crisis'!X76</f>
        <v>2.6</v>
      </c>
      <c r="T75" s="225">
        <f>'Complexity of the crisis'!AN76</f>
        <v>4</v>
      </c>
      <c r="U75" s="124" t="str">
        <f>VLOOKUP(C75,Lists!$C$3:$E$160,3,FALSE)</f>
        <v>Africa</v>
      </c>
      <c r="V75" s="125" t="s">
        <v>5634</v>
      </c>
    </row>
    <row r="76" spans="1:22" x14ac:dyDescent="0.35">
      <c r="A76" s="53" t="str">
        <f>'Crisis Indicator Data'!A74</f>
        <v>Boko Haram in Niger</v>
      </c>
      <c r="B76" s="45" t="str">
        <f>Lists!G74</f>
        <v>Boko Haram</v>
      </c>
      <c r="C76" s="53" t="str">
        <f>'Crisis Indicator Data'!C74</f>
        <v>NER002</v>
      </c>
      <c r="D76" s="53" t="str">
        <f>'Crisis Indicator Data'!D74</f>
        <v>Niger</v>
      </c>
      <c r="E76" s="53" t="str">
        <f>'Crisis Indicator Data'!E74</f>
        <v>NER</v>
      </c>
      <c r="F76" s="53" t="str">
        <f>'Crisis Indicator Data'!B74</f>
        <v>Conflict</v>
      </c>
      <c r="G76" s="222">
        <f t="shared" si="10"/>
        <v>2.9</v>
      </c>
      <c r="H76" s="54">
        <f t="shared" si="11"/>
        <v>3</v>
      </c>
      <c r="I76" s="117" t="str">
        <f t="shared" si="12"/>
        <v>Medium</v>
      </c>
      <c r="J76" s="223" t="str">
        <f>INDEX(Trends!$D$3:$D$404,MATCH(C76,Trends!$C$3:$C$404,0))</f>
        <v>Stable</v>
      </c>
      <c r="K76" s="109" t="str">
        <f>IF(Reliability!B74="x","x",(IF(ROUNDUP(Reliability!B74,0)=1,"Very High",IF(ROUNDUP(Reliability!B74,0)=2,"High",IF(ROUNDUP(Reliability!B74,0)=3,"Medium",IF(ROUNDUP(Reliability!B74,0)=4,"Low","Very Low"))))))</f>
        <v>Medium</v>
      </c>
      <c r="L76" s="224">
        <f t="shared" si="13"/>
        <v>2.6</v>
      </c>
      <c r="M76" s="230">
        <f>'Impact of the crisis'!N77</f>
        <v>1.2</v>
      </c>
      <c r="N76" s="230">
        <f>'Impact of the crisis'!AB77</f>
        <v>3.1</v>
      </c>
      <c r="O76" s="224">
        <f>'Conditions of people affected'!R77</f>
        <v>2.7</v>
      </c>
      <c r="P76" s="230">
        <f>'Conditions of people affected'!K77</f>
        <v>2.4</v>
      </c>
      <c r="Q76" s="230">
        <f>'Conditions of people affected'!Q77</f>
        <v>3</v>
      </c>
      <c r="R76" s="225">
        <f t="shared" si="14"/>
        <v>3.4</v>
      </c>
      <c r="S76" s="225">
        <f>'Complexity of the crisis'!X77</f>
        <v>2.6</v>
      </c>
      <c r="T76" s="225">
        <f>'Complexity of the crisis'!AN77</f>
        <v>4</v>
      </c>
      <c r="U76" s="124" t="str">
        <f>VLOOKUP(C76,Lists!$C$3:$E$160,3,FALSE)</f>
        <v>Africa</v>
      </c>
      <c r="V76" s="125" t="s">
        <v>5634</v>
      </c>
    </row>
    <row r="77" spans="1:22" x14ac:dyDescent="0.35">
      <c r="A77" s="53" t="str">
        <f>'Crisis Indicator Data'!A75</f>
        <v>Mali/Burkina Faso conflict</v>
      </c>
      <c r="B77" s="45" t="str">
        <f>Lists!G75</f>
        <v xml:space="preserve">Cross-border violence </v>
      </c>
      <c r="C77" s="53" t="str">
        <f>'Crisis Indicator Data'!C75</f>
        <v>NER003</v>
      </c>
      <c r="D77" s="53" t="str">
        <f>'Crisis Indicator Data'!D75</f>
        <v>Niger</v>
      </c>
      <c r="E77" s="53" t="str">
        <f>'Crisis Indicator Data'!E75</f>
        <v>NER</v>
      </c>
      <c r="F77" s="53" t="str">
        <f>'Crisis Indicator Data'!B75</f>
        <v>Conflict</v>
      </c>
      <c r="G77" s="222">
        <f t="shared" si="10"/>
        <v>3.2</v>
      </c>
      <c r="H77" s="54">
        <f t="shared" si="11"/>
        <v>4</v>
      </c>
      <c r="I77" s="117" t="str">
        <f t="shared" si="12"/>
        <v>High</v>
      </c>
      <c r="J77" s="223" t="str">
        <f>INDEX(Trends!$D$3:$D$404,MATCH(C77,Trends!$C$3:$C$404,0))</f>
        <v>Stable</v>
      </c>
      <c r="K77" s="109" t="str">
        <f>IF(Reliability!B75="x","x",(IF(ROUNDUP(Reliability!B75,0)=1,"Very High",IF(ROUNDUP(Reliability!B75,0)=2,"High",IF(ROUNDUP(Reliability!B75,0)=3,"Medium",IF(ROUNDUP(Reliability!B75,0)=4,"Low","Very Low"))))))</f>
        <v>Medium</v>
      </c>
      <c r="L77" s="224">
        <f t="shared" si="13"/>
        <v>3</v>
      </c>
      <c r="M77" s="230">
        <f>'Impact of the crisis'!N78</f>
        <v>2.4</v>
      </c>
      <c r="N77" s="230">
        <f>'Impact of the crisis'!AB78</f>
        <v>3.2</v>
      </c>
      <c r="O77" s="224">
        <f>'Conditions of people affected'!R78</f>
        <v>3.25</v>
      </c>
      <c r="P77" s="230">
        <f>'Conditions of people affected'!K78</f>
        <v>3.5</v>
      </c>
      <c r="Q77" s="230">
        <f>'Conditions of people affected'!Q78</f>
        <v>3</v>
      </c>
      <c r="R77" s="225">
        <f t="shared" si="14"/>
        <v>3.4</v>
      </c>
      <c r="S77" s="225">
        <f>'Complexity of the crisis'!X78</f>
        <v>2.6</v>
      </c>
      <c r="T77" s="225">
        <f>'Complexity of the crisis'!AN78</f>
        <v>4</v>
      </c>
      <c r="U77" s="124" t="str">
        <f>VLOOKUP(C77,Lists!$C$3:$E$160,3,FALSE)</f>
        <v>Africa</v>
      </c>
      <c r="V77" s="125" t="s">
        <v>5634</v>
      </c>
    </row>
    <row r="78" spans="1:22" x14ac:dyDescent="0.35">
      <c r="A78" s="53" t="str">
        <f>'Crisis Indicator Data'!A76</f>
        <v>Nigerian Refugees</v>
      </c>
      <c r="B78" s="45" t="str">
        <f>Lists!G76</f>
        <v>Nigerian Refugees</v>
      </c>
      <c r="C78" s="53" t="str">
        <f>'Crisis Indicator Data'!C76</f>
        <v>NER004</v>
      </c>
      <c r="D78" s="53" t="str">
        <f>'Crisis Indicator Data'!D76</f>
        <v>Niger</v>
      </c>
      <c r="E78" s="53" t="str">
        <f>'Crisis Indicator Data'!E76</f>
        <v>NER</v>
      </c>
      <c r="F78" s="53" t="str">
        <f>'Crisis Indicator Data'!B76</f>
        <v>International displacement</v>
      </c>
      <c r="G78" s="222">
        <f t="shared" si="10"/>
        <v>2.6</v>
      </c>
      <c r="H78" s="54">
        <f t="shared" si="11"/>
        <v>3</v>
      </c>
      <c r="I78" s="117" t="str">
        <f t="shared" si="12"/>
        <v>Medium</v>
      </c>
      <c r="J78" s="223" t="str">
        <f>INDEX(Trends!$D$3:$D$404,MATCH(C78,Trends!$C$3:$C$404,0))</f>
        <v>Stable</v>
      </c>
      <c r="K78" s="109" t="str">
        <f>IF(Reliability!B76="x","x",(IF(ROUNDUP(Reliability!B76,0)=1,"Very High",IF(ROUNDUP(Reliability!B76,0)=2,"High",IF(ROUNDUP(Reliability!B76,0)=3,"Medium",IF(ROUNDUP(Reliability!B76,0)=4,"Low","Very Low"))))))</f>
        <v>Medium</v>
      </c>
      <c r="L78" s="224">
        <f t="shared" si="13"/>
        <v>2</v>
      </c>
      <c r="M78" s="230">
        <f>'Impact of the crisis'!N79</f>
        <v>0.6</v>
      </c>
      <c r="N78" s="230">
        <f>'Impact of the crisis'!AB79</f>
        <v>2.6</v>
      </c>
      <c r="O78" s="224">
        <f>'Conditions of people affected'!R79</f>
        <v>3.05</v>
      </c>
      <c r="P78" s="230">
        <f>'Conditions of people affected'!K79</f>
        <v>3.1</v>
      </c>
      <c r="Q78" s="230">
        <f>'Conditions of people affected'!Q79</f>
        <v>3</v>
      </c>
      <c r="R78" s="225">
        <f t="shared" si="14"/>
        <v>2.2999999999999998</v>
      </c>
      <c r="S78" s="225">
        <f>'Complexity of the crisis'!X79</f>
        <v>2.6</v>
      </c>
      <c r="T78" s="225">
        <f>'Complexity of the crisis'!AN79</f>
        <v>2</v>
      </c>
      <c r="U78" s="124" t="str">
        <f>VLOOKUP(C78,Lists!$C$3:$E$160,3,FALSE)</f>
        <v>Africa</v>
      </c>
      <c r="V78" s="125" t="s">
        <v>5634</v>
      </c>
    </row>
    <row r="79" spans="1:22" x14ac:dyDescent="0.35">
      <c r="A79" s="53" t="str">
        <f>'Crisis Indicator Data'!A77</f>
        <v>Complex crisis in Nigeria</v>
      </c>
      <c r="B79" s="45" t="str">
        <f>Lists!G77</f>
        <v>Complex crisis</v>
      </c>
      <c r="C79" s="53" t="str">
        <f>'Crisis Indicator Data'!C77</f>
        <v>NGA001</v>
      </c>
      <c r="D79" s="53" t="str">
        <f>'Crisis Indicator Data'!D77</f>
        <v>Nigeria</v>
      </c>
      <c r="E79" s="53" t="str">
        <f>'Crisis Indicator Data'!E77</f>
        <v>NGA</v>
      </c>
      <c r="F79" s="53" t="str">
        <f>'Crisis Indicator Data'!B77</f>
        <v>Complex crisis</v>
      </c>
      <c r="G79" s="222">
        <f t="shared" si="10"/>
        <v>4.0999999999999996</v>
      </c>
      <c r="H79" s="54">
        <f t="shared" si="11"/>
        <v>5</v>
      </c>
      <c r="I79" s="117" t="str">
        <f t="shared" si="12"/>
        <v>Very High</v>
      </c>
      <c r="J79" s="223" t="str">
        <f>INDEX(Trends!$D$3:$D$404,MATCH(C79,Trends!$C$3:$C$404,0))</f>
        <v>Stable</v>
      </c>
      <c r="K79" s="109" t="str">
        <f>IF(Reliability!B77="x","x",(IF(ROUNDUP(Reliability!B77,0)=1,"Very High",IF(ROUNDUP(Reliability!B77,0)=2,"High",IF(ROUNDUP(Reliability!B77,0)=3,"Medium",IF(ROUNDUP(Reliability!B77,0)=4,"Low","Very Low"))))))</f>
        <v>Medium</v>
      </c>
      <c r="L79" s="224">
        <f t="shared" si="13"/>
        <v>4.0999999999999996</v>
      </c>
      <c r="M79" s="230">
        <f>'Impact of the crisis'!N80</f>
        <v>4.3</v>
      </c>
      <c r="N79" s="230">
        <f>'Impact of the crisis'!AB80</f>
        <v>4</v>
      </c>
      <c r="O79" s="224">
        <f>'Conditions of people affected'!R80</f>
        <v>4</v>
      </c>
      <c r="P79" s="230">
        <f>'Conditions of people affected'!K80</f>
        <v>5</v>
      </c>
      <c r="Q79" s="230">
        <f>'Conditions of people affected'!Q80</f>
        <v>3</v>
      </c>
      <c r="R79" s="225">
        <f t="shared" si="14"/>
        <v>4.0999999999999996</v>
      </c>
      <c r="S79" s="225">
        <f>'Complexity of the crisis'!X80</f>
        <v>3.5</v>
      </c>
      <c r="T79" s="225">
        <f>'Complexity of the crisis'!AN80</f>
        <v>4.5</v>
      </c>
      <c r="U79" s="124" t="str">
        <f>VLOOKUP(C79,Lists!$C$3:$E$160,3,FALSE)</f>
        <v>Africa</v>
      </c>
      <c r="V79" s="125" t="s">
        <v>6861</v>
      </c>
    </row>
    <row r="80" spans="1:22" x14ac:dyDescent="0.35">
      <c r="A80" s="53" t="str">
        <f>'Crisis Indicator Data'!A78</f>
        <v>Middle belt conflict</v>
      </c>
      <c r="B80" s="45" t="str">
        <f>Lists!G78</f>
        <v>Middle Belt</v>
      </c>
      <c r="C80" s="53" t="str">
        <f>'Crisis Indicator Data'!C78</f>
        <v>NGA003</v>
      </c>
      <c r="D80" s="53" t="str">
        <f>'Crisis Indicator Data'!D78</f>
        <v>Nigeria</v>
      </c>
      <c r="E80" s="53" t="str">
        <f>'Crisis Indicator Data'!E78</f>
        <v>NGA</v>
      </c>
      <c r="F80" s="53" t="str">
        <f>'Crisis Indicator Data'!B78</f>
        <v>Conflict</v>
      </c>
      <c r="G80" s="222">
        <f t="shared" si="10"/>
        <v>2.6</v>
      </c>
      <c r="H80" s="54">
        <f t="shared" si="11"/>
        <v>3</v>
      </c>
      <c r="I80" s="117" t="str">
        <f t="shared" si="12"/>
        <v>Medium</v>
      </c>
      <c r="J80" s="223" t="str">
        <f>INDEX(Trends!$D$3:$D$404,MATCH(C80,Trends!$C$3:$C$404,0))</f>
        <v>Stable</v>
      </c>
      <c r="K80" s="109" t="str">
        <f>IF(Reliability!B78="x","x",(IF(ROUNDUP(Reliability!B78,0)=1,"Very High",IF(ROUNDUP(Reliability!B78,0)=2,"High",IF(ROUNDUP(Reliability!B78,0)=3,"Medium",IF(ROUNDUP(Reliability!B78,0)=4,"Low","Very Low"))))))</f>
        <v>High</v>
      </c>
      <c r="L80" s="224">
        <f t="shared" si="13"/>
        <v>3</v>
      </c>
      <c r="M80" s="230">
        <f>'Impact of the crisis'!N81</f>
        <v>2.2000000000000002</v>
      </c>
      <c r="N80" s="230">
        <f>'Impact of the crisis'!AB81</f>
        <v>3.3</v>
      </c>
      <c r="O80" s="224">
        <f>'Conditions of people affected'!R81</f>
        <v>1.85</v>
      </c>
      <c r="P80" s="230">
        <f>'Conditions of people affected'!K81</f>
        <v>2.7</v>
      </c>
      <c r="Q80" s="230">
        <f>'Conditions of people affected'!Q81</f>
        <v>1</v>
      </c>
      <c r="R80" s="225">
        <f t="shared" si="14"/>
        <v>3.3</v>
      </c>
      <c r="S80" s="225">
        <f>'Complexity of the crisis'!X81</f>
        <v>3.5</v>
      </c>
      <c r="T80" s="225">
        <f>'Complexity of the crisis'!AN81</f>
        <v>3</v>
      </c>
      <c r="U80" s="124" t="str">
        <f>VLOOKUP(C80,Lists!$C$3:$E$160,3,FALSE)</f>
        <v>Africa</v>
      </c>
      <c r="V80" s="125" t="s">
        <v>6861</v>
      </c>
    </row>
    <row r="81" spans="1:22" x14ac:dyDescent="0.35">
      <c r="A81" s="53" t="str">
        <f>'Crisis Indicator Data'!A79</f>
        <v>Boko Haram crisis in Nigeria</v>
      </c>
      <c r="B81" s="45" t="str">
        <f>Lists!G79</f>
        <v xml:space="preserve">Boko Haram </v>
      </c>
      <c r="C81" s="53" t="str">
        <f>'Crisis Indicator Data'!C79</f>
        <v>NGA004</v>
      </c>
      <c r="D81" s="53" t="str">
        <f>'Crisis Indicator Data'!D79</f>
        <v>Nigeria</v>
      </c>
      <c r="E81" s="53" t="str">
        <f>'Crisis Indicator Data'!E79</f>
        <v>NGA</v>
      </c>
      <c r="F81" s="53" t="str">
        <f>'Crisis Indicator Data'!B79</f>
        <v>Conflict</v>
      </c>
      <c r="G81" s="222">
        <f t="shared" si="10"/>
        <v>4.0999999999999996</v>
      </c>
      <c r="H81" s="54">
        <f t="shared" si="11"/>
        <v>5</v>
      </c>
      <c r="I81" s="117" t="str">
        <f t="shared" si="12"/>
        <v>Very High</v>
      </c>
      <c r="J81" s="223" t="str">
        <f>INDEX(Trends!$D$3:$D$404,MATCH(C81,Trends!$C$3:$C$404,0))</f>
        <v>Stable</v>
      </c>
      <c r="K81" s="109" t="str">
        <f>IF(Reliability!B79="x","x",(IF(ROUNDUP(Reliability!B79,0)=1,"Very High",IF(ROUNDUP(Reliability!B79,0)=2,"High",IF(ROUNDUP(Reliability!B79,0)=3,"Medium",IF(ROUNDUP(Reliability!B79,0)=4,"Low","Very Low"))))))</f>
        <v>Medium</v>
      </c>
      <c r="L81" s="224">
        <f t="shared" si="13"/>
        <v>3.9</v>
      </c>
      <c r="M81" s="230">
        <f>'Impact of the crisis'!N82</f>
        <v>2.1</v>
      </c>
      <c r="N81" s="230">
        <f>'Impact of the crisis'!AB82</f>
        <v>4.5</v>
      </c>
      <c r="O81" s="224">
        <f>'Conditions of people affected'!R82</f>
        <v>4.4000000000000004</v>
      </c>
      <c r="P81" s="230">
        <f>'Conditions of people affected'!K82</f>
        <v>4.8</v>
      </c>
      <c r="Q81" s="230">
        <f>'Conditions of people affected'!Q82</f>
        <v>4</v>
      </c>
      <c r="R81" s="225">
        <f t="shared" si="14"/>
        <v>3.8</v>
      </c>
      <c r="S81" s="225">
        <f>'Complexity of the crisis'!X82</f>
        <v>3.5</v>
      </c>
      <c r="T81" s="225">
        <f>'Complexity of the crisis'!AN82</f>
        <v>4</v>
      </c>
      <c r="U81" s="124" t="str">
        <f>VLOOKUP(C81,Lists!$C$3:$E$160,3,FALSE)</f>
        <v>Africa</v>
      </c>
      <c r="V81" s="125" t="s">
        <v>6861</v>
      </c>
    </row>
    <row r="82" spans="1:22" x14ac:dyDescent="0.35">
      <c r="A82" s="53" t="str">
        <f>'Crisis Indicator Data'!A80</f>
        <v>Northwest Banditry</v>
      </c>
      <c r="B82" s="45" t="str">
        <f>Lists!G80</f>
        <v>Northwest Banditry</v>
      </c>
      <c r="C82" s="53" t="str">
        <f>'Crisis Indicator Data'!C80</f>
        <v>NGA007</v>
      </c>
      <c r="D82" s="53" t="str">
        <f>'Crisis Indicator Data'!D80</f>
        <v>Nigeria</v>
      </c>
      <c r="E82" s="53" t="str">
        <f>'Crisis Indicator Data'!E80</f>
        <v>NGA</v>
      </c>
      <c r="F82" s="53" t="str">
        <f>'Crisis Indicator Data'!B80</f>
        <v>Other type of violence</v>
      </c>
      <c r="G82" s="222">
        <f t="shared" si="10"/>
        <v>2.7</v>
      </c>
      <c r="H82" s="54">
        <f t="shared" si="11"/>
        <v>3</v>
      </c>
      <c r="I82" s="117" t="str">
        <f t="shared" si="12"/>
        <v>Medium</v>
      </c>
      <c r="J82" s="223" t="str">
        <f>INDEX(Trends!$D$3:$D$404,MATCH(C82,Trends!$C$3:$C$404,0))</f>
        <v>Increasing</v>
      </c>
      <c r="K82" s="109" t="str">
        <f>IF(Reliability!B80="x","x",(IF(ROUNDUP(Reliability!B80,0)=1,"Very High",IF(ROUNDUP(Reliability!B80,0)=2,"High",IF(ROUNDUP(Reliability!B80,0)=3,"Medium",IF(ROUNDUP(Reliability!B80,0)=4,"Low","Very Low"))))))</f>
        <v>High</v>
      </c>
      <c r="L82" s="224">
        <f t="shared" si="13"/>
        <v>3.2</v>
      </c>
      <c r="M82" s="230">
        <f>'Impact of the crisis'!N83</f>
        <v>2.7</v>
      </c>
      <c r="N82" s="230">
        <f>'Impact of the crisis'!AB83</f>
        <v>3.4</v>
      </c>
      <c r="O82" s="224">
        <f>'Conditions of people affected'!R83</f>
        <v>1.85</v>
      </c>
      <c r="P82" s="230">
        <f>'Conditions of people affected'!K83</f>
        <v>2.7</v>
      </c>
      <c r="Q82" s="230">
        <f>'Conditions of people affected'!Q83</f>
        <v>1</v>
      </c>
      <c r="R82" s="225">
        <f t="shared" si="14"/>
        <v>3.5</v>
      </c>
      <c r="S82" s="225">
        <f>'Complexity of the crisis'!X83</f>
        <v>3.5</v>
      </c>
      <c r="T82" s="225">
        <f>'Complexity of the crisis'!AN83</f>
        <v>3.5</v>
      </c>
      <c r="U82" s="124" t="str">
        <f>VLOOKUP(C82,Lists!$C$3:$E$160,3,FALSE)</f>
        <v>Africa</v>
      </c>
      <c r="V82" s="125" t="s">
        <v>6861</v>
      </c>
    </row>
    <row r="83" spans="1:22" x14ac:dyDescent="0.35">
      <c r="A83" s="53" t="str">
        <f>'Crisis Indicator Data'!A81</f>
        <v>Cameroonian Refugees in Nigeria</v>
      </c>
      <c r="B83" s="45" t="str">
        <f>Lists!G81</f>
        <v>Cameroonian Refugees</v>
      </c>
      <c r="C83" s="53" t="str">
        <f>'Crisis Indicator Data'!C81</f>
        <v>NGA008</v>
      </c>
      <c r="D83" s="53" t="str">
        <f>'Crisis Indicator Data'!D81</f>
        <v>Nigeria</v>
      </c>
      <c r="E83" s="53" t="str">
        <f>'Crisis Indicator Data'!E81</f>
        <v>NGA</v>
      </c>
      <c r="F83" s="53" t="str">
        <f>'Crisis Indicator Data'!B81</f>
        <v>International displacement</v>
      </c>
      <c r="G83" s="222">
        <f t="shared" si="10"/>
        <v>1.9</v>
      </c>
      <c r="H83" s="54">
        <f t="shared" si="11"/>
        <v>2</v>
      </c>
      <c r="I83" s="117" t="str">
        <f t="shared" si="12"/>
        <v>Low</v>
      </c>
      <c r="J83" s="223" t="str">
        <f>INDEX(Trends!$D$3:$D$404,MATCH(C83,Trends!$C$3:$C$404,0))</f>
        <v>Decreasing</v>
      </c>
      <c r="K83" s="109" t="str">
        <f>IF(Reliability!B81="x","x",(IF(ROUNDUP(Reliability!B81,0)=1,"Very High",IF(ROUNDUP(Reliability!B81,0)=2,"High",IF(ROUNDUP(Reliability!B81,0)=3,"Medium",IF(ROUNDUP(Reliability!B81,0)=4,"Low","Very Low"))))))</f>
        <v>High</v>
      </c>
      <c r="L83" s="224">
        <f t="shared" si="13"/>
        <v>1.6</v>
      </c>
      <c r="M83" s="230">
        <f>'Impact of the crisis'!N84</f>
        <v>2</v>
      </c>
      <c r="N83" s="230">
        <f>'Impact of the crisis'!AB84</f>
        <v>1.4</v>
      </c>
      <c r="O83" s="224">
        <f>'Conditions of people affected'!R84</f>
        <v>1.2</v>
      </c>
      <c r="P83" s="230">
        <f>'Conditions of people affected'!K84</f>
        <v>1.4</v>
      </c>
      <c r="Q83" s="230">
        <f>'Conditions of people affected'!Q84</f>
        <v>1</v>
      </c>
      <c r="R83" s="225">
        <f t="shared" si="14"/>
        <v>3.3</v>
      </c>
      <c r="S83" s="225">
        <f>'Complexity of the crisis'!X84</f>
        <v>3.5</v>
      </c>
      <c r="T83" s="225">
        <f>'Complexity of the crisis'!AN84</f>
        <v>3</v>
      </c>
      <c r="U83" s="124" t="str">
        <f>VLOOKUP(C83,Lists!$C$3:$E$160,3,FALSE)</f>
        <v>Africa</v>
      </c>
      <c r="V83" s="125" t="s">
        <v>6861</v>
      </c>
    </row>
    <row r="84" spans="1:22" x14ac:dyDescent="0.35">
      <c r="A84" s="53" t="str">
        <f>'Crisis Indicator Data'!A82</f>
        <v>Socioeconomic crisis in Nicaragua</v>
      </c>
      <c r="B84" s="45" t="str">
        <f>Lists!G82</f>
        <v>Socioeconomic crisis</v>
      </c>
      <c r="C84" s="53" t="str">
        <f>'Crisis Indicator Data'!C82</f>
        <v>NIC001</v>
      </c>
      <c r="D84" s="53" t="str">
        <f>'Crisis Indicator Data'!D82</f>
        <v>Nicaragua</v>
      </c>
      <c r="E84" s="53" t="str">
        <f>'Crisis Indicator Data'!E82</f>
        <v>NIC</v>
      </c>
      <c r="F84" s="53" t="str">
        <f>'Crisis Indicator Data'!B82</f>
        <v>Political and economic crisis</v>
      </c>
      <c r="G84" s="222" t="str">
        <f t="shared" si="10"/>
        <v>x</v>
      </c>
      <c r="H84" s="54" t="str">
        <f t="shared" si="11"/>
        <v>x</v>
      </c>
      <c r="I84" s="117" t="str">
        <f t="shared" si="12"/>
        <v>x</v>
      </c>
      <c r="J84" s="223" t="str">
        <f>INDEX(Trends!$D$3:$D$404,MATCH(C84,Trends!$C$3:$C$404,0))</f>
        <v>-</v>
      </c>
      <c r="K84" s="109" t="str">
        <f>IF(Reliability!B82="x","x",(IF(ROUNDUP(Reliability!B82,0)=1,"Very High",IF(ROUNDUP(Reliability!B82,0)=2,"High",IF(ROUNDUP(Reliability!B82,0)=3,"Medium",IF(ROUNDUP(Reliability!B82,0)=4,"Low","Very Low"))))))</f>
        <v>Low</v>
      </c>
      <c r="L84" s="224">
        <f t="shared" si="13"/>
        <v>2.9</v>
      </c>
      <c r="M84" s="230">
        <f>'Impact of the crisis'!N85</f>
        <v>4.0999999999999996</v>
      </c>
      <c r="N84" s="230">
        <f>'Impact of the crisis'!AB85</f>
        <v>2</v>
      </c>
      <c r="O84" s="224" t="str">
        <f>'Conditions of people affected'!R85</f>
        <v>x</v>
      </c>
      <c r="P84" s="230" t="str">
        <f>'Conditions of people affected'!K85</f>
        <v>x</v>
      </c>
      <c r="Q84" s="230" t="str">
        <f>'Conditions of people affected'!Q85</f>
        <v>x</v>
      </c>
      <c r="R84" s="225">
        <f t="shared" si="14"/>
        <v>2.2999999999999998</v>
      </c>
      <c r="S84" s="225">
        <f>'Complexity of the crisis'!X85</f>
        <v>2.9</v>
      </c>
      <c r="T84" s="225">
        <f>'Complexity of the crisis'!AN85</f>
        <v>1.5</v>
      </c>
      <c r="U84" s="124" t="str">
        <f>VLOOKUP(C84,Lists!$C$3:$E$160,3,FALSE)</f>
        <v>Americas</v>
      </c>
      <c r="V84" s="125" t="s">
        <v>4470</v>
      </c>
    </row>
    <row r="85" spans="1:22" x14ac:dyDescent="0.35">
      <c r="A85" s="53" t="str">
        <f>'Crisis Indicator Data'!A83</f>
        <v>Hurricane Eta and Iota in Nicaragua</v>
      </c>
      <c r="B85" s="45" t="str">
        <f>Lists!G83</f>
        <v>Hurricane Eta and Iota</v>
      </c>
      <c r="C85" s="53" t="str">
        <f>'Crisis Indicator Data'!C83</f>
        <v>NIC002</v>
      </c>
      <c r="D85" s="53" t="str">
        <f>'Crisis Indicator Data'!D83</f>
        <v>Nicaragua</v>
      </c>
      <c r="E85" s="53" t="str">
        <f>'Crisis Indicator Data'!E83</f>
        <v>NIC</v>
      </c>
      <c r="F85" s="53" t="str">
        <f>'Crisis Indicator Data'!B83</f>
        <v>Tropical cyclone</v>
      </c>
      <c r="G85" s="222">
        <f t="shared" si="10"/>
        <v>2.2000000000000002</v>
      </c>
      <c r="H85" s="54">
        <f t="shared" si="11"/>
        <v>3</v>
      </c>
      <c r="I85" s="117" t="str">
        <f t="shared" si="12"/>
        <v>Medium</v>
      </c>
      <c r="J85" s="223" t="str">
        <f>INDEX(Trends!$D$3:$D$404,MATCH(C85,Trends!$C$3:$C$404,0))</f>
        <v>Stable</v>
      </c>
      <c r="K85" s="109" t="str">
        <f>IF(Reliability!B83="x","x",(IF(ROUNDUP(Reliability!B83,0)=1,"Very High",IF(ROUNDUP(Reliability!B83,0)=2,"High",IF(ROUNDUP(Reliability!B83,0)=3,"Medium",IF(ROUNDUP(Reliability!B83,0)=4,"Low","Very Low"))))))</f>
        <v>High</v>
      </c>
      <c r="L85" s="224">
        <f t="shared" si="13"/>
        <v>2.6</v>
      </c>
      <c r="M85" s="230">
        <f>'Impact of the crisis'!N86</f>
        <v>2.7</v>
      </c>
      <c r="N85" s="230">
        <f>'Impact of the crisis'!AB86</f>
        <v>2.5</v>
      </c>
      <c r="O85" s="224">
        <f>'Conditions of people affected'!R86</f>
        <v>1.7</v>
      </c>
      <c r="P85" s="230">
        <f>'Conditions of people affected'!K86</f>
        <v>1.4</v>
      </c>
      <c r="Q85" s="230">
        <f>'Conditions of people affected'!Q86</f>
        <v>2</v>
      </c>
      <c r="R85" s="225">
        <f t="shared" si="14"/>
        <v>2.7</v>
      </c>
      <c r="S85" s="225">
        <f>'Complexity of the crisis'!X86</f>
        <v>2.9</v>
      </c>
      <c r="T85" s="225">
        <f>'Complexity of the crisis'!AN86</f>
        <v>2.5</v>
      </c>
      <c r="U85" s="124" t="str">
        <f>VLOOKUP(C85,Lists!$C$3:$E$160,3,FALSE)</f>
        <v>Americas</v>
      </c>
      <c r="V85" s="125" t="s">
        <v>4470</v>
      </c>
    </row>
    <row r="86" spans="1:22" x14ac:dyDescent="0.35">
      <c r="A86" s="53" t="str">
        <f>'Crisis Indicator Data'!A84</f>
        <v>Complex crisis in Pakistan</v>
      </c>
      <c r="B86" s="45" t="str">
        <f>Lists!G84</f>
        <v>Complex crisis</v>
      </c>
      <c r="C86" s="53" t="str">
        <f>'Crisis Indicator Data'!C84</f>
        <v>PAK001</v>
      </c>
      <c r="D86" s="53" t="str">
        <f>'Crisis Indicator Data'!D84</f>
        <v>Pakistan</v>
      </c>
      <c r="E86" s="53" t="str">
        <f>'Crisis Indicator Data'!E84</f>
        <v>PAK</v>
      </c>
      <c r="F86" s="53" t="str">
        <f>'Crisis Indicator Data'!B84</f>
        <v>Complex crisis</v>
      </c>
      <c r="G86" s="222">
        <f t="shared" si="10"/>
        <v>3.8</v>
      </c>
      <c r="H86" s="54">
        <f t="shared" si="11"/>
        <v>4</v>
      </c>
      <c r="I86" s="117" t="str">
        <f t="shared" si="12"/>
        <v>High</v>
      </c>
      <c r="J86" s="223" t="str">
        <f>INDEX(Trends!$D$3:$D$404,MATCH(C86,Trends!$C$3:$C$404,0))</f>
        <v>Increasing</v>
      </c>
      <c r="K86" s="109" t="str">
        <f>IF(Reliability!B84="x","x",(IF(ROUNDUP(Reliability!B84,0)=1,"Very High",IF(ROUNDUP(Reliability!B84,0)=2,"High",IF(ROUNDUP(Reliability!B84,0)=3,"Medium",IF(ROUNDUP(Reliability!B84,0)=4,"Low","Very Low"))))))</f>
        <v>High</v>
      </c>
      <c r="L86" s="224">
        <f t="shared" si="13"/>
        <v>4.4000000000000004</v>
      </c>
      <c r="M86" s="230">
        <f>'Impact of the crisis'!N87</f>
        <v>5</v>
      </c>
      <c r="N86" s="230">
        <f>'Impact of the crisis'!AB87</f>
        <v>4</v>
      </c>
      <c r="O86" s="224">
        <f>'Conditions of people affected'!R87</f>
        <v>3.5</v>
      </c>
      <c r="P86" s="230">
        <f>'Conditions of people affected'!K87</f>
        <v>5</v>
      </c>
      <c r="Q86" s="230">
        <f>'Conditions of people affected'!Q87</f>
        <v>2</v>
      </c>
      <c r="R86" s="225">
        <f t="shared" si="14"/>
        <v>3.6</v>
      </c>
      <c r="S86" s="225">
        <f>'Complexity of the crisis'!X87</f>
        <v>3.2</v>
      </c>
      <c r="T86" s="225">
        <f>'Complexity of the crisis'!AN87</f>
        <v>4</v>
      </c>
      <c r="U86" s="124" t="str">
        <f>VLOOKUP(C86,Lists!$C$3:$E$160,3,FALSE)</f>
        <v>Asia</v>
      </c>
      <c r="V86" s="125" t="s">
        <v>7027</v>
      </c>
    </row>
    <row r="87" spans="1:22" x14ac:dyDescent="0.35">
      <c r="A87" s="53" t="str">
        <f>'Crisis Indicator Data'!A85</f>
        <v>Kashmir conflict in Pakistan</v>
      </c>
      <c r="B87" s="45" t="str">
        <f>Lists!G85</f>
        <v>Kashmir conflict</v>
      </c>
      <c r="C87" s="53" t="str">
        <f>'Crisis Indicator Data'!C85</f>
        <v>PAK004</v>
      </c>
      <c r="D87" s="53" t="str">
        <f>'Crisis Indicator Data'!D85</f>
        <v>Pakistan</v>
      </c>
      <c r="E87" s="53" t="str">
        <f>'Crisis Indicator Data'!E85</f>
        <v>PAK</v>
      </c>
      <c r="F87" s="53" t="str">
        <f>'Crisis Indicator Data'!B85</f>
        <v>Conflict</v>
      </c>
      <c r="G87" s="222" t="str">
        <f t="shared" si="10"/>
        <v>x</v>
      </c>
      <c r="H87" s="54" t="str">
        <f t="shared" si="11"/>
        <v>x</v>
      </c>
      <c r="I87" s="117" t="str">
        <f t="shared" si="12"/>
        <v>x</v>
      </c>
      <c r="J87" s="223" t="str">
        <f>INDEX(Trends!$D$3:$D$404,MATCH(C87,Trends!$C$3:$C$404,0))</f>
        <v>-</v>
      </c>
      <c r="K87" s="109" t="str">
        <f>IF(Reliability!B85="x","x",(IF(ROUNDUP(Reliability!B85,0)=1,"Very High",IF(ROUNDUP(Reliability!B85,0)=2,"High",IF(ROUNDUP(Reliability!B85,0)=3,"Medium",IF(ROUNDUP(Reliability!B85,0)=4,"Low","Very Low"))))))</f>
        <v>Low</v>
      </c>
      <c r="L87" s="224">
        <f t="shared" si="13"/>
        <v>1.4</v>
      </c>
      <c r="M87" s="230">
        <f>'Impact of the crisis'!N88</f>
        <v>1</v>
      </c>
      <c r="N87" s="230">
        <f>'Impact of the crisis'!AB88</f>
        <v>1.6</v>
      </c>
      <c r="O87" s="224" t="str">
        <f>'Conditions of people affected'!R88</f>
        <v>x</v>
      </c>
      <c r="P87" s="230" t="str">
        <f>'Conditions of people affected'!K88</f>
        <v>x</v>
      </c>
      <c r="Q87" s="230" t="str">
        <f>'Conditions of people affected'!Q88</f>
        <v>x</v>
      </c>
      <c r="R87" s="225">
        <f t="shared" si="14"/>
        <v>3.1</v>
      </c>
      <c r="S87" s="225">
        <f>'Complexity of the crisis'!X88</f>
        <v>3.2</v>
      </c>
      <c r="T87" s="225">
        <f>'Complexity of the crisis'!AN88</f>
        <v>3</v>
      </c>
      <c r="U87" s="124" t="str">
        <f>VLOOKUP(C87,Lists!$C$3:$E$160,3,FALSE)</f>
        <v>Asia</v>
      </c>
      <c r="V87" s="125" t="s">
        <v>7027</v>
      </c>
    </row>
    <row r="88" spans="1:22" x14ac:dyDescent="0.35">
      <c r="A88" s="53" t="str">
        <f>'Crisis Indicator Data'!A86</f>
        <v>Venezuela displacement in Peru</v>
      </c>
      <c r="B88" s="45" t="str">
        <f>Lists!G86</f>
        <v>Venezuelan refugees</v>
      </c>
      <c r="C88" s="53" t="str">
        <f>'Crisis Indicator Data'!C86</f>
        <v>PER002</v>
      </c>
      <c r="D88" s="53" t="str">
        <f>'Crisis Indicator Data'!D86</f>
        <v>Peru</v>
      </c>
      <c r="E88" s="53" t="str">
        <f>'Crisis Indicator Data'!E86</f>
        <v>PER</v>
      </c>
      <c r="F88" s="53" t="str">
        <f>'Crisis Indicator Data'!B86</f>
        <v>International displacement</v>
      </c>
      <c r="G88" s="222">
        <f t="shared" si="10"/>
        <v>2.7</v>
      </c>
      <c r="H88" s="54">
        <f t="shared" si="11"/>
        <v>3</v>
      </c>
      <c r="I88" s="117" t="str">
        <f t="shared" si="12"/>
        <v>Medium</v>
      </c>
      <c r="J88" s="223" t="str">
        <f>INDEX(Trends!$D$3:$D$404,MATCH(C88,Trends!$C$3:$C$404,0))</f>
        <v>Stable</v>
      </c>
      <c r="K88" s="109" t="str">
        <f>IF(Reliability!B86="x","x",(IF(ROUNDUP(Reliability!B86,0)=1,"Very High",IF(ROUNDUP(Reliability!B86,0)=2,"High",IF(ROUNDUP(Reliability!B86,0)=3,"Medium",IF(ROUNDUP(Reliability!B86,0)=4,"Low","Very Low"))))))</f>
        <v>Medium</v>
      </c>
      <c r="L88" s="224">
        <f t="shared" si="13"/>
        <v>2.6</v>
      </c>
      <c r="M88" s="230">
        <f>'Impact of the crisis'!N89</f>
        <v>2.8</v>
      </c>
      <c r="N88" s="230">
        <f>'Impact of the crisis'!AB89</f>
        <v>2.5</v>
      </c>
      <c r="O88" s="224">
        <f>'Conditions of people affected'!R89</f>
        <v>3.25</v>
      </c>
      <c r="P88" s="230">
        <f>'Conditions of people affected'!K89</f>
        <v>3.5</v>
      </c>
      <c r="Q88" s="230">
        <f>'Conditions of people affected'!Q89</f>
        <v>3</v>
      </c>
      <c r="R88" s="225">
        <f t="shared" si="14"/>
        <v>1.9</v>
      </c>
      <c r="S88" s="225">
        <f>'Complexity of the crisis'!X89</f>
        <v>2.2999999999999998</v>
      </c>
      <c r="T88" s="225">
        <f>'Complexity of the crisis'!AN89</f>
        <v>1.5</v>
      </c>
      <c r="U88" s="124" t="str">
        <f>VLOOKUP(C88,Lists!$C$3:$E$160,3,FALSE)</f>
        <v>Americas</v>
      </c>
      <c r="V88" s="125" t="s">
        <v>4755</v>
      </c>
    </row>
    <row r="89" spans="1:22" x14ac:dyDescent="0.35">
      <c r="A89" s="53" t="str">
        <f>'Crisis Indicator Data'!A87</f>
        <v>Mindanao conflict</v>
      </c>
      <c r="B89" s="45" t="str">
        <f>Lists!G87</f>
        <v>Mindanao Conflict</v>
      </c>
      <c r="C89" s="53" t="str">
        <f>'Crisis Indicator Data'!C87</f>
        <v>PHL003</v>
      </c>
      <c r="D89" s="53" t="str">
        <f>'Crisis Indicator Data'!D87</f>
        <v>Philippines</v>
      </c>
      <c r="E89" s="53" t="str">
        <f>'Crisis Indicator Data'!E87</f>
        <v>PHL</v>
      </c>
      <c r="F89" s="53" t="str">
        <f>'Crisis Indicator Data'!B87</f>
        <v>Conflict</v>
      </c>
      <c r="G89" s="222">
        <f t="shared" si="10"/>
        <v>2.4</v>
      </c>
      <c r="H89" s="54">
        <f t="shared" si="11"/>
        <v>3</v>
      </c>
      <c r="I89" s="117" t="str">
        <f t="shared" si="12"/>
        <v>Medium</v>
      </c>
      <c r="J89" s="223" t="str">
        <f>INDEX(Trends!$D$3:$D$404,MATCH(C89,Trends!$C$3:$C$404,0))</f>
        <v>Increasing</v>
      </c>
      <c r="K89" s="109" t="str">
        <f>IF(Reliability!B87="x","x",(IF(ROUNDUP(Reliability!B87,0)=1,"Very High",IF(ROUNDUP(Reliability!B87,0)=2,"High",IF(ROUNDUP(Reliability!B87,0)=3,"Medium",IF(ROUNDUP(Reliability!B87,0)=4,"Low","Very Low"))))))</f>
        <v>High</v>
      </c>
      <c r="L89" s="224">
        <f t="shared" si="13"/>
        <v>2.8</v>
      </c>
      <c r="M89" s="230">
        <f>'Impact of the crisis'!N90</f>
        <v>2.9</v>
      </c>
      <c r="N89" s="230">
        <f>'Impact of the crisis'!AB90</f>
        <v>2.8</v>
      </c>
      <c r="O89" s="224">
        <f>'Conditions of people affected'!R90</f>
        <v>1.7</v>
      </c>
      <c r="P89" s="230">
        <f>'Conditions of people affected'!K90</f>
        <v>2.4</v>
      </c>
      <c r="Q89" s="230">
        <f>'Conditions of people affected'!Q90</f>
        <v>1</v>
      </c>
      <c r="R89" s="225">
        <f t="shared" si="14"/>
        <v>3.1</v>
      </c>
      <c r="S89" s="225">
        <f>'Complexity of the crisis'!X90</f>
        <v>3.1</v>
      </c>
      <c r="T89" s="225">
        <f>'Complexity of the crisis'!AN90</f>
        <v>3</v>
      </c>
      <c r="U89" s="124" t="str">
        <f>VLOOKUP(C89,Lists!$C$3:$E$160,3,FALSE)</f>
        <v>Asia</v>
      </c>
      <c r="V89" s="125" t="s">
        <v>6861</v>
      </c>
    </row>
    <row r="90" spans="1:22" x14ac:dyDescent="0.35">
      <c r="A90" s="53" t="str">
        <f>'Crisis Indicator Data'!A88</f>
        <v>Complex crisis in DPRK</v>
      </c>
      <c r="B90" s="45" t="str">
        <f>Lists!G88</f>
        <v>Complex crisis</v>
      </c>
      <c r="C90" s="53" t="str">
        <f>'Crisis Indicator Data'!C88</f>
        <v>PRK001</v>
      </c>
      <c r="D90" s="53" t="str">
        <f>'Crisis Indicator Data'!D88</f>
        <v>DPRK</v>
      </c>
      <c r="E90" s="53" t="str">
        <f>'Crisis Indicator Data'!E88</f>
        <v>PRK</v>
      </c>
      <c r="F90" s="53" t="str">
        <f>'Crisis Indicator Data'!B88</f>
        <v>Complex crisis</v>
      </c>
      <c r="G90" s="222">
        <f t="shared" si="10"/>
        <v>3.8</v>
      </c>
      <c r="H90" s="54">
        <f t="shared" si="11"/>
        <v>4</v>
      </c>
      <c r="I90" s="117" t="str">
        <f t="shared" si="12"/>
        <v>High</v>
      </c>
      <c r="J90" s="223" t="str">
        <f>INDEX(Trends!$D$3:$D$404,MATCH(C90,Trends!$C$3:$C$404,0))</f>
        <v>Increasing</v>
      </c>
      <c r="K90" s="109" t="str">
        <f>IF(Reliability!B88="x","x",(IF(ROUNDUP(Reliability!B88,0)=1,"Very High",IF(ROUNDUP(Reliability!B88,0)=2,"High",IF(ROUNDUP(Reliability!B88,0)=3,"Medium",IF(ROUNDUP(Reliability!B88,0)=4,"Low","Very Low"))))))</f>
        <v>Medium</v>
      </c>
      <c r="L90" s="224">
        <f t="shared" si="13"/>
        <v>4</v>
      </c>
      <c r="M90" s="230">
        <f>'Impact of the crisis'!N91</f>
        <v>4.5999999999999996</v>
      </c>
      <c r="N90" s="230">
        <f>'Impact of the crisis'!AB91</f>
        <v>3.6</v>
      </c>
      <c r="O90" s="224">
        <f>'Conditions of people affected'!R91</f>
        <v>4.5</v>
      </c>
      <c r="P90" s="230">
        <f>'Conditions of people affected'!K91</f>
        <v>5</v>
      </c>
      <c r="Q90" s="230">
        <f>'Conditions of people affected'!Q91</f>
        <v>4</v>
      </c>
      <c r="R90" s="225">
        <f t="shared" si="14"/>
        <v>2.5</v>
      </c>
      <c r="S90" s="225">
        <f>'Complexity of the crisis'!X91</f>
        <v>2.9</v>
      </c>
      <c r="T90" s="225">
        <f>'Complexity of the crisis'!AN91</f>
        <v>2</v>
      </c>
      <c r="U90" s="124" t="str">
        <f>VLOOKUP(C90,Lists!$C$3:$E$160,3,FALSE)</f>
        <v>Asia</v>
      </c>
      <c r="V90" s="125" t="s">
        <v>6606</v>
      </c>
    </row>
    <row r="91" spans="1:22" x14ac:dyDescent="0.35">
      <c r="A91" s="53" t="str">
        <f>'Crisis Indicator Data'!A89</f>
        <v>Conflict in Palestine</v>
      </c>
      <c r="B91" s="45" t="str">
        <f>Lists!G89</f>
        <v>Conflict</v>
      </c>
      <c r="C91" s="53" t="str">
        <f>'Crisis Indicator Data'!C89</f>
        <v>PSE002</v>
      </c>
      <c r="D91" s="53" t="str">
        <f>'Crisis Indicator Data'!D89</f>
        <v>Palestine</v>
      </c>
      <c r="E91" s="53" t="str">
        <f>'Crisis Indicator Data'!E89</f>
        <v>PSE</v>
      </c>
      <c r="F91" s="53" t="str">
        <f>'Crisis Indicator Data'!B89</f>
        <v>Conflict</v>
      </c>
      <c r="G91" s="222">
        <f t="shared" si="10"/>
        <v>4.0999999999999996</v>
      </c>
      <c r="H91" s="54">
        <f t="shared" si="11"/>
        <v>5</v>
      </c>
      <c r="I91" s="117" t="str">
        <f t="shared" si="12"/>
        <v>Very High</v>
      </c>
      <c r="J91" s="223" t="str">
        <f>INDEX(Trends!$D$3:$D$404,MATCH(C91,Trends!$C$3:$C$404,0))</f>
        <v>Stable</v>
      </c>
      <c r="K91" s="109" t="str">
        <f>IF(Reliability!B89="x","x",(IF(ROUNDUP(Reliability!B89,0)=1,"Very High",IF(ROUNDUP(Reliability!B89,0)=2,"High",IF(ROUNDUP(Reliability!B89,0)=3,"Medium",IF(ROUNDUP(Reliability!B89,0)=4,"Low","Very Low"))))))</f>
        <v>High</v>
      </c>
      <c r="L91" s="224">
        <f t="shared" si="13"/>
        <v>4</v>
      </c>
      <c r="M91" s="230">
        <f>'Impact of the crisis'!N92</f>
        <v>3.4</v>
      </c>
      <c r="N91" s="230">
        <f>'Impact of the crisis'!AB92</f>
        <v>4.3</v>
      </c>
      <c r="O91" s="224">
        <f>'Conditions of people affected'!R92</f>
        <v>4.6500000000000004</v>
      </c>
      <c r="P91" s="230">
        <f>'Conditions of people affected'!K92</f>
        <v>4.3</v>
      </c>
      <c r="Q91" s="230">
        <f>'Conditions of people affected'!Q92</f>
        <v>5</v>
      </c>
      <c r="R91" s="225">
        <f t="shared" si="14"/>
        <v>3.4</v>
      </c>
      <c r="S91" s="225">
        <f>'Complexity of the crisis'!X92</f>
        <v>2.6</v>
      </c>
      <c r="T91" s="225">
        <f>'Complexity of the crisis'!AN92</f>
        <v>4</v>
      </c>
      <c r="U91" s="124" t="str">
        <f>VLOOKUP(C91,Lists!$C$3:$E$160,3,FALSE)</f>
        <v>Middle east</v>
      </c>
      <c r="V91" s="125" t="s">
        <v>7027</v>
      </c>
    </row>
    <row r="92" spans="1:22" x14ac:dyDescent="0.35">
      <c r="A92" s="53" t="str">
        <f>'Crisis Indicator Data'!A90</f>
        <v>Regional Boko Haram Crisis</v>
      </c>
      <c r="B92" s="45" t="str">
        <f>Lists!G90</f>
        <v>Regional Boko Haram</v>
      </c>
      <c r="C92" s="53" t="str">
        <f>'Crisis Indicator Data'!C90</f>
        <v>REG001</v>
      </c>
      <c r="D92" s="53" t="str">
        <f>'Crisis Indicator Data'!D90</f>
        <v>Nigeria,Niger,Chad,Cameroon</v>
      </c>
      <c r="E92" s="53" t="str">
        <f>'Crisis Indicator Data'!E90</f>
        <v>NGA,NER,TCD,CMR</v>
      </c>
      <c r="F92" s="53" t="str">
        <f>'Crisis Indicator Data'!B90</f>
        <v>Regional crisis</v>
      </c>
      <c r="G92" s="222">
        <f t="shared" si="10"/>
        <v>4.2</v>
      </c>
      <c r="H92" s="54">
        <f t="shared" si="11"/>
        <v>5</v>
      </c>
      <c r="I92" s="117" t="str">
        <f t="shared" si="12"/>
        <v>Very High</v>
      </c>
      <c r="J92" s="223" t="str">
        <f>INDEX(Trends!$D$3:$D$404,MATCH(C92,Trends!$C$3:$C$404,0))</f>
        <v>Increasing</v>
      </c>
      <c r="K92" s="109" t="str">
        <f>IF(Reliability!B90="x","x",(IF(ROUNDUP(Reliability!B90,0)=1,"Very High",IF(ROUNDUP(Reliability!B90,0)=2,"High",IF(ROUNDUP(Reliability!B90,0)=3,"Medium",IF(ROUNDUP(Reliability!B90,0)=4,"Low","Very Low"))))))</f>
        <v>High</v>
      </c>
      <c r="L92" s="224">
        <f t="shared" si="13"/>
        <v>4</v>
      </c>
      <c r="M92" s="230">
        <f>'Impact of the crisis'!N93</f>
        <v>2.2999999999999998</v>
      </c>
      <c r="N92" s="230">
        <f>'Impact of the crisis'!AB93</f>
        <v>4.5</v>
      </c>
      <c r="O92" s="224">
        <f>'Conditions of people affected'!R93</f>
        <v>4.45</v>
      </c>
      <c r="P92" s="230">
        <f>'Conditions of people affected'!K93</f>
        <v>4.9000000000000004</v>
      </c>
      <c r="Q92" s="230">
        <f>'Conditions of people affected'!Q93</f>
        <v>4</v>
      </c>
      <c r="R92" s="225">
        <f t="shared" si="14"/>
        <v>3.8</v>
      </c>
      <c r="S92" s="225">
        <f>'Complexity of the crisis'!X93</f>
        <v>3.5</v>
      </c>
      <c r="T92" s="225">
        <f>'Complexity of the crisis'!AN93</f>
        <v>4</v>
      </c>
      <c r="U92" s="124" t="str">
        <f>VLOOKUP(C92,Lists!$C$3:$E$160,3,FALSE)</f>
        <v>Africa,Africa,Africa,Africa</v>
      </c>
      <c r="V92" s="125" t="s">
        <v>5634</v>
      </c>
    </row>
    <row r="93" spans="1:22" x14ac:dyDescent="0.35">
      <c r="A93" s="53" t="str">
        <f>'Crisis Indicator Data'!A91</f>
        <v>Venezuela Regional Crisis</v>
      </c>
      <c r="B93" s="45" t="str">
        <f>Lists!G91</f>
        <v>Venezuela Regional Crisis</v>
      </c>
      <c r="C93" s="53" t="str">
        <f>'Crisis Indicator Data'!C91</f>
        <v>REG002</v>
      </c>
      <c r="D93" s="53" t="str">
        <f>'Crisis Indicator Data'!D91</f>
        <v>Venezuela,Brazil,Colombia,Ecuador,Peru,Trinidad and Tobago</v>
      </c>
      <c r="E93" s="53" t="str">
        <f>'Crisis Indicator Data'!E91</f>
        <v>VEN,BRA,COL,ECU,PER,TTO</v>
      </c>
      <c r="F93" s="53" t="str">
        <f>'Crisis Indicator Data'!B91</f>
        <v>Regional crisis</v>
      </c>
      <c r="G93" s="222">
        <f t="shared" si="10"/>
        <v>3.6</v>
      </c>
      <c r="H93" s="54">
        <f t="shared" si="11"/>
        <v>4</v>
      </c>
      <c r="I93" s="117" t="str">
        <f t="shared" si="12"/>
        <v>High</v>
      </c>
      <c r="J93" s="223" t="str">
        <f>INDEX(Trends!$D$3:$D$404,MATCH(C93,Trends!$C$3:$C$404,0))</f>
        <v>Stable</v>
      </c>
      <c r="K93" s="109" t="str">
        <f>IF(Reliability!B91="x","x",(IF(ROUNDUP(Reliability!B91,0)=1,"Very High",IF(ROUNDUP(Reliability!B91,0)=2,"High",IF(ROUNDUP(Reliability!B91,0)=3,"Medium",IF(ROUNDUP(Reliability!B91,0)=4,"Low","Very Low"))))))</f>
        <v>Low</v>
      </c>
      <c r="L93" s="224">
        <f t="shared" si="13"/>
        <v>4.0999999999999996</v>
      </c>
      <c r="M93" s="230">
        <f>'Impact of the crisis'!N94</f>
        <v>2.9</v>
      </c>
      <c r="N93" s="230">
        <f>'Impact of the crisis'!AB94</f>
        <v>4.5</v>
      </c>
      <c r="O93" s="224">
        <f>'Conditions of people affected'!R94</f>
        <v>4</v>
      </c>
      <c r="P93" s="230">
        <f>'Conditions of people affected'!K94</f>
        <v>5</v>
      </c>
      <c r="Q93" s="230">
        <f>'Conditions of people affected'!Q94</f>
        <v>3</v>
      </c>
      <c r="R93" s="225">
        <f t="shared" si="14"/>
        <v>2.6</v>
      </c>
      <c r="S93" s="225">
        <f>'Complexity of the crisis'!X94</f>
        <v>2.6</v>
      </c>
      <c r="T93" s="225">
        <f>'Complexity of the crisis'!AN94</f>
        <v>2.5</v>
      </c>
      <c r="U93" s="124" t="str">
        <f>VLOOKUP(C93,Lists!$C$3:$E$160,3,FALSE)</f>
        <v>Americas,Americas,Americas,Americas,Americas,Americas</v>
      </c>
      <c r="V93" s="125" t="s">
        <v>4470</v>
      </c>
    </row>
    <row r="94" spans="1:22" x14ac:dyDescent="0.35">
      <c r="A94" s="53" t="str">
        <f>'Crisis Indicator Data'!A92</f>
        <v>Regional Kashmir conflict</v>
      </c>
      <c r="B94" s="45" t="str">
        <f>Lists!G92</f>
        <v>Regional Kashmir conflict</v>
      </c>
      <c r="C94" s="53" t="str">
        <f>'Crisis Indicator Data'!C92</f>
        <v>REG003</v>
      </c>
      <c r="D94" s="53" t="str">
        <f>'Crisis Indicator Data'!D92</f>
        <v>India,Pakistan</v>
      </c>
      <c r="E94" s="53" t="str">
        <f>'Crisis Indicator Data'!E92</f>
        <v>IND,PAK</v>
      </c>
      <c r="F94" s="53" t="str">
        <f>'Crisis Indicator Data'!B92</f>
        <v>Regional crisis</v>
      </c>
      <c r="G94" s="222" t="str">
        <f t="shared" si="10"/>
        <v>x</v>
      </c>
      <c r="H94" s="54" t="str">
        <f t="shared" si="11"/>
        <v>x</v>
      </c>
      <c r="I94" s="117" t="str">
        <f t="shared" si="12"/>
        <v>x</v>
      </c>
      <c r="J94" s="223" t="str">
        <f>INDEX(Trends!$D$3:$D$404,MATCH(C94,Trends!$C$3:$C$404,0))</f>
        <v>-</v>
      </c>
      <c r="K94" s="109" t="str">
        <f>IF(Reliability!B92="x","x",(IF(ROUNDUP(Reliability!B92,0)=1,"Very High",IF(ROUNDUP(Reliability!B92,0)=2,"High",IF(ROUNDUP(Reliability!B92,0)=3,"Medium",IF(ROUNDUP(Reliability!B92,0)=4,"Low","Very Low"))))))</f>
        <v>Very Low</v>
      </c>
      <c r="L94" s="224">
        <f t="shared" si="13"/>
        <v>3.5</v>
      </c>
      <c r="M94" s="230">
        <f>'Impact of the crisis'!N95</f>
        <v>2.1</v>
      </c>
      <c r="N94" s="230">
        <f>'Impact of the crisis'!AB95</f>
        <v>4</v>
      </c>
      <c r="O94" s="224" t="str">
        <f>'Conditions of people affected'!R95</f>
        <v>x</v>
      </c>
      <c r="P94" s="230" t="str">
        <f>'Conditions of people affected'!K95</f>
        <v>x</v>
      </c>
      <c r="Q94" s="230" t="str">
        <f>'Conditions of people affected'!Q95</f>
        <v>x</v>
      </c>
      <c r="R94" s="225">
        <f t="shared" si="14"/>
        <v>2.9</v>
      </c>
      <c r="S94" s="225">
        <f>'Complexity of the crisis'!X95</f>
        <v>2.8</v>
      </c>
      <c r="T94" s="225">
        <f>'Complexity of the crisis'!AN95</f>
        <v>3</v>
      </c>
      <c r="U94" s="124" t="str">
        <f>VLOOKUP(C94,Lists!$C$3:$E$160,3,FALSE)</f>
        <v>Asia,Asia</v>
      </c>
      <c r="V94" s="125" t="s">
        <v>5542</v>
      </c>
    </row>
    <row r="95" spans="1:22" x14ac:dyDescent="0.35">
      <c r="A95" s="53" t="str">
        <f>'Crisis Indicator Data'!A93</f>
        <v>Syrian Regional Crisis</v>
      </c>
      <c r="B95" s="45" t="str">
        <f>Lists!G93</f>
        <v>Syrian Regional Crisis</v>
      </c>
      <c r="C95" s="53" t="str">
        <f>'Crisis Indicator Data'!C93</f>
        <v>REG004</v>
      </c>
      <c r="D95" s="53" t="str">
        <f>'Crisis Indicator Data'!D93</f>
        <v>Syria,Turkey,Iraq,Egypt,Jordan,Lebanon</v>
      </c>
      <c r="E95" s="53" t="str">
        <f>'Crisis Indicator Data'!E93</f>
        <v>SYR,TUR,IRQ,EGY,JOR,LBN</v>
      </c>
      <c r="F95" s="53" t="str">
        <f>'Crisis Indicator Data'!B93</f>
        <v>Regional crisis</v>
      </c>
      <c r="G95" s="222">
        <f t="shared" si="10"/>
        <v>4.5</v>
      </c>
      <c r="H95" s="54">
        <f t="shared" si="11"/>
        <v>5</v>
      </c>
      <c r="I95" s="117" t="str">
        <f t="shared" si="12"/>
        <v>Very High</v>
      </c>
      <c r="J95" s="223" t="str">
        <f>INDEX(Trends!$D$3:$D$404,MATCH(C95,Trends!$C$3:$C$404,0))</f>
        <v>Increasing</v>
      </c>
      <c r="K95" s="109" t="str">
        <f>IF(Reliability!B93="x","x",(IF(ROUNDUP(Reliability!B93,0)=1,"Very High",IF(ROUNDUP(Reliability!B93,0)=2,"High",IF(ROUNDUP(Reliability!B93,0)=3,"Medium",IF(ROUNDUP(Reliability!B93,0)=4,"Low","Very Low"))))))</f>
        <v>High</v>
      </c>
      <c r="L95" s="224">
        <f t="shared" si="13"/>
        <v>4</v>
      </c>
      <c r="M95" s="230">
        <f>'Impact of the crisis'!N96</f>
        <v>3.1</v>
      </c>
      <c r="N95" s="230">
        <f>'Impact of the crisis'!AB96</f>
        <v>4.3</v>
      </c>
      <c r="O95" s="224">
        <f>'Conditions of people affected'!R96</f>
        <v>5</v>
      </c>
      <c r="P95" s="230">
        <f>'Conditions of people affected'!K96</f>
        <v>5</v>
      </c>
      <c r="Q95" s="230">
        <f>'Conditions of people affected'!Q96</f>
        <v>5</v>
      </c>
      <c r="R95" s="225">
        <f t="shared" si="14"/>
        <v>4.0999999999999996</v>
      </c>
      <c r="S95" s="225">
        <f>'Complexity of the crisis'!X96</f>
        <v>3.6</v>
      </c>
      <c r="T95" s="225">
        <f>'Complexity of the crisis'!AN96</f>
        <v>4.5</v>
      </c>
      <c r="U95" s="124" t="str">
        <f>VLOOKUP(C95,Lists!$C$3:$E$160,3,FALSE)</f>
        <v>Middle east,Middle east,Middle east,Africa,Middle east,Middle east</v>
      </c>
      <c r="V95" s="125" t="s">
        <v>7027</v>
      </c>
    </row>
    <row r="96" spans="1:22" x14ac:dyDescent="0.35">
      <c r="A96" s="53" t="str">
        <f>'Crisis Indicator Data'!A94</f>
        <v xml:space="preserve">Eastern Mediterranean Route </v>
      </c>
      <c r="B96" s="45" t="str">
        <f>Lists!G94</f>
        <v xml:space="preserve">Eastern Mediterranean Route </v>
      </c>
      <c r="C96" s="53" t="str">
        <f>'Crisis Indicator Data'!C94</f>
        <v>REG006</v>
      </c>
      <c r="D96" s="53" t="str">
        <f>'Crisis Indicator Data'!D94</f>
        <v>Turkey,Greece</v>
      </c>
      <c r="E96" s="53" t="str">
        <f>'Crisis Indicator Data'!E94</f>
        <v>TUR,GRC</v>
      </c>
      <c r="F96" s="53" t="str">
        <f>'Crisis Indicator Data'!B94</f>
        <v>Regional crisis</v>
      </c>
      <c r="G96" s="222" t="str">
        <f t="shared" si="10"/>
        <v>x</v>
      </c>
      <c r="H96" s="54" t="str">
        <f t="shared" si="11"/>
        <v>x</v>
      </c>
      <c r="I96" s="117" t="str">
        <f t="shared" si="12"/>
        <v>x</v>
      </c>
      <c r="J96" s="223" t="str">
        <f>INDEX(Trends!$D$3:$D$404,MATCH(C96,Trends!$C$3:$C$404,0))</f>
        <v>-</v>
      </c>
      <c r="K96" s="109" t="str">
        <f>IF(Reliability!B94="x","x",(IF(ROUNDUP(Reliability!B94,0)=1,"Very High",IF(ROUNDUP(Reliability!B94,0)=2,"High",IF(ROUNDUP(Reliability!B94,0)=3,"Medium",IF(ROUNDUP(Reliability!B94,0)=4,"Low","Very Low"))))))</f>
        <v>Very Low</v>
      </c>
      <c r="L96" s="224" t="str">
        <f t="shared" si="13"/>
        <v>x</v>
      </c>
      <c r="M96" s="230" t="str">
        <f>'Impact of the crisis'!N97</f>
        <v>x</v>
      </c>
      <c r="N96" s="230">
        <f>'Impact of the crisis'!AB97</f>
        <v>2.5</v>
      </c>
      <c r="O96" s="224" t="str">
        <f>'Conditions of people affected'!R97</f>
        <v>x</v>
      </c>
      <c r="P96" s="230" t="str">
        <f>'Conditions of people affected'!K97</f>
        <v>x</v>
      </c>
      <c r="Q96" s="230" t="str">
        <f>'Conditions of people affected'!Q97</f>
        <v>x</v>
      </c>
      <c r="R96" s="225">
        <f t="shared" si="14"/>
        <v>2.5</v>
      </c>
      <c r="S96" s="225">
        <f>'Complexity of the crisis'!X97</f>
        <v>2.5</v>
      </c>
      <c r="T96" s="225">
        <f>'Complexity of the crisis'!AN97</f>
        <v>2.5</v>
      </c>
      <c r="U96" s="124" t="str">
        <f>VLOOKUP(C96,Lists!$C$3:$E$160,3,FALSE)</f>
        <v>Middle east,Europe</v>
      </c>
      <c r="V96" s="125" t="s">
        <v>7027</v>
      </c>
    </row>
    <row r="97" spans="1:22" x14ac:dyDescent="0.35">
      <c r="A97" s="53" t="str">
        <f>'Crisis Indicator Data'!A95</f>
        <v>Central Mediterranean Route</v>
      </c>
      <c r="B97" s="45" t="str">
        <f>Lists!G95</f>
        <v>Central Mediterranean Route</v>
      </c>
      <c r="C97" s="53" t="str">
        <f>'Crisis Indicator Data'!C95</f>
        <v>REG007</v>
      </c>
      <c r="D97" s="53" t="str">
        <f>'Crisis Indicator Data'!D95</f>
        <v>Algeria,Tunisia,Libya,Italy</v>
      </c>
      <c r="E97" s="53" t="str">
        <f>'Crisis Indicator Data'!E95</f>
        <v>DZA,TUN,LBY,ITA</v>
      </c>
      <c r="F97" s="53" t="str">
        <f>'Crisis Indicator Data'!B95</f>
        <v>Regional crisis</v>
      </c>
      <c r="G97" s="222" t="str">
        <f t="shared" si="10"/>
        <v>x</v>
      </c>
      <c r="H97" s="54" t="str">
        <f t="shared" si="11"/>
        <v>x</v>
      </c>
      <c r="I97" s="117" t="str">
        <f t="shared" si="12"/>
        <v>x</v>
      </c>
      <c r="J97" s="223" t="str">
        <f>INDEX(Trends!$D$3:$D$404,MATCH(C97,Trends!$C$3:$C$404,0))</f>
        <v>-</v>
      </c>
      <c r="K97" s="109" t="str">
        <f>IF(Reliability!B95="x","x",(IF(ROUNDUP(Reliability!B95,0)=1,"Very High",IF(ROUNDUP(Reliability!B95,0)=2,"High",IF(ROUNDUP(Reliability!B95,0)=3,"Medium",IF(ROUNDUP(Reliability!B95,0)=4,"Low","Very Low"))))))</f>
        <v>Very Low</v>
      </c>
      <c r="L97" s="224" t="str">
        <f t="shared" si="13"/>
        <v>x</v>
      </c>
      <c r="M97" s="230" t="str">
        <f>'Impact of the crisis'!N98</f>
        <v>x</v>
      </c>
      <c r="N97" s="230">
        <f>'Impact of the crisis'!AB98</f>
        <v>4</v>
      </c>
      <c r="O97" s="224" t="str">
        <f>'Conditions of people affected'!R98</f>
        <v>x</v>
      </c>
      <c r="P97" s="230" t="str">
        <f>'Conditions of people affected'!K98</f>
        <v>x</v>
      </c>
      <c r="Q97" s="230" t="str">
        <f>'Conditions of people affected'!Q98</f>
        <v>x</v>
      </c>
      <c r="R97" s="225">
        <f t="shared" si="14"/>
        <v>3.1</v>
      </c>
      <c r="S97" s="225">
        <f>'Complexity of the crisis'!X98</f>
        <v>2.6</v>
      </c>
      <c r="T97" s="225">
        <f>'Complexity of the crisis'!AN98</f>
        <v>3.5</v>
      </c>
      <c r="U97" s="124" t="str">
        <f>VLOOKUP(C97,Lists!$C$3:$E$160,3,FALSE)</f>
        <v>Africa,Africa,Africa,Europe</v>
      </c>
      <c r="V97" s="125" t="s">
        <v>5926</v>
      </c>
    </row>
    <row r="98" spans="1:22" x14ac:dyDescent="0.35">
      <c r="A98" s="53" t="str">
        <f>'Crisis Indicator Data'!A96</f>
        <v>Western Mediterranean Route</v>
      </c>
      <c r="B98" s="45" t="str">
        <f>Lists!G96</f>
        <v>Western Mediterranean Route</v>
      </c>
      <c r="C98" s="53" t="str">
        <f>'Crisis Indicator Data'!C96</f>
        <v>REG008</v>
      </c>
      <c r="D98" s="53" t="str">
        <f>'Crisis Indicator Data'!D96</f>
        <v>Algeria,Morocco,Spain</v>
      </c>
      <c r="E98" s="53" t="str">
        <f>'Crisis Indicator Data'!E96</f>
        <v>DZA,MAR,ESP</v>
      </c>
      <c r="F98" s="53" t="str">
        <f>'Crisis Indicator Data'!B96</f>
        <v>Regional crisis</v>
      </c>
      <c r="G98" s="222" t="str">
        <f t="shared" si="10"/>
        <v>x</v>
      </c>
      <c r="H98" s="54" t="str">
        <f t="shared" si="11"/>
        <v>x</v>
      </c>
      <c r="I98" s="117" t="str">
        <f t="shared" si="12"/>
        <v>x</v>
      </c>
      <c r="J98" s="223" t="str">
        <f>INDEX(Trends!$D$3:$D$404,MATCH(C98,Trends!$C$3:$C$404,0))</f>
        <v>-</v>
      </c>
      <c r="K98" s="109" t="str">
        <f>IF(Reliability!B96="x","x",(IF(ROUNDUP(Reliability!B96,0)=1,"Very High",IF(ROUNDUP(Reliability!B96,0)=2,"High",IF(ROUNDUP(Reliability!B96,0)=3,"Medium",IF(ROUNDUP(Reliability!B96,0)=4,"Low","Very Low"))))))</f>
        <v>Very Low</v>
      </c>
      <c r="L98" s="224" t="str">
        <f t="shared" si="13"/>
        <v>x</v>
      </c>
      <c r="M98" s="230" t="str">
        <f>'Impact of the crisis'!N99</f>
        <v>x</v>
      </c>
      <c r="N98" s="230">
        <f>'Impact of the crisis'!AB99</f>
        <v>3.2</v>
      </c>
      <c r="O98" s="224" t="str">
        <f>'Conditions of people affected'!R99</f>
        <v>x</v>
      </c>
      <c r="P98" s="230" t="str">
        <f>'Conditions of people affected'!K99</f>
        <v>x</v>
      </c>
      <c r="Q98" s="230" t="str">
        <f>'Conditions of people affected'!Q99</f>
        <v>x</v>
      </c>
      <c r="R98" s="225">
        <f t="shared" si="14"/>
        <v>2.4</v>
      </c>
      <c r="S98" s="225">
        <f>'Complexity of the crisis'!X99</f>
        <v>2.7</v>
      </c>
      <c r="T98" s="225">
        <f>'Complexity of the crisis'!AN99</f>
        <v>2</v>
      </c>
      <c r="U98" s="124" t="str">
        <f>VLOOKUP(C98,Lists!$C$3:$E$160,3,FALSE)</f>
        <v>Africa,Africa,Europe</v>
      </c>
      <c r="V98" s="125" t="s">
        <v>5926</v>
      </c>
    </row>
    <row r="99" spans="1:22" x14ac:dyDescent="0.35">
      <c r="A99" s="53" t="str">
        <f>'Crisis Indicator Data'!A97</f>
        <v>Rohingya Regional Crisis</v>
      </c>
      <c r="B99" s="45" t="str">
        <f>Lists!G97</f>
        <v>Rohingya Regional Crisis</v>
      </c>
      <c r="C99" s="53" t="str">
        <f>'Crisis Indicator Data'!C97</f>
        <v>REG011</v>
      </c>
      <c r="D99" s="53" t="str">
        <f>'Crisis Indicator Data'!D97</f>
        <v>Bangladesh,Myanmar</v>
      </c>
      <c r="E99" s="53" t="str">
        <f>'Crisis Indicator Data'!E97</f>
        <v>BGD,MMR</v>
      </c>
      <c r="F99" s="53" t="str">
        <f>'Crisis Indicator Data'!B97</f>
        <v>Regional crisis</v>
      </c>
      <c r="G99" s="222">
        <f t="shared" si="10"/>
        <v>3.6</v>
      </c>
      <c r="H99" s="54">
        <f t="shared" si="11"/>
        <v>4</v>
      </c>
      <c r="I99" s="117" t="str">
        <f t="shared" si="12"/>
        <v>High</v>
      </c>
      <c r="J99" s="223" t="str">
        <f>INDEX(Trends!$D$3:$D$404,MATCH(C99,Trends!$C$3:$C$404,0))</f>
        <v>Stable</v>
      </c>
      <c r="K99" s="109" t="str">
        <f>IF(Reliability!B97="x","x",(IF(ROUNDUP(Reliability!B97,0)=1,"Very High",IF(ROUNDUP(Reliability!B97,0)=2,"High",IF(ROUNDUP(Reliability!B97,0)=3,"Medium",IF(ROUNDUP(Reliability!B97,0)=4,"Low","Very Low"))))))</f>
        <v>High</v>
      </c>
      <c r="L99" s="224">
        <f t="shared" si="13"/>
        <v>3.1</v>
      </c>
      <c r="M99" s="230">
        <f>'Impact of the crisis'!N100</f>
        <v>1.4</v>
      </c>
      <c r="N99" s="230">
        <f>'Impact of the crisis'!AB100</f>
        <v>3.7</v>
      </c>
      <c r="O99" s="224">
        <f>'Conditions of people affected'!R100</f>
        <v>3.85</v>
      </c>
      <c r="P99" s="230">
        <f>'Conditions of people affected'!K100</f>
        <v>3.7</v>
      </c>
      <c r="Q99" s="230">
        <f>'Conditions of people affected'!Q100</f>
        <v>4</v>
      </c>
      <c r="R99" s="225">
        <f t="shared" si="14"/>
        <v>3.5</v>
      </c>
      <c r="S99" s="225">
        <f>'Complexity of the crisis'!X100</f>
        <v>3</v>
      </c>
      <c r="T99" s="225">
        <f>'Complexity of the crisis'!AN100</f>
        <v>4</v>
      </c>
      <c r="U99" s="124" t="str">
        <f>VLOOKUP(C99,Lists!$C$3:$E$160,3,FALSE)</f>
        <v>Asia,Asia</v>
      </c>
      <c r="V99" s="125" t="s">
        <v>5542</v>
      </c>
    </row>
    <row r="100" spans="1:22" x14ac:dyDescent="0.35">
      <c r="A100" s="53" t="str">
        <f>'Crisis Indicator Data'!A98</f>
        <v>Southern Africa Regional Food Security Crisis</v>
      </c>
      <c r="B100" s="45" t="str">
        <f>Lists!G98</f>
        <v>Southern Africa Regional Food Security Crisis</v>
      </c>
      <c r="C100" s="53" t="str">
        <f>'Crisis Indicator Data'!C98</f>
        <v>REG012</v>
      </c>
      <c r="D100" s="53" t="str">
        <f>'Crisis Indicator Data'!D98</f>
        <v>Lesotho,Madagascar,Malawi,Mozambique,Namibia,Eswatini,Zambia,Zimbabwe</v>
      </c>
      <c r="E100" s="53" t="str">
        <f>'Crisis Indicator Data'!E98</f>
        <v>LSO,MDG,MWI,MOZ,NAM,SWZ,ZMB,ZWE</v>
      </c>
      <c r="F100" s="53" t="str">
        <f>'Crisis Indicator Data'!B98</f>
        <v>Regional crisis</v>
      </c>
      <c r="G100" s="222">
        <f t="shared" si="10"/>
        <v>3.6</v>
      </c>
      <c r="H100" s="54">
        <f t="shared" si="11"/>
        <v>4</v>
      </c>
      <c r="I100" s="117" t="str">
        <f t="shared" si="12"/>
        <v>High</v>
      </c>
      <c r="J100" s="223" t="str">
        <f>INDEX(Trends!$D$3:$D$404,MATCH(C100,Trends!$C$3:$C$404,0))</f>
        <v>Increasing</v>
      </c>
      <c r="K100" s="109" t="str">
        <f>IF(Reliability!B98="x","x",(IF(ROUNDUP(Reliability!B98,0)=1,"Very High",IF(ROUNDUP(Reliability!B98,0)=2,"High",IF(ROUNDUP(Reliability!B98,0)=3,"Medium",IF(ROUNDUP(Reliability!B98,0)=4,"Low","Very Low"))))))</f>
        <v>High</v>
      </c>
      <c r="L100" s="224">
        <f t="shared" si="13"/>
        <v>3.2</v>
      </c>
      <c r="M100" s="230">
        <f>'Impact of the crisis'!N101</f>
        <v>3.8</v>
      </c>
      <c r="N100" s="230">
        <f>'Impact of the crisis'!AB101</f>
        <v>2.9</v>
      </c>
      <c r="O100" s="224">
        <f>'Conditions of people affected'!R101</f>
        <v>4</v>
      </c>
      <c r="P100" s="230">
        <f>'Conditions of people affected'!K101</f>
        <v>5</v>
      </c>
      <c r="Q100" s="230">
        <f>'Conditions of people affected'!Q101</f>
        <v>3</v>
      </c>
      <c r="R100" s="225">
        <f t="shared" si="14"/>
        <v>3.1</v>
      </c>
      <c r="S100" s="225">
        <f>'Complexity of the crisis'!X101</f>
        <v>2.7</v>
      </c>
      <c r="T100" s="225">
        <f>'Complexity of the crisis'!AN101</f>
        <v>3.5</v>
      </c>
      <c r="U100" s="124" t="str">
        <f>VLOOKUP(C100,Lists!$C$3:$E$160,3,FALSE)</f>
        <v>Africa,Africa,Africa,Africa,Africa,Africa,Africa,Africa</v>
      </c>
      <c r="V100" s="125" t="s">
        <v>5634</v>
      </c>
    </row>
    <row r="101" spans="1:22" x14ac:dyDescent="0.35">
      <c r="A101" s="53" t="str">
        <f>'Crisis Indicator Data'!A99</f>
        <v>Nagorno-Karabakh Conflict</v>
      </c>
      <c r="B101" s="45" t="str">
        <f>Lists!G99</f>
        <v>Regional Nagorno-Karabakh Conflict</v>
      </c>
      <c r="C101" s="53" t="str">
        <f>'Crisis Indicator Data'!C99</f>
        <v>REG013</v>
      </c>
      <c r="D101" s="53" t="str">
        <f>'Crisis Indicator Data'!D99</f>
        <v>Armenia,Azerbaijan</v>
      </c>
      <c r="E101" s="53" t="str">
        <f>'Crisis Indicator Data'!E99</f>
        <v>ARM,AZE</v>
      </c>
      <c r="F101" s="53" t="str">
        <f>'Crisis Indicator Data'!B99</f>
        <v>Regional crisis</v>
      </c>
      <c r="G101" s="222" t="str">
        <f t="shared" ref="G101:G132" si="15">IF(OR(O101="x",L101="x"),"x",ROUND((5-GEOMEAN(((5-L101)/5*4+1),((5-O101)/5*4+1),((5-O101)/5*4+1)))/4*3.5+R101*0.3,1))</f>
        <v>x</v>
      </c>
      <c r="H101" s="54" t="str">
        <f t="shared" ref="H101:H132" si="16">IF(G101="x","x",ROUNDUP(G101,0))</f>
        <v>x</v>
      </c>
      <c r="I101" s="117" t="str">
        <f t="shared" ref="I101:I132" si="17">IF(O101="x","x",IF(L101="x","x",(IF(H101=5,"Very High",IF(H101=4,"High",IF(H101=3,"Medium",IF(H101=2,"Low","Very Low")))))))</f>
        <v>x</v>
      </c>
      <c r="J101" s="223" t="str">
        <f>INDEX(Trends!$D$3:$D$404,MATCH(C101,Trends!$C$3:$C$404,0))</f>
        <v>-</v>
      </c>
      <c r="K101" s="109" t="str">
        <f>IF(Reliability!B99="x","x",(IF(ROUNDUP(Reliability!B99,0)=1,"Very High",IF(ROUNDUP(Reliability!B99,0)=2,"High",IF(ROUNDUP(Reliability!B99,0)=3,"Medium",IF(ROUNDUP(Reliability!B99,0)=4,"Low","Very Low"))))))</f>
        <v>Low</v>
      </c>
      <c r="L101" s="224">
        <f t="shared" ref="L101:L132" si="18">IF(OR(N101="x",M101="x"),"x",ROUND((5-GEOMEAN(((5-M101)/5*4+1),((5-N101)/5*4+1),((5-N101)/5*4+1)))/4*5,1))</f>
        <v>2.7</v>
      </c>
      <c r="M101" s="230">
        <f>'Impact of the crisis'!N102</f>
        <v>2.6</v>
      </c>
      <c r="N101" s="230">
        <f>'Impact of the crisis'!AB102</f>
        <v>2.7</v>
      </c>
      <c r="O101" s="224" t="str">
        <f>'Conditions of people affected'!R102</f>
        <v>x</v>
      </c>
      <c r="P101" s="230" t="str">
        <f>'Conditions of people affected'!K102</f>
        <v>x</v>
      </c>
      <c r="Q101" s="230" t="str">
        <f>'Conditions of people affected'!Q102</f>
        <v>x</v>
      </c>
      <c r="R101" s="225">
        <f t="shared" ref="R101:R132" si="19">IF(OR(T101="x",S101="x"),S101,ROUND((5-GEOMEAN(((5-S101)/5*4+1),((5-T101)/5*4+1)))/4*5,1))</f>
        <v>2.8</v>
      </c>
      <c r="S101" s="225">
        <f>'Complexity of the crisis'!X102</f>
        <v>2.6</v>
      </c>
      <c r="T101" s="225">
        <f>'Complexity of the crisis'!AN102</f>
        <v>3</v>
      </c>
      <c r="U101" s="124" t="str">
        <f>VLOOKUP(C101,Lists!$C$3:$E$160,3,FALSE)</f>
        <v>Middle east,Middle east</v>
      </c>
      <c r="V101" s="125" t="s">
        <v>4408</v>
      </c>
    </row>
    <row r="102" spans="1:22" x14ac:dyDescent="0.35">
      <c r="A102" s="53" t="str">
        <f>'Crisis Indicator Data'!A100</f>
        <v>Burundi and DRC refugees in Rwanda</v>
      </c>
      <c r="B102" s="45" t="str">
        <f>Lists!G100</f>
        <v>Refugees</v>
      </c>
      <c r="C102" s="53" t="str">
        <f>'Crisis Indicator Data'!C100</f>
        <v>RWA002</v>
      </c>
      <c r="D102" s="53" t="str">
        <f>'Crisis Indicator Data'!D100</f>
        <v>Rwanda</v>
      </c>
      <c r="E102" s="53" t="str">
        <f>'Crisis Indicator Data'!E100</f>
        <v>RWA</v>
      </c>
      <c r="F102" s="53" t="str">
        <f>'Crisis Indicator Data'!B100</f>
        <v>International displacement</v>
      </c>
      <c r="G102" s="222">
        <f t="shared" si="15"/>
        <v>1.9</v>
      </c>
      <c r="H102" s="54">
        <f t="shared" si="16"/>
        <v>2</v>
      </c>
      <c r="I102" s="117" t="str">
        <f t="shared" si="17"/>
        <v>Low</v>
      </c>
      <c r="J102" s="223" t="str">
        <f>INDEX(Trends!$D$3:$D$404,MATCH(C102,Trends!$C$3:$C$404,0))</f>
        <v>Stable</v>
      </c>
      <c r="K102" s="109" t="str">
        <f>IF(Reliability!B100="x","x",(IF(ROUNDUP(Reliability!B100,0)=1,"Very High",IF(ROUNDUP(Reliability!B100,0)=2,"High",IF(ROUNDUP(Reliability!B100,0)=3,"Medium",IF(ROUNDUP(Reliability!B100,0)=4,"Low","Very Low"))))))</f>
        <v>Medium</v>
      </c>
      <c r="L102" s="224">
        <f t="shared" si="18"/>
        <v>2.6</v>
      </c>
      <c r="M102" s="230">
        <f>'Impact of the crisis'!N103</f>
        <v>2.1</v>
      </c>
      <c r="N102" s="230">
        <f>'Impact of the crisis'!AB103</f>
        <v>2.8</v>
      </c>
      <c r="O102" s="224">
        <f>'Conditions of people affected'!R103</f>
        <v>1.45</v>
      </c>
      <c r="P102" s="230">
        <f>'Conditions of people affected'!K103</f>
        <v>1.9</v>
      </c>
      <c r="Q102" s="230">
        <f>'Conditions of people affected'!Q103</f>
        <v>1</v>
      </c>
      <c r="R102" s="225">
        <f t="shared" si="19"/>
        <v>2.1</v>
      </c>
      <c r="S102" s="225">
        <f>'Complexity of the crisis'!X103</f>
        <v>2.6</v>
      </c>
      <c r="T102" s="225">
        <f>'Complexity of the crisis'!AN103</f>
        <v>1.5</v>
      </c>
      <c r="U102" s="124" t="str">
        <f>VLOOKUP(C102,Lists!$C$3:$E$160,3,FALSE)</f>
        <v>Africa</v>
      </c>
      <c r="V102" s="125" t="s">
        <v>4755</v>
      </c>
    </row>
    <row r="103" spans="1:22" x14ac:dyDescent="0.35">
      <c r="A103" s="53" t="str">
        <f>'Crisis Indicator Data'!A101</f>
        <v>Complex crisis in Sudan</v>
      </c>
      <c r="B103" s="45" t="str">
        <f>Lists!G101</f>
        <v>Complex crisis</v>
      </c>
      <c r="C103" s="53" t="str">
        <f>'Crisis Indicator Data'!C101</f>
        <v>SDN001</v>
      </c>
      <c r="D103" s="53" t="str">
        <f>'Crisis Indicator Data'!D101</f>
        <v>Sudan</v>
      </c>
      <c r="E103" s="53" t="str">
        <f>'Crisis Indicator Data'!E101</f>
        <v>SDN</v>
      </c>
      <c r="F103" s="53" t="str">
        <f>'Crisis Indicator Data'!B101</f>
        <v>Multiple crises country</v>
      </c>
      <c r="G103" s="222">
        <f t="shared" si="15"/>
        <v>4.3</v>
      </c>
      <c r="H103" s="54">
        <f t="shared" si="16"/>
        <v>5</v>
      </c>
      <c r="I103" s="117" t="str">
        <f t="shared" si="17"/>
        <v>Very High</v>
      </c>
      <c r="J103" s="223" t="str">
        <f>INDEX(Trends!$D$3:$D$404,MATCH(C103,Trends!$C$3:$C$404,0))</f>
        <v>Decreasing</v>
      </c>
      <c r="K103" s="109" t="str">
        <f>IF(Reliability!B101="x","x",(IF(ROUNDUP(Reliability!B101,0)=1,"Very High",IF(ROUNDUP(Reliability!B101,0)=2,"High",IF(ROUNDUP(Reliability!B101,0)=3,"Medium",IF(ROUNDUP(Reliability!B101,0)=4,"Low","Very Low"))))))</f>
        <v>Very High</v>
      </c>
      <c r="L103" s="224">
        <f t="shared" si="18"/>
        <v>4.4000000000000004</v>
      </c>
      <c r="M103" s="230">
        <f>'Impact of the crisis'!N104</f>
        <v>4.8</v>
      </c>
      <c r="N103" s="230">
        <f>'Impact of the crisis'!AB104</f>
        <v>4.2</v>
      </c>
      <c r="O103" s="224">
        <f>'Conditions of people affected'!R104</f>
        <v>4.5</v>
      </c>
      <c r="P103" s="230">
        <f>'Conditions of people affected'!K104</f>
        <v>5</v>
      </c>
      <c r="Q103" s="230">
        <f>'Conditions of people affected'!Q104</f>
        <v>4</v>
      </c>
      <c r="R103" s="225">
        <f t="shared" si="19"/>
        <v>4</v>
      </c>
      <c r="S103" s="225">
        <f>'Complexity of the crisis'!X104</f>
        <v>4</v>
      </c>
      <c r="T103" s="225">
        <f>'Complexity of the crisis'!AN104</f>
        <v>4</v>
      </c>
      <c r="U103" s="124" t="str">
        <f>VLOOKUP(C103,Lists!$C$3:$E$160,3,FALSE)</f>
        <v>Africa</v>
      </c>
      <c r="V103" s="125" t="s">
        <v>6709</v>
      </c>
    </row>
    <row r="104" spans="1:22" x14ac:dyDescent="0.35">
      <c r="A104" s="53" t="str">
        <f>'Crisis Indicator Data'!A102</f>
        <v>Refugees in Sudan</v>
      </c>
      <c r="B104" s="45" t="str">
        <f>Lists!G102</f>
        <v>Refugees</v>
      </c>
      <c r="C104" s="53" t="str">
        <f>'Crisis Indicator Data'!C102</f>
        <v>SDN005</v>
      </c>
      <c r="D104" s="53" t="str">
        <f>'Crisis Indicator Data'!D102</f>
        <v>Sudan</v>
      </c>
      <c r="E104" s="53" t="str">
        <f>'Crisis Indicator Data'!E102</f>
        <v>SDN</v>
      </c>
      <c r="F104" s="53" t="str">
        <f>'Crisis Indicator Data'!B102</f>
        <v>International displacement</v>
      </c>
      <c r="G104" s="222">
        <f t="shared" si="15"/>
        <v>3.5</v>
      </c>
      <c r="H104" s="54">
        <f t="shared" si="16"/>
        <v>4</v>
      </c>
      <c r="I104" s="117" t="str">
        <f t="shared" si="17"/>
        <v>High</v>
      </c>
      <c r="J104" s="223" t="str">
        <f>INDEX(Trends!$D$3:$D$404,MATCH(C104,Trends!$C$3:$C$404,0))</f>
        <v>Decreasing</v>
      </c>
      <c r="K104" s="109" t="str">
        <f>IF(Reliability!B102="x","x",(IF(ROUNDUP(Reliability!B102,0)=1,"Very High",IF(ROUNDUP(Reliability!B102,0)=2,"High",IF(ROUNDUP(Reliability!B102,0)=3,"Medium",IF(ROUNDUP(Reliability!B102,0)=4,"Low","Very Low"))))))</f>
        <v>Very High</v>
      </c>
      <c r="L104" s="224">
        <f t="shared" si="18"/>
        <v>3.3</v>
      </c>
      <c r="M104" s="230">
        <f>'Impact of the crisis'!N105</f>
        <v>2.1</v>
      </c>
      <c r="N104" s="230">
        <f>'Impact of the crisis'!AB105</f>
        <v>3.8</v>
      </c>
      <c r="O104" s="224">
        <f>'Conditions of people affected'!R105</f>
        <v>3.7</v>
      </c>
      <c r="P104" s="230">
        <f>'Conditions of people affected'!K105</f>
        <v>3.4</v>
      </c>
      <c r="Q104" s="230">
        <f>'Conditions of people affected'!Q105</f>
        <v>4</v>
      </c>
      <c r="R104" s="225">
        <f t="shared" si="19"/>
        <v>3.3</v>
      </c>
      <c r="S104" s="225">
        <f>'Complexity of the crisis'!X105</f>
        <v>4</v>
      </c>
      <c r="T104" s="225">
        <f>'Complexity of the crisis'!AN105</f>
        <v>2.5</v>
      </c>
      <c r="U104" s="124" t="str">
        <f>VLOOKUP(C104,Lists!$C$3:$E$160,3,FALSE)</f>
        <v>Africa</v>
      </c>
      <c r="V104" s="125" t="s">
        <v>6709</v>
      </c>
    </row>
    <row r="105" spans="1:22" x14ac:dyDescent="0.35">
      <c r="A105" s="53" t="str">
        <f>'Crisis Indicator Data'!A103</f>
        <v xml:space="preserve">Floods in Sudan </v>
      </c>
      <c r="B105" s="45" t="str">
        <f>Lists!G103</f>
        <v>Floods</v>
      </c>
      <c r="C105" s="53" t="str">
        <f>'Crisis Indicator Data'!C103</f>
        <v>SDN006</v>
      </c>
      <c r="D105" s="53" t="str">
        <f>'Crisis Indicator Data'!D103</f>
        <v>Sudan</v>
      </c>
      <c r="E105" s="53" t="str">
        <f>'Crisis Indicator Data'!E103</f>
        <v>SDN</v>
      </c>
      <c r="F105" s="53" t="str">
        <f>'Crisis Indicator Data'!B103</f>
        <v>Flood</v>
      </c>
      <c r="G105" s="222">
        <f t="shared" si="15"/>
        <v>2.6</v>
      </c>
      <c r="H105" s="54">
        <f t="shared" si="16"/>
        <v>3</v>
      </c>
      <c r="I105" s="117" t="str">
        <f t="shared" si="17"/>
        <v>Medium</v>
      </c>
      <c r="J105" s="223" t="str">
        <f>INDEX(Trends!$D$3:$D$404,MATCH(C105,Trends!$C$3:$C$404,0))</f>
        <v>Decreasing</v>
      </c>
      <c r="K105" s="109" t="str">
        <f>IF(Reliability!B103="x","x",(IF(ROUNDUP(Reliability!B103,0)=1,"Very High",IF(ROUNDUP(Reliability!B103,0)=2,"High",IF(ROUNDUP(Reliability!B103,0)=3,"Medium",IF(ROUNDUP(Reliability!B103,0)=4,"Low","Very Low"))))))</f>
        <v>Medium</v>
      </c>
      <c r="L105" s="224">
        <f t="shared" si="18"/>
        <v>3.7</v>
      </c>
      <c r="M105" s="230">
        <f>'Impact of the crisis'!N106</f>
        <v>4.5999999999999996</v>
      </c>
      <c r="N105" s="230">
        <f>'Impact of the crisis'!AB106</f>
        <v>3.1</v>
      </c>
      <c r="O105" s="224">
        <f>'Conditions of people affected'!R106</f>
        <v>1.1000000000000001</v>
      </c>
      <c r="P105" s="230">
        <f>'Conditions of people affected'!K106</f>
        <v>1.2</v>
      </c>
      <c r="Q105" s="230">
        <f>'Conditions of people affected'!Q106</f>
        <v>1</v>
      </c>
      <c r="R105" s="225">
        <f t="shared" si="19"/>
        <v>3.5</v>
      </c>
      <c r="S105" s="225">
        <f>'Complexity of the crisis'!X106</f>
        <v>4</v>
      </c>
      <c r="T105" s="225">
        <f>'Complexity of the crisis'!AN106</f>
        <v>3</v>
      </c>
      <c r="U105" s="124" t="str">
        <f>VLOOKUP(C105,Lists!$C$3:$E$160,3,FALSE)</f>
        <v>Africa</v>
      </c>
      <c r="V105" s="125" t="s">
        <v>4470</v>
      </c>
    </row>
    <row r="106" spans="1:22" x14ac:dyDescent="0.35">
      <c r="A106" s="53" t="str">
        <f>'Crisis Indicator Data'!A104</f>
        <v>Refugees from Ethiopia</v>
      </c>
      <c r="B106" s="45" t="str">
        <f>Lists!G104</f>
        <v>Refugee influx from Tigray</v>
      </c>
      <c r="C106" s="53" t="str">
        <f>'Crisis Indicator Data'!C104</f>
        <v>SDN007</v>
      </c>
      <c r="D106" s="53" t="str">
        <f>'Crisis Indicator Data'!D104</f>
        <v>Sudan</v>
      </c>
      <c r="E106" s="53" t="str">
        <f>'Crisis Indicator Data'!E104</f>
        <v>SDN</v>
      </c>
      <c r="F106" s="53" t="str">
        <f>'Crisis Indicator Data'!B104</f>
        <v>International displacement</v>
      </c>
      <c r="G106" s="222">
        <f t="shared" si="15"/>
        <v>2.5</v>
      </c>
      <c r="H106" s="54">
        <f t="shared" si="16"/>
        <v>3</v>
      </c>
      <c r="I106" s="117" t="str">
        <f t="shared" si="17"/>
        <v>Medium</v>
      </c>
      <c r="J106" s="223" t="str">
        <f>INDEX(Trends!$D$3:$D$404,MATCH(C106,Trends!$C$3:$C$404,0))</f>
        <v>Stable</v>
      </c>
      <c r="K106" s="109" t="str">
        <f>IF(Reliability!B104="x","x",(IF(ROUNDUP(Reliability!B104,0)=1,"Very High",IF(ROUNDUP(Reliability!B104,0)=2,"High",IF(ROUNDUP(Reliability!B104,0)=3,"Medium",IF(ROUNDUP(Reliability!B104,0)=4,"Low","Very Low"))))))</f>
        <v>Very High</v>
      </c>
      <c r="L106" s="224">
        <f t="shared" si="18"/>
        <v>3</v>
      </c>
      <c r="M106" s="230">
        <f>'Impact of the crisis'!N107</f>
        <v>2.4</v>
      </c>
      <c r="N106" s="230">
        <f>'Impact of the crisis'!AB107</f>
        <v>3.3</v>
      </c>
      <c r="O106" s="224">
        <f>'Conditions of people affected'!R107</f>
        <v>1.7</v>
      </c>
      <c r="P106" s="230">
        <f>'Conditions of people affected'!K107</f>
        <v>1.4</v>
      </c>
      <c r="Q106" s="230">
        <f>'Conditions of people affected'!Q107</f>
        <v>2</v>
      </c>
      <c r="R106" s="225">
        <f t="shared" si="19"/>
        <v>3.3</v>
      </c>
      <c r="S106" s="225">
        <f>'Complexity of the crisis'!X107</f>
        <v>4</v>
      </c>
      <c r="T106" s="225">
        <f>'Complexity of the crisis'!AN107</f>
        <v>2.5</v>
      </c>
      <c r="U106" s="124" t="str">
        <f>VLOOKUP(C106,Lists!$C$3:$E$160,3,FALSE)</f>
        <v>Africa</v>
      </c>
      <c r="V106" s="125" t="s">
        <v>6709</v>
      </c>
    </row>
    <row r="107" spans="1:22" x14ac:dyDescent="0.35">
      <c r="A107" s="53" t="str">
        <f>'Crisis Indicator Data'!A105</f>
        <v>Violence West-Darfur</v>
      </c>
      <c r="B107" s="45" t="str">
        <f>Lists!G105</f>
        <v>West-Darfur Violence</v>
      </c>
      <c r="C107" s="53" t="str">
        <f>'Crisis Indicator Data'!C105</f>
        <v>SDN008</v>
      </c>
      <c r="D107" s="53" t="str">
        <f>'Crisis Indicator Data'!D105</f>
        <v>Sudan</v>
      </c>
      <c r="E107" s="53" t="str">
        <f>'Crisis Indicator Data'!E105</f>
        <v>SDN</v>
      </c>
      <c r="F107" s="53" t="str">
        <f>'Crisis Indicator Data'!B105</f>
        <v>Other type of violence</v>
      </c>
      <c r="G107" s="222">
        <f t="shared" si="15"/>
        <v>2.9</v>
      </c>
      <c r="H107" s="54">
        <f t="shared" si="16"/>
        <v>3</v>
      </c>
      <c r="I107" s="117" t="str">
        <f t="shared" si="17"/>
        <v>Medium</v>
      </c>
      <c r="J107" s="223" t="str">
        <f>INDEX(Trends!$D$3:$D$404,MATCH(C107,Trends!$C$3:$C$404,0))</f>
        <v>-</v>
      </c>
      <c r="K107" s="109" t="str">
        <f>IF(Reliability!B105="x","x",(IF(ROUNDUP(Reliability!B105,0)=1,"Very High",IF(ROUNDUP(Reliability!B105,0)=2,"High",IF(ROUNDUP(Reliability!B105,0)=3,"Medium",IF(ROUNDUP(Reliability!B105,0)=4,"Low","Very Low"))))))</f>
        <v>High</v>
      </c>
      <c r="L107" s="224">
        <f t="shared" si="18"/>
        <v>3.3</v>
      </c>
      <c r="M107" s="230">
        <f>'Impact of the crisis'!N108</f>
        <v>1.1000000000000001</v>
      </c>
      <c r="N107" s="230">
        <f>'Impact of the crisis'!AB108</f>
        <v>4</v>
      </c>
      <c r="O107" s="224">
        <f>'Conditions of people affected'!R108</f>
        <v>2.5</v>
      </c>
      <c r="P107" s="230">
        <f>'Conditions of people affected'!K108</f>
        <v>2</v>
      </c>
      <c r="Q107" s="230">
        <f>'Conditions of people affected'!Q108</f>
        <v>3</v>
      </c>
      <c r="R107" s="225">
        <f t="shared" si="19"/>
        <v>3.2</v>
      </c>
      <c r="S107" s="225">
        <f>'Complexity of the crisis'!X108</f>
        <v>4</v>
      </c>
      <c r="T107" s="225">
        <f>'Complexity of the crisis'!AN108</f>
        <v>2</v>
      </c>
      <c r="U107" s="124" t="str">
        <f>VLOOKUP(C107,Lists!$C$3:$E$160,3,FALSE)</f>
        <v>Africa</v>
      </c>
      <c r="V107" s="125" t="s">
        <v>6126</v>
      </c>
    </row>
    <row r="108" spans="1:22" x14ac:dyDescent="0.35">
      <c r="A108" s="53" t="str">
        <f>'Crisis Indicator Data'!A106</f>
        <v>Drought in Senegal</v>
      </c>
      <c r="B108" s="45" t="str">
        <f>Lists!G106</f>
        <v>Drought</v>
      </c>
      <c r="C108" s="53" t="str">
        <f>'Crisis Indicator Data'!C106</f>
        <v>SEN002</v>
      </c>
      <c r="D108" s="53" t="str">
        <f>'Crisis Indicator Data'!D106</f>
        <v>Senegal</v>
      </c>
      <c r="E108" s="53" t="str">
        <f>'Crisis Indicator Data'!E106</f>
        <v>SEN</v>
      </c>
      <c r="F108" s="53" t="str">
        <f>'Crisis Indicator Data'!B106</f>
        <v>Drought</v>
      </c>
      <c r="G108" s="222">
        <f t="shared" si="15"/>
        <v>2.4</v>
      </c>
      <c r="H108" s="54">
        <f t="shared" si="16"/>
        <v>3</v>
      </c>
      <c r="I108" s="117" t="str">
        <f t="shared" si="17"/>
        <v>Medium</v>
      </c>
      <c r="J108" s="223" t="str">
        <f>INDEX(Trends!$D$3:$D$404,MATCH(C108,Trends!$C$3:$C$404,0))</f>
        <v>Stable</v>
      </c>
      <c r="K108" s="109" t="str">
        <f>IF(Reliability!B106="x","x",(IF(ROUNDUP(Reliability!B106,0)=1,"Very High",IF(ROUNDUP(Reliability!B106,0)=2,"High",IF(ROUNDUP(Reliability!B106,0)=3,"Medium",IF(ROUNDUP(Reliability!B106,0)=4,"Low","Very Low"))))))</f>
        <v>Medium</v>
      </c>
      <c r="L108" s="224">
        <f t="shared" si="18"/>
        <v>2.7</v>
      </c>
      <c r="M108" s="230">
        <f>'Impact of the crisis'!N109</f>
        <v>4.5</v>
      </c>
      <c r="N108" s="230">
        <f>'Impact of the crisis'!AB109</f>
        <v>1.2</v>
      </c>
      <c r="O108" s="224">
        <f>'Conditions of people affected'!R109</f>
        <v>2.4</v>
      </c>
      <c r="P108" s="230">
        <f>'Conditions of people affected'!K109</f>
        <v>2.8</v>
      </c>
      <c r="Q108" s="230">
        <f>'Conditions of people affected'!Q109</f>
        <v>2</v>
      </c>
      <c r="R108" s="225">
        <f t="shared" si="19"/>
        <v>2.2000000000000002</v>
      </c>
      <c r="S108" s="225">
        <f>'Complexity of the crisis'!X109</f>
        <v>1.8</v>
      </c>
      <c r="T108" s="225">
        <f>'Complexity of the crisis'!AN109</f>
        <v>2.5</v>
      </c>
      <c r="U108" s="124" t="str">
        <f>VLOOKUP(C108,Lists!$C$3:$E$160,3,FALSE)</f>
        <v>Africa</v>
      </c>
      <c r="V108" s="125" t="s">
        <v>4755</v>
      </c>
    </row>
    <row r="109" spans="1:22" x14ac:dyDescent="0.35">
      <c r="A109" s="53" t="str">
        <f>'Crisis Indicator Data'!A107</f>
        <v>Complex crisis in El Salvador</v>
      </c>
      <c r="B109" s="45" t="str">
        <f>Lists!G107</f>
        <v>Complex crisis</v>
      </c>
      <c r="C109" s="53" t="str">
        <f>'Crisis Indicator Data'!C107</f>
        <v>SLV001</v>
      </c>
      <c r="D109" s="53" t="str">
        <f>'Crisis Indicator Data'!D107</f>
        <v>El Salvador</v>
      </c>
      <c r="E109" s="53" t="str">
        <f>'Crisis Indicator Data'!E107</f>
        <v>SLV</v>
      </c>
      <c r="F109" s="53" t="str">
        <f>'Crisis Indicator Data'!B107</f>
        <v>Complex crisis</v>
      </c>
      <c r="G109" s="222">
        <f t="shared" si="15"/>
        <v>3</v>
      </c>
      <c r="H109" s="54">
        <f t="shared" si="16"/>
        <v>3</v>
      </c>
      <c r="I109" s="117" t="str">
        <f t="shared" si="17"/>
        <v>Medium</v>
      </c>
      <c r="J109" s="223" t="str">
        <f>INDEX(Trends!$D$3:$D$404,MATCH(C109,Trends!$C$3:$C$404,0))</f>
        <v>Stable</v>
      </c>
      <c r="K109" s="109" t="str">
        <f>IF(Reliability!B107="x","x",(IF(ROUNDUP(Reliability!B107,0)=1,"Very High",IF(ROUNDUP(Reliability!B107,0)=2,"High",IF(ROUNDUP(Reliability!B107,0)=3,"Medium",IF(ROUNDUP(Reliability!B107,0)=4,"Low","Very Low"))))))</f>
        <v>Medium</v>
      </c>
      <c r="L109" s="224">
        <f t="shared" si="18"/>
        <v>3.6</v>
      </c>
      <c r="M109" s="230">
        <f>'Impact of the crisis'!N110</f>
        <v>3.8</v>
      </c>
      <c r="N109" s="230">
        <f>'Impact of the crisis'!AB110</f>
        <v>3.5</v>
      </c>
      <c r="O109" s="224">
        <f>'Conditions of people affected'!R110</f>
        <v>3</v>
      </c>
      <c r="P109" s="230">
        <f>'Conditions of people affected'!K110</f>
        <v>3</v>
      </c>
      <c r="Q109" s="230">
        <f>'Conditions of people affected'!Q110</f>
        <v>3</v>
      </c>
      <c r="R109" s="225">
        <f t="shared" si="19"/>
        <v>2.5</v>
      </c>
      <c r="S109" s="225">
        <f>'Complexity of the crisis'!X110</f>
        <v>2.4</v>
      </c>
      <c r="T109" s="225">
        <f>'Complexity of the crisis'!AN110</f>
        <v>2.5</v>
      </c>
      <c r="U109" s="124" t="str">
        <f>VLOOKUP(C109,Lists!$C$3:$E$160,3,FALSE)</f>
        <v>Americas</v>
      </c>
      <c r="V109" s="125" t="s">
        <v>4470</v>
      </c>
    </row>
    <row r="110" spans="1:22" x14ac:dyDescent="0.35">
      <c r="A110" s="53" t="str">
        <f>'Crisis Indicator Data'!A108</f>
        <v>Complex crisis in Somalia</v>
      </c>
      <c r="B110" s="45" t="str">
        <f>Lists!G108</f>
        <v>Complex crisis</v>
      </c>
      <c r="C110" s="53" t="str">
        <f>'Crisis Indicator Data'!C108</f>
        <v>SOM001</v>
      </c>
      <c r="D110" s="53" t="str">
        <f>'Crisis Indicator Data'!D108</f>
        <v>Somalia</v>
      </c>
      <c r="E110" s="53" t="str">
        <f>'Crisis Indicator Data'!E108</f>
        <v>SOM</v>
      </c>
      <c r="F110" s="53" t="str">
        <f>'Crisis Indicator Data'!B108</f>
        <v>Complex crisis</v>
      </c>
      <c r="G110" s="222">
        <f t="shared" si="15"/>
        <v>4.4000000000000004</v>
      </c>
      <c r="H110" s="54">
        <f t="shared" si="16"/>
        <v>5</v>
      </c>
      <c r="I110" s="117" t="str">
        <f t="shared" si="17"/>
        <v>Very High</v>
      </c>
      <c r="J110" s="223" t="str">
        <f>INDEX(Trends!$D$3:$D$404,MATCH(C110,Trends!$C$3:$C$404,0))</f>
        <v>Increasing</v>
      </c>
      <c r="K110" s="109" t="str">
        <f>IF(Reliability!B108="x","x",(IF(ROUNDUP(Reliability!B108,0)=1,"Very High",IF(ROUNDUP(Reliability!B108,0)=2,"High",IF(ROUNDUP(Reliability!B108,0)=3,"Medium",IF(ROUNDUP(Reliability!B108,0)=4,"Low","Very Low"))))))</f>
        <v>High</v>
      </c>
      <c r="L110" s="224">
        <f t="shared" si="18"/>
        <v>4.7</v>
      </c>
      <c r="M110" s="230">
        <f>'Impact of the crisis'!N111</f>
        <v>4.5999999999999996</v>
      </c>
      <c r="N110" s="230">
        <f>'Impact of the crisis'!AB111</f>
        <v>4.8</v>
      </c>
      <c r="O110" s="224">
        <f>'Conditions of people affected'!R111</f>
        <v>4.3</v>
      </c>
      <c r="P110" s="230">
        <f>'Conditions of people affected'!K111</f>
        <v>4.5999999999999996</v>
      </c>
      <c r="Q110" s="230">
        <f>'Conditions of people affected'!Q111</f>
        <v>4</v>
      </c>
      <c r="R110" s="225">
        <f t="shared" si="19"/>
        <v>4.2</v>
      </c>
      <c r="S110" s="225">
        <f>'Complexity of the crisis'!X111</f>
        <v>3.9</v>
      </c>
      <c r="T110" s="225">
        <f>'Complexity of the crisis'!AN111</f>
        <v>4.5</v>
      </c>
      <c r="U110" s="124" t="str">
        <f>VLOOKUP(C110,Lists!$C$3:$E$160,3,FALSE)</f>
        <v>Africa</v>
      </c>
      <c r="V110" s="125" t="s">
        <v>5589</v>
      </c>
    </row>
    <row r="111" spans="1:22" x14ac:dyDescent="0.35">
      <c r="A111" s="53" t="str">
        <f>'Crisis Indicator Data'!A109</f>
        <v>Mixed Migration Flows in Somalia</v>
      </c>
      <c r="B111" s="45" t="str">
        <f>Lists!G109</f>
        <v>Mixed Migration</v>
      </c>
      <c r="C111" s="53" t="str">
        <f>'Crisis Indicator Data'!C109</f>
        <v>SOM002</v>
      </c>
      <c r="D111" s="53" t="str">
        <f>'Crisis Indicator Data'!D109</f>
        <v>Somalia</v>
      </c>
      <c r="E111" s="53" t="str">
        <f>'Crisis Indicator Data'!E109</f>
        <v>SOM</v>
      </c>
      <c r="F111" s="53" t="str">
        <f>'Crisis Indicator Data'!B109</f>
        <v>International displacement</v>
      </c>
      <c r="G111" s="222">
        <f t="shared" si="15"/>
        <v>1.8</v>
      </c>
      <c r="H111" s="54">
        <f t="shared" si="16"/>
        <v>2</v>
      </c>
      <c r="I111" s="117" t="str">
        <f t="shared" si="17"/>
        <v>Low</v>
      </c>
      <c r="J111" s="223" t="str">
        <f>INDEX(Trends!$D$3:$D$404,MATCH(C111,Trends!$C$3:$C$404,0))</f>
        <v>Decreasing</v>
      </c>
      <c r="K111" s="109" t="str">
        <f>IF(Reliability!B109="x","x",(IF(ROUNDUP(Reliability!B109,0)=1,"Very High",IF(ROUNDUP(Reliability!B109,0)=2,"High",IF(ROUNDUP(Reliability!B109,0)=3,"Medium",IF(ROUNDUP(Reliability!B109,0)=4,"Low","Very Low"))))))</f>
        <v>Very High</v>
      </c>
      <c r="L111" s="224">
        <f t="shared" si="18"/>
        <v>1.9</v>
      </c>
      <c r="M111" s="230">
        <f>'Impact of the crisis'!N112</f>
        <v>0.9</v>
      </c>
      <c r="N111" s="230">
        <f>'Impact of the crisis'!AB112</f>
        <v>2.2999999999999998</v>
      </c>
      <c r="O111" s="224">
        <f>'Conditions of people affected'!R112</f>
        <v>0.85</v>
      </c>
      <c r="P111" s="230">
        <f>'Conditions of people affected'!K112</f>
        <v>0.7</v>
      </c>
      <c r="Q111" s="230">
        <f>'Conditions of people affected'!Q112</f>
        <v>1</v>
      </c>
      <c r="R111" s="225">
        <f t="shared" si="19"/>
        <v>3.3</v>
      </c>
      <c r="S111" s="225">
        <f>'Complexity of the crisis'!X112</f>
        <v>3.9</v>
      </c>
      <c r="T111" s="225">
        <f>'Complexity of the crisis'!AN112</f>
        <v>2.5</v>
      </c>
      <c r="U111" s="124" t="str">
        <f>VLOOKUP(C111,Lists!$C$3:$E$160,3,FALSE)</f>
        <v>Africa</v>
      </c>
      <c r="V111" s="125" t="s">
        <v>6308</v>
      </c>
    </row>
    <row r="112" spans="1:22" x14ac:dyDescent="0.35">
      <c r="A112" s="53" t="str">
        <f>'Crisis Indicator Data'!A110</f>
        <v>Floods in Somalia</v>
      </c>
      <c r="B112" s="45" t="str">
        <f>Lists!G110</f>
        <v>Floods</v>
      </c>
      <c r="C112" s="53" t="str">
        <f>'Crisis Indicator Data'!C110</f>
        <v>SOM004</v>
      </c>
      <c r="D112" s="53" t="str">
        <f>'Crisis Indicator Data'!D110</f>
        <v>Somalia</v>
      </c>
      <c r="E112" s="53" t="str">
        <f>'Crisis Indicator Data'!E110</f>
        <v>SOM</v>
      </c>
      <c r="F112" s="53" t="str">
        <f>'Crisis Indicator Data'!B110</f>
        <v>Flood</v>
      </c>
      <c r="G112" s="222">
        <f t="shared" si="15"/>
        <v>3</v>
      </c>
      <c r="H112" s="54">
        <f t="shared" si="16"/>
        <v>3</v>
      </c>
      <c r="I112" s="117" t="str">
        <f t="shared" si="17"/>
        <v>Medium</v>
      </c>
      <c r="J112" s="223" t="str">
        <f>INDEX(Trends!$D$3:$D$404,MATCH(C112,Trends!$C$3:$C$404,0))</f>
        <v>Decreasing</v>
      </c>
      <c r="K112" s="109" t="str">
        <f>IF(Reliability!B110="x","x",(IF(ROUNDUP(Reliability!B110,0)=1,"Very High",IF(ROUNDUP(Reliability!B110,0)=2,"High",IF(ROUNDUP(Reliability!B110,0)=3,"Medium",IF(ROUNDUP(Reliability!B110,0)=4,"Low","Very Low"))))))</f>
        <v>High</v>
      </c>
      <c r="L112" s="224">
        <f t="shared" si="18"/>
        <v>2.5</v>
      </c>
      <c r="M112" s="230">
        <f>'Impact of the crisis'!N113</f>
        <v>2</v>
      </c>
      <c r="N112" s="230">
        <f>'Impact of the crisis'!AB113</f>
        <v>2.7</v>
      </c>
      <c r="O112" s="224">
        <f>'Conditions of people affected'!R113</f>
        <v>2.85</v>
      </c>
      <c r="P112" s="230">
        <f>'Conditions of people affected'!K113</f>
        <v>2.7</v>
      </c>
      <c r="Q112" s="230">
        <f>'Conditions of people affected'!Q113</f>
        <v>3</v>
      </c>
      <c r="R112" s="225">
        <f t="shared" si="19"/>
        <v>3.5</v>
      </c>
      <c r="S112" s="225">
        <f>'Complexity of the crisis'!X113</f>
        <v>3.9</v>
      </c>
      <c r="T112" s="225">
        <f>'Complexity of the crisis'!AN113</f>
        <v>3</v>
      </c>
      <c r="U112" s="124" t="str">
        <f>VLOOKUP(C112,Lists!$C$3:$E$160,3,FALSE)</f>
        <v>Africa</v>
      </c>
      <c r="V112" s="125" t="s">
        <v>6410</v>
      </c>
    </row>
    <row r="113" spans="1:22" x14ac:dyDescent="0.35">
      <c r="A113" s="53" t="str">
        <f>'Crisis Indicator Data'!A111</f>
        <v>Complex crisis in South Sudan</v>
      </c>
      <c r="B113" s="45" t="str">
        <f>Lists!G111</f>
        <v>Complex crisis</v>
      </c>
      <c r="C113" s="53" t="str">
        <f>'Crisis Indicator Data'!C111</f>
        <v>SSD001</v>
      </c>
      <c r="D113" s="53" t="str">
        <f>'Crisis Indicator Data'!D111</f>
        <v>South Sudan</v>
      </c>
      <c r="E113" s="53" t="str">
        <f>'Crisis Indicator Data'!E111</f>
        <v>SSD</v>
      </c>
      <c r="F113" s="53" t="str">
        <f>'Crisis Indicator Data'!B111</f>
        <v>Complex crisis</v>
      </c>
      <c r="G113" s="222">
        <f t="shared" si="15"/>
        <v>4.3</v>
      </c>
      <c r="H113" s="54">
        <f t="shared" si="16"/>
        <v>5</v>
      </c>
      <c r="I113" s="117" t="str">
        <f t="shared" si="17"/>
        <v>Very High</v>
      </c>
      <c r="J113" s="223" t="str">
        <f>INDEX(Trends!$D$3:$D$404,MATCH(C113,Trends!$C$3:$C$404,0))</f>
        <v>Stable</v>
      </c>
      <c r="K113" s="109" t="str">
        <f>IF(Reliability!B111="x","x",(IF(ROUNDUP(Reliability!B111,0)=1,"Very High",IF(ROUNDUP(Reliability!B111,0)=2,"High",IF(ROUNDUP(Reliability!B111,0)=3,"Medium",IF(ROUNDUP(Reliability!B111,0)=4,"Low","Very Low"))))))</f>
        <v>High</v>
      </c>
      <c r="L113" s="224">
        <f t="shared" si="18"/>
        <v>4.7</v>
      </c>
      <c r="M113" s="230">
        <f>'Impact of the crisis'!N114</f>
        <v>4.5999999999999996</v>
      </c>
      <c r="N113" s="230">
        <f>'Impact of the crisis'!AB114</f>
        <v>4.7</v>
      </c>
      <c r="O113" s="224">
        <f>'Conditions of people affected'!R114</f>
        <v>4.45</v>
      </c>
      <c r="P113" s="230">
        <f>'Conditions of people affected'!K114</f>
        <v>4.9000000000000004</v>
      </c>
      <c r="Q113" s="230">
        <f>'Conditions of people affected'!Q114</f>
        <v>4</v>
      </c>
      <c r="R113" s="225">
        <f t="shared" si="19"/>
        <v>3.6</v>
      </c>
      <c r="S113" s="225">
        <f>'Complexity of the crisis'!X114</f>
        <v>3.7</v>
      </c>
      <c r="T113" s="225">
        <f>'Complexity of the crisis'!AN114</f>
        <v>3.5</v>
      </c>
      <c r="U113" s="124" t="str">
        <f>VLOOKUP(C113,Lists!$C$3:$E$160,3,FALSE)</f>
        <v>Africa</v>
      </c>
      <c r="V113" s="125" t="s">
        <v>5200</v>
      </c>
    </row>
    <row r="114" spans="1:22" x14ac:dyDescent="0.35">
      <c r="A114" s="53" t="str">
        <f>'Crisis Indicator Data'!A112</f>
        <v>Food Security Crisis in Eswatini</v>
      </c>
      <c r="B114" s="45" t="str">
        <f>Lists!G112</f>
        <v>Food Security Crisis</v>
      </c>
      <c r="C114" s="53" t="str">
        <f>'Crisis Indicator Data'!C112</f>
        <v>SWZ001</v>
      </c>
      <c r="D114" s="53" t="str">
        <f>'Crisis Indicator Data'!D112</f>
        <v>Eswatini</v>
      </c>
      <c r="E114" s="53" t="str">
        <f>'Crisis Indicator Data'!E112</f>
        <v>SWZ</v>
      </c>
      <c r="F114" s="53" t="str">
        <f>'Crisis Indicator Data'!B112</f>
        <v>Food Security</v>
      </c>
      <c r="G114" s="222">
        <f t="shared" si="15"/>
        <v>2.7</v>
      </c>
      <c r="H114" s="54">
        <f t="shared" si="16"/>
        <v>3</v>
      </c>
      <c r="I114" s="117" t="str">
        <f t="shared" si="17"/>
        <v>Medium</v>
      </c>
      <c r="J114" s="223" t="str">
        <f>INDEX(Trends!$D$3:$D$404,MATCH(C114,Trends!$C$3:$C$404,0))</f>
        <v>Stable</v>
      </c>
      <c r="K114" s="109" t="str">
        <f>IF(Reliability!B112="x","x",(IF(ROUNDUP(Reliability!B112,0)=1,"Very High",IF(ROUNDUP(Reliability!B112,0)=2,"High",IF(ROUNDUP(Reliability!B112,0)=3,"Medium",IF(ROUNDUP(Reliability!B112,0)=4,"Low","Very Low"))))))</f>
        <v>Low</v>
      </c>
      <c r="L114" s="224">
        <f t="shared" si="18"/>
        <v>2.2000000000000002</v>
      </c>
      <c r="M114" s="230">
        <f>'Impact of the crisis'!N115</f>
        <v>3.1</v>
      </c>
      <c r="N114" s="230">
        <f>'Impact of the crisis'!AB115</f>
        <v>1.6</v>
      </c>
      <c r="O114" s="224">
        <f>'Conditions of people affected'!R115</f>
        <v>3.3</v>
      </c>
      <c r="P114" s="230">
        <f>'Conditions of people affected'!K115</f>
        <v>2.6</v>
      </c>
      <c r="Q114" s="230">
        <f>'Conditions of people affected'!Q115</f>
        <v>4</v>
      </c>
      <c r="R114" s="225">
        <f t="shared" si="19"/>
        <v>2.1</v>
      </c>
      <c r="S114" s="225">
        <f>'Complexity of the crisis'!X115</f>
        <v>3</v>
      </c>
      <c r="T114" s="225">
        <f>'Complexity of the crisis'!AN115</f>
        <v>1</v>
      </c>
      <c r="U114" s="124" t="str">
        <f>VLOOKUP(C114,Lists!$C$3:$E$160,3,FALSE)</f>
        <v>Africa</v>
      </c>
      <c r="V114" s="125" t="s">
        <v>5223</v>
      </c>
    </row>
    <row r="115" spans="1:22" x14ac:dyDescent="0.35">
      <c r="A115" s="53" t="str">
        <f>'Crisis Indicator Data'!A113</f>
        <v>Syrian conflict</v>
      </c>
      <c r="B115" s="45" t="str">
        <f>Lists!G113</f>
        <v>Conflict</v>
      </c>
      <c r="C115" s="53" t="str">
        <f>'Crisis Indicator Data'!C113</f>
        <v>SYR001</v>
      </c>
      <c r="D115" s="53" t="str">
        <f>'Crisis Indicator Data'!D113</f>
        <v>Syria</v>
      </c>
      <c r="E115" s="53" t="str">
        <f>'Crisis Indicator Data'!E113</f>
        <v>SYR</v>
      </c>
      <c r="F115" s="53" t="str">
        <f>'Crisis Indicator Data'!B113</f>
        <v>Complex crisis</v>
      </c>
      <c r="G115" s="222">
        <f t="shared" si="15"/>
        <v>4.9000000000000004</v>
      </c>
      <c r="H115" s="54">
        <f t="shared" si="16"/>
        <v>5</v>
      </c>
      <c r="I115" s="117" t="str">
        <f t="shared" si="17"/>
        <v>Very High</v>
      </c>
      <c r="J115" s="223" t="str">
        <f>INDEX(Trends!$D$3:$D$404,MATCH(C115,Trends!$C$3:$C$404,0))</f>
        <v>Increasing</v>
      </c>
      <c r="K115" s="109" t="str">
        <f>IF(Reliability!B113="x","x",(IF(ROUNDUP(Reliability!B113,0)=1,"Very High",IF(ROUNDUP(Reliability!B113,0)=2,"High",IF(ROUNDUP(Reliability!B113,0)=3,"Medium",IF(ROUNDUP(Reliability!B113,0)=4,"Low","Very Low"))))))</f>
        <v>Very High</v>
      </c>
      <c r="L115" s="224">
        <f t="shared" si="18"/>
        <v>4.8</v>
      </c>
      <c r="M115" s="230">
        <f>'Impact of the crisis'!N116</f>
        <v>4.5</v>
      </c>
      <c r="N115" s="230">
        <f>'Impact of the crisis'!AB116</f>
        <v>4.9000000000000004</v>
      </c>
      <c r="O115" s="224">
        <f>'Conditions of people affected'!R116</f>
        <v>5</v>
      </c>
      <c r="P115" s="230">
        <f>'Conditions of people affected'!K116</f>
        <v>5</v>
      </c>
      <c r="Q115" s="230">
        <f>'Conditions of people affected'!Q116</f>
        <v>5</v>
      </c>
      <c r="R115" s="225">
        <f t="shared" si="19"/>
        <v>4.8</v>
      </c>
      <c r="S115" s="225">
        <f>'Complexity of the crisis'!X116</f>
        <v>4.5</v>
      </c>
      <c r="T115" s="225">
        <f>'Complexity of the crisis'!AN116</f>
        <v>5</v>
      </c>
      <c r="U115" s="124" t="str">
        <f>VLOOKUP(C115,Lists!$C$3:$E$160,3,FALSE)</f>
        <v>Middle east</v>
      </c>
      <c r="V115" s="125" t="s">
        <v>7027</v>
      </c>
    </row>
    <row r="116" spans="1:22" x14ac:dyDescent="0.35">
      <c r="A116" s="53" t="str">
        <f>'Crisis Indicator Data'!A114</f>
        <v>Complex crisis in Chad</v>
      </c>
      <c r="B116" s="45" t="str">
        <f>Lists!G114</f>
        <v>Complex crisis</v>
      </c>
      <c r="C116" s="53" t="str">
        <f>'Crisis Indicator Data'!C114</f>
        <v>TCD001</v>
      </c>
      <c r="D116" s="53" t="str">
        <f>'Crisis Indicator Data'!D114</f>
        <v>Chad</v>
      </c>
      <c r="E116" s="53" t="str">
        <f>'Crisis Indicator Data'!E114</f>
        <v>TCD</v>
      </c>
      <c r="F116" s="53" t="str">
        <f>'Crisis Indicator Data'!B114</f>
        <v>Multiple crises country</v>
      </c>
      <c r="G116" s="222">
        <f t="shared" si="15"/>
        <v>4.0999999999999996</v>
      </c>
      <c r="H116" s="54">
        <f t="shared" si="16"/>
        <v>5</v>
      </c>
      <c r="I116" s="117" t="str">
        <f t="shared" si="17"/>
        <v>Very High</v>
      </c>
      <c r="J116" s="223" t="str">
        <f>INDEX(Trends!$D$3:$D$404,MATCH(C116,Trends!$C$3:$C$404,0))</f>
        <v>Stable</v>
      </c>
      <c r="K116" s="109" t="str">
        <f>IF(Reliability!B114="x","x",(IF(ROUNDUP(Reliability!B114,0)=1,"Very High",IF(ROUNDUP(Reliability!B114,0)=2,"High",IF(ROUNDUP(Reliability!B114,0)=3,"Medium",IF(ROUNDUP(Reliability!B114,0)=4,"Low","Very Low"))))))</f>
        <v>High</v>
      </c>
      <c r="L116" s="224">
        <f t="shared" si="18"/>
        <v>3.9</v>
      </c>
      <c r="M116" s="230">
        <f>'Impact of the crisis'!N117</f>
        <v>4.8</v>
      </c>
      <c r="N116" s="230">
        <f>'Impact of the crisis'!AB117</f>
        <v>3.3</v>
      </c>
      <c r="O116" s="224">
        <f>'Conditions of people affected'!R117</f>
        <v>4.3499999999999996</v>
      </c>
      <c r="P116" s="230">
        <f>'Conditions of people affected'!K117</f>
        <v>4.7</v>
      </c>
      <c r="Q116" s="230">
        <f>'Conditions of people affected'!Q117</f>
        <v>4</v>
      </c>
      <c r="R116" s="225">
        <f t="shared" si="19"/>
        <v>3.7</v>
      </c>
      <c r="S116" s="225">
        <f>'Complexity of the crisis'!X117</f>
        <v>3.4</v>
      </c>
      <c r="T116" s="225">
        <f>'Complexity of the crisis'!AN117</f>
        <v>4</v>
      </c>
      <c r="U116" s="124" t="str">
        <f>VLOOKUP(C116,Lists!$C$3:$E$160,3,FALSE)</f>
        <v>Africa</v>
      </c>
      <c r="V116" s="125" t="s">
        <v>5634</v>
      </c>
    </row>
    <row r="117" spans="1:22" x14ac:dyDescent="0.35">
      <c r="A117" s="53" t="str">
        <f>'Crisis Indicator Data'!A115</f>
        <v>Boko Haram in Chad</v>
      </c>
      <c r="B117" s="45" t="str">
        <f>Lists!G115</f>
        <v xml:space="preserve">Boko Haram </v>
      </c>
      <c r="C117" s="53" t="str">
        <f>'Crisis Indicator Data'!C115</f>
        <v>TCD003</v>
      </c>
      <c r="D117" s="53" t="str">
        <f>'Crisis Indicator Data'!D115</f>
        <v>Chad</v>
      </c>
      <c r="E117" s="53" t="str">
        <f>'Crisis Indicator Data'!E115</f>
        <v>TCD</v>
      </c>
      <c r="F117" s="53" t="str">
        <f>'Crisis Indicator Data'!B115</f>
        <v>Conflict</v>
      </c>
      <c r="G117" s="222">
        <f t="shared" si="15"/>
        <v>3.6</v>
      </c>
      <c r="H117" s="54">
        <f t="shared" si="16"/>
        <v>4</v>
      </c>
      <c r="I117" s="117" t="str">
        <f t="shared" si="17"/>
        <v>High</v>
      </c>
      <c r="J117" s="223" t="str">
        <f>INDEX(Trends!$D$3:$D$404,MATCH(C117,Trends!$C$3:$C$404,0))</f>
        <v>Stable</v>
      </c>
      <c r="K117" s="109" t="str">
        <f>IF(Reliability!B115="x","x",(IF(ROUNDUP(Reliability!B115,0)=1,"Very High",IF(ROUNDUP(Reliability!B115,0)=2,"High",IF(ROUNDUP(Reliability!B115,0)=3,"Medium",IF(ROUNDUP(Reliability!B115,0)=4,"Low","Very Low"))))))</f>
        <v>Medium</v>
      </c>
      <c r="L117" s="224">
        <f t="shared" si="18"/>
        <v>3.1</v>
      </c>
      <c r="M117" s="230">
        <f>'Impact of the crisis'!N118</f>
        <v>0.6</v>
      </c>
      <c r="N117" s="230">
        <f>'Impact of the crisis'!AB118</f>
        <v>3.9</v>
      </c>
      <c r="O117" s="224">
        <f>'Conditions of people affected'!R118</f>
        <v>3.8</v>
      </c>
      <c r="P117" s="230">
        <f>'Conditions of people affected'!K118</f>
        <v>2.6</v>
      </c>
      <c r="Q117" s="230">
        <f>'Conditions of people affected'!Q118</f>
        <v>5</v>
      </c>
      <c r="R117" s="225">
        <f t="shared" si="19"/>
        <v>3.7</v>
      </c>
      <c r="S117" s="225">
        <f>'Complexity of the crisis'!X118</f>
        <v>3.4</v>
      </c>
      <c r="T117" s="225">
        <f>'Complexity of the crisis'!AN118</f>
        <v>4</v>
      </c>
      <c r="U117" s="124" t="str">
        <f>VLOOKUP(C117,Lists!$C$3:$E$160,3,FALSE)</f>
        <v>Africa</v>
      </c>
      <c r="V117" s="125" t="s">
        <v>5634</v>
      </c>
    </row>
    <row r="118" spans="1:22" x14ac:dyDescent="0.35">
      <c r="A118" s="53" t="str">
        <f>'Crisis Indicator Data'!A116</f>
        <v>CAR refugees in Chad</v>
      </c>
      <c r="B118" s="45" t="str">
        <f>Lists!G116</f>
        <v>CAR refugees</v>
      </c>
      <c r="C118" s="53" t="str">
        <f>'Crisis Indicator Data'!C116</f>
        <v>TCD004</v>
      </c>
      <c r="D118" s="53" t="str">
        <f>'Crisis Indicator Data'!D116</f>
        <v>Chad</v>
      </c>
      <c r="E118" s="53" t="str">
        <f>'Crisis Indicator Data'!E116</f>
        <v>TCD</v>
      </c>
      <c r="F118" s="53" t="str">
        <f>'Crisis Indicator Data'!B116</f>
        <v>International displacement</v>
      </c>
      <c r="G118" s="222">
        <f t="shared" si="15"/>
        <v>3.3</v>
      </c>
      <c r="H118" s="54">
        <f t="shared" si="16"/>
        <v>4</v>
      </c>
      <c r="I118" s="117" t="str">
        <f t="shared" si="17"/>
        <v>High</v>
      </c>
      <c r="J118" s="223" t="str">
        <f>INDEX(Trends!$D$3:$D$404,MATCH(C118,Trends!$C$3:$C$404,0))</f>
        <v>Stable</v>
      </c>
      <c r="K118" s="109" t="str">
        <f>IF(Reliability!B116="x","x",(IF(ROUNDUP(Reliability!B116,0)=1,"Very High",IF(ROUNDUP(Reliability!B116,0)=2,"High",IF(ROUNDUP(Reliability!B116,0)=3,"Medium",IF(ROUNDUP(Reliability!B116,0)=4,"Low","Very Low"))))))</f>
        <v>Medium</v>
      </c>
      <c r="L118" s="224">
        <f t="shared" si="18"/>
        <v>2.8</v>
      </c>
      <c r="M118" s="230">
        <f>'Impact of the crisis'!N119</f>
        <v>1.9</v>
      </c>
      <c r="N118" s="230">
        <f>'Impact of the crisis'!AB119</f>
        <v>3.2</v>
      </c>
      <c r="O118" s="224">
        <f>'Conditions of people affected'!R119</f>
        <v>3.65</v>
      </c>
      <c r="P118" s="230">
        <f>'Conditions of people affected'!K119</f>
        <v>3.3</v>
      </c>
      <c r="Q118" s="230">
        <f>'Conditions of people affected'!Q119</f>
        <v>4</v>
      </c>
      <c r="R118" s="225">
        <f t="shared" si="19"/>
        <v>3.2</v>
      </c>
      <c r="S118" s="225">
        <f>'Complexity of the crisis'!X119</f>
        <v>3.4</v>
      </c>
      <c r="T118" s="225">
        <f>'Complexity of the crisis'!AN119</f>
        <v>3</v>
      </c>
      <c r="U118" s="124" t="str">
        <f>VLOOKUP(C118,Lists!$C$3:$E$160,3,FALSE)</f>
        <v>Africa</v>
      </c>
      <c r="V118" s="125" t="s">
        <v>5634</v>
      </c>
    </row>
    <row r="119" spans="1:22" ht="13.5" customHeight="1" x14ac:dyDescent="0.35">
      <c r="A119" s="53" t="str">
        <f>'Crisis Indicator Data'!A117</f>
        <v>Darfur refugees in Chad</v>
      </c>
      <c r="B119" s="45" t="str">
        <f>Lists!G117</f>
        <v>Darfur refugees</v>
      </c>
      <c r="C119" s="53" t="str">
        <f>'Crisis Indicator Data'!C117</f>
        <v>TCD005</v>
      </c>
      <c r="D119" s="53" t="str">
        <f>'Crisis Indicator Data'!D117</f>
        <v>Chad</v>
      </c>
      <c r="E119" s="53" t="str">
        <f>'Crisis Indicator Data'!E117</f>
        <v>TCD</v>
      </c>
      <c r="F119" s="53" t="str">
        <f>'Crisis Indicator Data'!B117</f>
        <v>International displacement</v>
      </c>
      <c r="G119" s="222">
        <f t="shared" si="15"/>
        <v>3.2</v>
      </c>
      <c r="H119" s="54">
        <f t="shared" si="16"/>
        <v>4</v>
      </c>
      <c r="I119" s="117" t="str">
        <f t="shared" si="17"/>
        <v>High</v>
      </c>
      <c r="J119" s="223" t="str">
        <f>INDEX(Trends!$D$3:$D$404,MATCH(C119,Trends!$C$3:$C$404,0))</f>
        <v>Stable</v>
      </c>
      <c r="K119" s="109" t="str">
        <f>IF(Reliability!B117="x","x",(IF(ROUNDUP(Reliability!B117,0)=1,"Very High",IF(ROUNDUP(Reliability!B117,0)=2,"High",IF(ROUNDUP(Reliability!B117,0)=3,"Medium",IF(ROUNDUP(Reliability!B117,0)=4,"Low","Very Low"))))))</f>
        <v>Medium</v>
      </c>
      <c r="L119" s="224">
        <f t="shared" si="18"/>
        <v>2.5</v>
      </c>
      <c r="M119" s="230">
        <f>'Impact of the crisis'!N120</f>
        <v>1.7</v>
      </c>
      <c r="N119" s="230">
        <f>'Impact of the crisis'!AB120</f>
        <v>2.9</v>
      </c>
      <c r="O119" s="224">
        <f>'Conditions of people affected'!R120</f>
        <v>3.7</v>
      </c>
      <c r="P119" s="230">
        <f>'Conditions of people affected'!K120</f>
        <v>3.4</v>
      </c>
      <c r="Q119" s="230">
        <f>'Conditions of people affected'!Q120</f>
        <v>4</v>
      </c>
      <c r="R119" s="225">
        <f t="shared" si="19"/>
        <v>3</v>
      </c>
      <c r="S119" s="225">
        <f>'Complexity of the crisis'!X120</f>
        <v>3.4</v>
      </c>
      <c r="T119" s="225">
        <f>'Complexity of the crisis'!AN120</f>
        <v>2.5</v>
      </c>
      <c r="U119" s="124" t="str">
        <f>VLOOKUP(C119,Lists!$C$3:$E$160,3,FALSE)</f>
        <v>Africa</v>
      </c>
      <c r="V119" s="125" t="s">
        <v>5634</v>
      </c>
    </row>
    <row r="120" spans="1:22" x14ac:dyDescent="0.35">
      <c r="A120" s="53" t="str">
        <f>'Crisis Indicator Data'!A118</f>
        <v>Tibesti Conflict in Chad</v>
      </c>
      <c r="B120" s="45" t="str">
        <f>Lists!G118</f>
        <v>Tibesti conflict</v>
      </c>
      <c r="C120" s="53" t="str">
        <f>'Crisis Indicator Data'!C118</f>
        <v>TCD006</v>
      </c>
      <c r="D120" s="53" t="str">
        <f>'Crisis Indicator Data'!D118</f>
        <v>Chad</v>
      </c>
      <c r="E120" s="53" t="str">
        <f>'Crisis Indicator Data'!E118</f>
        <v>TCD</v>
      </c>
      <c r="F120" s="53" t="str">
        <f>'Crisis Indicator Data'!B118</f>
        <v>Conflict</v>
      </c>
      <c r="G120" s="222">
        <f t="shared" si="15"/>
        <v>2.5</v>
      </c>
      <c r="H120" s="54">
        <f t="shared" si="16"/>
        <v>3</v>
      </c>
      <c r="I120" s="117" t="str">
        <f t="shared" si="17"/>
        <v>Medium</v>
      </c>
      <c r="J120" s="223" t="str">
        <f>INDEX(Trends!$D$3:$D$404,MATCH(C120,Trends!$C$3:$C$404,0))</f>
        <v>Stable</v>
      </c>
      <c r="K120" s="109" t="str">
        <f>IF(Reliability!B118="x","x",(IF(ROUNDUP(Reliability!B118,0)=1,"Very High",IF(ROUNDUP(Reliability!B118,0)=2,"High",IF(ROUNDUP(Reliability!B118,0)=3,"Medium",IF(ROUNDUP(Reliability!B118,0)=4,"Low","Very Low"))))))</f>
        <v>Medium</v>
      </c>
      <c r="L120" s="224">
        <f t="shared" si="18"/>
        <v>2.4</v>
      </c>
      <c r="M120" s="230">
        <f>'Impact of the crisis'!N121</f>
        <v>1.3</v>
      </c>
      <c r="N120" s="230">
        <f>'Impact of the crisis'!AB121</f>
        <v>2.8</v>
      </c>
      <c r="O120" s="224">
        <f>'Conditions of people affected'!R121</f>
        <v>2.2000000000000002</v>
      </c>
      <c r="P120" s="230">
        <f>'Conditions of people affected'!K121</f>
        <v>0.4</v>
      </c>
      <c r="Q120" s="230">
        <f>'Conditions of people affected'!Q121</f>
        <v>4</v>
      </c>
      <c r="R120" s="225">
        <f t="shared" si="19"/>
        <v>3</v>
      </c>
      <c r="S120" s="225">
        <f>'Complexity of the crisis'!X121</f>
        <v>3.4</v>
      </c>
      <c r="T120" s="225">
        <f>'Complexity of the crisis'!AN121</f>
        <v>2.5</v>
      </c>
      <c r="U120" s="124" t="str">
        <f>VLOOKUP(C120,Lists!$C$3:$E$160,3,FALSE)</f>
        <v>Africa</v>
      </c>
      <c r="V120" s="125" t="s">
        <v>5634</v>
      </c>
    </row>
    <row r="121" spans="1:22" x14ac:dyDescent="0.35">
      <c r="A121" s="53" t="str">
        <f>'Crisis Indicator Data'!A119</f>
        <v>Multiple situations in Thailand</v>
      </c>
      <c r="B121" s="45" t="str">
        <f>Lists!G119</f>
        <v>Country level</v>
      </c>
      <c r="C121" s="53" t="str">
        <f>'Crisis Indicator Data'!C119</f>
        <v>THA001</v>
      </c>
      <c r="D121" s="53" t="str">
        <f>'Crisis Indicator Data'!D119</f>
        <v>Thailand</v>
      </c>
      <c r="E121" s="53" t="str">
        <f>'Crisis Indicator Data'!E119</f>
        <v>THA</v>
      </c>
      <c r="F121" s="53" t="str">
        <f>'Crisis Indicator Data'!B119</f>
        <v>Multiple crises country</v>
      </c>
      <c r="G121" s="222">
        <f t="shared" si="15"/>
        <v>2</v>
      </c>
      <c r="H121" s="54">
        <f t="shared" si="16"/>
        <v>2</v>
      </c>
      <c r="I121" s="117" t="str">
        <f t="shared" si="17"/>
        <v>Low</v>
      </c>
      <c r="J121" s="223" t="str">
        <f>INDEX(Trends!$D$3:$D$404,MATCH(C121,Trends!$C$3:$C$404,0))</f>
        <v>Stable</v>
      </c>
      <c r="K121" s="109" t="str">
        <f>IF(Reliability!B119="x","x",(IF(ROUNDUP(Reliability!B119,0)=1,"Very High",IF(ROUNDUP(Reliability!B119,0)=2,"High",IF(ROUNDUP(Reliability!B119,0)=3,"Medium",IF(ROUNDUP(Reliability!B119,0)=4,"Low","Very Low"))))))</f>
        <v>High</v>
      </c>
      <c r="L121" s="224">
        <f t="shared" si="18"/>
        <v>2.7</v>
      </c>
      <c r="M121" s="230">
        <f>'Impact of the crisis'!N122</f>
        <v>1.2</v>
      </c>
      <c r="N121" s="230">
        <f>'Impact of the crisis'!AB122</f>
        <v>3.3</v>
      </c>
      <c r="O121" s="224">
        <f>'Conditions of people affected'!R122</f>
        <v>1.3</v>
      </c>
      <c r="P121" s="230">
        <f>'Conditions of people affected'!K122</f>
        <v>1.6</v>
      </c>
      <c r="Q121" s="230">
        <f>'Conditions of people affected'!Q122</f>
        <v>1</v>
      </c>
      <c r="R121" s="225">
        <f t="shared" si="19"/>
        <v>2.4</v>
      </c>
      <c r="S121" s="225">
        <f>'Complexity of the crisis'!X122</f>
        <v>2.7</v>
      </c>
      <c r="T121" s="225">
        <f>'Complexity of the crisis'!AN122</f>
        <v>2</v>
      </c>
      <c r="U121" s="124" t="str">
        <f>VLOOKUP(C121,Lists!$C$3:$E$160,3,FALSE)</f>
        <v>Asia</v>
      </c>
      <c r="V121" s="125" t="s">
        <v>6410</v>
      </c>
    </row>
    <row r="122" spans="1:22" x14ac:dyDescent="0.35">
      <c r="A122" s="53" t="str">
        <f>'Crisis Indicator Data'!A120</f>
        <v xml:space="preserve">Conflict in southern Thailand </v>
      </c>
      <c r="B122" s="45" t="str">
        <f>Lists!G120</f>
        <v>Conflict</v>
      </c>
      <c r="C122" s="53" t="str">
        <f>'Crisis Indicator Data'!C120</f>
        <v>THA002</v>
      </c>
      <c r="D122" s="53" t="str">
        <f>'Crisis Indicator Data'!D120</f>
        <v>Thailand</v>
      </c>
      <c r="E122" s="53" t="str">
        <f>'Crisis Indicator Data'!E120</f>
        <v>THA</v>
      </c>
      <c r="F122" s="53" t="str">
        <f>'Crisis Indicator Data'!B120</f>
        <v>Conflict</v>
      </c>
      <c r="G122" s="222" t="str">
        <f t="shared" si="15"/>
        <v>x</v>
      </c>
      <c r="H122" s="54" t="str">
        <f t="shared" si="16"/>
        <v>x</v>
      </c>
      <c r="I122" s="117" t="str">
        <f t="shared" si="17"/>
        <v>x</v>
      </c>
      <c r="J122" s="223" t="str">
        <f>INDEX(Trends!$D$3:$D$404,MATCH(C122,Trends!$C$3:$C$404,0))</f>
        <v>-</v>
      </c>
      <c r="K122" s="109" t="str">
        <f>IF(Reliability!B120="x","x",(IF(ROUNDUP(Reliability!B120,0)=1,"Very High",IF(ROUNDUP(Reliability!B120,0)=2,"High",IF(ROUNDUP(Reliability!B120,0)=3,"Medium",IF(ROUNDUP(Reliability!B120,0)=4,"Low","Very Low"))))))</f>
        <v>Very Low</v>
      </c>
      <c r="L122" s="224">
        <f t="shared" si="18"/>
        <v>2.6</v>
      </c>
      <c r="M122" s="230">
        <f>'Impact of the crisis'!N123</f>
        <v>1.1000000000000001</v>
      </c>
      <c r="N122" s="230">
        <f>'Impact of the crisis'!AB123</f>
        <v>3.2</v>
      </c>
      <c r="O122" s="224" t="str">
        <f>'Conditions of people affected'!R123</f>
        <v>x</v>
      </c>
      <c r="P122" s="230" t="str">
        <f>'Conditions of people affected'!K123</f>
        <v>x</v>
      </c>
      <c r="Q122" s="230" t="str">
        <f>'Conditions of people affected'!Q123</f>
        <v>x</v>
      </c>
      <c r="R122" s="225">
        <f t="shared" si="19"/>
        <v>2.1</v>
      </c>
      <c r="S122" s="225">
        <f>'Complexity of the crisis'!X123</f>
        <v>2.7</v>
      </c>
      <c r="T122" s="225">
        <f>'Complexity of the crisis'!AN123</f>
        <v>1.5</v>
      </c>
      <c r="U122" s="124" t="str">
        <f>VLOOKUP(C122,Lists!$C$3:$E$160,3,FALSE)</f>
        <v>Asia</v>
      </c>
      <c r="V122" s="125" t="s">
        <v>6410</v>
      </c>
    </row>
    <row r="123" spans="1:22" x14ac:dyDescent="0.35">
      <c r="A123" s="53" t="str">
        <f>'Crisis Indicator Data'!A121</f>
        <v>Myanmar refugees in Thailand</v>
      </c>
      <c r="B123" s="45" t="str">
        <f>Lists!G121</f>
        <v>Refugees</v>
      </c>
      <c r="C123" s="53" t="str">
        <f>'Crisis Indicator Data'!C121</f>
        <v>THA003</v>
      </c>
      <c r="D123" s="53" t="str">
        <f>'Crisis Indicator Data'!D121</f>
        <v>Thailand</v>
      </c>
      <c r="E123" s="53" t="str">
        <f>'Crisis Indicator Data'!E121</f>
        <v>THA</v>
      </c>
      <c r="F123" s="53" t="str">
        <f>'Crisis Indicator Data'!B121</f>
        <v>International displacement</v>
      </c>
      <c r="G123" s="222">
        <f t="shared" si="15"/>
        <v>2.2999999999999998</v>
      </c>
      <c r="H123" s="54">
        <f t="shared" si="16"/>
        <v>3</v>
      </c>
      <c r="I123" s="117" t="str">
        <f t="shared" si="17"/>
        <v>Medium</v>
      </c>
      <c r="J123" s="223" t="str">
        <f>INDEX(Trends!$D$3:$D$404,MATCH(C123,Trends!$C$3:$C$404,0))</f>
        <v>Stable</v>
      </c>
      <c r="K123" s="109" t="str">
        <f>IF(Reliability!B121="x","x",(IF(ROUNDUP(Reliability!B121,0)=1,"Very High",IF(ROUNDUP(Reliability!B121,0)=2,"High",IF(ROUNDUP(Reliability!B121,0)=3,"Medium",IF(ROUNDUP(Reliability!B121,0)=4,"Low","Very Low"))))))</f>
        <v>Medium</v>
      </c>
      <c r="L123" s="224">
        <f t="shared" si="18"/>
        <v>2.5</v>
      </c>
      <c r="M123" s="230">
        <f>'Impact of the crisis'!N124</f>
        <v>0</v>
      </c>
      <c r="N123" s="230">
        <f>'Impact of the crisis'!AB124</f>
        <v>3.4</v>
      </c>
      <c r="O123" s="224">
        <f>'Conditions of people affected'!R124</f>
        <v>2.2999999999999998</v>
      </c>
      <c r="P123" s="230">
        <f>'Conditions of people affected'!K124</f>
        <v>1.6</v>
      </c>
      <c r="Q123" s="230">
        <f>'Conditions of people affected'!Q124</f>
        <v>3</v>
      </c>
      <c r="R123" s="225">
        <f t="shared" si="19"/>
        <v>2.1</v>
      </c>
      <c r="S123" s="225">
        <f>'Complexity of the crisis'!X124</f>
        <v>2.7</v>
      </c>
      <c r="T123" s="225">
        <f>'Complexity of the crisis'!AN124</f>
        <v>1.5</v>
      </c>
      <c r="U123" s="124" t="str">
        <f>VLOOKUP(C123,Lists!$C$3:$E$160,3,FALSE)</f>
        <v>Asia</v>
      </c>
      <c r="V123" s="125" t="s">
        <v>6410</v>
      </c>
    </row>
    <row r="124" spans="1:22" x14ac:dyDescent="0.35">
      <c r="A124" s="53" t="str">
        <f>'Crisis Indicator Data'!A122</f>
        <v>Tropical Cyclone Seroja</v>
      </c>
      <c r="B124" s="45" t="str">
        <f>Lists!G122</f>
        <v>Tropical Cyclone Seroja</v>
      </c>
      <c r="C124" s="53" t="str">
        <f>'Crisis Indicator Data'!C122</f>
        <v>TLS002</v>
      </c>
      <c r="D124" s="53" t="str">
        <f>'Crisis Indicator Data'!D122</f>
        <v>Timor Leste</v>
      </c>
      <c r="E124" s="53" t="str">
        <f>'Crisis Indicator Data'!E122</f>
        <v>TLS</v>
      </c>
      <c r="F124" s="53" t="str">
        <f>'Crisis Indicator Data'!B122</f>
        <v>Tropical cyclone</v>
      </c>
      <c r="G124" s="222">
        <f t="shared" si="15"/>
        <v>1.3</v>
      </c>
      <c r="H124" s="54">
        <f t="shared" si="16"/>
        <v>2</v>
      </c>
      <c r="I124" s="117" t="str">
        <f t="shared" si="17"/>
        <v>Low</v>
      </c>
      <c r="J124" s="223" t="str">
        <f>INDEX(Trends!$D$3:$D$404,MATCH(C124,Trends!$C$3:$C$404,0))</f>
        <v>-</v>
      </c>
      <c r="K124" s="109" t="str">
        <f>IF(Reliability!B122="x","x",(IF(ROUNDUP(Reliability!B122,0)=1,"Very High",IF(ROUNDUP(Reliability!B122,0)=2,"High",IF(ROUNDUP(Reliability!B122,0)=3,"Medium",IF(ROUNDUP(Reliability!B122,0)=4,"Low","Very Low"))))))</f>
        <v>Very High</v>
      </c>
      <c r="L124" s="224">
        <f t="shared" si="18"/>
        <v>2.2000000000000002</v>
      </c>
      <c r="M124" s="230">
        <f>'Impact of the crisis'!N125</f>
        <v>3.1</v>
      </c>
      <c r="N124" s="230">
        <f>'Impact of the crisis'!AB125</f>
        <v>1.6</v>
      </c>
      <c r="O124" s="224">
        <f>'Conditions of people affected'!R125</f>
        <v>0.5</v>
      </c>
      <c r="P124" s="230">
        <f>'Conditions of people affected'!K125</f>
        <v>0</v>
      </c>
      <c r="Q124" s="230">
        <f>'Conditions of people affected'!Q125</f>
        <v>1</v>
      </c>
      <c r="R124" s="225">
        <f t="shared" si="19"/>
        <v>1.7</v>
      </c>
      <c r="S124" s="225">
        <f>'Complexity of the crisis'!X125</f>
        <v>1.3</v>
      </c>
      <c r="T124" s="225">
        <f>'Complexity of the crisis'!AN125</f>
        <v>2</v>
      </c>
      <c r="U124" s="124" t="str">
        <f>VLOOKUP(C124,Lists!$C$3:$E$160,3,FALSE)</f>
        <v>Asia</v>
      </c>
      <c r="V124" s="125" t="s">
        <v>6352</v>
      </c>
    </row>
    <row r="125" spans="1:22" x14ac:dyDescent="0.35">
      <c r="A125" s="53" t="str">
        <f>'Crisis Indicator Data'!A123</f>
        <v>Venezuelan refugees in Trinidad and Tobago</v>
      </c>
      <c r="B125" s="45" t="str">
        <f>Lists!G123</f>
        <v>Venezuelan refugees</v>
      </c>
      <c r="C125" s="53" t="str">
        <f>'Crisis Indicator Data'!C123</f>
        <v>TTO002</v>
      </c>
      <c r="D125" s="53" t="str">
        <f>'Crisis Indicator Data'!D123</f>
        <v>Trinidad and Tobago</v>
      </c>
      <c r="E125" s="53" t="str">
        <f>'Crisis Indicator Data'!E123</f>
        <v>TTO</v>
      </c>
      <c r="F125" s="53" t="str">
        <f>'Crisis Indicator Data'!B123</f>
        <v>International displacement</v>
      </c>
      <c r="G125" s="222">
        <f t="shared" si="15"/>
        <v>1.8</v>
      </c>
      <c r="H125" s="54">
        <f t="shared" si="16"/>
        <v>2</v>
      </c>
      <c r="I125" s="117" t="str">
        <f t="shared" si="17"/>
        <v>Low</v>
      </c>
      <c r="J125" s="223" t="str">
        <f>INDEX(Trends!$D$3:$D$404,MATCH(C125,Trends!$C$3:$C$404,0))</f>
        <v>Stable</v>
      </c>
      <c r="K125" s="109" t="str">
        <f>IF(Reliability!B123="x","x",(IF(ROUNDUP(Reliability!B123,0)=1,"Very High",IF(ROUNDUP(Reliability!B123,0)=2,"High",IF(ROUNDUP(Reliability!B123,0)=3,"Medium",IF(ROUNDUP(Reliability!B123,0)=4,"Low","Very Low"))))))</f>
        <v>Medium</v>
      </c>
      <c r="L125" s="224">
        <f t="shared" si="18"/>
        <v>2.6</v>
      </c>
      <c r="M125" s="230">
        <f>'Impact of the crisis'!N126</f>
        <v>2.9</v>
      </c>
      <c r="N125" s="230">
        <f>'Impact of the crisis'!AB126</f>
        <v>2.4</v>
      </c>
      <c r="O125" s="224">
        <f>'Conditions of people affected'!R126</f>
        <v>1.1499999999999999</v>
      </c>
      <c r="P125" s="230">
        <f>'Conditions of people affected'!K126</f>
        <v>1.3</v>
      </c>
      <c r="Q125" s="230">
        <f>'Conditions of people affected'!Q126</f>
        <v>1</v>
      </c>
      <c r="R125" s="225">
        <f t="shared" si="19"/>
        <v>2</v>
      </c>
      <c r="S125" s="225">
        <f>'Complexity of the crisis'!X126</f>
        <v>1.9</v>
      </c>
      <c r="T125" s="225">
        <f>'Complexity of the crisis'!AN126</f>
        <v>2</v>
      </c>
      <c r="U125" s="124" t="str">
        <f>VLOOKUP(C125,Lists!$C$3:$E$160,3,FALSE)</f>
        <v>Americas</v>
      </c>
      <c r="V125" s="125" t="s">
        <v>3744</v>
      </c>
    </row>
    <row r="126" spans="1:22" x14ac:dyDescent="0.35">
      <c r="A126" s="53" t="str">
        <f>'Crisis Indicator Data'!A124</f>
        <v>Mixed migration flows in Tunisia</v>
      </c>
      <c r="B126" s="45" t="str">
        <f>Lists!G124</f>
        <v>Mixed Migration</v>
      </c>
      <c r="C126" s="53" t="str">
        <f>'Crisis Indicator Data'!C124</f>
        <v>TUN002</v>
      </c>
      <c r="D126" s="53" t="str">
        <f>'Crisis Indicator Data'!D124</f>
        <v>Tunisia</v>
      </c>
      <c r="E126" s="53" t="str">
        <f>'Crisis Indicator Data'!E124</f>
        <v>TUN</v>
      </c>
      <c r="F126" s="53" t="str">
        <f>'Crisis Indicator Data'!B124</f>
        <v>International displacement</v>
      </c>
      <c r="G126" s="222" t="str">
        <f t="shared" si="15"/>
        <v>x</v>
      </c>
      <c r="H126" s="54" t="str">
        <f t="shared" si="16"/>
        <v>x</v>
      </c>
      <c r="I126" s="117" t="str">
        <f t="shared" si="17"/>
        <v>x</v>
      </c>
      <c r="J126" s="223" t="str">
        <f>INDEX(Trends!$D$3:$D$404,MATCH(C126,Trends!$C$3:$C$404,0))</f>
        <v>-</v>
      </c>
      <c r="K126" s="109" t="str">
        <f>IF(Reliability!B124="x","x",(IF(ROUNDUP(Reliability!B124,0)=1,"Very High",IF(ROUNDUP(Reliability!B124,0)=2,"High",IF(ROUNDUP(Reliability!B124,0)=3,"Medium",IF(ROUNDUP(Reliability!B124,0)=4,"Low","Very Low"))))))</f>
        <v>Low</v>
      </c>
      <c r="L126" s="224">
        <f t="shared" si="18"/>
        <v>4.2</v>
      </c>
      <c r="M126" s="230">
        <f>'Impact of the crisis'!N127</f>
        <v>4.3</v>
      </c>
      <c r="N126" s="230">
        <f>'Impact of the crisis'!AB127</f>
        <v>4.0999999999999996</v>
      </c>
      <c r="O126" s="224" t="str">
        <f>'Conditions of people affected'!R127</f>
        <v>x</v>
      </c>
      <c r="P126" s="230" t="str">
        <f>'Conditions of people affected'!K127</f>
        <v>x</v>
      </c>
      <c r="Q126" s="230" t="str">
        <f>'Conditions of people affected'!Q127</f>
        <v>x</v>
      </c>
      <c r="R126" s="225">
        <f t="shared" si="19"/>
        <v>1.8</v>
      </c>
      <c r="S126" s="225">
        <f>'Complexity of the crisis'!X127</f>
        <v>2.4</v>
      </c>
      <c r="T126" s="225">
        <f>'Complexity of the crisis'!AN127</f>
        <v>1</v>
      </c>
      <c r="U126" s="124" t="str">
        <f>VLOOKUP(C126,Lists!$C$3:$E$160,3,FALSE)</f>
        <v>Africa</v>
      </c>
      <c r="V126" s="125" t="s">
        <v>6709</v>
      </c>
    </row>
    <row r="127" spans="1:22" x14ac:dyDescent="0.35">
      <c r="A127" s="53" t="str">
        <f>'Crisis Indicator Data'!A125</f>
        <v>Complex situation in Turkey</v>
      </c>
      <c r="B127" s="45" t="str">
        <f>Lists!G125</f>
        <v>Country level</v>
      </c>
      <c r="C127" s="53" t="str">
        <f>'Crisis Indicator Data'!C125</f>
        <v>TUR001</v>
      </c>
      <c r="D127" s="53" t="str">
        <f>'Crisis Indicator Data'!D125</f>
        <v>Turkey</v>
      </c>
      <c r="E127" s="53" t="str">
        <f>'Crisis Indicator Data'!E125</f>
        <v>TUR</v>
      </c>
      <c r="F127" s="53" t="str">
        <f>'Crisis Indicator Data'!B125</f>
        <v>Multiple crises country</v>
      </c>
      <c r="G127" s="222">
        <f t="shared" si="15"/>
        <v>3.2</v>
      </c>
      <c r="H127" s="54">
        <f t="shared" si="16"/>
        <v>4</v>
      </c>
      <c r="I127" s="117" t="str">
        <f t="shared" si="17"/>
        <v>High</v>
      </c>
      <c r="J127" s="223" t="str">
        <f>INDEX(Trends!$D$3:$D$404,MATCH(C127,Trends!$C$3:$C$404,0))</f>
        <v>Stable</v>
      </c>
      <c r="K127" s="109" t="str">
        <f>IF(Reliability!B125="x","x",(IF(ROUNDUP(Reliability!B125,0)=1,"Very High",IF(ROUNDUP(Reliability!B125,0)=2,"High",IF(ROUNDUP(Reliability!B125,0)=3,"Medium",IF(ROUNDUP(Reliability!B125,0)=4,"Low","Very Low"))))))</f>
        <v>High</v>
      </c>
      <c r="L127" s="224">
        <f t="shared" si="18"/>
        <v>3.4</v>
      </c>
      <c r="M127" s="230">
        <f>'Impact of the crisis'!N128</f>
        <v>3.8</v>
      </c>
      <c r="N127" s="230">
        <f>'Impact of the crisis'!AB128</f>
        <v>3.2</v>
      </c>
      <c r="O127" s="224">
        <f>'Conditions of people affected'!R128</f>
        <v>3</v>
      </c>
      <c r="P127" s="230">
        <f>'Conditions of people affected'!K128</f>
        <v>4</v>
      </c>
      <c r="Q127" s="230">
        <f>'Conditions of people affected'!Q128</f>
        <v>2</v>
      </c>
      <c r="R127" s="225">
        <f t="shared" si="19"/>
        <v>3.4</v>
      </c>
      <c r="S127" s="225">
        <f>'Complexity of the crisis'!X128</f>
        <v>3.2</v>
      </c>
      <c r="T127" s="225">
        <f>'Complexity of the crisis'!AN128</f>
        <v>3.5</v>
      </c>
      <c r="U127" s="124" t="str">
        <f>VLOOKUP(C127,Lists!$C$3:$E$160,3,FALSE)</f>
        <v>Middle east</v>
      </c>
      <c r="V127" s="125" t="s">
        <v>7027</v>
      </c>
    </row>
    <row r="128" spans="1:22" x14ac:dyDescent="0.35">
      <c r="A128" s="53" t="str">
        <f>'Crisis Indicator Data'!A126</f>
        <v>Syrian Refugees in Turkey</v>
      </c>
      <c r="B128" s="45" t="str">
        <f>Lists!G126</f>
        <v>Syrian refugees</v>
      </c>
      <c r="C128" s="53" t="str">
        <f>'Crisis Indicator Data'!C126</f>
        <v>TUR002</v>
      </c>
      <c r="D128" s="53" t="str">
        <f>'Crisis Indicator Data'!D126</f>
        <v>Turkey</v>
      </c>
      <c r="E128" s="53" t="str">
        <f>'Crisis Indicator Data'!E126</f>
        <v>TUR</v>
      </c>
      <c r="F128" s="53" t="str">
        <f>'Crisis Indicator Data'!B126</f>
        <v>International displacement</v>
      </c>
      <c r="G128" s="222">
        <f t="shared" si="15"/>
        <v>3.3</v>
      </c>
      <c r="H128" s="54">
        <f t="shared" si="16"/>
        <v>4</v>
      </c>
      <c r="I128" s="117" t="str">
        <f t="shared" si="17"/>
        <v>High</v>
      </c>
      <c r="J128" s="223" t="str">
        <f>INDEX(Trends!$D$3:$D$404,MATCH(C128,Trends!$C$3:$C$404,0))</f>
        <v>Stable</v>
      </c>
      <c r="K128" s="109" t="str">
        <f>IF(Reliability!B126="x","x",(IF(ROUNDUP(Reliability!B126,0)=1,"Very High",IF(ROUNDUP(Reliability!B126,0)=2,"High",IF(ROUNDUP(Reliability!B126,0)=3,"Medium",IF(ROUNDUP(Reliability!B126,0)=4,"Low","Very Low"))))))</f>
        <v>High</v>
      </c>
      <c r="L128" s="224">
        <f t="shared" si="18"/>
        <v>3.7</v>
      </c>
      <c r="M128" s="230">
        <f>'Impact of the crisis'!N129</f>
        <v>2.9</v>
      </c>
      <c r="N128" s="230">
        <f>'Impact of the crisis'!AB129</f>
        <v>4</v>
      </c>
      <c r="O128" s="224">
        <f>'Conditions of people affected'!R129</f>
        <v>3.45</v>
      </c>
      <c r="P128" s="230">
        <f>'Conditions of people affected'!K129</f>
        <v>3.9</v>
      </c>
      <c r="Q128" s="230">
        <f>'Conditions of people affected'!Q129</f>
        <v>3</v>
      </c>
      <c r="R128" s="225">
        <f t="shared" si="19"/>
        <v>2.9</v>
      </c>
      <c r="S128" s="225">
        <f>'Complexity of the crisis'!X129</f>
        <v>3.2</v>
      </c>
      <c r="T128" s="225">
        <f>'Complexity of the crisis'!AN129</f>
        <v>2.5</v>
      </c>
      <c r="U128" s="124" t="str">
        <f>VLOOKUP(C128,Lists!$C$3:$E$160,3,FALSE)</f>
        <v>Middle east</v>
      </c>
      <c r="V128" s="125" t="s">
        <v>7027</v>
      </c>
    </row>
    <row r="129" spans="1:22" x14ac:dyDescent="0.35">
      <c r="A129" s="53" t="str">
        <f>'Crisis Indicator Data'!A127</f>
        <v>Mixed Migration Flows in Turkey</v>
      </c>
      <c r="B129" s="45" t="str">
        <f>Lists!G127</f>
        <v>Mixed Migration</v>
      </c>
      <c r="C129" s="53" t="str">
        <f>'Crisis Indicator Data'!C127</f>
        <v>TUR003</v>
      </c>
      <c r="D129" s="53" t="str">
        <f>'Crisis Indicator Data'!D127</f>
        <v>Turkey</v>
      </c>
      <c r="E129" s="53" t="str">
        <f>'Crisis Indicator Data'!E127</f>
        <v>TUR</v>
      </c>
      <c r="F129" s="53" t="str">
        <f>'Crisis Indicator Data'!B127</f>
        <v>International displacement</v>
      </c>
      <c r="G129" s="222">
        <f t="shared" si="15"/>
        <v>3.2</v>
      </c>
      <c r="H129" s="54">
        <f t="shared" si="16"/>
        <v>4</v>
      </c>
      <c r="I129" s="117" t="str">
        <f t="shared" si="17"/>
        <v>High</v>
      </c>
      <c r="J129" s="223" t="str">
        <f>INDEX(Trends!$D$3:$D$404,MATCH(C129,Trends!$C$3:$C$404,0))</f>
        <v>Stable</v>
      </c>
      <c r="K129" s="109" t="str">
        <f>IF(Reliability!B127="x","x",(IF(ROUNDUP(Reliability!B127,0)=1,"Very High",IF(ROUNDUP(Reliability!B127,0)=2,"High",IF(ROUNDUP(Reliability!B127,0)=3,"Medium",IF(ROUNDUP(Reliability!B127,0)=4,"Low","Very Low"))))))</f>
        <v>High</v>
      </c>
      <c r="L129" s="224">
        <f t="shared" si="18"/>
        <v>3.1</v>
      </c>
      <c r="M129" s="230">
        <f>'Impact of the crisis'!N130</f>
        <v>3.1</v>
      </c>
      <c r="N129" s="230">
        <f>'Impact of the crisis'!AB130</f>
        <v>3.1</v>
      </c>
      <c r="O129" s="224">
        <f>'Conditions of people affected'!R130</f>
        <v>3.5</v>
      </c>
      <c r="P129" s="230">
        <f>'Conditions of people affected'!K130</f>
        <v>4</v>
      </c>
      <c r="Q129" s="230">
        <f>'Conditions of people affected'!Q130</f>
        <v>3</v>
      </c>
      <c r="R129" s="225">
        <f t="shared" si="19"/>
        <v>2.9</v>
      </c>
      <c r="S129" s="225">
        <f>'Complexity of the crisis'!X130</f>
        <v>3.2</v>
      </c>
      <c r="T129" s="225">
        <f>'Complexity of the crisis'!AN130</f>
        <v>2.5</v>
      </c>
      <c r="U129" s="124" t="str">
        <f>VLOOKUP(C129,Lists!$C$3:$E$160,3,FALSE)</f>
        <v>Middle east</v>
      </c>
      <c r="V129" s="125" t="s">
        <v>7027</v>
      </c>
    </row>
    <row r="130" spans="1:22" x14ac:dyDescent="0.35">
      <c r="A130" s="53" t="str">
        <f>'Crisis Indicator Data'!A128</f>
        <v>Kurdish Conflict</v>
      </c>
      <c r="B130" s="45" t="str">
        <f>Lists!G128</f>
        <v>Kurdish conflict</v>
      </c>
      <c r="C130" s="53" t="str">
        <f>'Crisis Indicator Data'!C128</f>
        <v>TUR004</v>
      </c>
      <c r="D130" s="53" t="str">
        <f>'Crisis Indicator Data'!D128</f>
        <v>Turkey</v>
      </c>
      <c r="E130" s="53" t="str">
        <f>'Crisis Indicator Data'!E128</f>
        <v>TUR</v>
      </c>
      <c r="F130" s="53" t="str">
        <f>'Crisis Indicator Data'!B128</f>
        <v>Conflict</v>
      </c>
      <c r="G130" s="222" t="str">
        <f t="shared" si="15"/>
        <v>x</v>
      </c>
      <c r="H130" s="54" t="str">
        <f t="shared" si="16"/>
        <v>x</v>
      </c>
      <c r="I130" s="117" t="str">
        <f t="shared" si="17"/>
        <v>x</v>
      </c>
      <c r="J130" s="223" t="str">
        <f>INDEX(Trends!$D$3:$D$404,MATCH(C130,Trends!$C$3:$C$404,0))</f>
        <v>-</v>
      </c>
      <c r="K130" s="109" t="str">
        <f>IF(Reliability!B128="x","x",(IF(ROUNDUP(Reliability!B128,0)=1,"Very High",IF(ROUNDUP(Reliability!B128,0)=2,"High",IF(ROUNDUP(Reliability!B128,0)=3,"Medium",IF(ROUNDUP(Reliability!B128,0)=4,"Low","Very Low"))))))</f>
        <v>Medium</v>
      </c>
      <c r="L130" s="224">
        <f t="shared" si="18"/>
        <v>2.7</v>
      </c>
      <c r="M130" s="230">
        <f>'Impact of the crisis'!N131</f>
        <v>2.4</v>
      </c>
      <c r="N130" s="230">
        <f>'Impact of the crisis'!AB131</f>
        <v>2.8</v>
      </c>
      <c r="O130" s="224" t="str">
        <f>'Conditions of people affected'!R131</f>
        <v>x</v>
      </c>
      <c r="P130" s="230" t="str">
        <f>'Conditions of people affected'!K131</f>
        <v>x</v>
      </c>
      <c r="Q130" s="230" t="str">
        <f>'Conditions of people affected'!Q131</f>
        <v>x</v>
      </c>
      <c r="R130" s="225">
        <f t="shared" si="19"/>
        <v>3.1</v>
      </c>
      <c r="S130" s="225">
        <f>'Complexity of the crisis'!X131</f>
        <v>3.2</v>
      </c>
      <c r="T130" s="225">
        <f>'Complexity of the crisis'!AN131</f>
        <v>3</v>
      </c>
      <c r="U130" s="124" t="str">
        <f>VLOOKUP(C130,Lists!$C$3:$E$160,3,FALSE)</f>
        <v>Middle east</v>
      </c>
      <c r="V130" s="125" t="s">
        <v>7027</v>
      </c>
    </row>
    <row r="131" spans="1:22" x14ac:dyDescent="0.35">
      <c r="A131" s="53" t="str">
        <f>'Crisis Indicator Data'!A129</f>
        <v>International Displacement in Tanzania</v>
      </c>
      <c r="B131" s="45" t="str">
        <f>Lists!G129</f>
        <v>Refugees</v>
      </c>
      <c r="C131" s="53" t="str">
        <f>'Crisis Indicator Data'!C129</f>
        <v>TZA002</v>
      </c>
      <c r="D131" s="53" t="str">
        <f>'Crisis Indicator Data'!D129</f>
        <v>Tanzania</v>
      </c>
      <c r="E131" s="53" t="str">
        <f>'Crisis Indicator Data'!E129</f>
        <v>TZA</v>
      </c>
      <c r="F131" s="53" t="str">
        <f>'Crisis Indicator Data'!B129</f>
        <v>International displacement</v>
      </c>
      <c r="G131" s="222">
        <f t="shared" si="15"/>
        <v>1.7</v>
      </c>
      <c r="H131" s="54">
        <f t="shared" si="16"/>
        <v>2</v>
      </c>
      <c r="I131" s="117" t="str">
        <f t="shared" si="17"/>
        <v>Low</v>
      </c>
      <c r="J131" s="223" t="str">
        <f>INDEX(Trends!$D$3:$D$404,MATCH(C131,Trends!$C$3:$C$404,0))</f>
        <v>Stable</v>
      </c>
      <c r="K131" s="109" t="str">
        <f>IF(Reliability!B129="x","x",(IF(ROUNDUP(Reliability!B129,0)=1,"Very High",IF(ROUNDUP(Reliability!B129,0)=2,"High",IF(ROUNDUP(Reliability!B129,0)=3,"Medium",IF(ROUNDUP(Reliability!B129,0)=4,"Low","Very Low"))))))</f>
        <v>High</v>
      </c>
      <c r="L131" s="224">
        <f t="shared" si="18"/>
        <v>2</v>
      </c>
      <c r="M131" s="230">
        <f>'Impact of the crisis'!N132</f>
        <v>2.2999999999999998</v>
      </c>
      <c r="N131" s="230">
        <f>'Impact of the crisis'!AB132</f>
        <v>1.9</v>
      </c>
      <c r="O131" s="224">
        <f>'Conditions of people affected'!R132</f>
        <v>1.7</v>
      </c>
      <c r="P131" s="230">
        <f>'Conditions of people affected'!K132</f>
        <v>2.4</v>
      </c>
      <c r="Q131" s="230">
        <f>'Conditions of people affected'!Q132</f>
        <v>1</v>
      </c>
      <c r="R131" s="225">
        <f t="shared" si="19"/>
        <v>1.6</v>
      </c>
      <c r="S131" s="225">
        <f>'Complexity of the crisis'!X132</f>
        <v>1.7</v>
      </c>
      <c r="T131" s="225">
        <f>'Complexity of the crisis'!AN132</f>
        <v>1.5</v>
      </c>
      <c r="U131" s="124" t="str">
        <f>VLOOKUP(C131,Lists!$C$3:$E$160,3,FALSE)</f>
        <v>Africa</v>
      </c>
      <c r="V131" s="125" t="s">
        <v>4755</v>
      </c>
    </row>
    <row r="132" spans="1:22" x14ac:dyDescent="0.35">
      <c r="A132" s="53" t="str">
        <f>'Crisis Indicator Data'!A130</f>
        <v>International Displacement in Uganda</v>
      </c>
      <c r="B132" s="45" t="str">
        <f>Lists!G130</f>
        <v>Refugees</v>
      </c>
      <c r="C132" s="53" t="str">
        <f>'Crisis Indicator Data'!C130</f>
        <v>UGA005</v>
      </c>
      <c r="D132" s="53" t="str">
        <f>'Crisis Indicator Data'!D130</f>
        <v>Uganda</v>
      </c>
      <c r="E132" s="53" t="str">
        <f>'Crisis Indicator Data'!E130</f>
        <v>UGA</v>
      </c>
      <c r="F132" s="53" t="str">
        <f>'Crisis Indicator Data'!B130</f>
        <v>International displacement</v>
      </c>
      <c r="G132" s="222">
        <f t="shared" si="15"/>
        <v>3</v>
      </c>
      <c r="H132" s="54">
        <f t="shared" si="16"/>
        <v>3</v>
      </c>
      <c r="I132" s="117" t="str">
        <f t="shared" si="17"/>
        <v>Medium</v>
      </c>
      <c r="J132" s="223" t="str">
        <f>INDEX(Trends!$D$3:$D$404,MATCH(C132,Trends!$C$3:$C$404,0))</f>
        <v>Stable</v>
      </c>
      <c r="K132" s="109" t="str">
        <f>IF(Reliability!B130="x","x",(IF(ROUNDUP(Reliability!B130,0)=1,"Very High",IF(ROUNDUP(Reliability!B130,0)=2,"High",IF(ROUNDUP(Reliability!B130,0)=3,"Medium",IF(ROUNDUP(Reliability!B130,0)=4,"Low","Very Low"))))))</f>
        <v>Medium</v>
      </c>
      <c r="L132" s="224">
        <f t="shared" si="18"/>
        <v>3.3</v>
      </c>
      <c r="M132" s="230">
        <f>'Impact of the crisis'!N133</f>
        <v>2.1</v>
      </c>
      <c r="N132" s="230">
        <f>'Impact of the crisis'!AB133</f>
        <v>3.7</v>
      </c>
      <c r="O132" s="224">
        <f>'Conditions of people affected'!R133</f>
        <v>3.3</v>
      </c>
      <c r="P132" s="230">
        <f>'Conditions of people affected'!K133</f>
        <v>3.6</v>
      </c>
      <c r="Q132" s="230">
        <f>'Conditions of people affected'!Q133</f>
        <v>3</v>
      </c>
      <c r="R132" s="225">
        <f t="shared" si="19"/>
        <v>2.2999999999999998</v>
      </c>
      <c r="S132" s="225">
        <f>'Complexity of the crisis'!X133</f>
        <v>3</v>
      </c>
      <c r="T132" s="225">
        <f>'Complexity of the crisis'!AN133</f>
        <v>1.5</v>
      </c>
      <c r="U132" s="124" t="str">
        <f>VLOOKUP(C132,Lists!$C$3:$E$160,3,FALSE)</f>
        <v>Africa</v>
      </c>
      <c r="V132" s="125" t="s">
        <v>3744</v>
      </c>
    </row>
    <row r="133" spans="1:22" x14ac:dyDescent="0.35">
      <c r="A133" s="53" t="str">
        <f>'Crisis Indicator Data'!A131</f>
        <v>Conflict in Ukraine</v>
      </c>
      <c r="B133" s="45" t="str">
        <f>Lists!G131</f>
        <v>Conflict</v>
      </c>
      <c r="C133" s="53" t="str">
        <f>'Crisis Indicator Data'!C131</f>
        <v>UKR002</v>
      </c>
      <c r="D133" s="53" t="str">
        <f>'Crisis Indicator Data'!D131</f>
        <v>Ukraine</v>
      </c>
      <c r="E133" s="53" t="str">
        <f>'Crisis Indicator Data'!E131</f>
        <v>UKR</v>
      </c>
      <c r="F133" s="53" t="str">
        <f>'Crisis Indicator Data'!B131</f>
        <v>Conflict</v>
      </c>
      <c r="G133" s="222">
        <f t="shared" ref="G133:G139" si="20">IF(OR(O133="x",L133="x"),"x",ROUND((5-GEOMEAN(((5-L133)/5*4+1),((5-O133)/5*4+1),((5-O133)/5*4+1)))/4*3.5+R133*0.3,1))</f>
        <v>3.5</v>
      </c>
      <c r="H133" s="54">
        <f t="shared" ref="H133:H139" si="21">IF(G133="x","x",ROUNDUP(G133,0))</f>
        <v>4</v>
      </c>
      <c r="I133" s="117" t="str">
        <f t="shared" ref="I133:I139" si="22">IF(O133="x","x",IF(L133="x","x",(IF(H133=5,"Very High",IF(H133=4,"High",IF(H133=3,"Medium",IF(H133=2,"Low","Very Low")))))))</f>
        <v>High</v>
      </c>
      <c r="J133" s="223" t="str">
        <f>INDEX(Trends!$D$3:$D$404,MATCH(C133,Trends!$C$3:$C$404,0))</f>
        <v>Stable</v>
      </c>
      <c r="K133" s="109" t="str">
        <f>IF(Reliability!B131="x","x",(IF(ROUNDUP(Reliability!B131,0)=1,"Very High",IF(ROUNDUP(Reliability!B131,0)=2,"High",IF(ROUNDUP(Reliability!B131,0)=3,"Medium",IF(ROUNDUP(Reliability!B131,0)=4,"Low","Very Low"))))))</f>
        <v>High</v>
      </c>
      <c r="L133" s="224">
        <f t="shared" ref="L133:L139" si="23">IF(OR(N133="x",M133="x"),"x",ROUND((5-GEOMEAN(((5-M133)/5*4+1),((5-N133)/5*4+1),((5-N133)/5*4+1)))/4*5,1))</f>
        <v>3.2</v>
      </c>
      <c r="M133" s="230">
        <f>'Impact of the crisis'!N134</f>
        <v>1.7</v>
      </c>
      <c r="N133" s="230">
        <f>'Impact of the crisis'!AB134</f>
        <v>3.7</v>
      </c>
      <c r="O133" s="224">
        <f>'Conditions of people affected'!R134</f>
        <v>4.0999999999999996</v>
      </c>
      <c r="P133" s="230">
        <f>'Conditions of people affected'!K134</f>
        <v>4.2</v>
      </c>
      <c r="Q133" s="230">
        <f>'Conditions of people affected'!Q134</f>
        <v>4</v>
      </c>
      <c r="R133" s="225">
        <f t="shared" ref="R133:R139" si="24">IF(OR(T133="x",S133="x"),S133,ROUND((5-GEOMEAN(((5-S133)/5*4+1),((5-T133)/5*4+1)))/4*5,1))</f>
        <v>2.7</v>
      </c>
      <c r="S133" s="225">
        <f>'Complexity of the crisis'!X134</f>
        <v>2.2999999999999998</v>
      </c>
      <c r="T133" s="225">
        <f>'Complexity of the crisis'!AN134</f>
        <v>3</v>
      </c>
      <c r="U133" s="124" t="str">
        <f>VLOOKUP(C133,Lists!$C$3:$E$160,3,FALSE)</f>
        <v>Europe</v>
      </c>
      <c r="V133" s="125" t="s">
        <v>5926</v>
      </c>
    </row>
    <row r="134" spans="1:22" x14ac:dyDescent="0.35">
      <c r="A134" s="53" t="str">
        <f>'Crisis Indicator Data'!A132</f>
        <v>La Soufrière Volcano Eruption</v>
      </c>
      <c r="B134" s="45" t="str">
        <f>Lists!G132</f>
        <v>La Soufrière Volcano Eruption</v>
      </c>
      <c r="C134" s="53" t="str">
        <f>'Crisis Indicator Data'!C132</f>
        <v>VCT002</v>
      </c>
      <c r="D134" s="53" t="str">
        <f>'Crisis Indicator Data'!D132</f>
        <v>St. Vincent and the Grenadines</v>
      </c>
      <c r="E134" s="53" t="str">
        <f>'Crisis Indicator Data'!E132</f>
        <v>VCT</v>
      </c>
      <c r="F134" s="53" t="str">
        <f>'Crisis Indicator Data'!B132</f>
        <v>Volcano</v>
      </c>
      <c r="G134" s="222">
        <f t="shared" si="20"/>
        <v>1.5</v>
      </c>
      <c r="H134" s="54">
        <f t="shared" si="21"/>
        <v>2</v>
      </c>
      <c r="I134" s="117" t="str">
        <f t="shared" si="22"/>
        <v>Low</v>
      </c>
      <c r="J134" s="223" t="str">
        <f>INDEX(Trends!$D$3:$D$404,MATCH(C134,Trends!$C$3:$C$404,0))</f>
        <v>-</v>
      </c>
      <c r="K134" s="109" t="str">
        <f>IF(Reliability!B132="x","x",(IF(ROUNDUP(Reliability!B132,0)=1,"Very High",IF(ROUNDUP(Reliability!B132,0)=2,"High",IF(ROUNDUP(Reliability!B132,0)=3,"Medium",IF(ROUNDUP(Reliability!B132,0)=4,"Low","Very Low"))))))</f>
        <v>Very High</v>
      </c>
      <c r="L134" s="224">
        <f t="shared" si="23"/>
        <v>1.5</v>
      </c>
      <c r="M134" s="230">
        <f>'Impact of the crisis'!N135</f>
        <v>1.1000000000000001</v>
      </c>
      <c r="N134" s="230">
        <f>'Impact of the crisis'!AB135</f>
        <v>1.7</v>
      </c>
      <c r="O134" s="224">
        <f>'Conditions of people affected'!R135</f>
        <v>1.6</v>
      </c>
      <c r="P134" s="230">
        <f>'Conditions of people affected'!K135</f>
        <v>0.2</v>
      </c>
      <c r="Q134" s="230">
        <f>'Conditions of people affected'!Q135</f>
        <v>3</v>
      </c>
      <c r="R134" s="225">
        <f t="shared" si="24"/>
        <v>1.4</v>
      </c>
      <c r="S134" s="225">
        <f>'Complexity of the crisis'!X135</f>
        <v>0.7</v>
      </c>
      <c r="T134" s="225">
        <f>'Complexity of the crisis'!AN135</f>
        <v>2</v>
      </c>
      <c r="U134" s="124" t="str">
        <f>VLOOKUP(C134,Lists!$C$3:$E$160,3,FALSE)</f>
        <v>Americas</v>
      </c>
      <c r="V134" s="125" t="s">
        <v>6060</v>
      </c>
    </row>
    <row r="135" spans="1:22" x14ac:dyDescent="0.35">
      <c r="A135" s="53" t="str">
        <f>'Crisis Indicator Data'!A133</f>
        <v>Complex crisis in Venezuela</v>
      </c>
      <c r="B135" s="45" t="str">
        <f>Lists!G133</f>
        <v>Complex crisis</v>
      </c>
      <c r="C135" s="53" t="str">
        <f>'Crisis Indicator Data'!C133</f>
        <v>VEN001</v>
      </c>
      <c r="D135" s="53" t="str">
        <f>'Crisis Indicator Data'!D133</f>
        <v>Venezuela</v>
      </c>
      <c r="E135" s="53" t="str">
        <f>'Crisis Indicator Data'!E133</f>
        <v>VEN</v>
      </c>
      <c r="F135" s="53" t="str">
        <f>'Crisis Indicator Data'!B133</f>
        <v>Complex crisis</v>
      </c>
      <c r="G135" s="222">
        <f t="shared" si="20"/>
        <v>4.0999999999999996</v>
      </c>
      <c r="H135" s="54">
        <f t="shared" si="21"/>
        <v>5</v>
      </c>
      <c r="I135" s="117" t="str">
        <f t="shared" si="22"/>
        <v>Very High</v>
      </c>
      <c r="J135" s="223" t="str">
        <f>INDEX(Trends!$D$3:$D$404,MATCH(C135,Trends!$C$3:$C$404,0))</f>
        <v>Stable</v>
      </c>
      <c r="K135" s="109" t="str">
        <f>IF(Reliability!B133="x","x",(IF(ROUNDUP(Reliability!B133,0)=1,"Very High",IF(ROUNDUP(Reliability!B133,0)=2,"High",IF(ROUNDUP(Reliability!B133,0)=3,"Medium",IF(ROUNDUP(Reliability!B133,0)=4,"Low","Very Low"))))))</f>
        <v>Medium</v>
      </c>
      <c r="L135" s="224">
        <f t="shared" si="23"/>
        <v>5</v>
      </c>
      <c r="M135" s="230">
        <f>'Impact of the crisis'!N136</f>
        <v>4.9000000000000004</v>
      </c>
      <c r="N135" s="230">
        <f>'Impact of the crisis'!AB136</f>
        <v>5</v>
      </c>
      <c r="O135" s="224">
        <f>'Conditions of people affected'!R136</f>
        <v>4</v>
      </c>
      <c r="P135" s="230">
        <f>'Conditions of people affected'!K136</f>
        <v>5</v>
      </c>
      <c r="Q135" s="230">
        <f>'Conditions of people affected'!Q136</f>
        <v>3</v>
      </c>
      <c r="R135" s="225">
        <f t="shared" si="24"/>
        <v>3.3</v>
      </c>
      <c r="S135" s="225">
        <f>'Complexity of the crisis'!X136</f>
        <v>3.6</v>
      </c>
      <c r="T135" s="225">
        <f>'Complexity of the crisis'!AN136</f>
        <v>3</v>
      </c>
      <c r="U135" s="124" t="str">
        <f>VLOOKUP(C135,Lists!$C$3:$E$160,3,FALSE)</f>
        <v>Americas</v>
      </c>
      <c r="V135" s="125" t="s">
        <v>4470</v>
      </c>
    </row>
    <row r="136" spans="1:22" x14ac:dyDescent="0.35">
      <c r="A136" s="53" t="str">
        <f>'Crisis Indicator Data'!A134</f>
        <v>Conflict in Yemen</v>
      </c>
      <c r="B136" s="45" t="str">
        <f>Lists!G134</f>
        <v>Complex crisis</v>
      </c>
      <c r="C136" s="53" t="str">
        <f>'Crisis Indicator Data'!C134</f>
        <v>YEM001</v>
      </c>
      <c r="D136" s="53" t="str">
        <f>'Crisis Indicator Data'!D134</f>
        <v>Yemen</v>
      </c>
      <c r="E136" s="53" t="str">
        <f>'Crisis Indicator Data'!E134</f>
        <v>YEM</v>
      </c>
      <c r="F136" s="53" t="str">
        <f>'Crisis Indicator Data'!B134</f>
        <v>Complex crisis</v>
      </c>
      <c r="G136" s="222">
        <f t="shared" si="20"/>
        <v>4.9000000000000004</v>
      </c>
      <c r="H136" s="54">
        <f t="shared" si="21"/>
        <v>5</v>
      </c>
      <c r="I136" s="117" t="str">
        <f t="shared" si="22"/>
        <v>Very High</v>
      </c>
      <c r="J136" s="223" t="str">
        <f>INDEX(Trends!$D$3:$D$404,MATCH(C136,Trends!$C$3:$C$404,0))</f>
        <v>Increasing</v>
      </c>
      <c r="K136" s="109" t="str">
        <f>IF(Reliability!B134="x","x",(IF(ROUNDUP(Reliability!B134,0)=1,"Very High",IF(ROUNDUP(Reliability!B134,0)=2,"High",IF(ROUNDUP(Reliability!B134,0)=3,"Medium",IF(ROUNDUP(Reliability!B134,0)=4,"Low","Very Low"))))))</f>
        <v>High</v>
      </c>
      <c r="L136" s="224">
        <f t="shared" si="23"/>
        <v>5</v>
      </c>
      <c r="M136" s="230">
        <f>'Impact of the crisis'!N137</f>
        <v>4.9000000000000004</v>
      </c>
      <c r="N136" s="230">
        <f>'Impact of the crisis'!AB137</f>
        <v>5</v>
      </c>
      <c r="O136" s="224">
        <f>'Conditions of people affected'!R137</f>
        <v>5</v>
      </c>
      <c r="P136" s="230">
        <f>'Conditions of people affected'!K137</f>
        <v>5</v>
      </c>
      <c r="Q136" s="230">
        <f>'Conditions of people affected'!Q137</f>
        <v>5</v>
      </c>
      <c r="R136" s="225">
        <f t="shared" si="24"/>
        <v>4.5</v>
      </c>
      <c r="S136" s="225">
        <f>'Complexity of the crisis'!X137</f>
        <v>3.8</v>
      </c>
      <c r="T136" s="225">
        <f>'Complexity of the crisis'!AN137</f>
        <v>5</v>
      </c>
      <c r="U136" s="124" t="str">
        <f>VLOOKUP(C136,Lists!$C$3:$E$160,3,FALSE)</f>
        <v>Middle east</v>
      </c>
      <c r="V136" s="125" t="s">
        <v>6206</v>
      </c>
    </row>
    <row r="137" spans="1:22" x14ac:dyDescent="0.35">
      <c r="A137" s="53" t="str">
        <f>'Crisis Indicator Data'!A135</f>
        <v>Mixed migration flows in Yemen</v>
      </c>
      <c r="B137" s="45" t="str">
        <f>Lists!G135</f>
        <v>Mixed Migration</v>
      </c>
      <c r="C137" s="53" t="str">
        <f>'Crisis Indicator Data'!C135</f>
        <v>YEM002</v>
      </c>
      <c r="D137" s="53" t="str">
        <f>'Crisis Indicator Data'!D135</f>
        <v>Yemen</v>
      </c>
      <c r="E137" s="53" t="str">
        <f>'Crisis Indicator Data'!E135</f>
        <v>YEM</v>
      </c>
      <c r="F137" s="53" t="str">
        <f>'Crisis Indicator Data'!B135</f>
        <v>International displacement</v>
      </c>
      <c r="G137" s="222">
        <f t="shared" si="20"/>
        <v>2.5</v>
      </c>
      <c r="H137" s="54">
        <f t="shared" si="21"/>
        <v>3</v>
      </c>
      <c r="I137" s="117" t="str">
        <f t="shared" si="22"/>
        <v>Medium</v>
      </c>
      <c r="J137" s="223" t="str">
        <f>INDEX(Trends!$D$3:$D$404,MATCH(C137,Trends!$C$3:$C$404,0))</f>
        <v>Decreasing</v>
      </c>
      <c r="K137" s="109" t="str">
        <f>IF(Reliability!B135="x","x",(IF(ROUNDUP(Reliability!B135,0)=1,"Very High",IF(ROUNDUP(Reliability!B135,0)=2,"High",IF(ROUNDUP(Reliability!B135,0)=3,"Medium",IF(ROUNDUP(Reliability!B135,0)=4,"Low","Very Low"))))))</f>
        <v>High</v>
      </c>
      <c r="L137" s="224">
        <f t="shared" si="23"/>
        <v>3</v>
      </c>
      <c r="M137" s="230">
        <f>'Impact of the crisis'!N138</f>
        <v>3.5</v>
      </c>
      <c r="N137" s="230">
        <f>'Impact of the crisis'!AB138</f>
        <v>2.7</v>
      </c>
      <c r="O137" s="224">
        <f>'Conditions of people affected'!R138</f>
        <v>1.45</v>
      </c>
      <c r="P137" s="230">
        <f>'Conditions of people affected'!K138</f>
        <v>1.9</v>
      </c>
      <c r="Q137" s="230">
        <f>'Conditions of people affected'!Q138</f>
        <v>1</v>
      </c>
      <c r="R137" s="225">
        <f t="shared" si="24"/>
        <v>3.7</v>
      </c>
      <c r="S137" s="225">
        <f>'Complexity of the crisis'!X138</f>
        <v>3.8</v>
      </c>
      <c r="T137" s="225">
        <f>'Complexity of the crisis'!AN138</f>
        <v>3.5</v>
      </c>
      <c r="U137" s="124" t="str">
        <f>VLOOKUP(C137,Lists!$C$3:$E$160,3,FALSE)</f>
        <v>Middle east</v>
      </c>
      <c r="V137" s="125" t="s">
        <v>6341</v>
      </c>
    </row>
    <row r="138" spans="1:22" x14ac:dyDescent="0.35">
      <c r="A138" s="53" t="str">
        <f>'Crisis Indicator Data'!A136</f>
        <v>Drought in Zambia</v>
      </c>
      <c r="B138" s="45" t="str">
        <f>Lists!G136</f>
        <v>Drought</v>
      </c>
      <c r="C138" s="53" t="str">
        <f>'Crisis Indicator Data'!C136</f>
        <v>ZMB002</v>
      </c>
      <c r="D138" s="53" t="str">
        <f>'Crisis Indicator Data'!D136</f>
        <v>Zambia</v>
      </c>
      <c r="E138" s="53" t="str">
        <f>'Crisis Indicator Data'!E136</f>
        <v>ZMB</v>
      </c>
      <c r="F138" s="53" t="str">
        <f>'Crisis Indicator Data'!B136</f>
        <v>Drought</v>
      </c>
      <c r="G138" s="222">
        <f t="shared" si="20"/>
        <v>2.7</v>
      </c>
      <c r="H138" s="54">
        <f t="shared" si="21"/>
        <v>3</v>
      </c>
      <c r="I138" s="117" t="str">
        <f t="shared" si="22"/>
        <v>Medium</v>
      </c>
      <c r="J138" s="223" t="str">
        <f>INDEX(Trends!$D$3:$D$404,MATCH(C138,Trends!$C$3:$C$404,0))</f>
        <v>Stable</v>
      </c>
      <c r="K138" s="109" t="str">
        <f>IF(Reliability!B136="x","x",(IF(ROUNDUP(Reliability!B136,0)=1,"Very High",IF(ROUNDUP(Reliability!B136,0)=2,"High",IF(ROUNDUP(Reliability!B136,0)=3,"Medium",IF(ROUNDUP(Reliability!B136,0)=4,"Low","Very Low"))))))</f>
        <v>Low</v>
      </c>
      <c r="L138" s="224">
        <f t="shared" si="23"/>
        <v>2.4</v>
      </c>
      <c r="M138" s="230">
        <f>'Impact of the crisis'!N139</f>
        <v>3.1</v>
      </c>
      <c r="N138" s="230">
        <f>'Impact of the crisis'!AB139</f>
        <v>2</v>
      </c>
      <c r="O138" s="224">
        <f>'Conditions of people affected'!R139</f>
        <v>3.35</v>
      </c>
      <c r="P138" s="230">
        <f>'Conditions of people affected'!K139</f>
        <v>3.7</v>
      </c>
      <c r="Q138" s="230">
        <f>'Conditions of people affected'!Q139</f>
        <v>3</v>
      </c>
      <c r="R138" s="225">
        <f t="shared" si="24"/>
        <v>1.7</v>
      </c>
      <c r="S138" s="225">
        <f>'Complexity of the crisis'!X139</f>
        <v>1.8</v>
      </c>
      <c r="T138" s="225">
        <f>'Complexity of the crisis'!AN139</f>
        <v>1.5</v>
      </c>
      <c r="U138" s="124" t="str">
        <f>VLOOKUP(C138,Lists!$C$3:$E$160,3,FALSE)</f>
        <v>Africa</v>
      </c>
      <c r="V138" s="125" t="s">
        <v>4233</v>
      </c>
    </row>
    <row r="139" spans="1:22" x14ac:dyDescent="0.35">
      <c r="A139" s="56" t="str">
        <f>'Crisis Indicator Data'!A137</f>
        <v>Complex crisis in Zimbabwe</v>
      </c>
      <c r="B139" s="45" t="str">
        <f>Lists!G137</f>
        <v>Complex crisis</v>
      </c>
      <c r="C139" s="56" t="str">
        <f>'Crisis Indicator Data'!C137</f>
        <v>ZWE001</v>
      </c>
      <c r="D139" s="56" t="str">
        <f>'Crisis Indicator Data'!D137</f>
        <v>Zimbabwe</v>
      </c>
      <c r="E139" s="56" t="str">
        <f>'Crisis Indicator Data'!E137</f>
        <v>ZWE</v>
      </c>
      <c r="F139" s="56" t="str">
        <f>'Crisis Indicator Data'!B137</f>
        <v>Complex crisis</v>
      </c>
      <c r="G139" s="222">
        <f t="shared" si="20"/>
        <v>3.5</v>
      </c>
      <c r="H139" s="57">
        <f t="shared" si="21"/>
        <v>4</v>
      </c>
      <c r="I139" s="118" t="str">
        <f t="shared" si="22"/>
        <v>High</v>
      </c>
      <c r="J139" s="223" t="str">
        <f>INDEX(Trends!$D$3:$D$404,MATCH(C139,Trends!$C$3:$C$404,0))</f>
        <v>Stable</v>
      </c>
      <c r="K139" s="109" t="str">
        <f>IF(Reliability!B137="x","x",(IF(ROUNDUP(Reliability!B137,0)=1,"Very High",IF(ROUNDUP(Reliability!B137,0)=2,"High",IF(ROUNDUP(Reliability!B137,0)=3,"Medium",IF(ROUNDUP(Reliability!B137,0)=4,"Low","Very Low"))))))</f>
        <v>High</v>
      </c>
      <c r="L139" s="224">
        <f t="shared" si="23"/>
        <v>3.2</v>
      </c>
      <c r="M139" s="231">
        <f>'Impact of the crisis'!N140</f>
        <v>4.5999999999999996</v>
      </c>
      <c r="N139" s="231">
        <f>'Impact of the crisis'!AB140</f>
        <v>2.2000000000000002</v>
      </c>
      <c r="O139" s="224">
        <f>'Conditions of people affected'!R140</f>
        <v>3.85</v>
      </c>
      <c r="P139" s="231">
        <f>'Conditions of people affected'!K140</f>
        <v>4.7</v>
      </c>
      <c r="Q139" s="231">
        <f>'Conditions of people affected'!Q140</f>
        <v>3</v>
      </c>
      <c r="R139" s="225">
        <f t="shared" si="24"/>
        <v>3.2</v>
      </c>
      <c r="S139" s="225">
        <f>'Complexity of the crisis'!X140</f>
        <v>2.9</v>
      </c>
      <c r="T139" s="225">
        <f>'Complexity of the crisis'!AN140</f>
        <v>3.5</v>
      </c>
      <c r="U139" s="124" t="str">
        <f>VLOOKUP(C139,Lists!$C$3:$E$160,3,FALSE)</f>
        <v>Africa</v>
      </c>
      <c r="V139" s="125" t="s">
        <v>5634</v>
      </c>
    </row>
  </sheetData>
  <autoFilter ref="A4:T155" xr:uid="{00000000-0009-0000-0000-000002000000}"/>
  <mergeCells count="1">
    <mergeCell ref="A1:T1"/>
  </mergeCells>
  <conditionalFormatting sqref="L5:L155">
    <cfRule type="cellIs" dxfId="557" priority="81" stopIfTrue="1" operator="between">
      <formula>4</formula>
      <formula>5</formula>
    </cfRule>
    <cfRule type="cellIs" dxfId="556" priority="92" stopIfTrue="1" operator="between">
      <formula>3</formula>
      <formula>4</formula>
    </cfRule>
    <cfRule type="cellIs" dxfId="555" priority="93" stopIfTrue="1" operator="between">
      <formula>2</formula>
      <formula>3</formula>
    </cfRule>
    <cfRule type="cellIs" dxfId="554" priority="94" stopIfTrue="1" operator="between">
      <formula>1</formula>
      <formula>2</formula>
    </cfRule>
    <cfRule type="cellIs" dxfId="553" priority="95" stopIfTrue="1" operator="between">
      <formula>0</formula>
      <formula>1</formula>
    </cfRule>
  </conditionalFormatting>
  <conditionalFormatting sqref="M5:N155">
    <cfRule type="cellIs" dxfId="552" priority="82" stopIfTrue="1" operator="between">
      <formula>4</formula>
      <formula>5</formula>
    </cfRule>
    <cfRule type="cellIs" dxfId="551" priority="88" stopIfTrue="1" operator="between">
      <formula>3</formula>
      <formula>4</formula>
    </cfRule>
    <cfRule type="cellIs" dxfId="550" priority="89" stopIfTrue="1" operator="between">
      <formula>2</formula>
      <formula>3</formula>
    </cfRule>
    <cfRule type="cellIs" dxfId="549" priority="90" stopIfTrue="1" operator="between">
      <formula>1</formula>
      <formula>2</formula>
    </cfRule>
    <cfRule type="cellIs" dxfId="548" priority="91" stopIfTrue="1" operator="between">
      <formula>0</formula>
      <formula>1</formula>
    </cfRule>
  </conditionalFormatting>
  <conditionalFormatting sqref="H5:H155">
    <cfRule type="cellIs" dxfId="547" priority="76" stopIfTrue="1" operator="equal">
      <formula>5</formula>
    </cfRule>
    <cfRule type="cellIs" dxfId="546" priority="77" stopIfTrue="1" operator="equal">
      <formula>4</formula>
    </cfRule>
    <cfRule type="cellIs" dxfId="545" priority="78" stopIfTrue="1" operator="equal">
      <formula>3</formula>
    </cfRule>
    <cfRule type="cellIs" dxfId="544" priority="79" stopIfTrue="1" operator="equal">
      <formula>2</formula>
    </cfRule>
    <cfRule type="cellIs" dxfId="543" priority="80" stopIfTrue="1" operator="equal">
      <formula>1</formula>
    </cfRule>
  </conditionalFormatting>
  <conditionalFormatting sqref="P5:Q155">
    <cfRule type="cellIs" dxfId="542" priority="71" stopIfTrue="1" operator="between">
      <formula>7.1</formula>
      <formula>10</formula>
    </cfRule>
    <cfRule type="cellIs" dxfId="541" priority="72" stopIfTrue="1" operator="between">
      <formula>5.4</formula>
      <formula>7</formula>
    </cfRule>
    <cfRule type="cellIs" dxfId="540" priority="73" stopIfTrue="1" operator="between">
      <formula>3.5</formula>
      <formula>5.3</formula>
    </cfRule>
    <cfRule type="cellIs" dxfId="539" priority="74" stopIfTrue="1" operator="between">
      <formula>1.8</formula>
      <formula>3.4</formula>
    </cfRule>
    <cfRule type="cellIs" dxfId="538" priority="75" stopIfTrue="1" operator="between">
      <formula>0</formula>
      <formula>1.7</formula>
    </cfRule>
  </conditionalFormatting>
  <conditionalFormatting sqref="T5:T155">
    <cfRule type="cellIs" dxfId="537" priority="61" stopIfTrue="1" operator="between">
      <formula>4</formula>
      <formula>5</formula>
    </cfRule>
    <cfRule type="cellIs" dxfId="536" priority="62" stopIfTrue="1" operator="between">
      <formula>3</formula>
      <formula>4</formula>
    </cfRule>
    <cfRule type="cellIs" dxfId="535" priority="63" stopIfTrue="1" operator="between">
      <formula>2</formula>
      <formula>3</formula>
    </cfRule>
    <cfRule type="cellIs" dxfId="534" priority="64" stopIfTrue="1" operator="between">
      <formula>1</formula>
      <formula>2</formula>
    </cfRule>
    <cfRule type="cellIs" dxfId="533" priority="65" stopIfTrue="1" operator="between">
      <formula>0</formula>
      <formula>1</formula>
    </cfRule>
  </conditionalFormatting>
  <conditionalFormatting sqref="R5:R155">
    <cfRule type="cellIs" dxfId="532" priority="31" stopIfTrue="1" operator="between">
      <formula>4</formula>
      <formula>5</formula>
    </cfRule>
    <cfRule type="cellIs" dxfId="531" priority="32" stopIfTrue="1" operator="between">
      <formula>3</formula>
      <formula>4</formula>
    </cfRule>
    <cfRule type="cellIs" dxfId="530" priority="33" stopIfTrue="1" operator="between">
      <formula>2</formula>
      <formula>3</formula>
    </cfRule>
    <cfRule type="cellIs" dxfId="529" priority="34" stopIfTrue="1" operator="between">
      <formula>1</formula>
      <formula>2</formula>
    </cfRule>
    <cfRule type="cellIs" dxfId="528" priority="35" stopIfTrue="1" operator="between">
      <formula>0</formula>
      <formula>1</formula>
    </cfRule>
  </conditionalFormatting>
  <conditionalFormatting sqref="J5:J155">
    <cfRule type="cellIs" dxfId="527" priority="11" operator="equal">
      <formula>"Increasing"</formula>
    </cfRule>
    <cfRule type="cellIs" dxfId="526" priority="12" operator="equal">
      <formula>"Stable"</formula>
    </cfRule>
    <cfRule type="cellIs" dxfId="525" priority="13" operator="equal">
      <formula>"Decreasing"</formula>
    </cfRule>
  </conditionalFormatting>
  <conditionalFormatting sqref="I5:I155">
    <cfRule type="cellIs" dxfId="524" priority="41" stopIfTrue="1" operator="equal">
      <formula>"Very High"</formula>
    </cfRule>
    <cfRule type="cellIs" dxfId="523" priority="42" stopIfTrue="1" operator="equal">
      <formula>"High"</formula>
    </cfRule>
    <cfRule type="cellIs" dxfId="522" priority="43" stopIfTrue="1" operator="equal">
      <formula>"Medium"</formula>
    </cfRule>
    <cfRule type="cellIs" dxfId="521" priority="44" stopIfTrue="1" operator="equal">
      <formula>"Low"</formula>
    </cfRule>
    <cfRule type="cellIs" dxfId="520" priority="45" stopIfTrue="1" operator="equal">
      <formula>"Very Low"</formula>
    </cfRule>
  </conditionalFormatting>
  <conditionalFormatting sqref="O5:O155">
    <cfRule type="cellIs" dxfId="519" priority="6" stopIfTrue="1" operator="between">
      <formula>5</formula>
      <formula>5.9</formula>
    </cfRule>
    <cfRule type="cellIs" dxfId="518" priority="7" stopIfTrue="1" operator="between">
      <formula>4</formula>
      <formula>4.9</formula>
    </cfRule>
    <cfRule type="cellIs" dxfId="517" priority="8" stopIfTrue="1" operator="between">
      <formula>3</formula>
      <formula>3.9</formula>
    </cfRule>
    <cfRule type="cellIs" dxfId="516" priority="9" stopIfTrue="1" operator="between">
      <formula>2</formula>
      <formula>2.9</formula>
    </cfRule>
    <cfRule type="cellIs" dxfId="515" priority="10" stopIfTrue="1" operator="between">
      <formula>0</formula>
      <formula>1.9</formula>
    </cfRule>
  </conditionalFormatting>
  <conditionalFormatting sqref="S5:T155">
    <cfRule type="cellIs" dxfId="514" priority="51" stopIfTrue="1" operator="between">
      <formula>4</formula>
      <formula>5</formula>
    </cfRule>
    <cfRule type="cellIs" dxfId="513" priority="52" stopIfTrue="1" operator="between">
      <formula>3</formula>
      <formula>4</formula>
    </cfRule>
    <cfRule type="cellIs" dxfId="512" priority="53" stopIfTrue="1" operator="between">
      <formula>2</formula>
      <formula>3</formula>
    </cfRule>
    <cfRule type="cellIs" dxfId="511" priority="54" stopIfTrue="1" operator="between">
      <formula>1</formula>
      <formula>2</formula>
    </cfRule>
    <cfRule type="cellIs" dxfId="510" priority="55" stopIfTrue="1" operator="between">
      <formula>0</formula>
      <formula>1</formula>
    </cfRule>
  </conditionalFormatting>
  <conditionalFormatting sqref="K5:K155">
    <cfRule type="cellIs" dxfId="509" priority="1" stopIfTrue="1" operator="equal">
      <formula>"Very Low"</formula>
    </cfRule>
    <cfRule type="cellIs" dxfId="508" priority="2" stopIfTrue="1" operator="equal">
      <formula>"Low"</formula>
    </cfRule>
    <cfRule type="cellIs" dxfId="507" priority="3" stopIfTrue="1" operator="equal">
      <formula>"Medium"</formula>
    </cfRule>
    <cfRule type="cellIs" dxfId="506" priority="4" stopIfTrue="1" operator="equal">
      <formula>"High"</formula>
    </cfRule>
    <cfRule type="cellIs" dxfId="505"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10" bestFit="1" customWidth="1"/>
  </cols>
  <sheetData>
    <row r="1" spans="1:57" ht="278.64999999999998" customHeight="1" x14ac:dyDescent="0.35">
      <c r="A1" t="s">
        <v>7201</v>
      </c>
      <c r="B1" s="206" t="s">
        <v>8249</v>
      </c>
      <c r="C1" s="206" t="s">
        <v>8250</v>
      </c>
      <c r="D1" s="206" t="s">
        <v>8251</v>
      </c>
      <c r="E1" s="206" t="s">
        <v>8252</v>
      </c>
      <c r="F1" s="206" t="s">
        <v>8253</v>
      </c>
      <c r="G1" s="206" t="s">
        <v>8254</v>
      </c>
      <c r="H1" s="206" t="s">
        <v>8255</v>
      </c>
      <c r="I1" s="206" t="s">
        <v>8256</v>
      </c>
      <c r="J1" s="206" t="s">
        <v>8257</v>
      </c>
      <c r="K1" s="206" t="s">
        <v>8258</v>
      </c>
      <c r="L1" s="206" t="s">
        <v>8259</v>
      </c>
      <c r="M1" s="206" t="s">
        <v>8260</v>
      </c>
      <c r="N1" s="206" t="s">
        <v>8261</v>
      </c>
      <c r="O1" s="206" t="s">
        <v>8262</v>
      </c>
      <c r="P1" s="206" t="s">
        <v>8263</v>
      </c>
      <c r="Q1" s="206" t="s">
        <v>8264</v>
      </c>
      <c r="R1" s="206" t="s">
        <v>8265</v>
      </c>
      <c r="S1" s="206" t="s">
        <v>8266</v>
      </c>
      <c r="T1" s="206" t="s">
        <v>8266</v>
      </c>
      <c r="U1" s="206" t="s">
        <v>8267</v>
      </c>
      <c r="V1" s="206" t="s">
        <v>8268</v>
      </c>
      <c r="W1" s="206" t="s">
        <v>8269</v>
      </c>
      <c r="X1" s="206" t="s">
        <v>8270</v>
      </c>
      <c r="Y1" s="206" t="s">
        <v>8271</v>
      </c>
      <c r="Z1" s="206" t="s">
        <v>8272</v>
      </c>
      <c r="AA1" s="206" t="s">
        <v>8273</v>
      </c>
      <c r="AB1" s="206" t="s">
        <v>8274</v>
      </c>
      <c r="AC1" s="206" t="s">
        <v>8275</v>
      </c>
      <c r="AD1" s="206" t="s">
        <v>8276</v>
      </c>
      <c r="AE1" s="206" t="s">
        <v>7348</v>
      </c>
      <c r="AF1" s="206" t="s">
        <v>7263</v>
      </c>
      <c r="AG1" s="206" t="s">
        <v>8277</v>
      </c>
      <c r="AH1" s="206" t="s">
        <v>8277</v>
      </c>
      <c r="AI1" s="206" t="s">
        <v>8277</v>
      </c>
      <c r="AJ1" s="206" t="s">
        <v>8278</v>
      </c>
      <c r="AK1" s="206" t="s">
        <v>8279</v>
      </c>
      <c r="AL1" s="206" t="s">
        <v>8280</v>
      </c>
      <c r="AM1" s="206" t="s">
        <v>8281</v>
      </c>
      <c r="AN1" s="206" t="s">
        <v>8282</v>
      </c>
      <c r="AO1" s="206" t="s">
        <v>8283</v>
      </c>
      <c r="AP1" s="206" t="s">
        <v>8284</v>
      </c>
      <c r="AQ1" s="206" t="s">
        <v>8285</v>
      </c>
      <c r="AR1" s="206" t="s">
        <v>8286</v>
      </c>
      <c r="AS1" s="206" t="s">
        <v>8287</v>
      </c>
      <c r="AT1" s="206" t="s">
        <v>8288</v>
      </c>
      <c r="AU1" s="206" t="s">
        <v>8289</v>
      </c>
      <c r="AV1" s="206" t="s">
        <v>8290</v>
      </c>
      <c r="AW1" s="206" t="s">
        <v>8291</v>
      </c>
      <c r="AX1" s="206" t="s">
        <v>8292</v>
      </c>
      <c r="AY1" s="206" t="s">
        <v>8293</v>
      </c>
      <c r="AZ1" s="206" t="s">
        <v>8294</v>
      </c>
    </row>
    <row r="2" spans="1:57" x14ac:dyDescent="0.35">
      <c r="A2" t="s">
        <v>8297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8314</v>
      </c>
      <c r="BB2" t="s">
        <v>8315</v>
      </c>
      <c r="BC2" t="s">
        <v>8316</v>
      </c>
      <c r="BD2" t="s">
        <v>8317</v>
      </c>
      <c r="BE2" t="s">
        <v>8318</v>
      </c>
    </row>
    <row r="3" spans="1:57" x14ac:dyDescent="0.35">
      <c r="A3" t="s">
        <v>7366</v>
      </c>
      <c r="B3" s="208">
        <f>IF('Indicator Date hidden'!C4="x","x",$B$2-'Indicator Date hidden'!C4)</f>
        <v>0</v>
      </c>
      <c r="C3" s="208">
        <f>IF('Indicator Date hidden'!D4="x","x",$C$2-'Indicator Date hidden'!D4)</f>
        <v>0</v>
      </c>
      <c r="D3" s="208">
        <f>IF('Indicator Date hidden'!E4="x","x",$D$2-'Indicator Date hidden'!E4)</f>
        <v>0</v>
      </c>
      <c r="E3" s="208">
        <f>IF('Indicator Date hidden'!F4="x","x",$E$2-'Indicator Date hidden'!F4)</f>
        <v>0</v>
      </c>
      <c r="F3" s="208">
        <f>IF('Indicator Date hidden'!G4="x","x",$F$2-'Indicator Date hidden'!G4)</f>
        <v>0</v>
      </c>
      <c r="G3" s="208">
        <f>IF('Indicator Date hidden'!H4="x","x",$G$2-'Indicator Date hidden'!H4)</f>
        <v>0</v>
      </c>
      <c r="H3" s="208">
        <f>IF('Indicator Date hidden'!I4="x","x",$H$2-'Indicator Date hidden'!I4)</f>
        <v>0</v>
      </c>
      <c r="I3" s="208">
        <f>IF('Indicator Date hidden'!J4="x","x",$I$2-'Indicator Date hidden'!J4)</f>
        <v>0</v>
      </c>
      <c r="J3" s="208">
        <f>IF('Indicator Date hidden'!K4="x","x",$J$2-'Indicator Date hidden'!K4)</f>
        <v>0</v>
      </c>
      <c r="K3" s="208">
        <f>IF('Indicator Date hidden'!L4="x","x",$K$2-'Indicator Date hidden'!L4)</f>
        <v>0</v>
      </c>
      <c r="L3" s="208">
        <f>IF('Indicator Date hidden'!M4="x","x",$L$2-'Indicator Date hidden'!M4)</f>
        <v>0</v>
      </c>
      <c r="M3" s="208">
        <f>IF('Indicator Date hidden'!N4="x","x",$M$2-'Indicator Date hidden'!N4)</f>
        <v>0</v>
      </c>
      <c r="N3" s="208">
        <f>IF('Indicator Date hidden'!O4="x","x",$N$2-'Indicator Date hidden'!O4)</f>
        <v>0</v>
      </c>
      <c r="O3" s="208">
        <f>IF('Indicator Date hidden'!P4="x","x",$O$2-'Indicator Date hidden'!P4)</f>
        <v>0</v>
      </c>
      <c r="P3" s="208">
        <f>IF('Indicator Date hidden'!Q4="x","x",$P$2-'Indicator Date hidden'!Q4)</f>
        <v>0</v>
      </c>
      <c r="Q3" s="208">
        <f>IF('Indicator Date hidden'!R4="x","x",$Q$2-'Indicator Date hidden'!R4)</f>
        <v>3</v>
      </c>
      <c r="R3" s="208">
        <f>IF('Indicator Date hidden'!S4="x","x",$R$2-'Indicator Date hidden'!S4)</f>
        <v>0</v>
      </c>
      <c r="S3" s="208">
        <f>IF('Indicator Date hidden'!T4="x","x",$S$2-'Indicator Date hidden'!T4)</f>
        <v>0</v>
      </c>
      <c r="T3" s="208">
        <f>IF('Indicator Date hidden'!U4="x","x",$T$2-'Indicator Date hidden'!U4)</f>
        <v>0</v>
      </c>
      <c r="U3" s="208">
        <f>IF('Indicator Date hidden'!V4="x","x",$U$2-'Indicator Date hidden'!V4)</f>
        <v>0</v>
      </c>
      <c r="V3" s="208">
        <f>IF('Indicator Date hidden'!W4="x","x",$V$2-'Indicator Date hidden'!W4)</f>
        <v>0</v>
      </c>
      <c r="W3" s="208">
        <f>IF('Indicator Date hidden'!X4="x","x",$W$2-'Indicator Date hidden'!X4)</f>
        <v>10</v>
      </c>
      <c r="X3" s="208">
        <f>IF('Indicator Date hidden'!Y4="x","x",$X$2-'Indicator Date hidden'!Y4)</f>
        <v>1</v>
      </c>
      <c r="Y3" s="208">
        <f>IF('Indicator Date hidden'!Z4="x","x",$Y$2-'Indicator Date hidden'!Z4)</f>
        <v>0</v>
      </c>
      <c r="Z3" s="208">
        <f>IF('Indicator Date hidden'!AA4="x","x",$Z$2-'Indicator Date hidden'!AA4)</f>
        <v>0</v>
      </c>
      <c r="AA3" s="208">
        <f>IF('Indicator Date hidden'!AB4="x","x",$AA$2-'Indicator Date hidden'!AB4)</f>
        <v>0</v>
      </c>
      <c r="AB3" s="208">
        <f>IF('Indicator Date hidden'!AC4="x","x",$AB$2-'Indicator Date hidden'!AC4)</f>
        <v>0</v>
      </c>
      <c r="AC3" s="208">
        <f>IF('Indicator Date hidden'!AD4="x","x",$AC$2-'Indicator Date hidden'!AD4)</f>
        <v>0</v>
      </c>
      <c r="AD3" s="208">
        <f>IF('Indicator Date hidden'!AE4="x","x",$AD$2-'Indicator Date hidden'!AE4)</f>
        <v>0</v>
      </c>
      <c r="AE3" s="208">
        <f>IF('Indicator Date hidden'!AF4="x","x",$AE$2-'Indicator Date hidden'!AF4)</f>
        <v>0</v>
      </c>
      <c r="AF3" s="208">
        <f>IF('Indicator Date hidden'!AG4="x","x",$AF$2-'Indicator Date hidden'!AG4)</f>
        <v>6</v>
      </c>
      <c r="AG3" s="208">
        <f>IF('Indicator Date hidden'!AH4="x","x",$AG$2-'Indicator Date hidden'!AH4)</f>
        <v>0</v>
      </c>
      <c r="AH3" s="208">
        <f>IF('Indicator Date hidden'!AI4="x","x",$AH$2-'Indicator Date hidden'!AI4)</f>
        <v>0</v>
      </c>
      <c r="AI3" s="208">
        <f>IF('Indicator Date hidden'!AJ4="x","x",$AI$2-'Indicator Date hidden'!AJ4)</f>
        <v>0</v>
      </c>
      <c r="AJ3" s="208">
        <f>IF('Indicator Date hidden'!AK4="x","x",$AJ$2-'Indicator Date hidden'!AK4)</f>
        <v>1</v>
      </c>
      <c r="AK3" s="208">
        <f>IF('Indicator Date hidden'!AL4="x","x",$AK$2-'Indicator Date hidden'!AL4)</f>
        <v>1</v>
      </c>
      <c r="AL3" s="208">
        <f>IF('Indicator Date hidden'!AM4="x","x",$AL$2-'Indicator Date hidden'!AM4)</f>
        <v>0</v>
      </c>
      <c r="AM3" s="208">
        <f>IF('Indicator Date hidden'!AN4="x","x",$AM$2-'Indicator Date hidden'!AN4)</f>
        <v>0</v>
      </c>
      <c r="AN3" s="208">
        <f>IF('Indicator Date hidden'!AO4="x","x",$AN$2-'Indicator Date hidden'!AO4)</f>
        <v>0</v>
      </c>
      <c r="AO3" s="208" t="str">
        <f>IF('Indicator Date hidden'!AP4="x","x",$AO$2-'Indicator Date hidden'!AP4)</f>
        <v>x</v>
      </c>
      <c r="AP3" s="208" t="str">
        <f>IF('Indicator Date hidden'!AQ4="x","x",$AP$2-'Indicator Date hidden'!AQ4)</f>
        <v>x</v>
      </c>
      <c r="AQ3" s="208">
        <f>IF('Indicator Date hidden'!AR4="x","x",$AQ$2-'Indicator Date hidden'!AR4)</f>
        <v>0</v>
      </c>
      <c r="AR3" s="208">
        <f>IF('Indicator Date hidden'!AS4="x","x",$AR$2-'Indicator Date hidden'!AS4)</f>
        <v>0</v>
      </c>
      <c r="AS3" s="208">
        <f>IF('Indicator Date hidden'!AT4="x","x",$AS$2-'Indicator Date hidden'!AT4)</f>
        <v>0</v>
      </c>
      <c r="AT3" s="208">
        <f>IF('Indicator Date hidden'!AU4="x","x",$AT$2-'Indicator Date hidden'!AU4)</f>
        <v>0</v>
      </c>
      <c r="AU3" s="208">
        <f>IF('Indicator Date hidden'!AV4="x","x",$AU$2-'Indicator Date hidden'!AV4)</f>
        <v>3</v>
      </c>
      <c r="AV3" s="208">
        <f>IF('Indicator Date hidden'!AW4="x","x",$AV$2-'Indicator Date hidden'!AW4)</f>
        <v>0</v>
      </c>
      <c r="AW3" s="208">
        <f>IF('Indicator Date hidden'!AX4="x","x",$AW$2-'Indicator Date hidden'!AX4)</f>
        <v>0</v>
      </c>
      <c r="AX3" s="208">
        <f>IF('Indicator Date hidden'!AY4="x","x",$AX$2-'Indicator Date hidden'!AY4)</f>
        <v>0</v>
      </c>
      <c r="AY3" s="208">
        <f>IF('Indicator Date hidden'!AZ4="x","x",$AY$2-'Indicator Date hidden'!AZ4)</f>
        <v>0</v>
      </c>
      <c r="AZ3" s="208">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77">
        <f t="shared" ref="BE3:BE34" si="4">MEDIAN(B3:AZ3)</f>
        <v>0</v>
      </c>
    </row>
    <row r="4" spans="1:57" x14ac:dyDescent="0.35">
      <c r="A4" t="s">
        <v>7368</v>
      </c>
      <c r="B4" s="208">
        <f>IF('Indicator Date hidden'!C5="x","x",$B$2-'Indicator Date hidden'!C5)</f>
        <v>0</v>
      </c>
      <c r="C4" s="208">
        <f>IF('Indicator Date hidden'!D5="x","x",$C$2-'Indicator Date hidden'!D5)</f>
        <v>0</v>
      </c>
      <c r="D4" s="208">
        <f>IF('Indicator Date hidden'!E5="x","x",$D$2-'Indicator Date hidden'!E5)</f>
        <v>0</v>
      </c>
      <c r="E4" s="208">
        <f>IF('Indicator Date hidden'!F5="x","x",$E$2-'Indicator Date hidden'!F5)</f>
        <v>0</v>
      </c>
      <c r="F4" s="208">
        <f>IF('Indicator Date hidden'!G5="x","x",$F$2-'Indicator Date hidden'!G5)</f>
        <v>0</v>
      </c>
      <c r="G4" s="208">
        <f>IF('Indicator Date hidden'!H5="x","x",$G$2-'Indicator Date hidden'!H5)</f>
        <v>0</v>
      </c>
      <c r="H4" s="208">
        <f>IF('Indicator Date hidden'!I5="x","x",$H$2-'Indicator Date hidden'!I5)</f>
        <v>0</v>
      </c>
      <c r="I4" s="208">
        <f>IF('Indicator Date hidden'!J5="x","x",$I$2-'Indicator Date hidden'!J5)</f>
        <v>0</v>
      </c>
      <c r="J4" s="208">
        <f>IF('Indicator Date hidden'!K5="x","x",$J$2-'Indicator Date hidden'!K5)</f>
        <v>0</v>
      </c>
      <c r="K4" s="208">
        <f>IF('Indicator Date hidden'!L5="x","x",$K$2-'Indicator Date hidden'!L5)</f>
        <v>0</v>
      </c>
      <c r="L4" s="208">
        <f>IF('Indicator Date hidden'!M5="x","x",$L$2-'Indicator Date hidden'!M5)</f>
        <v>0</v>
      </c>
      <c r="M4" s="208">
        <f>IF('Indicator Date hidden'!N5="x","x",$M$2-'Indicator Date hidden'!N5)</f>
        <v>0</v>
      </c>
      <c r="N4" s="208">
        <f>IF('Indicator Date hidden'!O5="x","x",$N$2-'Indicator Date hidden'!O5)</f>
        <v>0</v>
      </c>
      <c r="O4" s="208">
        <f>IF('Indicator Date hidden'!P5="x","x",$O$2-'Indicator Date hidden'!P5)</f>
        <v>0</v>
      </c>
      <c r="P4" s="208">
        <f>IF('Indicator Date hidden'!Q5="x","x",$P$2-'Indicator Date hidden'!Q5)</f>
        <v>0</v>
      </c>
      <c r="Q4" s="208">
        <f>IF('Indicator Date hidden'!R5="x","x",$Q$2-'Indicator Date hidden'!R5)</f>
        <v>5</v>
      </c>
      <c r="R4" s="208">
        <f>IF('Indicator Date hidden'!S5="x","x",$R$2-'Indicator Date hidden'!S5)</f>
        <v>0</v>
      </c>
      <c r="S4" s="208">
        <f>IF('Indicator Date hidden'!T5="x","x",$S$2-'Indicator Date hidden'!T5)</f>
        <v>0</v>
      </c>
      <c r="T4" s="208">
        <f>IF('Indicator Date hidden'!U5="x","x",$T$2-'Indicator Date hidden'!U5)</f>
        <v>0</v>
      </c>
      <c r="U4" s="208">
        <f>IF('Indicator Date hidden'!V5="x","x",$U$2-'Indicator Date hidden'!V5)</f>
        <v>0</v>
      </c>
      <c r="V4" s="208">
        <f>IF('Indicator Date hidden'!W5="x","x",$V$2-'Indicator Date hidden'!W5)</f>
        <v>0</v>
      </c>
      <c r="W4" s="208">
        <f>IF('Indicator Date hidden'!X5="x","x",$W$2-'Indicator Date hidden'!X5)</f>
        <v>5</v>
      </c>
      <c r="X4" s="208">
        <f>IF('Indicator Date hidden'!Y5="x","x",$X$2-'Indicator Date hidden'!Y5)</f>
        <v>1</v>
      </c>
      <c r="Y4" s="208">
        <f>IF('Indicator Date hidden'!Z5="x","x",$Y$2-'Indicator Date hidden'!Z5)</f>
        <v>0</v>
      </c>
      <c r="Z4" s="208">
        <f>IF('Indicator Date hidden'!AA5="x","x",$Z$2-'Indicator Date hidden'!AA5)</f>
        <v>0</v>
      </c>
      <c r="AA4" s="208">
        <f>IF('Indicator Date hidden'!AB5="x","x",$AA$2-'Indicator Date hidden'!AB5)</f>
        <v>1</v>
      </c>
      <c r="AB4" s="208">
        <f>IF('Indicator Date hidden'!AC5="x","x",$AB$2-'Indicator Date hidden'!AC5)</f>
        <v>0</v>
      </c>
      <c r="AC4" s="208">
        <f>IF('Indicator Date hidden'!AD5="x","x",$AC$2-'Indicator Date hidden'!AD5)</f>
        <v>0</v>
      </c>
      <c r="AD4" s="208" t="str">
        <f>IF('Indicator Date hidden'!AE5="x","x",$AD$2-'Indicator Date hidden'!AE5)</f>
        <v>x</v>
      </c>
      <c r="AE4" s="208">
        <f>IF('Indicator Date hidden'!AF5="x","x",$AE$2-'Indicator Date hidden'!AF5)</f>
        <v>0</v>
      </c>
      <c r="AF4" s="208">
        <f>IF('Indicator Date hidden'!AG5="x","x",$AF$2-'Indicator Date hidden'!AG5)</f>
        <v>1</v>
      </c>
      <c r="AG4" s="208">
        <f>IF('Indicator Date hidden'!AH5="x","x",$AG$2-'Indicator Date hidden'!AH5)</f>
        <v>0</v>
      </c>
      <c r="AH4" s="208">
        <f>IF('Indicator Date hidden'!AI5="x","x",$AH$2-'Indicator Date hidden'!AI5)</f>
        <v>0</v>
      </c>
      <c r="AI4" s="208">
        <f>IF('Indicator Date hidden'!AJ5="x","x",$AI$2-'Indicator Date hidden'!AJ5)</f>
        <v>0</v>
      </c>
      <c r="AJ4" s="208" t="str">
        <f>IF('Indicator Date hidden'!AK5="x","x",$AJ$2-'Indicator Date hidden'!AK5)</f>
        <v>x</v>
      </c>
      <c r="AK4" s="208">
        <f>IF('Indicator Date hidden'!AL5="x","x",$AK$2-'Indicator Date hidden'!AL5)</f>
        <v>1</v>
      </c>
      <c r="AL4" s="208">
        <f>IF('Indicator Date hidden'!AM5="x","x",$AL$2-'Indicator Date hidden'!AM5)</f>
        <v>0</v>
      </c>
      <c r="AM4" s="208">
        <f>IF('Indicator Date hidden'!AN5="x","x",$AM$2-'Indicator Date hidden'!AN5)</f>
        <v>0</v>
      </c>
      <c r="AN4" s="208">
        <f>IF('Indicator Date hidden'!AO5="x","x",$AN$2-'Indicator Date hidden'!AO5)</f>
        <v>0</v>
      </c>
      <c r="AO4" s="208">
        <f>IF('Indicator Date hidden'!AP5="x","x",$AO$2-'Indicator Date hidden'!AP5)</f>
        <v>0</v>
      </c>
      <c r="AP4" s="208">
        <f>IF('Indicator Date hidden'!AQ5="x","x",$AP$2-'Indicator Date hidden'!AQ5)</f>
        <v>0</v>
      </c>
      <c r="AQ4" s="208" t="str">
        <f>IF('Indicator Date hidden'!AR5="x","x",$AQ$2-'Indicator Date hidden'!AR5)</f>
        <v>x</v>
      </c>
      <c r="AR4" s="208">
        <f>IF('Indicator Date hidden'!AS5="x","x",$AR$2-'Indicator Date hidden'!AS5)</f>
        <v>0</v>
      </c>
      <c r="AS4" s="208">
        <f>IF('Indicator Date hidden'!AT5="x","x",$AS$2-'Indicator Date hidden'!AT5)</f>
        <v>0</v>
      </c>
      <c r="AT4" s="208">
        <f>IF('Indicator Date hidden'!AU5="x","x",$AT$2-'Indicator Date hidden'!AU5)</f>
        <v>0</v>
      </c>
      <c r="AU4" s="208">
        <f>IF('Indicator Date hidden'!AV5="x","x",$AU$2-'Indicator Date hidden'!AV5)</f>
        <v>2</v>
      </c>
      <c r="AV4" s="208">
        <f>IF('Indicator Date hidden'!AW5="x","x",$AV$2-'Indicator Date hidden'!AW5)</f>
        <v>0</v>
      </c>
      <c r="AW4" s="208">
        <f>IF('Indicator Date hidden'!AX5="x","x",$AW$2-'Indicator Date hidden'!AX5)</f>
        <v>0</v>
      </c>
      <c r="AX4" s="208">
        <f>IF('Indicator Date hidden'!AY5="x","x",$AX$2-'Indicator Date hidden'!AY5)</f>
        <v>0</v>
      </c>
      <c r="AY4" s="208">
        <f>IF('Indicator Date hidden'!AZ5="x","x",$AY$2-'Indicator Date hidden'!AZ5)</f>
        <v>0</v>
      </c>
      <c r="AZ4" s="208">
        <f>IF('Indicator Date hidden'!BA5="x","x",$AZ$2-'Indicator Date hidden'!BA5)</f>
        <v>0</v>
      </c>
      <c r="BA4">
        <f t="shared" si="0"/>
        <v>16</v>
      </c>
      <c r="BB4" s="21">
        <f t="shared" si="1"/>
        <v>0.33333333333333331</v>
      </c>
      <c r="BC4">
        <f t="shared" si="2"/>
        <v>7</v>
      </c>
      <c r="BD4" s="21">
        <f t="shared" si="3"/>
        <v>1.0474837574980447</v>
      </c>
      <c r="BE4" s="277">
        <f t="shared" si="4"/>
        <v>0</v>
      </c>
    </row>
    <row r="5" spans="1:57" x14ac:dyDescent="0.35">
      <c r="A5" t="s">
        <v>7369</v>
      </c>
      <c r="B5" s="208">
        <f>IF('Indicator Date hidden'!C6="x","x",$B$2-'Indicator Date hidden'!C6)</f>
        <v>0</v>
      </c>
      <c r="C5" s="208">
        <f>IF('Indicator Date hidden'!D6="x","x",$C$2-'Indicator Date hidden'!D6)</f>
        <v>0</v>
      </c>
      <c r="D5" s="208">
        <f>IF('Indicator Date hidden'!E6="x","x",$D$2-'Indicator Date hidden'!E6)</f>
        <v>0</v>
      </c>
      <c r="E5" s="208">
        <f>IF('Indicator Date hidden'!F6="x","x",$E$2-'Indicator Date hidden'!F6)</f>
        <v>0</v>
      </c>
      <c r="F5" s="208">
        <f>IF('Indicator Date hidden'!G6="x","x",$F$2-'Indicator Date hidden'!G6)</f>
        <v>0</v>
      </c>
      <c r="G5" s="208">
        <f>IF('Indicator Date hidden'!H6="x","x",$G$2-'Indicator Date hidden'!H6)</f>
        <v>0</v>
      </c>
      <c r="H5" s="208">
        <f>IF('Indicator Date hidden'!I6="x","x",$H$2-'Indicator Date hidden'!I6)</f>
        <v>0</v>
      </c>
      <c r="I5" s="208">
        <f>IF('Indicator Date hidden'!J6="x","x",$I$2-'Indicator Date hidden'!J6)</f>
        <v>0</v>
      </c>
      <c r="J5" s="208">
        <f>IF('Indicator Date hidden'!K6="x","x",$J$2-'Indicator Date hidden'!K6)</f>
        <v>0</v>
      </c>
      <c r="K5" s="208">
        <f>IF('Indicator Date hidden'!L6="x","x",$K$2-'Indicator Date hidden'!L6)</f>
        <v>0</v>
      </c>
      <c r="L5" s="208">
        <f>IF('Indicator Date hidden'!M6="x","x",$L$2-'Indicator Date hidden'!M6)</f>
        <v>0</v>
      </c>
      <c r="M5" s="208">
        <f>IF('Indicator Date hidden'!N6="x","x",$M$2-'Indicator Date hidden'!N6)</f>
        <v>0</v>
      </c>
      <c r="N5" s="208">
        <f>IF('Indicator Date hidden'!O6="x","x",$N$2-'Indicator Date hidden'!O6)</f>
        <v>0</v>
      </c>
      <c r="O5" s="208">
        <f>IF('Indicator Date hidden'!P6="x","x",$O$2-'Indicator Date hidden'!P6)</f>
        <v>0</v>
      </c>
      <c r="P5" s="208">
        <f>IF('Indicator Date hidden'!Q6="x","x",$P$2-'Indicator Date hidden'!Q6)</f>
        <v>0</v>
      </c>
      <c r="Q5" s="208" t="str">
        <f>IF('Indicator Date hidden'!R6="x","x",$Q$2-'Indicator Date hidden'!R6)</f>
        <v>x</v>
      </c>
      <c r="R5" s="208">
        <f>IF('Indicator Date hidden'!S6="x","x",$R$2-'Indicator Date hidden'!S6)</f>
        <v>0</v>
      </c>
      <c r="S5" s="208">
        <f>IF('Indicator Date hidden'!T6="x","x",$S$2-'Indicator Date hidden'!T6)</f>
        <v>0</v>
      </c>
      <c r="T5" s="208">
        <f>IF('Indicator Date hidden'!U6="x","x",$T$2-'Indicator Date hidden'!U6)</f>
        <v>0</v>
      </c>
      <c r="U5" s="208">
        <f>IF('Indicator Date hidden'!V6="x","x",$U$2-'Indicator Date hidden'!V6)</f>
        <v>0</v>
      </c>
      <c r="V5" s="208">
        <f>IF('Indicator Date hidden'!W6="x","x",$V$2-'Indicator Date hidden'!W6)</f>
        <v>0</v>
      </c>
      <c r="W5" s="208">
        <f>IF('Indicator Date hidden'!X6="x","x",$W$2-'Indicator Date hidden'!X6)</f>
        <v>2</v>
      </c>
      <c r="X5" s="208">
        <f>IF('Indicator Date hidden'!Y6="x","x",$X$2-'Indicator Date hidden'!Y6)</f>
        <v>4</v>
      </c>
      <c r="Y5" s="208">
        <f>IF('Indicator Date hidden'!Z6="x","x",$Y$2-'Indicator Date hidden'!Z6)</f>
        <v>0</v>
      </c>
      <c r="Z5" s="208">
        <f>IF('Indicator Date hidden'!AA6="x","x",$Z$2-'Indicator Date hidden'!AA6)</f>
        <v>0</v>
      </c>
      <c r="AA5" s="208">
        <f>IF('Indicator Date hidden'!AB6="x","x",$AA$2-'Indicator Date hidden'!AB6)</f>
        <v>0</v>
      </c>
      <c r="AB5" s="208">
        <f>IF('Indicator Date hidden'!AC6="x","x",$AB$2-'Indicator Date hidden'!AC6)</f>
        <v>0</v>
      </c>
      <c r="AC5" s="208">
        <f>IF('Indicator Date hidden'!AD6="x","x",$AC$2-'Indicator Date hidden'!AD6)</f>
        <v>0</v>
      </c>
      <c r="AD5" s="208">
        <f>IF('Indicator Date hidden'!AE6="x","x",$AD$2-'Indicator Date hidden'!AE6)</f>
        <v>0</v>
      </c>
      <c r="AE5" s="208">
        <f>IF('Indicator Date hidden'!AF6="x","x",$AE$2-'Indicator Date hidden'!AF6)</f>
        <v>0</v>
      </c>
      <c r="AF5" s="208" t="str">
        <f>IF('Indicator Date hidden'!AG6="x","x",$AF$2-'Indicator Date hidden'!AG6)</f>
        <v>x</v>
      </c>
      <c r="AG5" s="208">
        <f>IF('Indicator Date hidden'!AH6="x","x",$AG$2-'Indicator Date hidden'!AH6)</f>
        <v>0</v>
      </c>
      <c r="AH5" s="208">
        <f>IF('Indicator Date hidden'!AI6="x","x",$AH$2-'Indicator Date hidden'!AI6)</f>
        <v>0</v>
      </c>
      <c r="AI5" s="208">
        <f>IF('Indicator Date hidden'!AJ6="x","x",$AI$2-'Indicator Date hidden'!AJ6)</f>
        <v>0</v>
      </c>
      <c r="AJ5" s="208">
        <f>IF('Indicator Date hidden'!AK6="x","x",$AJ$2-'Indicator Date hidden'!AK6)</f>
        <v>1</v>
      </c>
      <c r="AK5" s="208">
        <f>IF('Indicator Date hidden'!AL6="x","x",$AK$2-'Indicator Date hidden'!AL6)</f>
        <v>1</v>
      </c>
      <c r="AL5" s="208">
        <f>IF('Indicator Date hidden'!AM6="x","x",$AL$2-'Indicator Date hidden'!AM6)</f>
        <v>0</v>
      </c>
      <c r="AM5" s="208">
        <f>IF('Indicator Date hidden'!AN6="x","x",$AM$2-'Indicator Date hidden'!AN6)</f>
        <v>0</v>
      </c>
      <c r="AN5" s="208">
        <f>IF('Indicator Date hidden'!AO6="x","x",$AN$2-'Indicator Date hidden'!AO6)</f>
        <v>0</v>
      </c>
      <c r="AO5" s="208">
        <f>IF('Indicator Date hidden'!AP6="x","x",$AO$2-'Indicator Date hidden'!AP6)</f>
        <v>0</v>
      </c>
      <c r="AP5" s="208">
        <f>IF('Indicator Date hidden'!AQ6="x","x",$AP$2-'Indicator Date hidden'!AQ6)</f>
        <v>0</v>
      </c>
      <c r="AQ5" s="208">
        <f>IF('Indicator Date hidden'!AR6="x","x",$AQ$2-'Indicator Date hidden'!AR6)</f>
        <v>4</v>
      </c>
      <c r="AR5" s="208">
        <f>IF('Indicator Date hidden'!AS6="x","x",$AR$2-'Indicator Date hidden'!AS6)</f>
        <v>0</v>
      </c>
      <c r="AS5" s="208">
        <f>IF('Indicator Date hidden'!AT6="x","x",$AS$2-'Indicator Date hidden'!AT6)</f>
        <v>0</v>
      </c>
      <c r="AT5" s="208">
        <f>IF('Indicator Date hidden'!AU6="x","x",$AT$2-'Indicator Date hidden'!AU6)</f>
        <v>0</v>
      </c>
      <c r="AU5" s="208">
        <f>IF('Indicator Date hidden'!AV6="x","x",$AU$2-'Indicator Date hidden'!AV6)</f>
        <v>8</v>
      </c>
      <c r="AV5" s="208">
        <f>IF('Indicator Date hidden'!AW6="x","x",$AV$2-'Indicator Date hidden'!AW6)</f>
        <v>0</v>
      </c>
      <c r="AW5" s="208">
        <f>IF('Indicator Date hidden'!AX6="x","x",$AW$2-'Indicator Date hidden'!AX6)</f>
        <v>0</v>
      </c>
      <c r="AX5" s="208">
        <f>IF('Indicator Date hidden'!AY6="x","x",$AX$2-'Indicator Date hidden'!AY6)</f>
        <v>0</v>
      </c>
      <c r="AY5" s="208">
        <f>IF('Indicator Date hidden'!AZ6="x","x",$AY$2-'Indicator Date hidden'!AZ6)</f>
        <v>0</v>
      </c>
      <c r="AZ5" s="208">
        <f>IF('Indicator Date hidden'!BA6="x","x",$AZ$2-'Indicator Date hidden'!BA6)</f>
        <v>0</v>
      </c>
      <c r="BA5">
        <f t="shared" si="0"/>
        <v>20</v>
      </c>
      <c r="BB5" s="21">
        <f t="shared" si="1"/>
        <v>0.40816326530612246</v>
      </c>
      <c r="BC5">
        <f t="shared" si="2"/>
        <v>6</v>
      </c>
      <c r="BD5" s="21">
        <f t="shared" si="3"/>
        <v>1.3838480414828314</v>
      </c>
      <c r="BE5" s="277">
        <f t="shared" si="4"/>
        <v>0</v>
      </c>
    </row>
    <row r="6" spans="1:57" x14ac:dyDescent="0.35">
      <c r="A6" t="s">
        <v>7371</v>
      </c>
      <c r="B6" s="208">
        <f>IF('Indicator Date hidden'!C7="x","x",$B$2-'Indicator Date hidden'!C7)</f>
        <v>0</v>
      </c>
      <c r="C6" s="208">
        <f>IF('Indicator Date hidden'!D7="x","x",$C$2-'Indicator Date hidden'!D7)</f>
        <v>0</v>
      </c>
      <c r="D6" s="208">
        <f>IF('Indicator Date hidden'!E7="x","x",$D$2-'Indicator Date hidden'!E7)</f>
        <v>0</v>
      </c>
      <c r="E6" s="208">
        <f>IF('Indicator Date hidden'!F7="x","x",$E$2-'Indicator Date hidden'!F7)</f>
        <v>0</v>
      </c>
      <c r="F6" s="208">
        <f>IF('Indicator Date hidden'!G7="x","x",$F$2-'Indicator Date hidden'!G7)</f>
        <v>0</v>
      </c>
      <c r="G6" s="208">
        <f>IF('Indicator Date hidden'!H7="x","x",$G$2-'Indicator Date hidden'!H7)</f>
        <v>0</v>
      </c>
      <c r="H6" s="208">
        <f>IF('Indicator Date hidden'!I7="x","x",$H$2-'Indicator Date hidden'!I7)</f>
        <v>0</v>
      </c>
      <c r="I6" s="208">
        <f>IF('Indicator Date hidden'!J7="x","x",$I$2-'Indicator Date hidden'!J7)</f>
        <v>0</v>
      </c>
      <c r="J6" s="208">
        <f>IF('Indicator Date hidden'!K7="x","x",$J$2-'Indicator Date hidden'!K7)</f>
        <v>0</v>
      </c>
      <c r="K6" s="208">
        <f>IF('Indicator Date hidden'!L7="x","x",$K$2-'Indicator Date hidden'!L7)</f>
        <v>0</v>
      </c>
      <c r="L6" s="208">
        <f>IF('Indicator Date hidden'!M7="x","x",$L$2-'Indicator Date hidden'!M7)</f>
        <v>0</v>
      </c>
      <c r="M6" s="208">
        <f>IF('Indicator Date hidden'!N7="x","x",$M$2-'Indicator Date hidden'!N7)</f>
        <v>0</v>
      </c>
      <c r="N6" s="208">
        <f>IF('Indicator Date hidden'!O7="x","x",$N$2-'Indicator Date hidden'!O7)</f>
        <v>0</v>
      </c>
      <c r="O6" s="208">
        <f>IF('Indicator Date hidden'!P7="x","x",$O$2-'Indicator Date hidden'!P7)</f>
        <v>0</v>
      </c>
      <c r="P6" s="208">
        <f>IF('Indicator Date hidden'!Q7="x","x",$P$2-'Indicator Date hidden'!Q7)</f>
        <v>0</v>
      </c>
      <c r="Q6" s="208" t="str">
        <f>IF('Indicator Date hidden'!R7="x","x",$Q$2-'Indicator Date hidden'!R7)</f>
        <v>x</v>
      </c>
      <c r="R6" s="208">
        <f>IF('Indicator Date hidden'!S7="x","x",$R$2-'Indicator Date hidden'!S7)</f>
        <v>0</v>
      </c>
      <c r="S6" s="208">
        <f>IF('Indicator Date hidden'!T7="x","x",$S$2-'Indicator Date hidden'!T7)</f>
        <v>0</v>
      </c>
      <c r="T6" s="208">
        <f>IF('Indicator Date hidden'!U7="x","x",$T$2-'Indicator Date hidden'!U7)</f>
        <v>0</v>
      </c>
      <c r="U6" s="208">
        <f>IF('Indicator Date hidden'!V7="x","x",$U$2-'Indicator Date hidden'!V7)</f>
        <v>0</v>
      </c>
      <c r="V6" s="208">
        <f>IF('Indicator Date hidden'!W7="x","x",$V$2-'Indicator Date hidden'!W7)</f>
        <v>0</v>
      </c>
      <c r="W6" s="208">
        <f>IF('Indicator Date hidden'!X7="x","x",$W$2-'Indicator Date hidden'!X7)</f>
        <v>7</v>
      </c>
      <c r="X6" s="208">
        <f>IF('Indicator Date hidden'!Y7="x","x",$X$2-'Indicator Date hidden'!Y7)</f>
        <v>5</v>
      </c>
      <c r="Y6" s="208">
        <f>IF('Indicator Date hidden'!Z7="x","x",$Y$2-'Indicator Date hidden'!Z7)</f>
        <v>0</v>
      </c>
      <c r="Z6" s="208">
        <f>IF('Indicator Date hidden'!AA7="x","x",$Z$2-'Indicator Date hidden'!AA7)</f>
        <v>0</v>
      </c>
      <c r="AA6" s="208">
        <f>IF('Indicator Date hidden'!AB7="x","x",$AA$2-'Indicator Date hidden'!AB7)</f>
        <v>0</v>
      </c>
      <c r="AB6" s="208">
        <f>IF('Indicator Date hidden'!AC7="x","x",$AB$2-'Indicator Date hidden'!AC7)</f>
        <v>0</v>
      </c>
      <c r="AC6" s="208">
        <f>IF('Indicator Date hidden'!AD7="x","x",$AC$2-'Indicator Date hidden'!AD7)</f>
        <v>0</v>
      </c>
      <c r="AD6" s="208">
        <f>IF('Indicator Date hidden'!AE7="x","x",$AD$2-'Indicator Date hidden'!AE7)</f>
        <v>0</v>
      </c>
      <c r="AE6" s="208" t="str">
        <f>IF('Indicator Date hidden'!AF7="x","x",$AE$2-'Indicator Date hidden'!AF7)</f>
        <v>x</v>
      </c>
      <c r="AF6" s="208">
        <f>IF('Indicator Date hidden'!AG7="x","x",$AF$2-'Indicator Date hidden'!AG7)</f>
        <v>5</v>
      </c>
      <c r="AG6" s="208">
        <f>IF('Indicator Date hidden'!AH7="x","x",$AG$2-'Indicator Date hidden'!AH7)</f>
        <v>0</v>
      </c>
      <c r="AH6" s="208">
        <f>IF('Indicator Date hidden'!AI7="x","x",$AH$2-'Indicator Date hidden'!AI7)</f>
        <v>0</v>
      </c>
      <c r="AI6" s="208">
        <f>IF('Indicator Date hidden'!AJ7="x","x",$AI$2-'Indicator Date hidden'!AJ7)</f>
        <v>0</v>
      </c>
      <c r="AJ6" s="208" t="str">
        <f>IF('Indicator Date hidden'!AK7="x","x",$AJ$2-'Indicator Date hidden'!AK7)</f>
        <v>x</v>
      </c>
      <c r="AK6" s="208">
        <f>IF('Indicator Date hidden'!AL7="x","x",$AK$2-'Indicator Date hidden'!AL7)</f>
        <v>1</v>
      </c>
      <c r="AL6" s="208">
        <f>IF('Indicator Date hidden'!AM7="x","x",$AL$2-'Indicator Date hidden'!AM7)</f>
        <v>0</v>
      </c>
      <c r="AM6" s="208">
        <f>IF('Indicator Date hidden'!AN7="x","x",$AM$2-'Indicator Date hidden'!AN7)</f>
        <v>0</v>
      </c>
      <c r="AN6" s="208">
        <f>IF('Indicator Date hidden'!AO7="x","x",$AN$2-'Indicator Date hidden'!AO7)</f>
        <v>0</v>
      </c>
      <c r="AO6" s="208">
        <f>IF('Indicator Date hidden'!AP7="x","x",$AO$2-'Indicator Date hidden'!AP7)</f>
        <v>1</v>
      </c>
      <c r="AP6" s="208">
        <f>IF('Indicator Date hidden'!AQ7="x","x",$AP$2-'Indicator Date hidden'!AQ7)</f>
        <v>1</v>
      </c>
      <c r="AQ6" s="208">
        <f>IF('Indicator Date hidden'!AR7="x","x",$AQ$2-'Indicator Date hidden'!AR7)</f>
        <v>8</v>
      </c>
      <c r="AR6" s="208">
        <f>IF('Indicator Date hidden'!AS7="x","x",$AR$2-'Indicator Date hidden'!AS7)</f>
        <v>0</v>
      </c>
      <c r="AS6" s="208">
        <f>IF('Indicator Date hidden'!AT7="x","x",$AS$2-'Indicator Date hidden'!AT7)</f>
        <v>0</v>
      </c>
      <c r="AT6" s="208">
        <f>IF('Indicator Date hidden'!AU7="x","x",$AT$2-'Indicator Date hidden'!AU7)</f>
        <v>0</v>
      </c>
      <c r="AU6" s="208">
        <f>IF('Indicator Date hidden'!AV7="x","x",$AU$2-'Indicator Date hidden'!AV7)</f>
        <v>1</v>
      </c>
      <c r="AV6" s="208">
        <f>IF('Indicator Date hidden'!AW7="x","x",$AV$2-'Indicator Date hidden'!AW7)</f>
        <v>0</v>
      </c>
      <c r="AW6" s="208">
        <f>IF('Indicator Date hidden'!AX7="x","x",$AW$2-'Indicator Date hidden'!AX7)</f>
        <v>0</v>
      </c>
      <c r="AX6" s="208">
        <f>IF('Indicator Date hidden'!AY7="x","x",$AX$2-'Indicator Date hidden'!AY7)</f>
        <v>0</v>
      </c>
      <c r="AY6" s="208">
        <f>IF('Indicator Date hidden'!AZ7="x","x",$AY$2-'Indicator Date hidden'!AZ7)</f>
        <v>0</v>
      </c>
      <c r="AZ6" s="208">
        <f>IF('Indicator Date hidden'!BA7="x","x",$AZ$2-'Indicator Date hidden'!BA7)</f>
        <v>0</v>
      </c>
      <c r="BA6">
        <f t="shared" si="0"/>
        <v>29</v>
      </c>
      <c r="BB6" s="21">
        <f t="shared" si="1"/>
        <v>0.60416666666666663</v>
      </c>
      <c r="BC6">
        <f t="shared" si="2"/>
        <v>8</v>
      </c>
      <c r="BD6" s="21">
        <f t="shared" si="3"/>
        <v>1.7646952443851476</v>
      </c>
      <c r="BE6" s="277">
        <f t="shared" si="4"/>
        <v>0</v>
      </c>
    </row>
    <row r="7" spans="1:57" x14ac:dyDescent="0.35">
      <c r="A7" t="s">
        <v>7373</v>
      </c>
      <c r="B7" s="208">
        <f>IF('Indicator Date hidden'!C8="x","x",$B$2-'Indicator Date hidden'!C8)</f>
        <v>0</v>
      </c>
      <c r="C7" s="208">
        <f>IF('Indicator Date hidden'!D8="x","x",$C$2-'Indicator Date hidden'!D8)</f>
        <v>0</v>
      </c>
      <c r="D7" s="208">
        <f>IF('Indicator Date hidden'!E8="x","x",$D$2-'Indicator Date hidden'!E8)</f>
        <v>0</v>
      </c>
      <c r="E7" s="208">
        <f>IF('Indicator Date hidden'!F8="x","x",$E$2-'Indicator Date hidden'!F8)</f>
        <v>0</v>
      </c>
      <c r="F7" s="208">
        <f>IF('Indicator Date hidden'!G8="x","x",$F$2-'Indicator Date hidden'!G8)</f>
        <v>0</v>
      </c>
      <c r="G7" s="208">
        <f>IF('Indicator Date hidden'!H8="x","x",$G$2-'Indicator Date hidden'!H8)</f>
        <v>0</v>
      </c>
      <c r="H7" s="208">
        <f>IF('Indicator Date hidden'!I8="x","x",$H$2-'Indicator Date hidden'!I8)</f>
        <v>0</v>
      </c>
      <c r="I7" s="208">
        <f>IF('Indicator Date hidden'!J8="x","x",$I$2-'Indicator Date hidden'!J8)</f>
        <v>0</v>
      </c>
      <c r="J7" s="208">
        <f>IF('Indicator Date hidden'!K8="x","x",$J$2-'Indicator Date hidden'!K8)</f>
        <v>0</v>
      </c>
      <c r="K7" s="208">
        <f>IF('Indicator Date hidden'!L8="x","x",$K$2-'Indicator Date hidden'!L8)</f>
        <v>0</v>
      </c>
      <c r="L7" s="208">
        <f>IF('Indicator Date hidden'!M8="x","x",$L$2-'Indicator Date hidden'!M8)</f>
        <v>0</v>
      </c>
      <c r="M7" s="208">
        <f>IF('Indicator Date hidden'!N8="x","x",$M$2-'Indicator Date hidden'!N8)</f>
        <v>0</v>
      </c>
      <c r="N7" s="208">
        <f>IF('Indicator Date hidden'!O8="x","x",$N$2-'Indicator Date hidden'!O8)</f>
        <v>0</v>
      </c>
      <c r="O7" s="208">
        <f>IF('Indicator Date hidden'!P8="x","x",$O$2-'Indicator Date hidden'!P8)</f>
        <v>0</v>
      </c>
      <c r="P7" s="208">
        <f>IF('Indicator Date hidden'!Q8="x","x",$P$2-'Indicator Date hidden'!Q8)</f>
        <v>0</v>
      </c>
      <c r="Q7" s="208" t="str">
        <f>IF('Indicator Date hidden'!R8="x","x",$Q$2-'Indicator Date hidden'!R8)</f>
        <v>x</v>
      </c>
      <c r="R7" s="208">
        <f>IF('Indicator Date hidden'!S8="x","x",$R$2-'Indicator Date hidden'!S8)</f>
        <v>0</v>
      </c>
      <c r="S7" s="208">
        <f>IF('Indicator Date hidden'!T8="x","x",$S$2-'Indicator Date hidden'!T8)</f>
        <v>0</v>
      </c>
      <c r="T7" s="208">
        <f>IF('Indicator Date hidden'!U8="x","x",$T$2-'Indicator Date hidden'!U8)</f>
        <v>0</v>
      </c>
      <c r="U7" s="208">
        <f>IF('Indicator Date hidden'!V8="x","x",$U$2-'Indicator Date hidden'!V8)</f>
        <v>0</v>
      </c>
      <c r="V7" s="208">
        <f>IF('Indicator Date hidden'!W8="x","x",$V$2-'Indicator Date hidden'!W8)</f>
        <v>0</v>
      </c>
      <c r="W7" s="208" t="str">
        <f>IF('Indicator Date hidden'!X8="x","x",$W$2-'Indicator Date hidden'!X8)</f>
        <v>x</v>
      </c>
      <c r="X7" s="208" t="str">
        <f>IF('Indicator Date hidden'!Y8="x","x",$X$2-'Indicator Date hidden'!Y8)</f>
        <v>x</v>
      </c>
      <c r="Y7" s="208">
        <f>IF('Indicator Date hidden'!Z8="x","x",$Y$2-'Indicator Date hidden'!Z8)</f>
        <v>0</v>
      </c>
      <c r="Z7" s="208">
        <f>IF('Indicator Date hidden'!AA8="x","x",$Z$2-'Indicator Date hidden'!AA8)</f>
        <v>0</v>
      </c>
      <c r="AA7" s="208" t="str">
        <f>IF('Indicator Date hidden'!AB8="x","x",$AA$2-'Indicator Date hidden'!AB8)</f>
        <v>x</v>
      </c>
      <c r="AB7" s="208">
        <f>IF('Indicator Date hidden'!AC8="x","x",$AB$2-'Indicator Date hidden'!AC8)</f>
        <v>0</v>
      </c>
      <c r="AC7" s="208">
        <f>IF('Indicator Date hidden'!AD8="x","x",$AC$2-'Indicator Date hidden'!AD8)</f>
        <v>0</v>
      </c>
      <c r="AD7" s="208" t="str">
        <f>IF('Indicator Date hidden'!AE8="x","x",$AD$2-'Indicator Date hidden'!AE8)</f>
        <v>x</v>
      </c>
      <c r="AE7" s="208" t="str">
        <f>IF('Indicator Date hidden'!AF8="x","x",$AE$2-'Indicator Date hidden'!AF8)</f>
        <v>x</v>
      </c>
      <c r="AF7" s="208" t="str">
        <f>IF('Indicator Date hidden'!AG8="x","x",$AF$2-'Indicator Date hidden'!AG8)</f>
        <v>x</v>
      </c>
      <c r="AG7" s="208">
        <f>IF('Indicator Date hidden'!AH8="x","x",$AG$2-'Indicator Date hidden'!AH8)</f>
        <v>0</v>
      </c>
      <c r="AH7" s="208">
        <f>IF('Indicator Date hidden'!AI8="x","x",$AH$2-'Indicator Date hidden'!AI8)</f>
        <v>0</v>
      </c>
      <c r="AI7" s="208">
        <f>IF('Indicator Date hidden'!AJ8="x","x",$AI$2-'Indicator Date hidden'!AJ8)</f>
        <v>0</v>
      </c>
      <c r="AJ7" s="208" t="str">
        <f>IF('Indicator Date hidden'!AK8="x","x",$AJ$2-'Indicator Date hidden'!AK8)</f>
        <v>x</v>
      </c>
      <c r="AK7" s="208">
        <f>IF('Indicator Date hidden'!AL8="x","x",$AK$2-'Indicator Date hidden'!AL8)</f>
        <v>1</v>
      </c>
      <c r="AL7" s="208">
        <f>IF('Indicator Date hidden'!AM8="x","x",$AL$2-'Indicator Date hidden'!AM8)</f>
        <v>0</v>
      </c>
      <c r="AM7" s="208">
        <f>IF('Indicator Date hidden'!AN8="x","x",$AM$2-'Indicator Date hidden'!AN8)</f>
        <v>0</v>
      </c>
      <c r="AN7" s="208">
        <f>IF('Indicator Date hidden'!AO8="x","x",$AN$2-'Indicator Date hidden'!AO8)</f>
        <v>0</v>
      </c>
      <c r="AO7" s="208">
        <f>IF('Indicator Date hidden'!AP8="x","x",$AO$2-'Indicator Date hidden'!AP8)</f>
        <v>0</v>
      </c>
      <c r="AP7" s="208" t="str">
        <f>IF('Indicator Date hidden'!AQ8="x","x",$AP$2-'Indicator Date hidden'!AQ8)</f>
        <v>x</v>
      </c>
      <c r="AQ7" s="208">
        <f>IF('Indicator Date hidden'!AR8="x","x",$AQ$2-'Indicator Date hidden'!AR8)</f>
        <v>6</v>
      </c>
      <c r="AR7" s="208">
        <f>IF('Indicator Date hidden'!AS8="x","x",$AR$2-'Indicator Date hidden'!AS8)</f>
        <v>0</v>
      </c>
      <c r="AS7" s="208" t="str">
        <f>IF('Indicator Date hidden'!AT8="x","x",$AS$2-'Indicator Date hidden'!AT8)</f>
        <v>x</v>
      </c>
      <c r="AT7" s="208">
        <f>IF('Indicator Date hidden'!AU8="x","x",$AT$2-'Indicator Date hidden'!AU8)</f>
        <v>0</v>
      </c>
      <c r="AU7" s="208">
        <f>IF('Indicator Date hidden'!AV8="x","x",$AU$2-'Indicator Date hidden'!AV8)</f>
        <v>1</v>
      </c>
      <c r="AV7" s="208">
        <f>IF('Indicator Date hidden'!AW8="x","x",$AV$2-'Indicator Date hidden'!AW8)</f>
        <v>0</v>
      </c>
      <c r="AW7" s="208">
        <f>IF('Indicator Date hidden'!AX8="x","x",$AW$2-'Indicator Date hidden'!AX8)</f>
        <v>0</v>
      </c>
      <c r="AX7" s="208">
        <f>IF('Indicator Date hidden'!AY8="x","x",$AX$2-'Indicator Date hidden'!AY8)</f>
        <v>0</v>
      </c>
      <c r="AY7" s="208">
        <f>IF('Indicator Date hidden'!AZ8="x","x",$AY$2-'Indicator Date hidden'!AZ8)</f>
        <v>4</v>
      </c>
      <c r="AZ7" s="208">
        <f>IF('Indicator Date hidden'!BA8="x","x",$AZ$2-'Indicator Date hidden'!BA8)</f>
        <v>0</v>
      </c>
      <c r="BA7">
        <f t="shared" si="0"/>
        <v>12</v>
      </c>
      <c r="BB7" s="21">
        <f t="shared" si="1"/>
        <v>0.29268292682926828</v>
      </c>
      <c r="BC7">
        <f t="shared" si="2"/>
        <v>4</v>
      </c>
      <c r="BD7" s="21">
        <f t="shared" si="3"/>
        <v>1.1096890893733977</v>
      </c>
      <c r="BE7" s="277">
        <f t="shared" si="4"/>
        <v>0</v>
      </c>
    </row>
    <row r="8" spans="1:57" x14ac:dyDescent="0.35">
      <c r="A8" t="s">
        <v>7375</v>
      </c>
      <c r="B8" s="208">
        <f>IF('Indicator Date hidden'!C9="x","x",$B$2-'Indicator Date hidden'!C9)</f>
        <v>0</v>
      </c>
      <c r="C8" s="208">
        <f>IF('Indicator Date hidden'!D9="x","x",$C$2-'Indicator Date hidden'!D9)</f>
        <v>0</v>
      </c>
      <c r="D8" s="208">
        <f>IF('Indicator Date hidden'!E9="x","x",$D$2-'Indicator Date hidden'!E9)</f>
        <v>0</v>
      </c>
      <c r="E8" s="208">
        <f>IF('Indicator Date hidden'!F9="x","x",$E$2-'Indicator Date hidden'!F9)</f>
        <v>0</v>
      </c>
      <c r="F8" s="208">
        <f>IF('Indicator Date hidden'!G9="x","x",$F$2-'Indicator Date hidden'!G9)</f>
        <v>0</v>
      </c>
      <c r="G8" s="208">
        <f>IF('Indicator Date hidden'!H9="x","x",$G$2-'Indicator Date hidden'!H9)</f>
        <v>0</v>
      </c>
      <c r="H8" s="208">
        <f>IF('Indicator Date hidden'!I9="x","x",$H$2-'Indicator Date hidden'!I9)</f>
        <v>0</v>
      </c>
      <c r="I8" s="208">
        <f>IF('Indicator Date hidden'!J9="x","x",$I$2-'Indicator Date hidden'!J9)</f>
        <v>0</v>
      </c>
      <c r="J8" s="208">
        <f>IF('Indicator Date hidden'!K9="x","x",$J$2-'Indicator Date hidden'!K9)</f>
        <v>0</v>
      </c>
      <c r="K8" s="208">
        <f>IF('Indicator Date hidden'!L9="x","x",$K$2-'Indicator Date hidden'!L9)</f>
        <v>0</v>
      </c>
      <c r="L8" s="208">
        <f>IF('Indicator Date hidden'!M9="x","x",$L$2-'Indicator Date hidden'!M9)</f>
        <v>0</v>
      </c>
      <c r="M8" s="208">
        <f>IF('Indicator Date hidden'!N9="x","x",$M$2-'Indicator Date hidden'!N9)</f>
        <v>0</v>
      </c>
      <c r="N8" s="208">
        <f>IF('Indicator Date hidden'!O9="x","x",$N$2-'Indicator Date hidden'!O9)</f>
        <v>0</v>
      </c>
      <c r="O8" s="208">
        <f>IF('Indicator Date hidden'!P9="x","x",$O$2-'Indicator Date hidden'!P9)</f>
        <v>0</v>
      </c>
      <c r="P8" s="208">
        <f>IF('Indicator Date hidden'!Q9="x","x",$P$2-'Indicator Date hidden'!Q9)</f>
        <v>0</v>
      </c>
      <c r="Q8" s="208">
        <f>IF('Indicator Date hidden'!R9="x","x",$Q$2-'Indicator Date hidden'!R9)</f>
        <v>9</v>
      </c>
      <c r="R8" s="208">
        <f>IF('Indicator Date hidden'!S9="x","x",$R$2-'Indicator Date hidden'!S9)</f>
        <v>0</v>
      </c>
      <c r="S8" s="208">
        <f>IF('Indicator Date hidden'!T9="x","x",$S$2-'Indicator Date hidden'!T9)</f>
        <v>0</v>
      </c>
      <c r="T8" s="208">
        <f>IF('Indicator Date hidden'!U9="x","x",$T$2-'Indicator Date hidden'!U9)</f>
        <v>0</v>
      </c>
      <c r="U8" s="208">
        <f>IF('Indicator Date hidden'!V9="x","x",$U$2-'Indicator Date hidden'!V9)</f>
        <v>0</v>
      </c>
      <c r="V8" s="208">
        <f>IF('Indicator Date hidden'!W9="x","x",$V$2-'Indicator Date hidden'!W9)</f>
        <v>0</v>
      </c>
      <c r="W8" s="208">
        <f>IF('Indicator Date hidden'!X9="x","x",$W$2-'Indicator Date hidden'!X9)</f>
        <v>9</v>
      </c>
      <c r="X8" s="208">
        <f>IF('Indicator Date hidden'!Y9="x","x",$X$2-'Indicator Date hidden'!Y9)</f>
        <v>1</v>
      </c>
      <c r="Y8" s="208">
        <f>IF('Indicator Date hidden'!Z9="x","x",$Y$2-'Indicator Date hidden'!Z9)</f>
        <v>0</v>
      </c>
      <c r="Z8" s="208">
        <f>IF('Indicator Date hidden'!AA9="x","x",$Z$2-'Indicator Date hidden'!AA9)</f>
        <v>0</v>
      </c>
      <c r="AA8" s="208">
        <f>IF('Indicator Date hidden'!AB9="x","x",$AA$2-'Indicator Date hidden'!AB9)</f>
        <v>0</v>
      </c>
      <c r="AB8" s="208">
        <f>IF('Indicator Date hidden'!AC9="x","x",$AB$2-'Indicator Date hidden'!AC9)</f>
        <v>0</v>
      </c>
      <c r="AC8" s="208">
        <f>IF('Indicator Date hidden'!AD9="x","x",$AC$2-'Indicator Date hidden'!AD9)</f>
        <v>0</v>
      </c>
      <c r="AD8" s="208" t="str">
        <f>IF('Indicator Date hidden'!AE9="x","x",$AD$2-'Indicator Date hidden'!AE9)</f>
        <v>x</v>
      </c>
      <c r="AE8" s="208">
        <f>IF('Indicator Date hidden'!AF9="x","x",$AE$2-'Indicator Date hidden'!AF9)</f>
        <v>0</v>
      </c>
      <c r="AF8" s="208">
        <f>IF('Indicator Date hidden'!AG9="x","x",$AF$2-'Indicator Date hidden'!AG9)</f>
        <v>0</v>
      </c>
      <c r="AG8" s="208">
        <f>IF('Indicator Date hidden'!AH9="x","x",$AG$2-'Indicator Date hidden'!AH9)</f>
        <v>0</v>
      </c>
      <c r="AH8" s="208">
        <f>IF('Indicator Date hidden'!AI9="x","x",$AH$2-'Indicator Date hidden'!AI9)</f>
        <v>0</v>
      </c>
      <c r="AI8" s="208">
        <f>IF('Indicator Date hidden'!AJ9="x","x",$AI$2-'Indicator Date hidden'!AJ9)</f>
        <v>0</v>
      </c>
      <c r="AJ8" s="208" t="str">
        <f>IF('Indicator Date hidden'!AK9="x","x",$AJ$2-'Indicator Date hidden'!AK9)</f>
        <v>x</v>
      </c>
      <c r="AK8" s="208">
        <f>IF('Indicator Date hidden'!AL9="x","x",$AK$2-'Indicator Date hidden'!AL9)</f>
        <v>1</v>
      </c>
      <c r="AL8" s="208">
        <f>IF('Indicator Date hidden'!AM9="x","x",$AL$2-'Indicator Date hidden'!AM9)</f>
        <v>0</v>
      </c>
      <c r="AM8" s="208">
        <f>IF('Indicator Date hidden'!AN9="x","x",$AM$2-'Indicator Date hidden'!AN9)</f>
        <v>0</v>
      </c>
      <c r="AN8" s="208">
        <f>IF('Indicator Date hidden'!AO9="x","x",$AN$2-'Indicator Date hidden'!AO9)</f>
        <v>0</v>
      </c>
      <c r="AO8" s="208" t="str">
        <f>IF('Indicator Date hidden'!AP9="x","x",$AO$2-'Indicator Date hidden'!AP9)</f>
        <v>x</v>
      </c>
      <c r="AP8" s="208" t="str">
        <f>IF('Indicator Date hidden'!AQ9="x","x",$AP$2-'Indicator Date hidden'!AQ9)</f>
        <v>x</v>
      </c>
      <c r="AQ8" s="208">
        <f>IF('Indicator Date hidden'!AR9="x","x",$AQ$2-'Indicator Date hidden'!AR9)</f>
        <v>0</v>
      </c>
      <c r="AR8" s="208">
        <f>IF('Indicator Date hidden'!AS9="x","x",$AR$2-'Indicator Date hidden'!AS9)</f>
        <v>0</v>
      </c>
      <c r="AS8" s="208">
        <f>IF('Indicator Date hidden'!AT9="x","x",$AS$2-'Indicator Date hidden'!AT9)</f>
        <v>0</v>
      </c>
      <c r="AT8" s="208">
        <f>IF('Indicator Date hidden'!AU9="x","x",$AT$2-'Indicator Date hidden'!AU9)</f>
        <v>0</v>
      </c>
      <c r="AU8" s="208">
        <f>IF('Indicator Date hidden'!AV9="x","x",$AU$2-'Indicator Date hidden'!AV9)</f>
        <v>1</v>
      </c>
      <c r="AV8" s="208">
        <f>IF('Indicator Date hidden'!AW9="x","x",$AV$2-'Indicator Date hidden'!AW9)</f>
        <v>0</v>
      </c>
      <c r="AW8" s="208">
        <f>IF('Indicator Date hidden'!AX9="x","x",$AW$2-'Indicator Date hidden'!AX9)</f>
        <v>0</v>
      </c>
      <c r="AX8" s="208">
        <f>IF('Indicator Date hidden'!AY9="x","x",$AX$2-'Indicator Date hidden'!AY9)</f>
        <v>0</v>
      </c>
      <c r="AY8" s="208">
        <f>IF('Indicator Date hidden'!AZ9="x","x",$AY$2-'Indicator Date hidden'!AZ9)</f>
        <v>0</v>
      </c>
      <c r="AZ8" s="208">
        <f>IF('Indicator Date hidden'!BA9="x","x",$AZ$2-'Indicator Date hidden'!BA9)</f>
        <v>0</v>
      </c>
      <c r="BA8">
        <f t="shared" si="0"/>
        <v>21</v>
      </c>
      <c r="BB8" s="21">
        <f t="shared" si="1"/>
        <v>0.44680851063829785</v>
      </c>
      <c r="BC8">
        <f t="shared" si="2"/>
        <v>5</v>
      </c>
      <c r="BD8" s="21">
        <f t="shared" si="3"/>
        <v>1.8196154683596</v>
      </c>
      <c r="BE8" s="277">
        <f t="shared" si="4"/>
        <v>0</v>
      </c>
    </row>
    <row r="9" spans="1:57" x14ac:dyDescent="0.35">
      <c r="A9" t="s">
        <v>7376</v>
      </c>
      <c r="B9" s="208">
        <f>IF('Indicator Date hidden'!C10="x","x",$B$2-'Indicator Date hidden'!C10)</f>
        <v>0</v>
      </c>
      <c r="C9" s="208">
        <f>IF('Indicator Date hidden'!D10="x","x",$C$2-'Indicator Date hidden'!D10)</f>
        <v>0</v>
      </c>
      <c r="D9" s="208">
        <f>IF('Indicator Date hidden'!E10="x","x",$D$2-'Indicator Date hidden'!E10)</f>
        <v>0</v>
      </c>
      <c r="E9" s="208">
        <f>IF('Indicator Date hidden'!F10="x","x",$E$2-'Indicator Date hidden'!F10)</f>
        <v>0</v>
      </c>
      <c r="F9" s="208">
        <f>IF('Indicator Date hidden'!G10="x","x",$F$2-'Indicator Date hidden'!G10)</f>
        <v>0</v>
      </c>
      <c r="G9" s="208">
        <f>IF('Indicator Date hidden'!H10="x","x",$G$2-'Indicator Date hidden'!H10)</f>
        <v>0</v>
      </c>
      <c r="H9" s="208">
        <f>IF('Indicator Date hidden'!I10="x","x",$H$2-'Indicator Date hidden'!I10)</f>
        <v>0</v>
      </c>
      <c r="I9" s="208">
        <f>IF('Indicator Date hidden'!J10="x","x",$I$2-'Indicator Date hidden'!J10)</f>
        <v>0</v>
      </c>
      <c r="J9" s="208">
        <f>IF('Indicator Date hidden'!K10="x","x",$J$2-'Indicator Date hidden'!K10)</f>
        <v>0</v>
      </c>
      <c r="K9" s="208">
        <f>IF('Indicator Date hidden'!L10="x","x",$K$2-'Indicator Date hidden'!L10)</f>
        <v>0</v>
      </c>
      <c r="L9" s="208">
        <f>IF('Indicator Date hidden'!M10="x","x",$L$2-'Indicator Date hidden'!M10)</f>
        <v>0</v>
      </c>
      <c r="M9" s="208">
        <f>IF('Indicator Date hidden'!N10="x","x",$M$2-'Indicator Date hidden'!N10)</f>
        <v>0</v>
      </c>
      <c r="N9" s="208">
        <f>IF('Indicator Date hidden'!O10="x","x",$N$2-'Indicator Date hidden'!O10)</f>
        <v>0</v>
      </c>
      <c r="O9" s="208">
        <f>IF('Indicator Date hidden'!P10="x","x",$O$2-'Indicator Date hidden'!P10)</f>
        <v>0</v>
      </c>
      <c r="P9" s="208">
        <f>IF('Indicator Date hidden'!Q10="x","x",$P$2-'Indicator Date hidden'!Q10)</f>
        <v>0</v>
      </c>
      <c r="Q9" s="208">
        <f>IF('Indicator Date hidden'!R10="x","x",$Q$2-'Indicator Date hidden'!R10)</f>
        <v>4</v>
      </c>
      <c r="R9" s="208">
        <f>IF('Indicator Date hidden'!S10="x","x",$R$2-'Indicator Date hidden'!S10)</f>
        <v>0</v>
      </c>
      <c r="S9" s="208">
        <f>IF('Indicator Date hidden'!T10="x","x",$S$2-'Indicator Date hidden'!T10)</f>
        <v>0</v>
      </c>
      <c r="T9" s="208">
        <f>IF('Indicator Date hidden'!U10="x","x",$T$2-'Indicator Date hidden'!U10)</f>
        <v>0</v>
      </c>
      <c r="U9" s="208">
        <f>IF('Indicator Date hidden'!V10="x","x",$U$2-'Indicator Date hidden'!V10)</f>
        <v>0</v>
      </c>
      <c r="V9" s="208">
        <f>IF('Indicator Date hidden'!W10="x","x",$V$2-'Indicator Date hidden'!W10)</f>
        <v>0</v>
      </c>
      <c r="W9" s="208">
        <f>IF('Indicator Date hidden'!X10="x","x",$W$2-'Indicator Date hidden'!X10)</f>
        <v>4</v>
      </c>
      <c r="X9" s="208">
        <f>IF('Indicator Date hidden'!Y10="x","x",$X$2-'Indicator Date hidden'!Y10)</f>
        <v>1</v>
      </c>
      <c r="Y9" s="208">
        <f>IF('Indicator Date hidden'!Z10="x","x",$Y$2-'Indicator Date hidden'!Z10)</f>
        <v>0</v>
      </c>
      <c r="Z9" s="208">
        <f>IF('Indicator Date hidden'!AA10="x","x",$Z$2-'Indicator Date hidden'!AA10)</f>
        <v>0</v>
      </c>
      <c r="AA9" s="208">
        <f>IF('Indicator Date hidden'!AB10="x","x",$AA$2-'Indicator Date hidden'!AB10)</f>
        <v>0</v>
      </c>
      <c r="AB9" s="208">
        <f>IF('Indicator Date hidden'!AC10="x","x",$AB$2-'Indicator Date hidden'!AC10)</f>
        <v>0</v>
      </c>
      <c r="AC9" s="208">
        <f>IF('Indicator Date hidden'!AD10="x","x",$AC$2-'Indicator Date hidden'!AD10)</f>
        <v>0</v>
      </c>
      <c r="AD9" s="208" t="str">
        <f>IF('Indicator Date hidden'!AE10="x","x",$AD$2-'Indicator Date hidden'!AE10)</f>
        <v>x</v>
      </c>
      <c r="AE9" s="208">
        <f>IF('Indicator Date hidden'!AF10="x","x",$AE$2-'Indicator Date hidden'!AF10)</f>
        <v>0</v>
      </c>
      <c r="AF9" s="208">
        <f>IF('Indicator Date hidden'!AG10="x","x",$AF$2-'Indicator Date hidden'!AG10)</f>
        <v>0</v>
      </c>
      <c r="AG9" s="208">
        <f>IF('Indicator Date hidden'!AH10="x","x",$AG$2-'Indicator Date hidden'!AH10)</f>
        <v>0</v>
      </c>
      <c r="AH9" s="208">
        <f>IF('Indicator Date hidden'!AI10="x","x",$AH$2-'Indicator Date hidden'!AI10)</f>
        <v>0</v>
      </c>
      <c r="AI9" s="208">
        <f>IF('Indicator Date hidden'!AJ10="x","x",$AI$2-'Indicator Date hidden'!AJ10)</f>
        <v>0</v>
      </c>
      <c r="AJ9" s="208">
        <f>IF('Indicator Date hidden'!AK10="x","x",$AJ$2-'Indicator Date hidden'!AK10)</f>
        <v>1</v>
      </c>
      <c r="AK9" s="208">
        <f>IF('Indicator Date hidden'!AL10="x","x",$AK$2-'Indicator Date hidden'!AL10)</f>
        <v>1</v>
      </c>
      <c r="AL9" s="208">
        <f>IF('Indicator Date hidden'!AM10="x","x",$AL$2-'Indicator Date hidden'!AM10)</f>
        <v>0</v>
      </c>
      <c r="AM9" s="208">
        <f>IF('Indicator Date hidden'!AN10="x","x",$AM$2-'Indicator Date hidden'!AN10)</f>
        <v>0</v>
      </c>
      <c r="AN9" s="208">
        <f>IF('Indicator Date hidden'!AO10="x","x",$AN$2-'Indicator Date hidden'!AO10)</f>
        <v>0</v>
      </c>
      <c r="AO9" s="208">
        <f>IF('Indicator Date hidden'!AP10="x","x",$AO$2-'Indicator Date hidden'!AP10)</f>
        <v>0</v>
      </c>
      <c r="AP9" s="208">
        <f>IF('Indicator Date hidden'!AQ10="x","x",$AP$2-'Indicator Date hidden'!AQ10)</f>
        <v>0</v>
      </c>
      <c r="AQ9" s="208">
        <f>IF('Indicator Date hidden'!AR10="x","x",$AQ$2-'Indicator Date hidden'!AR10)</f>
        <v>4</v>
      </c>
      <c r="AR9" s="208">
        <f>IF('Indicator Date hidden'!AS10="x","x",$AR$2-'Indicator Date hidden'!AS10)</f>
        <v>0</v>
      </c>
      <c r="AS9" s="208">
        <f>IF('Indicator Date hidden'!AT10="x","x",$AS$2-'Indicator Date hidden'!AT10)</f>
        <v>0</v>
      </c>
      <c r="AT9" s="208">
        <f>IF('Indicator Date hidden'!AU10="x","x",$AT$2-'Indicator Date hidden'!AU10)</f>
        <v>0</v>
      </c>
      <c r="AU9" s="208">
        <f>IF('Indicator Date hidden'!AV10="x","x",$AU$2-'Indicator Date hidden'!AV10)</f>
        <v>3</v>
      </c>
      <c r="AV9" s="208">
        <f>IF('Indicator Date hidden'!AW10="x","x",$AV$2-'Indicator Date hidden'!AW10)</f>
        <v>0</v>
      </c>
      <c r="AW9" s="208">
        <f>IF('Indicator Date hidden'!AX10="x","x",$AW$2-'Indicator Date hidden'!AX10)</f>
        <v>0</v>
      </c>
      <c r="AX9" s="208">
        <f>IF('Indicator Date hidden'!AY10="x","x",$AX$2-'Indicator Date hidden'!AY10)</f>
        <v>0</v>
      </c>
      <c r="AY9" s="208">
        <f>IF('Indicator Date hidden'!AZ10="x","x",$AY$2-'Indicator Date hidden'!AZ10)</f>
        <v>0</v>
      </c>
      <c r="AZ9" s="208">
        <f>IF('Indicator Date hidden'!BA10="x","x",$AZ$2-'Indicator Date hidden'!BA10)</f>
        <v>0</v>
      </c>
      <c r="BA9">
        <f t="shared" si="0"/>
        <v>18</v>
      </c>
      <c r="BB9" s="21">
        <f t="shared" si="1"/>
        <v>0.36</v>
      </c>
      <c r="BC9">
        <f t="shared" si="2"/>
        <v>7</v>
      </c>
      <c r="BD9" s="21">
        <f t="shared" si="3"/>
        <v>1.034601372510205</v>
      </c>
      <c r="BE9" s="277">
        <f t="shared" si="4"/>
        <v>0</v>
      </c>
    </row>
    <row r="10" spans="1:57" x14ac:dyDescent="0.35">
      <c r="A10" t="s">
        <v>7378</v>
      </c>
      <c r="B10" s="208">
        <f>IF('Indicator Date hidden'!C11="x","x",$B$2-'Indicator Date hidden'!C11)</f>
        <v>0</v>
      </c>
      <c r="C10" s="208">
        <f>IF('Indicator Date hidden'!D11="x","x",$C$2-'Indicator Date hidden'!D11)</f>
        <v>0</v>
      </c>
      <c r="D10" s="208">
        <f>IF('Indicator Date hidden'!E11="x","x",$D$2-'Indicator Date hidden'!E11)</f>
        <v>0</v>
      </c>
      <c r="E10" s="208">
        <f>IF('Indicator Date hidden'!F11="x","x",$E$2-'Indicator Date hidden'!F11)</f>
        <v>0</v>
      </c>
      <c r="F10" s="208">
        <f>IF('Indicator Date hidden'!G11="x","x",$F$2-'Indicator Date hidden'!G11)</f>
        <v>0</v>
      </c>
      <c r="G10" s="208">
        <f>IF('Indicator Date hidden'!H11="x","x",$G$2-'Indicator Date hidden'!H11)</f>
        <v>0</v>
      </c>
      <c r="H10" s="208">
        <f>IF('Indicator Date hidden'!I11="x","x",$H$2-'Indicator Date hidden'!I11)</f>
        <v>0</v>
      </c>
      <c r="I10" s="208">
        <f>IF('Indicator Date hidden'!J11="x","x",$I$2-'Indicator Date hidden'!J11)</f>
        <v>0</v>
      </c>
      <c r="J10" s="208">
        <f>IF('Indicator Date hidden'!K11="x","x",$J$2-'Indicator Date hidden'!K11)</f>
        <v>0</v>
      </c>
      <c r="K10" s="208">
        <f>IF('Indicator Date hidden'!L11="x","x",$K$2-'Indicator Date hidden'!L11)</f>
        <v>0</v>
      </c>
      <c r="L10" s="208">
        <f>IF('Indicator Date hidden'!M11="x","x",$L$2-'Indicator Date hidden'!M11)</f>
        <v>0</v>
      </c>
      <c r="M10" s="208">
        <f>IF('Indicator Date hidden'!N11="x","x",$M$2-'Indicator Date hidden'!N11)</f>
        <v>0</v>
      </c>
      <c r="N10" s="208">
        <f>IF('Indicator Date hidden'!O11="x","x",$N$2-'Indicator Date hidden'!O11)</f>
        <v>0</v>
      </c>
      <c r="O10" s="208">
        <f>IF('Indicator Date hidden'!P11="x","x",$O$2-'Indicator Date hidden'!P11)</f>
        <v>0</v>
      </c>
      <c r="P10" s="208">
        <f>IF('Indicator Date hidden'!Q11="x","x",$P$2-'Indicator Date hidden'!Q11)</f>
        <v>0</v>
      </c>
      <c r="Q10" s="208" t="str">
        <f>IF('Indicator Date hidden'!R11="x","x",$Q$2-'Indicator Date hidden'!R11)</f>
        <v>x</v>
      </c>
      <c r="R10" s="208">
        <f>IF('Indicator Date hidden'!S11="x","x",$R$2-'Indicator Date hidden'!S11)</f>
        <v>0</v>
      </c>
      <c r="S10" s="208">
        <f>IF('Indicator Date hidden'!T11="x","x",$S$2-'Indicator Date hidden'!T11)</f>
        <v>0</v>
      </c>
      <c r="T10" s="208">
        <f>IF('Indicator Date hidden'!U11="x","x",$T$2-'Indicator Date hidden'!U11)</f>
        <v>0</v>
      </c>
      <c r="U10" s="208" t="str">
        <f>IF('Indicator Date hidden'!V11="x","x",$U$2-'Indicator Date hidden'!V11)</f>
        <v>x</v>
      </c>
      <c r="V10" s="208">
        <f>IF('Indicator Date hidden'!W11="x","x",$V$2-'Indicator Date hidden'!W11)</f>
        <v>0</v>
      </c>
      <c r="W10" s="208">
        <f>IF('Indicator Date hidden'!X11="x","x",$W$2-'Indicator Date hidden'!X11)</f>
        <v>7</v>
      </c>
      <c r="X10" s="208">
        <f>IF('Indicator Date hidden'!Y11="x","x",$X$2-'Indicator Date hidden'!Y11)</f>
        <v>3</v>
      </c>
      <c r="Y10" s="208">
        <f>IF('Indicator Date hidden'!Z11="x","x",$Y$2-'Indicator Date hidden'!Z11)</f>
        <v>0</v>
      </c>
      <c r="Z10" s="208">
        <f>IF('Indicator Date hidden'!AA11="x","x",$Z$2-'Indicator Date hidden'!AA11)</f>
        <v>0</v>
      </c>
      <c r="AA10" s="208">
        <f>IF('Indicator Date hidden'!AB11="x","x",$AA$2-'Indicator Date hidden'!AB11)</f>
        <v>1</v>
      </c>
      <c r="AB10" s="208">
        <f>IF('Indicator Date hidden'!AC11="x","x",$AB$2-'Indicator Date hidden'!AC11)</f>
        <v>0</v>
      </c>
      <c r="AC10" s="208">
        <f>IF('Indicator Date hidden'!AD11="x","x",$AC$2-'Indicator Date hidden'!AD11)</f>
        <v>0</v>
      </c>
      <c r="AD10" s="208" t="str">
        <f>IF('Indicator Date hidden'!AE11="x","x",$AD$2-'Indicator Date hidden'!AE11)</f>
        <v>x</v>
      </c>
      <c r="AE10" s="208">
        <f>IF('Indicator Date hidden'!AF11="x","x",$AE$2-'Indicator Date hidden'!AF11)</f>
        <v>0</v>
      </c>
      <c r="AF10" s="208">
        <f>IF('Indicator Date hidden'!AG11="x","x",$AF$2-'Indicator Date hidden'!AG11)</f>
        <v>3</v>
      </c>
      <c r="AG10" s="208">
        <f>IF('Indicator Date hidden'!AH11="x","x",$AG$2-'Indicator Date hidden'!AH11)</f>
        <v>0</v>
      </c>
      <c r="AH10" s="208">
        <f>IF('Indicator Date hidden'!AI11="x","x",$AH$2-'Indicator Date hidden'!AI11)</f>
        <v>0</v>
      </c>
      <c r="AI10" s="208">
        <f>IF('Indicator Date hidden'!AJ11="x","x",$AI$2-'Indicator Date hidden'!AJ11)</f>
        <v>0</v>
      </c>
      <c r="AJ10" s="208" t="str">
        <f>IF('Indicator Date hidden'!AK11="x","x",$AJ$2-'Indicator Date hidden'!AK11)</f>
        <v>x</v>
      </c>
      <c r="AK10" s="208">
        <f>IF('Indicator Date hidden'!AL11="x","x",$AK$2-'Indicator Date hidden'!AL11)</f>
        <v>1</v>
      </c>
      <c r="AL10" s="208">
        <f>IF('Indicator Date hidden'!AM11="x","x",$AL$2-'Indicator Date hidden'!AM11)</f>
        <v>0</v>
      </c>
      <c r="AM10" s="208">
        <f>IF('Indicator Date hidden'!AN11="x","x",$AM$2-'Indicator Date hidden'!AN11)</f>
        <v>0</v>
      </c>
      <c r="AN10" s="208">
        <f>IF('Indicator Date hidden'!AO11="x","x",$AN$2-'Indicator Date hidden'!AO11)</f>
        <v>0</v>
      </c>
      <c r="AO10" s="208">
        <f>IF('Indicator Date hidden'!AP11="x","x",$AO$2-'Indicator Date hidden'!AP11)</f>
        <v>0</v>
      </c>
      <c r="AP10" s="208" t="str">
        <f>IF('Indicator Date hidden'!AQ11="x","x",$AP$2-'Indicator Date hidden'!AQ11)</f>
        <v>x</v>
      </c>
      <c r="AQ10" s="208">
        <f>IF('Indicator Date hidden'!AR11="x","x",$AQ$2-'Indicator Date hidden'!AR11)</f>
        <v>0</v>
      </c>
      <c r="AR10" s="208">
        <f>IF('Indicator Date hidden'!AS11="x","x",$AR$2-'Indicator Date hidden'!AS11)</f>
        <v>0</v>
      </c>
      <c r="AS10" s="208">
        <f>IF('Indicator Date hidden'!AT11="x","x",$AS$2-'Indicator Date hidden'!AT11)</f>
        <v>0</v>
      </c>
      <c r="AT10" s="208">
        <f>IF('Indicator Date hidden'!AU11="x","x",$AT$2-'Indicator Date hidden'!AU11)</f>
        <v>0</v>
      </c>
      <c r="AU10" s="208" t="str">
        <f>IF('Indicator Date hidden'!AV11="x","x",$AU$2-'Indicator Date hidden'!AV11)</f>
        <v>x</v>
      </c>
      <c r="AV10" s="208">
        <f>IF('Indicator Date hidden'!AW11="x","x",$AV$2-'Indicator Date hidden'!AW11)</f>
        <v>0</v>
      </c>
      <c r="AW10" s="208">
        <f>IF('Indicator Date hidden'!AX11="x","x",$AW$2-'Indicator Date hidden'!AX11)</f>
        <v>0</v>
      </c>
      <c r="AX10" s="208">
        <f>IF('Indicator Date hidden'!AY11="x","x",$AX$2-'Indicator Date hidden'!AY11)</f>
        <v>0</v>
      </c>
      <c r="AY10" s="208">
        <f>IF('Indicator Date hidden'!AZ11="x","x",$AY$2-'Indicator Date hidden'!AZ11)</f>
        <v>0</v>
      </c>
      <c r="AZ10" s="208">
        <f>IF('Indicator Date hidden'!BA11="x","x",$AZ$2-'Indicator Date hidden'!BA11)</f>
        <v>0</v>
      </c>
      <c r="BA10">
        <f t="shared" si="0"/>
        <v>15</v>
      </c>
      <c r="BB10" s="21">
        <f t="shared" si="1"/>
        <v>0.33333333333333331</v>
      </c>
      <c r="BC10">
        <f t="shared" si="2"/>
        <v>5</v>
      </c>
      <c r="BD10" s="21">
        <f t="shared" si="3"/>
        <v>1.1925695879998879</v>
      </c>
      <c r="BE10" s="277">
        <f t="shared" si="4"/>
        <v>0</v>
      </c>
    </row>
    <row r="11" spans="1:57" x14ac:dyDescent="0.35">
      <c r="A11" t="s">
        <v>7380</v>
      </c>
      <c r="B11" s="208">
        <f>IF('Indicator Date hidden'!C12="x","x",$B$2-'Indicator Date hidden'!C12)</f>
        <v>0</v>
      </c>
      <c r="C11" s="208">
        <f>IF('Indicator Date hidden'!D12="x","x",$C$2-'Indicator Date hidden'!D12)</f>
        <v>0</v>
      </c>
      <c r="D11" s="208">
        <f>IF('Indicator Date hidden'!E12="x","x",$D$2-'Indicator Date hidden'!E12)</f>
        <v>0</v>
      </c>
      <c r="E11" s="208">
        <f>IF('Indicator Date hidden'!F12="x","x",$E$2-'Indicator Date hidden'!F12)</f>
        <v>0</v>
      </c>
      <c r="F11" s="208">
        <f>IF('Indicator Date hidden'!G12="x","x",$F$2-'Indicator Date hidden'!G12)</f>
        <v>0</v>
      </c>
      <c r="G11" s="208">
        <f>IF('Indicator Date hidden'!H12="x","x",$G$2-'Indicator Date hidden'!H12)</f>
        <v>0</v>
      </c>
      <c r="H11" s="208">
        <f>IF('Indicator Date hidden'!I12="x","x",$H$2-'Indicator Date hidden'!I12)</f>
        <v>0</v>
      </c>
      <c r="I11" s="208">
        <f>IF('Indicator Date hidden'!J12="x","x",$I$2-'Indicator Date hidden'!J12)</f>
        <v>0</v>
      </c>
      <c r="J11" s="208">
        <f>IF('Indicator Date hidden'!K12="x","x",$J$2-'Indicator Date hidden'!K12)</f>
        <v>0</v>
      </c>
      <c r="K11" s="208">
        <f>IF('Indicator Date hidden'!L12="x","x",$K$2-'Indicator Date hidden'!L12)</f>
        <v>0</v>
      </c>
      <c r="L11" s="208">
        <f>IF('Indicator Date hidden'!M12="x","x",$L$2-'Indicator Date hidden'!M12)</f>
        <v>0</v>
      </c>
      <c r="M11" s="208">
        <f>IF('Indicator Date hidden'!N12="x","x",$M$2-'Indicator Date hidden'!N12)</f>
        <v>0</v>
      </c>
      <c r="N11" s="208">
        <f>IF('Indicator Date hidden'!O12="x","x",$N$2-'Indicator Date hidden'!O12)</f>
        <v>0</v>
      </c>
      <c r="O11" s="208">
        <f>IF('Indicator Date hidden'!P12="x","x",$O$2-'Indicator Date hidden'!P12)</f>
        <v>0</v>
      </c>
      <c r="P11" s="208">
        <f>IF('Indicator Date hidden'!Q12="x","x",$P$2-'Indicator Date hidden'!Q12)</f>
        <v>0</v>
      </c>
      <c r="Q11" s="208" t="str">
        <f>IF('Indicator Date hidden'!R12="x","x",$Q$2-'Indicator Date hidden'!R12)</f>
        <v>x</v>
      </c>
      <c r="R11" s="208">
        <f>IF('Indicator Date hidden'!S12="x","x",$R$2-'Indicator Date hidden'!S12)</f>
        <v>0</v>
      </c>
      <c r="S11" s="208">
        <f>IF('Indicator Date hidden'!T12="x","x",$S$2-'Indicator Date hidden'!T12)</f>
        <v>0</v>
      </c>
      <c r="T11" s="208">
        <f>IF('Indicator Date hidden'!U12="x","x",$T$2-'Indicator Date hidden'!U12)</f>
        <v>0</v>
      </c>
      <c r="U11" s="208" t="str">
        <f>IF('Indicator Date hidden'!V12="x","x",$U$2-'Indicator Date hidden'!V12)</f>
        <v>x</v>
      </c>
      <c r="V11" s="208">
        <f>IF('Indicator Date hidden'!W12="x","x",$V$2-'Indicator Date hidden'!W12)</f>
        <v>0</v>
      </c>
      <c r="W11" s="208" t="str">
        <f>IF('Indicator Date hidden'!X12="x","x",$W$2-'Indicator Date hidden'!X12)</f>
        <v>x</v>
      </c>
      <c r="X11" s="208">
        <f>IF('Indicator Date hidden'!Y12="x","x",$X$2-'Indicator Date hidden'!Y12)</f>
        <v>3</v>
      </c>
      <c r="Y11" s="208">
        <f>IF('Indicator Date hidden'!Z12="x","x",$Y$2-'Indicator Date hidden'!Z12)</f>
        <v>0</v>
      </c>
      <c r="Z11" s="208">
        <f>IF('Indicator Date hidden'!AA12="x","x",$Z$2-'Indicator Date hidden'!AA12)</f>
        <v>0</v>
      </c>
      <c r="AA11" s="208" t="str">
        <f>IF('Indicator Date hidden'!AB12="x","x",$AA$2-'Indicator Date hidden'!AB12)</f>
        <v>x</v>
      </c>
      <c r="AB11" s="208">
        <f>IF('Indicator Date hidden'!AC12="x","x",$AB$2-'Indicator Date hidden'!AC12)</f>
        <v>0</v>
      </c>
      <c r="AC11" s="208">
        <f>IF('Indicator Date hidden'!AD12="x","x",$AC$2-'Indicator Date hidden'!AD12)</f>
        <v>0</v>
      </c>
      <c r="AD11" s="208" t="str">
        <f>IF('Indicator Date hidden'!AE12="x","x",$AD$2-'Indicator Date hidden'!AE12)</f>
        <v>x</v>
      </c>
      <c r="AE11" s="208">
        <f>IF('Indicator Date hidden'!AF12="x","x",$AE$2-'Indicator Date hidden'!AF12)</f>
        <v>0</v>
      </c>
      <c r="AF11" s="208">
        <f>IF('Indicator Date hidden'!AG12="x","x",$AF$2-'Indicator Date hidden'!AG12)</f>
        <v>1</v>
      </c>
      <c r="AG11" s="208">
        <f>IF('Indicator Date hidden'!AH12="x","x",$AG$2-'Indicator Date hidden'!AH12)</f>
        <v>0</v>
      </c>
      <c r="AH11" s="208">
        <f>IF('Indicator Date hidden'!AI12="x","x",$AH$2-'Indicator Date hidden'!AI12)</f>
        <v>0</v>
      </c>
      <c r="AI11" s="208">
        <f>IF('Indicator Date hidden'!AJ12="x","x",$AI$2-'Indicator Date hidden'!AJ12)</f>
        <v>0</v>
      </c>
      <c r="AJ11" s="208" t="str">
        <f>IF('Indicator Date hidden'!AK12="x","x",$AJ$2-'Indicator Date hidden'!AK12)</f>
        <v>x</v>
      </c>
      <c r="AK11" s="208">
        <f>IF('Indicator Date hidden'!AL12="x","x",$AK$2-'Indicator Date hidden'!AL12)</f>
        <v>1</v>
      </c>
      <c r="AL11" s="208">
        <f>IF('Indicator Date hidden'!AM12="x","x",$AL$2-'Indicator Date hidden'!AM12)</f>
        <v>0</v>
      </c>
      <c r="AM11" s="208">
        <f>IF('Indicator Date hidden'!AN12="x","x",$AM$2-'Indicator Date hidden'!AN12)</f>
        <v>0</v>
      </c>
      <c r="AN11" s="208">
        <f>IF('Indicator Date hidden'!AO12="x","x",$AN$2-'Indicator Date hidden'!AO12)</f>
        <v>0</v>
      </c>
      <c r="AO11" s="208">
        <f>IF('Indicator Date hidden'!AP12="x","x",$AO$2-'Indicator Date hidden'!AP12)</f>
        <v>0</v>
      </c>
      <c r="AP11" s="208">
        <f>IF('Indicator Date hidden'!AQ12="x","x",$AP$2-'Indicator Date hidden'!AQ12)</f>
        <v>0</v>
      </c>
      <c r="AQ11" s="208">
        <f>IF('Indicator Date hidden'!AR12="x","x",$AQ$2-'Indicator Date hidden'!AR12)</f>
        <v>0</v>
      </c>
      <c r="AR11" s="208">
        <f>IF('Indicator Date hidden'!AS12="x","x",$AR$2-'Indicator Date hidden'!AS12)</f>
        <v>0</v>
      </c>
      <c r="AS11" s="208">
        <f>IF('Indicator Date hidden'!AT12="x","x",$AS$2-'Indicator Date hidden'!AT12)</f>
        <v>0</v>
      </c>
      <c r="AT11" s="208">
        <f>IF('Indicator Date hidden'!AU12="x","x",$AT$2-'Indicator Date hidden'!AU12)</f>
        <v>0</v>
      </c>
      <c r="AU11" s="208" t="str">
        <f>IF('Indicator Date hidden'!AV12="x","x",$AU$2-'Indicator Date hidden'!AV12)</f>
        <v>x</v>
      </c>
      <c r="AV11" s="208">
        <f>IF('Indicator Date hidden'!AW12="x","x",$AV$2-'Indicator Date hidden'!AW12)</f>
        <v>0</v>
      </c>
      <c r="AW11" s="208">
        <f>IF('Indicator Date hidden'!AX12="x","x",$AW$2-'Indicator Date hidden'!AX12)</f>
        <v>0</v>
      </c>
      <c r="AX11" s="208">
        <f>IF('Indicator Date hidden'!AY12="x","x",$AX$2-'Indicator Date hidden'!AY12)</f>
        <v>0</v>
      </c>
      <c r="AY11" s="208">
        <f>IF('Indicator Date hidden'!AZ12="x","x",$AY$2-'Indicator Date hidden'!AZ12)</f>
        <v>0</v>
      </c>
      <c r="AZ11" s="208">
        <f>IF('Indicator Date hidden'!BA12="x","x",$AZ$2-'Indicator Date hidden'!BA12)</f>
        <v>0</v>
      </c>
      <c r="BA11">
        <f t="shared" si="0"/>
        <v>5</v>
      </c>
      <c r="BB11" s="21">
        <f t="shared" si="1"/>
        <v>0.11363636363636363</v>
      </c>
      <c r="BC11">
        <f t="shared" si="2"/>
        <v>3</v>
      </c>
      <c r="BD11" s="21">
        <f t="shared" si="3"/>
        <v>0.48691557467337615</v>
      </c>
      <c r="BE11" s="277">
        <f t="shared" si="4"/>
        <v>0</v>
      </c>
    </row>
    <row r="12" spans="1:57" x14ac:dyDescent="0.35">
      <c r="A12" t="s">
        <v>7381</v>
      </c>
      <c r="B12" s="208">
        <f>IF('Indicator Date hidden'!C13="x","x",$B$2-'Indicator Date hidden'!C13)</f>
        <v>0</v>
      </c>
      <c r="C12" s="208">
        <f>IF('Indicator Date hidden'!D13="x","x",$C$2-'Indicator Date hidden'!D13)</f>
        <v>0</v>
      </c>
      <c r="D12" s="208">
        <f>IF('Indicator Date hidden'!E13="x","x",$D$2-'Indicator Date hidden'!E13)</f>
        <v>0</v>
      </c>
      <c r="E12" s="208">
        <f>IF('Indicator Date hidden'!F13="x","x",$E$2-'Indicator Date hidden'!F13)</f>
        <v>0</v>
      </c>
      <c r="F12" s="208">
        <f>IF('Indicator Date hidden'!G13="x","x",$F$2-'Indicator Date hidden'!G13)</f>
        <v>0</v>
      </c>
      <c r="G12" s="208">
        <f>IF('Indicator Date hidden'!H13="x","x",$G$2-'Indicator Date hidden'!H13)</f>
        <v>0</v>
      </c>
      <c r="H12" s="208">
        <f>IF('Indicator Date hidden'!I13="x","x",$H$2-'Indicator Date hidden'!I13)</f>
        <v>0</v>
      </c>
      <c r="I12" s="208">
        <f>IF('Indicator Date hidden'!J13="x","x",$I$2-'Indicator Date hidden'!J13)</f>
        <v>0</v>
      </c>
      <c r="J12" s="208">
        <f>IF('Indicator Date hidden'!K13="x","x",$J$2-'Indicator Date hidden'!K13)</f>
        <v>0</v>
      </c>
      <c r="K12" s="208">
        <f>IF('Indicator Date hidden'!L13="x","x",$K$2-'Indicator Date hidden'!L13)</f>
        <v>0</v>
      </c>
      <c r="L12" s="208">
        <f>IF('Indicator Date hidden'!M13="x","x",$L$2-'Indicator Date hidden'!M13)</f>
        <v>0</v>
      </c>
      <c r="M12" s="208">
        <f>IF('Indicator Date hidden'!N13="x","x",$M$2-'Indicator Date hidden'!N13)</f>
        <v>0</v>
      </c>
      <c r="N12" s="208">
        <f>IF('Indicator Date hidden'!O13="x","x",$N$2-'Indicator Date hidden'!O13)</f>
        <v>0</v>
      </c>
      <c r="O12" s="208">
        <f>IF('Indicator Date hidden'!P13="x","x",$O$2-'Indicator Date hidden'!P13)</f>
        <v>0</v>
      </c>
      <c r="P12" s="208">
        <f>IF('Indicator Date hidden'!Q13="x","x",$P$2-'Indicator Date hidden'!Q13)</f>
        <v>0</v>
      </c>
      <c r="Q12" s="208">
        <f>IF('Indicator Date hidden'!R13="x","x",$Q$2-'Indicator Date hidden'!R13)</f>
        <v>8</v>
      </c>
      <c r="R12" s="208">
        <f>IF('Indicator Date hidden'!S13="x","x",$R$2-'Indicator Date hidden'!S13)</f>
        <v>0</v>
      </c>
      <c r="S12" s="208">
        <f>IF('Indicator Date hidden'!T13="x","x",$S$2-'Indicator Date hidden'!T13)</f>
        <v>0</v>
      </c>
      <c r="T12" s="208">
        <f>IF('Indicator Date hidden'!U13="x","x",$T$2-'Indicator Date hidden'!U13)</f>
        <v>0</v>
      </c>
      <c r="U12" s="208">
        <f>IF('Indicator Date hidden'!V13="x","x",$U$2-'Indicator Date hidden'!V13)</f>
        <v>0</v>
      </c>
      <c r="V12" s="208">
        <f>IF('Indicator Date hidden'!W13="x","x",$V$2-'Indicator Date hidden'!W13)</f>
        <v>0</v>
      </c>
      <c r="W12" s="208">
        <f>IF('Indicator Date hidden'!X13="x","x",$W$2-'Indicator Date hidden'!X13)</f>
        <v>1</v>
      </c>
      <c r="X12" s="208">
        <f>IF('Indicator Date hidden'!Y13="x","x",$X$2-'Indicator Date hidden'!Y13)</f>
        <v>1</v>
      </c>
      <c r="Y12" s="208">
        <f>IF('Indicator Date hidden'!Z13="x","x",$Y$2-'Indicator Date hidden'!Z13)</f>
        <v>0</v>
      </c>
      <c r="Z12" s="208">
        <f>IF('Indicator Date hidden'!AA13="x","x",$Z$2-'Indicator Date hidden'!AA13)</f>
        <v>0</v>
      </c>
      <c r="AA12" s="208">
        <f>IF('Indicator Date hidden'!AB13="x","x",$AA$2-'Indicator Date hidden'!AB13)</f>
        <v>0</v>
      </c>
      <c r="AB12" s="208">
        <f>IF('Indicator Date hidden'!AC13="x","x",$AB$2-'Indicator Date hidden'!AC13)</f>
        <v>0</v>
      </c>
      <c r="AC12" s="208">
        <f>IF('Indicator Date hidden'!AD13="x","x",$AC$2-'Indicator Date hidden'!AD13)</f>
        <v>0</v>
      </c>
      <c r="AD12" s="208">
        <f>IF('Indicator Date hidden'!AE13="x","x",$AD$2-'Indicator Date hidden'!AE13)</f>
        <v>0</v>
      </c>
      <c r="AE12" s="208">
        <f>IF('Indicator Date hidden'!AF13="x","x",$AE$2-'Indicator Date hidden'!AF13)</f>
        <v>0</v>
      </c>
      <c r="AF12" s="208">
        <f>IF('Indicator Date hidden'!AG13="x","x",$AF$2-'Indicator Date hidden'!AG13)</f>
        <v>5</v>
      </c>
      <c r="AG12" s="208">
        <f>IF('Indicator Date hidden'!AH13="x","x",$AG$2-'Indicator Date hidden'!AH13)</f>
        <v>0</v>
      </c>
      <c r="AH12" s="208">
        <f>IF('Indicator Date hidden'!AI13="x","x",$AH$2-'Indicator Date hidden'!AI13)</f>
        <v>0</v>
      </c>
      <c r="AI12" s="208">
        <f>IF('Indicator Date hidden'!AJ13="x","x",$AI$2-'Indicator Date hidden'!AJ13)</f>
        <v>0</v>
      </c>
      <c r="AJ12" s="208">
        <f>IF('Indicator Date hidden'!AK13="x","x",$AJ$2-'Indicator Date hidden'!AK13)</f>
        <v>1</v>
      </c>
      <c r="AK12" s="208">
        <f>IF('Indicator Date hidden'!AL13="x","x",$AK$2-'Indicator Date hidden'!AL13)</f>
        <v>1</v>
      </c>
      <c r="AL12" s="208">
        <f>IF('Indicator Date hidden'!AM13="x","x",$AL$2-'Indicator Date hidden'!AM13)</f>
        <v>0</v>
      </c>
      <c r="AM12" s="208">
        <f>IF('Indicator Date hidden'!AN13="x","x",$AM$2-'Indicator Date hidden'!AN13)</f>
        <v>0</v>
      </c>
      <c r="AN12" s="208">
        <f>IF('Indicator Date hidden'!AO13="x","x",$AN$2-'Indicator Date hidden'!AO13)</f>
        <v>0</v>
      </c>
      <c r="AO12" s="208" t="str">
        <f>IF('Indicator Date hidden'!AP13="x","x",$AO$2-'Indicator Date hidden'!AP13)</f>
        <v>x</v>
      </c>
      <c r="AP12" s="208" t="str">
        <f>IF('Indicator Date hidden'!AQ13="x","x",$AP$2-'Indicator Date hidden'!AQ13)</f>
        <v>x</v>
      </c>
      <c r="AQ12" s="208" t="str">
        <f>IF('Indicator Date hidden'!AR13="x","x",$AQ$2-'Indicator Date hidden'!AR13)</f>
        <v>x</v>
      </c>
      <c r="AR12" s="208">
        <f>IF('Indicator Date hidden'!AS13="x","x",$AR$2-'Indicator Date hidden'!AS13)</f>
        <v>0</v>
      </c>
      <c r="AS12" s="208">
        <f>IF('Indicator Date hidden'!AT13="x","x",$AS$2-'Indicator Date hidden'!AT13)</f>
        <v>0</v>
      </c>
      <c r="AT12" s="208">
        <f>IF('Indicator Date hidden'!AU13="x","x",$AT$2-'Indicator Date hidden'!AU13)</f>
        <v>0</v>
      </c>
      <c r="AU12" s="208">
        <f>IF('Indicator Date hidden'!AV13="x","x",$AU$2-'Indicator Date hidden'!AV13)</f>
        <v>0</v>
      </c>
      <c r="AV12" s="208">
        <f>IF('Indicator Date hidden'!AW13="x","x",$AV$2-'Indicator Date hidden'!AW13)</f>
        <v>0</v>
      </c>
      <c r="AW12" s="208">
        <f>IF('Indicator Date hidden'!AX13="x","x",$AW$2-'Indicator Date hidden'!AX13)</f>
        <v>0</v>
      </c>
      <c r="AX12" s="208">
        <f>IF('Indicator Date hidden'!AY13="x","x",$AX$2-'Indicator Date hidden'!AY13)</f>
        <v>0</v>
      </c>
      <c r="AY12" s="208">
        <f>IF('Indicator Date hidden'!AZ13="x","x",$AY$2-'Indicator Date hidden'!AZ13)</f>
        <v>0</v>
      </c>
      <c r="AZ12" s="208">
        <f>IF('Indicator Date hidden'!BA13="x","x",$AZ$2-'Indicator Date hidden'!BA13)</f>
        <v>0</v>
      </c>
      <c r="BA12">
        <f t="shared" si="0"/>
        <v>17</v>
      </c>
      <c r="BB12" s="21">
        <f t="shared" si="1"/>
        <v>0.35416666666666669</v>
      </c>
      <c r="BC12">
        <f t="shared" si="2"/>
        <v>6</v>
      </c>
      <c r="BD12" s="21">
        <f t="shared" si="3"/>
        <v>1.346129998262509</v>
      </c>
      <c r="BE12" s="277">
        <f t="shared" si="4"/>
        <v>0</v>
      </c>
    </row>
    <row r="13" spans="1:57" x14ac:dyDescent="0.35">
      <c r="A13" t="s">
        <v>7383</v>
      </c>
      <c r="B13" s="208">
        <f>IF('Indicator Date hidden'!C14="x","x",$B$2-'Indicator Date hidden'!C14)</f>
        <v>0</v>
      </c>
      <c r="C13" s="208">
        <f>IF('Indicator Date hidden'!D14="x","x",$C$2-'Indicator Date hidden'!D14)</f>
        <v>0</v>
      </c>
      <c r="D13" s="208">
        <f>IF('Indicator Date hidden'!E14="x","x",$D$2-'Indicator Date hidden'!E14)</f>
        <v>0</v>
      </c>
      <c r="E13" s="208">
        <f>IF('Indicator Date hidden'!F14="x","x",$E$2-'Indicator Date hidden'!F14)</f>
        <v>0</v>
      </c>
      <c r="F13" s="208">
        <f>IF('Indicator Date hidden'!G14="x","x",$F$2-'Indicator Date hidden'!G14)</f>
        <v>0</v>
      </c>
      <c r="G13" s="208">
        <f>IF('Indicator Date hidden'!H14="x","x",$G$2-'Indicator Date hidden'!H14)</f>
        <v>0</v>
      </c>
      <c r="H13" s="208">
        <f>IF('Indicator Date hidden'!I14="x","x",$H$2-'Indicator Date hidden'!I14)</f>
        <v>0</v>
      </c>
      <c r="I13" s="208">
        <f>IF('Indicator Date hidden'!J14="x","x",$I$2-'Indicator Date hidden'!J14)</f>
        <v>0</v>
      </c>
      <c r="J13" s="208">
        <f>IF('Indicator Date hidden'!K14="x","x",$J$2-'Indicator Date hidden'!K14)</f>
        <v>0</v>
      </c>
      <c r="K13" s="208">
        <f>IF('Indicator Date hidden'!L14="x","x",$K$2-'Indicator Date hidden'!L14)</f>
        <v>0</v>
      </c>
      <c r="L13" s="208">
        <f>IF('Indicator Date hidden'!M14="x","x",$L$2-'Indicator Date hidden'!M14)</f>
        <v>0</v>
      </c>
      <c r="M13" s="208">
        <f>IF('Indicator Date hidden'!N14="x","x",$M$2-'Indicator Date hidden'!N14)</f>
        <v>0</v>
      </c>
      <c r="N13" s="208">
        <f>IF('Indicator Date hidden'!O14="x","x",$N$2-'Indicator Date hidden'!O14)</f>
        <v>0</v>
      </c>
      <c r="O13" s="208">
        <f>IF('Indicator Date hidden'!P14="x","x",$O$2-'Indicator Date hidden'!P14)</f>
        <v>0</v>
      </c>
      <c r="P13" s="208">
        <f>IF('Indicator Date hidden'!Q14="x","x",$P$2-'Indicator Date hidden'!Q14)</f>
        <v>0</v>
      </c>
      <c r="Q13" s="208" t="str">
        <f>IF('Indicator Date hidden'!R14="x","x",$Q$2-'Indicator Date hidden'!R14)</f>
        <v>x</v>
      </c>
      <c r="R13" s="208">
        <f>IF('Indicator Date hidden'!S14="x","x",$R$2-'Indicator Date hidden'!S14)</f>
        <v>0</v>
      </c>
      <c r="S13" s="208">
        <f>IF('Indicator Date hidden'!T14="x","x",$S$2-'Indicator Date hidden'!T14)</f>
        <v>0</v>
      </c>
      <c r="T13" s="208">
        <f>IF('Indicator Date hidden'!U14="x","x",$T$2-'Indicator Date hidden'!U14)</f>
        <v>0</v>
      </c>
      <c r="U13" s="208" t="str">
        <f>IF('Indicator Date hidden'!V14="x","x",$U$2-'Indicator Date hidden'!V14)</f>
        <v>x</v>
      </c>
      <c r="V13" s="208">
        <f>IF('Indicator Date hidden'!W14="x","x",$V$2-'Indicator Date hidden'!W14)</f>
        <v>0</v>
      </c>
      <c r="W13" s="208" t="str">
        <f>IF('Indicator Date hidden'!X14="x","x",$W$2-'Indicator Date hidden'!X14)</f>
        <v>x</v>
      </c>
      <c r="X13" s="208">
        <f>IF('Indicator Date hidden'!Y14="x","x",$X$2-'Indicator Date hidden'!Y14)</f>
        <v>6</v>
      </c>
      <c r="Y13" s="208">
        <f>IF('Indicator Date hidden'!Z14="x","x",$Y$2-'Indicator Date hidden'!Z14)</f>
        <v>0</v>
      </c>
      <c r="Z13" s="208">
        <f>IF('Indicator Date hidden'!AA14="x","x",$Z$2-'Indicator Date hidden'!AA14)</f>
        <v>0</v>
      </c>
      <c r="AA13" s="208">
        <f>IF('Indicator Date hidden'!AB14="x","x",$AA$2-'Indicator Date hidden'!AB14)</f>
        <v>1</v>
      </c>
      <c r="AB13" s="208">
        <f>IF('Indicator Date hidden'!AC14="x","x",$AB$2-'Indicator Date hidden'!AC14)</f>
        <v>0</v>
      </c>
      <c r="AC13" s="208">
        <f>IF('Indicator Date hidden'!AD14="x","x",$AC$2-'Indicator Date hidden'!AD14)</f>
        <v>0</v>
      </c>
      <c r="AD13" s="208" t="str">
        <f>IF('Indicator Date hidden'!AE14="x","x",$AD$2-'Indicator Date hidden'!AE14)</f>
        <v>x</v>
      </c>
      <c r="AE13" s="208">
        <f>IF('Indicator Date hidden'!AF14="x","x",$AE$2-'Indicator Date hidden'!AF14)</f>
        <v>0</v>
      </c>
      <c r="AF13" s="208" t="str">
        <f>IF('Indicator Date hidden'!AG14="x","x",$AF$2-'Indicator Date hidden'!AG14)</f>
        <v>x</v>
      </c>
      <c r="AG13" s="208">
        <f>IF('Indicator Date hidden'!AH14="x","x",$AG$2-'Indicator Date hidden'!AH14)</f>
        <v>0</v>
      </c>
      <c r="AH13" s="208">
        <f>IF('Indicator Date hidden'!AI14="x","x",$AH$2-'Indicator Date hidden'!AI14)</f>
        <v>0</v>
      </c>
      <c r="AI13" s="208">
        <f>IF('Indicator Date hidden'!AJ14="x","x",$AI$2-'Indicator Date hidden'!AJ14)</f>
        <v>0</v>
      </c>
      <c r="AJ13" s="208" t="str">
        <f>IF('Indicator Date hidden'!AK14="x","x",$AJ$2-'Indicator Date hidden'!AK14)</f>
        <v>x</v>
      </c>
      <c r="AK13" s="208">
        <f>IF('Indicator Date hidden'!AL14="x","x",$AK$2-'Indicator Date hidden'!AL14)</f>
        <v>1</v>
      </c>
      <c r="AL13" s="208">
        <f>IF('Indicator Date hidden'!AM14="x","x",$AL$2-'Indicator Date hidden'!AM14)</f>
        <v>0</v>
      </c>
      <c r="AM13" s="208">
        <f>IF('Indicator Date hidden'!AN14="x","x",$AM$2-'Indicator Date hidden'!AN14)</f>
        <v>0</v>
      </c>
      <c r="AN13" s="208">
        <f>IF('Indicator Date hidden'!AO14="x","x",$AN$2-'Indicator Date hidden'!AO14)</f>
        <v>0</v>
      </c>
      <c r="AO13" s="208">
        <f>IF('Indicator Date hidden'!AP14="x","x",$AO$2-'Indicator Date hidden'!AP14)</f>
        <v>0</v>
      </c>
      <c r="AP13" s="208">
        <f>IF('Indicator Date hidden'!AQ14="x","x",$AP$2-'Indicator Date hidden'!AQ14)</f>
        <v>0</v>
      </c>
      <c r="AQ13" s="208" t="str">
        <f>IF('Indicator Date hidden'!AR14="x","x",$AQ$2-'Indicator Date hidden'!AR14)</f>
        <v>x</v>
      </c>
      <c r="AR13" s="208">
        <f>IF('Indicator Date hidden'!AS14="x","x",$AR$2-'Indicator Date hidden'!AS14)</f>
        <v>0</v>
      </c>
      <c r="AS13" s="208">
        <f>IF('Indicator Date hidden'!AT14="x","x",$AS$2-'Indicator Date hidden'!AT14)</f>
        <v>0</v>
      </c>
      <c r="AT13" s="208">
        <f>IF('Indicator Date hidden'!AU14="x","x",$AT$2-'Indicator Date hidden'!AU14)</f>
        <v>0</v>
      </c>
      <c r="AU13" s="208" t="str">
        <f>IF('Indicator Date hidden'!AV14="x","x",$AU$2-'Indicator Date hidden'!AV14)</f>
        <v>x</v>
      </c>
      <c r="AV13" s="208">
        <f>IF('Indicator Date hidden'!AW14="x","x",$AV$2-'Indicator Date hidden'!AW14)</f>
        <v>0</v>
      </c>
      <c r="AW13" s="208">
        <f>IF('Indicator Date hidden'!AX14="x","x",$AW$2-'Indicator Date hidden'!AX14)</f>
        <v>0</v>
      </c>
      <c r="AX13" s="208">
        <f>IF('Indicator Date hidden'!AY14="x","x",$AX$2-'Indicator Date hidden'!AY14)</f>
        <v>0</v>
      </c>
      <c r="AY13" s="208">
        <f>IF('Indicator Date hidden'!AZ14="x","x",$AY$2-'Indicator Date hidden'!AZ14)</f>
        <v>0</v>
      </c>
      <c r="AZ13" s="208">
        <f>IF('Indicator Date hidden'!BA14="x","x",$AZ$2-'Indicator Date hidden'!BA14)</f>
        <v>0</v>
      </c>
      <c r="BA13">
        <f t="shared" si="0"/>
        <v>8</v>
      </c>
      <c r="BB13" s="21">
        <f t="shared" si="1"/>
        <v>0.18604651162790697</v>
      </c>
      <c r="BC13">
        <f t="shared" si="2"/>
        <v>3</v>
      </c>
      <c r="BD13" s="21">
        <f t="shared" si="3"/>
        <v>0.92147036075157907</v>
      </c>
      <c r="BE13" s="277">
        <f t="shared" si="4"/>
        <v>0</v>
      </c>
    </row>
    <row r="14" spans="1:57" x14ac:dyDescent="0.35">
      <c r="A14" t="s">
        <v>7385</v>
      </c>
      <c r="B14" s="208">
        <f>IF('Indicator Date hidden'!C15="x","x",$B$2-'Indicator Date hidden'!C15)</f>
        <v>0</v>
      </c>
      <c r="C14" s="208">
        <f>IF('Indicator Date hidden'!D15="x","x",$C$2-'Indicator Date hidden'!D15)</f>
        <v>0</v>
      </c>
      <c r="D14" s="208">
        <f>IF('Indicator Date hidden'!E15="x","x",$D$2-'Indicator Date hidden'!E15)</f>
        <v>0</v>
      </c>
      <c r="E14" s="208">
        <f>IF('Indicator Date hidden'!F15="x","x",$E$2-'Indicator Date hidden'!F15)</f>
        <v>0</v>
      </c>
      <c r="F14" s="208">
        <f>IF('Indicator Date hidden'!G15="x","x",$F$2-'Indicator Date hidden'!G15)</f>
        <v>0</v>
      </c>
      <c r="G14" s="208">
        <f>IF('Indicator Date hidden'!H15="x","x",$G$2-'Indicator Date hidden'!H15)</f>
        <v>0</v>
      </c>
      <c r="H14" s="208">
        <f>IF('Indicator Date hidden'!I15="x","x",$H$2-'Indicator Date hidden'!I15)</f>
        <v>0</v>
      </c>
      <c r="I14" s="208">
        <f>IF('Indicator Date hidden'!J15="x","x",$I$2-'Indicator Date hidden'!J15)</f>
        <v>0</v>
      </c>
      <c r="J14" s="208">
        <f>IF('Indicator Date hidden'!K15="x","x",$J$2-'Indicator Date hidden'!K15)</f>
        <v>0</v>
      </c>
      <c r="K14" s="208">
        <f>IF('Indicator Date hidden'!L15="x","x",$K$2-'Indicator Date hidden'!L15)</f>
        <v>0</v>
      </c>
      <c r="L14" s="208">
        <f>IF('Indicator Date hidden'!M15="x","x",$L$2-'Indicator Date hidden'!M15)</f>
        <v>0</v>
      </c>
      <c r="M14" s="208">
        <f>IF('Indicator Date hidden'!N15="x","x",$M$2-'Indicator Date hidden'!N15)</f>
        <v>0</v>
      </c>
      <c r="N14" s="208">
        <f>IF('Indicator Date hidden'!O15="x","x",$N$2-'Indicator Date hidden'!O15)</f>
        <v>0</v>
      </c>
      <c r="O14" s="208">
        <f>IF('Indicator Date hidden'!P15="x","x",$O$2-'Indicator Date hidden'!P15)</f>
        <v>0</v>
      </c>
      <c r="P14" s="208">
        <f>IF('Indicator Date hidden'!Q15="x","x",$P$2-'Indicator Date hidden'!Q15)</f>
        <v>0</v>
      </c>
      <c r="Q14" s="208" t="str">
        <f>IF('Indicator Date hidden'!R15="x","x",$Q$2-'Indicator Date hidden'!R15)</f>
        <v>x</v>
      </c>
      <c r="R14" s="208">
        <f>IF('Indicator Date hidden'!S15="x","x",$R$2-'Indicator Date hidden'!S15)</f>
        <v>0</v>
      </c>
      <c r="S14" s="208">
        <f>IF('Indicator Date hidden'!T15="x","x",$S$2-'Indicator Date hidden'!T15)</f>
        <v>0</v>
      </c>
      <c r="T14" s="208">
        <f>IF('Indicator Date hidden'!U15="x","x",$T$2-'Indicator Date hidden'!U15)</f>
        <v>0</v>
      </c>
      <c r="U14" s="208" t="str">
        <f>IF('Indicator Date hidden'!V15="x","x",$U$2-'Indicator Date hidden'!V15)</f>
        <v>x</v>
      </c>
      <c r="V14" s="208">
        <f>IF('Indicator Date hidden'!W15="x","x",$V$2-'Indicator Date hidden'!W15)</f>
        <v>0</v>
      </c>
      <c r="W14" s="208" t="str">
        <f>IF('Indicator Date hidden'!X15="x","x",$W$2-'Indicator Date hidden'!X15)</f>
        <v>x</v>
      </c>
      <c r="X14" s="208">
        <f>IF('Indicator Date hidden'!Y15="x","x",$X$2-'Indicator Date hidden'!Y15)</f>
        <v>2</v>
      </c>
      <c r="Y14" s="208">
        <f>IF('Indicator Date hidden'!Z15="x","x",$Y$2-'Indicator Date hidden'!Z15)</f>
        <v>0</v>
      </c>
      <c r="Z14" s="208">
        <f>IF('Indicator Date hidden'!AA15="x","x",$Z$2-'Indicator Date hidden'!AA15)</f>
        <v>0</v>
      </c>
      <c r="AA14" s="208" t="str">
        <f>IF('Indicator Date hidden'!AB15="x","x",$AA$2-'Indicator Date hidden'!AB15)</f>
        <v>x</v>
      </c>
      <c r="AB14" s="208">
        <f>IF('Indicator Date hidden'!AC15="x","x",$AB$2-'Indicator Date hidden'!AC15)</f>
        <v>0</v>
      </c>
      <c r="AC14" s="208">
        <f>IF('Indicator Date hidden'!AD15="x","x",$AC$2-'Indicator Date hidden'!AD15)</f>
        <v>0</v>
      </c>
      <c r="AD14" s="208" t="str">
        <f>IF('Indicator Date hidden'!AE15="x","x",$AD$2-'Indicator Date hidden'!AE15)</f>
        <v>x</v>
      </c>
      <c r="AE14" s="208">
        <f>IF('Indicator Date hidden'!AF15="x","x",$AE$2-'Indicator Date hidden'!AF15)</f>
        <v>0</v>
      </c>
      <c r="AF14" s="208" t="str">
        <f>IF('Indicator Date hidden'!AG15="x","x",$AF$2-'Indicator Date hidden'!AG15)</f>
        <v>x</v>
      </c>
      <c r="AG14" s="208">
        <f>IF('Indicator Date hidden'!AH15="x","x",$AG$2-'Indicator Date hidden'!AH15)</f>
        <v>0</v>
      </c>
      <c r="AH14" s="208">
        <f>IF('Indicator Date hidden'!AI15="x","x",$AH$2-'Indicator Date hidden'!AI15)</f>
        <v>0</v>
      </c>
      <c r="AI14" s="208">
        <f>IF('Indicator Date hidden'!AJ15="x","x",$AI$2-'Indicator Date hidden'!AJ15)</f>
        <v>0</v>
      </c>
      <c r="AJ14" s="208" t="str">
        <f>IF('Indicator Date hidden'!AK15="x","x",$AJ$2-'Indicator Date hidden'!AK15)</f>
        <v>x</v>
      </c>
      <c r="AK14" s="208">
        <f>IF('Indicator Date hidden'!AL15="x","x",$AK$2-'Indicator Date hidden'!AL15)</f>
        <v>1</v>
      </c>
      <c r="AL14" s="208">
        <f>IF('Indicator Date hidden'!AM15="x","x",$AL$2-'Indicator Date hidden'!AM15)</f>
        <v>0</v>
      </c>
      <c r="AM14" s="208">
        <f>IF('Indicator Date hidden'!AN15="x","x",$AM$2-'Indicator Date hidden'!AN15)</f>
        <v>0</v>
      </c>
      <c r="AN14" s="208">
        <f>IF('Indicator Date hidden'!AO15="x","x",$AN$2-'Indicator Date hidden'!AO15)</f>
        <v>0</v>
      </c>
      <c r="AO14" s="208">
        <f>IF('Indicator Date hidden'!AP15="x","x",$AO$2-'Indicator Date hidden'!AP15)</f>
        <v>0</v>
      </c>
      <c r="AP14" s="208">
        <f>IF('Indicator Date hidden'!AQ15="x","x",$AP$2-'Indicator Date hidden'!AQ15)</f>
        <v>0</v>
      </c>
      <c r="AQ14" s="208">
        <f>IF('Indicator Date hidden'!AR15="x","x",$AQ$2-'Indicator Date hidden'!AR15)</f>
        <v>4</v>
      </c>
      <c r="AR14" s="208">
        <f>IF('Indicator Date hidden'!AS15="x","x",$AR$2-'Indicator Date hidden'!AS15)</f>
        <v>0</v>
      </c>
      <c r="AS14" s="208">
        <f>IF('Indicator Date hidden'!AT15="x","x",$AS$2-'Indicator Date hidden'!AT15)</f>
        <v>0</v>
      </c>
      <c r="AT14" s="208">
        <f>IF('Indicator Date hidden'!AU15="x","x",$AT$2-'Indicator Date hidden'!AU15)</f>
        <v>0</v>
      </c>
      <c r="AU14" s="208">
        <f>IF('Indicator Date hidden'!AV15="x","x",$AU$2-'Indicator Date hidden'!AV15)</f>
        <v>4</v>
      </c>
      <c r="AV14" s="208">
        <f>IF('Indicator Date hidden'!AW15="x","x",$AV$2-'Indicator Date hidden'!AW15)</f>
        <v>0</v>
      </c>
      <c r="AW14" s="208">
        <f>IF('Indicator Date hidden'!AX15="x","x",$AW$2-'Indicator Date hidden'!AX15)</f>
        <v>0</v>
      </c>
      <c r="AX14" s="208">
        <f>IF('Indicator Date hidden'!AY15="x","x",$AX$2-'Indicator Date hidden'!AY15)</f>
        <v>0</v>
      </c>
      <c r="AY14" s="208">
        <f>IF('Indicator Date hidden'!AZ15="x","x",$AY$2-'Indicator Date hidden'!AZ15)</f>
        <v>0</v>
      </c>
      <c r="AZ14" s="208">
        <f>IF('Indicator Date hidden'!BA15="x","x",$AZ$2-'Indicator Date hidden'!BA15)</f>
        <v>0</v>
      </c>
      <c r="BA14">
        <f t="shared" si="0"/>
        <v>11</v>
      </c>
      <c r="BB14" s="21">
        <f t="shared" si="1"/>
        <v>0.25</v>
      </c>
      <c r="BC14">
        <f t="shared" si="2"/>
        <v>4</v>
      </c>
      <c r="BD14" s="21">
        <f t="shared" si="3"/>
        <v>0.882274951990076</v>
      </c>
      <c r="BE14" s="277">
        <f t="shared" si="4"/>
        <v>0</v>
      </c>
    </row>
    <row r="15" spans="1:57" x14ac:dyDescent="0.35">
      <c r="A15" t="s">
        <v>7386</v>
      </c>
      <c r="B15" s="208">
        <f>IF('Indicator Date hidden'!C16="x","x",$B$2-'Indicator Date hidden'!C16)</f>
        <v>0</v>
      </c>
      <c r="C15" s="208">
        <f>IF('Indicator Date hidden'!D16="x","x",$C$2-'Indicator Date hidden'!D16)</f>
        <v>0</v>
      </c>
      <c r="D15" s="208">
        <f>IF('Indicator Date hidden'!E16="x","x",$D$2-'Indicator Date hidden'!E16)</f>
        <v>0</v>
      </c>
      <c r="E15" s="208">
        <f>IF('Indicator Date hidden'!F16="x","x",$E$2-'Indicator Date hidden'!F16)</f>
        <v>0</v>
      </c>
      <c r="F15" s="208">
        <f>IF('Indicator Date hidden'!G16="x","x",$F$2-'Indicator Date hidden'!G16)</f>
        <v>0</v>
      </c>
      <c r="G15" s="208">
        <f>IF('Indicator Date hidden'!H16="x","x",$G$2-'Indicator Date hidden'!H16)</f>
        <v>0</v>
      </c>
      <c r="H15" s="208">
        <f>IF('Indicator Date hidden'!I16="x","x",$H$2-'Indicator Date hidden'!I16)</f>
        <v>0</v>
      </c>
      <c r="I15" s="208">
        <f>IF('Indicator Date hidden'!J16="x","x",$I$2-'Indicator Date hidden'!J16)</f>
        <v>0</v>
      </c>
      <c r="J15" s="208">
        <f>IF('Indicator Date hidden'!K16="x","x",$J$2-'Indicator Date hidden'!K16)</f>
        <v>0</v>
      </c>
      <c r="K15" s="208">
        <f>IF('Indicator Date hidden'!L16="x","x",$K$2-'Indicator Date hidden'!L16)</f>
        <v>0</v>
      </c>
      <c r="L15" s="208">
        <f>IF('Indicator Date hidden'!M16="x","x",$L$2-'Indicator Date hidden'!M16)</f>
        <v>0</v>
      </c>
      <c r="M15" s="208">
        <f>IF('Indicator Date hidden'!N16="x","x",$M$2-'Indicator Date hidden'!N16)</f>
        <v>0</v>
      </c>
      <c r="N15" s="208">
        <f>IF('Indicator Date hidden'!O16="x","x",$N$2-'Indicator Date hidden'!O16)</f>
        <v>0</v>
      </c>
      <c r="O15" s="208">
        <f>IF('Indicator Date hidden'!P16="x","x",$O$2-'Indicator Date hidden'!P16)</f>
        <v>0</v>
      </c>
      <c r="P15" s="208">
        <f>IF('Indicator Date hidden'!Q16="x","x",$P$2-'Indicator Date hidden'!Q16)</f>
        <v>0</v>
      </c>
      <c r="Q15" s="208">
        <f>IF('Indicator Date hidden'!R16="x","x",$Q$2-'Indicator Date hidden'!R16)</f>
        <v>3</v>
      </c>
      <c r="R15" s="208">
        <f>IF('Indicator Date hidden'!S16="x","x",$R$2-'Indicator Date hidden'!S16)</f>
        <v>0</v>
      </c>
      <c r="S15" s="208">
        <f>IF('Indicator Date hidden'!T16="x","x",$S$2-'Indicator Date hidden'!T16)</f>
        <v>0</v>
      </c>
      <c r="T15" s="208">
        <f>IF('Indicator Date hidden'!U16="x","x",$T$2-'Indicator Date hidden'!U16)</f>
        <v>0</v>
      </c>
      <c r="U15" s="208">
        <f>IF('Indicator Date hidden'!V16="x","x",$U$2-'Indicator Date hidden'!V16)</f>
        <v>0</v>
      </c>
      <c r="V15" s="208">
        <f>IF('Indicator Date hidden'!W16="x","x",$V$2-'Indicator Date hidden'!W16)</f>
        <v>0</v>
      </c>
      <c r="W15" s="208">
        <f>IF('Indicator Date hidden'!X16="x","x",$W$2-'Indicator Date hidden'!X16)</f>
        <v>0</v>
      </c>
      <c r="X15" s="208">
        <f>IF('Indicator Date hidden'!Y16="x","x",$X$2-'Indicator Date hidden'!Y16)</f>
        <v>3</v>
      </c>
      <c r="Y15" s="208">
        <f>IF('Indicator Date hidden'!Z16="x","x",$Y$2-'Indicator Date hidden'!Z16)</f>
        <v>0</v>
      </c>
      <c r="Z15" s="208">
        <f>IF('Indicator Date hidden'!AA16="x","x",$Z$2-'Indicator Date hidden'!AA16)</f>
        <v>0</v>
      </c>
      <c r="AA15" s="208">
        <f>IF('Indicator Date hidden'!AB16="x","x",$AA$2-'Indicator Date hidden'!AB16)</f>
        <v>0</v>
      </c>
      <c r="AB15" s="208">
        <f>IF('Indicator Date hidden'!AC16="x","x",$AB$2-'Indicator Date hidden'!AC16)</f>
        <v>0</v>
      </c>
      <c r="AC15" s="208">
        <f>IF('Indicator Date hidden'!AD16="x","x",$AC$2-'Indicator Date hidden'!AD16)</f>
        <v>0</v>
      </c>
      <c r="AD15" s="208">
        <f>IF('Indicator Date hidden'!AE16="x","x",$AD$2-'Indicator Date hidden'!AE16)</f>
        <v>0</v>
      </c>
      <c r="AE15" s="208">
        <f>IF('Indicator Date hidden'!AF16="x","x",$AE$2-'Indicator Date hidden'!AF16)</f>
        <v>0</v>
      </c>
      <c r="AF15" s="208">
        <f>IF('Indicator Date hidden'!AG16="x","x",$AF$2-'Indicator Date hidden'!AG16)</f>
        <v>3</v>
      </c>
      <c r="AG15" s="208">
        <f>IF('Indicator Date hidden'!AH16="x","x",$AG$2-'Indicator Date hidden'!AH16)</f>
        <v>0</v>
      </c>
      <c r="AH15" s="208">
        <f>IF('Indicator Date hidden'!AI16="x","x",$AH$2-'Indicator Date hidden'!AI16)</f>
        <v>0</v>
      </c>
      <c r="AI15" s="208">
        <f>IF('Indicator Date hidden'!AJ16="x","x",$AI$2-'Indicator Date hidden'!AJ16)</f>
        <v>0</v>
      </c>
      <c r="AJ15" s="208">
        <f>IF('Indicator Date hidden'!AK16="x","x",$AJ$2-'Indicator Date hidden'!AK16)</f>
        <v>1</v>
      </c>
      <c r="AK15" s="208">
        <f>IF('Indicator Date hidden'!AL16="x","x",$AK$2-'Indicator Date hidden'!AL16)</f>
        <v>1</v>
      </c>
      <c r="AL15" s="208">
        <f>IF('Indicator Date hidden'!AM16="x","x",$AL$2-'Indicator Date hidden'!AM16)</f>
        <v>0</v>
      </c>
      <c r="AM15" s="208">
        <f>IF('Indicator Date hidden'!AN16="x","x",$AM$2-'Indicator Date hidden'!AN16)</f>
        <v>0</v>
      </c>
      <c r="AN15" s="208">
        <f>IF('Indicator Date hidden'!AO16="x","x",$AN$2-'Indicator Date hidden'!AO16)</f>
        <v>0</v>
      </c>
      <c r="AO15" s="208">
        <f>IF('Indicator Date hidden'!AP16="x","x",$AO$2-'Indicator Date hidden'!AP16)</f>
        <v>0</v>
      </c>
      <c r="AP15" s="208">
        <f>IF('Indicator Date hidden'!AQ16="x","x",$AP$2-'Indicator Date hidden'!AQ16)</f>
        <v>0</v>
      </c>
      <c r="AQ15" s="208">
        <f>IF('Indicator Date hidden'!AR16="x","x",$AQ$2-'Indicator Date hidden'!AR16)</f>
        <v>0</v>
      </c>
      <c r="AR15" s="208">
        <f>IF('Indicator Date hidden'!AS16="x","x",$AR$2-'Indicator Date hidden'!AS16)</f>
        <v>0</v>
      </c>
      <c r="AS15" s="208">
        <f>IF('Indicator Date hidden'!AT16="x","x",$AS$2-'Indicator Date hidden'!AT16)</f>
        <v>0</v>
      </c>
      <c r="AT15" s="208">
        <f>IF('Indicator Date hidden'!AU16="x","x",$AT$2-'Indicator Date hidden'!AU16)</f>
        <v>0</v>
      </c>
      <c r="AU15" s="208">
        <f>IF('Indicator Date hidden'!AV16="x","x",$AU$2-'Indicator Date hidden'!AV16)</f>
        <v>1</v>
      </c>
      <c r="AV15" s="208">
        <f>IF('Indicator Date hidden'!AW16="x","x",$AV$2-'Indicator Date hidden'!AW16)</f>
        <v>0</v>
      </c>
      <c r="AW15" s="208">
        <f>IF('Indicator Date hidden'!AX16="x","x",$AW$2-'Indicator Date hidden'!AX16)</f>
        <v>0</v>
      </c>
      <c r="AX15" s="208">
        <f>IF('Indicator Date hidden'!AY16="x","x",$AX$2-'Indicator Date hidden'!AY16)</f>
        <v>0</v>
      </c>
      <c r="AY15" s="208">
        <f>IF('Indicator Date hidden'!AZ16="x","x",$AY$2-'Indicator Date hidden'!AZ16)</f>
        <v>0</v>
      </c>
      <c r="AZ15" s="208">
        <f>IF('Indicator Date hidden'!BA16="x","x",$AZ$2-'Indicator Date hidden'!BA16)</f>
        <v>0</v>
      </c>
      <c r="BA15">
        <f t="shared" si="0"/>
        <v>12</v>
      </c>
      <c r="BB15" s="21">
        <f t="shared" si="1"/>
        <v>0.23529411764705882</v>
      </c>
      <c r="BC15">
        <f t="shared" si="2"/>
        <v>6</v>
      </c>
      <c r="BD15" s="21">
        <f t="shared" si="3"/>
        <v>0.72998080270534449</v>
      </c>
      <c r="BE15" s="277">
        <f t="shared" si="4"/>
        <v>0</v>
      </c>
    </row>
    <row r="16" spans="1:57" x14ac:dyDescent="0.35">
      <c r="A16" t="s">
        <v>7388</v>
      </c>
      <c r="B16" s="208">
        <f>IF('Indicator Date hidden'!C17="x","x",$B$2-'Indicator Date hidden'!C17)</f>
        <v>0</v>
      </c>
      <c r="C16" s="208">
        <f>IF('Indicator Date hidden'!D17="x","x",$C$2-'Indicator Date hidden'!D17)</f>
        <v>0</v>
      </c>
      <c r="D16" s="208">
        <f>IF('Indicator Date hidden'!E17="x","x",$D$2-'Indicator Date hidden'!E17)</f>
        <v>0</v>
      </c>
      <c r="E16" s="208">
        <f>IF('Indicator Date hidden'!F17="x","x",$E$2-'Indicator Date hidden'!F17)</f>
        <v>0</v>
      </c>
      <c r="F16" s="208">
        <f>IF('Indicator Date hidden'!G17="x","x",$F$2-'Indicator Date hidden'!G17)</f>
        <v>0</v>
      </c>
      <c r="G16" s="208">
        <f>IF('Indicator Date hidden'!H17="x","x",$G$2-'Indicator Date hidden'!H17)</f>
        <v>0</v>
      </c>
      <c r="H16" s="208">
        <f>IF('Indicator Date hidden'!I17="x","x",$H$2-'Indicator Date hidden'!I17)</f>
        <v>0</v>
      </c>
      <c r="I16" s="208">
        <f>IF('Indicator Date hidden'!J17="x","x",$I$2-'Indicator Date hidden'!J17)</f>
        <v>0</v>
      </c>
      <c r="J16" s="208">
        <f>IF('Indicator Date hidden'!K17="x","x",$J$2-'Indicator Date hidden'!K17)</f>
        <v>0</v>
      </c>
      <c r="K16" s="208">
        <f>IF('Indicator Date hidden'!L17="x","x",$K$2-'Indicator Date hidden'!L17)</f>
        <v>0</v>
      </c>
      <c r="L16" s="208">
        <f>IF('Indicator Date hidden'!M17="x","x",$L$2-'Indicator Date hidden'!M17)</f>
        <v>0</v>
      </c>
      <c r="M16" s="208">
        <f>IF('Indicator Date hidden'!N17="x","x",$M$2-'Indicator Date hidden'!N17)</f>
        <v>0</v>
      </c>
      <c r="N16" s="208">
        <f>IF('Indicator Date hidden'!O17="x","x",$N$2-'Indicator Date hidden'!O17)</f>
        <v>0</v>
      </c>
      <c r="O16" s="208">
        <f>IF('Indicator Date hidden'!P17="x","x",$O$2-'Indicator Date hidden'!P17)</f>
        <v>0</v>
      </c>
      <c r="P16" s="208">
        <f>IF('Indicator Date hidden'!Q17="x","x",$P$2-'Indicator Date hidden'!Q17)</f>
        <v>0</v>
      </c>
      <c r="Q16" s="208">
        <f>IF('Indicator Date hidden'!R17="x","x",$Q$2-'Indicator Date hidden'!R17)</f>
        <v>2</v>
      </c>
      <c r="R16" s="208">
        <f>IF('Indicator Date hidden'!S17="x","x",$R$2-'Indicator Date hidden'!S17)</f>
        <v>0</v>
      </c>
      <c r="S16" s="208">
        <f>IF('Indicator Date hidden'!T17="x","x",$S$2-'Indicator Date hidden'!T17)</f>
        <v>0</v>
      </c>
      <c r="T16" s="208">
        <f>IF('Indicator Date hidden'!U17="x","x",$T$2-'Indicator Date hidden'!U17)</f>
        <v>0</v>
      </c>
      <c r="U16" s="208" t="str">
        <f>IF('Indicator Date hidden'!V17="x","x",$U$2-'Indicator Date hidden'!V17)</f>
        <v>x</v>
      </c>
      <c r="V16" s="208">
        <f>IF('Indicator Date hidden'!W17="x","x",$V$2-'Indicator Date hidden'!W17)</f>
        <v>0</v>
      </c>
      <c r="W16" s="208">
        <f>IF('Indicator Date hidden'!X17="x","x",$W$2-'Indicator Date hidden'!X17)</f>
        <v>1</v>
      </c>
      <c r="X16" s="208">
        <f>IF('Indicator Date hidden'!Y17="x","x",$X$2-'Indicator Date hidden'!Y17)</f>
        <v>4</v>
      </c>
      <c r="Y16" s="208">
        <f>IF('Indicator Date hidden'!Z17="x","x",$Y$2-'Indicator Date hidden'!Z17)</f>
        <v>0</v>
      </c>
      <c r="Z16" s="208">
        <f>IF('Indicator Date hidden'!AA17="x","x",$Z$2-'Indicator Date hidden'!AA17)</f>
        <v>0</v>
      </c>
      <c r="AA16" s="208">
        <f>IF('Indicator Date hidden'!AB17="x","x",$AA$2-'Indicator Date hidden'!AB17)</f>
        <v>1</v>
      </c>
      <c r="AB16" s="208">
        <f>IF('Indicator Date hidden'!AC17="x","x",$AB$2-'Indicator Date hidden'!AC17)</f>
        <v>0</v>
      </c>
      <c r="AC16" s="208">
        <f>IF('Indicator Date hidden'!AD17="x","x",$AC$2-'Indicator Date hidden'!AD17)</f>
        <v>0</v>
      </c>
      <c r="AD16" s="208" t="str">
        <f>IF('Indicator Date hidden'!AE17="x","x",$AD$2-'Indicator Date hidden'!AE17)</f>
        <v>x</v>
      </c>
      <c r="AE16" s="208">
        <f>IF('Indicator Date hidden'!AF17="x","x",$AE$2-'Indicator Date hidden'!AF17)</f>
        <v>0</v>
      </c>
      <c r="AF16" s="208" t="str">
        <f>IF('Indicator Date hidden'!AG17="x","x",$AF$2-'Indicator Date hidden'!AG17)</f>
        <v>x</v>
      </c>
      <c r="AG16" s="208">
        <f>IF('Indicator Date hidden'!AH17="x","x",$AG$2-'Indicator Date hidden'!AH17)</f>
        <v>0</v>
      </c>
      <c r="AH16" s="208">
        <f>IF('Indicator Date hidden'!AI17="x","x",$AH$2-'Indicator Date hidden'!AI17)</f>
        <v>0</v>
      </c>
      <c r="AI16" s="208">
        <f>IF('Indicator Date hidden'!AJ17="x","x",$AI$2-'Indicator Date hidden'!AJ17)</f>
        <v>0</v>
      </c>
      <c r="AJ16" s="208" t="str">
        <f>IF('Indicator Date hidden'!AK17="x","x",$AJ$2-'Indicator Date hidden'!AK17)</f>
        <v>x</v>
      </c>
      <c r="AK16" s="208">
        <f>IF('Indicator Date hidden'!AL17="x","x",$AK$2-'Indicator Date hidden'!AL17)</f>
        <v>1</v>
      </c>
      <c r="AL16" s="208">
        <f>IF('Indicator Date hidden'!AM17="x","x",$AL$2-'Indicator Date hidden'!AM17)</f>
        <v>0</v>
      </c>
      <c r="AM16" s="208">
        <f>IF('Indicator Date hidden'!AN17="x","x",$AM$2-'Indicator Date hidden'!AN17)</f>
        <v>0</v>
      </c>
      <c r="AN16" s="208">
        <f>IF('Indicator Date hidden'!AO17="x","x",$AN$2-'Indicator Date hidden'!AO17)</f>
        <v>0</v>
      </c>
      <c r="AO16" s="208">
        <f>IF('Indicator Date hidden'!AP17="x","x",$AO$2-'Indicator Date hidden'!AP17)</f>
        <v>0</v>
      </c>
      <c r="AP16" s="208">
        <f>IF('Indicator Date hidden'!AQ17="x","x",$AP$2-'Indicator Date hidden'!AQ17)</f>
        <v>0</v>
      </c>
      <c r="AQ16" s="208">
        <f>IF('Indicator Date hidden'!AR17="x","x",$AQ$2-'Indicator Date hidden'!AR17)</f>
        <v>4</v>
      </c>
      <c r="AR16" s="208">
        <f>IF('Indicator Date hidden'!AS17="x","x",$AR$2-'Indicator Date hidden'!AS17)</f>
        <v>0</v>
      </c>
      <c r="AS16" s="208">
        <f>IF('Indicator Date hidden'!AT17="x","x",$AS$2-'Indicator Date hidden'!AT17)</f>
        <v>0</v>
      </c>
      <c r="AT16" s="208">
        <f>IF('Indicator Date hidden'!AU17="x","x",$AT$2-'Indicator Date hidden'!AU17)</f>
        <v>0</v>
      </c>
      <c r="AU16" s="208" t="str">
        <f>IF('Indicator Date hidden'!AV17="x","x",$AU$2-'Indicator Date hidden'!AV17)</f>
        <v>x</v>
      </c>
      <c r="AV16" s="208">
        <f>IF('Indicator Date hidden'!AW17="x","x",$AV$2-'Indicator Date hidden'!AW17)</f>
        <v>0</v>
      </c>
      <c r="AW16" s="208">
        <f>IF('Indicator Date hidden'!AX17="x","x",$AW$2-'Indicator Date hidden'!AX17)</f>
        <v>0</v>
      </c>
      <c r="AX16" s="208">
        <f>IF('Indicator Date hidden'!AY17="x","x",$AX$2-'Indicator Date hidden'!AY17)</f>
        <v>0</v>
      </c>
      <c r="AY16" s="208">
        <f>IF('Indicator Date hidden'!AZ17="x","x",$AY$2-'Indicator Date hidden'!AZ17)</f>
        <v>0</v>
      </c>
      <c r="AZ16" s="208">
        <f>IF('Indicator Date hidden'!BA17="x","x",$AZ$2-'Indicator Date hidden'!BA17)</f>
        <v>0</v>
      </c>
      <c r="BA16">
        <f t="shared" si="0"/>
        <v>13</v>
      </c>
      <c r="BB16" s="21">
        <f t="shared" si="1"/>
        <v>0.28260869565217389</v>
      </c>
      <c r="BC16">
        <f t="shared" si="2"/>
        <v>6</v>
      </c>
      <c r="BD16" s="21">
        <f t="shared" si="3"/>
        <v>0.87633236394549452</v>
      </c>
      <c r="BE16" s="277">
        <f t="shared" si="4"/>
        <v>0</v>
      </c>
    </row>
    <row r="17" spans="1:57" x14ac:dyDescent="0.35">
      <c r="A17" t="s">
        <v>7390</v>
      </c>
      <c r="B17" s="208">
        <f>IF('Indicator Date hidden'!C18="x","x",$B$2-'Indicator Date hidden'!C18)</f>
        <v>0</v>
      </c>
      <c r="C17" s="208">
        <f>IF('Indicator Date hidden'!D18="x","x",$C$2-'Indicator Date hidden'!D18)</f>
        <v>0</v>
      </c>
      <c r="D17" s="208">
        <f>IF('Indicator Date hidden'!E18="x","x",$D$2-'Indicator Date hidden'!E18)</f>
        <v>0</v>
      </c>
      <c r="E17" s="208">
        <f>IF('Indicator Date hidden'!F18="x","x",$E$2-'Indicator Date hidden'!F18)</f>
        <v>0</v>
      </c>
      <c r="F17" s="208">
        <f>IF('Indicator Date hidden'!G18="x","x",$F$2-'Indicator Date hidden'!G18)</f>
        <v>0</v>
      </c>
      <c r="G17" s="208">
        <f>IF('Indicator Date hidden'!H18="x","x",$G$2-'Indicator Date hidden'!H18)</f>
        <v>0</v>
      </c>
      <c r="H17" s="208">
        <f>IF('Indicator Date hidden'!I18="x","x",$H$2-'Indicator Date hidden'!I18)</f>
        <v>0</v>
      </c>
      <c r="I17" s="208">
        <f>IF('Indicator Date hidden'!J18="x","x",$I$2-'Indicator Date hidden'!J18)</f>
        <v>0</v>
      </c>
      <c r="J17" s="208">
        <f>IF('Indicator Date hidden'!K18="x","x",$J$2-'Indicator Date hidden'!K18)</f>
        <v>0</v>
      </c>
      <c r="K17" s="208">
        <f>IF('Indicator Date hidden'!L18="x","x",$K$2-'Indicator Date hidden'!L18)</f>
        <v>0</v>
      </c>
      <c r="L17" s="208">
        <f>IF('Indicator Date hidden'!M18="x","x",$L$2-'Indicator Date hidden'!M18)</f>
        <v>0</v>
      </c>
      <c r="M17" s="208">
        <f>IF('Indicator Date hidden'!N18="x","x",$M$2-'Indicator Date hidden'!N18)</f>
        <v>0</v>
      </c>
      <c r="N17" s="208">
        <f>IF('Indicator Date hidden'!O18="x","x",$N$2-'Indicator Date hidden'!O18)</f>
        <v>0</v>
      </c>
      <c r="O17" s="208">
        <f>IF('Indicator Date hidden'!P18="x","x",$O$2-'Indicator Date hidden'!P18)</f>
        <v>0</v>
      </c>
      <c r="P17" s="208">
        <f>IF('Indicator Date hidden'!Q18="x","x",$P$2-'Indicator Date hidden'!Q18)</f>
        <v>0</v>
      </c>
      <c r="Q17" s="208">
        <f>IF('Indicator Date hidden'!R18="x","x",$Q$2-'Indicator Date hidden'!R18)</f>
        <v>9</v>
      </c>
      <c r="R17" s="208">
        <f>IF('Indicator Date hidden'!S18="x","x",$R$2-'Indicator Date hidden'!S18)</f>
        <v>0</v>
      </c>
      <c r="S17" s="208">
        <f>IF('Indicator Date hidden'!T18="x","x",$S$2-'Indicator Date hidden'!T18)</f>
        <v>0</v>
      </c>
      <c r="T17" s="208">
        <f>IF('Indicator Date hidden'!U18="x","x",$T$2-'Indicator Date hidden'!U18)</f>
        <v>0</v>
      </c>
      <c r="U17" s="208">
        <f>IF('Indicator Date hidden'!V18="x","x",$U$2-'Indicator Date hidden'!V18)</f>
        <v>0</v>
      </c>
      <c r="V17" s="208">
        <f>IF('Indicator Date hidden'!W18="x","x",$V$2-'Indicator Date hidden'!W18)</f>
        <v>0</v>
      </c>
      <c r="W17" s="208">
        <f>IF('Indicator Date hidden'!X18="x","x",$W$2-'Indicator Date hidden'!X18)</f>
        <v>9</v>
      </c>
      <c r="X17" s="208">
        <f>IF('Indicator Date hidden'!Y18="x","x",$X$2-'Indicator Date hidden'!Y18)</f>
        <v>1</v>
      </c>
      <c r="Y17" s="208">
        <f>IF('Indicator Date hidden'!Z18="x","x",$Y$2-'Indicator Date hidden'!Z18)</f>
        <v>0</v>
      </c>
      <c r="Z17" s="208">
        <f>IF('Indicator Date hidden'!AA18="x","x",$Z$2-'Indicator Date hidden'!AA18)</f>
        <v>0</v>
      </c>
      <c r="AA17" s="208">
        <f>IF('Indicator Date hidden'!AB18="x","x",$AA$2-'Indicator Date hidden'!AB18)</f>
        <v>0</v>
      </c>
      <c r="AB17" s="208">
        <f>IF('Indicator Date hidden'!AC18="x","x",$AB$2-'Indicator Date hidden'!AC18)</f>
        <v>0</v>
      </c>
      <c r="AC17" s="208">
        <f>IF('Indicator Date hidden'!AD18="x","x",$AC$2-'Indicator Date hidden'!AD18)</f>
        <v>0</v>
      </c>
      <c r="AD17" s="208" t="str">
        <f>IF('Indicator Date hidden'!AE18="x","x",$AD$2-'Indicator Date hidden'!AE18)</f>
        <v>x</v>
      </c>
      <c r="AE17" s="208">
        <f>IF('Indicator Date hidden'!AF18="x","x",$AE$2-'Indicator Date hidden'!AF18)</f>
        <v>0</v>
      </c>
      <c r="AF17" s="208">
        <f>IF('Indicator Date hidden'!AG18="x","x",$AF$2-'Indicator Date hidden'!AG18)</f>
        <v>1</v>
      </c>
      <c r="AG17" s="208">
        <f>IF('Indicator Date hidden'!AH18="x","x",$AG$2-'Indicator Date hidden'!AH18)</f>
        <v>0</v>
      </c>
      <c r="AH17" s="208">
        <f>IF('Indicator Date hidden'!AI18="x","x",$AH$2-'Indicator Date hidden'!AI18)</f>
        <v>0</v>
      </c>
      <c r="AI17" s="208">
        <f>IF('Indicator Date hidden'!AJ18="x","x",$AI$2-'Indicator Date hidden'!AJ18)</f>
        <v>0</v>
      </c>
      <c r="AJ17" s="208" t="str">
        <f>IF('Indicator Date hidden'!AK18="x","x",$AJ$2-'Indicator Date hidden'!AK18)</f>
        <v>x</v>
      </c>
      <c r="AK17" s="208">
        <f>IF('Indicator Date hidden'!AL18="x","x",$AK$2-'Indicator Date hidden'!AL18)</f>
        <v>1</v>
      </c>
      <c r="AL17" s="208">
        <f>IF('Indicator Date hidden'!AM18="x","x",$AL$2-'Indicator Date hidden'!AM18)</f>
        <v>0</v>
      </c>
      <c r="AM17" s="208">
        <f>IF('Indicator Date hidden'!AN18="x","x",$AM$2-'Indicator Date hidden'!AN18)</f>
        <v>0</v>
      </c>
      <c r="AN17" s="208">
        <f>IF('Indicator Date hidden'!AO18="x","x",$AN$2-'Indicator Date hidden'!AO18)</f>
        <v>0</v>
      </c>
      <c r="AO17" s="208" t="str">
        <f>IF('Indicator Date hidden'!AP18="x","x",$AO$2-'Indicator Date hidden'!AP18)</f>
        <v>x</v>
      </c>
      <c r="AP17" s="208" t="str">
        <f>IF('Indicator Date hidden'!AQ18="x","x",$AP$2-'Indicator Date hidden'!AQ18)</f>
        <v>x</v>
      </c>
      <c r="AQ17" s="208">
        <f>IF('Indicator Date hidden'!AR18="x","x",$AQ$2-'Indicator Date hidden'!AR18)</f>
        <v>0</v>
      </c>
      <c r="AR17" s="208">
        <f>IF('Indicator Date hidden'!AS18="x","x",$AR$2-'Indicator Date hidden'!AS18)</f>
        <v>0</v>
      </c>
      <c r="AS17" s="208">
        <f>IF('Indicator Date hidden'!AT18="x","x",$AS$2-'Indicator Date hidden'!AT18)</f>
        <v>0</v>
      </c>
      <c r="AT17" s="208">
        <f>IF('Indicator Date hidden'!AU18="x","x",$AT$2-'Indicator Date hidden'!AU18)</f>
        <v>0</v>
      </c>
      <c r="AU17" s="208">
        <f>IF('Indicator Date hidden'!AV18="x","x",$AU$2-'Indicator Date hidden'!AV18)</f>
        <v>5</v>
      </c>
      <c r="AV17" s="208">
        <f>IF('Indicator Date hidden'!AW18="x","x",$AV$2-'Indicator Date hidden'!AW18)</f>
        <v>0</v>
      </c>
      <c r="AW17" s="208">
        <f>IF('Indicator Date hidden'!AX18="x","x",$AW$2-'Indicator Date hidden'!AX18)</f>
        <v>0</v>
      </c>
      <c r="AX17" s="208">
        <f>IF('Indicator Date hidden'!AY18="x","x",$AX$2-'Indicator Date hidden'!AY18)</f>
        <v>0</v>
      </c>
      <c r="AY17" s="208">
        <f>IF('Indicator Date hidden'!AZ18="x","x",$AY$2-'Indicator Date hidden'!AZ18)</f>
        <v>0</v>
      </c>
      <c r="AZ17" s="208">
        <f>IF('Indicator Date hidden'!BA18="x","x",$AZ$2-'Indicator Date hidden'!BA18)</f>
        <v>0</v>
      </c>
      <c r="BA17">
        <f t="shared" si="0"/>
        <v>26</v>
      </c>
      <c r="BB17" s="21">
        <f t="shared" si="1"/>
        <v>0.55319148936170215</v>
      </c>
      <c r="BC17">
        <f t="shared" si="2"/>
        <v>6</v>
      </c>
      <c r="BD17" s="21">
        <f t="shared" si="3"/>
        <v>1.9330112176568308</v>
      </c>
      <c r="BE17" s="277">
        <f t="shared" si="4"/>
        <v>0</v>
      </c>
    </row>
    <row r="18" spans="1:57" x14ac:dyDescent="0.35">
      <c r="A18" t="s">
        <v>7392</v>
      </c>
      <c r="B18" s="208">
        <f>IF('Indicator Date hidden'!C19="x","x",$B$2-'Indicator Date hidden'!C19)</f>
        <v>0</v>
      </c>
      <c r="C18" s="208">
        <f>IF('Indicator Date hidden'!D19="x","x",$C$2-'Indicator Date hidden'!D19)</f>
        <v>0</v>
      </c>
      <c r="D18" s="208">
        <f>IF('Indicator Date hidden'!E19="x","x",$D$2-'Indicator Date hidden'!E19)</f>
        <v>0</v>
      </c>
      <c r="E18" s="208">
        <f>IF('Indicator Date hidden'!F19="x","x",$E$2-'Indicator Date hidden'!F19)</f>
        <v>0</v>
      </c>
      <c r="F18" s="208">
        <f>IF('Indicator Date hidden'!G19="x","x",$F$2-'Indicator Date hidden'!G19)</f>
        <v>0</v>
      </c>
      <c r="G18" s="208">
        <f>IF('Indicator Date hidden'!H19="x","x",$G$2-'Indicator Date hidden'!H19)</f>
        <v>0</v>
      </c>
      <c r="H18" s="208">
        <f>IF('Indicator Date hidden'!I19="x","x",$H$2-'Indicator Date hidden'!I19)</f>
        <v>0</v>
      </c>
      <c r="I18" s="208">
        <f>IF('Indicator Date hidden'!J19="x","x",$I$2-'Indicator Date hidden'!J19)</f>
        <v>0</v>
      </c>
      <c r="J18" s="208">
        <f>IF('Indicator Date hidden'!K19="x","x",$J$2-'Indicator Date hidden'!K19)</f>
        <v>0</v>
      </c>
      <c r="K18" s="208">
        <f>IF('Indicator Date hidden'!L19="x","x",$K$2-'Indicator Date hidden'!L19)</f>
        <v>0</v>
      </c>
      <c r="L18" s="208">
        <f>IF('Indicator Date hidden'!M19="x","x",$L$2-'Indicator Date hidden'!M19)</f>
        <v>0</v>
      </c>
      <c r="M18" s="208">
        <f>IF('Indicator Date hidden'!N19="x","x",$M$2-'Indicator Date hidden'!N19)</f>
        <v>0</v>
      </c>
      <c r="N18" s="208">
        <f>IF('Indicator Date hidden'!O19="x","x",$N$2-'Indicator Date hidden'!O19)</f>
        <v>0</v>
      </c>
      <c r="O18" s="208">
        <f>IF('Indicator Date hidden'!P19="x","x",$O$2-'Indicator Date hidden'!P19)</f>
        <v>0</v>
      </c>
      <c r="P18" s="208">
        <f>IF('Indicator Date hidden'!Q19="x","x",$P$2-'Indicator Date hidden'!Q19)</f>
        <v>0</v>
      </c>
      <c r="Q18" s="208" t="str">
        <f>IF('Indicator Date hidden'!R19="x","x",$Q$2-'Indicator Date hidden'!R19)</f>
        <v>x</v>
      </c>
      <c r="R18" s="208">
        <f>IF('Indicator Date hidden'!S19="x","x",$R$2-'Indicator Date hidden'!S19)</f>
        <v>0</v>
      </c>
      <c r="S18" s="208">
        <f>IF('Indicator Date hidden'!T19="x","x",$S$2-'Indicator Date hidden'!T19)</f>
        <v>0</v>
      </c>
      <c r="T18" s="208">
        <f>IF('Indicator Date hidden'!U19="x","x",$T$2-'Indicator Date hidden'!U19)</f>
        <v>0</v>
      </c>
      <c r="U18" s="208" t="str">
        <f>IF('Indicator Date hidden'!V19="x","x",$U$2-'Indicator Date hidden'!V19)</f>
        <v>x</v>
      </c>
      <c r="V18" s="208">
        <f>IF('Indicator Date hidden'!W19="x","x",$V$2-'Indicator Date hidden'!W19)</f>
        <v>0</v>
      </c>
      <c r="W18" s="208" t="str">
        <f>IF('Indicator Date hidden'!X19="x","x",$W$2-'Indicator Date hidden'!X19)</f>
        <v>x</v>
      </c>
      <c r="X18" s="208">
        <f>IF('Indicator Date hidden'!Y19="x","x",$X$2-'Indicator Date hidden'!Y19)</f>
        <v>1</v>
      </c>
      <c r="Y18" s="208">
        <f>IF('Indicator Date hidden'!Z19="x","x",$Y$2-'Indicator Date hidden'!Z19)</f>
        <v>0</v>
      </c>
      <c r="Z18" s="208">
        <f>IF('Indicator Date hidden'!AA19="x","x",$Z$2-'Indicator Date hidden'!AA19)</f>
        <v>0</v>
      </c>
      <c r="AA18" s="208" t="str">
        <f>IF('Indicator Date hidden'!AB19="x","x",$AA$2-'Indicator Date hidden'!AB19)</f>
        <v>x</v>
      </c>
      <c r="AB18" s="208">
        <f>IF('Indicator Date hidden'!AC19="x","x",$AB$2-'Indicator Date hidden'!AC19)</f>
        <v>0</v>
      </c>
      <c r="AC18" s="208">
        <f>IF('Indicator Date hidden'!AD19="x","x",$AC$2-'Indicator Date hidden'!AD19)</f>
        <v>0</v>
      </c>
      <c r="AD18" s="208" t="str">
        <f>IF('Indicator Date hidden'!AE19="x","x",$AD$2-'Indicator Date hidden'!AE19)</f>
        <v>x</v>
      </c>
      <c r="AE18" s="208">
        <f>IF('Indicator Date hidden'!AF19="x","x",$AE$2-'Indicator Date hidden'!AF19)</f>
        <v>0</v>
      </c>
      <c r="AF18" s="208">
        <f>IF('Indicator Date hidden'!AG19="x","x",$AF$2-'Indicator Date hidden'!AG19)</f>
        <v>1</v>
      </c>
      <c r="AG18" s="208">
        <f>IF('Indicator Date hidden'!AH19="x","x",$AG$2-'Indicator Date hidden'!AH19)</f>
        <v>0</v>
      </c>
      <c r="AH18" s="208">
        <f>IF('Indicator Date hidden'!AI19="x","x",$AH$2-'Indicator Date hidden'!AI19)</f>
        <v>0</v>
      </c>
      <c r="AI18" s="208">
        <f>IF('Indicator Date hidden'!AJ19="x","x",$AI$2-'Indicator Date hidden'!AJ19)</f>
        <v>0</v>
      </c>
      <c r="AJ18" s="208" t="str">
        <f>IF('Indicator Date hidden'!AK19="x","x",$AJ$2-'Indicator Date hidden'!AK19)</f>
        <v>x</v>
      </c>
      <c r="AK18" s="208">
        <f>IF('Indicator Date hidden'!AL19="x","x",$AK$2-'Indicator Date hidden'!AL19)</f>
        <v>1</v>
      </c>
      <c r="AL18" s="208">
        <f>IF('Indicator Date hidden'!AM19="x","x",$AL$2-'Indicator Date hidden'!AM19)</f>
        <v>0</v>
      </c>
      <c r="AM18" s="208">
        <f>IF('Indicator Date hidden'!AN19="x","x",$AM$2-'Indicator Date hidden'!AN19)</f>
        <v>0</v>
      </c>
      <c r="AN18" s="208">
        <f>IF('Indicator Date hidden'!AO19="x","x",$AN$2-'Indicator Date hidden'!AO19)</f>
        <v>0</v>
      </c>
      <c r="AO18" s="208">
        <f>IF('Indicator Date hidden'!AP19="x","x",$AO$2-'Indicator Date hidden'!AP19)</f>
        <v>0</v>
      </c>
      <c r="AP18" s="208">
        <f>IF('Indicator Date hidden'!AQ19="x","x",$AP$2-'Indicator Date hidden'!AQ19)</f>
        <v>0</v>
      </c>
      <c r="AQ18" s="208" t="str">
        <f>IF('Indicator Date hidden'!AR19="x","x",$AQ$2-'Indicator Date hidden'!AR19)</f>
        <v>x</v>
      </c>
      <c r="AR18" s="208">
        <f>IF('Indicator Date hidden'!AS19="x","x",$AR$2-'Indicator Date hidden'!AS19)</f>
        <v>0</v>
      </c>
      <c r="AS18" s="208">
        <f>IF('Indicator Date hidden'!AT19="x","x",$AS$2-'Indicator Date hidden'!AT19)</f>
        <v>0</v>
      </c>
      <c r="AT18" s="208">
        <f>IF('Indicator Date hidden'!AU19="x","x",$AT$2-'Indicator Date hidden'!AU19)</f>
        <v>0</v>
      </c>
      <c r="AU18" s="208" t="str">
        <f>IF('Indicator Date hidden'!AV19="x","x",$AU$2-'Indicator Date hidden'!AV19)</f>
        <v>x</v>
      </c>
      <c r="AV18" s="208">
        <f>IF('Indicator Date hidden'!AW19="x","x",$AV$2-'Indicator Date hidden'!AW19)</f>
        <v>0</v>
      </c>
      <c r="AW18" s="208">
        <f>IF('Indicator Date hidden'!AX19="x","x",$AW$2-'Indicator Date hidden'!AX19)</f>
        <v>0</v>
      </c>
      <c r="AX18" s="208">
        <f>IF('Indicator Date hidden'!AY19="x","x",$AX$2-'Indicator Date hidden'!AY19)</f>
        <v>0</v>
      </c>
      <c r="AY18" s="208">
        <f>IF('Indicator Date hidden'!AZ19="x","x",$AY$2-'Indicator Date hidden'!AZ19)</f>
        <v>0</v>
      </c>
      <c r="AZ18" s="208">
        <f>IF('Indicator Date hidden'!BA19="x","x",$AZ$2-'Indicator Date hidden'!BA19)</f>
        <v>0</v>
      </c>
      <c r="BA18">
        <f t="shared" si="0"/>
        <v>3</v>
      </c>
      <c r="BB18" s="21">
        <f t="shared" si="1"/>
        <v>6.9767441860465115E-2</v>
      </c>
      <c r="BC18">
        <f t="shared" si="2"/>
        <v>3</v>
      </c>
      <c r="BD18" s="21">
        <f t="shared" si="3"/>
        <v>0.25475467790937961</v>
      </c>
      <c r="BE18" s="277">
        <f t="shared" si="4"/>
        <v>0</v>
      </c>
    </row>
    <row r="19" spans="1:57" x14ac:dyDescent="0.35">
      <c r="A19" t="s">
        <v>7394</v>
      </c>
      <c r="B19" s="208">
        <f>IF('Indicator Date hidden'!C20="x","x",$B$2-'Indicator Date hidden'!C20)</f>
        <v>0</v>
      </c>
      <c r="C19" s="208">
        <f>IF('Indicator Date hidden'!D20="x","x",$C$2-'Indicator Date hidden'!D20)</f>
        <v>0</v>
      </c>
      <c r="D19" s="208">
        <f>IF('Indicator Date hidden'!E20="x","x",$D$2-'Indicator Date hidden'!E20)</f>
        <v>0</v>
      </c>
      <c r="E19" s="208">
        <f>IF('Indicator Date hidden'!F20="x","x",$E$2-'Indicator Date hidden'!F20)</f>
        <v>0</v>
      </c>
      <c r="F19" s="208">
        <f>IF('Indicator Date hidden'!G20="x","x",$F$2-'Indicator Date hidden'!G20)</f>
        <v>0</v>
      </c>
      <c r="G19" s="208">
        <f>IF('Indicator Date hidden'!H20="x","x",$G$2-'Indicator Date hidden'!H20)</f>
        <v>0</v>
      </c>
      <c r="H19" s="208">
        <f>IF('Indicator Date hidden'!I20="x","x",$H$2-'Indicator Date hidden'!I20)</f>
        <v>0</v>
      </c>
      <c r="I19" s="208">
        <f>IF('Indicator Date hidden'!J20="x","x",$I$2-'Indicator Date hidden'!J20)</f>
        <v>0</v>
      </c>
      <c r="J19" s="208">
        <f>IF('Indicator Date hidden'!K20="x","x",$J$2-'Indicator Date hidden'!K20)</f>
        <v>0</v>
      </c>
      <c r="K19" s="208">
        <f>IF('Indicator Date hidden'!L20="x","x",$K$2-'Indicator Date hidden'!L20)</f>
        <v>0</v>
      </c>
      <c r="L19" s="208">
        <f>IF('Indicator Date hidden'!M20="x","x",$L$2-'Indicator Date hidden'!M20)</f>
        <v>0</v>
      </c>
      <c r="M19" s="208">
        <f>IF('Indicator Date hidden'!N20="x","x",$M$2-'Indicator Date hidden'!N20)</f>
        <v>0</v>
      </c>
      <c r="N19" s="208">
        <f>IF('Indicator Date hidden'!O20="x","x",$N$2-'Indicator Date hidden'!O20)</f>
        <v>0</v>
      </c>
      <c r="O19" s="208">
        <f>IF('Indicator Date hidden'!P20="x","x",$O$2-'Indicator Date hidden'!P20)</f>
        <v>0</v>
      </c>
      <c r="P19" s="208">
        <f>IF('Indicator Date hidden'!Q20="x","x",$P$2-'Indicator Date hidden'!Q20)</f>
        <v>0</v>
      </c>
      <c r="Q19" s="208">
        <f>IF('Indicator Date hidden'!R20="x","x",$Q$2-'Indicator Date hidden'!R20)</f>
        <v>3</v>
      </c>
      <c r="R19" s="208">
        <f>IF('Indicator Date hidden'!S20="x","x",$R$2-'Indicator Date hidden'!S20)</f>
        <v>0</v>
      </c>
      <c r="S19" s="208">
        <f>IF('Indicator Date hidden'!T20="x","x",$S$2-'Indicator Date hidden'!T20)</f>
        <v>0</v>
      </c>
      <c r="T19" s="208">
        <f>IF('Indicator Date hidden'!U20="x","x",$T$2-'Indicator Date hidden'!U20)</f>
        <v>0</v>
      </c>
      <c r="U19" s="208">
        <f>IF('Indicator Date hidden'!V20="x","x",$U$2-'Indicator Date hidden'!V20)</f>
        <v>0</v>
      </c>
      <c r="V19" s="208">
        <f>IF('Indicator Date hidden'!W20="x","x",$V$2-'Indicator Date hidden'!W20)</f>
        <v>0</v>
      </c>
      <c r="W19" s="208">
        <f>IF('Indicator Date hidden'!X20="x","x",$W$2-'Indicator Date hidden'!X20)</f>
        <v>3</v>
      </c>
      <c r="X19" s="208">
        <f>IF('Indicator Date hidden'!Y20="x","x",$X$2-'Indicator Date hidden'!Y20)</f>
        <v>4</v>
      </c>
      <c r="Y19" s="208">
        <f>IF('Indicator Date hidden'!Z20="x","x",$Y$2-'Indicator Date hidden'!Z20)</f>
        <v>0</v>
      </c>
      <c r="Z19" s="208">
        <f>IF('Indicator Date hidden'!AA20="x","x",$Z$2-'Indicator Date hidden'!AA20)</f>
        <v>0</v>
      </c>
      <c r="AA19" s="208">
        <f>IF('Indicator Date hidden'!AB20="x","x",$AA$2-'Indicator Date hidden'!AB20)</f>
        <v>0</v>
      </c>
      <c r="AB19" s="208">
        <f>IF('Indicator Date hidden'!AC20="x","x",$AB$2-'Indicator Date hidden'!AC20)</f>
        <v>0</v>
      </c>
      <c r="AC19" s="208">
        <f>IF('Indicator Date hidden'!AD20="x","x",$AC$2-'Indicator Date hidden'!AD20)</f>
        <v>0</v>
      </c>
      <c r="AD19" s="208">
        <f>IF('Indicator Date hidden'!AE20="x","x",$AD$2-'Indicator Date hidden'!AE20)</f>
        <v>0</v>
      </c>
      <c r="AE19" s="208">
        <f>IF('Indicator Date hidden'!AF20="x","x",$AE$2-'Indicator Date hidden'!AF20)</f>
        <v>0</v>
      </c>
      <c r="AF19" s="208" t="str">
        <f>IF('Indicator Date hidden'!AG20="x","x",$AF$2-'Indicator Date hidden'!AG20)</f>
        <v>x</v>
      </c>
      <c r="AG19" s="208">
        <f>IF('Indicator Date hidden'!AH20="x","x",$AG$2-'Indicator Date hidden'!AH20)</f>
        <v>0</v>
      </c>
      <c r="AH19" s="208">
        <f>IF('Indicator Date hidden'!AI20="x","x",$AH$2-'Indicator Date hidden'!AI20)</f>
        <v>0</v>
      </c>
      <c r="AI19" s="208">
        <f>IF('Indicator Date hidden'!AJ20="x","x",$AI$2-'Indicator Date hidden'!AJ20)</f>
        <v>0</v>
      </c>
      <c r="AJ19" s="208" t="str">
        <f>IF('Indicator Date hidden'!AK20="x","x",$AJ$2-'Indicator Date hidden'!AK20)</f>
        <v>x</v>
      </c>
      <c r="AK19" s="208">
        <f>IF('Indicator Date hidden'!AL20="x","x",$AK$2-'Indicator Date hidden'!AL20)</f>
        <v>1</v>
      </c>
      <c r="AL19" s="208">
        <f>IF('Indicator Date hidden'!AM20="x","x",$AL$2-'Indicator Date hidden'!AM20)</f>
        <v>0</v>
      </c>
      <c r="AM19" s="208">
        <f>IF('Indicator Date hidden'!AN20="x","x",$AM$2-'Indicator Date hidden'!AN20)</f>
        <v>0</v>
      </c>
      <c r="AN19" s="208">
        <f>IF('Indicator Date hidden'!AO20="x","x",$AN$2-'Indicator Date hidden'!AO20)</f>
        <v>0</v>
      </c>
      <c r="AO19" s="208" t="str">
        <f>IF('Indicator Date hidden'!AP20="x","x",$AO$2-'Indicator Date hidden'!AP20)</f>
        <v>x</v>
      </c>
      <c r="AP19" s="208">
        <f>IF('Indicator Date hidden'!AQ20="x","x",$AP$2-'Indicator Date hidden'!AQ20)</f>
        <v>2</v>
      </c>
      <c r="AQ19" s="208" t="str">
        <f>IF('Indicator Date hidden'!AR20="x","x",$AQ$2-'Indicator Date hidden'!AR20)</f>
        <v>x</v>
      </c>
      <c r="AR19" s="208">
        <f>IF('Indicator Date hidden'!AS20="x","x",$AR$2-'Indicator Date hidden'!AS20)</f>
        <v>0</v>
      </c>
      <c r="AS19" s="208" t="str">
        <f>IF('Indicator Date hidden'!AT20="x","x",$AS$2-'Indicator Date hidden'!AT20)</f>
        <v>x</v>
      </c>
      <c r="AT19" s="208">
        <f>IF('Indicator Date hidden'!AU20="x","x",$AT$2-'Indicator Date hidden'!AU20)</f>
        <v>0</v>
      </c>
      <c r="AU19" s="208" t="str">
        <f>IF('Indicator Date hidden'!AV20="x","x",$AU$2-'Indicator Date hidden'!AV20)</f>
        <v>x</v>
      </c>
      <c r="AV19" s="208">
        <f>IF('Indicator Date hidden'!AW20="x","x",$AV$2-'Indicator Date hidden'!AW20)</f>
        <v>0</v>
      </c>
      <c r="AW19" s="208">
        <f>IF('Indicator Date hidden'!AX20="x","x",$AW$2-'Indicator Date hidden'!AX20)</f>
        <v>0</v>
      </c>
      <c r="AX19" s="208">
        <f>IF('Indicator Date hidden'!AY20="x","x",$AX$2-'Indicator Date hidden'!AY20)</f>
        <v>0</v>
      </c>
      <c r="AY19" s="208">
        <f>IF('Indicator Date hidden'!AZ20="x","x",$AY$2-'Indicator Date hidden'!AZ20)</f>
        <v>0</v>
      </c>
      <c r="AZ19" s="208">
        <f>IF('Indicator Date hidden'!BA20="x","x",$AZ$2-'Indicator Date hidden'!BA20)</f>
        <v>0</v>
      </c>
      <c r="BA19">
        <f t="shared" si="0"/>
        <v>13</v>
      </c>
      <c r="BB19" s="21">
        <f t="shared" si="1"/>
        <v>0.28888888888888886</v>
      </c>
      <c r="BC19">
        <f t="shared" si="2"/>
        <v>5</v>
      </c>
      <c r="BD19" s="21">
        <f t="shared" si="3"/>
        <v>0.88499145563288339</v>
      </c>
      <c r="BE19" s="277">
        <f t="shared" si="4"/>
        <v>0</v>
      </c>
    </row>
    <row r="20" spans="1:57" x14ac:dyDescent="0.35">
      <c r="A20" t="s">
        <v>7396</v>
      </c>
      <c r="B20" s="208">
        <f>IF('Indicator Date hidden'!C21="x","x",$B$2-'Indicator Date hidden'!C21)</f>
        <v>0</v>
      </c>
      <c r="C20" s="208">
        <f>IF('Indicator Date hidden'!D21="x","x",$C$2-'Indicator Date hidden'!D21)</f>
        <v>0</v>
      </c>
      <c r="D20" s="208">
        <f>IF('Indicator Date hidden'!E21="x","x",$D$2-'Indicator Date hidden'!E21)</f>
        <v>0</v>
      </c>
      <c r="E20" s="208">
        <f>IF('Indicator Date hidden'!F21="x","x",$E$2-'Indicator Date hidden'!F21)</f>
        <v>0</v>
      </c>
      <c r="F20" s="208">
        <f>IF('Indicator Date hidden'!G21="x","x",$F$2-'Indicator Date hidden'!G21)</f>
        <v>0</v>
      </c>
      <c r="G20" s="208">
        <f>IF('Indicator Date hidden'!H21="x","x",$G$2-'Indicator Date hidden'!H21)</f>
        <v>0</v>
      </c>
      <c r="H20" s="208">
        <f>IF('Indicator Date hidden'!I21="x","x",$H$2-'Indicator Date hidden'!I21)</f>
        <v>0</v>
      </c>
      <c r="I20" s="208">
        <f>IF('Indicator Date hidden'!J21="x","x",$I$2-'Indicator Date hidden'!J21)</f>
        <v>0</v>
      </c>
      <c r="J20" s="208">
        <f>IF('Indicator Date hidden'!K21="x","x",$J$2-'Indicator Date hidden'!K21)</f>
        <v>0</v>
      </c>
      <c r="K20" s="208">
        <f>IF('Indicator Date hidden'!L21="x","x",$K$2-'Indicator Date hidden'!L21)</f>
        <v>0</v>
      </c>
      <c r="L20" s="208">
        <f>IF('Indicator Date hidden'!M21="x","x",$L$2-'Indicator Date hidden'!M21)</f>
        <v>0</v>
      </c>
      <c r="M20" s="208">
        <f>IF('Indicator Date hidden'!N21="x","x",$M$2-'Indicator Date hidden'!N21)</f>
        <v>0</v>
      </c>
      <c r="N20" s="208">
        <f>IF('Indicator Date hidden'!O21="x","x",$N$2-'Indicator Date hidden'!O21)</f>
        <v>0</v>
      </c>
      <c r="O20" s="208">
        <f>IF('Indicator Date hidden'!P21="x","x",$O$2-'Indicator Date hidden'!P21)</f>
        <v>0</v>
      </c>
      <c r="P20" s="208">
        <f>IF('Indicator Date hidden'!Q21="x","x",$P$2-'Indicator Date hidden'!Q21)</f>
        <v>0</v>
      </c>
      <c r="Q20" s="208">
        <f>IF('Indicator Date hidden'!R21="x","x",$Q$2-'Indicator Date hidden'!R21)</f>
        <v>2</v>
      </c>
      <c r="R20" s="208">
        <f>IF('Indicator Date hidden'!S21="x","x",$R$2-'Indicator Date hidden'!S21)</f>
        <v>0</v>
      </c>
      <c r="S20" s="208">
        <f>IF('Indicator Date hidden'!T21="x","x",$S$2-'Indicator Date hidden'!T21)</f>
        <v>0</v>
      </c>
      <c r="T20" s="208">
        <f>IF('Indicator Date hidden'!U21="x","x",$T$2-'Indicator Date hidden'!U21)</f>
        <v>0</v>
      </c>
      <c r="U20" s="208">
        <f>IF('Indicator Date hidden'!V21="x","x",$U$2-'Indicator Date hidden'!V21)</f>
        <v>0</v>
      </c>
      <c r="V20" s="208">
        <f>IF('Indicator Date hidden'!W21="x","x",$V$2-'Indicator Date hidden'!W21)</f>
        <v>0</v>
      </c>
      <c r="W20" s="208">
        <f>IF('Indicator Date hidden'!X21="x","x",$W$2-'Indicator Date hidden'!X21)</f>
        <v>0</v>
      </c>
      <c r="X20" s="208">
        <f>IF('Indicator Date hidden'!Y21="x","x",$X$2-'Indicator Date hidden'!Y21)</f>
        <v>4</v>
      </c>
      <c r="Y20" s="208">
        <f>IF('Indicator Date hidden'!Z21="x","x",$Y$2-'Indicator Date hidden'!Z21)</f>
        <v>0</v>
      </c>
      <c r="Z20" s="208">
        <f>IF('Indicator Date hidden'!AA21="x","x",$Z$2-'Indicator Date hidden'!AA21)</f>
        <v>0</v>
      </c>
      <c r="AA20" s="208">
        <f>IF('Indicator Date hidden'!AB21="x","x",$AA$2-'Indicator Date hidden'!AB21)</f>
        <v>0</v>
      </c>
      <c r="AB20" s="208">
        <f>IF('Indicator Date hidden'!AC21="x","x",$AB$2-'Indicator Date hidden'!AC21)</f>
        <v>0</v>
      </c>
      <c r="AC20" s="208">
        <f>IF('Indicator Date hidden'!AD21="x","x",$AC$2-'Indicator Date hidden'!AD21)</f>
        <v>0</v>
      </c>
      <c r="AD20" s="208">
        <f>IF('Indicator Date hidden'!AE21="x","x",$AD$2-'Indicator Date hidden'!AE21)</f>
        <v>0</v>
      </c>
      <c r="AE20" s="208">
        <f>IF('Indicator Date hidden'!AF21="x","x",$AE$2-'Indicator Date hidden'!AF21)</f>
        <v>0</v>
      </c>
      <c r="AF20" s="208">
        <f>IF('Indicator Date hidden'!AG21="x","x",$AF$2-'Indicator Date hidden'!AG21)</f>
        <v>2</v>
      </c>
      <c r="AG20" s="208">
        <f>IF('Indicator Date hidden'!AH21="x","x",$AG$2-'Indicator Date hidden'!AH21)</f>
        <v>0</v>
      </c>
      <c r="AH20" s="208">
        <f>IF('Indicator Date hidden'!AI21="x","x",$AH$2-'Indicator Date hidden'!AI21)</f>
        <v>0</v>
      </c>
      <c r="AI20" s="208">
        <f>IF('Indicator Date hidden'!AJ21="x","x",$AI$2-'Indicator Date hidden'!AJ21)</f>
        <v>0</v>
      </c>
      <c r="AJ20" s="208" t="str">
        <f>IF('Indicator Date hidden'!AK21="x","x",$AJ$2-'Indicator Date hidden'!AK21)</f>
        <v>x</v>
      </c>
      <c r="AK20" s="208">
        <f>IF('Indicator Date hidden'!AL21="x","x",$AK$2-'Indicator Date hidden'!AL21)</f>
        <v>1</v>
      </c>
      <c r="AL20" s="208">
        <f>IF('Indicator Date hidden'!AM21="x","x",$AL$2-'Indicator Date hidden'!AM21)</f>
        <v>0</v>
      </c>
      <c r="AM20" s="208">
        <f>IF('Indicator Date hidden'!AN21="x","x",$AM$2-'Indicator Date hidden'!AN21)</f>
        <v>0</v>
      </c>
      <c r="AN20" s="208">
        <f>IF('Indicator Date hidden'!AO21="x","x",$AN$2-'Indicator Date hidden'!AO21)</f>
        <v>0</v>
      </c>
      <c r="AO20" s="208">
        <f>IF('Indicator Date hidden'!AP21="x","x",$AO$2-'Indicator Date hidden'!AP21)</f>
        <v>0</v>
      </c>
      <c r="AP20" s="208">
        <f>IF('Indicator Date hidden'!AQ21="x","x",$AP$2-'Indicator Date hidden'!AQ21)</f>
        <v>0</v>
      </c>
      <c r="AQ20" s="208">
        <f>IF('Indicator Date hidden'!AR21="x","x",$AQ$2-'Indicator Date hidden'!AR21)</f>
        <v>0</v>
      </c>
      <c r="AR20" s="208">
        <f>IF('Indicator Date hidden'!AS21="x","x",$AR$2-'Indicator Date hidden'!AS21)</f>
        <v>0</v>
      </c>
      <c r="AS20" s="208">
        <f>IF('Indicator Date hidden'!AT21="x","x",$AS$2-'Indicator Date hidden'!AT21)</f>
        <v>0</v>
      </c>
      <c r="AT20" s="208">
        <f>IF('Indicator Date hidden'!AU21="x","x",$AT$2-'Indicator Date hidden'!AU21)</f>
        <v>0</v>
      </c>
      <c r="AU20" s="208">
        <f>IF('Indicator Date hidden'!AV21="x","x",$AU$2-'Indicator Date hidden'!AV21)</f>
        <v>8</v>
      </c>
      <c r="AV20" s="208">
        <f>IF('Indicator Date hidden'!AW21="x","x",$AV$2-'Indicator Date hidden'!AW21)</f>
        <v>0</v>
      </c>
      <c r="AW20" s="208">
        <f>IF('Indicator Date hidden'!AX21="x","x",$AW$2-'Indicator Date hidden'!AX21)</f>
        <v>0</v>
      </c>
      <c r="AX20" s="208">
        <f>IF('Indicator Date hidden'!AY21="x","x",$AX$2-'Indicator Date hidden'!AY21)</f>
        <v>0</v>
      </c>
      <c r="AY20" s="208">
        <f>IF('Indicator Date hidden'!AZ21="x","x",$AY$2-'Indicator Date hidden'!AZ21)</f>
        <v>0</v>
      </c>
      <c r="AZ20" s="208">
        <f>IF('Indicator Date hidden'!BA21="x","x",$AZ$2-'Indicator Date hidden'!BA21)</f>
        <v>0</v>
      </c>
      <c r="BA20">
        <f t="shared" si="0"/>
        <v>17</v>
      </c>
      <c r="BB20" s="21">
        <f t="shared" si="1"/>
        <v>0.34</v>
      </c>
      <c r="BC20">
        <f t="shared" si="2"/>
        <v>5</v>
      </c>
      <c r="BD20" s="21">
        <f t="shared" si="3"/>
        <v>1.290116273829611</v>
      </c>
      <c r="BE20" s="277">
        <f t="shared" si="4"/>
        <v>0</v>
      </c>
    </row>
    <row r="21" spans="1:57" x14ac:dyDescent="0.35">
      <c r="A21" t="s">
        <v>7398</v>
      </c>
      <c r="B21" s="208">
        <f>IF('Indicator Date hidden'!C22="x","x",$B$2-'Indicator Date hidden'!C22)</f>
        <v>0</v>
      </c>
      <c r="C21" s="208">
        <f>IF('Indicator Date hidden'!D22="x","x",$C$2-'Indicator Date hidden'!D22)</f>
        <v>0</v>
      </c>
      <c r="D21" s="208">
        <f>IF('Indicator Date hidden'!E22="x","x",$D$2-'Indicator Date hidden'!E22)</f>
        <v>0</v>
      </c>
      <c r="E21" s="208">
        <f>IF('Indicator Date hidden'!F22="x","x",$E$2-'Indicator Date hidden'!F22)</f>
        <v>0</v>
      </c>
      <c r="F21" s="208">
        <f>IF('Indicator Date hidden'!G22="x","x",$F$2-'Indicator Date hidden'!G22)</f>
        <v>0</v>
      </c>
      <c r="G21" s="208">
        <f>IF('Indicator Date hidden'!H22="x","x",$G$2-'Indicator Date hidden'!H22)</f>
        <v>0</v>
      </c>
      <c r="H21" s="208">
        <f>IF('Indicator Date hidden'!I22="x","x",$H$2-'Indicator Date hidden'!I22)</f>
        <v>0</v>
      </c>
      <c r="I21" s="208">
        <f>IF('Indicator Date hidden'!J22="x","x",$I$2-'Indicator Date hidden'!J22)</f>
        <v>0</v>
      </c>
      <c r="J21" s="208">
        <f>IF('Indicator Date hidden'!K22="x","x",$J$2-'Indicator Date hidden'!K22)</f>
        <v>0</v>
      </c>
      <c r="K21" s="208">
        <f>IF('Indicator Date hidden'!L22="x","x",$K$2-'Indicator Date hidden'!L22)</f>
        <v>0</v>
      </c>
      <c r="L21" s="208">
        <f>IF('Indicator Date hidden'!M22="x","x",$L$2-'Indicator Date hidden'!M22)</f>
        <v>0</v>
      </c>
      <c r="M21" s="208">
        <f>IF('Indicator Date hidden'!N22="x","x",$M$2-'Indicator Date hidden'!N22)</f>
        <v>0</v>
      </c>
      <c r="N21" s="208">
        <f>IF('Indicator Date hidden'!O22="x","x",$N$2-'Indicator Date hidden'!O22)</f>
        <v>0</v>
      </c>
      <c r="O21" s="208">
        <f>IF('Indicator Date hidden'!P22="x","x",$O$2-'Indicator Date hidden'!P22)</f>
        <v>0</v>
      </c>
      <c r="P21" s="208">
        <f>IF('Indicator Date hidden'!Q22="x","x",$P$2-'Indicator Date hidden'!Q22)</f>
        <v>0</v>
      </c>
      <c r="Q21" s="208">
        <f>IF('Indicator Date hidden'!R22="x","x",$Q$2-'Indicator Date hidden'!R22)</f>
        <v>4</v>
      </c>
      <c r="R21" s="208">
        <f>IF('Indicator Date hidden'!S22="x","x",$R$2-'Indicator Date hidden'!S22)</f>
        <v>0</v>
      </c>
      <c r="S21" s="208">
        <f>IF('Indicator Date hidden'!T22="x","x",$S$2-'Indicator Date hidden'!T22)</f>
        <v>0</v>
      </c>
      <c r="T21" s="208">
        <f>IF('Indicator Date hidden'!U22="x","x",$T$2-'Indicator Date hidden'!U22)</f>
        <v>0</v>
      </c>
      <c r="U21" s="208">
        <f>IF('Indicator Date hidden'!V22="x","x",$U$2-'Indicator Date hidden'!V22)</f>
        <v>0</v>
      </c>
      <c r="V21" s="208">
        <f>IF('Indicator Date hidden'!W22="x","x",$V$2-'Indicator Date hidden'!W22)</f>
        <v>0</v>
      </c>
      <c r="W21" s="208">
        <f>IF('Indicator Date hidden'!X22="x","x",$W$2-'Indicator Date hidden'!X22)</f>
        <v>4</v>
      </c>
      <c r="X21" s="208">
        <f>IF('Indicator Date hidden'!Y22="x","x",$X$2-'Indicator Date hidden'!Y22)</f>
        <v>2</v>
      </c>
      <c r="Y21" s="208">
        <f>IF('Indicator Date hidden'!Z22="x","x",$Y$2-'Indicator Date hidden'!Z22)</f>
        <v>0</v>
      </c>
      <c r="Z21" s="208">
        <f>IF('Indicator Date hidden'!AA22="x","x",$Z$2-'Indicator Date hidden'!AA22)</f>
        <v>0</v>
      </c>
      <c r="AA21" s="208">
        <f>IF('Indicator Date hidden'!AB22="x","x",$AA$2-'Indicator Date hidden'!AB22)</f>
        <v>1</v>
      </c>
      <c r="AB21" s="208">
        <f>IF('Indicator Date hidden'!AC22="x","x",$AB$2-'Indicator Date hidden'!AC22)</f>
        <v>0</v>
      </c>
      <c r="AC21" s="208">
        <f>IF('Indicator Date hidden'!AD22="x","x",$AC$2-'Indicator Date hidden'!AD22)</f>
        <v>0</v>
      </c>
      <c r="AD21" s="208">
        <f>IF('Indicator Date hidden'!AE22="x","x",$AD$2-'Indicator Date hidden'!AE22)</f>
        <v>0</v>
      </c>
      <c r="AE21" s="208">
        <f>IF('Indicator Date hidden'!AF22="x","x",$AE$2-'Indicator Date hidden'!AF22)</f>
        <v>0</v>
      </c>
      <c r="AF21" s="208">
        <f>IF('Indicator Date hidden'!AG22="x","x",$AF$2-'Indicator Date hidden'!AG22)</f>
        <v>1</v>
      </c>
      <c r="AG21" s="208">
        <f>IF('Indicator Date hidden'!AH22="x","x",$AG$2-'Indicator Date hidden'!AH22)</f>
        <v>0</v>
      </c>
      <c r="AH21" s="208">
        <f>IF('Indicator Date hidden'!AI22="x","x",$AH$2-'Indicator Date hidden'!AI22)</f>
        <v>0</v>
      </c>
      <c r="AI21" s="208">
        <f>IF('Indicator Date hidden'!AJ22="x","x",$AI$2-'Indicator Date hidden'!AJ22)</f>
        <v>0</v>
      </c>
      <c r="AJ21" s="208" t="str">
        <f>IF('Indicator Date hidden'!AK22="x","x",$AJ$2-'Indicator Date hidden'!AK22)</f>
        <v>x</v>
      </c>
      <c r="AK21" s="208" t="str">
        <f>IF('Indicator Date hidden'!AL22="x","x",$AK$2-'Indicator Date hidden'!AL22)</f>
        <v>x</v>
      </c>
      <c r="AL21" s="208">
        <f>IF('Indicator Date hidden'!AM22="x","x",$AL$2-'Indicator Date hidden'!AM22)</f>
        <v>0</v>
      </c>
      <c r="AM21" s="208">
        <f>IF('Indicator Date hidden'!AN22="x","x",$AM$2-'Indicator Date hidden'!AN22)</f>
        <v>0</v>
      </c>
      <c r="AN21" s="208">
        <f>IF('Indicator Date hidden'!AO22="x","x",$AN$2-'Indicator Date hidden'!AO22)</f>
        <v>0</v>
      </c>
      <c r="AO21" s="208">
        <f>IF('Indicator Date hidden'!AP22="x","x",$AO$2-'Indicator Date hidden'!AP22)</f>
        <v>0</v>
      </c>
      <c r="AP21" s="208">
        <f>IF('Indicator Date hidden'!AQ22="x","x",$AP$2-'Indicator Date hidden'!AQ22)</f>
        <v>0</v>
      </c>
      <c r="AQ21" s="208">
        <f>IF('Indicator Date hidden'!AR22="x","x",$AQ$2-'Indicator Date hidden'!AR22)</f>
        <v>0</v>
      </c>
      <c r="AR21" s="208">
        <f>IF('Indicator Date hidden'!AS22="x","x",$AR$2-'Indicator Date hidden'!AS22)</f>
        <v>0</v>
      </c>
      <c r="AS21" s="208">
        <f>IF('Indicator Date hidden'!AT22="x","x",$AS$2-'Indicator Date hidden'!AT22)</f>
        <v>0</v>
      </c>
      <c r="AT21" s="208">
        <f>IF('Indicator Date hidden'!AU22="x","x",$AT$2-'Indicator Date hidden'!AU22)</f>
        <v>0</v>
      </c>
      <c r="AU21" s="208" t="str">
        <f>IF('Indicator Date hidden'!AV22="x","x",$AU$2-'Indicator Date hidden'!AV22)</f>
        <v>x</v>
      </c>
      <c r="AV21" s="208">
        <f>IF('Indicator Date hidden'!AW22="x","x",$AV$2-'Indicator Date hidden'!AW22)</f>
        <v>0</v>
      </c>
      <c r="AW21" s="208">
        <f>IF('Indicator Date hidden'!AX22="x","x",$AW$2-'Indicator Date hidden'!AX22)</f>
        <v>0</v>
      </c>
      <c r="AX21" s="208">
        <f>IF('Indicator Date hidden'!AY22="x","x",$AX$2-'Indicator Date hidden'!AY22)</f>
        <v>0</v>
      </c>
      <c r="AY21" s="208">
        <f>IF('Indicator Date hidden'!AZ22="x","x",$AY$2-'Indicator Date hidden'!AZ22)</f>
        <v>0</v>
      </c>
      <c r="AZ21" s="208">
        <f>IF('Indicator Date hidden'!BA22="x","x",$AZ$2-'Indicator Date hidden'!BA22)</f>
        <v>0</v>
      </c>
      <c r="BA21">
        <f t="shared" si="0"/>
        <v>12</v>
      </c>
      <c r="BB21" s="21">
        <f t="shared" si="1"/>
        <v>0.25</v>
      </c>
      <c r="BC21">
        <f t="shared" si="2"/>
        <v>5</v>
      </c>
      <c r="BD21" s="21">
        <f t="shared" si="3"/>
        <v>0.8539125638299665</v>
      </c>
      <c r="BE21" s="277">
        <f t="shared" si="4"/>
        <v>0</v>
      </c>
    </row>
    <row r="22" spans="1:57" x14ac:dyDescent="0.35">
      <c r="A22" t="s">
        <v>7400</v>
      </c>
      <c r="B22" s="208">
        <f>IF('Indicator Date hidden'!C23="x","x",$B$2-'Indicator Date hidden'!C23)</f>
        <v>0</v>
      </c>
      <c r="C22" s="208">
        <f>IF('Indicator Date hidden'!D23="x","x",$C$2-'Indicator Date hidden'!D23)</f>
        <v>0</v>
      </c>
      <c r="D22" s="208">
        <f>IF('Indicator Date hidden'!E23="x","x",$D$2-'Indicator Date hidden'!E23)</f>
        <v>0</v>
      </c>
      <c r="E22" s="208">
        <f>IF('Indicator Date hidden'!F23="x","x",$E$2-'Indicator Date hidden'!F23)</f>
        <v>0</v>
      </c>
      <c r="F22" s="208">
        <f>IF('Indicator Date hidden'!G23="x","x",$F$2-'Indicator Date hidden'!G23)</f>
        <v>0</v>
      </c>
      <c r="G22" s="208">
        <f>IF('Indicator Date hidden'!H23="x","x",$G$2-'Indicator Date hidden'!H23)</f>
        <v>0</v>
      </c>
      <c r="H22" s="208">
        <f>IF('Indicator Date hidden'!I23="x","x",$H$2-'Indicator Date hidden'!I23)</f>
        <v>0</v>
      </c>
      <c r="I22" s="208">
        <f>IF('Indicator Date hidden'!J23="x","x",$I$2-'Indicator Date hidden'!J23)</f>
        <v>0</v>
      </c>
      <c r="J22" s="208">
        <f>IF('Indicator Date hidden'!K23="x","x",$J$2-'Indicator Date hidden'!K23)</f>
        <v>0</v>
      </c>
      <c r="K22" s="208">
        <f>IF('Indicator Date hidden'!L23="x","x",$K$2-'Indicator Date hidden'!L23)</f>
        <v>0</v>
      </c>
      <c r="L22" s="208">
        <f>IF('Indicator Date hidden'!M23="x","x",$L$2-'Indicator Date hidden'!M23)</f>
        <v>0</v>
      </c>
      <c r="M22" s="208">
        <f>IF('Indicator Date hidden'!N23="x","x",$M$2-'Indicator Date hidden'!N23)</f>
        <v>0</v>
      </c>
      <c r="N22" s="208">
        <f>IF('Indicator Date hidden'!O23="x","x",$N$2-'Indicator Date hidden'!O23)</f>
        <v>0</v>
      </c>
      <c r="O22" s="208">
        <f>IF('Indicator Date hidden'!P23="x","x",$O$2-'Indicator Date hidden'!P23)</f>
        <v>0</v>
      </c>
      <c r="P22" s="208">
        <f>IF('Indicator Date hidden'!Q23="x","x",$P$2-'Indicator Date hidden'!Q23)</f>
        <v>0</v>
      </c>
      <c r="Q22" s="208">
        <f>IF('Indicator Date hidden'!R23="x","x",$Q$2-'Indicator Date hidden'!R23)</f>
        <v>6</v>
      </c>
      <c r="R22" s="208">
        <f>IF('Indicator Date hidden'!S23="x","x",$R$2-'Indicator Date hidden'!S23)</f>
        <v>0</v>
      </c>
      <c r="S22" s="208">
        <f>IF('Indicator Date hidden'!T23="x","x",$S$2-'Indicator Date hidden'!T23)</f>
        <v>0</v>
      </c>
      <c r="T22" s="208">
        <f>IF('Indicator Date hidden'!U23="x","x",$T$2-'Indicator Date hidden'!U23)</f>
        <v>0</v>
      </c>
      <c r="U22" s="208">
        <f>IF('Indicator Date hidden'!V23="x","x",$U$2-'Indicator Date hidden'!V23)</f>
        <v>0</v>
      </c>
      <c r="V22" s="208">
        <f>IF('Indicator Date hidden'!W23="x","x",$V$2-'Indicator Date hidden'!W23)</f>
        <v>0</v>
      </c>
      <c r="W22" s="208">
        <f>IF('Indicator Date hidden'!X23="x","x",$W$2-'Indicator Date hidden'!X23)</f>
        <v>6</v>
      </c>
      <c r="X22" s="208">
        <f>IF('Indicator Date hidden'!Y23="x","x",$X$2-'Indicator Date hidden'!Y23)</f>
        <v>2</v>
      </c>
      <c r="Y22" s="208">
        <f>IF('Indicator Date hidden'!Z23="x","x",$Y$2-'Indicator Date hidden'!Z23)</f>
        <v>0</v>
      </c>
      <c r="Z22" s="208">
        <f>IF('Indicator Date hidden'!AA23="x","x",$Z$2-'Indicator Date hidden'!AA23)</f>
        <v>0</v>
      </c>
      <c r="AA22" s="208">
        <f>IF('Indicator Date hidden'!AB23="x","x",$AA$2-'Indicator Date hidden'!AB23)</f>
        <v>0</v>
      </c>
      <c r="AB22" s="208">
        <f>IF('Indicator Date hidden'!AC23="x","x",$AB$2-'Indicator Date hidden'!AC23)</f>
        <v>0</v>
      </c>
      <c r="AC22" s="208">
        <f>IF('Indicator Date hidden'!AD23="x","x",$AC$2-'Indicator Date hidden'!AD23)</f>
        <v>0</v>
      </c>
      <c r="AD22" s="208">
        <f>IF('Indicator Date hidden'!AE23="x","x",$AD$2-'Indicator Date hidden'!AE23)</f>
        <v>0</v>
      </c>
      <c r="AE22" s="208">
        <f>IF('Indicator Date hidden'!AF23="x","x",$AE$2-'Indicator Date hidden'!AF23)</f>
        <v>0</v>
      </c>
      <c r="AF22" s="208">
        <f>IF('Indicator Date hidden'!AG23="x","x",$AF$2-'Indicator Date hidden'!AG23)</f>
        <v>0</v>
      </c>
      <c r="AG22" s="208">
        <f>IF('Indicator Date hidden'!AH23="x","x",$AG$2-'Indicator Date hidden'!AH23)</f>
        <v>0</v>
      </c>
      <c r="AH22" s="208">
        <f>IF('Indicator Date hidden'!AI23="x","x",$AH$2-'Indicator Date hidden'!AI23)</f>
        <v>0</v>
      </c>
      <c r="AI22" s="208">
        <f>IF('Indicator Date hidden'!AJ23="x","x",$AI$2-'Indicator Date hidden'!AJ23)</f>
        <v>0</v>
      </c>
      <c r="AJ22" s="208" t="str">
        <f>IF('Indicator Date hidden'!AK23="x","x",$AJ$2-'Indicator Date hidden'!AK23)</f>
        <v>x</v>
      </c>
      <c r="AK22" s="208">
        <f>IF('Indicator Date hidden'!AL23="x","x",$AK$2-'Indicator Date hidden'!AL23)</f>
        <v>1</v>
      </c>
      <c r="AL22" s="208">
        <f>IF('Indicator Date hidden'!AM23="x","x",$AL$2-'Indicator Date hidden'!AM23)</f>
        <v>0</v>
      </c>
      <c r="AM22" s="208">
        <f>IF('Indicator Date hidden'!AN23="x","x",$AM$2-'Indicator Date hidden'!AN23)</f>
        <v>0</v>
      </c>
      <c r="AN22" s="208">
        <f>IF('Indicator Date hidden'!AO23="x","x",$AN$2-'Indicator Date hidden'!AO23)</f>
        <v>0</v>
      </c>
      <c r="AO22" s="208">
        <f>IF('Indicator Date hidden'!AP23="x","x",$AO$2-'Indicator Date hidden'!AP23)</f>
        <v>0</v>
      </c>
      <c r="AP22" s="208">
        <f>IF('Indicator Date hidden'!AQ23="x","x",$AP$2-'Indicator Date hidden'!AQ23)</f>
        <v>0</v>
      </c>
      <c r="AQ22" s="208">
        <f>IF('Indicator Date hidden'!AR23="x","x",$AQ$2-'Indicator Date hidden'!AR23)</f>
        <v>4</v>
      </c>
      <c r="AR22" s="208">
        <f>IF('Indicator Date hidden'!AS23="x","x",$AR$2-'Indicator Date hidden'!AS23)</f>
        <v>0</v>
      </c>
      <c r="AS22" s="208">
        <f>IF('Indicator Date hidden'!AT23="x","x",$AS$2-'Indicator Date hidden'!AT23)</f>
        <v>0</v>
      </c>
      <c r="AT22" s="208">
        <f>IF('Indicator Date hidden'!AU23="x","x",$AT$2-'Indicator Date hidden'!AU23)</f>
        <v>0</v>
      </c>
      <c r="AU22" s="208">
        <f>IF('Indicator Date hidden'!AV23="x","x",$AU$2-'Indicator Date hidden'!AV23)</f>
        <v>2</v>
      </c>
      <c r="AV22" s="208">
        <f>IF('Indicator Date hidden'!AW23="x","x",$AV$2-'Indicator Date hidden'!AW23)</f>
        <v>0</v>
      </c>
      <c r="AW22" s="208">
        <f>IF('Indicator Date hidden'!AX23="x","x",$AW$2-'Indicator Date hidden'!AX23)</f>
        <v>0</v>
      </c>
      <c r="AX22" s="208">
        <f>IF('Indicator Date hidden'!AY23="x","x",$AX$2-'Indicator Date hidden'!AY23)</f>
        <v>0</v>
      </c>
      <c r="AY22" s="208">
        <f>IF('Indicator Date hidden'!AZ23="x","x",$AY$2-'Indicator Date hidden'!AZ23)</f>
        <v>0</v>
      </c>
      <c r="AZ22" s="208">
        <f>IF('Indicator Date hidden'!BA23="x","x",$AZ$2-'Indicator Date hidden'!BA23)</f>
        <v>0</v>
      </c>
      <c r="BA22">
        <f t="shared" si="0"/>
        <v>21</v>
      </c>
      <c r="BB22" s="21">
        <f t="shared" si="1"/>
        <v>0.42</v>
      </c>
      <c r="BC22">
        <f t="shared" si="2"/>
        <v>6</v>
      </c>
      <c r="BD22" s="21">
        <f t="shared" si="3"/>
        <v>1.3280060240827223</v>
      </c>
      <c r="BE22" s="277">
        <f t="shared" si="4"/>
        <v>0</v>
      </c>
    </row>
    <row r="23" spans="1:57" x14ac:dyDescent="0.35">
      <c r="A23" t="s">
        <v>7402</v>
      </c>
      <c r="B23" s="208">
        <f>IF('Indicator Date hidden'!C24="x","x",$B$2-'Indicator Date hidden'!C24)</f>
        <v>0</v>
      </c>
      <c r="C23" s="208">
        <f>IF('Indicator Date hidden'!D24="x","x",$C$2-'Indicator Date hidden'!D24)</f>
        <v>0</v>
      </c>
      <c r="D23" s="208">
        <f>IF('Indicator Date hidden'!E24="x","x",$D$2-'Indicator Date hidden'!E24)</f>
        <v>0</v>
      </c>
      <c r="E23" s="208">
        <f>IF('Indicator Date hidden'!F24="x","x",$E$2-'Indicator Date hidden'!F24)</f>
        <v>0</v>
      </c>
      <c r="F23" s="208">
        <f>IF('Indicator Date hidden'!G24="x","x",$F$2-'Indicator Date hidden'!G24)</f>
        <v>0</v>
      </c>
      <c r="G23" s="208">
        <f>IF('Indicator Date hidden'!H24="x","x",$G$2-'Indicator Date hidden'!H24)</f>
        <v>0</v>
      </c>
      <c r="H23" s="208">
        <f>IF('Indicator Date hidden'!I24="x","x",$H$2-'Indicator Date hidden'!I24)</f>
        <v>0</v>
      </c>
      <c r="I23" s="208">
        <f>IF('Indicator Date hidden'!J24="x","x",$I$2-'Indicator Date hidden'!J24)</f>
        <v>0</v>
      </c>
      <c r="J23" s="208">
        <f>IF('Indicator Date hidden'!K24="x","x",$J$2-'Indicator Date hidden'!K24)</f>
        <v>0</v>
      </c>
      <c r="K23" s="208">
        <f>IF('Indicator Date hidden'!L24="x","x",$K$2-'Indicator Date hidden'!L24)</f>
        <v>0</v>
      </c>
      <c r="L23" s="208">
        <f>IF('Indicator Date hidden'!M24="x","x",$L$2-'Indicator Date hidden'!M24)</f>
        <v>0</v>
      </c>
      <c r="M23" s="208">
        <f>IF('Indicator Date hidden'!N24="x","x",$M$2-'Indicator Date hidden'!N24)</f>
        <v>0</v>
      </c>
      <c r="N23" s="208">
        <f>IF('Indicator Date hidden'!O24="x","x",$N$2-'Indicator Date hidden'!O24)</f>
        <v>0</v>
      </c>
      <c r="O23" s="208">
        <f>IF('Indicator Date hidden'!P24="x","x",$O$2-'Indicator Date hidden'!P24)</f>
        <v>0</v>
      </c>
      <c r="P23" s="208">
        <f>IF('Indicator Date hidden'!Q24="x","x",$P$2-'Indicator Date hidden'!Q24)</f>
        <v>0</v>
      </c>
      <c r="Q23" s="208">
        <f>IF('Indicator Date hidden'!R24="x","x",$Q$2-'Indicator Date hidden'!R24)</f>
        <v>2</v>
      </c>
      <c r="R23" s="208">
        <f>IF('Indicator Date hidden'!S24="x","x",$R$2-'Indicator Date hidden'!S24)</f>
        <v>0</v>
      </c>
      <c r="S23" s="208">
        <f>IF('Indicator Date hidden'!T24="x","x",$S$2-'Indicator Date hidden'!T24)</f>
        <v>0</v>
      </c>
      <c r="T23" s="208">
        <f>IF('Indicator Date hidden'!U24="x","x",$T$2-'Indicator Date hidden'!U24)</f>
        <v>0</v>
      </c>
      <c r="U23" s="208">
        <f>IF('Indicator Date hidden'!V24="x","x",$U$2-'Indicator Date hidden'!V24)</f>
        <v>0</v>
      </c>
      <c r="V23" s="208">
        <f>IF('Indicator Date hidden'!W24="x","x",$V$2-'Indicator Date hidden'!W24)</f>
        <v>0</v>
      </c>
      <c r="W23" s="208">
        <f>IF('Indicator Date hidden'!X24="x","x",$W$2-'Indicator Date hidden'!X24)</f>
        <v>2</v>
      </c>
      <c r="X23" s="208">
        <f>IF('Indicator Date hidden'!Y24="x","x",$X$2-'Indicator Date hidden'!Y24)</f>
        <v>1</v>
      </c>
      <c r="Y23" s="208">
        <f>IF('Indicator Date hidden'!Z24="x","x",$Y$2-'Indicator Date hidden'!Z24)</f>
        <v>0</v>
      </c>
      <c r="Z23" s="208">
        <f>IF('Indicator Date hidden'!AA24="x","x",$Z$2-'Indicator Date hidden'!AA24)</f>
        <v>0</v>
      </c>
      <c r="AA23" s="208" t="str">
        <f>IF('Indicator Date hidden'!AB24="x","x",$AA$2-'Indicator Date hidden'!AB24)</f>
        <v>x</v>
      </c>
      <c r="AB23" s="208">
        <f>IF('Indicator Date hidden'!AC24="x","x",$AB$2-'Indicator Date hidden'!AC24)</f>
        <v>0</v>
      </c>
      <c r="AC23" s="208">
        <f>IF('Indicator Date hidden'!AD24="x","x",$AC$2-'Indicator Date hidden'!AD24)</f>
        <v>0</v>
      </c>
      <c r="AD23" s="208" t="str">
        <f>IF('Indicator Date hidden'!AE24="x","x",$AD$2-'Indicator Date hidden'!AE24)</f>
        <v>x</v>
      </c>
      <c r="AE23" s="208">
        <f>IF('Indicator Date hidden'!AF24="x","x",$AE$2-'Indicator Date hidden'!AF24)</f>
        <v>0</v>
      </c>
      <c r="AF23" s="208">
        <f>IF('Indicator Date hidden'!AG24="x","x",$AF$2-'Indicator Date hidden'!AG24)</f>
        <v>6</v>
      </c>
      <c r="AG23" s="208">
        <f>IF('Indicator Date hidden'!AH24="x","x",$AG$2-'Indicator Date hidden'!AH24)</f>
        <v>0</v>
      </c>
      <c r="AH23" s="208">
        <f>IF('Indicator Date hidden'!AI24="x","x",$AH$2-'Indicator Date hidden'!AI24)</f>
        <v>0</v>
      </c>
      <c r="AI23" s="208">
        <f>IF('Indicator Date hidden'!AJ24="x","x",$AI$2-'Indicator Date hidden'!AJ24)</f>
        <v>0</v>
      </c>
      <c r="AJ23" s="208">
        <f>IF('Indicator Date hidden'!AK24="x","x",$AJ$2-'Indicator Date hidden'!AK24)</f>
        <v>1</v>
      </c>
      <c r="AK23" s="208">
        <f>IF('Indicator Date hidden'!AL24="x","x",$AK$2-'Indicator Date hidden'!AL24)</f>
        <v>1</v>
      </c>
      <c r="AL23" s="208">
        <f>IF('Indicator Date hidden'!AM24="x","x",$AL$2-'Indicator Date hidden'!AM24)</f>
        <v>0</v>
      </c>
      <c r="AM23" s="208">
        <f>IF('Indicator Date hidden'!AN24="x","x",$AM$2-'Indicator Date hidden'!AN24)</f>
        <v>0</v>
      </c>
      <c r="AN23" s="208">
        <f>IF('Indicator Date hidden'!AO24="x","x",$AN$2-'Indicator Date hidden'!AO24)</f>
        <v>0</v>
      </c>
      <c r="AO23" s="208" t="str">
        <f>IF('Indicator Date hidden'!AP24="x","x",$AO$2-'Indicator Date hidden'!AP24)</f>
        <v>x</v>
      </c>
      <c r="AP23" s="208">
        <f>IF('Indicator Date hidden'!AQ24="x","x",$AP$2-'Indicator Date hidden'!AQ24)</f>
        <v>2</v>
      </c>
      <c r="AQ23" s="208" t="str">
        <f>IF('Indicator Date hidden'!AR24="x","x",$AQ$2-'Indicator Date hidden'!AR24)</f>
        <v>x</v>
      </c>
      <c r="AR23" s="208">
        <f>IF('Indicator Date hidden'!AS24="x","x",$AR$2-'Indicator Date hidden'!AS24)</f>
        <v>0</v>
      </c>
      <c r="AS23" s="208">
        <f>IF('Indicator Date hidden'!AT24="x","x",$AS$2-'Indicator Date hidden'!AT24)</f>
        <v>0</v>
      </c>
      <c r="AT23" s="208">
        <f>IF('Indicator Date hidden'!AU24="x","x",$AT$2-'Indicator Date hidden'!AU24)</f>
        <v>0</v>
      </c>
      <c r="AU23" s="208">
        <f>IF('Indicator Date hidden'!AV24="x","x",$AU$2-'Indicator Date hidden'!AV24)</f>
        <v>1</v>
      </c>
      <c r="AV23" s="208">
        <f>IF('Indicator Date hidden'!AW24="x","x",$AV$2-'Indicator Date hidden'!AW24)</f>
        <v>0</v>
      </c>
      <c r="AW23" s="208">
        <f>IF('Indicator Date hidden'!AX24="x","x",$AW$2-'Indicator Date hidden'!AX24)</f>
        <v>0</v>
      </c>
      <c r="AX23" s="208">
        <f>IF('Indicator Date hidden'!AY24="x","x",$AX$2-'Indicator Date hidden'!AY24)</f>
        <v>0</v>
      </c>
      <c r="AY23" s="208">
        <f>IF('Indicator Date hidden'!AZ24="x","x",$AY$2-'Indicator Date hidden'!AZ24)</f>
        <v>0</v>
      </c>
      <c r="AZ23" s="208">
        <f>IF('Indicator Date hidden'!BA24="x","x",$AZ$2-'Indicator Date hidden'!BA24)</f>
        <v>0</v>
      </c>
      <c r="BA23">
        <f t="shared" si="0"/>
        <v>16</v>
      </c>
      <c r="BB23" s="21">
        <f t="shared" si="1"/>
        <v>0.34042553191489361</v>
      </c>
      <c r="BC23">
        <f t="shared" si="2"/>
        <v>8</v>
      </c>
      <c r="BD23" s="21">
        <f t="shared" si="3"/>
        <v>0.99523536710863825</v>
      </c>
      <c r="BE23" s="277">
        <f t="shared" si="4"/>
        <v>0</v>
      </c>
    </row>
    <row r="24" spans="1:57" x14ac:dyDescent="0.35">
      <c r="A24" t="s">
        <v>7404</v>
      </c>
      <c r="B24" s="208">
        <f>IF('Indicator Date hidden'!C25="x","x",$B$2-'Indicator Date hidden'!C25)</f>
        <v>0</v>
      </c>
      <c r="C24" s="208">
        <f>IF('Indicator Date hidden'!D25="x","x",$C$2-'Indicator Date hidden'!D25)</f>
        <v>0</v>
      </c>
      <c r="D24" s="208">
        <f>IF('Indicator Date hidden'!E25="x","x",$D$2-'Indicator Date hidden'!E25)</f>
        <v>0</v>
      </c>
      <c r="E24" s="208">
        <f>IF('Indicator Date hidden'!F25="x","x",$E$2-'Indicator Date hidden'!F25)</f>
        <v>0</v>
      </c>
      <c r="F24" s="208">
        <f>IF('Indicator Date hidden'!G25="x","x",$F$2-'Indicator Date hidden'!G25)</f>
        <v>0</v>
      </c>
      <c r="G24" s="208">
        <f>IF('Indicator Date hidden'!H25="x","x",$G$2-'Indicator Date hidden'!H25)</f>
        <v>0</v>
      </c>
      <c r="H24" s="208">
        <f>IF('Indicator Date hidden'!I25="x","x",$H$2-'Indicator Date hidden'!I25)</f>
        <v>0</v>
      </c>
      <c r="I24" s="208">
        <f>IF('Indicator Date hidden'!J25="x","x",$I$2-'Indicator Date hidden'!J25)</f>
        <v>0</v>
      </c>
      <c r="J24" s="208">
        <f>IF('Indicator Date hidden'!K25="x","x",$J$2-'Indicator Date hidden'!K25)</f>
        <v>0</v>
      </c>
      <c r="K24" s="208">
        <f>IF('Indicator Date hidden'!L25="x","x",$K$2-'Indicator Date hidden'!L25)</f>
        <v>0</v>
      </c>
      <c r="L24" s="208">
        <f>IF('Indicator Date hidden'!M25="x","x",$L$2-'Indicator Date hidden'!M25)</f>
        <v>0</v>
      </c>
      <c r="M24" s="208">
        <f>IF('Indicator Date hidden'!N25="x","x",$M$2-'Indicator Date hidden'!N25)</f>
        <v>0</v>
      </c>
      <c r="N24" s="208">
        <f>IF('Indicator Date hidden'!O25="x","x",$N$2-'Indicator Date hidden'!O25)</f>
        <v>0</v>
      </c>
      <c r="O24" s="208">
        <f>IF('Indicator Date hidden'!P25="x","x",$O$2-'Indicator Date hidden'!P25)</f>
        <v>0</v>
      </c>
      <c r="P24" s="208">
        <f>IF('Indicator Date hidden'!Q25="x","x",$P$2-'Indicator Date hidden'!Q25)</f>
        <v>0</v>
      </c>
      <c r="Q24" s="208" t="str">
        <f>IF('Indicator Date hidden'!R25="x","x",$Q$2-'Indicator Date hidden'!R25)</f>
        <v>x</v>
      </c>
      <c r="R24" s="208">
        <f>IF('Indicator Date hidden'!S25="x","x",$R$2-'Indicator Date hidden'!S25)</f>
        <v>0</v>
      </c>
      <c r="S24" s="208">
        <f>IF('Indicator Date hidden'!T25="x","x",$S$2-'Indicator Date hidden'!T25)</f>
        <v>0</v>
      </c>
      <c r="T24" s="208">
        <f>IF('Indicator Date hidden'!U25="x","x",$T$2-'Indicator Date hidden'!U25)</f>
        <v>0</v>
      </c>
      <c r="U24" s="208">
        <f>IF('Indicator Date hidden'!V25="x","x",$U$2-'Indicator Date hidden'!V25)</f>
        <v>0</v>
      </c>
      <c r="V24" s="208">
        <f>IF('Indicator Date hidden'!W25="x","x",$V$2-'Indicator Date hidden'!W25)</f>
        <v>0</v>
      </c>
      <c r="W24" s="208">
        <f>IF('Indicator Date hidden'!X25="x","x",$W$2-'Indicator Date hidden'!X25)</f>
        <v>7</v>
      </c>
      <c r="X24" s="208">
        <f>IF('Indicator Date hidden'!Y25="x","x",$X$2-'Indicator Date hidden'!Y25)</f>
        <v>4</v>
      </c>
      <c r="Y24" s="208">
        <f>IF('Indicator Date hidden'!Z25="x","x",$Y$2-'Indicator Date hidden'!Z25)</f>
        <v>0</v>
      </c>
      <c r="Z24" s="208">
        <f>IF('Indicator Date hidden'!AA25="x","x",$Z$2-'Indicator Date hidden'!AA25)</f>
        <v>0</v>
      </c>
      <c r="AA24" s="208">
        <f>IF('Indicator Date hidden'!AB25="x","x",$AA$2-'Indicator Date hidden'!AB25)</f>
        <v>0</v>
      </c>
      <c r="AB24" s="208">
        <f>IF('Indicator Date hidden'!AC25="x","x",$AB$2-'Indicator Date hidden'!AC25)</f>
        <v>0</v>
      </c>
      <c r="AC24" s="208">
        <f>IF('Indicator Date hidden'!AD25="x","x",$AC$2-'Indicator Date hidden'!AD25)</f>
        <v>0</v>
      </c>
      <c r="AD24" s="208">
        <f>IF('Indicator Date hidden'!AE25="x","x",$AD$2-'Indicator Date hidden'!AE25)</f>
        <v>0</v>
      </c>
      <c r="AE24" s="208">
        <f>IF('Indicator Date hidden'!AF25="x","x",$AE$2-'Indicator Date hidden'!AF25)</f>
        <v>0</v>
      </c>
      <c r="AF24" s="208">
        <f>IF('Indicator Date hidden'!AG25="x","x",$AF$2-'Indicator Date hidden'!AG25)</f>
        <v>4</v>
      </c>
      <c r="AG24" s="208">
        <f>IF('Indicator Date hidden'!AH25="x","x",$AG$2-'Indicator Date hidden'!AH25)</f>
        <v>0</v>
      </c>
      <c r="AH24" s="208">
        <f>IF('Indicator Date hidden'!AI25="x","x",$AH$2-'Indicator Date hidden'!AI25)</f>
        <v>0</v>
      </c>
      <c r="AI24" s="208">
        <f>IF('Indicator Date hidden'!AJ25="x","x",$AI$2-'Indicator Date hidden'!AJ25)</f>
        <v>0</v>
      </c>
      <c r="AJ24" s="208" t="str">
        <f>IF('Indicator Date hidden'!AK25="x","x",$AJ$2-'Indicator Date hidden'!AK25)</f>
        <v>x</v>
      </c>
      <c r="AK24" s="208">
        <f>IF('Indicator Date hidden'!AL25="x","x",$AK$2-'Indicator Date hidden'!AL25)</f>
        <v>1</v>
      </c>
      <c r="AL24" s="208">
        <f>IF('Indicator Date hidden'!AM25="x","x",$AL$2-'Indicator Date hidden'!AM25)</f>
        <v>0</v>
      </c>
      <c r="AM24" s="208">
        <f>IF('Indicator Date hidden'!AN25="x","x",$AM$2-'Indicator Date hidden'!AN25)</f>
        <v>0</v>
      </c>
      <c r="AN24" s="208">
        <f>IF('Indicator Date hidden'!AO25="x","x",$AN$2-'Indicator Date hidden'!AO25)</f>
        <v>0</v>
      </c>
      <c r="AO24" s="208">
        <f>IF('Indicator Date hidden'!AP25="x","x",$AO$2-'Indicator Date hidden'!AP25)</f>
        <v>0</v>
      </c>
      <c r="AP24" s="208">
        <f>IF('Indicator Date hidden'!AQ25="x","x",$AP$2-'Indicator Date hidden'!AQ25)</f>
        <v>0</v>
      </c>
      <c r="AQ24" s="208">
        <f>IF('Indicator Date hidden'!AR25="x","x",$AQ$2-'Indicator Date hidden'!AR25)</f>
        <v>0</v>
      </c>
      <c r="AR24" s="208">
        <f>IF('Indicator Date hidden'!AS25="x","x",$AR$2-'Indicator Date hidden'!AS25)</f>
        <v>0</v>
      </c>
      <c r="AS24" s="208">
        <f>IF('Indicator Date hidden'!AT25="x","x",$AS$2-'Indicator Date hidden'!AT25)</f>
        <v>0</v>
      </c>
      <c r="AT24" s="208">
        <f>IF('Indicator Date hidden'!AU25="x","x",$AT$2-'Indicator Date hidden'!AU25)</f>
        <v>0</v>
      </c>
      <c r="AU24" s="208">
        <f>IF('Indicator Date hidden'!AV25="x","x",$AU$2-'Indicator Date hidden'!AV25)</f>
        <v>1</v>
      </c>
      <c r="AV24" s="208">
        <f>IF('Indicator Date hidden'!AW25="x","x",$AV$2-'Indicator Date hidden'!AW25)</f>
        <v>0</v>
      </c>
      <c r="AW24" s="208">
        <f>IF('Indicator Date hidden'!AX25="x","x",$AW$2-'Indicator Date hidden'!AX25)</f>
        <v>0</v>
      </c>
      <c r="AX24" s="208">
        <f>IF('Indicator Date hidden'!AY25="x","x",$AX$2-'Indicator Date hidden'!AY25)</f>
        <v>0</v>
      </c>
      <c r="AY24" s="208">
        <f>IF('Indicator Date hidden'!AZ25="x","x",$AY$2-'Indicator Date hidden'!AZ25)</f>
        <v>0</v>
      </c>
      <c r="AZ24" s="208">
        <f>IF('Indicator Date hidden'!BA25="x","x",$AZ$2-'Indicator Date hidden'!BA25)</f>
        <v>0</v>
      </c>
      <c r="BA24">
        <f t="shared" si="0"/>
        <v>17</v>
      </c>
      <c r="BB24" s="21">
        <f t="shared" si="1"/>
        <v>0.34693877551020408</v>
      </c>
      <c r="BC24">
        <f t="shared" si="2"/>
        <v>5</v>
      </c>
      <c r="BD24" s="21">
        <f t="shared" si="3"/>
        <v>1.2543966825003519</v>
      </c>
      <c r="BE24" s="277">
        <f t="shared" si="4"/>
        <v>0</v>
      </c>
    </row>
    <row r="25" spans="1:57" x14ac:dyDescent="0.35">
      <c r="A25" t="s">
        <v>7405</v>
      </c>
      <c r="B25" s="208">
        <f>IF('Indicator Date hidden'!C26="x","x",$B$2-'Indicator Date hidden'!C26)</f>
        <v>0</v>
      </c>
      <c r="C25" s="208">
        <f>IF('Indicator Date hidden'!D26="x","x",$C$2-'Indicator Date hidden'!D26)</f>
        <v>0</v>
      </c>
      <c r="D25" s="208">
        <f>IF('Indicator Date hidden'!E26="x","x",$D$2-'Indicator Date hidden'!E26)</f>
        <v>0</v>
      </c>
      <c r="E25" s="208">
        <f>IF('Indicator Date hidden'!F26="x","x",$E$2-'Indicator Date hidden'!F26)</f>
        <v>0</v>
      </c>
      <c r="F25" s="208">
        <f>IF('Indicator Date hidden'!G26="x","x",$F$2-'Indicator Date hidden'!G26)</f>
        <v>0</v>
      </c>
      <c r="G25" s="208">
        <f>IF('Indicator Date hidden'!H26="x","x",$G$2-'Indicator Date hidden'!H26)</f>
        <v>0</v>
      </c>
      <c r="H25" s="208">
        <f>IF('Indicator Date hidden'!I26="x","x",$H$2-'Indicator Date hidden'!I26)</f>
        <v>0</v>
      </c>
      <c r="I25" s="208">
        <f>IF('Indicator Date hidden'!J26="x","x",$I$2-'Indicator Date hidden'!J26)</f>
        <v>0</v>
      </c>
      <c r="J25" s="208">
        <f>IF('Indicator Date hidden'!K26="x","x",$J$2-'Indicator Date hidden'!K26)</f>
        <v>0</v>
      </c>
      <c r="K25" s="208">
        <f>IF('Indicator Date hidden'!L26="x","x",$K$2-'Indicator Date hidden'!L26)</f>
        <v>0</v>
      </c>
      <c r="L25" s="208">
        <f>IF('Indicator Date hidden'!M26="x","x",$L$2-'Indicator Date hidden'!M26)</f>
        <v>0</v>
      </c>
      <c r="M25" s="208">
        <f>IF('Indicator Date hidden'!N26="x","x",$M$2-'Indicator Date hidden'!N26)</f>
        <v>0</v>
      </c>
      <c r="N25" s="208">
        <f>IF('Indicator Date hidden'!O26="x","x",$N$2-'Indicator Date hidden'!O26)</f>
        <v>0</v>
      </c>
      <c r="O25" s="208">
        <f>IF('Indicator Date hidden'!P26="x","x",$O$2-'Indicator Date hidden'!P26)</f>
        <v>0</v>
      </c>
      <c r="P25" s="208">
        <f>IF('Indicator Date hidden'!Q26="x","x",$P$2-'Indicator Date hidden'!Q26)</f>
        <v>0</v>
      </c>
      <c r="Q25" s="208">
        <f>IF('Indicator Date hidden'!R26="x","x",$Q$2-'Indicator Date hidden'!R26)</f>
        <v>1</v>
      </c>
      <c r="R25" s="208">
        <f>IF('Indicator Date hidden'!S26="x","x",$R$2-'Indicator Date hidden'!S26)</f>
        <v>0</v>
      </c>
      <c r="S25" s="208">
        <f>IF('Indicator Date hidden'!T26="x","x",$S$2-'Indicator Date hidden'!T26)</f>
        <v>0</v>
      </c>
      <c r="T25" s="208">
        <f>IF('Indicator Date hidden'!U26="x","x",$T$2-'Indicator Date hidden'!U26)</f>
        <v>0</v>
      </c>
      <c r="U25" s="208">
        <f>IF('Indicator Date hidden'!V26="x","x",$U$2-'Indicator Date hidden'!V26)</f>
        <v>0</v>
      </c>
      <c r="V25" s="208">
        <f>IF('Indicator Date hidden'!W26="x","x",$V$2-'Indicator Date hidden'!W26)</f>
        <v>0</v>
      </c>
      <c r="W25" s="208">
        <f>IF('Indicator Date hidden'!X26="x","x",$W$2-'Indicator Date hidden'!X26)</f>
        <v>7</v>
      </c>
      <c r="X25" s="208">
        <f>IF('Indicator Date hidden'!Y26="x","x",$X$2-'Indicator Date hidden'!Y26)</f>
        <v>1</v>
      </c>
      <c r="Y25" s="208">
        <f>IF('Indicator Date hidden'!Z26="x","x",$Y$2-'Indicator Date hidden'!Z26)</f>
        <v>0</v>
      </c>
      <c r="Z25" s="208">
        <f>IF('Indicator Date hidden'!AA26="x","x",$Z$2-'Indicator Date hidden'!AA26)</f>
        <v>0</v>
      </c>
      <c r="AA25" s="208">
        <f>IF('Indicator Date hidden'!AB26="x","x",$AA$2-'Indicator Date hidden'!AB26)</f>
        <v>1</v>
      </c>
      <c r="AB25" s="208">
        <f>IF('Indicator Date hidden'!AC26="x","x",$AB$2-'Indicator Date hidden'!AC26)</f>
        <v>0</v>
      </c>
      <c r="AC25" s="208">
        <f>IF('Indicator Date hidden'!AD26="x","x",$AC$2-'Indicator Date hidden'!AD26)</f>
        <v>0</v>
      </c>
      <c r="AD25" s="208">
        <f>IF('Indicator Date hidden'!AE26="x","x",$AD$2-'Indicator Date hidden'!AE26)</f>
        <v>0</v>
      </c>
      <c r="AE25" s="208">
        <f>IF('Indicator Date hidden'!AF26="x","x",$AE$2-'Indicator Date hidden'!AF26)</f>
        <v>0</v>
      </c>
      <c r="AF25" s="208">
        <f>IF('Indicator Date hidden'!AG26="x","x",$AF$2-'Indicator Date hidden'!AG26)</f>
        <v>0</v>
      </c>
      <c r="AG25" s="208">
        <f>IF('Indicator Date hidden'!AH26="x","x",$AG$2-'Indicator Date hidden'!AH26)</f>
        <v>0</v>
      </c>
      <c r="AH25" s="208">
        <f>IF('Indicator Date hidden'!AI26="x","x",$AH$2-'Indicator Date hidden'!AI26)</f>
        <v>0</v>
      </c>
      <c r="AI25" s="208">
        <f>IF('Indicator Date hidden'!AJ26="x","x",$AI$2-'Indicator Date hidden'!AJ26)</f>
        <v>0</v>
      </c>
      <c r="AJ25" s="208" t="str">
        <f>IF('Indicator Date hidden'!AK26="x","x",$AJ$2-'Indicator Date hidden'!AK26)</f>
        <v>x</v>
      </c>
      <c r="AK25" s="208">
        <f>IF('Indicator Date hidden'!AL26="x","x",$AK$2-'Indicator Date hidden'!AL26)</f>
        <v>1</v>
      </c>
      <c r="AL25" s="208">
        <f>IF('Indicator Date hidden'!AM26="x","x",$AL$2-'Indicator Date hidden'!AM26)</f>
        <v>0</v>
      </c>
      <c r="AM25" s="208">
        <f>IF('Indicator Date hidden'!AN26="x","x",$AM$2-'Indicator Date hidden'!AN26)</f>
        <v>0</v>
      </c>
      <c r="AN25" s="208">
        <f>IF('Indicator Date hidden'!AO26="x","x",$AN$2-'Indicator Date hidden'!AO26)</f>
        <v>0</v>
      </c>
      <c r="AO25" s="208">
        <f>IF('Indicator Date hidden'!AP26="x","x",$AO$2-'Indicator Date hidden'!AP26)</f>
        <v>0</v>
      </c>
      <c r="AP25" s="208">
        <f>IF('Indicator Date hidden'!AQ26="x","x",$AP$2-'Indicator Date hidden'!AQ26)</f>
        <v>0</v>
      </c>
      <c r="AQ25" s="208">
        <f>IF('Indicator Date hidden'!AR26="x","x",$AQ$2-'Indicator Date hidden'!AR26)</f>
        <v>4</v>
      </c>
      <c r="AR25" s="208">
        <f>IF('Indicator Date hidden'!AS26="x","x",$AR$2-'Indicator Date hidden'!AS26)</f>
        <v>0</v>
      </c>
      <c r="AS25" s="208">
        <f>IF('Indicator Date hidden'!AT26="x","x",$AS$2-'Indicator Date hidden'!AT26)</f>
        <v>0</v>
      </c>
      <c r="AT25" s="208">
        <f>IF('Indicator Date hidden'!AU26="x","x",$AT$2-'Indicator Date hidden'!AU26)</f>
        <v>0</v>
      </c>
      <c r="AU25" s="208">
        <f>IF('Indicator Date hidden'!AV26="x","x",$AU$2-'Indicator Date hidden'!AV26)</f>
        <v>1</v>
      </c>
      <c r="AV25" s="208">
        <f>IF('Indicator Date hidden'!AW26="x","x",$AV$2-'Indicator Date hidden'!AW26)</f>
        <v>0</v>
      </c>
      <c r="AW25" s="208">
        <f>IF('Indicator Date hidden'!AX26="x","x",$AW$2-'Indicator Date hidden'!AX26)</f>
        <v>0</v>
      </c>
      <c r="AX25" s="208">
        <f>IF('Indicator Date hidden'!AY26="x","x",$AX$2-'Indicator Date hidden'!AY26)</f>
        <v>0</v>
      </c>
      <c r="AY25" s="208">
        <f>IF('Indicator Date hidden'!AZ26="x","x",$AY$2-'Indicator Date hidden'!AZ26)</f>
        <v>0</v>
      </c>
      <c r="AZ25" s="208">
        <f>IF('Indicator Date hidden'!BA26="x","x",$AZ$2-'Indicator Date hidden'!BA26)</f>
        <v>0</v>
      </c>
      <c r="BA25">
        <f t="shared" si="0"/>
        <v>16</v>
      </c>
      <c r="BB25" s="21">
        <f t="shared" si="1"/>
        <v>0.32</v>
      </c>
      <c r="BC25">
        <f t="shared" si="2"/>
        <v>7</v>
      </c>
      <c r="BD25" s="21">
        <f t="shared" si="3"/>
        <v>1.1391224692718513</v>
      </c>
      <c r="BE25" s="277">
        <f t="shared" si="4"/>
        <v>0</v>
      </c>
    </row>
    <row r="26" spans="1:57" x14ac:dyDescent="0.35">
      <c r="A26" t="s">
        <v>7407</v>
      </c>
      <c r="B26" s="208">
        <f>IF('Indicator Date hidden'!C27="x","x",$B$2-'Indicator Date hidden'!C27)</f>
        <v>0</v>
      </c>
      <c r="C26" s="208">
        <f>IF('Indicator Date hidden'!D27="x","x",$C$2-'Indicator Date hidden'!D27)</f>
        <v>0</v>
      </c>
      <c r="D26" s="208">
        <f>IF('Indicator Date hidden'!E27="x","x",$D$2-'Indicator Date hidden'!E27)</f>
        <v>0</v>
      </c>
      <c r="E26" s="208">
        <f>IF('Indicator Date hidden'!F27="x","x",$E$2-'Indicator Date hidden'!F27)</f>
        <v>0</v>
      </c>
      <c r="F26" s="208">
        <f>IF('Indicator Date hidden'!G27="x","x",$F$2-'Indicator Date hidden'!G27)</f>
        <v>0</v>
      </c>
      <c r="G26" s="208">
        <f>IF('Indicator Date hidden'!H27="x","x",$G$2-'Indicator Date hidden'!H27)</f>
        <v>0</v>
      </c>
      <c r="H26" s="208">
        <f>IF('Indicator Date hidden'!I27="x","x",$H$2-'Indicator Date hidden'!I27)</f>
        <v>0</v>
      </c>
      <c r="I26" s="208">
        <f>IF('Indicator Date hidden'!J27="x","x",$I$2-'Indicator Date hidden'!J27)</f>
        <v>0</v>
      </c>
      <c r="J26" s="208">
        <f>IF('Indicator Date hidden'!K27="x","x",$J$2-'Indicator Date hidden'!K27)</f>
        <v>0</v>
      </c>
      <c r="K26" s="208">
        <f>IF('Indicator Date hidden'!L27="x","x",$K$2-'Indicator Date hidden'!L27)</f>
        <v>0</v>
      </c>
      <c r="L26" s="208">
        <f>IF('Indicator Date hidden'!M27="x","x",$L$2-'Indicator Date hidden'!M27)</f>
        <v>0</v>
      </c>
      <c r="M26" s="208">
        <f>IF('Indicator Date hidden'!N27="x","x",$M$2-'Indicator Date hidden'!N27)</f>
        <v>0</v>
      </c>
      <c r="N26" s="208">
        <f>IF('Indicator Date hidden'!O27="x","x",$N$2-'Indicator Date hidden'!O27)</f>
        <v>0</v>
      </c>
      <c r="O26" s="208">
        <f>IF('Indicator Date hidden'!P27="x","x",$O$2-'Indicator Date hidden'!P27)</f>
        <v>0</v>
      </c>
      <c r="P26" s="208">
        <f>IF('Indicator Date hidden'!Q27="x","x",$P$2-'Indicator Date hidden'!Q27)</f>
        <v>0</v>
      </c>
      <c r="Q26" s="208" t="str">
        <f>IF('Indicator Date hidden'!R27="x","x",$Q$2-'Indicator Date hidden'!R27)</f>
        <v>x</v>
      </c>
      <c r="R26" s="208">
        <f>IF('Indicator Date hidden'!S27="x","x",$R$2-'Indicator Date hidden'!S27)</f>
        <v>0</v>
      </c>
      <c r="S26" s="208">
        <f>IF('Indicator Date hidden'!T27="x","x",$S$2-'Indicator Date hidden'!T27)</f>
        <v>0</v>
      </c>
      <c r="T26" s="208">
        <f>IF('Indicator Date hidden'!U27="x","x",$T$2-'Indicator Date hidden'!U27)</f>
        <v>0</v>
      </c>
      <c r="U26" s="208" t="str">
        <f>IF('Indicator Date hidden'!V27="x","x",$U$2-'Indicator Date hidden'!V27)</f>
        <v>x</v>
      </c>
      <c r="V26" s="208">
        <f>IF('Indicator Date hidden'!W27="x","x",$V$2-'Indicator Date hidden'!W27)</f>
        <v>0</v>
      </c>
      <c r="W26" s="208">
        <f>IF('Indicator Date hidden'!X27="x","x",$W$2-'Indicator Date hidden'!X27)</f>
        <v>5</v>
      </c>
      <c r="X26" s="208">
        <f>IF('Indicator Date hidden'!Y27="x","x",$X$2-'Indicator Date hidden'!Y27)</f>
        <v>2</v>
      </c>
      <c r="Y26" s="208">
        <f>IF('Indicator Date hidden'!Z27="x","x",$Y$2-'Indicator Date hidden'!Z27)</f>
        <v>0</v>
      </c>
      <c r="Z26" s="208">
        <f>IF('Indicator Date hidden'!AA27="x","x",$Z$2-'Indicator Date hidden'!AA27)</f>
        <v>0</v>
      </c>
      <c r="AA26" s="208" t="str">
        <f>IF('Indicator Date hidden'!AB27="x","x",$AA$2-'Indicator Date hidden'!AB27)</f>
        <v>x</v>
      </c>
      <c r="AB26" s="208">
        <f>IF('Indicator Date hidden'!AC27="x","x",$AB$2-'Indicator Date hidden'!AC27)</f>
        <v>0</v>
      </c>
      <c r="AC26" s="208">
        <f>IF('Indicator Date hidden'!AD27="x","x",$AC$2-'Indicator Date hidden'!AD27)</f>
        <v>0</v>
      </c>
      <c r="AD26" s="208" t="str">
        <f>IF('Indicator Date hidden'!AE27="x","x",$AD$2-'Indicator Date hidden'!AE27)</f>
        <v>x</v>
      </c>
      <c r="AE26" s="208" t="str">
        <f>IF('Indicator Date hidden'!AF27="x","x",$AE$2-'Indicator Date hidden'!AF27)</f>
        <v>x</v>
      </c>
      <c r="AF26" s="208" t="str">
        <f>IF('Indicator Date hidden'!AG27="x","x",$AF$2-'Indicator Date hidden'!AG27)</f>
        <v>x</v>
      </c>
      <c r="AG26" s="208">
        <f>IF('Indicator Date hidden'!AH27="x","x",$AG$2-'Indicator Date hidden'!AH27)</f>
        <v>0</v>
      </c>
      <c r="AH26" s="208">
        <f>IF('Indicator Date hidden'!AI27="x","x",$AH$2-'Indicator Date hidden'!AI27)</f>
        <v>0</v>
      </c>
      <c r="AI26" s="208">
        <f>IF('Indicator Date hidden'!AJ27="x","x",$AI$2-'Indicator Date hidden'!AJ27)</f>
        <v>0</v>
      </c>
      <c r="AJ26" s="208" t="str">
        <f>IF('Indicator Date hidden'!AK27="x","x",$AJ$2-'Indicator Date hidden'!AK27)</f>
        <v>x</v>
      </c>
      <c r="AK26" s="208">
        <f>IF('Indicator Date hidden'!AL27="x","x",$AK$2-'Indicator Date hidden'!AL27)</f>
        <v>1</v>
      </c>
      <c r="AL26" s="208">
        <f>IF('Indicator Date hidden'!AM27="x","x",$AL$2-'Indicator Date hidden'!AM27)</f>
        <v>0</v>
      </c>
      <c r="AM26" s="208">
        <f>IF('Indicator Date hidden'!AN27="x","x",$AM$2-'Indicator Date hidden'!AN27)</f>
        <v>0</v>
      </c>
      <c r="AN26" s="208">
        <f>IF('Indicator Date hidden'!AO27="x","x",$AN$2-'Indicator Date hidden'!AO27)</f>
        <v>0</v>
      </c>
      <c r="AO26" s="208">
        <f>IF('Indicator Date hidden'!AP27="x","x",$AO$2-'Indicator Date hidden'!AP27)</f>
        <v>0</v>
      </c>
      <c r="AP26" s="208">
        <f>IF('Indicator Date hidden'!AQ27="x","x",$AP$2-'Indicator Date hidden'!AQ27)</f>
        <v>0</v>
      </c>
      <c r="AQ26" s="208">
        <f>IF('Indicator Date hidden'!AR27="x","x",$AQ$2-'Indicator Date hidden'!AR27)</f>
        <v>6</v>
      </c>
      <c r="AR26" s="208">
        <f>IF('Indicator Date hidden'!AS27="x","x",$AR$2-'Indicator Date hidden'!AS27)</f>
        <v>0</v>
      </c>
      <c r="AS26" s="208">
        <f>IF('Indicator Date hidden'!AT27="x","x",$AS$2-'Indicator Date hidden'!AT27)</f>
        <v>2</v>
      </c>
      <c r="AT26" s="208">
        <f>IF('Indicator Date hidden'!AU27="x","x",$AT$2-'Indicator Date hidden'!AU27)</f>
        <v>0</v>
      </c>
      <c r="AU26" s="208">
        <f>IF('Indicator Date hidden'!AV27="x","x",$AU$2-'Indicator Date hidden'!AV27)</f>
        <v>3</v>
      </c>
      <c r="AV26" s="208">
        <f>IF('Indicator Date hidden'!AW27="x","x",$AV$2-'Indicator Date hidden'!AW27)</f>
        <v>0</v>
      </c>
      <c r="AW26" s="208">
        <f>IF('Indicator Date hidden'!AX27="x","x",$AW$2-'Indicator Date hidden'!AX27)</f>
        <v>0</v>
      </c>
      <c r="AX26" s="208">
        <f>IF('Indicator Date hidden'!AY27="x","x",$AX$2-'Indicator Date hidden'!AY27)</f>
        <v>0</v>
      </c>
      <c r="AY26" s="208" t="str">
        <f>IF('Indicator Date hidden'!AZ27="x","x",$AY$2-'Indicator Date hidden'!AZ27)</f>
        <v>x</v>
      </c>
      <c r="AZ26" s="208" t="str">
        <f>IF('Indicator Date hidden'!BA27="x","x",$AZ$2-'Indicator Date hidden'!BA27)</f>
        <v>x</v>
      </c>
      <c r="BA26">
        <f t="shared" si="0"/>
        <v>19</v>
      </c>
      <c r="BB26" s="21">
        <f t="shared" si="1"/>
        <v>0.45238095238095238</v>
      </c>
      <c r="BC26">
        <f t="shared" si="2"/>
        <v>6</v>
      </c>
      <c r="BD26" s="21">
        <f t="shared" si="3"/>
        <v>1.2947215356497641</v>
      </c>
      <c r="BE26" s="277">
        <f t="shared" si="4"/>
        <v>0</v>
      </c>
    </row>
    <row r="27" spans="1:57" x14ac:dyDescent="0.35">
      <c r="A27" t="s">
        <v>7409</v>
      </c>
      <c r="B27" s="208">
        <f>IF('Indicator Date hidden'!C28="x","x",$B$2-'Indicator Date hidden'!C28)</f>
        <v>0</v>
      </c>
      <c r="C27" s="208">
        <f>IF('Indicator Date hidden'!D28="x","x",$C$2-'Indicator Date hidden'!D28)</f>
        <v>0</v>
      </c>
      <c r="D27" s="208">
        <f>IF('Indicator Date hidden'!E28="x","x",$D$2-'Indicator Date hidden'!E28)</f>
        <v>0</v>
      </c>
      <c r="E27" s="208">
        <f>IF('Indicator Date hidden'!F28="x","x",$E$2-'Indicator Date hidden'!F28)</f>
        <v>0</v>
      </c>
      <c r="F27" s="208">
        <f>IF('Indicator Date hidden'!G28="x","x",$F$2-'Indicator Date hidden'!G28)</f>
        <v>0</v>
      </c>
      <c r="G27" s="208">
        <f>IF('Indicator Date hidden'!H28="x","x",$G$2-'Indicator Date hidden'!H28)</f>
        <v>0</v>
      </c>
      <c r="H27" s="208">
        <f>IF('Indicator Date hidden'!I28="x","x",$H$2-'Indicator Date hidden'!I28)</f>
        <v>0</v>
      </c>
      <c r="I27" s="208">
        <f>IF('Indicator Date hidden'!J28="x","x",$I$2-'Indicator Date hidden'!J28)</f>
        <v>0</v>
      </c>
      <c r="J27" s="208">
        <f>IF('Indicator Date hidden'!K28="x","x",$J$2-'Indicator Date hidden'!K28)</f>
        <v>0</v>
      </c>
      <c r="K27" s="208">
        <f>IF('Indicator Date hidden'!L28="x","x",$K$2-'Indicator Date hidden'!L28)</f>
        <v>0</v>
      </c>
      <c r="L27" s="208">
        <f>IF('Indicator Date hidden'!M28="x","x",$L$2-'Indicator Date hidden'!M28)</f>
        <v>0</v>
      </c>
      <c r="M27" s="208">
        <f>IF('Indicator Date hidden'!N28="x","x",$M$2-'Indicator Date hidden'!N28)</f>
        <v>0</v>
      </c>
      <c r="N27" s="208">
        <f>IF('Indicator Date hidden'!O28="x","x",$N$2-'Indicator Date hidden'!O28)</f>
        <v>0</v>
      </c>
      <c r="O27" s="208">
        <f>IF('Indicator Date hidden'!P28="x","x",$O$2-'Indicator Date hidden'!P28)</f>
        <v>0</v>
      </c>
      <c r="P27" s="208">
        <f>IF('Indicator Date hidden'!Q28="x","x",$P$2-'Indicator Date hidden'!Q28)</f>
        <v>0</v>
      </c>
      <c r="Q27" s="208" t="str">
        <f>IF('Indicator Date hidden'!R28="x","x",$Q$2-'Indicator Date hidden'!R28)</f>
        <v>x</v>
      </c>
      <c r="R27" s="208">
        <f>IF('Indicator Date hidden'!S28="x","x",$R$2-'Indicator Date hidden'!S28)</f>
        <v>0</v>
      </c>
      <c r="S27" s="208">
        <f>IF('Indicator Date hidden'!T28="x","x",$S$2-'Indicator Date hidden'!T28)</f>
        <v>0</v>
      </c>
      <c r="T27" s="208">
        <f>IF('Indicator Date hidden'!U28="x","x",$T$2-'Indicator Date hidden'!U28)</f>
        <v>0</v>
      </c>
      <c r="U27" s="208" t="str">
        <f>IF('Indicator Date hidden'!V28="x","x",$U$2-'Indicator Date hidden'!V28)</f>
        <v>x</v>
      </c>
      <c r="V27" s="208">
        <f>IF('Indicator Date hidden'!W28="x","x",$V$2-'Indicator Date hidden'!W28)</f>
        <v>0</v>
      </c>
      <c r="W27" s="208">
        <f>IF('Indicator Date hidden'!X28="x","x",$W$2-'Indicator Date hidden'!X28)</f>
        <v>10</v>
      </c>
      <c r="X27" s="208">
        <f>IF('Indicator Date hidden'!Y28="x","x",$X$2-'Indicator Date hidden'!Y28)</f>
        <v>2</v>
      </c>
      <c r="Y27" s="208">
        <f>IF('Indicator Date hidden'!Z28="x","x",$Y$2-'Indicator Date hidden'!Z28)</f>
        <v>0</v>
      </c>
      <c r="Z27" s="208">
        <f>IF('Indicator Date hidden'!AA28="x","x",$Z$2-'Indicator Date hidden'!AA28)</f>
        <v>0</v>
      </c>
      <c r="AA27" s="208" t="str">
        <f>IF('Indicator Date hidden'!AB28="x","x",$AA$2-'Indicator Date hidden'!AB28)</f>
        <v>x</v>
      </c>
      <c r="AB27" s="208">
        <f>IF('Indicator Date hidden'!AC28="x","x",$AB$2-'Indicator Date hidden'!AC28)</f>
        <v>0</v>
      </c>
      <c r="AC27" s="208">
        <f>IF('Indicator Date hidden'!AD28="x","x",$AC$2-'Indicator Date hidden'!AD28)</f>
        <v>0</v>
      </c>
      <c r="AD27" s="208" t="str">
        <f>IF('Indicator Date hidden'!AE28="x","x",$AD$2-'Indicator Date hidden'!AE28)</f>
        <v>x</v>
      </c>
      <c r="AE27" s="208">
        <f>IF('Indicator Date hidden'!AF28="x","x",$AE$2-'Indicator Date hidden'!AF28)</f>
        <v>0</v>
      </c>
      <c r="AF27" s="208">
        <f>IF('Indicator Date hidden'!AG28="x","x",$AF$2-'Indicator Date hidden'!AG28)</f>
        <v>1</v>
      </c>
      <c r="AG27" s="208">
        <f>IF('Indicator Date hidden'!AH28="x","x",$AG$2-'Indicator Date hidden'!AH28)</f>
        <v>0</v>
      </c>
      <c r="AH27" s="208">
        <f>IF('Indicator Date hidden'!AI28="x","x",$AH$2-'Indicator Date hidden'!AI28)</f>
        <v>0</v>
      </c>
      <c r="AI27" s="208">
        <f>IF('Indicator Date hidden'!AJ28="x","x",$AI$2-'Indicator Date hidden'!AJ28)</f>
        <v>0</v>
      </c>
      <c r="AJ27" s="208" t="str">
        <f>IF('Indicator Date hidden'!AK28="x","x",$AJ$2-'Indicator Date hidden'!AK28)</f>
        <v>x</v>
      </c>
      <c r="AK27" s="208">
        <f>IF('Indicator Date hidden'!AL28="x","x",$AK$2-'Indicator Date hidden'!AL28)</f>
        <v>1</v>
      </c>
      <c r="AL27" s="208">
        <f>IF('Indicator Date hidden'!AM28="x","x",$AL$2-'Indicator Date hidden'!AM28)</f>
        <v>0</v>
      </c>
      <c r="AM27" s="208">
        <f>IF('Indicator Date hidden'!AN28="x","x",$AM$2-'Indicator Date hidden'!AN28)</f>
        <v>0</v>
      </c>
      <c r="AN27" s="208">
        <f>IF('Indicator Date hidden'!AO28="x","x",$AN$2-'Indicator Date hidden'!AO28)</f>
        <v>0</v>
      </c>
      <c r="AO27" s="208">
        <f>IF('Indicator Date hidden'!AP28="x","x",$AO$2-'Indicator Date hidden'!AP28)</f>
        <v>0</v>
      </c>
      <c r="AP27" s="208">
        <f>IF('Indicator Date hidden'!AQ28="x","x",$AP$2-'Indicator Date hidden'!AQ28)</f>
        <v>0</v>
      </c>
      <c r="AQ27" s="208">
        <f>IF('Indicator Date hidden'!AR28="x","x",$AQ$2-'Indicator Date hidden'!AR28)</f>
        <v>0</v>
      </c>
      <c r="AR27" s="208">
        <f>IF('Indicator Date hidden'!AS28="x","x",$AR$2-'Indicator Date hidden'!AS28)</f>
        <v>0</v>
      </c>
      <c r="AS27" s="208">
        <f>IF('Indicator Date hidden'!AT28="x","x",$AS$2-'Indicator Date hidden'!AT28)</f>
        <v>0</v>
      </c>
      <c r="AT27" s="208">
        <f>IF('Indicator Date hidden'!AU28="x","x",$AT$2-'Indicator Date hidden'!AU28)</f>
        <v>0</v>
      </c>
      <c r="AU27" s="208">
        <f>IF('Indicator Date hidden'!AV28="x","x",$AU$2-'Indicator Date hidden'!AV28)</f>
        <v>3</v>
      </c>
      <c r="AV27" s="208">
        <f>IF('Indicator Date hidden'!AW28="x","x",$AV$2-'Indicator Date hidden'!AW28)</f>
        <v>0</v>
      </c>
      <c r="AW27" s="208">
        <f>IF('Indicator Date hidden'!AX28="x","x",$AW$2-'Indicator Date hidden'!AX28)</f>
        <v>0</v>
      </c>
      <c r="AX27" s="208">
        <f>IF('Indicator Date hidden'!AY28="x","x",$AX$2-'Indicator Date hidden'!AY28)</f>
        <v>0</v>
      </c>
      <c r="AY27" s="208">
        <f>IF('Indicator Date hidden'!AZ28="x","x",$AY$2-'Indicator Date hidden'!AZ28)</f>
        <v>0</v>
      </c>
      <c r="AZ27" s="208">
        <f>IF('Indicator Date hidden'!BA28="x","x",$AZ$2-'Indicator Date hidden'!BA28)</f>
        <v>0</v>
      </c>
      <c r="BA27">
        <f t="shared" si="0"/>
        <v>17</v>
      </c>
      <c r="BB27" s="21">
        <f t="shared" si="1"/>
        <v>0.36956521739130432</v>
      </c>
      <c r="BC27">
        <f t="shared" si="2"/>
        <v>5</v>
      </c>
      <c r="BD27" s="21">
        <f t="shared" si="3"/>
        <v>1.5373423659336649</v>
      </c>
      <c r="BE27" s="277">
        <f t="shared" si="4"/>
        <v>0</v>
      </c>
    </row>
    <row r="28" spans="1:57" x14ac:dyDescent="0.35">
      <c r="A28" t="s">
        <v>7410</v>
      </c>
      <c r="B28" s="208">
        <f>IF('Indicator Date hidden'!C29="x","x",$B$2-'Indicator Date hidden'!C29)</f>
        <v>0</v>
      </c>
      <c r="C28" s="208">
        <f>IF('Indicator Date hidden'!D29="x","x",$C$2-'Indicator Date hidden'!D29)</f>
        <v>0</v>
      </c>
      <c r="D28" s="208">
        <f>IF('Indicator Date hidden'!E29="x","x",$D$2-'Indicator Date hidden'!E29)</f>
        <v>0</v>
      </c>
      <c r="E28" s="208">
        <f>IF('Indicator Date hidden'!F29="x","x",$E$2-'Indicator Date hidden'!F29)</f>
        <v>0</v>
      </c>
      <c r="F28" s="208">
        <f>IF('Indicator Date hidden'!G29="x","x",$F$2-'Indicator Date hidden'!G29)</f>
        <v>0</v>
      </c>
      <c r="G28" s="208">
        <f>IF('Indicator Date hidden'!H29="x","x",$G$2-'Indicator Date hidden'!H29)</f>
        <v>0</v>
      </c>
      <c r="H28" s="208">
        <f>IF('Indicator Date hidden'!I29="x","x",$H$2-'Indicator Date hidden'!I29)</f>
        <v>0</v>
      </c>
      <c r="I28" s="208">
        <f>IF('Indicator Date hidden'!J29="x","x",$I$2-'Indicator Date hidden'!J29)</f>
        <v>0</v>
      </c>
      <c r="J28" s="208">
        <f>IF('Indicator Date hidden'!K29="x","x",$J$2-'Indicator Date hidden'!K29)</f>
        <v>0</v>
      </c>
      <c r="K28" s="208">
        <f>IF('Indicator Date hidden'!L29="x","x",$K$2-'Indicator Date hidden'!L29)</f>
        <v>0</v>
      </c>
      <c r="L28" s="208">
        <f>IF('Indicator Date hidden'!M29="x","x",$L$2-'Indicator Date hidden'!M29)</f>
        <v>0</v>
      </c>
      <c r="M28" s="208">
        <f>IF('Indicator Date hidden'!N29="x","x",$M$2-'Indicator Date hidden'!N29)</f>
        <v>0</v>
      </c>
      <c r="N28" s="208">
        <f>IF('Indicator Date hidden'!O29="x","x",$N$2-'Indicator Date hidden'!O29)</f>
        <v>0</v>
      </c>
      <c r="O28" s="208">
        <f>IF('Indicator Date hidden'!P29="x","x",$O$2-'Indicator Date hidden'!P29)</f>
        <v>0</v>
      </c>
      <c r="P28" s="208">
        <f>IF('Indicator Date hidden'!Q29="x","x",$P$2-'Indicator Date hidden'!Q29)</f>
        <v>0</v>
      </c>
      <c r="Q28" s="208">
        <f>IF('Indicator Date hidden'!R29="x","x",$Q$2-'Indicator Date hidden'!R29)</f>
        <v>4</v>
      </c>
      <c r="R28" s="208">
        <f>IF('Indicator Date hidden'!S29="x","x",$R$2-'Indicator Date hidden'!S29)</f>
        <v>0</v>
      </c>
      <c r="S28" s="208">
        <f>IF('Indicator Date hidden'!T29="x","x",$S$2-'Indicator Date hidden'!T29)</f>
        <v>0</v>
      </c>
      <c r="T28" s="208">
        <f>IF('Indicator Date hidden'!U29="x","x",$T$2-'Indicator Date hidden'!U29)</f>
        <v>0</v>
      </c>
      <c r="U28" s="208">
        <f>IF('Indicator Date hidden'!V29="x","x",$U$2-'Indicator Date hidden'!V29)</f>
        <v>0</v>
      </c>
      <c r="V28" s="208">
        <f>IF('Indicator Date hidden'!W29="x","x",$V$2-'Indicator Date hidden'!W29)</f>
        <v>0</v>
      </c>
      <c r="W28" s="208">
        <f>IF('Indicator Date hidden'!X29="x","x",$W$2-'Indicator Date hidden'!X29)</f>
        <v>4</v>
      </c>
      <c r="X28" s="208">
        <f>IF('Indicator Date hidden'!Y29="x","x",$X$2-'Indicator Date hidden'!Y29)</f>
        <v>4</v>
      </c>
      <c r="Y28" s="208">
        <f>IF('Indicator Date hidden'!Z29="x","x",$Y$2-'Indicator Date hidden'!Z29)</f>
        <v>0</v>
      </c>
      <c r="Z28" s="208">
        <f>IF('Indicator Date hidden'!AA29="x","x",$Z$2-'Indicator Date hidden'!AA29)</f>
        <v>0</v>
      </c>
      <c r="AA28" s="208">
        <f>IF('Indicator Date hidden'!AB29="x","x",$AA$2-'Indicator Date hidden'!AB29)</f>
        <v>0</v>
      </c>
      <c r="AB28" s="208">
        <f>IF('Indicator Date hidden'!AC29="x","x",$AB$2-'Indicator Date hidden'!AC29)</f>
        <v>0</v>
      </c>
      <c r="AC28" s="208">
        <f>IF('Indicator Date hidden'!AD29="x","x",$AC$2-'Indicator Date hidden'!AD29)</f>
        <v>0</v>
      </c>
      <c r="AD28" s="208">
        <f>IF('Indicator Date hidden'!AE29="x","x",$AD$2-'Indicator Date hidden'!AE29)</f>
        <v>0</v>
      </c>
      <c r="AE28" s="208">
        <f>IF('Indicator Date hidden'!AF29="x","x",$AE$2-'Indicator Date hidden'!AF29)</f>
        <v>0</v>
      </c>
      <c r="AF28" s="208">
        <f>IF('Indicator Date hidden'!AG29="x","x",$AF$2-'Indicator Date hidden'!AG29)</f>
        <v>4</v>
      </c>
      <c r="AG28" s="208">
        <f>IF('Indicator Date hidden'!AH29="x","x",$AG$2-'Indicator Date hidden'!AH29)</f>
        <v>0</v>
      </c>
      <c r="AH28" s="208">
        <f>IF('Indicator Date hidden'!AI29="x","x",$AH$2-'Indicator Date hidden'!AI29)</f>
        <v>0</v>
      </c>
      <c r="AI28" s="208">
        <f>IF('Indicator Date hidden'!AJ29="x","x",$AI$2-'Indicator Date hidden'!AJ29)</f>
        <v>0</v>
      </c>
      <c r="AJ28" s="208" t="str">
        <f>IF('Indicator Date hidden'!AK29="x","x",$AJ$2-'Indicator Date hidden'!AK29)</f>
        <v>x</v>
      </c>
      <c r="AK28" s="208">
        <f>IF('Indicator Date hidden'!AL29="x","x",$AK$2-'Indicator Date hidden'!AL29)</f>
        <v>0</v>
      </c>
      <c r="AL28" s="208">
        <f>IF('Indicator Date hidden'!AM29="x","x",$AL$2-'Indicator Date hidden'!AM29)</f>
        <v>0</v>
      </c>
      <c r="AM28" s="208">
        <f>IF('Indicator Date hidden'!AN29="x","x",$AM$2-'Indicator Date hidden'!AN29)</f>
        <v>0</v>
      </c>
      <c r="AN28" s="208">
        <f>IF('Indicator Date hidden'!AO29="x","x",$AN$2-'Indicator Date hidden'!AO29)</f>
        <v>0</v>
      </c>
      <c r="AO28" s="208">
        <f>IF('Indicator Date hidden'!AP29="x","x",$AO$2-'Indicator Date hidden'!AP29)</f>
        <v>0</v>
      </c>
      <c r="AP28" s="208">
        <f>IF('Indicator Date hidden'!AQ29="x","x",$AP$2-'Indicator Date hidden'!AQ29)</f>
        <v>0</v>
      </c>
      <c r="AQ28" s="208">
        <f>IF('Indicator Date hidden'!AR29="x","x",$AQ$2-'Indicator Date hidden'!AR29)</f>
        <v>0</v>
      </c>
      <c r="AR28" s="208">
        <f>IF('Indicator Date hidden'!AS29="x","x",$AR$2-'Indicator Date hidden'!AS29)</f>
        <v>0</v>
      </c>
      <c r="AS28" s="208">
        <f>IF('Indicator Date hidden'!AT29="x","x",$AS$2-'Indicator Date hidden'!AT29)</f>
        <v>0</v>
      </c>
      <c r="AT28" s="208">
        <f>IF('Indicator Date hidden'!AU29="x","x",$AT$2-'Indicator Date hidden'!AU29)</f>
        <v>0</v>
      </c>
      <c r="AU28" s="208">
        <f>IF('Indicator Date hidden'!AV29="x","x",$AU$2-'Indicator Date hidden'!AV29)</f>
        <v>7</v>
      </c>
      <c r="AV28" s="208">
        <f>IF('Indicator Date hidden'!AW29="x","x",$AV$2-'Indicator Date hidden'!AW29)</f>
        <v>0</v>
      </c>
      <c r="AW28" s="208">
        <f>IF('Indicator Date hidden'!AX29="x","x",$AW$2-'Indicator Date hidden'!AX29)</f>
        <v>0</v>
      </c>
      <c r="AX28" s="208">
        <f>IF('Indicator Date hidden'!AY29="x","x",$AX$2-'Indicator Date hidden'!AY29)</f>
        <v>0</v>
      </c>
      <c r="AY28" s="208">
        <f>IF('Indicator Date hidden'!AZ29="x","x",$AY$2-'Indicator Date hidden'!AZ29)</f>
        <v>0</v>
      </c>
      <c r="AZ28" s="208">
        <f>IF('Indicator Date hidden'!BA29="x","x",$AZ$2-'Indicator Date hidden'!BA29)</f>
        <v>0</v>
      </c>
      <c r="BA28">
        <f t="shared" si="0"/>
        <v>23</v>
      </c>
      <c r="BB28" s="21">
        <f t="shared" si="1"/>
        <v>0.46</v>
      </c>
      <c r="BC28">
        <f t="shared" si="2"/>
        <v>5</v>
      </c>
      <c r="BD28" s="21">
        <f t="shared" si="3"/>
        <v>1.4312232530251876</v>
      </c>
      <c r="BE28" s="277">
        <f t="shared" si="4"/>
        <v>0</v>
      </c>
    </row>
    <row r="29" spans="1:57" x14ac:dyDescent="0.35">
      <c r="A29" t="s">
        <v>7411</v>
      </c>
      <c r="B29" s="208">
        <f>IF('Indicator Date hidden'!C30="x","x",$B$2-'Indicator Date hidden'!C30)</f>
        <v>0</v>
      </c>
      <c r="C29" s="208">
        <f>IF('Indicator Date hidden'!D30="x","x",$C$2-'Indicator Date hidden'!D30)</f>
        <v>0</v>
      </c>
      <c r="D29" s="208">
        <f>IF('Indicator Date hidden'!E30="x","x",$D$2-'Indicator Date hidden'!E30)</f>
        <v>0</v>
      </c>
      <c r="E29" s="208">
        <f>IF('Indicator Date hidden'!F30="x","x",$E$2-'Indicator Date hidden'!F30)</f>
        <v>0</v>
      </c>
      <c r="F29" s="208">
        <f>IF('Indicator Date hidden'!G30="x","x",$F$2-'Indicator Date hidden'!G30)</f>
        <v>0</v>
      </c>
      <c r="G29" s="208">
        <f>IF('Indicator Date hidden'!H30="x","x",$G$2-'Indicator Date hidden'!H30)</f>
        <v>0</v>
      </c>
      <c r="H29" s="208">
        <f>IF('Indicator Date hidden'!I30="x","x",$H$2-'Indicator Date hidden'!I30)</f>
        <v>0</v>
      </c>
      <c r="I29" s="208">
        <f>IF('Indicator Date hidden'!J30="x","x",$I$2-'Indicator Date hidden'!J30)</f>
        <v>0</v>
      </c>
      <c r="J29" s="208">
        <f>IF('Indicator Date hidden'!K30="x","x",$J$2-'Indicator Date hidden'!K30)</f>
        <v>0</v>
      </c>
      <c r="K29" s="208">
        <f>IF('Indicator Date hidden'!L30="x","x",$K$2-'Indicator Date hidden'!L30)</f>
        <v>0</v>
      </c>
      <c r="L29" s="208">
        <f>IF('Indicator Date hidden'!M30="x","x",$L$2-'Indicator Date hidden'!M30)</f>
        <v>0</v>
      </c>
      <c r="M29" s="208">
        <f>IF('Indicator Date hidden'!N30="x","x",$M$2-'Indicator Date hidden'!N30)</f>
        <v>0</v>
      </c>
      <c r="N29" s="208">
        <f>IF('Indicator Date hidden'!O30="x","x",$N$2-'Indicator Date hidden'!O30)</f>
        <v>0</v>
      </c>
      <c r="O29" s="208">
        <f>IF('Indicator Date hidden'!P30="x","x",$O$2-'Indicator Date hidden'!P30)</f>
        <v>0</v>
      </c>
      <c r="P29" s="208">
        <f>IF('Indicator Date hidden'!Q30="x","x",$P$2-'Indicator Date hidden'!Q30)</f>
        <v>0</v>
      </c>
      <c r="Q29" s="208">
        <f>IF('Indicator Date hidden'!R30="x","x",$Q$2-'Indicator Date hidden'!R30)</f>
        <v>4</v>
      </c>
      <c r="R29" s="208">
        <f>IF('Indicator Date hidden'!S30="x","x",$R$2-'Indicator Date hidden'!S30)</f>
        <v>0</v>
      </c>
      <c r="S29" s="208">
        <f>IF('Indicator Date hidden'!T30="x","x",$S$2-'Indicator Date hidden'!T30)</f>
        <v>0</v>
      </c>
      <c r="T29" s="208">
        <f>IF('Indicator Date hidden'!U30="x","x",$T$2-'Indicator Date hidden'!U30)</f>
        <v>0</v>
      </c>
      <c r="U29" s="208">
        <f>IF('Indicator Date hidden'!V30="x","x",$U$2-'Indicator Date hidden'!V30)</f>
        <v>0</v>
      </c>
      <c r="V29" s="208">
        <f>IF('Indicator Date hidden'!W30="x","x",$V$2-'Indicator Date hidden'!W30)</f>
        <v>0</v>
      </c>
      <c r="W29" s="208">
        <f>IF('Indicator Date hidden'!X30="x","x",$W$2-'Indicator Date hidden'!X30)</f>
        <v>4</v>
      </c>
      <c r="X29" s="208" t="str">
        <f>IF('Indicator Date hidden'!Y30="x","x",$X$2-'Indicator Date hidden'!Y30)</f>
        <v>x</v>
      </c>
      <c r="Y29" s="208">
        <f>IF('Indicator Date hidden'!Z30="x","x",$Y$2-'Indicator Date hidden'!Z30)</f>
        <v>0</v>
      </c>
      <c r="Z29" s="208">
        <f>IF('Indicator Date hidden'!AA30="x","x",$Z$2-'Indicator Date hidden'!AA30)</f>
        <v>0</v>
      </c>
      <c r="AA29" s="208">
        <f>IF('Indicator Date hidden'!AB30="x","x",$AA$2-'Indicator Date hidden'!AB30)</f>
        <v>0</v>
      </c>
      <c r="AB29" s="208">
        <f>IF('Indicator Date hidden'!AC30="x","x",$AB$2-'Indicator Date hidden'!AC30)</f>
        <v>0</v>
      </c>
      <c r="AC29" s="208">
        <f>IF('Indicator Date hidden'!AD30="x","x",$AC$2-'Indicator Date hidden'!AD30)</f>
        <v>0</v>
      </c>
      <c r="AD29" s="208">
        <f>IF('Indicator Date hidden'!AE30="x","x",$AD$2-'Indicator Date hidden'!AE30)</f>
        <v>0</v>
      </c>
      <c r="AE29" s="208">
        <f>IF('Indicator Date hidden'!AF30="x","x",$AE$2-'Indicator Date hidden'!AF30)</f>
        <v>0</v>
      </c>
      <c r="AF29" s="208">
        <f>IF('Indicator Date hidden'!AG30="x","x",$AF$2-'Indicator Date hidden'!AG30)</f>
        <v>7</v>
      </c>
      <c r="AG29" s="208">
        <f>IF('Indicator Date hidden'!AH30="x","x",$AG$2-'Indicator Date hidden'!AH30)</f>
        <v>0</v>
      </c>
      <c r="AH29" s="208">
        <f>IF('Indicator Date hidden'!AI30="x","x",$AH$2-'Indicator Date hidden'!AI30)</f>
        <v>0</v>
      </c>
      <c r="AI29" s="208">
        <f>IF('Indicator Date hidden'!AJ30="x","x",$AI$2-'Indicator Date hidden'!AJ30)</f>
        <v>0</v>
      </c>
      <c r="AJ29" s="208">
        <f>IF('Indicator Date hidden'!AK30="x","x",$AJ$2-'Indicator Date hidden'!AK30)</f>
        <v>1</v>
      </c>
      <c r="AK29" s="208">
        <f>IF('Indicator Date hidden'!AL30="x","x",$AK$2-'Indicator Date hidden'!AL30)</f>
        <v>0</v>
      </c>
      <c r="AL29" s="208">
        <f>IF('Indicator Date hidden'!AM30="x","x",$AL$2-'Indicator Date hidden'!AM30)</f>
        <v>0</v>
      </c>
      <c r="AM29" s="208">
        <f>IF('Indicator Date hidden'!AN30="x","x",$AM$2-'Indicator Date hidden'!AN30)</f>
        <v>0</v>
      </c>
      <c r="AN29" s="208">
        <f>IF('Indicator Date hidden'!AO30="x","x",$AN$2-'Indicator Date hidden'!AO30)</f>
        <v>0</v>
      </c>
      <c r="AO29" s="208">
        <f>IF('Indicator Date hidden'!AP30="x","x",$AO$2-'Indicator Date hidden'!AP30)</f>
        <v>0</v>
      </c>
      <c r="AP29" s="208">
        <f>IF('Indicator Date hidden'!AQ30="x","x",$AP$2-'Indicator Date hidden'!AQ30)</f>
        <v>0</v>
      </c>
      <c r="AQ29" s="208">
        <f>IF('Indicator Date hidden'!AR30="x","x",$AQ$2-'Indicator Date hidden'!AR30)</f>
        <v>0</v>
      </c>
      <c r="AR29" s="208">
        <f>IF('Indicator Date hidden'!AS30="x","x",$AR$2-'Indicator Date hidden'!AS30)</f>
        <v>0</v>
      </c>
      <c r="AS29" s="208">
        <f>IF('Indicator Date hidden'!AT30="x","x",$AS$2-'Indicator Date hidden'!AT30)</f>
        <v>0</v>
      </c>
      <c r="AT29" s="208">
        <f>IF('Indicator Date hidden'!AU30="x","x",$AT$2-'Indicator Date hidden'!AU30)</f>
        <v>0</v>
      </c>
      <c r="AU29" s="208">
        <f>IF('Indicator Date hidden'!AV30="x","x",$AU$2-'Indicator Date hidden'!AV30)</f>
        <v>6</v>
      </c>
      <c r="AV29" s="208">
        <f>IF('Indicator Date hidden'!AW30="x","x",$AV$2-'Indicator Date hidden'!AW30)</f>
        <v>0</v>
      </c>
      <c r="AW29" s="208">
        <f>IF('Indicator Date hidden'!AX30="x","x",$AW$2-'Indicator Date hidden'!AX30)</f>
        <v>0</v>
      </c>
      <c r="AX29" s="208">
        <f>IF('Indicator Date hidden'!AY30="x","x",$AX$2-'Indicator Date hidden'!AY30)</f>
        <v>0</v>
      </c>
      <c r="AY29" s="208">
        <f>IF('Indicator Date hidden'!AZ30="x","x",$AY$2-'Indicator Date hidden'!AZ30)</f>
        <v>0</v>
      </c>
      <c r="AZ29" s="208">
        <f>IF('Indicator Date hidden'!BA30="x","x",$AZ$2-'Indicator Date hidden'!BA30)</f>
        <v>0</v>
      </c>
      <c r="BA29">
        <f t="shared" si="0"/>
        <v>22</v>
      </c>
      <c r="BB29" s="21">
        <f t="shared" si="1"/>
        <v>0.44</v>
      </c>
      <c r="BC29">
        <f t="shared" si="2"/>
        <v>5</v>
      </c>
      <c r="BD29" s="21">
        <f t="shared" si="3"/>
        <v>1.4718695594379279</v>
      </c>
      <c r="BE29" s="277">
        <f t="shared" si="4"/>
        <v>0</v>
      </c>
    </row>
    <row r="30" spans="1:57" x14ac:dyDescent="0.35">
      <c r="A30" t="s">
        <v>7419</v>
      </c>
      <c r="B30" s="208">
        <f>IF('Indicator Date hidden'!C31="x","x",$B$2-'Indicator Date hidden'!C31)</f>
        <v>0</v>
      </c>
      <c r="C30" s="208">
        <f>IF('Indicator Date hidden'!D31="x","x",$C$2-'Indicator Date hidden'!D31)</f>
        <v>0</v>
      </c>
      <c r="D30" s="208">
        <f>IF('Indicator Date hidden'!E31="x","x",$D$2-'Indicator Date hidden'!E31)</f>
        <v>0</v>
      </c>
      <c r="E30" s="208">
        <f>IF('Indicator Date hidden'!F31="x","x",$E$2-'Indicator Date hidden'!F31)</f>
        <v>0</v>
      </c>
      <c r="F30" s="208">
        <f>IF('Indicator Date hidden'!G31="x","x",$F$2-'Indicator Date hidden'!G31)</f>
        <v>0</v>
      </c>
      <c r="G30" s="208">
        <f>IF('Indicator Date hidden'!H31="x","x",$G$2-'Indicator Date hidden'!H31)</f>
        <v>0</v>
      </c>
      <c r="H30" s="208">
        <f>IF('Indicator Date hidden'!I31="x","x",$H$2-'Indicator Date hidden'!I31)</f>
        <v>0</v>
      </c>
      <c r="I30" s="208">
        <f>IF('Indicator Date hidden'!J31="x","x",$I$2-'Indicator Date hidden'!J31)</f>
        <v>0</v>
      </c>
      <c r="J30" s="208">
        <f>IF('Indicator Date hidden'!K31="x","x",$J$2-'Indicator Date hidden'!K31)</f>
        <v>0</v>
      </c>
      <c r="K30" s="208">
        <f>IF('Indicator Date hidden'!L31="x","x",$K$2-'Indicator Date hidden'!L31)</f>
        <v>0</v>
      </c>
      <c r="L30" s="208">
        <f>IF('Indicator Date hidden'!M31="x","x",$L$2-'Indicator Date hidden'!M31)</f>
        <v>0</v>
      </c>
      <c r="M30" s="208">
        <f>IF('Indicator Date hidden'!N31="x","x",$M$2-'Indicator Date hidden'!N31)</f>
        <v>0</v>
      </c>
      <c r="N30" s="208">
        <f>IF('Indicator Date hidden'!O31="x","x",$N$2-'Indicator Date hidden'!O31)</f>
        <v>0</v>
      </c>
      <c r="O30" s="208">
        <f>IF('Indicator Date hidden'!P31="x","x",$O$2-'Indicator Date hidden'!P31)</f>
        <v>0</v>
      </c>
      <c r="P30" s="208">
        <f>IF('Indicator Date hidden'!Q31="x","x",$P$2-'Indicator Date hidden'!Q31)</f>
        <v>0</v>
      </c>
      <c r="Q30" s="208" t="str">
        <f>IF('Indicator Date hidden'!R31="x","x",$Q$2-'Indicator Date hidden'!R31)</f>
        <v>x</v>
      </c>
      <c r="R30" s="208">
        <f>IF('Indicator Date hidden'!S31="x","x",$R$2-'Indicator Date hidden'!S31)</f>
        <v>0</v>
      </c>
      <c r="S30" s="208">
        <f>IF('Indicator Date hidden'!T31="x","x",$S$2-'Indicator Date hidden'!T31)</f>
        <v>0</v>
      </c>
      <c r="T30" s="208">
        <f>IF('Indicator Date hidden'!U31="x","x",$T$2-'Indicator Date hidden'!U31)</f>
        <v>0</v>
      </c>
      <c r="U30" s="208">
        <f>IF('Indicator Date hidden'!V31="x","x",$U$2-'Indicator Date hidden'!V31)</f>
        <v>0</v>
      </c>
      <c r="V30" s="208">
        <f>IF('Indicator Date hidden'!W31="x","x",$V$2-'Indicator Date hidden'!W31)</f>
        <v>0</v>
      </c>
      <c r="W30" s="208" t="str">
        <f>IF('Indicator Date hidden'!X31="x","x",$W$2-'Indicator Date hidden'!X31)</f>
        <v>x</v>
      </c>
      <c r="X30" s="208">
        <f>IF('Indicator Date hidden'!Y31="x","x",$X$2-'Indicator Date hidden'!Y31)</f>
        <v>3</v>
      </c>
      <c r="Y30" s="208">
        <f>IF('Indicator Date hidden'!Z31="x","x",$Y$2-'Indicator Date hidden'!Z31)</f>
        <v>0</v>
      </c>
      <c r="Z30" s="208">
        <f>IF('Indicator Date hidden'!AA31="x","x",$Z$2-'Indicator Date hidden'!AA31)</f>
        <v>0</v>
      </c>
      <c r="AA30" s="208">
        <f>IF('Indicator Date hidden'!AB31="x","x",$AA$2-'Indicator Date hidden'!AB31)</f>
        <v>0</v>
      </c>
      <c r="AB30" s="208">
        <f>IF('Indicator Date hidden'!AC31="x","x",$AB$2-'Indicator Date hidden'!AC31)</f>
        <v>0</v>
      </c>
      <c r="AC30" s="208">
        <f>IF('Indicator Date hidden'!AD31="x","x",$AC$2-'Indicator Date hidden'!AD31)</f>
        <v>0</v>
      </c>
      <c r="AD30" s="208">
        <f>IF('Indicator Date hidden'!AE31="x","x",$AD$2-'Indicator Date hidden'!AE31)</f>
        <v>0</v>
      </c>
      <c r="AE30" s="208" t="str">
        <f>IF('Indicator Date hidden'!AF31="x","x",$AE$2-'Indicator Date hidden'!AF31)</f>
        <v>x</v>
      </c>
      <c r="AF30" s="208">
        <f>IF('Indicator Date hidden'!AG31="x","x",$AF$2-'Indicator Date hidden'!AG31)</f>
        <v>6</v>
      </c>
      <c r="AG30" s="208">
        <f>IF('Indicator Date hidden'!AH31="x","x",$AG$2-'Indicator Date hidden'!AH31)</f>
        <v>0</v>
      </c>
      <c r="AH30" s="208">
        <f>IF('Indicator Date hidden'!AI31="x","x",$AH$2-'Indicator Date hidden'!AI31)</f>
        <v>0</v>
      </c>
      <c r="AI30" s="208">
        <f>IF('Indicator Date hidden'!AJ31="x","x",$AI$2-'Indicator Date hidden'!AJ31)</f>
        <v>0</v>
      </c>
      <c r="AJ30" s="208" t="str">
        <f>IF('Indicator Date hidden'!AK31="x","x",$AJ$2-'Indicator Date hidden'!AK31)</f>
        <v>x</v>
      </c>
      <c r="AK30" s="208" t="str">
        <f>IF('Indicator Date hidden'!AL31="x","x",$AK$2-'Indicator Date hidden'!AL31)</f>
        <v>x</v>
      </c>
      <c r="AL30" s="208">
        <f>IF('Indicator Date hidden'!AM31="x","x",$AL$2-'Indicator Date hidden'!AM31)</f>
        <v>0</v>
      </c>
      <c r="AM30" s="208">
        <f>IF('Indicator Date hidden'!AN31="x","x",$AM$2-'Indicator Date hidden'!AN31)</f>
        <v>0</v>
      </c>
      <c r="AN30" s="208">
        <f>IF('Indicator Date hidden'!AO31="x","x",$AN$2-'Indicator Date hidden'!AO31)</f>
        <v>0</v>
      </c>
      <c r="AO30" s="208">
        <f>IF('Indicator Date hidden'!AP31="x","x",$AO$2-'Indicator Date hidden'!AP31)</f>
        <v>0</v>
      </c>
      <c r="AP30" s="208">
        <f>IF('Indicator Date hidden'!AQ31="x","x",$AP$2-'Indicator Date hidden'!AQ31)</f>
        <v>0</v>
      </c>
      <c r="AQ30" s="208">
        <f>IF('Indicator Date hidden'!AR31="x","x",$AQ$2-'Indicator Date hidden'!AR31)</f>
        <v>0</v>
      </c>
      <c r="AR30" s="208">
        <f>IF('Indicator Date hidden'!AS31="x","x",$AR$2-'Indicator Date hidden'!AS31)</f>
        <v>0</v>
      </c>
      <c r="AS30" s="208">
        <f>IF('Indicator Date hidden'!AT31="x","x",$AS$2-'Indicator Date hidden'!AT31)</f>
        <v>0</v>
      </c>
      <c r="AT30" s="208">
        <f>IF('Indicator Date hidden'!AU31="x","x",$AT$2-'Indicator Date hidden'!AU31)</f>
        <v>0</v>
      </c>
      <c r="AU30" s="208">
        <f>IF('Indicator Date hidden'!AV31="x","x",$AU$2-'Indicator Date hidden'!AV31)</f>
        <v>2</v>
      </c>
      <c r="AV30" s="208">
        <f>IF('Indicator Date hidden'!AW31="x","x",$AV$2-'Indicator Date hidden'!AW31)</f>
        <v>0</v>
      </c>
      <c r="AW30" s="208">
        <f>IF('Indicator Date hidden'!AX31="x","x",$AW$2-'Indicator Date hidden'!AX31)</f>
        <v>0</v>
      </c>
      <c r="AX30" s="208">
        <f>IF('Indicator Date hidden'!AY31="x","x",$AX$2-'Indicator Date hidden'!AY31)</f>
        <v>0</v>
      </c>
      <c r="AY30" s="208">
        <f>IF('Indicator Date hidden'!AZ31="x","x",$AY$2-'Indicator Date hidden'!AZ31)</f>
        <v>0</v>
      </c>
      <c r="AZ30" s="208">
        <f>IF('Indicator Date hidden'!BA31="x","x",$AZ$2-'Indicator Date hidden'!BA31)</f>
        <v>0</v>
      </c>
      <c r="BA30">
        <f t="shared" si="0"/>
        <v>11</v>
      </c>
      <c r="BB30" s="21">
        <f t="shared" si="1"/>
        <v>0.2391304347826087</v>
      </c>
      <c r="BC30">
        <f t="shared" si="2"/>
        <v>3</v>
      </c>
      <c r="BD30" s="21">
        <f t="shared" si="3"/>
        <v>1.004008977283086</v>
      </c>
      <c r="BE30" s="277">
        <f t="shared" si="4"/>
        <v>0</v>
      </c>
    </row>
    <row r="31" spans="1:57" x14ac:dyDescent="0.35">
      <c r="A31" t="s">
        <v>7414</v>
      </c>
      <c r="B31" s="208">
        <f>IF('Indicator Date hidden'!C32="x","x",$B$2-'Indicator Date hidden'!C32)</f>
        <v>0</v>
      </c>
      <c r="C31" s="208">
        <f>IF('Indicator Date hidden'!D32="x","x",$C$2-'Indicator Date hidden'!D32)</f>
        <v>0</v>
      </c>
      <c r="D31" s="208">
        <f>IF('Indicator Date hidden'!E32="x","x",$D$2-'Indicator Date hidden'!E32)</f>
        <v>0</v>
      </c>
      <c r="E31" s="208">
        <f>IF('Indicator Date hidden'!F32="x","x",$E$2-'Indicator Date hidden'!F32)</f>
        <v>0</v>
      </c>
      <c r="F31" s="208">
        <f>IF('Indicator Date hidden'!G32="x","x",$F$2-'Indicator Date hidden'!G32)</f>
        <v>0</v>
      </c>
      <c r="G31" s="208">
        <f>IF('Indicator Date hidden'!H32="x","x",$G$2-'Indicator Date hidden'!H32)</f>
        <v>0</v>
      </c>
      <c r="H31" s="208">
        <f>IF('Indicator Date hidden'!I32="x","x",$H$2-'Indicator Date hidden'!I32)</f>
        <v>0</v>
      </c>
      <c r="I31" s="208">
        <f>IF('Indicator Date hidden'!J32="x","x",$I$2-'Indicator Date hidden'!J32)</f>
        <v>0</v>
      </c>
      <c r="J31" s="208">
        <f>IF('Indicator Date hidden'!K32="x","x",$J$2-'Indicator Date hidden'!K32)</f>
        <v>0</v>
      </c>
      <c r="K31" s="208">
        <f>IF('Indicator Date hidden'!L32="x","x",$K$2-'Indicator Date hidden'!L32)</f>
        <v>0</v>
      </c>
      <c r="L31" s="208">
        <f>IF('Indicator Date hidden'!M32="x","x",$L$2-'Indicator Date hidden'!M32)</f>
        <v>0</v>
      </c>
      <c r="M31" s="208">
        <f>IF('Indicator Date hidden'!N32="x","x",$M$2-'Indicator Date hidden'!N32)</f>
        <v>0</v>
      </c>
      <c r="N31" s="208">
        <f>IF('Indicator Date hidden'!O32="x","x",$N$2-'Indicator Date hidden'!O32)</f>
        <v>0</v>
      </c>
      <c r="O31" s="208">
        <f>IF('Indicator Date hidden'!P32="x","x",$O$2-'Indicator Date hidden'!P32)</f>
        <v>0</v>
      </c>
      <c r="P31" s="208">
        <f>IF('Indicator Date hidden'!Q32="x","x",$P$2-'Indicator Date hidden'!Q32)</f>
        <v>0</v>
      </c>
      <c r="Q31" s="208">
        <f>IF('Indicator Date hidden'!R32="x","x",$Q$2-'Indicator Date hidden'!R32)</f>
        <v>4</v>
      </c>
      <c r="R31" s="208">
        <f>IF('Indicator Date hidden'!S32="x","x",$R$2-'Indicator Date hidden'!S32)</f>
        <v>0</v>
      </c>
      <c r="S31" s="208">
        <f>IF('Indicator Date hidden'!T32="x","x",$S$2-'Indicator Date hidden'!T32)</f>
        <v>0</v>
      </c>
      <c r="T31" s="208">
        <f>IF('Indicator Date hidden'!U32="x","x",$T$2-'Indicator Date hidden'!U32)</f>
        <v>0</v>
      </c>
      <c r="U31" s="208">
        <f>IF('Indicator Date hidden'!V32="x","x",$U$2-'Indicator Date hidden'!V32)</f>
        <v>0</v>
      </c>
      <c r="V31" s="208">
        <f>IF('Indicator Date hidden'!W32="x","x",$V$2-'Indicator Date hidden'!W32)</f>
        <v>0</v>
      </c>
      <c r="W31" s="208">
        <f>IF('Indicator Date hidden'!X32="x","x",$W$2-'Indicator Date hidden'!X32)</f>
        <v>0</v>
      </c>
      <c r="X31" s="208">
        <f>IF('Indicator Date hidden'!Y32="x","x",$X$2-'Indicator Date hidden'!Y32)</f>
        <v>2</v>
      </c>
      <c r="Y31" s="208">
        <f>IF('Indicator Date hidden'!Z32="x","x",$Y$2-'Indicator Date hidden'!Z32)</f>
        <v>0</v>
      </c>
      <c r="Z31" s="208">
        <f>IF('Indicator Date hidden'!AA32="x","x",$Z$2-'Indicator Date hidden'!AA32)</f>
        <v>0</v>
      </c>
      <c r="AA31" s="208">
        <f>IF('Indicator Date hidden'!AB32="x","x",$AA$2-'Indicator Date hidden'!AB32)</f>
        <v>0</v>
      </c>
      <c r="AB31" s="208">
        <f>IF('Indicator Date hidden'!AC32="x","x",$AB$2-'Indicator Date hidden'!AC32)</f>
        <v>0</v>
      </c>
      <c r="AC31" s="208">
        <f>IF('Indicator Date hidden'!AD32="x","x",$AC$2-'Indicator Date hidden'!AD32)</f>
        <v>0</v>
      </c>
      <c r="AD31" s="208">
        <f>IF('Indicator Date hidden'!AE32="x","x",$AD$2-'Indicator Date hidden'!AE32)</f>
        <v>0</v>
      </c>
      <c r="AE31" s="208">
        <f>IF('Indicator Date hidden'!AF32="x","x",$AE$2-'Indicator Date hidden'!AF32)</f>
        <v>0</v>
      </c>
      <c r="AF31" s="208">
        <f>IF('Indicator Date hidden'!AG32="x","x",$AF$2-'Indicator Date hidden'!AG32)</f>
        <v>1</v>
      </c>
      <c r="AG31" s="208">
        <f>IF('Indicator Date hidden'!AH32="x","x",$AG$2-'Indicator Date hidden'!AH32)</f>
        <v>0</v>
      </c>
      <c r="AH31" s="208">
        <f>IF('Indicator Date hidden'!AI32="x","x",$AH$2-'Indicator Date hidden'!AI32)</f>
        <v>0</v>
      </c>
      <c r="AI31" s="208">
        <f>IF('Indicator Date hidden'!AJ32="x","x",$AI$2-'Indicator Date hidden'!AJ32)</f>
        <v>0</v>
      </c>
      <c r="AJ31" s="208" t="str">
        <f>IF('Indicator Date hidden'!AK32="x","x",$AJ$2-'Indicator Date hidden'!AK32)</f>
        <v>x</v>
      </c>
      <c r="AK31" s="208">
        <f>IF('Indicator Date hidden'!AL32="x","x",$AK$2-'Indicator Date hidden'!AL32)</f>
        <v>1</v>
      </c>
      <c r="AL31" s="208">
        <f>IF('Indicator Date hidden'!AM32="x","x",$AL$2-'Indicator Date hidden'!AM32)</f>
        <v>0</v>
      </c>
      <c r="AM31" s="208">
        <f>IF('Indicator Date hidden'!AN32="x","x",$AM$2-'Indicator Date hidden'!AN32)</f>
        <v>0</v>
      </c>
      <c r="AN31" s="208">
        <f>IF('Indicator Date hidden'!AO32="x","x",$AN$2-'Indicator Date hidden'!AO32)</f>
        <v>0</v>
      </c>
      <c r="AO31" s="208">
        <f>IF('Indicator Date hidden'!AP32="x","x",$AO$2-'Indicator Date hidden'!AP32)</f>
        <v>0</v>
      </c>
      <c r="AP31" s="208">
        <f>IF('Indicator Date hidden'!AQ32="x","x",$AP$2-'Indicator Date hidden'!AQ32)</f>
        <v>0</v>
      </c>
      <c r="AQ31" s="208">
        <f>IF('Indicator Date hidden'!AR32="x","x",$AQ$2-'Indicator Date hidden'!AR32)</f>
        <v>8</v>
      </c>
      <c r="AR31" s="208">
        <f>IF('Indicator Date hidden'!AS32="x","x",$AR$2-'Indicator Date hidden'!AS32)</f>
        <v>0</v>
      </c>
      <c r="AS31" s="208">
        <f>IF('Indicator Date hidden'!AT32="x","x",$AS$2-'Indicator Date hidden'!AT32)</f>
        <v>0</v>
      </c>
      <c r="AT31" s="208">
        <f>IF('Indicator Date hidden'!AU32="x","x",$AT$2-'Indicator Date hidden'!AU32)</f>
        <v>0</v>
      </c>
      <c r="AU31" s="208">
        <f>IF('Indicator Date hidden'!AV32="x","x",$AU$2-'Indicator Date hidden'!AV32)</f>
        <v>5</v>
      </c>
      <c r="AV31" s="208">
        <f>IF('Indicator Date hidden'!AW32="x","x",$AV$2-'Indicator Date hidden'!AW32)</f>
        <v>0</v>
      </c>
      <c r="AW31" s="208">
        <f>IF('Indicator Date hidden'!AX32="x","x",$AW$2-'Indicator Date hidden'!AX32)</f>
        <v>0</v>
      </c>
      <c r="AX31" s="208">
        <f>IF('Indicator Date hidden'!AY32="x","x",$AX$2-'Indicator Date hidden'!AY32)</f>
        <v>0</v>
      </c>
      <c r="AY31" s="208">
        <f>IF('Indicator Date hidden'!AZ32="x","x",$AY$2-'Indicator Date hidden'!AZ32)</f>
        <v>0</v>
      </c>
      <c r="AZ31" s="208">
        <f>IF('Indicator Date hidden'!BA32="x","x",$AZ$2-'Indicator Date hidden'!BA32)</f>
        <v>0</v>
      </c>
      <c r="BA31">
        <f t="shared" si="0"/>
        <v>21</v>
      </c>
      <c r="BB31" s="21">
        <f t="shared" si="1"/>
        <v>0.42</v>
      </c>
      <c r="BC31">
        <f t="shared" si="2"/>
        <v>6</v>
      </c>
      <c r="BD31" s="21">
        <f t="shared" si="3"/>
        <v>1.4295453822806745</v>
      </c>
      <c r="BE31" s="277">
        <f t="shared" si="4"/>
        <v>0</v>
      </c>
    </row>
    <row r="32" spans="1:57" x14ac:dyDescent="0.35">
      <c r="A32" t="s">
        <v>7415</v>
      </c>
      <c r="B32" s="208">
        <f>IF('Indicator Date hidden'!C33="x","x",$B$2-'Indicator Date hidden'!C33)</f>
        <v>0</v>
      </c>
      <c r="C32" s="208">
        <f>IF('Indicator Date hidden'!D33="x","x",$C$2-'Indicator Date hidden'!D33)</f>
        <v>0</v>
      </c>
      <c r="D32" s="208">
        <f>IF('Indicator Date hidden'!E33="x","x",$D$2-'Indicator Date hidden'!E33)</f>
        <v>0</v>
      </c>
      <c r="E32" s="208">
        <f>IF('Indicator Date hidden'!F33="x","x",$E$2-'Indicator Date hidden'!F33)</f>
        <v>0</v>
      </c>
      <c r="F32" s="208">
        <f>IF('Indicator Date hidden'!G33="x","x",$F$2-'Indicator Date hidden'!G33)</f>
        <v>0</v>
      </c>
      <c r="G32" s="208">
        <f>IF('Indicator Date hidden'!H33="x","x",$G$2-'Indicator Date hidden'!H33)</f>
        <v>0</v>
      </c>
      <c r="H32" s="208">
        <f>IF('Indicator Date hidden'!I33="x","x",$H$2-'Indicator Date hidden'!I33)</f>
        <v>0</v>
      </c>
      <c r="I32" s="208">
        <f>IF('Indicator Date hidden'!J33="x","x",$I$2-'Indicator Date hidden'!J33)</f>
        <v>0</v>
      </c>
      <c r="J32" s="208">
        <f>IF('Indicator Date hidden'!K33="x","x",$J$2-'Indicator Date hidden'!K33)</f>
        <v>0</v>
      </c>
      <c r="K32" s="208">
        <f>IF('Indicator Date hidden'!L33="x","x",$K$2-'Indicator Date hidden'!L33)</f>
        <v>0</v>
      </c>
      <c r="L32" s="208">
        <f>IF('Indicator Date hidden'!M33="x","x",$L$2-'Indicator Date hidden'!M33)</f>
        <v>0</v>
      </c>
      <c r="M32" s="208">
        <f>IF('Indicator Date hidden'!N33="x","x",$M$2-'Indicator Date hidden'!N33)</f>
        <v>0</v>
      </c>
      <c r="N32" s="208">
        <f>IF('Indicator Date hidden'!O33="x","x",$N$2-'Indicator Date hidden'!O33)</f>
        <v>0</v>
      </c>
      <c r="O32" s="208">
        <f>IF('Indicator Date hidden'!P33="x","x",$O$2-'Indicator Date hidden'!P33)</f>
        <v>0</v>
      </c>
      <c r="P32" s="208">
        <f>IF('Indicator Date hidden'!Q33="x","x",$P$2-'Indicator Date hidden'!Q33)</f>
        <v>0</v>
      </c>
      <c r="Q32" s="208">
        <f>IF('Indicator Date hidden'!R33="x","x",$Q$2-'Indicator Date hidden'!R33)</f>
        <v>3</v>
      </c>
      <c r="R32" s="208">
        <f>IF('Indicator Date hidden'!S33="x","x",$R$2-'Indicator Date hidden'!S33)</f>
        <v>0</v>
      </c>
      <c r="S32" s="208">
        <f>IF('Indicator Date hidden'!T33="x","x",$S$2-'Indicator Date hidden'!T33)</f>
        <v>0</v>
      </c>
      <c r="T32" s="208">
        <f>IF('Indicator Date hidden'!U33="x","x",$T$2-'Indicator Date hidden'!U33)</f>
        <v>0</v>
      </c>
      <c r="U32" s="208">
        <f>IF('Indicator Date hidden'!V33="x","x",$U$2-'Indicator Date hidden'!V33)</f>
        <v>0</v>
      </c>
      <c r="V32" s="208">
        <f>IF('Indicator Date hidden'!W33="x","x",$V$2-'Indicator Date hidden'!W33)</f>
        <v>0</v>
      </c>
      <c r="W32" s="208">
        <f>IF('Indicator Date hidden'!X33="x","x",$W$2-'Indicator Date hidden'!X33)</f>
        <v>3</v>
      </c>
      <c r="X32" s="208">
        <f>IF('Indicator Date hidden'!Y33="x","x",$X$2-'Indicator Date hidden'!Y33)</f>
        <v>5</v>
      </c>
      <c r="Y32" s="208">
        <f>IF('Indicator Date hidden'!Z33="x","x",$Y$2-'Indicator Date hidden'!Z33)</f>
        <v>0</v>
      </c>
      <c r="Z32" s="208">
        <f>IF('Indicator Date hidden'!AA33="x","x",$Z$2-'Indicator Date hidden'!AA33)</f>
        <v>0</v>
      </c>
      <c r="AA32" s="208">
        <f>IF('Indicator Date hidden'!AB33="x","x",$AA$2-'Indicator Date hidden'!AB33)</f>
        <v>0</v>
      </c>
      <c r="AB32" s="208">
        <f>IF('Indicator Date hidden'!AC33="x","x",$AB$2-'Indicator Date hidden'!AC33)</f>
        <v>0</v>
      </c>
      <c r="AC32" s="208">
        <f>IF('Indicator Date hidden'!AD33="x","x",$AC$2-'Indicator Date hidden'!AD33)</f>
        <v>0</v>
      </c>
      <c r="AD32" s="208">
        <f>IF('Indicator Date hidden'!AE33="x","x",$AD$2-'Indicator Date hidden'!AE33)</f>
        <v>0</v>
      </c>
      <c r="AE32" s="208">
        <f>IF('Indicator Date hidden'!AF33="x","x",$AE$2-'Indicator Date hidden'!AF33)</f>
        <v>0</v>
      </c>
      <c r="AF32" s="208">
        <f>IF('Indicator Date hidden'!AG33="x","x",$AF$2-'Indicator Date hidden'!AG33)</f>
        <v>6</v>
      </c>
      <c r="AG32" s="208">
        <f>IF('Indicator Date hidden'!AH33="x","x",$AG$2-'Indicator Date hidden'!AH33)</f>
        <v>0</v>
      </c>
      <c r="AH32" s="208">
        <f>IF('Indicator Date hidden'!AI33="x","x",$AH$2-'Indicator Date hidden'!AI33)</f>
        <v>0</v>
      </c>
      <c r="AI32" s="208">
        <f>IF('Indicator Date hidden'!AJ33="x","x",$AI$2-'Indicator Date hidden'!AJ33)</f>
        <v>0</v>
      </c>
      <c r="AJ32" s="208">
        <f>IF('Indicator Date hidden'!AK33="x","x",$AJ$2-'Indicator Date hidden'!AK33)</f>
        <v>0</v>
      </c>
      <c r="AK32" s="208">
        <f>IF('Indicator Date hidden'!AL33="x","x",$AK$2-'Indicator Date hidden'!AL33)</f>
        <v>0</v>
      </c>
      <c r="AL32" s="208">
        <f>IF('Indicator Date hidden'!AM33="x","x",$AL$2-'Indicator Date hidden'!AM33)</f>
        <v>0</v>
      </c>
      <c r="AM32" s="208">
        <f>IF('Indicator Date hidden'!AN33="x","x",$AM$2-'Indicator Date hidden'!AN33)</f>
        <v>0</v>
      </c>
      <c r="AN32" s="208">
        <f>IF('Indicator Date hidden'!AO33="x","x",$AN$2-'Indicator Date hidden'!AO33)</f>
        <v>0</v>
      </c>
      <c r="AO32" s="208">
        <f>IF('Indicator Date hidden'!AP33="x","x",$AO$2-'Indicator Date hidden'!AP33)</f>
        <v>0</v>
      </c>
      <c r="AP32" s="208">
        <f>IF('Indicator Date hidden'!AQ33="x","x",$AP$2-'Indicator Date hidden'!AQ33)</f>
        <v>0</v>
      </c>
      <c r="AQ32" s="208">
        <f>IF('Indicator Date hidden'!AR33="x","x",$AQ$2-'Indicator Date hidden'!AR33)</f>
        <v>0</v>
      </c>
      <c r="AR32" s="208">
        <f>IF('Indicator Date hidden'!AS33="x","x",$AR$2-'Indicator Date hidden'!AS33)</f>
        <v>0</v>
      </c>
      <c r="AS32" s="208">
        <f>IF('Indicator Date hidden'!AT33="x","x",$AS$2-'Indicator Date hidden'!AT33)</f>
        <v>0</v>
      </c>
      <c r="AT32" s="208">
        <f>IF('Indicator Date hidden'!AU33="x","x",$AT$2-'Indicator Date hidden'!AU33)</f>
        <v>0</v>
      </c>
      <c r="AU32" s="208">
        <f>IF('Indicator Date hidden'!AV33="x","x",$AU$2-'Indicator Date hidden'!AV33)</f>
        <v>4</v>
      </c>
      <c r="AV32" s="208">
        <f>IF('Indicator Date hidden'!AW33="x","x",$AV$2-'Indicator Date hidden'!AW33)</f>
        <v>0</v>
      </c>
      <c r="AW32" s="208">
        <f>IF('Indicator Date hidden'!AX33="x","x",$AW$2-'Indicator Date hidden'!AX33)</f>
        <v>0</v>
      </c>
      <c r="AX32" s="208">
        <f>IF('Indicator Date hidden'!AY33="x","x",$AX$2-'Indicator Date hidden'!AY33)</f>
        <v>0</v>
      </c>
      <c r="AY32" s="208">
        <f>IF('Indicator Date hidden'!AZ33="x","x",$AY$2-'Indicator Date hidden'!AZ33)</f>
        <v>0</v>
      </c>
      <c r="AZ32" s="208">
        <f>IF('Indicator Date hidden'!BA33="x","x",$AZ$2-'Indicator Date hidden'!BA33)</f>
        <v>0</v>
      </c>
      <c r="BA32">
        <f t="shared" si="0"/>
        <v>21</v>
      </c>
      <c r="BB32" s="21">
        <f t="shared" si="1"/>
        <v>0.41176470588235292</v>
      </c>
      <c r="BC32">
        <f t="shared" si="2"/>
        <v>5</v>
      </c>
      <c r="BD32" s="21">
        <f t="shared" si="3"/>
        <v>1.3012282371009458</v>
      </c>
      <c r="BE32" s="277">
        <f t="shared" si="4"/>
        <v>0</v>
      </c>
    </row>
    <row r="33" spans="1:57" x14ac:dyDescent="0.35">
      <c r="A33" t="s">
        <v>7417</v>
      </c>
      <c r="B33" s="208">
        <f>IF('Indicator Date hidden'!C34="x","x",$B$2-'Indicator Date hidden'!C34)</f>
        <v>0</v>
      </c>
      <c r="C33" s="208">
        <f>IF('Indicator Date hidden'!D34="x","x",$C$2-'Indicator Date hidden'!D34)</f>
        <v>0</v>
      </c>
      <c r="D33" s="208">
        <f>IF('Indicator Date hidden'!E34="x","x",$D$2-'Indicator Date hidden'!E34)</f>
        <v>0</v>
      </c>
      <c r="E33" s="208">
        <f>IF('Indicator Date hidden'!F34="x","x",$E$2-'Indicator Date hidden'!F34)</f>
        <v>0</v>
      </c>
      <c r="F33" s="208">
        <f>IF('Indicator Date hidden'!G34="x","x",$F$2-'Indicator Date hidden'!G34)</f>
        <v>0</v>
      </c>
      <c r="G33" s="208">
        <f>IF('Indicator Date hidden'!H34="x","x",$G$2-'Indicator Date hidden'!H34)</f>
        <v>0</v>
      </c>
      <c r="H33" s="208">
        <f>IF('Indicator Date hidden'!I34="x","x",$H$2-'Indicator Date hidden'!I34)</f>
        <v>0</v>
      </c>
      <c r="I33" s="208">
        <f>IF('Indicator Date hidden'!J34="x","x",$I$2-'Indicator Date hidden'!J34)</f>
        <v>0</v>
      </c>
      <c r="J33" s="208">
        <f>IF('Indicator Date hidden'!K34="x","x",$J$2-'Indicator Date hidden'!K34)</f>
        <v>0</v>
      </c>
      <c r="K33" s="208">
        <f>IF('Indicator Date hidden'!L34="x","x",$K$2-'Indicator Date hidden'!L34)</f>
        <v>0</v>
      </c>
      <c r="L33" s="208">
        <f>IF('Indicator Date hidden'!M34="x","x",$L$2-'Indicator Date hidden'!M34)</f>
        <v>0</v>
      </c>
      <c r="M33" s="208">
        <f>IF('Indicator Date hidden'!N34="x","x",$M$2-'Indicator Date hidden'!N34)</f>
        <v>0</v>
      </c>
      <c r="N33" s="208">
        <f>IF('Indicator Date hidden'!O34="x","x",$N$2-'Indicator Date hidden'!O34)</f>
        <v>0</v>
      </c>
      <c r="O33" s="208">
        <f>IF('Indicator Date hidden'!P34="x","x",$O$2-'Indicator Date hidden'!P34)</f>
        <v>0</v>
      </c>
      <c r="P33" s="208">
        <f>IF('Indicator Date hidden'!Q34="x","x",$P$2-'Indicator Date hidden'!Q34)</f>
        <v>0</v>
      </c>
      <c r="Q33" s="208" t="str">
        <f>IF('Indicator Date hidden'!R34="x","x",$Q$2-'Indicator Date hidden'!R34)</f>
        <v>x</v>
      </c>
      <c r="R33" s="208">
        <f>IF('Indicator Date hidden'!S34="x","x",$R$2-'Indicator Date hidden'!S34)</f>
        <v>0</v>
      </c>
      <c r="S33" s="208">
        <f>IF('Indicator Date hidden'!T34="x","x",$S$2-'Indicator Date hidden'!T34)</f>
        <v>0</v>
      </c>
      <c r="T33" s="208">
        <f>IF('Indicator Date hidden'!U34="x","x",$T$2-'Indicator Date hidden'!U34)</f>
        <v>0</v>
      </c>
      <c r="U33" s="208" t="str">
        <f>IF('Indicator Date hidden'!V34="x","x",$U$2-'Indicator Date hidden'!V34)</f>
        <v>x</v>
      </c>
      <c r="V33" s="208">
        <f>IF('Indicator Date hidden'!W34="x","x",$V$2-'Indicator Date hidden'!W34)</f>
        <v>0</v>
      </c>
      <c r="W33" s="208" t="str">
        <f>IF('Indicator Date hidden'!X34="x","x",$W$2-'Indicator Date hidden'!X34)</f>
        <v>x</v>
      </c>
      <c r="X33" s="208">
        <f>IF('Indicator Date hidden'!Y34="x","x",$X$2-'Indicator Date hidden'!Y34)</f>
        <v>4</v>
      </c>
      <c r="Y33" s="208">
        <f>IF('Indicator Date hidden'!Z34="x","x",$Y$2-'Indicator Date hidden'!Z34)</f>
        <v>0</v>
      </c>
      <c r="Z33" s="208">
        <f>IF('Indicator Date hidden'!AA34="x","x",$Z$2-'Indicator Date hidden'!AA34)</f>
        <v>0</v>
      </c>
      <c r="AA33" s="208" t="str">
        <f>IF('Indicator Date hidden'!AB34="x","x",$AA$2-'Indicator Date hidden'!AB34)</f>
        <v>x</v>
      </c>
      <c r="AB33" s="208">
        <f>IF('Indicator Date hidden'!AC34="x","x",$AB$2-'Indicator Date hidden'!AC34)</f>
        <v>0</v>
      </c>
      <c r="AC33" s="208">
        <f>IF('Indicator Date hidden'!AD34="x","x",$AC$2-'Indicator Date hidden'!AD34)</f>
        <v>0</v>
      </c>
      <c r="AD33" s="208" t="str">
        <f>IF('Indicator Date hidden'!AE34="x","x",$AD$2-'Indicator Date hidden'!AE34)</f>
        <v>x</v>
      </c>
      <c r="AE33" s="208">
        <f>IF('Indicator Date hidden'!AF34="x","x",$AE$2-'Indicator Date hidden'!AF34)</f>
        <v>0</v>
      </c>
      <c r="AF33" s="208">
        <f>IF('Indicator Date hidden'!AG34="x","x",$AF$2-'Indicator Date hidden'!AG34)</f>
        <v>3</v>
      </c>
      <c r="AG33" s="208">
        <f>IF('Indicator Date hidden'!AH34="x","x",$AG$2-'Indicator Date hidden'!AH34)</f>
        <v>0</v>
      </c>
      <c r="AH33" s="208">
        <f>IF('Indicator Date hidden'!AI34="x","x",$AH$2-'Indicator Date hidden'!AI34)</f>
        <v>0</v>
      </c>
      <c r="AI33" s="208">
        <f>IF('Indicator Date hidden'!AJ34="x","x",$AI$2-'Indicator Date hidden'!AJ34)</f>
        <v>0</v>
      </c>
      <c r="AJ33" s="208" t="str">
        <f>IF('Indicator Date hidden'!AK34="x","x",$AJ$2-'Indicator Date hidden'!AK34)</f>
        <v>x</v>
      </c>
      <c r="AK33" s="208">
        <f>IF('Indicator Date hidden'!AL34="x","x",$AK$2-'Indicator Date hidden'!AL34)</f>
        <v>1</v>
      </c>
      <c r="AL33" s="208">
        <f>IF('Indicator Date hidden'!AM34="x","x",$AL$2-'Indicator Date hidden'!AM34)</f>
        <v>0</v>
      </c>
      <c r="AM33" s="208">
        <f>IF('Indicator Date hidden'!AN34="x","x",$AM$2-'Indicator Date hidden'!AN34)</f>
        <v>0</v>
      </c>
      <c r="AN33" s="208">
        <f>IF('Indicator Date hidden'!AO34="x","x",$AN$2-'Indicator Date hidden'!AO34)</f>
        <v>0</v>
      </c>
      <c r="AO33" s="208">
        <f>IF('Indicator Date hidden'!AP34="x","x",$AO$2-'Indicator Date hidden'!AP34)</f>
        <v>0</v>
      </c>
      <c r="AP33" s="208">
        <f>IF('Indicator Date hidden'!AQ34="x","x",$AP$2-'Indicator Date hidden'!AQ34)</f>
        <v>0</v>
      </c>
      <c r="AQ33" s="208">
        <f>IF('Indicator Date hidden'!AR34="x","x",$AQ$2-'Indicator Date hidden'!AR34)</f>
        <v>4</v>
      </c>
      <c r="AR33" s="208">
        <f>IF('Indicator Date hidden'!AS34="x","x",$AR$2-'Indicator Date hidden'!AS34)</f>
        <v>0</v>
      </c>
      <c r="AS33" s="208">
        <f>IF('Indicator Date hidden'!AT34="x","x",$AS$2-'Indicator Date hidden'!AT34)</f>
        <v>0</v>
      </c>
      <c r="AT33" s="208">
        <f>IF('Indicator Date hidden'!AU34="x","x",$AT$2-'Indicator Date hidden'!AU34)</f>
        <v>0</v>
      </c>
      <c r="AU33" s="208" t="str">
        <f>IF('Indicator Date hidden'!AV34="x","x",$AU$2-'Indicator Date hidden'!AV34)</f>
        <v>x</v>
      </c>
      <c r="AV33" s="208">
        <f>IF('Indicator Date hidden'!AW34="x","x",$AV$2-'Indicator Date hidden'!AW34)</f>
        <v>0</v>
      </c>
      <c r="AW33" s="208">
        <f>IF('Indicator Date hidden'!AX34="x","x",$AW$2-'Indicator Date hidden'!AX34)</f>
        <v>0</v>
      </c>
      <c r="AX33" s="208">
        <f>IF('Indicator Date hidden'!AY34="x","x",$AX$2-'Indicator Date hidden'!AY34)</f>
        <v>0</v>
      </c>
      <c r="AY33" s="208">
        <f>IF('Indicator Date hidden'!AZ34="x","x",$AY$2-'Indicator Date hidden'!AZ34)</f>
        <v>0</v>
      </c>
      <c r="AZ33" s="208">
        <f>IF('Indicator Date hidden'!BA34="x","x",$AZ$2-'Indicator Date hidden'!BA34)</f>
        <v>0</v>
      </c>
      <c r="BA33">
        <f t="shared" si="0"/>
        <v>12</v>
      </c>
      <c r="BB33" s="21">
        <f t="shared" si="1"/>
        <v>0.27272727272727271</v>
      </c>
      <c r="BC33">
        <f t="shared" si="2"/>
        <v>4</v>
      </c>
      <c r="BD33" s="21">
        <f t="shared" si="3"/>
        <v>0.9381712472977406</v>
      </c>
      <c r="BE33" s="277">
        <f t="shared" si="4"/>
        <v>0</v>
      </c>
    </row>
    <row r="34" spans="1:57" x14ac:dyDescent="0.35">
      <c r="A34" t="s">
        <v>7412</v>
      </c>
      <c r="B34" s="208">
        <f>IF('Indicator Date hidden'!C35="x","x",$B$2-'Indicator Date hidden'!C35)</f>
        <v>0</v>
      </c>
      <c r="C34" s="208">
        <f>IF('Indicator Date hidden'!D35="x","x",$C$2-'Indicator Date hidden'!D35)</f>
        <v>0</v>
      </c>
      <c r="D34" s="208">
        <f>IF('Indicator Date hidden'!E35="x","x",$D$2-'Indicator Date hidden'!E35)</f>
        <v>0</v>
      </c>
      <c r="E34" s="208">
        <f>IF('Indicator Date hidden'!F35="x","x",$E$2-'Indicator Date hidden'!F35)</f>
        <v>0</v>
      </c>
      <c r="F34" s="208">
        <f>IF('Indicator Date hidden'!G35="x","x",$F$2-'Indicator Date hidden'!G35)</f>
        <v>0</v>
      </c>
      <c r="G34" s="208">
        <f>IF('Indicator Date hidden'!H35="x","x",$G$2-'Indicator Date hidden'!H35)</f>
        <v>0</v>
      </c>
      <c r="H34" s="208">
        <f>IF('Indicator Date hidden'!I35="x","x",$H$2-'Indicator Date hidden'!I35)</f>
        <v>0</v>
      </c>
      <c r="I34" s="208">
        <f>IF('Indicator Date hidden'!J35="x","x",$I$2-'Indicator Date hidden'!J35)</f>
        <v>0</v>
      </c>
      <c r="J34" s="208">
        <f>IF('Indicator Date hidden'!K35="x","x",$J$2-'Indicator Date hidden'!K35)</f>
        <v>0</v>
      </c>
      <c r="K34" s="208">
        <f>IF('Indicator Date hidden'!L35="x","x",$K$2-'Indicator Date hidden'!L35)</f>
        <v>0</v>
      </c>
      <c r="L34" s="208">
        <f>IF('Indicator Date hidden'!M35="x","x",$L$2-'Indicator Date hidden'!M35)</f>
        <v>0</v>
      </c>
      <c r="M34" s="208">
        <f>IF('Indicator Date hidden'!N35="x","x",$M$2-'Indicator Date hidden'!N35)</f>
        <v>0</v>
      </c>
      <c r="N34" s="208">
        <f>IF('Indicator Date hidden'!O35="x","x",$N$2-'Indicator Date hidden'!O35)</f>
        <v>0</v>
      </c>
      <c r="O34" s="208">
        <f>IF('Indicator Date hidden'!P35="x","x",$O$2-'Indicator Date hidden'!P35)</f>
        <v>0</v>
      </c>
      <c r="P34" s="208">
        <f>IF('Indicator Date hidden'!Q35="x","x",$P$2-'Indicator Date hidden'!Q35)</f>
        <v>0</v>
      </c>
      <c r="Q34" s="208">
        <f>IF('Indicator Date hidden'!R35="x","x",$Q$2-'Indicator Date hidden'!R35)</f>
        <v>4</v>
      </c>
      <c r="R34" s="208">
        <f>IF('Indicator Date hidden'!S35="x","x",$R$2-'Indicator Date hidden'!S35)</f>
        <v>0</v>
      </c>
      <c r="S34" s="208">
        <f>IF('Indicator Date hidden'!T35="x","x",$S$2-'Indicator Date hidden'!T35)</f>
        <v>0</v>
      </c>
      <c r="T34" s="208">
        <f>IF('Indicator Date hidden'!U35="x","x",$T$2-'Indicator Date hidden'!U35)</f>
        <v>0</v>
      </c>
      <c r="U34" s="208">
        <f>IF('Indicator Date hidden'!V35="x","x",$U$2-'Indicator Date hidden'!V35)</f>
        <v>0</v>
      </c>
      <c r="V34" s="208">
        <f>IF('Indicator Date hidden'!W35="x","x",$V$2-'Indicator Date hidden'!W35)</f>
        <v>0</v>
      </c>
      <c r="W34" s="208">
        <f>IF('Indicator Date hidden'!X35="x","x",$W$2-'Indicator Date hidden'!X35)</f>
        <v>4</v>
      </c>
      <c r="X34" s="208">
        <f>IF('Indicator Date hidden'!Y35="x","x",$X$2-'Indicator Date hidden'!Y35)</f>
        <v>5</v>
      </c>
      <c r="Y34" s="208">
        <f>IF('Indicator Date hidden'!Z35="x","x",$Y$2-'Indicator Date hidden'!Z35)</f>
        <v>0</v>
      </c>
      <c r="Z34" s="208">
        <f>IF('Indicator Date hidden'!AA35="x","x",$Z$2-'Indicator Date hidden'!AA35)</f>
        <v>0</v>
      </c>
      <c r="AA34" s="208">
        <f>IF('Indicator Date hidden'!AB35="x","x",$AA$2-'Indicator Date hidden'!AB35)</f>
        <v>0</v>
      </c>
      <c r="AB34" s="208">
        <f>IF('Indicator Date hidden'!AC35="x","x",$AB$2-'Indicator Date hidden'!AC35)</f>
        <v>0</v>
      </c>
      <c r="AC34" s="208">
        <f>IF('Indicator Date hidden'!AD35="x","x",$AC$2-'Indicator Date hidden'!AD35)</f>
        <v>0</v>
      </c>
      <c r="AD34" s="208">
        <f>IF('Indicator Date hidden'!AE35="x","x",$AD$2-'Indicator Date hidden'!AE35)</f>
        <v>0</v>
      </c>
      <c r="AE34" s="208">
        <f>IF('Indicator Date hidden'!AF35="x","x",$AE$2-'Indicator Date hidden'!AF35)</f>
        <v>0</v>
      </c>
      <c r="AF34" s="208">
        <f>IF('Indicator Date hidden'!AG35="x","x",$AF$2-'Indicator Date hidden'!AG35)</f>
        <v>5</v>
      </c>
      <c r="AG34" s="208">
        <f>IF('Indicator Date hidden'!AH35="x","x",$AG$2-'Indicator Date hidden'!AH35)</f>
        <v>0</v>
      </c>
      <c r="AH34" s="208">
        <f>IF('Indicator Date hidden'!AI35="x","x",$AH$2-'Indicator Date hidden'!AI35)</f>
        <v>0</v>
      </c>
      <c r="AI34" s="208">
        <f>IF('Indicator Date hidden'!AJ35="x","x",$AI$2-'Indicator Date hidden'!AJ35)</f>
        <v>0</v>
      </c>
      <c r="AJ34" s="208">
        <f>IF('Indicator Date hidden'!AK35="x","x",$AJ$2-'Indicator Date hidden'!AK35)</f>
        <v>0</v>
      </c>
      <c r="AK34" s="208">
        <f>IF('Indicator Date hidden'!AL35="x","x",$AK$2-'Indicator Date hidden'!AL35)</f>
        <v>1</v>
      </c>
      <c r="AL34" s="208">
        <f>IF('Indicator Date hidden'!AM35="x","x",$AL$2-'Indicator Date hidden'!AM35)</f>
        <v>0</v>
      </c>
      <c r="AM34" s="208">
        <f>IF('Indicator Date hidden'!AN35="x","x",$AM$2-'Indicator Date hidden'!AN35)</f>
        <v>0</v>
      </c>
      <c r="AN34" s="208">
        <f>IF('Indicator Date hidden'!AO35="x","x",$AN$2-'Indicator Date hidden'!AO35)</f>
        <v>0</v>
      </c>
      <c r="AO34" s="208" t="str">
        <f>IF('Indicator Date hidden'!AP35="x","x",$AO$2-'Indicator Date hidden'!AP35)</f>
        <v>x</v>
      </c>
      <c r="AP34" s="208" t="str">
        <f>IF('Indicator Date hidden'!AQ35="x","x",$AP$2-'Indicator Date hidden'!AQ35)</f>
        <v>x</v>
      </c>
      <c r="AQ34" s="208" t="str">
        <f>IF('Indicator Date hidden'!AR35="x","x",$AQ$2-'Indicator Date hidden'!AR35)</f>
        <v>x</v>
      </c>
      <c r="AR34" s="208">
        <f>IF('Indicator Date hidden'!AS35="x","x",$AR$2-'Indicator Date hidden'!AS35)</f>
        <v>0</v>
      </c>
      <c r="AS34" s="208">
        <f>IF('Indicator Date hidden'!AT35="x","x",$AS$2-'Indicator Date hidden'!AT35)</f>
        <v>0</v>
      </c>
      <c r="AT34" s="208">
        <f>IF('Indicator Date hidden'!AU35="x","x",$AT$2-'Indicator Date hidden'!AU35)</f>
        <v>0</v>
      </c>
      <c r="AU34" s="208">
        <f>IF('Indicator Date hidden'!AV35="x","x",$AU$2-'Indicator Date hidden'!AV35)</f>
        <v>4</v>
      </c>
      <c r="AV34" s="208">
        <f>IF('Indicator Date hidden'!AW35="x","x",$AV$2-'Indicator Date hidden'!AW35)</f>
        <v>0</v>
      </c>
      <c r="AW34" s="208">
        <f>IF('Indicator Date hidden'!AX35="x","x",$AW$2-'Indicator Date hidden'!AX35)</f>
        <v>0</v>
      </c>
      <c r="AX34" s="208">
        <f>IF('Indicator Date hidden'!AY35="x","x",$AX$2-'Indicator Date hidden'!AY35)</f>
        <v>0</v>
      </c>
      <c r="AY34" s="208">
        <f>IF('Indicator Date hidden'!AZ35="x","x",$AY$2-'Indicator Date hidden'!AZ35)</f>
        <v>0</v>
      </c>
      <c r="AZ34" s="208">
        <f>IF('Indicator Date hidden'!BA35="x","x",$AZ$2-'Indicator Date hidden'!BA35)</f>
        <v>0</v>
      </c>
      <c r="BA34">
        <f t="shared" si="0"/>
        <v>23</v>
      </c>
      <c r="BB34" s="21">
        <f t="shared" si="1"/>
        <v>0.47916666666666669</v>
      </c>
      <c r="BC34">
        <f t="shared" si="2"/>
        <v>6</v>
      </c>
      <c r="BD34" s="21">
        <f t="shared" si="3"/>
        <v>1.3538461159066622</v>
      </c>
      <c r="BE34" s="277">
        <f t="shared" si="4"/>
        <v>0</v>
      </c>
    </row>
    <row r="35" spans="1:57" x14ac:dyDescent="0.35">
      <c r="A35" t="s">
        <v>7420</v>
      </c>
      <c r="B35" s="208">
        <f>IF('Indicator Date hidden'!C36="x","x",$B$2-'Indicator Date hidden'!C36)</f>
        <v>0</v>
      </c>
      <c r="C35" s="208">
        <f>IF('Indicator Date hidden'!D36="x","x",$C$2-'Indicator Date hidden'!D36)</f>
        <v>0</v>
      </c>
      <c r="D35" s="208">
        <f>IF('Indicator Date hidden'!E36="x","x",$D$2-'Indicator Date hidden'!E36)</f>
        <v>0</v>
      </c>
      <c r="E35" s="208">
        <f>IF('Indicator Date hidden'!F36="x","x",$E$2-'Indicator Date hidden'!F36)</f>
        <v>0</v>
      </c>
      <c r="F35" s="208">
        <f>IF('Indicator Date hidden'!G36="x","x",$F$2-'Indicator Date hidden'!G36)</f>
        <v>0</v>
      </c>
      <c r="G35" s="208">
        <f>IF('Indicator Date hidden'!H36="x","x",$G$2-'Indicator Date hidden'!H36)</f>
        <v>0</v>
      </c>
      <c r="H35" s="208">
        <f>IF('Indicator Date hidden'!I36="x","x",$H$2-'Indicator Date hidden'!I36)</f>
        <v>0</v>
      </c>
      <c r="I35" s="208">
        <f>IF('Indicator Date hidden'!J36="x","x",$I$2-'Indicator Date hidden'!J36)</f>
        <v>0</v>
      </c>
      <c r="J35" s="208">
        <f>IF('Indicator Date hidden'!K36="x","x",$J$2-'Indicator Date hidden'!K36)</f>
        <v>0</v>
      </c>
      <c r="K35" s="208">
        <f>IF('Indicator Date hidden'!L36="x","x",$K$2-'Indicator Date hidden'!L36)</f>
        <v>0</v>
      </c>
      <c r="L35" s="208">
        <f>IF('Indicator Date hidden'!M36="x","x",$L$2-'Indicator Date hidden'!M36)</f>
        <v>0</v>
      </c>
      <c r="M35" s="208">
        <f>IF('Indicator Date hidden'!N36="x","x",$M$2-'Indicator Date hidden'!N36)</f>
        <v>0</v>
      </c>
      <c r="N35" s="208">
        <f>IF('Indicator Date hidden'!O36="x","x",$N$2-'Indicator Date hidden'!O36)</f>
        <v>0</v>
      </c>
      <c r="O35" s="208">
        <f>IF('Indicator Date hidden'!P36="x","x",$O$2-'Indicator Date hidden'!P36)</f>
        <v>0</v>
      </c>
      <c r="P35" s="208">
        <f>IF('Indicator Date hidden'!Q36="x","x",$P$2-'Indicator Date hidden'!Q36)</f>
        <v>0</v>
      </c>
      <c r="Q35" s="208">
        <f>IF('Indicator Date hidden'!R36="x","x",$Q$2-'Indicator Date hidden'!R36)</f>
        <v>4</v>
      </c>
      <c r="R35" s="208">
        <f>IF('Indicator Date hidden'!S36="x","x",$R$2-'Indicator Date hidden'!S36)</f>
        <v>0</v>
      </c>
      <c r="S35" s="208">
        <f>IF('Indicator Date hidden'!T36="x","x",$S$2-'Indicator Date hidden'!T36)</f>
        <v>0</v>
      </c>
      <c r="T35" s="208">
        <f>IF('Indicator Date hidden'!U36="x","x",$T$2-'Indicator Date hidden'!U36)</f>
        <v>0</v>
      </c>
      <c r="U35" s="208">
        <f>IF('Indicator Date hidden'!V36="x","x",$U$2-'Indicator Date hidden'!V36)</f>
        <v>0</v>
      </c>
      <c r="V35" s="208">
        <f>IF('Indicator Date hidden'!W36="x","x",$V$2-'Indicator Date hidden'!W36)</f>
        <v>0</v>
      </c>
      <c r="W35" s="208">
        <f>IF('Indicator Date hidden'!X36="x","x",$W$2-'Indicator Date hidden'!X36)</f>
        <v>4</v>
      </c>
      <c r="X35" s="208" t="str">
        <f>IF('Indicator Date hidden'!Y36="x","x",$X$2-'Indicator Date hidden'!Y36)</f>
        <v>x</v>
      </c>
      <c r="Y35" s="208">
        <f>IF('Indicator Date hidden'!Z36="x","x",$Y$2-'Indicator Date hidden'!Z36)</f>
        <v>0</v>
      </c>
      <c r="Z35" s="208">
        <f>IF('Indicator Date hidden'!AA36="x","x",$Z$2-'Indicator Date hidden'!AA36)</f>
        <v>0</v>
      </c>
      <c r="AA35" s="208">
        <f>IF('Indicator Date hidden'!AB36="x","x",$AA$2-'Indicator Date hidden'!AB36)</f>
        <v>0</v>
      </c>
      <c r="AB35" s="208">
        <f>IF('Indicator Date hidden'!AC36="x","x",$AB$2-'Indicator Date hidden'!AC36)</f>
        <v>0</v>
      </c>
      <c r="AC35" s="208">
        <f>IF('Indicator Date hidden'!AD36="x","x",$AC$2-'Indicator Date hidden'!AD36)</f>
        <v>0</v>
      </c>
      <c r="AD35" s="208">
        <f>IF('Indicator Date hidden'!AE36="x","x",$AD$2-'Indicator Date hidden'!AE36)</f>
        <v>0</v>
      </c>
      <c r="AE35" s="208">
        <f>IF('Indicator Date hidden'!AF36="x","x",$AE$2-'Indicator Date hidden'!AF36)</f>
        <v>0</v>
      </c>
      <c r="AF35" s="208">
        <f>IF('Indicator Date hidden'!AG36="x","x",$AF$2-'Indicator Date hidden'!AG36)</f>
        <v>2</v>
      </c>
      <c r="AG35" s="208">
        <f>IF('Indicator Date hidden'!AH36="x","x",$AG$2-'Indicator Date hidden'!AH36)</f>
        <v>0</v>
      </c>
      <c r="AH35" s="208">
        <f>IF('Indicator Date hidden'!AI36="x","x",$AH$2-'Indicator Date hidden'!AI36)</f>
        <v>0</v>
      </c>
      <c r="AI35" s="208">
        <f>IF('Indicator Date hidden'!AJ36="x","x",$AI$2-'Indicator Date hidden'!AJ36)</f>
        <v>0</v>
      </c>
      <c r="AJ35" s="208">
        <f>IF('Indicator Date hidden'!AK36="x","x",$AJ$2-'Indicator Date hidden'!AK36)</f>
        <v>1</v>
      </c>
      <c r="AK35" s="208">
        <f>IF('Indicator Date hidden'!AL36="x","x",$AK$2-'Indicator Date hidden'!AL36)</f>
        <v>0</v>
      </c>
      <c r="AL35" s="208">
        <f>IF('Indicator Date hidden'!AM36="x","x",$AL$2-'Indicator Date hidden'!AM36)</f>
        <v>0</v>
      </c>
      <c r="AM35" s="208">
        <f>IF('Indicator Date hidden'!AN36="x","x",$AM$2-'Indicator Date hidden'!AN36)</f>
        <v>0</v>
      </c>
      <c r="AN35" s="208">
        <f>IF('Indicator Date hidden'!AO36="x","x",$AN$2-'Indicator Date hidden'!AO36)</f>
        <v>0</v>
      </c>
      <c r="AO35" s="208" t="str">
        <f>IF('Indicator Date hidden'!AP36="x","x",$AO$2-'Indicator Date hidden'!AP36)</f>
        <v>x</v>
      </c>
      <c r="AP35" s="208" t="str">
        <f>IF('Indicator Date hidden'!AQ36="x","x",$AP$2-'Indicator Date hidden'!AQ36)</f>
        <v>x</v>
      </c>
      <c r="AQ35" s="208" t="str">
        <f>IF('Indicator Date hidden'!AR36="x","x",$AQ$2-'Indicator Date hidden'!AR36)</f>
        <v>x</v>
      </c>
      <c r="AR35" s="208">
        <f>IF('Indicator Date hidden'!AS36="x","x",$AR$2-'Indicator Date hidden'!AS36)</f>
        <v>0</v>
      </c>
      <c r="AS35" s="208">
        <f>IF('Indicator Date hidden'!AT36="x","x",$AS$2-'Indicator Date hidden'!AT36)</f>
        <v>0</v>
      </c>
      <c r="AT35" s="208">
        <f>IF('Indicator Date hidden'!AU36="x","x",$AT$2-'Indicator Date hidden'!AU36)</f>
        <v>0</v>
      </c>
      <c r="AU35" s="208">
        <f>IF('Indicator Date hidden'!AV36="x","x",$AU$2-'Indicator Date hidden'!AV36)</f>
        <v>1</v>
      </c>
      <c r="AV35" s="208">
        <f>IF('Indicator Date hidden'!AW36="x","x",$AV$2-'Indicator Date hidden'!AW36)</f>
        <v>0</v>
      </c>
      <c r="AW35" s="208">
        <f>IF('Indicator Date hidden'!AX36="x","x",$AW$2-'Indicator Date hidden'!AX36)</f>
        <v>0</v>
      </c>
      <c r="AX35" s="208">
        <f>IF('Indicator Date hidden'!AY36="x","x",$AX$2-'Indicator Date hidden'!AY36)</f>
        <v>0</v>
      </c>
      <c r="AY35" s="208">
        <f>IF('Indicator Date hidden'!AZ36="x","x",$AY$2-'Indicator Date hidden'!AZ36)</f>
        <v>0</v>
      </c>
      <c r="AZ35" s="208">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77">
        <f t="shared" ref="BE35:BE66" si="9">MEDIAN(B35:AZ35)</f>
        <v>0</v>
      </c>
    </row>
    <row r="36" spans="1:57" x14ac:dyDescent="0.35">
      <c r="A36" t="s">
        <v>7422</v>
      </c>
      <c r="B36" s="208">
        <f>IF('Indicator Date hidden'!C37="x","x",$B$2-'Indicator Date hidden'!C37)</f>
        <v>0</v>
      </c>
      <c r="C36" s="208">
        <f>IF('Indicator Date hidden'!D37="x","x",$C$2-'Indicator Date hidden'!D37)</f>
        <v>0</v>
      </c>
      <c r="D36" s="208">
        <f>IF('Indicator Date hidden'!E37="x","x",$D$2-'Indicator Date hidden'!E37)</f>
        <v>0</v>
      </c>
      <c r="E36" s="208">
        <f>IF('Indicator Date hidden'!F37="x","x",$E$2-'Indicator Date hidden'!F37)</f>
        <v>0</v>
      </c>
      <c r="F36" s="208">
        <f>IF('Indicator Date hidden'!G37="x","x",$F$2-'Indicator Date hidden'!G37)</f>
        <v>0</v>
      </c>
      <c r="G36" s="208">
        <f>IF('Indicator Date hidden'!H37="x","x",$G$2-'Indicator Date hidden'!H37)</f>
        <v>0</v>
      </c>
      <c r="H36" s="208">
        <f>IF('Indicator Date hidden'!I37="x","x",$H$2-'Indicator Date hidden'!I37)</f>
        <v>0</v>
      </c>
      <c r="I36" s="208">
        <f>IF('Indicator Date hidden'!J37="x","x",$I$2-'Indicator Date hidden'!J37)</f>
        <v>0</v>
      </c>
      <c r="J36" s="208">
        <f>IF('Indicator Date hidden'!K37="x","x",$J$2-'Indicator Date hidden'!K37)</f>
        <v>0</v>
      </c>
      <c r="K36" s="208">
        <f>IF('Indicator Date hidden'!L37="x","x",$K$2-'Indicator Date hidden'!L37)</f>
        <v>0</v>
      </c>
      <c r="L36" s="208">
        <f>IF('Indicator Date hidden'!M37="x","x",$L$2-'Indicator Date hidden'!M37)</f>
        <v>0</v>
      </c>
      <c r="M36" s="208">
        <f>IF('Indicator Date hidden'!N37="x","x",$M$2-'Indicator Date hidden'!N37)</f>
        <v>0</v>
      </c>
      <c r="N36" s="208">
        <f>IF('Indicator Date hidden'!O37="x","x",$N$2-'Indicator Date hidden'!O37)</f>
        <v>0</v>
      </c>
      <c r="O36" s="208">
        <f>IF('Indicator Date hidden'!P37="x","x",$O$2-'Indicator Date hidden'!P37)</f>
        <v>0</v>
      </c>
      <c r="P36" s="208">
        <f>IF('Indicator Date hidden'!Q37="x","x",$P$2-'Indicator Date hidden'!Q37)</f>
        <v>0</v>
      </c>
      <c r="Q36" s="208" t="str">
        <f>IF('Indicator Date hidden'!R37="x","x",$Q$2-'Indicator Date hidden'!R37)</f>
        <v>x</v>
      </c>
      <c r="R36" s="208">
        <f>IF('Indicator Date hidden'!S37="x","x",$R$2-'Indicator Date hidden'!S37)</f>
        <v>0</v>
      </c>
      <c r="S36" s="208">
        <f>IF('Indicator Date hidden'!T37="x","x",$S$2-'Indicator Date hidden'!T37)</f>
        <v>0</v>
      </c>
      <c r="T36" s="208">
        <f>IF('Indicator Date hidden'!U37="x","x",$T$2-'Indicator Date hidden'!U37)</f>
        <v>0</v>
      </c>
      <c r="U36" s="208">
        <f>IF('Indicator Date hidden'!V37="x","x",$U$2-'Indicator Date hidden'!V37)</f>
        <v>0</v>
      </c>
      <c r="V36" s="208">
        <f>IF('Indicator Date hidden'!W37="x","x",$V$2-'Indicator Date hidden'!W37)</f>
        <v>0</v>
      </c>
      <c r="W36" s="208">
        <f>IF('Indicator Date hidden'!X37="x","x",$W$2-'Indicator Date hidden'!X37)</f>
        <v>0</v>
      </c>
      <c r="X36" s="208">
        <f>IF('Indicator Date hidden'!Y37="x","x",$X$2-'Indicator Date hidden'!Y37)</f>
        <v>4</v>
      </c>
      <c r="Y36" s="208">
        <f>IF('Indicator Date hidden'!Z37="x","x",$Y$2-'Indicator Date hidden'!Z37)</f>
        <v>0</v>
      </c>
      <c r="Z36" s="208">
        <f>IF('Indicator Date hidden'!AA37="x","x",$Z$2-'Indicator Date hidden'!AA37)</f>
        <v>0</v>
      </c>
      <c r="AA36" s="208">
        <f>IF('Indicator Date hidden'!AB37="x","x",$AA$2-'Indicator Date hidden'!AB37)</f>
        <v>0</v>
      </c>
      <c r="AB36" s="208">
        <f>IF('Indicator Date hidden'!AC37="x","x",$AB$2-'Indicator Date hidden'!AC37)</f>
        <v>0</v>
      </c>
      <c r="AC36" s="208">
        <f>IF('Indicator Date hidden'!AD37="x","x",$AC$2-'Indicator Date hidden'!AD37)</f>
        <v>0</v>
      </c>
      <c r="AD36" s="208" t="str">
        <f>IF('Indicator Date hidden'!AE37="x","x",$AD$2-'Indicator Date hidden'!AE37)</f>
        <v>x</v>
      </c>
      <c r="AE36" s="208">
        <f>IF('Indicator Date hidden'!AF37="x","x",$AE$2-'Indicator Date hidden'!AF37)</f>
        <v>0</v>
      </c>
      <c r="AF36" s="208">
        <f>IF('Indicator Date hidden'!AG37="x","x",$AF$2-'Indicator Date hidden'!AG37)</f>
        <v>0</v>
      </c>
      <c r="AG36" s="208">
        <f>IF('Indicator Date hidden'!AH37="x","x",$AG$2-'Indicator Date hidden'!AH37)</f>
        <v>0</v>
      </c>
      <c r="AH36" s="208">
        <f>IF('Indicator Date hidden'!AI37="x","x",$AH$2-'Indicator Date hidden'!AI37)</f>
        <v>0</v>
      </c>
      <c r="AI36" s="208">
        <f>IF('Indicator Date hidden'!AJ37="x","x",$AI$2-'Indicator Date hidden'!AJ37)</f>
        <v>0</v>
      </c>
      <c r="AJ36" s="208" t="str">
        <f>IF('Indicator Date hidden'!AK37="x","x",$AJ$2-'Indicator Date hidden'!AK37)</f>
        <v>x</v>
      </c>
      <c r="AK36" s="208">
        <f>IF('Indicator Date hidden'!AL37="x","x",$AK$2-'Indicator Date hidden'!AL37)</f>
        <v>1</v>
      </c>
      <c r="AL36" s="208">
        <f>IF('Indicator Date hidden'!AM37="x","x",$AL$2-'Indicator Date hidden'!AM37)</f>
        <v>0</v>
      </c>
      <c r="AM36" s="208">
        <f>IF('Indicator Date hidden'!AN37="x","x",$AM$2-'Indicator Date hidden'!AN37)</f>
        <v>0</v>
      </c>
      <c r="AN36" s="208">
        <f>IF('Indicator Date hidden'!AO37="x","x",$AN$2-'Indicator Date hidden'!AO37)</f>
        <v>0</v>
      </c>
      <c r="AO36" s="208">
        <f>IF('Indicator Date hidden'!AP37="x","x",$AO$2-'Indicator Date hidden'!AP37)</f>
        <v>0</v>
      </c>
      <c r="AP36" s="208">
        <f>IF('Indicator Date hidden'!AQ37="x","x",$AP$2-'Indicator Date hidden'!AQ37)</f>
        <v>0</v>
      </c>
      <c r="AQ36" s="208">
        <f>IF('Indicator Date hidden'!AR37="x","x",$AQ$2-'Indicator Date hidden'!AR37)</f>
        <v>4</v>
      </c>
      <c r="AR36" s="208">
        <f>IF('Indicator Date hidden'!AS37="x","x",$AR$2-'Indicator Date hidden'!AS37)</f>
        <v>0</v>
      </c>
      <c r="AS36" s="208">
        <f>IF('Indicator Date hidden'!AT37="x","x",$AS$2-'Indicator Date hidden'!AT37)</f>
        <v>0</v>
      </c>
      <c r="AT36" s="208">
        <f>IF('Indicator Date hidden'!AU37="x","x",$AT$2-'Indicator Date hidden'!AU37)</f>
        <v>0</v>
      </c>
      <c r="AU36" s="208">
        <f>IF('Indicator Date hidden'!AV37="x","x",$AU$2-'Indicator Date hidden'!AV37)</f>
        <v>3</v>
      </c>
      <c r="AV36" s="208">
        <f>IF('Indicator Date hidden'!AW37="x","x",$AV$2-'Indicator Date hidden'!AW37)</f>
        <v>0</v>
      </c>
      <c r="AW36" s="208">
        <f>IF('Indicator Date hidden'!AX37="x","x",$AW$2-'Indicator Date hidden'!AX37)</f>
        <v>0</v>
      </c>
      <c r="AX36" s="208">
        <f>IF('Indicator Date hidden'!AY37="x","x",$AX$2-'Indicator Date hidden'!AY37)</f>
        <v>0</v>
      </c>
      <c r="AY36" s="208">
        <f>IF('Indicator Date hidden'!AZ37="x","x",$AY$2-'Indicator Date hidden'!AZ37)</f>
        <v>0</v>
      </c>
      <c r="AZ36" s="208">
        <f>IF('Indicator Date hidden'!BA37="x","x",$AZ$2-'Indicator Date hidden'!BA37)</f>
        <v>0</v>
      </c>
      <c r="BA36">
        <f t="shared" si="5"/>
        <v>12</v>
      </c>
      <c r="BB36" s="21">
        <f t="shared" si="6"/>
        <v>0.25</v>
      </c>
      <c r="BC36">
        <f t="shared" si="7"/>
        <v>4</v>
      </c>
      <c r="BD36" s="21">
        <f t="shared" si="8"/>
        <v>0.90138781886599728</v>
      </c>
      <c r="BE36" s="277">
        <f t="shared" si="9"/>
        <v>0</v>
      </c>
    </row>
    <row r="37" spans="1:57" x14ac:dyDescent="0.35">
      <c r="A37" t="s">
        <v>7424</v>
      </c>
      <c r="B37" s="208">
        <f>IF('Indicator Date hidden'!C38="x","x",$B$2-'Indicator Date hidden'!C38)</f>
        <v>0</v>
      </c>
      <c r="C37" s="208">
        <f>IF('Indicator Date hidden'!D38="x","x",$C$2-'Indicator Date hidden'!D38)</f>
        <v>0</v>
      </c>
      <c r="D37" s="208">
        <f>IF('Indicator Date hidden'!E38="x","x",$D$2-'Indicator Date hidden'!E38)</f>
        <v>0</v>
      </c>
      <c r="E37" s="208">
        <f>IF('Indicator Date hidden'!F38="x","x",$E$2-'Indicator Date hidden'!F38)</f>
        <v>0</v>
      </c>
      <c r="F37" s="208">
        <f>IF('Indicator Date hidden'!G38="x","x",$F$2-'Indicator Date hidden'!G38)</f>
        <v>0</v>
      </c>
      <c r="G37" s="208">
        <f>IF('Indicator Date hidden'!H38="x","x",$G$2-'Indicator Date hidden'!H38)</f>
        <v>0</v>
      </c>
      <c r="H37" s="208">
        <f>IF('Indicator Date hidden'!I38="x","x",$H$2-'Indicator Date hidden'!I38)</f>
        <v>0</v>
      </c>
      <c r="I37" s="208">
        <f>IF('Indicator Date hidden'!J38="x","x",$I$2-'Indicator Date hidden'!J38)</f>
        <v>0</v>
      </c>
      <c r="J37" s="208">
        <f>IF('Indicator Date hidden'!K38="x","x",$J$2-'Indicator Date hidden'!K38)</f>
        <v>0</v>
      </c>
      <c r="K37" s="208">
        <f>IF('Indicator Date hidden'!L38="x","x",$K$2-'Indicator Date hidden'!L38)</f>
        <v>0</v>
      </c>
      <c r="L37" s="208">
        <f>IF('Indicator Date hidden'!M38="x","x",$L$2-'Indicator Date hidden'!M38)</f>
        <v>0</v>
      </c>
      <c r="M37" s="208">
        <f>IF('Indicator Date hidden'!N38="x","x",$M$2-'Indicator Date hidden'!N38)</f>
        <v>0</v>
      </c>
      <c r="N37" s="208">
        <f>IF('Indicator Date hidden'!O38="x","x",$N$2-'Indicator Date hidden'!O38)</f>
        <v>0</v>
      </c>
      <c r="O37" s="208">
        <f>IF('Indicator Date hidden'!P38="x","x",$O$2-'Indicator Date hidden'!P38)</f>
        <v>0</v>
      </c>
      <c r="P37" s="208">
        <f>IF('Indicator Date hidden'!Q38="x","x",$P$2-'Indicator Date hidden'!Q38)</f>
        <v>0</v>
      </c>
      <c r="Q37" s="208">
        <f>IF('Indicator Date hidden'!R38="x","x",$Q$2-'Indicator Date hidden'!R38)</f>
        <v>2</v>
      </c>
      <c r="R37" s="208">
        <f>IF('Indicator Date hidden'!S38="x","x",$R$2-'Indicator Date hidden'!S38)</f>
        <v>0</v>
      </c>
      <c r="S37" s="208">
        <f>IF('Indicator Date hidden'!T38="x","x",$S$2-'Indicator Date hidden'!T38)</f>
        <v>0</v>
      </c>
      <c r="T37" s="208">
        <f>IF('Indicator Date hidden'!U38="x","x",$T$2-'Indicator Date hidden'!U38)</f>
        <v>0</v>
      </c>
      <c r="U37" s="208">
        <f>IF('Indicator Date hidden'!V38="x","x",$U$2-'Indicator Date hidden'!V38)</f>
        <v>0</v>
      </c>
      <c r="V37" s="208">
        <f>IF('Indicator Date hidden'!W38="x","x",$V$2-'Indicator Date hidden'!W38)</f>
        <v>0</v>
      </c>
      <c r="W37" s="208">
        <f>IF('Indicator Date hidden'!X38="x","x",$W$2-'Indicator Date hidden'!X38)</f>
        <v>4</v>
      </c>
      <c r="X37" s="208">
        <f>IF('Indicator Date hidden'!Y38="x","x",$X$2-'Indicator Date hidden'!Y38)</f>
        <v>2</v>
      </c>
      <c r="Y37" s="208">
        <f>IF('Indicator Date hidden'!Z38="x","x",$Y$2-'Indicator Date hidden'!Z38)</f>
        <v>0</v>
      </c>
      <c r="Z37" s="208">
        <f>IF('Indicator Date hidden'!AA38="x","x",$Z$2-'Indicator Date hidden'!AA38)</f>
        <v>0</v>
      </c>
      <c r="AA37" s="208">
        <f>IF('Indicator Date hidden'!AB38="x","x",$AA$2-'Indicator Date hidden'!AB38)</f>
        <v>3</v>
      </c>
      <c r="AB37" s="208">
        <f>IF('Indicator Date hidden'!AC38="x","x",$AB$2-'Indicator Date hidden'!AC38)</f>
        <v>0</v>
      </c>
      <c r="AC37" s="208">
        <f>IF('Indicator Date hidden'!AD38="x","x",$AC$2-'Indicator Date hidden'!AD38)</f>
        <v>0</v>
      </c>
      <c r="AD37" s="208">
        <f>IF('Indicator Date hidden'!AE38="x","x",$AD$2-'Indicator Date hidden'!AE38)</f>
        <v>0</v>
      </c>
      <c r="AE37" s="208">
        <f>IF('Indicator Date hidden'!AF38="x","x",$AE$2-'Indicator Date hidden'!AF38)</f>
        <v>0</v>
      </c>
      <c r="AF37" s="208">
        <f>IF('Indicator Date hidden'!AG38="x","x",$AF$2-'Indicator Date hidden'!AG38)</f>
        <v>2</v>
      </c>
      <c r="AG37" s="208">
        <f>IF('Indicator Date hidden'!AH38="x","x",$AG$2-'Indicator Date hidden'!AH38)</f>
        <v>0</v>
      </c>
      <c r="AH37" s="208">
        <f>IF('Indicator Date hidden'!AI38="x","x",$AH$2-'Indicator Date hidden'!AI38)</f>
        <v>0</v>
      </c>
      <c r="AI37" s="208">
        <f>IF('Indicator Date hidden'!AJ38="x","x",$AI$2-'Indicator Date hidden'!AJ38)</f>
        <v>0</v>
      </c>
      <c r="AJ37" s="208" t="str">
        <f>IF('Indicator Date hidden'!AK38="x","x",$AJ$2-'Indicator Date hidden'!AK38)</f>
        <v>x</v>
      </c>
      <c r="AK37" s="208">
        <f>IF('Indicator Date hidden'!AL38="x","x",$AK$2-'Indicator Date hidden'!AL38)</f>
        <v>1</v>
      </c>
      <c r="AL37" s="208">
        <f>IF('Indicator Date hidden'!AM38="x","x",$AL$2-'Indicator Date hidden'!AM38)</f>
        <v>0</v>
      </c>
      <c r="AM37" s="208">
        <f>IF('Indicator Date hidden'!AN38="x","x",$AM$2-'Indicator Date hidden'!AN38)</f>
        <v>0</v>
      </c>
      <c r="AN37" s="208">
        <f>IF('Indicator Date hidden'!AO38="x","x",$AN$2-'Indicator Date hidden'!AO38)</f>
        <v>0</v>
      </c>
      <c r="AO37" s="208">
        <f>IF('Indicator Date hidden'!AP38="x","x",$AO$2-'Indicator Date hidden'!AP38)</f>
        <v>0</v>
      </c>
      <c r="AP37" s="208">
        <f>IF('Indicator Date hidden'!AQ38="x","x",$AP$2-'Indicator Date hidden'!AQ38)</f>
        <v>0</v>
      </c>
      <c r="AQ37" s="208">
        <f>IF('Indicator Date hidden'!AR38="x","x",$AQ$2-'Indicator Date hidden'!AR38)</f>
        <v>4</v>
      </c>
      <c r="AR37" s="208">
        <f>IF('Indicator Date hidden'!AS38="x","x",$AR$2-'Indicator Date hidden'!AS38)</f>
        <v>0</v>
      </c>
      <c r="AS37" s="208">
        <f>IF('Indicator Date hidden'!AT38="x","x",$AS$2-'Indicator Date hidden'!AT38)</f>
        <v>0</v>
      </c>
      <c r="AT37" s="208">
        <f>IF('Indicator Date hidden'!AU38="x","x",$AT$2-'Indicator Date hidden'!AU38)</f>
        <v>0</v>
      </c>
      <c r="AU37" s="208">
        <f>IF('Indicator Date hidden'!AV38="x","x",$AU$2-'Indicator Date hidden'!AV38)</f>
        <v>4</v>
      </c>
      <c r="AV37" s="208">
        <f>IF('Indicator Date hidden'!AW38="x","x",$AV$2-'Indicator Date hidden'!AW38)</f>
        <v>0</v>
      </c>
      <c r="AW37" s="208">
        <f>IF('Indicator Date hidden'!AX38="x","x",$AW$2-'Indicator Date hidden'!AX38)</f>
        <v>0</v>
      </c>
      <c r="AX37" s="208">
        <f>IF('Indicator Date hidden'!AY38="x","x",$AX$2-'Indicator Date hidden'!AY38)</f>
        <v>0</v>
      </c>
      <c r="AY37" s="208">
        <f>IF('Indicator Date hidden'!AZ38="x","x",$AY$2-'Indicator Date hidden'!AZ38)</f>
        <v>0</v>
      </c>
      <c r="AZ37" s="208">
        <f>IF('Indicator Date hidden'!BA38="x","x",$AZ$2-'Indicator Date hidden'!BA38)</f>
        <v>0</v>
      </c>
      <c r="BA37">
        <f t="shared" si="5"/>
        <v>22</v>
      </c>
      <c r="BB37" s="21">
        <f t="shared" si="6"/>
        <v>0.44</v>
      </c>
      <c r="BC37">
        <f t="shared" si="7"/>
        <v>8</v>
      </c>
      <c r="BD37" s="21">
        <f t="shared" si="8"/>
        <v>1.0983624174196784</v>
      </c>
      <c r="BE37" s="277">
        <f t="shared" si="9"/>
        <v>0</v>
      </c>
    </row>
    <row r="38" spans="1:57" x14ac:dyDescent="0.35">
      <c r="A38" t="s">
        <v>7425</v>
      </c>
      <c r="B38" s="208">
        <f>IF('Indicator Date hidden'!C39="x","x",$B$2-'Indicator Date hidden'!C39)</f>
        <v>0</v>
      </c>
      <c r="C38" s="208">
        <f>IF('Indicator Date hidden'!D39="x","x",$C$2-'Indicator Date hidden'!D39)</f>
        <v>0</v>
      </c>
      <c r="D38" s="208">
        <f>IF('Indicator Date hidden'!E39="x","x",$D$2-'Indicator Date hidden'!E39)</f>
        <v>0</v>
      </c>
      <c r="E38" s="208">
        <f>IF('Indicator Date hidden'!F39="x","x",$E$2-'Indicator Date hidden'!F39)</f>
        <v>0</v>
      </c>
      <c r="F38" s="208">
        <f>IF('Indicator Date hidden'!G39="x","x",$F$2-'Indicator Date hidden'!G39)</f>
        <v>0</v>
      </c>
      <c r="G38" s="208">
        <f>IF('Indicator Date hidden'!H39="x","x",$G$2-'Indicator Date hidden'!H39)</f>
        <v>0</v>
      </c>
      <c r="H38" s="208">
        <f>IF('Indicator Date hidden'!I39="x","x",$H$2-'Indicator Date hidden'!I39)</f>
        <v>0</v>
      </c>
      <c r="I38" s="208">
        <f>IF('Indicator Date hidden'!J39="x","x",$I$2-'Indicator Date hidden'!J39)</f>
        <v>0</v>
      </c>
      <c r="J38" s="208">
        <f>IF('Indicator Date hidden'!K39="x","x",$J$2-'Indicator Date hidden'!K39)</f>
        <v>0</v>
      </c>
      <c r="K38" s="208">
        <f>IF('Indicator Date hidden'!L39="x","x",$K$2-'Indicator Date hidden'!L39)</f>
        <v>0</v>
      </c>
      <c r="L38" s="208">
        <f>IF('Indicator Date hidden'!M39="x","x",$L$2-'Indicator Date hidden'!M39)</f>
        <v>0</v>
      </c>
      <c r="M38" s="208">
        <f>IF('Indicator Date hidden'!N39="x","x",$M$2-'Indicator Date hidden'!N39)</f>
        <v>0</v>
      </c>
      <c r="N38" s="208">
        <f>IF('Indicator Date hidden'!O39="x","x",$N$2-'Indicator Date hidden'!O39)</f>
        <v>0</v>
      </c>
      <c r="O38" s="208">
        <f>IF('Indicator Date hidden'!P39="x","x",$O$2-'Indicator Date hidden'!P39)</f>
        <v>0</v>
      </c>
      <c r="P38" s="208">
        <f>IF('Indicator Date hidden'!Q39="x","x",$P$2-'Indicator Date hidden'!Q39)</f>
        <v>0</v>
      </c>
      <c r="Q38" s="208">
        <f>IF('Indicator Date hidden'!R39="x","x",$Q$2-'Indicator Date hidden'!R39)</f>
        <v>4</v>
      </c>
      <c r="R38" s="208">
        <f>IF('Indicator Date hidden'!S39="x","x",$R$2-'Indicator Date hidden'!S39)</f>
        <v>0</v>
      </c>
      <c r="S38" s="208">
        <f>IF('Indicator Date hidden'!T39="x","x",$S$2-'Indicator Date hidden'!T39)</f>
        <v>0</v>
      </c>
      <c r="T38" s="208">
        <f>IF('Indicator Date hidden'!U39="x","x",$T$2-'Indicator Date hidden'!U39)</f>
        <v>0</v>
      </c>
      <c r="U38" s="208">
        <f>IF('Indicator Date hidden'!V39="x","x",$U$2-'Indicator Date hidden'!V39)</f>
        <v>0</v>
      </c>
      <c r="V38" s="208">
        <f>IF('Indicator Date hidden'!W39="x","x",$V$2-'Indicator Date hidden'!W39)</f>
        <v>0</v>
      </c>
      <c r="W38" s="208">
        <f>IF('Indicator Date hidden'!X39="x","x",$W$2-'Indicator Date hidden'!X39)</f>
        <v>4</v>
      </c>
      <c r="X38" s="208">
        <f>IF('Indicator Date hidden'!Y39="x","x",$X$2-'Indicator Date hidden'!Y39)</f>
        <v>4</v>
      </c>
      <c r="Y38" s="208">
        <f>IF('Indicator Date hidden'!Z39="x","x",$Y$2-'Indicator Date hidden'!Z39)</f>
        <v>0</v>
      </c>
      <c r="Z38" s="208">
        <f>IF('Indicator Date hidden'!AA39="x","x",$Z$2-'Indicator Date hidden'!AA39)</f>
        <v>0</v>
      </c>
      <c r="AA38" s="208">
        <f>IF('Indicator Date hidden'!AB39="x","x",$AA$2-'Indicator Date hidden'!AB39)</f>
        <v>0</v>
      </c>
      <c r="AB38" s="208">
        <f>IF('Indicator Date hidden'!AC39="x","x",$AB$2-'Indicator Date hidden'!AC39)</f>
        <v>0</v>
      </c>
      <c r="AC38" s="208">
        <f>IF('Indicator Date hidden'!AD39="x","x",$AC$2-'Indicator Date hidden'!AD39)</f>
        <v>0</v>
      </c>
      <c r="AD38" s="208">
        <f>IF('Indicator Date hidden'!AE39="x","x",$AD$2-'Indicator Date hidden'!AE39)</f>
        <v>0</v>
      </c>
      <c r="AE38" s="208">
        <f>IF('Indicator Date hidden'!AF39="x","x",$AE$2-'Indicator Date hidden'!AF39)</f>
        <v>0</v>
      </c>
      <c r="AF38" s="208">
        <f>IF('Indicator Date hidden'!AG39="x","x",$AF$2-'Indicator Date hidden'!AG39)</f>
        <v>0</v>
      </c>
      <c r="AG38" s="208">
        <f>IF('Indicator Date hidden'!AH39="x","x",$AG$2-'Indicator Date hidden'!AH39)</f>
        <v>0</v>
      </c>
      <c r="AH38" s="208">
        <f>IF('Indicator Date hidden'!AI39="x","x",$AH$2-'Indicator Date hidden'!AI39)</f>
        <v>0</v>
      </c>
      <c r="AI38" s="208">
        <f>IF('Indicator Date hidden'!AJ39="x","x",$AI$2-'Indicator Date hidden'!AJ39)</f>
        <v>0</v>
      </c>
      <c r="AJ38" s="208">
        <f>IF('Indicator Date hidden'!AK39="x","x",$AJ$2-'Indicator Date hidden'!AK39)</f>
        <v>1</v>
      </c>
      <c r="AK38" s="208">
        <f>IF('Indicator Date hidden'!AL39="x","x",$AK$2-'Indicator Date hidden'!AL39)</f>
        <v>1</v>
      </c>
      <c r="AL38" s="208">
        <f>IF('Indicator Date hidden'!AM39="x","x",$AL$2-'Indicator Date hidden'!AM39)</f>
        <v>0</v>
      </c>
      <c r="AM38" s="208">
        <f>IF('Indicator Date hidden'!AN39="x","x",$AM$2-'Indicator Date hidden'!AN39)</f>
        <v>0</v>
      </c>
      <c r="AN38" s="208">
        <f>IF('Indicator Date hidden'!AO39="x","x",$AN$2-'Indicator Date hidden'!AO39)</f>
        <v>0</v>
      </c>
      <c r="AO38" s="208">
        <f>IF('Indicator Date hidden'!AP39="x","x",$AO$2-'Indicator Date hidden'!AP39)</f>
        <v>0</v>
      </c>
      <c r="AP38" s="208">
        <f>IF('Indicator Date hidden'!AQ39="x","x",$AP$2-'Indicator Date hidden'!AQ39)</f>
        <v>0</v>
      </c>
      <c r="AQ38" s="208">
        <f>IF('Indicator Date hidden'!AR39="x","x",$AQ$2-'Indicator Date hidden'!AR39)</f>
        <v>0</v>
      </c>
      <c r="AR38" s="208">
        <f>IF('Indicator Date hidden'!AS39="x","x",$AR$2-'Indicator Date hidden'!AS39)</f>
        <v>0</v>
      </c>
      <c r="AS38" s="208">
        <f>IF('Indicator Date hidden'!AT39="x","x",$AS$2-'Indicator Date hidden'!AT39)</f>
        <v>0</v>
      </c>
      <c r="AT38" s="208">
        <f>IF('Indicator Date hidden'!AU39="x","x",$AT$2-'Indicator Date hidden'!AU39)</f>
        <v>0</v>
      </c>
      <c r="AU38" s="208">
        <f>IF('Indicator Date hidden'!AV39="x","x",$AU$2-'Indicator Date hidden'!AV39)</f>
        <v>3</v>
      </c>
      <c r="AV38" s="208">
        <f>IF('Indicator Date hidden'!AW39="x","x",$AV$2-'Indicator Date hidden'!AW39)</f>
        <v>0</v>
      </c>
      <c r="AW38" s="208">
        <f>IF('Indicator Date hidden'!AX39="x","x",$AW$2-'Indicator Date hidden'!AX39)</f>
        <v>0</v>
      </c>
      <c r="AX38" s="208">
        <f>IF('Indicator Date hidden'!AY39="x","x",$AX$2-'Indicator Date hidden'!AY39)</f>
        <v>0</v>
      </c>
      <c r="AY38" s="208">
        <f>IF('Indicator Date hidden'!AZ39="x","x",$AY$2-'Indicator Date hidden'!AZ39)</f>
        <v>0</v>
      </c>
      <c r="AZ38" s="208">
        <f>IF('Indicator Date hidden'!BA39="x","x",$AZ$2-'Indicator Date hidden'!BA39)</f>
        <v>0</v>
      </c>
      <c r="BA38">
        <f t="shared" si="5"/>
        <v>17</v>
      </c>
      <c r="BB38" s="21">
        <f t="shared" si="6"/>
        <v>0.33333333333333331</v>
      </c>
      <c r="BC38">
        <f t="shared" si="7"/>
        <v>6</v>
      </c>
      <c r="BD38" s="21">
        <f t="shared" si="8"/>
        <v>1.0226199851298272</v>
      </c>
      <c r="BE38" s="277">
        <f t="shared" si="9"/>
        <v>0</v>
      </c>
    </row>
    <row r="39" spans="1:57" x14ac:dyDescent="0.35">
      <c r="A39" t="s">
        <v>7427</v>
      </c>
      <c r="B39" s="208">
        <f>IF('Indicator Date hidden'!C40="x","x",$B$2-'Indicator Date hidden'!C40)</f>
        <v>0</v>
      </c>
      <c r="C39" s="208">
        <f>IF('Indicator Date hidden'!D40="x","x",$C$2-'Indicator Date hidden'!D40)</f>
        <v>0</v>
      </c>
      <c r="D39" s="208">
        <f>IF('Indicator Date hidden'!E40="x","x",$D$2-'Indicator Date hidden'!E40)</f>
        <v>0</v>
      </c>
      <c r="E39" s="208">
        <f>IF('Indicator Date hidden'!F40="x","x",$E$2-'Indicator Date hidden'!F40)</f>
        <v>0</v>
      </c>
      <c r="F39" s="208">
        <f>IF('Indicator Date hidden'!G40="x","x",$F$2-'Indicator Date hidden'!G40)</f>
        <v>0</v>
      </c>
      <c r="G39" s="208">
        <f>IF('Indicator Date hidden'!H40="x","x",$G$2-'Indicator Date hidden'!H40)</f>
        <v>0</v>
      </c>
      <c r="H39" s="208">
        <f>IF('Indicator Date hidden'!I40="x","x",$H$2-'Indicator Date hidden'!I40)</f>
        <v>0</v>
      </c>
      <c r="I39" s="208">
        <f>IF('Indicator Date hidden'!J40="x","x",$I$2-'Indicator Date hidden'!J40)</f>
        <v>0</v>
      </c>
      <c r="J39" s="208">
        <f>IF('Indicator Date hidden'!K40="x","x",$J$2-'Indicator Date hidden'!K40)</f>
        <v>0</v>
      </c>
      <c r="K39" s="208">
        <f>IF('Indicator Date hidden'!L40="x","x",$K$2-'Indicator Date hidden'!L40)</f>
        <v>0</v>
      </c>
      <c r="L39" s="208">
        <f>IF('Indicator Date hidden'!M40="x","x",$L$2-'Indicator Date hidden'!M40)</f>
        <v>0</v>
      </c>
      <c r="M39" s="208">
        <f>IF('Indicator Date hidden'!N40="x","x",$M$2-'Indicator Date hidden'!N40)</f>
        <v>0</v>
      </c>
      <c r="N39" s="208">
        <f>IF('Indicator Date hidden'!O40="x","x",$N$2-'Indicator Date hidden'!O40)</f>
        <v>0</v>
      </c>
      <c r="O39" s="208">
        <f>IF('Indicator Date hidden'!P40="x","x",$O$2-'Indicator Date hidden'!P40)</f>
        <v>0</v>
      </c>
      <c r="P39" s="208">
        <f>IF('Indicator Date hidden'!Q40="x","x",$P$2-'Indicator Date hidden'!Q40)</f>
        <v>0</v>
      </c>
      <c r="Q39" s="208">
        <f>IF('Indicator Date hidden'!R40="x","x",$Q$2-'Indicator Date hidden'!R40)</f>
        <v>2</v>
      </c>
      <c r="R39" s="208">
        <f>IF('Indicator Date hidden'!S40="x","x",$R$2-'Indicator Date hidden'!S40)</f>
        <v>0</v>
      </c>
      <c r="S39" s="208">
        <f>IF('Indicator Date hidden'!T40="x","x",$S$2-'Indicator Date hidden'!T40)</f>
        <v>0</v>
      </c>
      <c r="T39" s="208">
        <f>IF('Indicator Date hidden'!U40="x","x",$T$2-'Indicator Date hidden'!U40)</f>
        <v>0</v>
      </c>
      <c r="U39" s="208">
        <f>IF('Indicator Date hidden'!V40="x","x",$U$2-'Indicator Date hidden'!V40)</f>
        <v>0</v>
      </c>
      <c r="V39" s="208">
        <f>IF('Indicator Date hidden'!W40="x","x",$V$2-'Indicator Date hidden'!W40)</f>
        <v>0</v>
      </c>
      <c r="W39" s="208">
        <f>IF('Indicator Date hidden'!X40="x","x",$W$2-'Indicator Date hidden'!X40)</f>
        <v>2</v>
      </c>
      <c r="X39" s="208" t="str">
        <f>IF('Indicator Date hidden'!Y40="x","x",$X$2-'Indicator Date hidden'!Y40)</f>
        <v>x</v>
      </c>
      <c r="Y39" s="208">
        <f>IF('Indicator Date hidden'!Z40="x","x",$Y$2-'Indicator Date hidden'!Z40)</f>
        <v>0</v>
      </c>
      <c r="Z39" s="208">
        <f>IF('Indicator Date hidden'!AA40="x","x",$Z$2-'Indicator Date hidden'!AA40)</f>
        <v>0</v>
      </c>
      <c r="AA39" s="208" t="str">
        <f>IF('Indicator Date hidden'!AB40="x","x",$AA$2-'Indicator Date hidden'!AB40)</f>
        <v>x</v>
      </c>
      <c r="AB39" s="208">
        <f>IF('Indicator Date hidden'!AC40="x","x",$AB$2-'Indicator Date hidden'!AC40)</f>
        <v>0</v>
      </c>
      <c r="AC39" s="208">
        <f>IF('Indicator Date hidden'!AD40="x","x",$AC$2-'Indicator Date hidden'!AD40)</f>
        <v>0</v>
      </c>
      <c r="AD39" s="208">
        <f>IF('Indicator Date hidden'!AE40="x","x",$AD$2-'Indicator Date hidden'!AE40)</f>
        <v>0</v>
      </c>
      <c r="AE39" s="208" t="str">
        <f>IF('Indicator Date hidden'!AF40="x","x",$AE$2-'Indicator Date hidden'!AF40)</f>
        <v>x</v>
      </c>
      <c r="AF39" s="208">
        <f>IF('Indicator Date hidden'!AG40="x","x",$AF$2-'Indicator Date hidden'!AG40)</f>
        <v>9</v>
      </c>
      <c r="AG39" s="208">
        <f>IF('Indicator Date hidden'!AH40="x","x",$AG$2-'Indicator Date hidden'!AH40)</f>
        <v>0</v>
      </c>
      <c r="AH39" s="208">
        <f>IF('Indicator Date hidden'!AI40="x","x",$AH$2-'Indicator Date hidden'!AI40)</f>
        <v>0</v>
      </c>
      <c r="AI39" s="208">
        <f>IF('Indicator Date hidden'!AJ40="x","x",$AI$2-'Indicator Date hidden'!AJ40)</f>
        <v>0</v>
      </c>
      <c r="AJ39" s="208" t="str">
        <f>IF('Indicator Date hidden'!AK40="x","x",$AJ$2-'Indicator Date hidden'!AK40)</f>
        <v>x</v>
      </c>
      <c r="AK39" s="208">
        <f>IF('Indicator Date hidden'!AL40="x","x",$AK$2-'Indicator Date hidden'!AL40)</f>
        <v>1</v>
      </c>
      <c r="AL39" s="208">
        <f>IF('Indicator Date hidden'!AM40="x","x",$AL$2-'Indicator Date hidden'!AM40)</f>
        <v>0</v>
      </c>
      <c r="AM39" s="208">
        <f>IF('Indicator Date hidden'!AN40="x","x",$AM$2-'Indicator Date hidden'!AN40)</f>
        <v>0</v>
      </c>
      <c r="AN39" s="208">
        <f>IF('Indicator Date hidden'!AO40="x","x",$AN$2-'Indicator Date hidden'!AO40)</f>
        <v>0</v>
      </c>
      <c r="AO39" s="208" t="str">
        <f>IF('Indicator Date hidden'!AP40="x","x",$AO$2-'Indicator Date hidden'!AP40)</f>
        <v>x</v>
      </c>
      <c r="AP39" s="208" t="str">
        <f>IF('Indicator Date hidden'!AQ40="x","x",$AP$2-'Indicator Date hidden'!AQ40)</f>
        <v>x</v>
      </c>
      <c r="AQ39" s="208">
        <f>IF('Indicator Date hidden'!AR40="x","x",$AQ$2-'Indicator Date hidden'!AR40)</f>
        <v>6</v>
      </c>
      <c r="AR39" s="208">
        <f>IF('Indicator Date hidden'!AS40="x","x",$AR$2-'Indicator Date hidden'!AS40)</f>
        <v>0</v>
      </c>
      <c r="AS39" s="208">
        <f>IF('Indicator Date hidden'!AT40="x","x",$AS$2-'Indicator Date hidden'!AT40)</f>
        <v>0</v>
      </c>
      <c r="AT39" s="208">
        <f>IF('Indicator Date hidden'!AU40="x","x",$AT$2-'Indicator Date hidden'!AU40)</f>
        <v>0</v>
      </c>
      <c r="AU39" s="208">
        <f>IF('Indicator Date hidden'!AV40="x","x",$AU$2-'Indicator Date hidden'!AV40)</f>
        <v>1</v>
      </c>
      <c r="AV39" s="208">
        <f>IF('Indicator Date hidden'!AW40="x","x",$AV$2-'Indicator Date hidden'!AW40)</f>
        <v>0</v>
      </c>
      <c r="AW39" s="208">
        <f>IF('Indicator Date hidden'!AX40="x","x",$AW$2-'Indicator Date hidden'!AX40)</f>
        <v>0</v>
      </c>
      <c r="AX39" s="208">
        <f>IF('Indicator Date hidden'!AY40="x","x",$AX$2-'Indicator Date hidden'!AY40)</f>
        <v>0</v>
      </c>
      <c r="AY39" s="208">
        <f>IF('Indicator Date hidden'!AZ40="x","x",$AY$2-'Indicator Date hidden'!AZ40)</f>
        <v>0</v>
      </c>
      <c r="AZ39" s="208">
        <f>IF('Indicator Date hidden'!BA40="x","x",$AZ$2-'Indicator Date hidden'!BA40)</f>
        <v>0</v>
      </c>
      <c r="BA39">
        <f t="shared" si="5"/>
        <v>21</v>
      </c>
      <c r="BB39" s="21">
        <f t="shared" si="6"/>
        <v>0.46666666666666667</v>
      </c>
      <c r="BC39">
        <f t="shared" si="7"/>
        <v>6</v>
      </c>
      <c r="BD39" s="21">
        <f t="shared" si="8"/>
        <v>1.6138291249213605</v>
      </c>
      <c r="BE39" s="277">
        <f t="shared" si="9"/>
        <v>0</v>
      </c>
    </row>
    <row r="40" spans="1:57" x14ac:dyDescent="0.35">
      <c r="A40" t="s">
        <v>7428</v>
      </c>
      <c r="B40" s="208">
        <f>IF('Indicator Date hidden'!C41="x","x",$B$2-'Indicator Date hidden'!C41)</f>
        <v>0</v>
      </c>
      <c r="C40" s="208">
        <f>IF('Indicator Date hidden'!D41="x","x",$C$2-'Indicator Date hidden'!D41)</f>
        <v>0</v>
      </c>
      <c r="D40" s="208">
        <f>IF('Indicator Date hidden'!E41="x","x",$D$2-'Indicator Date hidden'!E41)</f>
        <v>0</v>
      </c>
      <c r="E40" s="208">
        <f>IF('Indicator Date hidden'!F41="x","x",$E$2-'Indicator Date hidden'!F41)</f>
        <v>0</v>
      </c>
      <c r="F40" s="208">
        <f>IF('Indicator Date hidden'!G41="x","x",$F$2-'Indicator Date hidden'!G41)</f>
        <v>0</v>
      </c>
      <c r="G40" s="208">
        <f>IF('Indicator Date hidden'!H41="x","x",$G$2-'Indicator Date hidden'!H41)</f>
        <v>0</v>
      </c>
      <c r="H40" s="208">
        <f>IF('Indicator Date hidden'!I41="x","x",$H$2-'Indicator Date hidden'!I41)</f>
        <v>0</v>
      </c>
      <c r="I40" s="208">
        <f>IF('Indicator Date hidden'!J41="x","x",$I$2-'Indicator Date hidden'!J41)</f>
        <v>0</v>
      </c>
      <c r="J40" s="208">
        <f>IF('Indicator Date hidden'!K41="x","x",$J$2-'Indicator Date hidden'!K41)</f>
        <v>0</v>
      </c>
      <c r="K40" s="208">
        <f>IF('Indicator Date hidden'!L41="x","x",$K$2-'Indicator Date hidden'!L41)</f>
        <v>0</v>
      </c>
      <c r="L40" s="208">
        <f>IF('Indicator Date hidden'!M41="x","x",$L$2-'Indicator Date hidden'!M41)</f>
        <v>0</v>
      </c>
      <c r="M40" s="208">
        <f>IF('Indicator Date hidden'!N41="x","x",$M$2-'Indicator Date hidden'!N41)</f>
        <v>0</v>
      </c>
      <c r="N40" s="208">
        <f>IF('Indicator Date hidden'!O41="x","x",$N$2-'Indicator Date hidden'!O41)</f>
        <v>0</v>
      </c>
      <c r="O40" s="208">
        <f>IF('Indicator Date hidden'!P41="x","x",$O$2-'Indicator Date hidden'!P41)</f>
        <v>0</v>
      </c>
      <c r="P40" s="208">
        <f>IF('Indicator Date hidden'!Q41="x","x",$P$2-'Indicator Date hidden'!Q41)</f>
        <v>0</v>
      </c>
      <c r="Q40" s="208">
        <f>IF('Indicator Date hidden'!R41="x","x",$Q$2-'Indicator Date hidden'!R41)</f>
        <v>2</v>
      </c>
      <c r="R40" s="208">
        <f>IF('Indicator Date hidden'!S41="x","x",$R$2-'Indicator Date hidden'!S41)</f>
        <v>0</v>
      </c>
      <c r="S40" s="208">
        <f>IF('Indicator Date hidden'!T41="x","x",$S$2-'Indicator Date hidden'!T41)</f>
        <v>0</v>
      </c>
      <c r="T40" s="208">
        <f>IF('Indicator Date hidden'!U41="x","x",$T$2-'Indicator Date hidden'!U41)</f>
        <v>0</v>
      </c>
      <c r="U40" s="208">
        <f>IF('Indicator Date hidden'!V41="x","x",$U$2-'Indicator Date hidden'!V41)</f>
        <v>0</v>
      </c>
      <c r="V40" s="208">
        <f>IF('Indicator Date hidden'!W41="x","x",$V$2-'Indicator Date hidden'!W41)</f>
        <v>0</v>
      </c>
      <c r="W40" s="208">
        <f>IF('Indicator Date hidden'!X41="x","x",$W$2-'Indicator Date hidden'!X41)</f>
        <v>3</v>
      </c>
      <c r="X40" s="208">
        <f>IF('Indicator Date hidden'!Y41="x","x",$X$2-'Indicator Date hidden'!Y41)</f>
        <v>4</v>
      </c>
      <c r="Y40" s="208">
        <f>IF('Indicator Date hidden'!Z41="x","x",$Y$2-'Indicator Date hidden'!Z41)</f>
        <v>0</v>
      </c>
      <c r="Z40" s="208">
        <f>IF('Indicator Date hidden'!AA41="x","x",$Z$2-'Indicator Date hidden'!AA41)</f>
        <v>0</v>
      </c>
      <c r="AA40" s="208">
        <f>IF('Indicator Date hidden'!AB41="x","x",$AA$2-'Indicator Date hidden'!AB41)</f>
        <v>0</v>
      </c>
      <c r="AB40" s="208">
        <f>IF('Indicator Date hidden'!AC41="x","x",$AB$2-'Indicator Date hidden'!AC41)</f>
        <v>0</v>
      </c>
      <c r="AC40" s="208">
        <f>IF('Indicator Date hidden'!AD41="x","x",$AC$2-'Indicator Date hidden'!AD41)</f>
        <v>0</v>
      </c>
      <c r="AD40" s="208">
        <f>IF('Indicator Date hidden'!AE41="x","x",$AD$2-'Indicator Date hidden'!AE41)</f>
        <v>0</v>
      </c>
      <c r="AE40" s="208">
        <f>IF('Indicator Date hidden'!AF41="x","x",$AE$2-'Indicator Date hidden'!AF41)</f>
        <v>0</v>
      </c>
      <c r="AF40" s="208">
        <f>IF('Indicator Date hidden'!AG41="x","x",$AF$2-'Indicator Date hidden'!AG41)</f>
        <v>2</v>
      </c>
      <c r="AG40" s="208">
        <f>IF('Indicator Date hidden'!AH41="x","x",$AG$2-'Indicator Date hidden'!AH41)</f>
        <v>0</v>
      </c>
      <c r="AH40" s="208">
        <f>IF('Indicator Date hidden'!AI41="x","x",$AH$2-'Indicator Date hidden'!AI41)</f>
        <v>0</v>
      </c>
      <c r="AI40" s="208">
        <f>IF('Indicator Date hidden'!AJ41="x","x",$AI$2-'Indicator Date hidden'!AJ41)</f>
        <v>0</v>
      </c>
      <c r="AJ40" s="208">
        <f>IF('Indicator Date hidden'!AK41="x","x",$AJ$2-'Indicator Date hidden'!AK41)</f>
        <v>1</v>
      </c>
      <c r="AK40" s="208">
        <f>IF('Indicator Date hidden'!AL41="x","x",$AK$2-'Indicator Date hidden'!AL41)</f>
        <v>0</v>
      </c>
      <c r="AL40" s="208">
        <f>IF('Indicator Date hidden'!AM41="x","x",$AL$2-'Indicator Date hidden'!AM41)</f>
        <v>0</v>
      </c>
      <c r="AM40" s="208">
        <f>IF('Indicator Date hidden'!AN41="x","x",$AM$2-'Indicator Date hidden'!AN41)</f>
        <v>0</v>
      </c>
      <c r="AN40" s="208">
        <f>IF('Indicator Date hidden'!AO41="x","x",$AN$2-'Indicator Date hidden'!AO41)</f>
        <v>0</v>
      </c>
      <c r="AO40" s="208">
        <f>IF('Indicator Date hidden'!AP41="x","x",$AO$2-'Indicator Date hidden'!AP41)</f>
        <v>0</v>
      </c>
      <c r="AP40" s="208">
        <f>IF('Indicator Date hidden'!AQ41="x","x",$AP$2-'Indicator Date hidden'!AQ41)</f>
        <v>0</v>
      </c>
      <c r="AQ40" s="208" t="str">
        <f>IF('Indicator Date hidden'!AR41="x","x",$AQ$2-'Indicator Date hidden'!AR41)</f>
        <v>x</v>
      </c>
      <c r="AR40" s="208">
        <f>IF('Indicator Date hidden'!AS41="x","x",$AR$2-'Indicator Date hidden'!AS41)</f>
        <v>0</v>
      </c>
      <c r="AS40" s="208">
        <f>IF('Indicator Date hidden'!AT41="x","x",$AS$2-'Indicator Date hidden'!AT41)</f>
        <v>0</v>
      </c>
      <c r="AT40" s="208">
        <f>IF('Indicator Date hidden'!AU41="x","x",$AT$2-'Indicator Date hidden'!AU41)</f>
        <v>0</v>
      </c>
      <c r="AU40" s="208">
        <f>IF('Indicator Date hidden'!AV41="x","x",$AU$2-'Indicator Date hidden'!AV41)</f>
        <v>3</v>
      </c>
      <c r="AV40" s="208">
        <f>IF('Indicator Date hidden'!AW41="x","x",$AV$2-'Indicator Date hidden'!AW41)</f>
        <v>0</v>
      </c>
      <c r="AW40" s="208">
        <f>IF('Indicator Date hidden'!AX41="x","x",$AW$2-'Indicator Date hidden'!AX41)</f>
        <v>0</v>
      </c>
      <c r="AX40" s="208">
        <f>IF('Indicator Date hidden'!AY41="x","x",$AX$2-'Indicator Date hidden'!AY41)</f>
        <v>0</v>
      </c>
      <c r="AY40" s="208">
        <f>IF('Indicator Date hidden'!AZ41="x","x",$AY$2-'Indicator Date hidden'!AZ41)</f>
        <v>0</v>
      </c>
      <c r="AZ40" s="208">
        <f>IF('Indicator Date hidden'!BA41="x","x",$AZ$2-'Indicator Date hidden'!BA41)</f>
        <v>0</v>
      </c>
      <c r="BA40">
        <f t="shared" si="5"/>
        <v>15</v>
      </c>
      <c r="BB40" s="21">
        <f t="shared" si="6"/>
        <v>0.3</v>
      </c>
      <c r="BC40">
        <f t="shared" si="7"/>
        <v>6</v>
      </c>
      <c r="BD40" s="21">
        <f t="shared" si="8"/>
        <v>0.87749643873921224</v>
      </c>
      <c r="BE40" s="277">
        <f t="shared" si="9"/>
        <v>0</v>
      </c>
    </row>
    <row r="41" spans="1:57" x14ac:dyDescent="0.35">
      <c r="A41" t="s">
        <v>7441</v>
      </c>
      <c r="B41" s="208">
        <f>IF('Indicator Date hidden'!C42="x","x",$B$2-'Indicator Date hidden'!C42)</f>
        <v>0</v>
      </c>
      <c r="C41" s="208">
        <f>IF('Indicator Date hidden'!D42="x","x",$C$2-'Indicator Date hidden'!D42)</f>
        <v>0</v>
      </c>
      <c r="D41" s="208">
        <f>IF('Indicator Date hidden'!E42="x","x",$D$2-'Indicator Date hidden'!E42)</f>
        <v>0</v>
      </c>
      <c r="E41" s="208">
        <f>IF('Indicator Date hidden'!F42="x","x",$E$2-'Indicator Date hidden'!F42)</f>
        <v>0</v>
      </c>
      <c r="F41" s="208">
        <f>IF('Indicator Date hidden'!G42="x","x",$F$2-'Indicator Date hidden'!G42)</f>
        <v>0</v>
      </c>
      <c r="G41" s="208">
        <f>IF('Indicator Date hidden'!H42="x","x",$G$2-'Indicator Date hidden'!H42)</f>
        <v>0</v>
      </c>
      <c r="H41" s="208">
        <f>IF('Indicator Date hidden'!I42="x","x",$H$2-'Indicator Date hidden'!I42)</f>
        <v>0</v>
      </c>
      <c r="I41" s="208">
        <f>IF('Indicator Date hidden'!J42="x","x",$I$2-'Indicator Date hidden'!J42)</f>
        <v>0</v>
      </c>
      <c r="J41" s="208">
        <f>IF('Indicator Date hidden'!K42="x","x",$J$2-'Indicator Date hidden'!K42)</f>
        <v>0</v>
      </c>
      <c r="K41" s="208">
        <f>IF('Indicator Date hidden'!L42="x","x",$K$2-'Indicator Date hidden'!L42)</f>
        <v>0</v>
      </c>
      <c r="L41" s="208">
        <f>IF('Indicator Date hidden'!M42="x","x",$L$2-'Indicator Date hidden'!M42)</f>
        <v>0</v>
      </c>
      <c r="M41" s="208">
        <f>IF('Indicator Date hidden'!N42="x","x",$M$2-'Indicator Date hidden'!N42)</f>
        <v>0</v>
      </c>
      <c r="N41" s="208">
        <f>IF('Indicator Date hidden'!O42="x","x",$N$2-'Indicator Date hidden'!O42)</f>
        <v>0</v>
      </c>
      <c r="O41" s="208">
        <f>IF('Indicator Date hidden'!P42="x","x",$O$2-'Indicator Date hidden'!P42)</f>
        <v>0</v>
      </c>
      <c r="P41" s="208">
        <f>IF('Indicator Date hidden'!Q42="x","x",$P$2-'Indicator Date hidden'!Q42)</f>
        <v>0</v>
      </c>
      <c r="Q41" s="208">
        <f>IF('Indicator Date hidden'!R42="x","x",$Q$2-'Indicator Date hidden'!R42)</f>
        <v>0</v>
      </c>
      <c r="R41" s="208">
        <f>IF('Indicator Date hidden'!S42="x","x",$R$2-'Indicator Date hidden'!S42)</f>
        <v>0</v>
      </c>
      <c r="S41" s="208">
        <f>IF('Indicator Date hidden'!T42="x","x",$S$2-'Indicator Date hidden'!T42)</f>
        <v>0</v>
      </c>
      <c r="T41" s="208">
        <f>IF('Indicator Date hidden'!U42="x","x",$T$2-'Indicator Date hidden'!U42)</f>
        <v>0</v>
      </c>
      <c r="U41" s="208">
        <f>IF('Indicator Date hidden'!V42="x","x",$U$2-'Indicator Date hidden'!V42)</f>
        <v>0</v>
      </c>
      <c r="V41" s="208">
        <f>IF('Indicator Date hidden'!W42="x","x",$V$2-'Indicator Date hidden'!W42)</f>
        <v>0</v>
      </c>
      <c r="W41" s="208">
        <f>IF('Indicator Date hidden'!X42="x","x",$W$2-'Indicator Date hidden'!X42)</f>
        <v>1</v>
      </c>
      <c r="X41" s="208" t="str">
        <f>IF('Indicator Date hidden'!Y42="x","x",$X$2-'Indicator Date hidden'!Y42)</f>
        <v>x</v>
      </c>
      <c r="Y41" s="208">
        <f>IF('Indicator Date hidden'!Z42="x","x",$Y$2-'Indicator Date hidden'!Z42)</f>
        <v>0</v>
      </c>
      <c r="Z41" s="208">
        <f>IF('Indicator Date hidden'!AA42="x","x",$Z$2-'Indicator Date hidden'!AA42)</f>
        <v>0</v>
      </c>
      <c r="AA41" s="208">
        <f>IF('Indicator Date hidden'!AB42="x","x",$AA$2-'Indicator Date hidden'!AB42)</f>
        <v>0</v>
      </c>
      <c r="AB41" s="208">
        <f>IF('Indicator Date hidden'!AC42="x","x",$AB$2-'Indicator Date hidden'!AC42)</f>
        <v>0</v>
      </c>
      <c r="AC41" s="208">
        <f>IF('Indicator Date hidden'!AD42="x","x",$AC$2-'Indicator Date hidden'!AD42)</f>
        <v>0</v>
      </c>
      <c r="AD41" s="208">
        <f>IF('Indicator Date hidden'!AE42="x","x",$AD$2-'Indicator Date hidden'!AE42)</f>
        <v>0</v>
      </c>
      <c r="AE41" s="208">
        <f>IF('Indicator Date hidden'!AF42="x","x",$AE$2-'Indicator Date hidden'!AF42)</f>
        <v>0</v>
      </c>
      <c r="AF41" s="208">
        <f>IF('Indicator Date hidden'!AG42="x","x",$AF$2-'Indicator Date hidden'!AG42)</f>
        <v>1</v>
      </c>
      <c r="AG41" s="208">
        <f>IF('Indicator Date hidden'!AH42="x","x",$AG$2-'Indicator Date hidden'!AH42)</f>
        <v>0</v>
      </c>
      <c r="AH41" s="208">
        <f>IF('Indicator Date hidden'!AI42="x","x",$AH$2-'Indicator Date hidden'!AI42)</f>
        <v>0</v>
      </c>
      <c r="AI41" s="208">
        <f>IF('Indicator Date hidden'!AJ42="x","x",$AI$2-'Indicator Date hidden'!AJ42)</f>
        <v>0</v>
      </c>
      <c r="AJ41" s="208">
        <f>IF('Indicator Date hidden'!AK42="x","x",$AJ$2-'Indicator Date hidden'!AK42)</f>
        <v>1</v>
      </c>
      <c r="AK41" s="208">
        <f>IF('Indicator Date hidden'!AL42="x","x",$AK$2-'Indicator Date hidden'!AL42)</f>
        <v>0</v>
      </c>
      <c r="AL41" s="208">
        <f>IF('Indicator Date hidden'!AM42="x","x",$AL$2-'Indicator Date hidden'!AM42)</f>
        <v>0</v>
      </c>
      <c r="AM41" s="208">
        <f>IF('Indicator Date hidden'!AN42="x","x",$AM$2-'Indicator Date hidden'!AN42)</f>
        <v>0</v>
      </c>
      <c r="AN41" s="208">
        <f>IF('Indicator Date hidden'!AO42="x","x",$AN$2-'Indicator Date hidden'!AO42)</f>
        <v>0</v>
      </c>
      <c r="AO41" s="208" t="str">
        <f>IF('Indicator Date hidden'!AP42="x","x",$AO$2-'Indicator Date hidden'!AP42)</f>
        <v>x</v>
      </c>
      <c r="AP41" s="208" t="str">
        <f>IF('Indicator Date hidden'!AQ42="x","x",$AP$2-'Indicator Date hidden'!AQ42)</f>
        <v>x</v>
      </c>
      <c r="AQ41" s="208">
        <f>IF('Indicator Date hidden'!AR42="x","x",$AQ$2-'Indicator Date hidden'!AR42)</f>
        <v>0</v>
      </c>
      <c r="AR41" s="208">
        <f>IF('Indicator Date hidden'!AS42="x","x",$AR$2-'Indicator Date hidden'!AS42)</f>
        <v>0</v>
      </c>
      <c r="AS41" s="208">
        <f>IF('Indicator Date hidden'!AT42="x","x",$AS$2-'Indicator Date hidden'!AT42)</f>
        <v>0</v>
      </c>
      <c r="AT41" s="208">
        <f>IF('Indicator Date hidden'!AU42="x","x",$AT$2-'Indicator Date hidden'!AU42)</f>
        <v>0</v>
      </c>
      <c r="AU41" s="208">
        <f>IF('Indicator Date hidden'!AV42="x","x",$AU$2-'Indicator Date hidden'!AV42)</f>
        <v>2</v>
      </c>
      <c r="AV41" s="208">
        <f>IF('Indicator Date hidden'!AW42="x","x",$AV$2-'Indicator Date hidden'!AW42)</f>
        <v>0</v>
      </c>
      <c r="AW41" s="208">
        <f>IF('Indicator Date hidden'!AX42="x","x",$AW$2-'Indicator Date hidden'!AX42)</f>
        <v>0</v>
      </c>
      <c r="AX41" s="208">
        <f>IF('Indicator Date hidden'!AY42="x","x",$AX$2-'Indicator Date hidden'!AY42)</f>
        <v>0</v>
      </c>
      <c r="AY41" s="208">
        <f>IF('Indicator Date hidden'!AZ42="x","x",$AY$2-'Indicator Date hidden'!AZ42)</f>
        <v>0</v>
      </c>
      <c r="AZ41" s="208">
        <f>IF('Indicator Date hidden'!BA42="x","x",$AZ$2-'Indicator Date hidden'!BA42)</f>
        <v>0</v>
      </c>
      <c r="BA41">
        <f t="shared" si="5"/>
        <v>5</v>
      </c>
      <c r="BB41" s="21">
        <f t="shared" si="6"/>
        <v>0.10416666666666667</v>
      </c>
      <c r="BC41">
        <f t="shared" si="7"/>
        <v>4</v>
      </c>
      <c r="BD41" s="21">
        <f t="shared" si="8"/>
        <v>0.3673998351780916</v>
      </c>
      <c r="BE41" s="277">
        <f t="shared" si="9"/>
        <v>0</v>
      </c>
    </row>
    <row r="42" spans="1:57" x14ac:dyDescent="0.35">
      <c r="A42" t="s">
        <v>7429</v>
      </c>
      <c r="B42" s="208">
        <f>IF('Indicator Date hidden'!C43="x","x",$B$2-'Indicator Date hidden'!C43)</f>
        <v>0</v>
      </c>
      <c r="C42" s="208">
        <f>IF('Indicator Date hidden'!D43="x","x",$C$2-'Indicator Date hidden'!D43)</f>
        <v>0</v>
      </c>
      <c r="D42" s="208">
        <f>IF('Indicator Date hidden'!E43="x","x",$D$2-'Indicator Date hidden'!E43)</f>
        <v>0</v>
      </c>
      <c r="E42" s="208">
        <f>IF('Indicator Date hidden'!F43="x","x",$E$2-'Indicator Date hidden'!F43)</f>
        <v>0</v>
      </c>
      <c r="F42" s="208">
        <f>IF('Indicator Date hidden'!G43="x","x",$F$2-'Indicator Date hidden'!G43)</f>
        <v>0</v>
      </c>
      <c r="G42" s="208">
        <f>IF('Indicator Date hidden'!H43="x","x",$G$2-'Indicator Date hidden'!H43)</f>
        <v>0</v>
      </c>
      <c r="H42" s="208">
        <f>IF('Indicator Date hidden'!I43="x","x",$H$2-'Indicator Date hidden'!I43)</f>
        <v>0</v>
      </c>
      <c r="I42" s="208">
        <f>IF('Indicator Date hidden'!J43="x","x",$I$2-'Indicator Date hidden'!J43)</f>
        <v>0</v>
      </c>
      <c r="J42" s="208">
        <f>IF('Indicator Date hidden'!K43="x","x",$J$2-'Indicator Date hidden'!K43)</f>
        <v>0</v>
      </c>
      <c r="K42" s="208">
        <f>IF('Indicator Date hidden'!L43="x","x",$K$2-'Indicator Date hidden'!L43)</f>
        <v>0</v>
      </c>
      <c r="L42" s="208">
        <f>IF('Indicator Date hidden'!M43="x","x",$L$2-'Indicator Date hidden'!M43)</f>
        <v>0</v>
      </c>
      <c r="M42" s="208">
        <f>IF('Indicator Date hidden'!N43="x","x",$M$2-'Indicator Date hidden'!N43)</f>
        <v>0</v>
      </c>
      <c r="N42" s="208">
        <f>IF('Indicator Date hidden'!O43="x","x",$N$2-'Indicator Date hidden'!O43)</f>
        <v>0</v>
      </c>
      <c r="O42" s="208">
        <f>IF('Indicator Date hidden'!P43="x","x",$O$2-'Indicator Date hidden'!P43)</f>
        <v>0</v>
      </c>
      <c r="P42" s="208">
        <f>IF('Indicator Date hidden'!Q43="x","x",$P$2-'Indicator Date hidden'!Q43)</f>
        <v>0</v>
      </c>
      <c r="Q42" s="208" t="str">
        <f>IF('Indicator Date hidden'!R43="x","x",$Q$2-'Indicator Date hidden'!R43)</f>
        <v>x</v>
      </c>
      <c r="R42" s="208">
        <f>IF('Indicator Date hidden'!S43="x","x",$R$2-'Indicator Date hidden'!S43)</f>
        <v>0</v>
      </c>
      <c r="S42" s="208">
        <f>IF('Indicator Date hidden'!T43="x","x",$S$2-'Indicator Date hidden'!T43)</f>
        <v>0</v>
      </c>
      <c r="T42" s="208">
        <f>IF('Indicator Date hidden'!U43="x","x",$T$2-'Indicator Date hidden'!U43)</f>
        <v>0</v>
      </c>
      <c r="U42" s="208">
        <f>IF('Indicator Date hidden'!V43="x","x",$U$2-'Indicator Date hidden'!V43)</f>
        <v>0</v>
      </c>
      <c r="V42" s="208">
        <f>IF('Indicator Date hidden'!W43="x","x",$V$2-'Indicator Date hidden'!W43)</f>
        <v>0</v>
      </c>
      <c r="W42" s="208">
        <f>IF('Indicator Date hidden'!X43="x","x",$W$2-'Indicator Date hidden'!X43)</f>
        <v>6</v>
      </c>
      <c r="X42" s="208">
        <f>IF('Indicator Date hidden'!Y43="x","x",$X$2-'Indicator Date hidden'!Y43)</f>
        <v>1</v>
      </c>
      <c r="Y42" s="208">
        <f>IF('Indicator Date hidden'!Z43="x","x",$Y$2-'Indicator Date hidden'!Z43)</f>
        <v>0</v>
      </c>
      <c r="Z42" s="208">
        <f>IF('Indicator Date hidden'!AA43="x","x",$Z$2-'Indicator Date hidden'!AA43)</f>
        <v>0</v>
      </c>
      <c r="AA42" s="208">
        <f>IF('Indicator Date hidden'!AB43="x","x",$AA$2-'Indicator Date hidden'!AB43)</f>
        <v>0</v>
      </c>
      <c r="AB42" s="208">
        <f>IF('Indicator Date hidden'!AC43="x","x",$AB$2-'Indicator Date hidden'!AC43)</f>
        <v>0</v>
      </c>
      <c r="AC42" s="208">
        <f>IF('Indicator Date hidden'!AD43="x","x",$AC$2-'Indicator Date hidden'!AD43)</f>
        <v>0</v>
      </c>
      <c r="AD42" s="208">
        <f>IF('Indicator Date hidden'!AE43="x","x",$AD$2-'Indicator Date hidden'!AE43)</f>
        <v>0</v>
      </c>
      <c r="AE42" s="208">
        <f>IF('Indicator Date hidden'!AF43="x","x",$AE$2-'Indicator Date hidden'!AF43)</f>
        <v>0</v>
      </c>
      <c r="AF42" s="208">
        <f>IF('Indicator Date hidden'!AG43="x","x",$AF$2-'Indicator Date hidden'!AG43)</f>
        <v>0</v>
      </c>
      <c r="AG42" s="208">
        <f>IF('Indicator Date hidden'!AH43="x","x",$AG$2-'Indicator Date hidden'!AH43)</f>
        <v>0</v>
      </c>
      <c r="AH42" s="208">
        <f>IF('Indicator Date hidden'!AI43="x","x",$AH$2-'Indicator Date hidden'!AI43)</f>
        <v>0</v>
      </c>
      <c r="AI42" s="208">
        <f>IF('Indicator Date hidden'!AJ43="x","x",$AI$2-'Indicator Date hidden'!AJ43)</f>
        <v>0</v>
      </c>
      <c r="AJ42" s="208" t="str">
        <f>IF('Indicator Date hidden'!AK43="x","x",$AJ$2-'Indicator Date hidden'!AK43)</f>
        <v>x</v>
      </c>
      <c r="AK42" s="208">
        <f>IF('Indicator Date hidden'!AL43="x","x",$AK$2-'Indicator Date hidden'!AL43)</f>
        <v>1</v>
      </c>
      <c r="AL42" s="208">
        <f>IF('Indicator Date hidden'!AM43="x","x",$AL$2-'Indicator Date hidden'!AM43)</f>
        <v>0</v>
      </c>
      <c r="AM42" s="208">
        <f>IF('Indicator Date hidden'!AN43="x","x",$AM$2-'Indicator Date hidden'!AN43)</f>
        <v>0</v>
      </c>
      <c r="AN42" s="208">
        <f>IF('Indicator Date hidden'!AO43="x","x",$AN$2-'Indicator Date hidden'!AO43)</f>
        <v>0</v>
      </c>
      <c r="AO42" s="208">
        <f>IF('Indicator Date hidden'!AP43="x","x",$AO$2-'Indicator Date hidden'!AP43)</f>
        <v>0</v>
      </c>
      <c r="AP42" s="208">
        <f>IF('Indicator Date hidden'!AQ43="x","x",$AP$2-'Indicator Date hidden'!AQ43)</f>
        <v>0</v>
      </c>
      <c r="AQ42" s="208">
        <f>IF('Indicator Date hidden'!AR43="x","x",$AQ$2-'Indicator Date hidden'!AR43)</f>
        <v>4</v>
      </c>
      <c r="AR42" s="208">
        <f>IF('Indicator Date hidden'!AS43="x","x",$AR$2-'Indicator Date hidden'!AS43)</f>
        <v>0</v>
      </c>
      <c r="AS42" s="208">
        <f>IF('Indicator Date hidden'!AT43="x","x",$AS$2-'Indicator Date hidden'!AT43)</f>
        <v>0</v>
      </c>
      <c r="AT42" s="208">
        <f>IF('Indicator Date hidden'!AU43="x","x",$AT$2-'Indicator Date hidden'!AU43)</f>
        <v>0</v>
      </c>
      <c r="AU42" s="208">
        <f>IF('Indicator Date hidden'!AV43="x","x",$AU$2-'Indicator Date hidden'!AV43)</f>
        <v>3</v>
      </c>
      <c r="AV42" s="208">
        <f>IF('Indicator Date hidden'!AW43="x","x",$AV$2-'Indicator Date hidden'!AW43)</f>
        <v>0</v>
      </c>
      <c r="AW42" s="208">
        <f>IF('Indicator Date hidden'!AX43="x","x",$AW$2-'Indicator Date hidden'!AX43)</f>
        <v>0</v>
      </c>
      <c r="AX42" s="208">
        <f>IF('Indicator Date hidden'!AY43="x","x",$AX$2-'Indicator Date hidden'!AY43)</f>
        <v>0</v>
      </c>
      <c r="AY42" s="208">
        <f>IF('Indicator Date hidden'!AZ43="x","x",$AY$2-'Indicator Date hidden'!AZ43)</f>
        <v>0</v>
      </c>
      <c r="AZ42" s="208">
        <f>IF('Indicator Date hidden'!BA43="x","x",$AZ$2-'Indicator Date hidden'!BA43)</f>
        <v>0</v>
      </c>
      <c r="BA42">
        <f t="shared" si="5"/>
        <v>15</v>
      </c>
      <c r="BB42" s="21">
        <f t="shared" si="6"/>
        <v>0.30612244897959184</v>
      </c>
      <c r="BC42">
        <f t="shared" si="7"/>
        <v>5</v>
      </c>
      <c r="BD42" s="21">
        <f t="shared" si="8"/>
        <v>1.0917890510281842</v>
      </c>
      <c r="BE42" s="277">
        <f t="shared" si="9"/>
        <v>0</v>
      </c>
    </row>
    <row r="43" spans="1:57" x14ac:dyDescent="0.35">
      <c r="A43" t="s">
        <v>7439</v>
      </c>
      <c r="B43" s="208">
        <f>IF('Indicator Date hidden'!C44="x","x",$B$2-'Indicator Date hidden'!C44)</f>
        <v>0</v>
      </c>
      <c r="C43" s="208">
        <f>IF('Indicator Date hidden'!D44="x","x",$C$2-'Indicator Date hidden'!D44)</f>
        <v>0</v>
      </c>
      <c r="D43" s="208">
        <f>IF('Indicator Date hidden'!E44="x","x",$D$2-'Indicator Date hidden'!E44)</f>
        <v>0</v>
      </c>
      <c r="E43" s="208">
        <f>IF('Indicator Date hidden'!F44="x","x",$E$2-'Indicator Date hidden'!F44)</f>
        <v>0</v>
      </c>
      <c r="F43" s="208">
        <f>IF('Indicator Date hidden'!G44="x","x",$F$2-'Indicator Date hidden'!G44)</f>
        <v>0</v>
      </c>
      <c r="G43" s="208">
        <f>IF('Indicator Date hidden'!H44="x","x",$G$2-'Indicator Date hidden'!H44)</f>
        <v>0</v>
      </c>
      <c r="H43" s="208">
        <f>IF('Indicator Date hidden'!I44="x","x",$H$2-'Indicator Date hidden'!I44)</f>
        <v>0</v>
      </c>
      <c r="I43" s="208">
        <f>IF('Indicator Date hidden'!J44="x","x",$I$2-'Indicator Date hidden'!J44)</f>
        <v>0</v>
      </c>
      <c r="J43" s="208">
        <f>IF('Indicator Date hidden'!K44="x","x",$J$2-'Indicator Date hidden'!K44)</f>
        <v>0</v>
      </c>
      <c r="K43" s="208">
        <f>IF('Indicator Date hidden'!L44="x","x",$K$2-'Indicator Date hidden'!L44)</f>
        <v>0</v>
      </c>
      <c r="L43" s="208">
        <f>IF('Indicator Date hidden'!M44="x","x",$L$2-'Indicator Date hidden'!M44)</f>
        <v>0</v>
      </c>
      <c r="M43" s="208">
        <f>IF('Indicator Date hidden'!N44="x","x",$M$2-'Indicator Date hidden'!N44)</f>
        <v>0</v>
      </c>
      <c r="N43" s="208">
        <f>IF('Indicator Date hidden'!O44="x","x",$N$2-'Indicator Date hidden'!O44)</f>
        <v>0</v>
      </c>
      <c r="O43" s="208">
        <f>IF('Indicator Date hidden'!P44="x","x",$O$2-'Indicator Date hidden'!P44)</f>
        <v>0</v>
      </c>
      <c r="P43" s="208">
        <f>IF('Indicator Date hidden'!Q44="x","x",$P$2-'Indicator Date hidden'!Q44)</f>
        <v>0</v>
      </c>
      <c r="Q43" s="208">
        <f>IF('Indicator Date hidden'!R44="x","x",$Q$2-'Indicator Date hidden'!R44)</f>
        <v>2</v>
      </c>
      <c r="R43" s="208">
        <f>IF('Indicator Date hidden'!S44="x","x",$R$2-'Indicator Date hidden'!S44)</f>
        <v>0</v>
      </c>
      <c r="S43" s="208">
        <f>IF('Indicator Date hidden'!T44="x","x",$S$2-'Indicator Date hidden'!T44)</f>
        <v>0</v>
      </c>
      <c r="T43" s="208">
        <f>IF('Indicator Date hidden'!U44="x","x",$T$2-'Indicator Date hidden'!U44)</f>
        <v>0</v>
      </c>
      <c r="U43" s="208">
        <f>IF('Indicator Date hidden'!V44="x","x",$U$2-'Indicator Date hidden'!V44)</f>
        <v>0</v>
      </c>
      <c r="V43" s="208">
        <f>IF('Indicator Date hidden'!W44="x","x",$V$2-'Indicator Date hidden'!W44)</f>
        <v>0</v>
      </c>
      <c r="W43" s="208">
        <f>IF('Indicator Date hidden'!X44="x","x",$W$2-'Indicator Date hidden'!X44)</f>
        <v>2</v>
      </c>
      <c r="X43" s="208">
        <f>IF('Indicator Date hidden'!Y44="x","x",$X$2-'Indicator Date hidden'!Y44)</f>
        <v>4</v>
      </c>
      <c r="Y43" s="208">
        <f>IF('Indicator Date hidden'!Z44="x","x",$Y$2-'Indicator Date hidden'!Z44)</f>
        <v>0</v>
      </c>
      <c r="Z43" s="208">
        <f>IF('Indicator Date hidden'!AA44="x","x",$Z$2-'Indicator Date hidden'!AA44)</f>
        <v>0</v>
      </c>
      <c r="AA43" s="208">
        <f>IF('Indicator Date hidden'!AB44="x","x",$AA$2-'Indicator Date hidden'!AB44)</f>
        <v>0</v>
      </c>
      <c r="AB43" s="208">
        <f>IF('Indicator Date hidden'!AC44="x","x",$AB$2-'Indicator Date hidden'!AC44)</f>
        <v>0</v>
      </c>
      <c r="AC43" s="208">
        <f>IF('Indicator Date hidden'!AD44="x","x",$AC$2-'Indicator Date hidden'!AD44)</f>
        <v>0</v>
      </c>
      <c r="AD43" s="208">
        <f>IF('Indicator Date hidden'!AE44="x","x",$AD$2-'Indicator Date hidden'!AE44)</f>
        <v>0</v>
      </c>
      <c r="AE43" s="208">
        <f>IF('Indicator Date hidden'!AF44="x","x",$AE$2-'Indicator Date hidden'!AF44)</f>
        <v>0</v>
      </c>
      <c r="AF43" s="208">
        <f>IF('Indicator Date hidden'!AG44="x","x",$AF$2-'Indicator Date hidden'!AG44)</f>
        <v>5</v>
      </c>
      <c r="AG43" s="208">
        <f>IF('Indicator Date hidden'!AH44="x","x",$AG$2-'Indicator Date hidden'!AH44)</f>
        <v>0</v>
      </c>
      <c r="AH43" s="208">
        <f>IF('Indicator Date hidden'!AI44="x","x",$AH$2-'Indicator Date hidden'!AI44)</f>
        <v>0</v>
      </c>
      <c r="AI43" s="208">
        <f>IF('Indicator Date hidden'!AJ44="x","x",$AI$2-'Indicator Date hidden'!AJ44)</f>
        <v>0</v>
      </c>
      <c r="AJ43" s="208">
        <f>IF('Indicator Date hidden'!AK44="x","x",$AJ$2-'Indicator Date hidden'!AK44)</f>
        <v>1</v>
      </c>
      <c r="AK43" s="208">
        <f>IF('Indicator Date hidden'!AL44="x","x",$AK$2-'Indicator Date hidden'!AL44)</f>
        <v>1</v>
      </c>
      <c r="AL43" s="208">
        <f>IF('Indicator Date hidden'!AM44="x","x",$AL$2-'Indicator Date hidden'!AM44)</f>
        <v>0</v>
      </c>
      <c r="AM43" s="208">
        <f>IF('Indicator Date hidden'!AN44="x","x",$AM$2-'Indicator Date hidden'!AN44)</f>
        <v>0</v>
      </c>
      <c r="AN43" s="208">
        <f>IF('Indicator Date hidden'!AO44="x","x",$AN$2-'Indicator Date hidden'!AO44)</f>
        <v>0</v>
      </c>
      <c r="AO43" s="208">
        <f>IF('Indicator Date hidden'!AP44="x","x",$AO$2-'Indicator Date hidden'!AP44)</f>
        <v>0</v>
      </c>
      <c r="AP43" s="208">
        <f>IF('Indicator Date hidden'!AQ44="x","x",$AP$2-'Indicator Date hidden'!AQ44)</f>
        <v>0</v>
      </c>
      <c r="AQ43" s="208">
        <f>IF('Indicator Date hidden'!AR44="x","x",$AQ$2-'Indicator Date hidden'!AR44)</f>
        <v>0</v>
      </c>
      <c r="AR43" s="208">
        <f>IF('Indicator Date hidden'!AS44="x","x",$AR$2-'Indicator Date hidden'!AS44)</f>
        <v>0</v>
      </c>
      <c r="AS43" s="208">
        <f>IF('Indicator Date hidden'!AT44="x","x",$AS$2-'Indicator Date hidden'!AT44)</f>
        <v>0</v>
      </c>
      <c r="AT43" s="208">
        <f>IF('Indicator Date hidden'!AU44="x","x",$AT$2-'Indicator Date hidden'!AU44)</f>
        <v>0</v>
      </c>
      <c r="AU43" s="208">
        <f>IF('Indicator Date hidden'!AV44="x","x",$AU$2-'Indicator Date hidden'!AV44)</f>
        <v>2</v>
      </c>
      <c r="AV43" s="208">
        <f>IF('Indicator Date hidden'!AW44="x","x",$AV$2-'Indicator Date hidden'!AW44)</f>
        <v>0</v>
      </c>
      <c r="AW43" s="208">
        <f>IF('Indicator Date hidden'!AX44="x","x",$AW$2-'Indicator Date hidden'!AX44)</f>
        <v>0</v>
      </c>
      <c r="AX43" s="208">
        <f>IF('Indicator Date hidden'!AY44="x","x",$AX$2-'Indicator Date hidden'!AY44)</f>
        <v>0</v>
      </c>
      <c r="AY43" s="208">
        <f>IF('Indicator Date hidden'!AZ44="x","x",$AY$2-'Indicator Date hidden'!AZ44)</f>
        <v>0</v>
      </c>
      <c r="AZ43" s="208">
        <f>IF('Indicator Date hidden'!BA44="x","x",$AZ$2-'Indicator Date hidden'!BA44)</f>
        <v>0</v>
      </c>
      <c r="BA43">
        <f t="shared" si="5"/>
        <v>17</v>
      </c>
      <c r="BB43" s="21">
        <f t="shared" si="6"/>
        <v>0.33333333333333331</v>
      </c>
      <c r="BC43">
        <f t="shared" si="7"/>
        <v>7</v>
      </c>
      <c r="BD43" s="21">
        <f t="shared" si="8"/>
        <v>0.98352440815564335</v>
      </c>
      <c r="BE43" s="277">
        <f t="shared" si="9"/>
        <v>0</v>
      </c>
    </row>
    <row r="44" spans="1:57" x14ac:dyDescent="0.35">
      <c r="A44" t="s">
        <v>7431</v>
      </c>
      <c r="B44" s="208">
        <f>IF('Indicator Date hidden'!C45="x","x",$B$2-'Indicator Date hidden'!C45)</f>
        <v>0</v>
      </c>
      <c r="C44" s="208">
        <f>IF('Indicator Date hidden'!D45="x","x",$C$2-'Indicator Date hidden'!D45)</f>
        <v>0</v>
      </c>
      <c r="D44" s="208">
        <f>IF('Indicator Date hidden'!E45="x","x",$D$2-'Indicator Date hidden'!E45)</f>
        <v>0</v>
      </c>
      <c r="E44" s="208">
        <f>IF('Indicator Date hidden'!F45="x","x",$E$2-'Indicator Date hidden'!F45)</f>
        <v>0</v>
      </c>
      <c r="F44" s="208">
        <f>IF('Indicator Date hidden'!G45="x","x",$F$2-'Indicator Date hidden'!G45)</f>
        <v>0</v>
      </c>
      <c r="G44" s="208">
        <f>IF('Indicator Date hidden'!H45="x","x",$G$2-'Indicator Date hidden'!H45)</f>
        <v>0</v>
      </c>
      <c r="H44" s="208">
        <f>IF('Indicator Date hidden'!I45="x","x",$H$2-'Indicator Date hidden'!I45)</f>
        <v>0</v>
      </c>
      <c r="I44" s="208">
        <f>IF('Indicator Date hidden'!J45="x","x",$I$2-'Indicator Date hidden'!J45)</f>
        <v>0</v>
      </c>
      <c r="J44" s="208">
        <f>IF('Indicator Date hidden'!K45="x","x",$J$2-'Indicator Date hidden'!K45)</f>
        <v>0</v>
      </c>
      <c r="K44" s="208">
        <f>IF('Indicator Date hidden'!L45="x","x",$K$2-'Indicator Date hidden'!L45)</f>
        <v>0</v>
      </c>
      <c r="L44" s="208">
        <f>IF('Indicator Date hidden'!M45="x","x",$L$2-'Indicator Date hidden'!M45)</f>
        <v>0</v>
      </c>
      <c r="M44" s="208">
        <f>IF('Indicator Date hidden'!N45="x","x",$M$2-'Indicator Date hidden'!N45)</f>
        <v>0</v>
      </c>
      <c r="N44" s="208">
        <f>IF('Indicator Date hidden'!O45="x","x",$N$2-'Indicator Date hidden'!O45)</f>
        <v>0</v>
      </c>
      <c r="O44" s="208">
        <f>IF('Indicator Date hidden'!P45="x","x",$O$2-'Indicator Date hidden'!P45)</f>
        <v>0</v>
      </c>
      <c r="P44" s="208">
        <f>IF('Indicator Date hidden'!Q45="x","x",$P$2-'Indicator Date hidden'!Q45)</f>
        <v>0</v>
      </c>
      <c r="Q44" s="208" t="str">
        <f>IF('Indicator Date hidden'!R45="x","x",$Q$2-'Indicator Date hidden'!R45)</f>
        <v>x</v>
      </c>
      <c r="R44" s="208">
        <f>IF('Indicator Date hidden'!S45="x","x",$R$2-'Indicator Date hidden'!S45)</f>
        <v>0</v>
      </c>
      <c r="S44" s="208">
        <f>IF('Indicator Date hidden'!T45="x","x",$S$2-'Indicator Date hidden'!T45)</f>
        <v>0</v>
      </c>
      <c r="T44" s="208">
        <f>IF('Indicator Date hidden'!U45="x","x",$T$2-'Indicator Date hidden'!U45)</f>
        <v>0</v>
      </c>
      <c r="U44" s="208" t="str">
        <f>IF('Indicator Date hidden'!V45="x","x",$U$2-'Indicator Date hidden'!V45)</f>
        <v>x</v>
      </c>
      <c r="V44" s="208">
        <f>IF('Indicator Date hidden'!W45="x","x",$V$2-'Indicator Date hidden'!W45)</f>
        <v>0</v>
      </c>
      <c r="W44" s="208" t="str">
        <f>IF('Indicator Date hidden'!X45="x","x",$W$2-'Indicator Date hidden'!X45)</f>
        <v>x</v>
      </c>
      <c r="X44" s="208">
        <f>IF('Indicator Date hidden'!Y45="x","x",$X$2-'Indicator Date hidden'!Y45)</f>
        <v>2</v>
      </c>
      <c r="Y44" s="208">
        <f>IF('Indicator Date hidden'!Z45="x","x",$Y$2-'Indicator Date hidden'!Z45)</f>
        <v>0</v>
      </c>
      <c r="Z44" s="208">
        <f>IF('Indicator Date hidden'!AA45="x","x",$Z$2-'Indicator Date hidden'!AA45)</f>
        <v>0</v>
      </c>
      <c r="AA44" s="208" t="str">
        <f>IF('Indicator Date hidden'!AB45="x","x",$AA$2-'Indicator Date hidden'!AB45)</f>
        <v>x</v>
      </c>
      <c r="AB44" s="208">
        <f>IF('Indicator Date hidden'!AC45="x","x",$AB$2-'Indicator Date hidden'!AC45)</f>
        <v>0</v>
      </c>
      <c r="AC44" s="208">
        <f>IF('Indicator Date hidden'!AD45="x","x",$AC$2-'Indicator Date hidden'!AD45)</f>
        <v>0</v>
      </c>
      <c r="AD44" s="208" t="str">
        <f>IF('Indicator Date hidden'!AE45="x","x",$AD$2-'Indicator Date hidden'!AE45)</f>
        <v>x</v>
      </c>
      <c r="AE44" s="208">
        <f>IF('Indicator Date hidden'!AF45="x","x",$AE$2-'Indicator Date hidden'!AF45)</f>
        <v>0</v>
      </c>
      <c r="AF44" s="208">
        <f>IF('Indicator Date hidden'!AG45="x","x",$AF$2-'Indicator Date hidden'!AG45)</f>
        <v>2</v>
      </c>
      <c r="AG44" s="208">
        <f>IF('Indicator Date hidden'!AH45="x","x",$AG$2-'Indicator Date hidden'!AH45)</f>
        <v>0</v>
      </c>
      <c r="AH44" s="208">
        <f>IF('Indicator Date hidden'!AI45="x","x",$AH$2-'Indicator Date hidden'!AI45)</f>
        <v>0</v>
      </c>
      <c r="AI44" s="208">
        <f>IF('Indicator Date hidden'!AJ45="x","x",$AI$2-'Indicator Date hidden'!AJ45)</f>
        <v>0</v>
      </c>
      <c r="AJ44" s="208" t="str">
        <f>IF('Indicator Date hidden'!AK45="x","x",$AJ$2-'Indicator Date hidden'!AK45)</f>
        <v>x</v>
      </c>
      <c r="AK44" s="208">
        <f>IF('Indicator Date hidden'!AL45="x","x",$AK$2-'Indicator Date hidden'!AL45)</f>
        <v>1</v>
      </c>
      <c r="AL44" s="208">
        <f>IF('Indicator Date hidden'!AM45="x","x",$AL$2-'Indicator Date hidden'!AM45)</f>
        <v>0</v>
      </c>
      <c r="AM44" s="208">
        <f>IF('Indicator Date hidden'!AN45="x","x",$AM$2-'Indicator Date hidden'!AN45)</f>
        <v>0</v>
      </c>
      <c r="AN44" s="208">
        <f>IF('Indicator Date hidden'!AO45="x","x",$AN$2-'Indicator Date hidden'!AO45)</f>
        <v>0</v>
      </c>
      <c r="AO44" s="208">
        <f>IF('Indicator Date hidden'!AP45="x","x",$AO$2-'Indicator Date hidden'!AP45)</f>
        <v>0</v>
      </c>
      <c r="AP44" s="208">
        <f>IF('Indicator Date hidden'!AQ45="x","x",$AP$2-'Indicator Date hidden'!AQ45)</f>
        <v>0</v>
      </c>
      <c r="AQ44" s="208">
        <f>IF('Indicator Date hidden'!AR45="x","x",$AQ$2-'Indicator Date hidden'!AR45)</f>
        <v>0</v>
      </c>
      <c r="AR44" s="208">
        <f>IF('Indicator Date hidden'!AS45="x","x",$AR$2-'Indicator Date hidden'!AS45)</f>
        <v>0</v>
      </c>
      <c r="AS44" s="208">
        <f>IF('Indicator Date hidden'!AT45="x","x",$AS$2-'Indicator Date hidden'!AT45)</f>
        <v>0</v>
      </c>
      <c r="AT44" s="208">
        <f>IF('Indicator Date hidden'!AU45="x","x",$AT$2-'Indicator Date hidden'!AU45)</f>
        <v>0</v>
      </c>
      <c r="AU44" s="208">
        <f>IF('Indicator Date hidden'!AV45="x","x",$AU$2-'Indicator Date hidden'!AV45)</f>
        <v>3</v>
      </c>
      <c r="AV44" s="208">
        <f>IF('Indicator Date hidden'!AW45="x","x",$AV$2-'Indicator Date hidden'!AW45)</f>
        <v>0</v>
      </c>
      <c r="AW44" s="208">
        <f>IF('Indicator Date hidden'!AX45="x","x",$AW$2-'Indicator Date hidden'!AX45)</f>
        <v>0</v>
      </c>
      <c r="AX44" s="208">
        <f>IF('Indicator Date hidden'!AY45="x","x",$AX$2-'Indicator Date hidden'!AY45)</f>
        <v>0</v>
      </c>
      <c r="AY44" s="208">
        <f>IF('Indicator Date hidden'!AZ45="x","x",$AY$2-'Indicator Date hidden'!AZ45)</f>
        <v>0</v>
      </c>
      <c r="AZ44" s="208">
        <f>IF('Indicator Date hidden'!BA45="x","x",$AZ$2-'Indicator Date hidden'!BA45)</f>
        <v>0</v>
      </c>
      <c r="BA44">
        <f t="shared" si="5"/>
        <v>8</v>
      </c>
      <c r="BB44" s="21">
        <f t="shared" si="6"/>
        <v>0.17777777777777778</v>
      </c>
      <c r="BC44">
        <f t="shared" si="7"/>
        <v>4</v>
      </c>
      <c r="BD44" s="21">
        <f t="shared" si="8"/>
        <v>0.60695556816656282</v>
      </c>
      <c r="BE44" s="277">
        <f t="shared" si="9"/>
        <v>0</v>
      </c>
    </row>
    <row r="45" spans="1:57" x14ac:dyDescent="0.35">
      <c r="A45" t="s">
        <v>7433</v>
      </c>
      <c r="B45" s="208">
        <f>IF('Indicator Date hidden'!C46="x","x",$B$2-'Indicator Date hidden'!C46)</f>
        <v>0</v>
      </c>
      <c r="C45" s="208">
        <f>IF('Indicator Date hidden'!D46="x","x",$C$2-'Indicator Date hidden'!D46)</f>
        <v>0</v>
      </c>
      <c r="D45" s="208">
        <f>IF('Indicator Date hidden'!E46="x","x",$D$2-'Indicator Date hidden'!E46)</f>
        <v>0</v>
      </c>
      <c r="E45" s="208">
        <f>IF('Indicator Date hidden'!F46="x","x",$E$2-'Indicator Date hidden'!F46)</f>
        <v>0</v>
      </c>
      <c r="F45" s="208">
        <f>IF('Indicator Date hidden'!G46="x","x",$F$2-'Indicator Date hidden'!G46)</f>
        <v>0</v>
      </c>
      <c r="G45" s="208">
        <f>IF('Indicator Date hidden'!H46="x","x",$G$2-'Indicator Date hidden'!H46)</f>
        <v>0</v>
      </c>
      <c r="H45" s="208">
        <f>IF('Indicator Date hidden'!I46="x","x",$H$2-'Indicator Date hidden'!I46)</f>
        <v>0</v>
      </c>
      <c r="I45" s="208">
        <f>IF('Indicator Date hidden'!J46="x","x",$I$2-'Indicator Date hidden'!J46)</f>
        <v>0</v>
      </c>
      <c r="J45" s="208">
        <f>IF('Indicator Date hidden'!K46="x","x",$J$2-'Indicator Date hidden'!K46)</f>
        <v>0</v>
      </c>
      <c r="K45" s="208">
        <f>IF('Indicator Date hidden'!L46="x","x",$K$2-'Indicator Date hidden'!L46)</f>
        <v>0</v>
      </c>
      <c r="L45" s="208">
        <f>IF('Indicator Date hidden'!M46="x","x",$L$2-'Indicator Date hidden'!M46)</f>
        <v>0</v>
      </c>
      <c r="M45" s="208">
        <f>IF('Indicator Date hidden'!N46="x","x",$M$2-'Indicator Date hidden'!N46)</f>
        <v>0</v>
      </c>
      <c r="N45" s="208">
        <f>IF('Indicator Date hidden'!O46="x","x",$N$2-'Indicator Date hidden'!O46)</f>
        <v>0</v>
      </c>
      <c r="O45" s="208">
        <f>IF('Indicator Date hidden'!P46="x","x",$O$2-'Indicator Date hidden'!P46)</f>
        <v>0</v>
      </c>
      <c r="P45" s="208">
        <f>IF('Indicator Date hidden'!Q46="x","x",$P$2-'Indicator Date hidden'!Q46)</f>
        <v>0</v>
      </c>
      <c r="Q45" s="208" t="str">
        <f>IF('Indicator Date hidden'!R46="x","x",$Q$2-'Indicator Date hidden'!R46)</f>
        <v>x</v>
      </c>
      <c r="R45" s="208">
        <f>IF('Indicator Date hidden'!S46="x","x",$R$2-'Indicator Date hidden'!S46)</f>
        <v>0</v>
      </c>
      <c r="S45" s="208">
        <f>IF('Indicator Date hidden'!T46="x","x",$S$2-'Indicator Date hidden'!T46)</f>
        <v>0</v>
      </c>
      <c r="T45" s="208">
        <f>IF('Indicator Date hidden'!U46="x","x",$T$2-'Indicator Date hidden'!U46)</f>
        <v>0</v>
      </c>
      <c r="U45" s="208" t="str">
        <f>IF('Indicator Date hidden'!V46="x","x",$U$2-'Indicator Date hidden'!V46)</f>
        <v>x</v>
      </c>
      <c r="V45" s="208">
        <f>IF('Indicator Date hidden'!W46="x","x",$V$2-'Indicator Date hidden'!W46)</f>
        <v>0</v>
      </c>
      <c r="W45" s="208" t="str">
        <f>IF('Indicator Date hidden'!X46="x","x",$W$2-'Indicator Date hidden'!X46)</f>
        <v>x</v>
      </c>
      <c r="X45" s="208">
        <f>IF('Indicator Date hidden'!Y46="x","x",$X$2-'Indicator Date hidden'!Y46)</f>
        <v>4</v>
      </c>
      <c r="Y45" s="208">
        <f>IF('Indicator Date hidden'!Z46="x","x",$Y$2-'Indicator Date hidden'!Z46)</f>
        <v>0</v>
      </c>
      <c r="Z45" s="208">
        <f>IF('Indicator Date hidden'!AA46="x","x",$Z$2-'Indicator Date hidden'!AA46)</f>
        <v>0</v>
      </c>
      <c r="AA45" s="208">
        <f>IF('Indicator Date hidden'!AB46="x","x",$AA$2-'Indicator Date hidden'!AB46)</f>
        <v>0</v>
      </c>
      <c r="AB45" s="208">
        <f>IF('Indicator Date hidden'!AC46="x","x",$AB$2-'Indicator Date hidden'!AC46)</f>
        <v>0</v>
      </c>
      <c r="AC45" s="208">
        <f>IF('Indicator Date hidden'!AD46="x","x",$AC$2-'Indicator Date hidden'!AD46)</f>
        <v>0</v>
      </c>
      <c r="AD45" s="208" t="str">
        <f>IF('Indicator Date hidden'!AE46="x","x",$AD$2-'Indicator Date hidden'!AE46)</f>
        <v>x</v>
      </c>
      <c r="AE45" s="208">
        <f>IF('Indicator Date hidden'!AF46="x","x",$AE$2-'Indicator Date hidden'!AF46)</f>
        <v>0</v>
      </c>
      <c r="AF45" s="208" t="str">
        <f>IF('Indicator Date hidden'!AG46="x","x",$AF$2-'Indicator Date hidden'!AG46)</f>
        <v>x</v>
      </c>
      <c r="AG45" s="208">
        <f>IF('Indicator Date hidden'!AH46="x","x",$AG$2-'Indicator Date hidden'!AH46)</f>
        <v>0</v>
      </c>
      <c r="AH45" s="208">
        <f>IF('Indicator Date hidden'!AI46="x","x",$AH$2-'Indicator Date hidden'!AI46)</f>
        <v>0</v>
      </c>
      <c r="AI45" s="208">
        <f>IF('Indicator Date hidden'!AJ46="x","x",$AI$2-'Indicator Date hidden'!AJ46)</f>
        <v>0</v>
      </c>
      <c r="AJ45" s="208" t="str">
        <f>IF('Indicator Date hidden'!AK46="x","x",$AJ$2-'Indicator Date hidden'!AK46)</f>
        <v>x</v>
      </c>
      <c r="AK45" s="208">
        <f>IF('Indicator Date hidden'!AL46="x","x",$AK$2-'Indicator Date hidden'!AL46)</f>
        <v>1</v>
      </c>
      <c r="AL45" s="208">
        <f>IF('Indicator Date hidden'!AM46="x","x",$AL$2-'Indicator Date hidden'!AM46)</f>
        <v>0</v>
      </c>
      <c r="AM45" s="208">
        <f>IF('Indicator Date hidden'!AN46="x","x",$AM$2-'Indicator Date hidden'!AN46)</f>
        <v>0</v>
      </c>
      <c r="AN45" s="208">
        <f>IF('Indicator Date hidden'!AO46="x","x",$AN$2-'Indicator Date hidden'!AO46)</f>
        <v>0</v>
      </c>
      <c r="AO45" s="208" t="str">
        <f>IF('Indicator Date hidden'!AP46="x","x",$AO$2-'Indicator Date hidden'!AP46)</f>
        <v>x</v>
      </c>
      <c r="AP45" s="208" t="str">
        <f>IF('Indicator Date hidden'!AQ46="x","x",$AP$2-'Indicator Date hidden'!AQ46)</f>
        <v>x</v>
      </c>
      <c r="AQ45" s="208">
        <f>IF('Indicator Date hidden'!AR46="x","x",$AQ$2-'Indicator Date hidden'!AR46)</f>
        <v>4</v>
      </c>
      <c r="AR45" s="208">
        <f>IF('Indicator Date hidden'!AS46="x","x",$AR$2-'Indicator Date hidden'!AS46)</f>
        <v>0</v>
      </c>
      <c r="AS45" s="208">
        <f>IF('Indicator Date hidden'!AT46="x","x",$AS$2-'Indicator Date hidden'!AT46)</f>
        <v>0</v>
      </c>
      <c r="AT45" s="208">
        <f>IF('Indicator Date hidden'!AU46="x","x",$AT$2-'Indicator Date hidden'!AU46)</f>
        <v>0</v>
      </c>
      <c r="AU45" s="208">
        <f>IF('Indicator Date hidden'!AV46="x","x",$AU$2-'Indicator Date hidden'!AV46)</f>
        <v>2</v>
      </c>
      <c r="AV45" s="208">
        <f>IF('Indicator Date hidden'!AW46="x","x",$AV$2-'Indicator Date hidden'!AW46)</f>
        <v>0</v>
      </c>
      <c r="AW45" s="208">
        <f>IF('Indicator Date hidden'!AX46="x","x",$AW$2-'Indicator Date hidden'!AX46)</f>
        <v>0</v>
      </c>
      <c r="AX45" s="208">
        <f>IF('Indicator Date hidden'!AY46="x","x",$AX$2-'Indicator Date hidden'!AY46)</f>
        <v>0</v>
      </c>
      <c r="AY45" s="208">
        <f>IF('Indicator Date hidden'!AZ46="x","x",$AY$2-'Indicator Date hidden'!AZ46)</f>
        <v>0</v>
      </c>
      <c r="AZ45" s="208">
        <f>IF('Indicator Date hidden'!BA46="x","x",$AZ$2-'Indicator Date hidden'!BA46)</f>
        <v>0</v>
      </c>
      <c r="BA45">
        <f t="shared" si="5"/>
        <v>11</v>
      </c>
      <c r="BB45" s="21">
        <f t="shared" si="6"/>
        <v>0.2558139534883721</v>
      </c>
      <c r="BC45">
        <f t="shared" si="7"/>
        <v>4</v>
      </c>
      <c r="BD45" s="21">
        <f t="shared" si="8"/>
        <v>0.89164137268282861</v>
      </c>
      <c r="BE45" s="277">
        <f t="shared" si="9"/>
        <v>0</v>
      </c>
    </row>
    <row r="46" spans="1:57" x14ac:dyDescent="0.35">
      <c r="A46" t="s">
        <v>7435</v>
      </c>
      <c r="B46" s="208">
        <f>IF('Indicator Date hidden'!C47="x","x",$B$2-'Indicator Date hidden'!C47)</f>
        <v>0</v>
      </c>
      <c r="C46" s="208">
        <f>IF('Indicator Date hidden'!D47="x","x",$C$2-'Indicator Date hidden'!D47)</f>
        <v>0</v>
      </c>
      <c r="D46" s="208">
        <f>IF('Indicator Date hidden'!E47="x","x",$D$2-'Indicator Date hidden'!E47)</f>
        <v>0</v>
      </c>
      <c r="E46" s="208">
        <f>IF('Indicator Date hidden'!F47="x","x",$E$2-'Indicator Date hidden'!F47)</f>
        <v>0</v>
      </c>
      <c r="F46" s="208">
        <f>IF('Indicator Date hidden'!G47="x","x",$F$2-'Indicator Date hidden'!G47)</f>
        <v>0</v>
      </c>
      <c r="G46" s="208">
        <f>IF('Indicator Date hidden'!H47="x","x",$G$2-'Indicator Date hidden'!H47)</f>
        <v>0</v>
      </c>
      <c r="H46" s="208">
        <f>IF('Indicator Date hidden'!I47="x","x",$H$2-'Indicator Date hidden'!I47)</f>
        <v>0</v>
      </c>
      <c r="I46" s="208">
        <f>IF('Indicator Date hidden'!J47="x","x",$I$2-'Indicator Date hidden'!J47)</f>
        <v>0</v>
      </c>
      <c r="J46" s="208">
        <f>IF('Indicator Date hidden'!K47="x","x",$J$2-'Indicator Date hidden'!K47)</f>
        <v>0</v>
      </c>
      <c r="K46" s="208">
        <f>IF('Indicator Date hidden'!L47="x","x",$K$2-'Indicator Date hidden'!L47)</f>
        <v>0</v>
      </c>
      <c r="L46" s="208">
        <f>IF('Indicator Date hidden'!M47="x","x",$L$2-'Indicator Date hidden'!M47)</f>
        <v>0</v>
      </c>
      <c r="M46" s="208">
        <f>IF('Indicator Date hidden'!N47="x","x",$M$2-'Indicator Date hidden'!N47)</f>
        <v>0</v>
      </c>
      <c r="N46" s="208">
        <f>IF('Indicator Date hidden'!O47="x","x",$N$2-'Indicator Date hidden'!O47)</f>
        <v>0</v>
      </c>
      <c r="O46" s="208">
        <f>IF('Indicator Date hidden'!P47="x","x",$O$2-'Indicator Date hidden'!P47)</f>
        <v>0</v>
      </c>
      <c r="P46" s="208">
        <f>IF('Indicator Date hidden'!Q47="x","x",$P$2-'Indicator Date hidden'!Q47)</f>
        <v>0</v>
      </c>
      <c r="Q46" s="208" t="str">
        <f>IF('Indicator Date hidden'!R47="x","x",$Q$2-'Indicator Date hidden'!R47)</f>
        <v>x</v>
      </c>
      <c r="R46" s="208">
        <f>IF('Indicator Date hidden'!S47="x","x",$R$2-'Indicator Date hidden'!S47)</f>
        <v>0</v>
      </c>
      <c r="S46" s="208">
        <f>IF('Indicator Date hidden'!T47="x","x",$S$2-'Indicator Date hidden'!T47)</f>
        <v>0</v>
      </c>
      <c r="T46" s="208">
        <f>IF('Indicator Date hidden'!U47="x","x",$T$2-'Indicator Date hidden'!U47)</f>
        <v>0</v>
      </c>
      <c r="U46" s="208" t="str">
        <f>IF('Indicator Date hidden'!V47="x","x",$U$2-'Indicator Date hidden'!V47)</f>
        <v>x</v>
      </c>
      <c r="V46" s="208">
        <f>IF('Indicator Date hidden'!W47="x","x",$V$2-'Indicator Date hidden'!W47)</f>
        <v>0</v>
      </c>
      <c r="W46" s="208" t="str">
        <f>IF('Indicator Date hidden'!X47="x","x",$W$2-'Indicator Date hidden'!X47)</f>
        <v>x</v>
      </c>
      <c r="X46" s="208">
        <f>IF('Indicator Date hidden'!Y47="x","x",$X$2-'Indicator Date hidden'!Y47)</f>
        <v>2</v>
      </c>
      <c r="Y46" s="208">
        <f>IF('Indicator Date hidden'!Z47="x","x",$Y$2-'Indicator Date hidden'!Z47)</f>
        <v>0</v>
      </c>
      <c r="Z46" s="208">
        <f>IF('Indicator Date hidden'!AA47="x","x",$Z$2-'Indicator Date hidden'!AA47)</f>
        <v>0</v>
      </c>
      <c r="AA46" s="208">
        <f>IF('Indicator Date hidden'!AB47="x","x",$AA$2-'Indicator Date hidden'!AB47)</f>
        <v>1</v>
      </c>
      <c r="AB46" s="208">
        <f>IF('Indicator Date hidden'!AC47="x","x",$AB$2-'Indicator Date hidden'!AC47)</f>
        <v>0</v>
      </c>
      <c r="AC46" s="208">
        <f>IF('Indicator Date hidden'!AD47="x","x",$AC$2-'Indicator Date hidden'!AD47)</f>
        <v>0</v>
      </c>
      <c r="AD46" s="208" t="str">
        <f>IF('Indicator Date hidden'!AE47="x","x",$AD$2-'Indicator Date hidden'!AE47)</f>
        <v>x</v>
      </c>
      <c r="AE46" s="208">
        <f>IF('Indicator Date hidden'!AF47="x","x",$AE$2-'Indicator Date hidden'!AF47)</f>
        <v>0</v>
      </c>
      <c r="AF46" s="208">
        <f>IF('Indicator Date hidden'!AG47="x","x",$AF$2-'Indicator Date hidden'!AG47)</f>
        <v>1</v>
      </c>
      <c r="AG46" s="208">
        <f>IF('Indicator Date hidden'!AH47="x","x",$AG$2-'Indicator Date hidden'!AH47)</f>
        <v>0</v>
      </c>
      <c r="AH46" s="208">
        <f>IF('Indicator Date hidden'!AI47="x","x",$AH$2-'Indicator Date hidden'!AI47)</f>
        <v>0</v>
      </c>
      <c r="AI46" s="208">
        <f>IF('Indicator Date hidden'!AJ47="x","x",$AI$2-'Indicator Date hidden'!AJ47)</f>
        <v>0</v>
      </c>
      <c r="AJ46" s="208">
        <f>IF('Indicator Date hidden'!AK47="x","x",$AJ$2-'Indicator Date hidden'!AK47)</f>
        <v>1</v>
      </c>
      <c r="AK46" s="208">
        <f>IF('Indicator Date hidden'!AL47="x","x",$AK$2-'Indicator Date hidden'!AL47)</f>
        <v>1</v>
      </c>
      <c r="AL46" s="208">
        <f>IF('Indicator Date hidden'!AM47="x","x",$AL$2-'Indicator Date hidden'!AM47)</f>
        <v>0</v>
      </c>
      <c r="AM46" s="208">
        <f>IF('Indicator Date hidden'!AN47="x","x",$AM$2-'Indicator Date hidden'!AN47)</f>
        <v>0</v>
      </c>
      <c r="AN46" s="208">
        <f>IF('Indicator Date hidden'!AO47="x","x",$AN$2-'Indicator Date hidden'!AO47)</f>
        <v>0</v>
      </c>
      <c r="AO46" s="208">
        <f>IF('Indicator Date hidden'!AP47="x","x",$AO$2-'Indicator Date hidden'!AP47)</f>
        <v>0</v>
      </c>
      <c r="AP46" s="208">
        <f>IF('Indicator Date hidden'!AQ47="x","x",$AP$2-'Indicator Date hidden'!AQ47)</f>
        <v>0</v>
      </c>
      <c r="AQ46" s="208" t="str">
        <f>IF('Indicator Date hidden'!AR47="x","x",$AQ$2-'Indicator Date hidden'!AR47)</f>
        <v>x</v>
      </c>
      <c r="AR46" s="208">
        <f>IF('Indicator Date hidden'!AS47="x","x",$AR$2-'Indicator Date hidden'!AS47)</f>
        <v>0</v>
      </c>
      <c r="AS46" s="208">
        <f>IF('Indicator Date hidden'!AT47="x","x",$AS$2-'Indicator Date hidden'!AT47)</f>
        <v>0</v>
      </c>
      <c r="AT46" s="208">
        <f>IF('Indicator Date hidden'!AU47="x","x",$AT$2-'Indicator Date hidden'!AU47)</f>
        <v>0</v>
      </c>
      <c r="AU46" s="208">
        <f>IF('Indicator Date hidden'!AV47="x","x",$AU$2-'Indicator Date hidden'!AV47)</f>
        <v>3</v>
      </c>
      <c r="AV46" s="208">
        <f>IF('Indicator Date hidden'!AW47="x","x",$AV$2-'Indicator Date hidden'!AW47)</f>
        <v>0</v>
      </c>
      <c r="AW46" s="208">
        <f>IF('Indicator Date hidden'!AX47="x","x",$AW$2-'Indicator Date hidden'!AX47)</f>
        <v>0</v>
      </c>
      <c r="AX46" s="208">
        <f>IF('Indicator Date hidden'!AY47="x","x",$AX$2-'Indicator Date hidden'!AY47)</f>
        <v>0</v>
      </c>
      <c r="AY46" s="208">
        <f>IF('Indicator Date hidden'!AZ47="x","x",$AY$2-'Indicator Date hidden'!AZ47)</f>
        <v>0</v>
      </c>
      <c r="AZ46" s="208">
        <f>IF('Indicator Date hidden'!BA47="x","x",$AZ$2-'Indicator Date hidden'!BA47)</f>
        <v>0</v>
      </c>
      <c r="BA46">
        <f t="shared" si="5"/>
        <v>9</v>
      </c>
      <c r="BB46" s="21">
        <f t="shared" si="6"/>
        <v>0.19565217391304349</v>
      </c>
      <c r="BC46">
        <f t="shared" si="7"/>
        <v>6</v>
      </c>
      <c r="BD46" s="21">
        <f t="shared" si="8"/>
        <v>0.57557401282059684</v>
      </c>
      <c r="BE46" s="277">
        <f t="shared" si="9"/>
        <v>0</v>
      </c>
    </row>
    <row r="47" spans="1:57" x14ac:dyDescent="0.35">
      <c r="A47" t="s">
        <v>7437</v>
      </c>
      <c r="B47" s="208">
        <f>IF('Indicator Date hidden'!C48="x","x",$B$2-'Indicator Date hidden'!C48)</f>
        <v>0</v>
      </c>
      <c r="C47" s="208">
        <f>IF('Indicator Date hidden'!D48="x","x",$C$2-'Indicator Date hidden'!D48)</f>
        <v>0</v>
      </c>
      <c r="D47" s="208">
        <f>IF('Indicator Date hidden'!E48="x","x",$D$2-'Indicator Date hidden'!E48)</f>
        <v>0</v>
      </c>
      <c r="E47" s="208">
        <f>IF('Indicator Date hidden'!F48="x","x",$E$2-'Indicator Date hidden'!F48)</f>
        <v>0</v>
      </c>
      <c r="F47" s="208">
        <f>IF('Indicator Date hidden'!G48="x","x",$F$2-'Indicator Date hidden'!G48)</f>
        <v>0</v>
      </c>
      <c r="G47" s="208">
        <f>IF('Indicator Date hidden'!H48="x","x",$G$2-'Indicator Date hidden'!H48)</f>
        <v>0</v>
      </c>
      <c r="H47" s="208">
        <f>IF('Indicator Date hidden'!I48="x","x",$H$2-'Indicator Date hidden'!I48)</f>
        <v>0</v>
      </c>
      <c r="I47" s="208">
        <f>IF('Indicator Date hidden'!J48="x","x",$I$2-'Indicator Date hidden'!J48)</f>
        <v>0</v>
      </c>
      <c r="J47" s="208">
        <f>IF('Indicator Date hidden'!K48="x","x",$J$2-'Indicator Date hidden'!K48)</f>
        <v>0</v>
      </c>
      <c r="K47" s="208">
        <f>IF('Indicator Date hidden'!L48="x","x",$K$2-'Indicator Date hidden'!L48)</f>
        <v>0</v>
      </c>
      <c r="L47" s="208">
        <f>IF('Indicator Date hidden'!M48="x","x",$L$2-'Indicator Date hidden'!M48)</f>
        <v>0</v>
      </c>
      <c r="M47" s="208">
        <f>IF('Indicator Date hidden'!N48="x","x",$M$2-'Indicator Date hidden'!N48)</f>
        <v>0</v>
      </c>
      <c r="N47" s="208">
        <f>IF('Indicator Date hidden'!O48="x","x",$N$2-'Indicator Date hidden'!O48)</f>
        <v>0</v>
      </c>
      <c r="O47" s="208">
        <f>IF('Indicator Date hidden'!P48="x","x",$O$2-'Indicator Date hidden'!P48)</f>
        <v>0</v>
      </c>
      <c r="P47" s="208">
        <f>IF('Indicator Date hidden'!Q48="x","x",$P$2-'Indicator Date hidden'!Q48)</f>
        <v>0</v>
      </c>
      <c r="Q47" s="208" t="str">
        <f>IF('Indicator Date hidden'!R48="x","x",$Q$2-'Indicator Date hidden'!R48)</f>
        <v>x</v>
      </c>
      <c r="R47" s="208">
        <f>IF('Indicator Date hidden'!S48="x","x",$R$2-'Indicator Date hidden'!S48)</f>
        <v>0</v>
      </c>
      <c r="S47" s="208">
        <f>IF('Indicator Date hidden'!T48="x","x",$S$2-'Indicator Date hidden'!T48)</f>
        <v>0</v>
      </c>
      <c r="T47" s="208">
        <f>IF('Indicator Date hidden'!U48="x","x",$T$2-'Indicator Date hidden'!U48)</f>
        <v>0</v>
      </c>
      <c r="U47" s="208" t="str">
        <f>IF('Indicator Date hidden'!V48="x","x",$U$2-'Indicator Date hidden'!V48)</f>
        <v>x</v>
      </c>
      <c r="V47" s="208">
        <f>IF('Indicator Date hidden'!W48="x","x",$V$2-'Indicator Date hidden'!W48)</f>
        <v>0</v>
      </c>
      <c r="W47" s="208" t="str">
        <f>IF('Indicator Date hidden'!X48="x","x",$W$2-'Indicator Date hidden'!X48)</f>
        <v>x</v>
      </c>
      <c r="X47" s="208">
        <f>IF('Indicator Date hidden'!Y48="x","x",$X$2-'Indicator Date hidden'!Y48)</f>
        <v>3</v>
      </c>
      <c r="Y47" s="208">
        <f>IF('Indicator Date hidden'!Z48="x","x",$Y$2-'Indicator Date hidden'!Z48)</f>
        <v>0</v>
      </c>
      <c r="Z47" s="208">
        <f>IF('Indicator Date hidden'!AA48="x","x",$Z$2-'Indicator Date hidden'!AA48)</f>
        <v>0</v>
      </c>
      <c r="AA47" s="208">
        <f>IF('Indicator Date hidden'!AB48="x","x",$AA$2-'Indicator Date hidden'!AB48)</f>
        <v>1</v>
      </c>
      <c r="AB47" s="208">
        <f>IF('Indicator Date hidden'!AC48="x","x",$AB$2-'Indicator Date hidden'!AC48)</f>
        <v>0</v>
      </c>
      <c r="AC47" s="208">
        <f>IF('Indicator Date hidden'!AD48="x","x",$AC$2-'Indicator Date hidden'!AD48)</f>
        <v>0</v>
      </c>
      <c r="AD47" s="208" t="str">
        <f>IF('Indicator Date hidden'!AE48="x","x",$AD$2-'Indicator Date hidden'!AE48)</f>
        <v>x</v>
      </c>
      <c r="AE47" s="208">
        <f>IF('Indicator Date hidden'!AF48="x","x",$AE$2-'Indicator Date hidden'!AF48)</f>
        <v>0</v>
      </c>
      <c r="AF47" s="208">
        <f>IF('Indicator Date hidden'!AG48="x","x",$AF$2-'Indicator Date hidden'!AG48)</f>
        <v>1</v>
      </c>
      <c r="AG47" s="208">
        <f>IF('Indicator Date hidden'!AH48="x","x",$AG$2-'Indicator Date hidden'!AH48)</f>
        <v>0</v>
      </c>
      <c r="AH47" s="208">
        <f>IF('Indicator Date hidden'!AI48="x","x",$AH$2-'Indicator Date hidden'!AI48)</f>
        <v>0</v>
      </c>
      <c r="AI47" s="208">
        <f>IF('Indicator Date hidden'!AJ48="x","x",$AI$2-'Indicator Date hidden'!AJ48)</f>
        <v>0</v>
      </c>
      <c r="AJ47" s="208" t="str">
        <f>IF('Indicator Date hidden'!AK48="x","x",$AJ$2-'Indicator Date hidden'!AK48)</f>
        <v>x</v>
      </c>
      <c r="AK47" s="208">
        <f>IF('Indicator Date hidden'!AL48="x","x",$AK$2-'Indicator Date hidden'!AL48)</f>
        <v>1</v>
      </c>
      <c r="AL47" s="208">
        <f>IF('Indicator Date hidden'!AM48="x","x",$AL$2-'Indicator Date hidden'!AM48)</f>
        <v>0</v>
      </c>
      <c r="AM47" s="208">
        <f>IF('Indicator Date hidden'!AN48="x","x",$AM$2-'Indicator Date hidden'!AN48)</f>
        <v>0</v>
      </c>
      <c r="AN47" s="208">
        <f>IF('Indicator Date hidden'!AO48="x","x",$AN$2-'Indicator Date hidden'!AO48)</f>
        <v>0</v>
      </c>
      <c r="AO47" s="208">
        <f>IF('Indicator Date hidden'!AP48="x","x",$AO$2-'Indicator Date hidden'!AP48)</f>
        <v>0</v>
      </c>
      <c r="AP47" s="208">
        <f>IF('Indicator Date hidden'!AQ48="x","x",$AP$2-'Indicator Date hidden'!AQ48)</f>
        <v>0</v>
      </c>
      <c r="AQ47" s="208">
        <f>IF('Indicator Date hidden'!AR48="x","x",$AQ$2-'Indicator Date hidden'!AR48)</f>
        <v>0</v>
      </c>
      <c r="AR47" s="208">
        <f>IF('Indicator Date hidden'!AS48="x","x",$AR$2-'Indicator Date hidden'!AS48)</f>
        <v>0</v>
      </c>
      <c r="AS47" s="208">
        <f>IF('Indicator Date hidden'!AT48="x","x",$AS$2-'Indicator Date hidden'!AT48)</f>
        <v>0</v>
      </c>
      <c r="AT47" s="208">
        <f>IF('Indicator Date hidden'!AU48="x","x",$AT$2-'Indicator Date hidden'!AU48)</f>
        <v>0</v>
      </c>
      <c r="AU47" s="208" t="str">
        <f>IF('Indicator Date hidden'!AV48="x","x",$AU$2-'Indicator Date hidden'!AV48)</f>
        <v>x</v>
      </c>
      <c r="AV47" s="208">
        <f>IF('Indicator Date hidden'!AW48="x","x",$AV$2-'Indicator Date hidden'!AW48)</f>
        <v>0</v>
      </c>
      <c r="AW47" s="208">
        <f>IF('Indicator Date hidden'!AX48="x","x",$AW$2-'Indicator Date hidden'!AX48)</f>
        <v>0</v>
      </c>
      <c r="AX47" s="208">
        <f>IF('Indicator Date hidden'!AY48="x","x",$AX$2-'Indicator Date hidden'!AY48)</f>
        <v>0</v>
      </c>
      <c r="AY47" s="208">
        <f>IF('Indicator Date hidden'!AZ48="x","x",$AY$2-'Indicator Date hidden'!AZ48)</f>
        <v>0</v>
      </c>
      <c r="AZ47" s="208">
        <f>IF('Indicator Date hidden'!BA48="x","x",$AZ$2-'Indicator Date hidden'!BA48)</f>
        <v>0</v>
      </c>
      <c r="BA47">
        <f t="shared" si="5"/>
        <v>6</v>
      </c>
      <c r="BB47" s="21">
        <f t="shared" si="6"/>
        <v>0.13333333333333333</v>
      </c>
      <c r="BC47">
        <f t="shared" si="7"/>
        <v>4</v>
      </c>
      <c r="BD47" s="21">
        <f t="shared" si="8"/>
        <v>0.49888765156985887</v>
      </c>
      <c r="BE47" s="277">
        <f t="shared" si="9"/>
        <v>0</v>
      </c>
    </row>
    <row r="48" spans="1:57" x14ac:dyDescent="0.35">
      <c r="A48" t="s">
        <v>7443</v>
      </c>
      <c r="B48" s="208">
        <f>IF('Indicator Date hidden'!C49="x","x",$B$2-'Indicator Date hidden'!C49)</f>
        <v>0</v>
      </c>
      <c r="C48" s="208">
        <f>IF('Indicator Date hidden'!D49="x","x",$C$2-'Indicator Date hidden'!D49)</f>
        <v>0</v>
      </c>
      <c r="D48" s="208">
        <f>IF('Indicator Date hidden'!E49="x","x",$D$2-'Indicator Date hidden'!E49)</f>
        <v>0</v>
      </c>
      <c r="E48" s="208">
        <f>IF('Indicator Date hidden'!F49="x","x",$E$2-'Indicator Date hidden'!F49)</f>
        <v>0</v>
      </c>
      <c r="F48" s="208">
        <f>IF('Indicator Date hidden'!G49="x","x",$F$2-'Indicator Date hidden'!G49)</f>
        <v>0</v>
      </c>
      <c r="G48" s="208">
        <f>IF('Indicator Date hidden'!H49="x","x",$G$2-'Indicator Date hidden'!H49)</f>
        <v>0</v>
      </c>
      <c r="H48" s="208">
        <f>IF('Indicator Date hidden'!I49="x","x",$H$2-'Indicator Date hidden'!I49)</f>
        <v>0</v>
      </c>
      <c r="I48" s="208">
        <f>IF('Indicator Date hidden'!J49="x","x",$I$2-'Indicator Date hidden'!J49)</f>
        <v>0</v>
      </c>
      <c r="J48" s="208">
        <f>IF('Indicator Date hidden'!K49="x","x",$J$2-'Indicator Date hidden'!K49)</f>
        <v>0</v>
      </c>
      <c r="K48" s="208">
        <f>IF('Indicator Date hidden'!L49="x","x",$K$2-'Indicator Date hidden'!L49)</f>
        <v>0</v>
      </c>
      <c r="L48" s="208">
        <f>IF('Indicator Date hidden'!M49="x","x",$L$2-'Indicator Date hidden'!M49)</f>
        <v>0</v>
      </c>
      <c r="M48" s="208">
        <f>IF('Indicator Date hidden'!N49="x","x",$M$2-'Indicator Date hidden'!N49)</f>
        <v>0</v>
      </c>
      <c r="N48" s="208">
        <f>IF('Indicator Date hidden'!O49="x","x",$N$2-'Indicator Date hidden'!O49)</f>
        <v>0</v>
      </c>
      <c r="O48" s="208">
        <f>IF('Indicator Date hidden'!P49="x","x",$O$2-'Indicator Date hidden'!P49)</f>
        <v>0</v>
      </c>
      <c r="P48" s="208">
        <f>IF('Indicator Date hidden'!Q49="x","x",$P$2-'Indicator Date hidden'!Q49)</f>
        <v>0</v>
      </c>
      <c r="Q48" s="208" t="str">
        <f>IF('Indicator Date hidden'!R49="x","x",$Q$2-'Indicator Date hidden'!R49)</f>
        <v>x</v>
      </c>
      <c r="R48" s="208">
        <f>IF('Indicator Date hidden'!S49="x","x",$R$2-'Indicator Date hidden'!S49)</f>
        <v>0</v>
      </c>
      <c r="S48" s="208">
        <f>IF('Indicator Date hidden'!T49="x","x",$S$2-'Indicator Date hidden'!T49)</f>
        <v>0</v>
      </c>
      <c r="T48" s="208">
        <f>IF('Indicator Date hidden'!U49="x","x",$T$2-'Indicator Date hidden'!U49)</f>
        <v>0</v>
      </c>
      <c r="U48" s="208" t="str">
        <f>IF('Indicator Date hidden'!V49="x","x",$U$2-'Indicator Date hidden'!V49)</f>
        <v>x</v>
      </c>
      <c r="V48" s="208">
        <f>IF('Indicator Date hidden'!W49="x","x",$V$2-'Indicator Date hidden'!W49)</f>
        <v>0</v>
      </c>
      <c r="W48" s="208" t="str">
        <f>IF('Indicator Date hidden'!X49="x","x",$W$2-'Indicator Date hidden'!X49)</f>
        <v>x</v>
      </c>
      <c r="X48" s="208">
        <f>IF('Indicator Date hidden'!Y49="x","x",$X$2-'Indicator Date hidden'!Y49)</f>
        <v>4</v>
      </c>
      <c r="Y48" s="208">
        <f>IF('Indicator Date hidden'!Z49="x","x",$Y$2-'Indicator Date hidden'!Z49)</f>
        <v>0</v>
      </c>
      <c r="Z48" s="208">
        <f>IF('Indicator Date hidden'!AA49="x","x",$Z$2-'Indicator Date hidden'!AA49)</f>
        <v>0</v>
      </c>
      <c r="AA48" s="208">
        <f>IF('Indicator Date hidden'!AB49="x","x",$AA$2-'Indicator Date hidden'!AB49)</f>
        <v>0</v>
      </c>
      <c r="AB48" s="208">
        <f>IF('Indicator Date hidden'!AC49="x","x",$AB$2-'Indicator Date hidden'!AC49)</f>
        <v>0</v>
      </c>
      <c r="AC48" s="208">
        <f>IF('Indicator Date hidden'!AD49="x","x",$AC$2-'Indicator Date hidden'!AD49)</f>
        <v>0</v>
      </c>
      <c r="AD48" s="208" t="str">
        <f>IF('Indicator Date hidden'!AE49="x","x",$AD$2-'Indicator Date hidden'!AE49)</f>
        <v>x</v>
      </c>
      <c r="AE48" s="208">
        <f>IF('Indicator Date hidden'!AF49="x","x",$AE$2-'Indicator Date hidden'!AF49)</f>
        <v>0</v>
      </c>
      <c r="AF48" s="208">
        <f>IF('Indicator Date hidden'!AG49="x","x",$AF$2-'Indicator Date hidden'!AG49)</f>
        <v>1</v>
      </c>
      <c r="AG48" s="208">
        <f>IF('Indicator Date hidden'!AH49="x","x",$AG$2-'Indicator Date hidden'!AH49)</f>
        <v>0</v>
      </c>
      <c r="AH48" s="208">
        <f>IF('Indicator Date hidden'!AI49="x","x",$AH$2-'Indicator Date hidden'!AI49)</f>
        <v>0</v>
      </c>
      <c r="AI48" s="208">
        <f>IF('Indicator Date hidden'!AJ49="x","x",$AI$2-'Indicator Date hidden'!AJ49)</f>
        <v>0</v>
      </c>
      <c r="AJ48" s="208" t="str">
        <f>IF('Indicator Date hidden'!AK49="x","x",$AJ$2-'Indicator Date hidden'!AK49)</f>
        <v>x</v>
      </c>
      <c r="AK48" s="208">
        <f>IF('Indicator Date hidden'!AL49="x","x",$AK$2-'Indicator Date hidden'!AL49)</f>
        <v>1</v>
      </c>
      <c r="AL48" s="208">
        <f>IF('Indicator Date hidden'!AM49="x","x",$AL$2-'Indicator Date hidden'!AM49)</f>
        <v>0</v>
      </c>
      <c r="AM48" s="208">
        <f>IF('Indicator Date hidden'!AN49="x","x",$AM$2-'Indicator Date hidden'!AN49)</f>
        <v>0</v>
      </c>
      <c r="AN48" s="208">
        <f>IF('Indicator Date hidden'!AO49="x","x",$AN$2-'Indicator Date hidden'!AO49)</f>
        <v>0</v>
      </c>
      <c r="AO48" s="208">
        <f>IF('Indicator Date hidden'!AP49="x","x",$AO$2-'Indicator Date hidden'!AP49)</f>
        <v>0</v>
      </c>
      <c r="AP48" s="208">
        <f>IF('Indicator Date hidden'!AQ49="x","x",$AP$2-'Indicator Date hidden'!AQ49)</f>
        <v>0</v>
      </c>
      <c r="AQ48" s="208">
        <f>IF('Indicator Date hidden'!AR49="x","x",$AQ$2-'Indicator Date hidden'!AR49)</f>
        <v>0</v>
      </c>
      <c r="AR48" s="208">
        <f>IF('Indicator Date hidden'!AS49="x","x",$AR$2-'Indicator Date hidden'!AS49)</f>
        <v>0</v>
      </c>
      <c r="AS48" s="208">
        <f>IF('Indicator Date hidden'!AT49="x","x",$AS$2-'Indicator Date hidden'!AT49)</f>
        <v>0</v>
      </c>
      <c r="AT48" s="208">
        <f>IF('Indicator Date hidden'!AU49="x","x",$AT$2-'Indicator Date hidden'!AU49)</f>
        <v>0</v>
      </c>
      <c r="AU48" s="208" t="str">
        <f>IF('Indicator Date hidden'!AV49="x","x",$AU$2-'Indicator Date hidden'!AV49)</f>
        <v>x</v>
      </c>
      <c r="AV48" s="208">
        <f>IF('Indicator Date hidden'!AW49="x","x",$AV$2-'Indicator Date hidden'!AW49)</f>
        <v>0</v>
      </c>
      <c r="AW48" s="208">
        <f>IF('Indicator Date hidden'!AX49="x","x",$AW$2-'Indicator Date hidden'!AX49)</f>
        <v>0</v>
      </c>
      <c r="AX48" s="208">
        <f>IF('Indicator Date hidden'!AY49="x","x",$AX$2-'Indicator Date hidden'!AY49)</f>
        <v>0</v>
      </c>
      <c r="AY48" s="208">
        <f>IF('Indicator Date hidden'!AZ49="x","x",$AY$2-'Indicator Date hidden'!AZ49)</f>
        <v>0</v>
      </c>
      <c r="AZ48" s="208">
        <f>IF('Indicator Date hidden'!BA49="x","x",$AZ$2-'Indicator Date hidden'!BA49)</f>
        <v>0</v>
      </c>
      <c r="BA48">
        <f t="shared" si="5"/>
        <v>6</v>
      </c>
      <c r="BB48" s="21">
        <f t="shared" si="6"/>
        <v>0.13333333333333333</v>
      </c>
      <c r="BC48">
        <f t="shared" si="7"/>
        <v>3</v>
      </c>
      <c r="BD48" s="21">
        <f t="shared" si="8"/>
        <v>0.6182412330330469</v>
      </c>
      <c r="BE48" s="277">
        <f t="shared" si="9"/>
        <v>0</v>
      </c>
    </row>
    <row r="49" spans="1:57" x14ac:dyDescent="0.35">
      <c r="A49" t="s">
        <v>7444</v>
      </c>
      <c r="B49" s="208">
        <f>IF('Indicator Date hidden'!C50="x","x",$B$2-'Indicator Date hidden'!C50)</f>
        <v>0</v>
      </c>
      <c r="C49" s="208">
        <f>IF('Indicator Date hidden'!D50="x","x",$C$2-'Indicator Date hidden'!D50)</f>
        <v>0</v>
      </c>
      <c r="D49" s="208">
        <f>IF('Indicator Date hidden'!E50="x","x",$D$2-'Indicator Date hidden'!E50)</f>
        <v>0</v>
      </c>
      <c r="E49" s="208">
        <f>IF('Indicator Date hidden'!F50="x","x",$E$2-'Indicator Date hidden'!F50)</f>
        <v>0</v>
      </c>
      <c r="F49" s="208">
        <f>IF('Indicator Date hidden'!G50="x","x",$F$2-'Indicator Date hidden'!G50)</f>
        <v>0</v>
      </c>
      <c r="G49" s="208">
        <f>IF('Indicator Date hidden'!H50="x","x",$G$2-'Indicator Date hidden'!H50)</f>
        <v>0</v>
      </c>
      <c r="H49" s="208">
        <f>IF('Indicator Date hidden'!I50="x","x",$H$2-'Indicator Date hidden'!I50)</f>
        <v>0</v>
      </c>
      <c r="I49" s="208">
        <f>IF('Indicator Date hidden'!J50="x","x",$I$2-'Indicator Date hidden'!J50)</f>
        <v>0</v>
      </c>
      <c r="J49" s="208">
        <f>IF('Indicator Date hidden'!K50="x","x",$J$2-'Indicator Date hidden'!K50)</f>
        <v>0</v>
      </c>
      <c r="K49" s="208">
        <f>IF('Indicator Date hidden'!L50="x","x",$K$2-'Indicator Date hidden'!L50)</f>
        <v>0</v>
      </c>
      <c r="L49" s="208">
        <f>IF('Indicator Date hidden'!M50="x","x",$L$2-'Indicator Date hidden'!M50)</f>
        <v>0</v>
      </c>
      <c r="M49" s="208">
        <f>IF('Indicator Date hidden'!N50="x","x",$M$2-'Indicator Date hidden'!N50)</f>
        <v>0</v>
      </c>
      <c r="N49" s="208">
        <f>IF('Indicator Date hidden'!O50="x","x",$N$2-'Indicator Date hidden'!O50)</f>
        <v>0</v>
      </c>
      <c r="O49" s="208">
        <f>IF('Indicator Date hidden'!P50="x","x",$O$2-'Indicator Date hidden'!P50)</f>
        <v>0</v>
      </c>
      <c r="P49" s="208">
        <f>IF('Indicator Date hidden'!Q50="x","x",$P$2-'Indicator Date hidden'!Q50)</f>
        <v>0</v>
      </c>
      <c r="Q49" s="208">
        <f>IF('Indicator Date hidden'!R50="x","x",$Q$2-'Indicator Date hidden'!R50)</f>
        <v>8</v>
      </c>
      <c r="R49" s="208">
        <f>IF('Indicator Date hidden'!S50="x","x",$R$2-'Indicator Date hidden'!S50)</f>
        <v>0</v>
      </c>
      <c r="S49" s="208">
        <f>IF('Indicator Date hidden'!T50="x","x",$S$2-'Indicator Date hidden'!T50)</f>
        <v>0</v>
      </c>
      <c r="T49" s="208">
        <f>IF('Indicator Date hidden'!U50="x","x",$T$2-'Indicator Date hidden'!U50)</f>
        <v>0</v>
      </c>
      <c r="U49" s="208" t="str">
        <f>IF('Indicator Date hidden'!V50="x","x",$U$2-'Indicator Date hidden'!V50)</f>
        <v>x</v>
      </c>
      <c r="V49" s="208">
        <f>IF('Indicator Date hidden'!W50="x","x",$V$2-'Indicator Date hidden'!W50)</f>
        <v>0</v>
      </c>
      <c r="W49" s="208">
        <f>IF('Indicator Date hidden'!X50="x","x",$W$2-'Indicator Date hidden'!X50)</f>
        <v>2</v>
      </c>
      <c r="X49" s="208">
        <f>IF('Indicator Date hidden'!Y50="x","x",$X$2-'Indicator Date hidden'!Y50)</f>
        <v>4</v>
      </c>
      <c r="Y49" s="208">
        <f>IF('Indicator Date hidden'!Z50="x","x",$Y$2-'Indicator Date hidden'!Z50)</f>
        <v>0</v>
      </c>
      <c r="Z49" s="208">
        <f>IF('Indicator Date hidden'!AA50="x","x",$Z$2-'Indicator Date hidden'!AA50)</f>
        <v>0</v>
      </c>
      <c r="AA49" s="208">
        <f>IF('Indicator Date hidden'!AB50="x","x",$AA$2-'Indicator Date hidden'!AB50)</f>
        <v>0</v>
      </c>
      <c r="AB49" s="208">
        <f>IF('Indicator Date hidden'!AC50="x","x",$AB$2-'Indicator Date hidden'!AC50)</f>
        <v>0</v>
      </c>
      <c r="AC49" s="208">
        <f>IF('Indicator Date hidden'!AD50="x","x",$AC$2-'Indicator Date hidden'!AD50)</f>
        <v>0</v>
      </c>
      <c r="AD49" s="208">
        <f>IF('Indicator Date hidden'!AE50="x","x",$AD$2-'Indicator Date hidden'!AE50)</f>
        <v>0</v>
      </c>
      <c r="AE49" s="208" t="str">
        <f>IF('Indicator Date hidden'!AF50="x","x",$AE$2-'Indicator Date hidden'!AF50)</f>
        <v>x</v>
      </c>
      <c r="AF49" s="208">
        <f>IF('Indicator Date hidden'!AG50="x","x",$AF$2-'Indicator Date hidden'!AG50)</f>
        <v>1</v>
      </c>
      <c r="AG49" s="208">
        <f>IF('Indicator Date hidden'!AH50="x","x",$AG$2-'Indicator Date hidden'!AH50)</f>
        <v>0</v>
      </c>
      <c r="AH49" s="208">
        <f>IF('Indicator Date hidden'!AI50="x","x",$AH$2-'Indicator Date hidden'!AI50)</f>
        <v>0</v>
      </c>
      <c r="AI49" s="208">
        <f>IF('Indicator Date hidden'!AJ50="x","x",$AI$2-'Indicator Date hidden'!AJ50)</f>
        <v>0</v>
      </c>
      <c r="AJ49" s="208" t="str">
        <f>IF('Indicator Date hidden'!AK50="x","x",$AJ$2-'Indicator Date hidden'!AK50)</f>
        <v>x</v>
      </c>
      <c r="AK49" s="208">
        <f>IF('Indicator Date hidden'!AL50="x","x",$AK$2-'Indicator Date hidden'!AL50)</f>
        <v>0</v>
      </c>
      <c r="AL49" s="208">
        <f>IF('Indicator Date hidden'!AM50="x","x",$AL$2-'Indicator Date hidden'!AM50)</f>
        <v>0</v>
      </c>
      <c r="AM49" s="208">
        <f>IF('Indicator Date hidden'!AN50="x","x",$AM$2-'Indicator Date hidden'!AN50)</f>
        <v>0</v>
      </c>
      <c r="AN49" s="208">
        <f>IF('Indicator Date hidden'!AO50="x","x",$AN$2-'Indicator Date hidden'!AO50)</f>
        <v>0</v>
      </c>
      <c r="AO49" s="208" t="str">
        <f>IF('Indicator Date hidden'!AP50="x","x",$AO$2-'Indicator Date hidden'!AP50)</f>
        <v>x</v>
      </c>
      <c r="AP49" s="208" t="str">
        <f>IF('Indicator Date hidden'!AQ50="x","x",$AP$2-'Indicator Date hidden'!AQ50)</f>
        <v>x</v>
      </c>
      <c r="AQ49" s="208">
        <f>IF('Indicator Date hidden'!AR50="x","x",$AQ$2-'Indicator Date hidden'!AR50)</f>
        <v>4</v>
      </c>
      <c r="AR49" s="208">
        <f>IF('Indicator Date hidden'!AS50="x","x",$AR$2-'Indicator Date hidden'!AS50)</f>
        <v>0</v>
      </c>
      <c r="AS49" s="208">
        <f>IF('Indicator Date hidden'!AT50="x","x",$AS$2-'Indicator Date hidden'!AT50)</f>
        <v>0</v>
      </c>
      <c r="AT49" s="208">
        <f>IF('Indicator Date hidden'!AU50="x","x",$AT$2-'Indicator Date hidden'!AU50)</f>
        <v>0</v>
      </c>
      <c r="AU49" s="208" t="str">
        <f>IF('Indicator Date hidden'!AV50="x","x",$AU$2-'Indicator Date hidden'!AV50)</f>
        <v>x</v>
      </c>
      <c r="AV49" s="208">
        <f>IF('Indicator Date hidden'!AW50="x","x",$AV$2-'Indicator Date hidden'!AW50)</f>
        <v>0</v>
      </c>
      <c r="AW49" s="208">
        <f>IF('Indicator Date hidden'!AX50="x","x",$AW$2-'Indicator Date hidden'!AX50)</f>
        <v>0</v>
      </c>
      <c r="AX49" s="208">
        <f>IF('Indicator Date hidden'!AY50="x","x",$AX$2-'Indicator Date hidden'!AY50)</f>
        <v>0</v>
      </c>
      <c r="AY49" s="208">
        <f>IF('Indicator Date hidden'!AZ50="x","x",$AY$2-'Indicator Date hidden'!AZ50)</f>
        <v>0</v>
      </c>
      <c r="AZ49" s="208">
        <f>IF('Indicator Date hidden'!BA50="x","x",$AZ$2-'Indicator Date hidden'!BA50)</f>
        <v>0</v>
      </c>
      <c r="BA49">
        <f t="shared" si="5"/>
        <v>19</v>
      </c>
      <c r="BB49" s="21">
        <f t="shared" si="6"/>
        <v>0.42222222222222222</v>
      </c>
      <c r="BC49">
        <f t="shared" si="7"/>
        <v>5</v>
      </c>
      <c r="BD49" s="21">
        <f t="shared" si="8"/>
        <v>1.4374188114485538</v>
      </c>
      <c r="BE49" s="277">
        <f t="shared" si="9"/>
        <v>0</v>
      </c>
    </row>
    <row r="50" spans="1:57" x14ac:dyDescent="0.35">
      <c r="A50" t="s">
        <v>7446</v>
      </c>
      <c r="B50" s="208">
        <f>IF('Indicator Date hidden'!C51="x","x",$B$2-'Indicator Date hidden'!C51)</f>
        <v>0</v>
      </c>
      <c r="C50" s="208">
        <f>IF('Indicator Date hidden'!D51="x","x",$C$2-'Indicator Date hidden'!D51)</f>
        <v>0</v>
      </c>
      <c r="D50" s="208">
        <f>IF('Indicator Date hidden'!E51="x","x",$D$2-'Indicator Date hidden'!E51)</f>
        <v>0</v>
      </c>
      <c r="E50" s="208">
        <f>IF('Indicator Date hidden'!F51="x","x",$E$2-'Indicator Date hidden'!F51)</f>
        <v>0</v>
      </c>
      <c r="F50" s="208">
        <f>IF('Indicator Date hidden'!G51="x","x",$F$2-'Indicator Date hidden'!G51)</f>
        <v>0</v>
      </c>
      <c r="G50" s="208">
        <f>IF('Indicator Date hidden'!H51="x","x",$G$2-'Indicator Date hidden'!H51)</f>
        <v>0</v>
      </c>
      <c r="H50" s="208">
        <f>IF('Indicator Date hidden'!I51="x","x",$H$2-'Indicator Date hidden'!I51)</f>
        <v>0</v>
      </c>
      <c r="I50" s="208">
        <f>IF('Indicator Date hidden'!J51="x","x",$I$2-'Indicator Date hidden'!J51)</f>
        <v>0</v>
      </c>
      <c r="J50" s="208">
        <f>IF('Indicator Date hidden'!K51="x","x",$J$2-'Indicator Date hidden'!K51)</f>
        <v>0</v>
      </c>
      <c r="K50" s="208">
        <f>IF('Indicator Date hidden'!L51="x","x",$K$2-'Indicator Date hidden'!L51)</f>
        <v>0</v>
      </c>
      <c r="L50" s="208">
        <f>IF('Indicator Date hidden'!M51="x","x",$L$2-'Indicator Date hidden'!M51)</f>
        <v>0</v>
      </c>
      <c r="M50" s="208">
        <f>IF('Indicator Date hidden'!N51="x","x",$M$2-'Indicator Date hidden'!N51)</f>
        <v>0</v>
      </c>
      <c r="N50" s="208">
        <f>IF('Indicator Date hidden'!O51="x","x",$N$2-'Indicator Date hidden'!O51)</f>
        <v>0</v>
      </c>
      <c r="O50" s="208">
        <f>IF('Indicator Date hidden'!P51="x","x",$O$2-'Indicator Date hidden'!P51)</f>
        <v>0</v>
      </c>
      <c r="P50" s="208">
        <f>IF('Indicator Date hidden'!Q51="x","x",$P$2-'Indicator Date hidden'!Q51)</f>
        <v>0</v>
      </c>
      <c r="Q50" s="208" t="str">
        <f>IF('Indicator Date hidden'!R51="x","x",$Q$2-'Indicator Date hidden'!R51)</f>
        <v>x</v>
      </c>
      <c r="R50" s="208">
        <f>IF('Indicator Date hidden'!S51="x","x",$R$2-'Indicator Date hidden'!S51)</f>
        <v>0</v>
      </c>
      <c r="S50" s="208">
        <f>IF('Indicator Date hidden'!T51="x","x",$S$2-'Indicator Date hidden'!T51)</f>
        <v>0</v>
      </c>
      <c r="T50" s="208">
        <f>IF('Indicator Date hidden'!U51="x","x",$T$2-'Indicator Date hidden'!U51)</f>
        <v>0</v>
      </c>
      <c r="U50" s="208">
        <f>IF('Indicator Date hidden'!V51="x","x",$U$2-'Indicator Date hidden'!V51)</f>
        <v>0</v>
      </c>
      <c r="V50" s="208">
        <f>IF('Indicator Date hidden'!W51="x","x",$V$2-'Indicator Date hidden'!W51)</f>
        <v>0</v>
      </c>
      <c r="W50" s="208" t="str">
        <f>IF('Indicator Date hidden'!X51="x","x",$W$2-'Indicator Date hidden'!X51)</f>
        <v>x</v>
      </c>
      <c r="X50" s="208">
        <f>IF('Indicator Date hidden'!Y51="x","x",$X$2-'Indicator Date hidden'!Y51)</f>
        <v>3</v>
      </c>
      <c r="Y50" s="208">
        <f>IF('Indicator Date hidden'!Z51="x","x",$Y$2-'Indicator Date hidden'!Z51)</f>
        <v>0</v>
      </c>
      <c r="Z50" s="208">
        <f>IF('Indicator Date hidden'!AA51="x","x",$Z$2-'Indicator Date hidden'!AA51)</f>
        <v>0</v>
      </c>
      <c r="AA50" s="208" t="str">
        <f>IF('Indicator Date hidden'!AB51="x","x",$AA$2-'Indicator Date hidden'!AB51)</f>
        <v>x</v>
      </c>
      <c r="AB50" s="208">
        <f>IF('Indicator Date hidden'!AC51="x","x",$AB$2-'Indicator Date hidden'!AC51)</f>
        <v>0</v>
      </c>
      <c r="AC50" s="208">
        <f>IF('Indicator Date hidden'!AD51="x","x",$AC$2-'Indicator Date hidden'!AD51)</f>
        <v>0</v>
      </c>
      <c r="AD50" s="208" t="str">
        <f>IF('Indicator Date hidden'!AE51="x","x",$AD$2-'Indicator Date hidden'!AE51)</f>
        <v>x</v>
      </c>
      <c r="AE50" s="208" t="str">
        <f>IF('Indicator Date hidden'!AF51="x","x",$AE$2-'Indicator Date hidden'!AF51)</f>
        <v>x</v>
      </c>
      <c r="AF50" s="208" t="str">
        <f>IF('Indicator Date hidden'!AG51="x","x",$AF$2-'Indicator Date hidden'!AG51)</f>
        <v>x</v>
      </c>
      <c r="AG50" s="208">
        <f>IF('Indicator Date hidden'!AH51="x","x",$AG$2-'Indicator Date hidden'!AH51)</f>
        <v>0</v>
      </c>
      <c r="AH50" s="208">
        <f>IF('Indicator Date hidden'!AI51="x","x",$AH$2-'Indicator Date hidden'!AI51)</f>
        <v>0</v>
      </c>
      <c r="AI50" s="208">
        <f>IF('Indicator Date hidden'!AJ51="x","x",$AI$2-'Indicator Date hidden'!AJ51)</f>
        <v>0</v>
      </c>
      <c r="AJ50" s="208" t="str">
        <f>IF('Indicator Date hidden'!AK51="x","x",$AJ$2-'Indicator Date hidden'!AK51)</f>
        <v>x</v>
      </c>
      <c r="AK50" s="208">
        <f>IF('Indicator Date hidden'!AL51="x","x",$AK$2-'Indicator Date hidden'!AL51)</f>
        <v>1</v>
      </c>
      <c r="AL50" s="208">
        <f>IF('Indicator Date hidden'!AM51="x","x",$AL$2-'Indicator Date hidden'!AM51)</f>
        <v>0</v>
      </c>
      <c r="AM50" s="208">
        <f>IF('Indicator Date hidden'!AN51="x","x",$AM$2-'Indicator Date hidden'!AN51)</f>
        <v>0</v>
      </c>
      <c r="AN50" s="208">
        <f>IF('Indicator Date hidden'!AO51="x","x",$AN$2-'Indicator Date hidden'!AO51)</f>
        <v>0</v>
      </c>
      <c r="AO50" s="208" t="str">
        <f>IF('Indicator Date hidden'!AP51="x","x",$AO$2-'Indicator Date hidden'!AP51)</f>
        <v>x</v>
      </c>
      <c r="AP50" s="208" t="str">
        <f>IF('Indicator Date hidden'!AQ51="x","x",$AP$2-'Indicator Date hidden'!AQ51)</f>
        <v>x</v>
      </c>
      <c r="AQ50" s="208" t="str">
        <f>IF('Indicator Date hidden'!AR51="x","x",$AQ$2-'Indicator Date hidden'!AR51)</f>
        <v>x</v>
      </c>
      <c r="AR50" s="208">
        <f>IF('Indicator Date hidden'!AS51="x","x",$AR$2-'Indicator Date hidden'!AS51)</f>
        <v>0</v>
      </c>
      <c r="AS50" s="208">
        <f>IF('Indicator Date hidden'!AT51="x","x",$AS$2-'Indicator Date hidden'!AT51)</f>
        <v>0</v>
      </c>
      <c r="AT50" s="208">
        <f>IF('Indicator Date hidden'!AU51="x","x",$AT$2-'Indicator Date hidden'!AU51)</f>
        <v>0</v>
      </c>
      <c r="AU50" s="208" t="str">
        <f>IF('Indicator Date hidden'!AV51="x","x",$AU$2-'Indicator Date hidden'!AV51)</f>
        <v>x</v>
      </c>
      <c r="AV50" s="208">
        <f>IF('Indicator Date hidden'!AW51="x","x",$AV$2-'Indicator Date hidden'!AW51)</f>
        <v>0</v>
      </c>
      <c r="AW50" s="208">
        <f>IF('Indicator Date hidden'!AX51="x","x",$AW$2-'Indicator Date hidden'!AX51)</f>
        <v>0</v>
      </c>
      <c r="AX50" s="208">
        <f>IF('Indicator Date hidden'!AY51="x","x",$AX$2-'Indicator Date hidden'!AY51)</f>
        <v>0</v>
      </c>
      <c r="AY50" s="208">
        <f>IF('Indicator Date hidden'!AZ51="x","x",$AY$2-'Indicator Date hidden'!AZ51)</f>
        <v>8</v>
      </c>
      <c r="AZ50" s="208">
        <f>IF('Indicator Date hidden'!BA51="x","x",$AZ$2-'Indicator Date hidden'!BA51)</f>
        <v>8</v>
      </c>
      <c r="BA50">
        <f t="shared" si="5"/>
        <v>20</v>
      </c>
      <c r="BB50" s="21">
        <f t="shared" si="6"/>
        <v>0.5</v>
      </c>
      <c r="BC50">
        <f t="shared" si="7"/>
        <v>4</v>
      </c>
      <c r="BD50" s="21">
        <f t="shared" si="8"/>
        <v>1.7888543819998317</v>
      </c>
      <c r="BE50" s="277">
        <f t="shared" si="9"/>
        <v>0</v>
      </c>
    </row>
    <row r="51" spans="1:57" x14ac:dyDescent="0.35">
      <c r="A51" t="s">
        <v>7448</v>
      </c>
      <c r="B51" s="208">
        <f>IF('Indicator Date hidden'!C52="x","x",$B$2-'Indicator Date hidden'!C52)</f>
        <v>0</v>
      </c>
      <c r="C51" s="208">
        <f>IF('Indicator Date hidden'!D52="x","x",$C$2-'Indicator Date hidden'!D52)</f>
        <v>0</v>
      </c>
      <c r="D51" s="208">
        <f>IF('Indicator Date hidden'!E52="x","x",$D$2-'Indicator Date hidden'!E52)</f>
        <v>0</v>
      </c>
      <c r="E51" s="208">
        <f>IF('Indicator Date hidden'!F52="x","x",$E$2-'Indicator Date hidden'!F52)</f>
        <v>0</v>
      </c>
      <c r="F51" s="208">
        <f>IF('Indicator Date hidden'!G52="x","x",$F$2-'Indicator Date hidden'!G52)</f>
        <v>0</v>
      </c>
      <c r="G51" s="208">
        <f>IF('Indicator Date hidden'!H52="x","x",$G$2-'Indicator Date hidden'!H52)</f>
        <v>0</v>
      </c>
      <c r="H51" s="208">
        <f>IF('Indicator Date hidden'!I52="x","x",$H$2-'Indicator Date hidden'!I52)</f>
        <v>0</v>
      </c>
      <c r="I51" s="208">
        <f>IF('Indicator Date hidden'!J52="x","x",$I$2-'Indicator Date hidden'!J52)</f>
        <v>0</v>
      </c>
      <c r="J51" s="208">
        <f>IF('Indicator Date hidden'!K52="x","x",$J$2-'Indicator Date hidden'!K52)</f>
        <v>0</v>
      </c>
      <c r="K51" s="208">
        <f>IF('Indicator Date hidden'!L52="x","x",$K$2-'Indicator Date hidden'!L52)</f>
        <v>0</v>
      </c>
      <c r="L51" s="208">
        <f>IF('Indicator Date hidden'!M52="x","x",$L$2-'Indicator Date hidden'!M52)</f>
        <v>0</v>
      </c>
      <c r="M51" s="208">
        <f>IF('Indicator Date hidden'!N52="x","x",$M$2-'Indicator Date hidden'!N52)</f>
        <v>0</v>
      </c>
      <c r="N51" s="208">
        <f>IF('Indicator Date hidden'!O52="x","x",$N$2-'Indicator Date hidden'!O52)</f>
        <v>0</v>
      </c>
      <c r="O51" s="208">
        <f>IF('Indicator Date hidden'!P52="x","x",$O$2-'Indicator Date hidden'!P52)</f>
        <v>0</v>
      </c>
      <c r="P51" s="208">
        <f>IF('Indicator Date hidden'!Q52="x","x",$P$2-'Indicator Date hidden'!Q52)</f>
        <v>0</v>
      </c>
      <c r="Q51" s="208">
        <f>IF('Indicator Date hidden'!R52="x","x",$Q$2-'Indicator Date hidden'!R52)</f>
        <v>1</v>
      </c>
      <c r="R51" s="208">
        <f>IF('Indicator Date hidden'!S52="x","x",$R$2-'Indicator Date hidden'!S52)</f>
        <v>0</v>
      </c>
      <c r="S51" s="208">
        <f>IF('Indicator Date hidden'!T52="x","x",$S$2-'Indicator Date hidden'!T52)</f>
        <v>0</v>
      </c>
      <c r="T51" s="208">
        <f>IF('Indicator Date hidden'!U52="x","x",$T$2-'Indicator Date hidden'!U52)</f>
        <v>0</v>
      </c>
      <c r="U51" s="208">
        <f>IF('Indicator Date hidden'!V52="x","x",$U$2-'Indicator Date hidden'!V52)</f>
        <v>0</v>
      </c>
      <c r="V51" s="208">
        <f>IF('Indicator Date hidden'!W52="x","x",$V$2-'Indicator Date hidden'!W52)</f>
        <v>0</v>
      </c>
      <c r="W51" s="208">
        <f>IF('Indicator Date hidden'!X52="x","x",$W$2-'Indicator Date hidden'!X52)</f>
        <v>1</v>
      </c>
      <c r="X51" s="208">
        <f>IF('Indicator Date hidden'!Y52="x","x",$X$2-'Indicator Date hidden'!Y52)</f>
        <v>2</v>
      </c>
      <c r="Y51" s="208">
        <f>IF('Indicator Date hidden'!Z52="x","x",$Y$2-'Indicator Date hidden'!Z52)</f>
        <v>0</v>
      </c>
      <c r="Z51" s="208">
        <f>IF('Indicator Date hidden'!AA52="x","x",$Z$2-'Indicator Date hidden'!AA52)</f>
        <v>0</v>
      </c>
      <c r="AA51" s="208">
        <f>IF('Indicator Date hidden'!AB52="x","x",$AA$2-'Indicator Date hidden'!AB52)</f>
        <v>0</v>
      </c>
      <c r="AB51" s="208">
        <f>IF('Indicator Date hidden'!AC52="x","x",$AB$2-'Indicator Date hidden'!AC52)</f>
        <v>0</v>
      </c>
      <c r="AC51" s="208">
        <f>IF('Indicator Date hidden'!AD52="x","x",$AC$2-'Indicator Date hidden'!AD52)</f>
        <v>0</v>
      </c>
      <c r="AD51" s="208">
        <f>IF('Indicator Date hidden'!AE52="x","x",$AD$2-'Indicator Date hidden'!AE52)</f>
        <v>0</v>
      </c>
      <c r="AE51" s="208">
        <f>IF('Indicator Date hidden'!AF52="x","x",$AE$2-'Indicator Date hidden'!AF52)</f>
        <v>0</v>
      </c>
      <c r="AF51" s="208">
        <f>IF('Indicator Date hidden'!AG52="x","x",$AF$2-'Indicator Date hidden'!AG52)</f>
        <v>0</v>
      </c>
      <c r="AG51" s="208">
        <f>IF('Indicator Date hidden'!AH52="x","x",$AG$2-'Indicator Date hidden'!AH52)</f>
        <v>0</v>
      </c>
      <c r="AH51" s="208">
        <f>IF('Indicator Date hidden'!AI52="x","x",$AH$2-'Indicator Date hidden'!AI52)</f>
        <v>0</v>
      </c>
      <c r="AI51" s="208">
        <f>IF('Indicator Date hidden'!AJ52="x","x",$AI$2-'Indicator Date hidden'!AJ52)</f>
        <v>0</v>
      </c>
      <c r="AJ51" s="208" t="str">
        <f>IF('Indicator Date hidden'!AK52="x","x",$AJ$2-'Indicator Date hidden'!AK52)</f>
        <v>x</v>
      </c>
      <c r="AK51" s="208">
        <f>IF('Indicator Date hidden'!AL52="x","x",$AK$2-'Indicator Date hidden'!AL52)</f>
        <v>1</v>
      </c>
      <c r="AL51" s="208">
        <f>IF('Indicator Date hidden'!AM52="x","x",$AL$2-'Indicator Date hidden'!AM52)</f>
        <v>0</v>
      </c>
      <c r="AM51" s="208">
        <f>IF('Indicator Date hidden'!AN52="x","x",$AM$2-'Indicator Date hidden'!AN52)</f>
        <v>0</v>
      </c>
      <c r="AN51" s="208">
        <f>IF('Indicator Date hidden'!AO52="x","x",$AN$2-'Indicator Date hidden'!AO52)</f>
        <v>0</v>
      </c>
      <c r="AO51" s="208">
        <f>IF('Indicator Date hidden'!AP52="x","x",$AO$2-'Indicator Date hidden'!AP52)</f>
        <v>0</v>
      </c>
      <c r="AP51" s="208">
        <f>IF('Indicator Date hidden'!AQ52="x","x",$AP$2-'Indicator Date hidden'!AQ52)</f>
        <v>0</v>
      </c>
      <c r="AQ51" s="208">
        <f>IF('Indicator Date hidden'!AR52="x","x",$AQ$2-'Indicator Date hidden'!AR52)</f>
        <v>0</v>
      </c>
      <c r="AR51" s="208">
        <f>IF('Indicator Date hidden'!AS52="x","x",$AR$2-'Indicator Date hidden'!AS52)</f>
        <v>0</v>
      </c>
      <c r="AS51" s="208">
        <f>IF('Indicator Date hidden'!AT52="x","x",$AS$2-'Indicator Date hidden'!AT52)</f>
        <v>0</v>
      </c>
      <c r="AT51" s="208">
        <f>IF('Indicator Date hidden'!AU52="x","x",$AT$2-'Indicator Date hidden'!AU52)</f>
        <v>0</v>
      </c>
      <c r="AU51" s="208">
        <f>IF('Indicator Date hidden'!AV52="x","x",$AU$2-'Indicator Date hidden'!AV52)</f>
        <v>1</v>
      </c>
      <c r="AV51" s="208">
        <f>IF('Indicator Date hidden'!AW52="x","x",$AV$2-'Indicator Date hidden'!AW52)</f>
        <v>0</v>
      </c>
      <c r="AW51" s="208">
        <f>IF('Indicator Date hidden'!AX52="x","x",$AW$2-'Indicator Date hidden'!AX52)</f>
        <v>0</v>
      </c>
      <c r="AX51" s="208">
        <f>IF('Indicator Date hidden'!AY52="x","x",$AX$2-'Indicator Date hidden'!AY52)</f>
        <v>0</v>
      </c>
      <c r="AY51" s="208">
        <f>IF('Indicator Date hidden'!AZ52="x","x",$AY$2-'Indicator Date hidden'!AZ52)</f>
        <v>0</v>
      </c>
      <c r="AZ51" s="208">
        <f>IF('Indicator Date hidden'!BA52="x","x",$AZ$2-'Indicator Date hidden'!BA52)</f>
        <v>0</v>
      </c>
      <c r="BA51">
        <f t="shared" si="5"/>
        <v>6</v>
      </c>
      <c r="BB51" s="21">
        <f t="shared" si="6"/>
        <v>0.12</v>
      </c>
      <c r="BC51">
        <f t="shared" si="7"/>
        <v>5</v>
      </c>
      <c r="BD51" s="21">
        <f t="shared" si="8"/>
        <v>0.38157568056677826</v>
      </c>
      <c r="BE51" s="277">
        <f t="shared" si="9"/>
        <v>0</v>
      </c>
    </row>
    <row r="52" spans="1:57" x14ac:dyDescent="0.35">
      <c r="A52" t="s">
        <v>7449</v>
      </c>
      <c r="B52" s="208">
        <f>IF('Indicator Date hidden'!C53="x","x",$B$2-'Indicator Date hidden'!C53)</f>
        <v>0</v>
      </c>
      <c r="C52" s="208">
        <f>IF('Indicator Date hidden'!D53="x","x",$C$2-'Indicator Date hidden'!D53)</f>
        <v>0</v>
      </c>
      <c r="D52" s="208">
        <f>IF('Indicator Date hidden'!E53="x","x",$D$2-'Indicator Date hidden'!E53)</f>
        <v>0</v>
      </c>
      <c r="E52" s="208">
        <f>IF('Indicator Date hidden'!F53="x","x",$E$2-'Indicator Date hidden'!F53)</f>
        <v>0</v>
      </c>
      <c r="F52" s="208">
        <f>IF('Indicator Date hidden'!G53="x","x",$F$2-'Indicator Date hidden'!G53)</f>
        <v>0</v>
      </c>
      <c r="G52" s="208">
        <f>IF('Indicator Date hidden'!H53="x","x",$G$2-'Indicator Date hidden'!H53)</f>
        <v>0</v>
      </c>
      <c r="H52" s="208">
        <f>IF('Indicator Date hidden'!I53="x","x",$H$2-'Indicator Date hidden'!I53)</f>
        <v>0</v>
      </c>
      <c r="I52" s="208">
        <f>IF('Indicator Date hidden'!J53="x","x",$I$2-'Indicator Date hidden'!J53)</f>
        <v>0</v>
      </c>
      <c r="J52" s="208">
        <f>IF('Indicator Date hidden'!K53="x","x",$J$2-'Indicator Date hidden'!K53)</f>
        <v>0</v>
      </c>
      <c r="K52" s="208">
        <f>IF('Indicator Date hidden'!L53="x","x",$K$2-'Indicator Date hidden'!L53)</f>
        <v>0</v>
      </c>
      <c r="L52" s="208">
        <f>IF('Indicator Date hidden'!M53="x","x",$L$2-'Indicator Date hidden'!M53)</f>
        <v>0</v>
      </c>
      <c r="M52" s="208">
        <f>IF('Indicator Date hidden'!N53="x","x",$M$2-'Indicator Date hidden'!N53)</f>
        <v>0</v>
      </c>
      <c r="N52" s="208">
        <f>IF('Indicator Date hidden'!O53="x","x",$N$2-'Indicator Date hidden'!O53)</f>
        <v>0</v>
      </c>
      <c r="O52" s="208">
        <f>IF('Indicator Date hidden'!P53="x","x",$O$2-'Indicator Date hidden'!P53)</f>
        <v>0</v>
      </c>
      <c r="P52" s="208">
        <f>IF('Indicator Date hidden'!Q53="x","x",$P$2-'Indicator Date hidden'!Q53)</f>
        <v>0</v>
      </c>
      <c r="Q52" s="208">
        <f>IF('Indicator Date hidden'!R53="x","x",$Q$2-'Indicator Date hidden'!R53)</f>
        <v>0</v>
      </c>
      <c r="R52" s="208">
        <f>IF('Indicator Date hidden'!S53="x","x",$R$2-'Indicator Date hidden'!S53)</f>
        <v>0</v>
      </c>
      <c r="S52" s="208">
        <f>IF('Indicator Date hidden'!T53="x","x",$S$2-'Indicator Date hidden'!T53)</f>
        <v>0</v>
      </c>
      <c r="T52" s="208">
        <f>IF('Indicator Date hidden'!U53="x","x",$T$2-'Indicator Date hidden'!U53)</f>
        <v>0</v>
      </c>
      <c r="U52" s="208">
        <f>IF('Indicator Date hidden'!V53="x","x",$U$2-'Indicator Date hidden'!V53)</f>
        <v>0</v>
      </c>
      <c r="V52" s="208">
        <f>IF('Indicator Date hidden'!W53="x","x",$V$2-'Indicator Date hidden'!W53)</f>
        <v>0</v>
      </c>
      <c r="W52" s="208">
        <f>IF('Indicator Date hidden'!X53="x","x",$W$2-'Indicator Date hidden'!X53)</f>
        <v>2</v>
      </c>
      <c r="X52" s="208">
        <f>IF('Indicator Date hidden'!Y53="x","x",$X$2-'Indicator Date hidden'!Y53)</f>
        <v>3</v>
      </c>
      <c r="Y52" s="208">
        <f>IF('Indicator Date hidden'!Z53="x","x",$Y$2-'Indicator Date hidden'!Z53)</f>
        <v>0</v>
      </c>
      <c r="Z52" s="208">
        <f>IF('Indicator Date hidden'!AA53="x","x",$Z$2-'Indicator Date hidden'!AA53)</f>
        <v>0</v>
      </c>
      <c r="AA52" s="208">
        <f>IF('Indicator Date hidden'!AB53="x","x",$AA$2-'Indicator Date hidden'!AB53)</f>
        <v>0</v>
      </c>
      <c r="AB52" s="208">
        <f>IF('Indicator Date hidden'!AC53="x","x",$AB$2-'Indicator Date hidden'!AC53)</f>
        <v>0</v>
      </c>
      <c r="AC52" s="208">
        <f>IF('Indicator Date hidden'!AD53="x","x",$AC$2-'Indicator Date hidden'!AD53)</f>
        <v>0</v>
      </c>
      <c r="AD52" s="208">
        <f>IF('Indicator Date hidden'!AE53="x","x",$AD$2-'Indicator Date hidden'!AE53)</f>
        <v>0</v>
      </c>
      <c r="AE52" s="208">
        <f>IF('Indicator Date hidden'!AF53="x","x",$AE$2-'Indicator Date hidden'!AF53)</f>
        <v>0</v>
      </c>
      <c r="AF52" s="208">
        <f>IF('Indicator Date hidden'!AG53="x","x",$AF$2-'Indicator Date hidden'!AG53)</f>
        <v>0</v>
      </c>
      <c r="AG52" s="208">
        <f>IF('Indicator Date hidden'!AH53="x","x",$AG$2-'Indicator Date hidden'!AH53)</f>
        <v>0</v>
      </c>
      <c r="AH52" s="208">
        <f>IF('Indicator Date hidden'!AI53="x","x",$AH$2-'Indicator Date hidden'!AI53)</f>
        <v>0</v>
      </c>
      <c r="AI52" s="208">
        <f>IF('Indicator Date hidden'!AJ53="x","x",$AI$2-'Indicator Date hidden'!AJ53)</f>
        <v>0</v>
      </c>
      <c r="AJ52" s="208" t="str">
        <f>IF('Indicator Date hidden'!AK53="x","x",$AJ$2-'Indicator Date hidden'!AK53)</f>
        <v>x</v>
      </c>
      <c r="AK52" s="208">
        <f>IF('Indicator Date hidden'!AL53="x","x",$AK$2-'Indicator Date hidden'!AL53)</f>
        <v>1</v>
      </c>
      <c r="AL52" s="208">
        <f>IF('Indicator Date hidden'!AM53="x","x",$AL$2-'Indicator Date hidden'!AM53)</f>
        <v>0</v>
      </c>
      <c r="AM52" s="208">
        <f>IF('Indicator Date hidden'!AN53="x","x",$AM$2-'Indicator Date hidden'!AN53)</f>
        <v>0</v>
      </c>
      <c r="AN52" s="208">
        <f>IF('Indicator Date hidden'!AO53="x","x",$AN$2-'Indicator Date hidden'!AO53)</f>
        <v>0</v>
      </c>
      <c r="AO52" s="208">
        <f>IF('Indicator Date hidden'!AP53="x","x",$AO$2-'Indicator Date hidden'!AP53)</f>
        <v>0</v>
      </c>
      <c r="AP52" s="208">
        <f>IF('Indicator Date hidden'!AQ53="x","x",$AP$2-'Indicator Date hidden'!AQ53)</f>
        <v>0</v>
      </c>
      <c r="AQ52" s="208">
        <f>IF('Indicator Date hidden'!AR53="x","x",$AQ$2-'Indicator Date hidden'!AR53)</f>
        <v>0</v>
      </c>
      <c r="AR52" s="208">
        <f>IF('Indicator Date hidden'!AS53="x","x",$AR$2-'Indicator Date hidden'!AS53)</f>
        <v>0</v>
      </c>
      <c r="AS52" s="208">
        <f>IF('Indicator Date hidden'!AT53="x","x",$AS$2-'Indicator Date hidden'!AT53)</f>
        <v>0</v>
      </c>
      <c r="AT52" s="208">
        <f>IF('Indicator Date hidden'!AU53="x","x",$AT$2-'Indicator Date hidden'!AU53)</f>
        <v>0</v>
      </c>
      <c r="AU52" s="208">
        <f>IF('Indicator Date hidden'!AV53="x","x",$AU$2-'Indicator Date hidden'!AV53)</f>
        <v>1</v>
      </c>
      <c r="AV52" s="208">
        <f>IF('Indicator Date hidden'!AW53="x","x",$AV$2-'Indicator Date hidden'!AW53)</f>
        <v>0</v>
      </c>
      <c r="AW52" s="208">
        <f>IF('Indicator Date hidden'!AX53="x","x",$AW$2-'Indicator Date hidden'!AX53)</f>
        <v>0</v>
      </c>
      <c r="AX52" s="208">
        <f>IF('Indicator Date hidden'!AY53="x","x",$AX$2-'Indicator Date hidden'!AY53)</f>
        <v>0</v>
      </c>
      <c r="AY52" s="208">
        <f>IF('Indicator Date hidden'!AZ53="x","x",$AY$2-'Indicator Date hidden'!AZ53)</f>
        <v>0</v>
      </c>
      <c r="AZ52" s="208">
        <f>IF('Indicator Date hidden'!BA53="x","x",$AZ$2-'Indicator Date hidden'!BA53)</f>
        <v>0</v>
      </c>
      <c r="BA52">
        <f t="shared" si="5"/>
        <v>7</v>
      </c>
      <c r="BB52" s="21">
        <f t="shared" si="6"/>
        <v>0.14000000000000001</v>
      </c>
      <c r="BC52">
        <f t="shared" si="7"/>
        <v>4</v>
      </c>
      <c r="BD52" s="21">
        <f t="shared" si="8"/>
        <v>0.52952809179494909</v>
      </c>
      <c r="BE52" s="277">
        <f t="shared" si="9"/>
        <v>0</v>
      </c>
    </row>
    <row r="53" spans="1:57" x14ac:dyDescent="0.35">
      <c r="A53" t="s">
        <v>7450</v>
      </c>
      <c r="B53" s="208">
        <f>IF('Indicator Date hidden'!C54="x","x",$B$2-'Indicator Date hidden'!C54)</f>
        <v>0</v>
      </c>
      <c r="C53" s="208">
        <f>IF('Indicator Date hidden'!D54="x","x",$C$2-'Indicator Date hidden'!D54)</f>
        <v>0</v>
      </c>
      <c r="D53" s="208">
        <f>IF('Indicator Date hidden'!E54="x","x",$D$2-'Indicator Date hidden'!E54)</f>
        <v>0</v>
      </c>
      <c r="E53" s="208">
        <f>IF('Indicator Date hidden'!F54="x","x",$E$2-'Indicator Date hidden'!F54)</f>
        <v>0</v>
      </c>
      <c r="F53" s="208">
        <f>IF('Indicator Date hidden'!G54="x","x",$F$2-'Indicator Date hidden'!G54)</f>
        <v>0</v>
      </c>
      <c r="G53" s="208">
        <f>IF('Indicator Date hidden'!H54="x","x",$G$2-'Indicator Date hidden'!H54)</f>
        <v>0</v>
      </c>
      <c r="H53" s="208">
        <f>IF('Indicator Date hidden'!I54="x","x",$H$2-'Indicator Date hidden'!I54)</f>
        <v>0</v>
      </c>
      <c r="I53" s="208">
        <f>IF('Indicator Date hidden'!J54="x","x",$I$2-'Indicator Date hidden'!J54)</f>
        <v>0</v>
      </c>
      <c r="J53" s="208">
        <f>IF('Indicator Date hidden'!K54="x","x",$J$2-'Indicator Date hidden'!K54)</f>
        <v>0</v>
      </c>
      <c r="K53" s="208">
        <f>IF('Indicator Date hidden'!L54="x","x",$K$2-'Indicator Date hidden'!L54)</f>
        <v>0</v>
      </c>
      <c r="L53" s="208">
        <f>IF('Indicator Date hidden'!M54="x","x",$L$2-'Indicator Date hidden'!M54)</f>
        <v>0</v>
      </c>
      <c r="M53" s="208">
        <f>IF('Indicator Date hidden'!N54="x","x",$M$2-'Indicator Date hidden'!N54)</f>
        <v>0</v>
      </c>
      <c r="N53" s="208">
        <f>IF('Indicator Date hidden'!O54="x","x",$N$2-'Indicator Date hidden'!O54)</f>
        <v>0</v>
      </c>
      <c r="O53" s="208">
        <f>IF('Indicator Date hidden'!P54="x","x",$O$2-'Indicator Date hidden'!P54)</f>
        <v>0</v>
      </c>
      <c r="P53" s="208">
        <f>IF('Indicator Date hidden'!Q54="x","x",$P$2-'Indicator Date hidden'!Q54)</f>
        <v>0</v>
      </c>
      <c r="Q53" s="208">
        <f>IF('Indicator Date hidden'!R54="x","x",$Q$2-'Indicator Date hidden'!R54)</f>
        <v>0</v>
      </c>
      <c r="R53" s="208">
        <f>IF('Indicator Date hidden'!S54="x","x",$R$2-'Indicator Date hidden'!S54)</f>
        <v>0</v>
      </c>
      <c r="S53" s="208">
        <f>IF('Indicator Date hidden'!T54="x","x",$S$2-'Indicator Date hidden'!T54)</f>
        <v>0</v>
      </c>
      <c r="T53" s="208">
        <f>IF('Indicator Date hidden'!U54="x","x",$T$2-'Indicator Date hidden'!U54)</f>
        <v>0</v>
      </c>
      <c r="U53" s="208">
        <f>IF('Indicator Date hidden'!V54="x","x",$U$2-'Indicator Date hidden'!V54)</f>
        <v>0</v>
      </c>
      <c r="V53" s="208">
        <f>IF('Indicator Date hidden'!W54="x","x",$V$2-'Indicator Date hidden'!W54)</f>
        <v>0</v>
      </c>
      <c r="W53" s="208">
        <f>IF('Indicator Date hidden'!X54="x","x",$W$2-'Indicator Date hidden'!X54)</f>
        <v>0</v>
      </c>
      <c r="X53" s="208">
        <f>IF('Indicator Date hidden'!Y54="x","x",$X$2-'Indicator Date hidden'!Y54)</f>
        <v>4</v>
      </c>
      <c r="Y53" s="208">
        <f>IF('Indicator Date hidden'!Z54="x","x",$Y$2-'Indicator Date hidden'!Z54)</f>
        <v>0</v>
      </c>
      <c r="Z53" s="208">
        <f>IF('Indicator Date hidden'!AA54="x","x",$Z$2-'Indicator Date hidden'!AA54)</f>
        <v>0</v>
      </c>
      <c r="AA53" s="208">
        <f>IF('Indicator Date hidden'!AB54="x","x",$AA$2-'Indicator Date hidden'!AB54)</f>
        <v>0</v>
      </c>
      <c r="AB53" s="208">
        <f>IF('Indicator Date hidden'!AC54="x","x",$AB$2-'Indicator Date hidden'!AC54)</f>
        <v>0</v>
      </c>
      <c r="AC53" s="208">
        <f>IF('Indicator Date hidden'!AD54="x","x",$AC$2-'Indicator Date hidden'!AD54)</f>
        <v>0</v>
      </c>
      <c r="AD53" s="208" t="str">
        <f>IF('Indicator Date hidden'!AE54="x","x",$AD$2-'Indicator Date hidden'!AE54)</f>
        <v>x</v>
      </c>
      <c r="AE53" s="208">
        <f>IF('Indicator Date hidden'!AF54="x","x",$AE$2-'Indicator Date hidden'!AF54)</f>
        <v>0</v>
      </c>
      <c r="AF53" s="208">
        <f>IF('Indicator Date hidden'!AG54="x","x",$AF$2-'Indicator Date hidden'!AG54)</f>
        <v>5</v>
      </c>
      <c r="AG53" s="208">
        <f>IF('Indicator Date hidden'!AH54="x","x",$AG$2-'Indicator Date hidden'!AH54)</f>
        <v>0</v>
      </c>
      <c r="AH53" s="208">
        <f>IF('Indicator Date hidden'!AI54="x","x",$AH$2-'Indicator Date hidden'!AI54)</f>
        <v>0</v>
      </c>
      <c r="AI53" s="208">
        <f>IF('Indicator Date hidden'!AJ54="x","x",$AI$2-'Indicator Date hidden'!AJ54)</f>
        <v>0</v>
      </c>
      <c r="AJ53" s="208">
        <f>IF('Indicator Date hidden'!AK54="x","x",$AJ$2-'Indicator Date hidden'!AK54)</f>
        <v>1</v>
      </c>
      <c r="AK53" s="208">
        <f>IF('Indicator Date hidden'!AL54="x","x",$AK$2-'Indicator Date hidden'!AL54)</f>
        <v>0</v>
      </c>
      <c r="AL53" s="208">
        <f>IF('Indicator Date hidden'!AM54="x","x",$AL$2-'Indicator Date hidden'!AM54)</f>
        <v>0</v>
      </c>
      <c r="AM53" s="208">
        <f>IF('Indicator Date hidden'!AN54="x","x",$AM$2-'Indicator Date hidden'!AN54)</f>
        <v>0</v>
      </c>
      <c r="AN53" s="208">
        <f>IF('Indicator Date hidden'!AO54="x","x",$AN$2-'Indicator Date hidden'!AO54)</f>
        <v>0</v>
      </c>
      <c r="AO53" s="208">
        <f>IF('Indicator Date hidden'!AP54="x","x",$AO$2-'Indicator Date hidden'!AP54)</f>
        <v>0</v>
      </c>
      <c r="AP53" s="208">
        <f>IF('Indicator Date hidden'!AQ54="x","x",$AP$2-'Indicator Date hidden'!AQ54)</f>
        <v>0</v>
      </c>
      <c r="AQ53" s="208">
        <f>IF('Indicator Date hidden'!AR54="x","x",$AQ$2-'Indicator Date hidden'!AR54)</f>
        <v>0</v>
      </c>
      <c r="AR53" s="208">
        <f>IF('Indicator Date hidden'!AS54="x","x",$AR$2-'Indicator Date hidden'!AS54)</f>
        <v>0</v>
      </c>
      <c r="AS53" s="208">
        <f>IF('Indicator Date hidden'!AT54="x","x",$AS$2-'Indicator Date hidden'!AT54)</f>
        <v>0</v>
      </c>
      <c r="AT53" s="208">
        <f>IF('Indicator Date hidden'!AU54="x","x",$AT$2-'Indicator Date hidden'!AU54)</f>
        <v>0</v>
      </c>
      <c r="AU53" s="208">
        <f>IF('Indicator Date hidden'!AV54="x","x",$AU$2-'Indicator Date hidden'!AV54)</f>
        <v>1</v>
      </c>
      <c r="AV53" s="208">
        <f>IF('Indicator Date hidden'!AW54="x","x",$AV$2-'Indicator Date hidden'!AW54)</f>
        <v>0</v>
      </c>
      <c r="AW53" s="208">
        <f>IF('Indicator Date hidden'!AX54="x","x",$AW$2-'Indicator Date hidden'!AX54)</f>
        <v>0</v>
      </c>
      <c r="AX53" s="208">
        <f>IF('Indicator Date hidden'!AY54="x","x",$AX$2-'Indicator Date hidden'!AY54)</f>
        <v>0</v>
      </c>
      <c r="AY53" s="208">
        <f>IF('Indicator Date hidden'!AZ54="x","x",$AY$2-'Indicator Date hidden'!AZ54)</f>
        <v>0</v>
      </c>
      <c r="AZ53" s="208">
        <f>IF('Indicator Date hidden'!BA54="x","x",$AZ$2-'Indicator Date hidden'!BA54)</f>
        <v>0</v>
      </c>
      <c r="BA53">
        <f t="shared" si="5"/>
        <v>11</v>
      </c>
      <c r="BB53" s="21">
        <f t="shared" si="6"/>
        <v>0.22</v>
      </c>
      <c r="BC53">
        <f t="shared" si="7"/>
        <v>4</v>
      </c>
      <c r="BD53" s="21">
        <f t="shared" si="8"/>
        <v>0.90088845036441667</v>
      </c>
      <c r="BE53" s="277">
        <f t="shared" si="9"/>
        <v>0</v>
      </c>
    </row>
    <row r="54" spans="1:57" x14ac:dyDescent="0.35">
      <c r="A54" t="s">
        <v>7451</v>
      </c>
      <c r="B54" s="208">
        <f>IF('Indicator Date hidden'!C55="x","x",$B$2-'Indicator Date hidden'!C55)</f>
        <v>0</v>
      </c>
      <c r="C54" s="208">
        <f>IF('Indicator Date hidden'!D55="x","x",$C$2-'Indicator Date hidden'!D55)</f>
        <v>0</v>
      </c>
      <c r="D54" s="208">
        <f>IF('Indicator Date hidden'!E55="x","x",$D$2-'Indicator Date hidden'!E55)</f>
        <v>0</v>
      </c>
      <c r="E54" s="208">
        <f>IF('Indicator Date hidden'!F55="x","x",$E$2-'Indicator Date hidden'!F55)</f>
        <v>0</v>
      </c>
      <c r="F54" s="208">
        <f>IF('Indicator Date hidden'!G55="x","x",$F$2-'Indicator Date hidden'!G55)</f>
        <v>0</v>
      </c>
      <c r="G54" s="208">
        <f>IF('Indicator Date hidden'!H55="x","x",$G$2-'Indicator Date hidden'!H55)</f>
        <v>0</v>
      </c>
      <c r="H54" s="208">
        <f>IF('Indicator Date hidden'!I55="x","x",$H$2-'Indicator Date hidden'!I55)</f>
        <v>0</v>
      </c>
      <c r="I54" s="208">
        <f>IF('Indicator Date hidden'!J55="x","x",$I$2-'Indicator Date hidden'!J55)</f>
        <v>0</v>
      </c>
      <c r="J54" s="208">
        <f>IF('Indicator Date hidden'!K55="x","x",$J$2-'Indicator Date hidden'!K55)</f>
        <v>0</v>
      </c>
      <c r="K54" s="208">
        <f>IF('Indicator Date hidden'!L55="x","x",$K$2-'Indicator Date hidden'!L55)</f>
        <v>0</v>
      </c>
      <c r="L54" s="208">
        <f>IF('Indicator Date hidden'!M55="x","x",$L$2-'Indicator Date hidden'!M55)</f>
        <v>0</v>
      </c>
      <c r="M54" s="208">
        <f>IF('Indicator Date hidden'!N55="x","x",$M$2-'Indicator Date hidden'!N55)</f>
        <v>0</v>
      </c>
      <c r="N54" s="208">
        <f>IF('Indicator Date hidden'!O55="x","x",$N$2-'Indicator Date hidden'!O55)</f>
        <v>0</v>
      </c>
      <c r="O54" s="208">
        <f>IF('Indicator Date hidden'!P55="x","x",$O$2-'Indicator Date hidden'!P55)</f>
        <v>0</v>
      </c>
      <c r="P54" s="208">
        <f>IF('Indicator Date hidden'!Q55="x","x",$P$2-'Indicator Date hidden'!Q55)</f>
        <v>0</v>
      </c>
      <c r="Q54" s="208" t="str">
        <f>IF('Indicator Date hidden'!R55="x","x",$Q$2-'Indicator Date hidden'!R55)</f>
        <v>x</v>
      </c>
      <c r="R54" s="208">
        <f>IF('Indicator Date hidden'!S55="x","x",$R$2-'Indicator Date hidden'!S55)</f>
        <v>0</v>
      </c>
      <c r="S54" s="208">
        <f>IF('Indicator Date hidden'!T55="x","x",$S$2-'Indicator Date hidden'!T55)</f>
        <v>0</v>
      </c>
      <c r="T54" s="208">
        <f>IF('Indicator Date hidden'!U55="x","x",$T$2-'Indicator Date hidden'!U55)</f>
        <v>0</v>
      </c>
      <c r="U54" s="208">
        <f>IF('Indicator Date hidden'!V55="x","x",$U$2-'Indicator Date hidden'!V55)</f>
        <v>0</v>
      </c>
      <c r="V54" s="208">
        <f>IF('Indicator Date hidden'!W55="x","x",$V$2-'Indicator Date hidden'!W55)</f>
        <v>0</v>
      </c>
      <c r="W54" s="208">
        <f>IF('Indicator Date hidden'!X55="x","x",$W$2-'Indicator Date hidden'!X55)</f>
        <v>6</v>
      </c>
      <c r="X54" s="208">
        <f>IF('Indicator Date hidden'!Y55="x","x",$X$2-'Indicator Date hidden'!Y55)</f>
        <v>4</v>
      </c>
      <c r="Y54" s="208">
        <f>IF('Indicator Date hidden'!Z55="x","x",$Y$2-'Indicator Date hidden'!Z55)</f>
        <v>0</v>
      </c>
      <c r="Z54" s="208">
        <f>IF('Indicator Date hidden'!AA55="x","x",$Z$2-'Indicator Date hidden'!AA55)</f>
        <v>0</v>
      </c>
      <c r="AA54" s="208">
        <f>IF('Indicator Date hidden'!AB55="x","x",$AA$2-'Indicator Date hidden'!AB55)</f>
        <v>0</v>
      </c>
      <c r="AB54" s="208">
        <f>IF('Indicator Date hidden'!AC55="x","x",$AB$2-'Indicator Date hidden'!AC55)</f>
        <v>0</v>
      </c>
      <c r="AC54" s="208">
        <f>IF('Indicator Date hidden'!AD55="x","x",$AC$2-'Indicator Date hidden'!AD55)</f>
        <v>0</v>
      </c>
      <c r="AD54" s="208">
        <f>IF('Indicator Date hidden'!AE55="x","x",$AD$2-'Indicator Date hidden'!AE55)</f>
        <v>0</v>
      </c>
      <c r="AE54" s="208">
        <f>IF('Indicator Date hidden'!AF55="x","x",$AE$2-'Indicator Date hidden'!AF55)</f>
        <v>0</v>
      </c>
      <c r="AF54" s="208">
        <f>IF('Indicator Date hidden'!AG55="x","x",$AF$2-'Indicator Date hidden'!AG55)</f>
        <v>0</v>
      </c>
      <c r="AG54" s="208">
        <f>IF('Indicator Date hidden'!AH55="x","x",$AG$2-'Indicator Date hidden'!AH55)</f>
        <v>0</v>
      </c>
      <c r="AH54" s="208">
        <f>IF('Indicator Date hidden'!AI55="x","x",$AH$2-'Indicator Date hidden'!AI55)</f>
        <v>0</v>
      </c>
      <c r="AI54" s="208">
        <f>IF('Indicator Date hidden'!AJ55="x","x",$AI$2-'Indicator Date hidden'!AJ55)</f>
        <v>0</v>
      </c>
      <c r="AJ54" s="208">
        <f>IF('Indicator Date hidden'!AK55="x","x",$AJ$2-'Indicator Date hidden'!AK55)</f>
        <v>1</v>
      </c>
      <c r="AK54" s="208">
        <f>IF('Indicator Date hidden'!AL55="x","x",$AK$2-'Indicator Date hidden'!AL55)</f>
        <v>1</v>
      </c>
      <c r="AL54" s="208">
        <f>IF('Indicator Date hidden'!AM55="x","x",$AL$2-'Indicator Date hidden'!AM55)</f>
        <v>0</v>
      </c>
      <c r="AM54" s="208">
        <f>IF('Indicator Date hidden'!AN55="x","x",$AM$2-'Indicator Date hidden'!AN55)</f>
        <v>0</v>
      </c>
      <c r="AN54" s="208">
        <f>IF('Indicator Date hidden'!AO55="x","x",$AN$2-'Indicator Date hidden'!AO55)</f>
        <v>0</v>
      </c>
      <c r="AO54" s="208">
        <f>IF('Indicator Date hidden'!AP55="x","x",$AO$2-'Indicator Date hidden'!AP55)</f>
        <v>0</v>
      </c>
      <c r="AP54" s="208">
        <f>IF('Indicator Date hidden'!AQ55="x","x",$AP$2-'Indicator Date hidden'!AQ55)</f>
        <v>0</v>
      </c>
      <c r="AQ54" s="208">
        <f>IF('Indicator Date hidden'!AR55="x","x",$AQ$2-'Indicator Date hidden'!AR55)</f>
        <v>6</v>
      </c>
      <c r="AR54" s="208">
        <f>IF('Indicator Date hidden'!AS55="x","x",$AR$2-'Indicator Date hidden'!AS55)</f>
        <v>0</v>
      </c>
      <c r="AS54" s="208">
        <f>IF('Indicator Date hidden'!AT55="x","x",$AS$2-'Indicator Date hidden'!AT55)</f>
        <v>0</v>
      </c>
      <c r="AT54" s="208">
        <f>IF('Indicator Date hidden'!AU55="x","x",$AT$2-'Indicator Date hidden'!AU55)</f>
        <v>0</v>
      </c>
      <c r="AU54" s="208">
        <f>IF('Indicator Date hidden'!AV55="x","x",$AU$2-'Indicator Date hidden'!AV55)</f>
        <v>1</v>
      </c>
      <c r="AV54" s="208">
        <f>IF('Indicator Date hidden'!AW55="x","x",$AV$2-'Indicator Date hidden'!AW55)</f>
        <v>0</v>
      </c>
      <c r="AW54" s="208">
        <f>IF('Indicator Date hidden'!AX55="x","x",$AW$2-'Indicator Date hidden'!AX55)</f>
        <v>0</v>
      </c>
      <c r="AX54" s="208">
        <f>IF('Indicator Date hidden'!AY55="x","x",$AX$2-'Indicator Date hidden'!AY55)</f>
        <v>0</v>
      </c>
      <c r="AY54" s="208">
        <f>IF('Indicator Date hidden'!AZ55="x","x",$AY$2-'Indicator Date hidden'!AZ55)</f>
        <v>0</v>
      </c>
      <c r="AZ54" s="208">
        <f>IF('Indicator Date hidden'!BA55="x","x",$AZ$2-'Indicator Date hidden'!BA55)</f>
        <v>0</v>
      </c>
      <c r="BA54">
        <f t="shared" si="5"/>
        <v>19</v>
      </c>
      <c r="BB54" s="21">
        <f t="shared" si="6"/>
        <v>0.38</v>
      </c>
      <c r="BC54">
        <f t="shared" si="7"/>
        <v>6</v>
      </c>
      <c r="BD54" s="21">
        <f t="shared" si="8"/>
        <v>1.2944496900227525</v>
      </c>
      <c r="BE54" s="277">
        <f t="shared" si="9"/>
        <v>0</v>
      </c>
    </row>
    <row r="55" spans="1:57" x14ac:dyDescent="0.35">
      <c r="A55" t="s">
        <v>7453</v>
      </c>
      <c r="B55" s="208">
        <f>IF('Indicator Date hidden'!C56="x","x",$B$2-'Indicator Date hidden'!C56)</f>
        <v>0</v>
      </c>
      <c r="C55" s="208">
        <f>IF('Indicator Date hidden'!D56="x","x",$C$2-'Indicator Date hidden'!D56)</f>
        <v>0</v>
      </c>
      <c r="D55" s="208">
        <f>IF('Indicator Date hidden'!E56="x","x",$D$2-'Indicator Date hidden'!E56)</f>
        <v>0</v>
      </c>
      <c r="E55" s="208">
        <f>IF('Indicator Date hidden'!F56="x","x",$E$2-'Indicator Date hidden'!F56)</f>
        <v>0</v>
      </c>
      <c r="F55" s="208">
        <f>IF('Indicator Date hidden'!G56="x","x",$F$2-'Indicator Date hidden'!G56)</f>
        <v>0</v>
      </c>
      <c r="G55" s="208">
        <f>IF('Indicator Date hidden'!H56="x","x",$G$2-'Indicator Date hidden'!H56)</f>
        <v>0</v>
      </c>
      <c r="H55" s="208">
        <f>IF('Indicator Date hidden'!I56="x","x",$H$2-'Indicator Date hidden'!I56)</f>
        <v>0</v>
      </c>
      <c r="I55" s="208">
        <f>IF('Indicator Date hidden'!J56="x","x",$I$2-'Indicator Date hidden'!J56)</f>
        <v>0</v>
      </c>
      <c r="J55" s="208">
        <f>IF('Indicator Date hidden'!K56="x","x",$J$2-'Indicator Date hidden'!K56)</f>
        <v>0</v>
      </c>
      <c r="K55" s="208">
        <f>IF('Indicator Date hidden'!L56="x","x",$K$2-'Indicator Date hidden'!L56)</f>
        <v>0</v>
      </c>
      <c r="L55" s="208">
        <f>IF('Indicator Date hidden'!M56="x","x",$L$2-'Indicator Date hidden'!M56)</f>
        <v>0</v>
      </c>
      <c r="M55" s="208">
        <f>IF('Indicator Date hidden'!N56="x","x",$M$2-'Indicator Date hidden'!N56)</f>
        <v>0</v>
      </c>
      <c r="N55" s="208">
        <f>IF('Indicator Date hidden'!O56="x","x",$N$2-'Indicator Date hidden'!O56)</f>
        <v>0</v>
      </c>
      <c r="O55" s="208">
        <f>IF('Indicator Date hidden'!P56="x","x",$O$2-'Indicator Date hidden'!P56)</f>
        <v>0</v>
      </c>
      <c r="P55" s="208">
        <f>IF('Indicator Date hidden'!Q56="x","x",$P$2-'Indicator Date hidden'!Q56)</f>
        <v>0</v>
      </c>
      <c r="Q55" s="208" t="str">
        <f>IF('Indicator Date hidden'!R56="x","x",$Q$2-'Indicator Date hidden'!R56)</f>
        <v>x</v>
      </c>
      <c r="R55" s="208">
        <f>IF('Indicator Date hidden'!S56="x","x",$R$2-'Indicator Date hidden'!S56)</f>
        <v>0</v>
      </c>
      <c r="S55" s="208">
        <f>IF('Indicator Date hidden'!T56="x","x",$S$2-'Indicator Date hidden'!T56)</f>
        <v>0</v>
      </c>
      <c r="T55" s="208">
        <f>IF('Indicator Date hidden'!U56="x","x",$T$2-'Indicator Date hidden'!U56)</f>
        <v>0</v>
      </c>
      <c r="U55" s="208">
        <f>IF('Indicator Date hidden'!V56="x","x",$U$2-'Indicator Date hidden'!V56)</f>
        <v>0</v>
      </c>
      <c r="V55" s="208">
        <f>IF('Indicator Date hidden'!W56="x","x",$V$2-'Indicator Date hidden'!W56)</f>
        <v>0</v>
      </c>
      <c r="W55" s="208">
        <f>IF('Indicator Date hidden'!X56="x","x",$W$2-'Indicator Date hidden'!X56)</f>
        <v>4</v>
      </c>
      <c r="X55" s="208" t="str">
        <f>IF('Indicator Date hidden'!Y56="x","x",$X$2-'Indicator Date hidden'!Y56)</f>
        <v>x</v>
      </c>
      <c r="Y55" s="208">
        <f>IF('Indicator Date hidden'!Z56="x","x",$Y$2-'Indicator Date hidden'!Z56)</f>
        <v>0</v>
      </c>
      <c r="Z55" s="208">
        <f>IF('Indicator Date hidden'!AA56="x","x",$Z$2-'Indicator Date hidden'!AA56)</f>
        <v>0</v>
      </c>
      <c r="AA55" s="208">
        <f>IF('Indicator Date hidden'!AB56="x","x",$AA$2-'Indicator Date hidden'!AB56)</f>
        <v>0</v>
      </c>
      <c r="AB55" s="208">
        <f>IF('Indicator Date hidden'!AC56="x","x",$AB$2-'Indicator Date hidden'!AC56)</f>
        <v>0</v>
      </c>
      <c r="AC55" s="208">
        <f>IF('Indicator Date hidden'!AD56="x","x",$AC$2-'Indicator Date hidden'!AD56)</f>
        <v>0</v>
      </c>
      <c r="AD55" s="208">
        <f>IF('Indicator Date hidden'!AE56="x","x",$AD$2-'Indicator Date hidden'!AE56)</f>
        <v>0</v>
      </c>
      <c r="AE55" s="208" t="str">
        <f>IF('Indicator Date hidden'!AF56="x","x",$AE$2-'Indicator Date hidden'!AF56)</f>
        <v>x</v>
      </c>
      <c r="AF55" s="208" t="str">
        <f>IF('Indicator Date hidden'!AG56="x","x",$AF$2-'Indicator Date hidden'!AG56)</f>
        <v>x</v>
      </c>
      <c r="AG55" s="208">
        <f>IF('Indicator Date hidden'!AH56="x","x",$AG$2-'Indicator Date hidden'!AH56)</f>
        <v>0</v>
      </c>
      <c r="AH55" s="208">
        <f>IF('Indicator Date hidden'!AI56="x","x",$AH$2-'Indicator Date hidden'!AI56)</f>
        <v>0</v>
      </c>
      <c r="AI55" s="208">
        <f>IF('Indicator Date hidden'!AJ56="x","x",$AI$2-'Indicator Date hidden'!AJ56)</f>
        <v>0</v>
      </c>
      <c r="AJ55" s="208" t="str">
        <f>IF('Indicator Date hidden'!AK56="x","x",$AJ$2-'Indicator Date hidden'!AK56)</f>
        <v>x</v>
      </c>
      <c r="AK55" s="208">
        <f>IF('Indicator Date hidden'!AL56="x","x",$AK$2-'Indicator Date hidden'!AL56)</f>
        <v>1</v>
      </c>
      <c r="AL55" s="208">
        <f>IF('Indicator Date hidden'!AM56="x","x",$AL$2-'Indicator Date hidden'!AM56)</f>
        <v>0</v>
      </c>
      <c r="AM55" s="208">
        <f>IF('Indicator Date hidden'!AN56="x","x",$AM$2-'Indicator Date hidden'!AN56)</f>
        <v>0</v>
      </c>
      <c r="AN55" s="208">
        <f>IF('Indicator Date hidden'!AO56="x","x",$AN$2-'Indicator Date hidden'!AO56)</f>
        <v>0</v>
      </c>
      <c r="AO55" s="208" t="str">
        <f>IF('Indicator Date hidden'!AP56="x","x",$AO$2-'Indicator Date hidden'!AP56)</f>
        <v>x</v>
      </c>
      <c r="AP55" s="208" t="str">
        <f>IF('Indicator Date hidden'!AQ56="x","x",$AP$2-'Indicator Date hidden'!AQ56)</f>
        <v>x</v>
      </c>
      <c r="AQ55" s="208" t="str">
        <f>IF('Indicator Date hidden'!AR56="x","x",$AQ$2-'Indicator Date hidden'!AR56)</f>
        <v>x</v>
      </c>
      <c r="AR55" s="208">
        <f>IF('Indicator Date hidden'!AS56="x","x",$AR$2-'Indicator Date hidden'!AS56)</f>
        <v>0</v>
      </c>
      <c r="AS55" s="208">
        <f>IF('Indicator Date hidden'!AT56="x","x",$AS$2-'Indicator Date hidden'!AT56)</f>
        <v>2</v>
      </c>
      <c r="AT55" s="208">
        <f>IF('Indicator Date hidden'!AU56="x","x",$AT$2-'Indicator Date hidden'!AU56)</f>
        <v>0</v>
      </c>
      <c r="AU55" s="208">
        <f>IF('Indicator Date hidden'!AV56="x","x",$AU$2-'Indicator Date hidden'!AV56)</f>
        <v>1</v>
      </c>
      <c r="AV55" s="208">
        <f>IF('Indicator Date hidden'!AW56="x","x",$AV$2-'Indicator Date hidden'!AW56)</f>
        <v>0</v>
      </c>
      <c r="AW55" s="208">
        <f>IF('Indicator Date hidden'!AX56="x","x",$AW$2-'Indicator Date hidden'!AX56)</f>
        <v>0</v>
      </c>
      <c r="AX55" s="208">
        <f>IF('Indicator Date hidden'!AY56="x","x",$AX$2-'Indicator Date hidden'!AY56)</f>
        <v>0</v>
      </c>
      <c r="AY55" s="208">
        <f>IF('Indicator Date hidden'!AZ56="x","x",$AY$2-'Indicator Date hidden'!AZ56)</f>
        <v>0</v>
      </c>
      <c r="AZ55" s="208">
        <f>IF('Indicator Date hidden'!BA56="x","x",$AZ$2-'Indicator Date hidden'!BA56)</f>
        <v>0</v>
      </c>
      <c r="BA55">
        <f t="shared" si="5"/>
        <v>8</v>
      </c>
      <c r="BB55" s="21">
        <f t="shared" si="6"/>
        <v>0.18604651162790697</v>
      </c>
      <c r="BC55">
        <f t="shared" si="7"/>
        <v>4</v>
      </c>
      <c r="BD55" s="21">
        <f t="shared" si="8"/>
        <v>0.69066243743802314</v>
      </c>
      <c r="BE55" s="277">
        <f t="shared" si="9"/>
        <v>0</v>
      </c>
    </row>
    <row r="56" spans="1:57" x14ac:dyDescent="0.35">
      <c r="A56" t="s">
        <v>7454</v>
      </c>
      <c r="B56" s="208">
        <f>IF('Indicator Date hidden'!C57="x","x",$B$2-'Indicator Date hidden'!C57)</f>
        <v>0</v>
      </c>
      <c r="C56" s="208">
        <f>IF('Indicator Date hidden'!D57="x","x",$C$2-'Indicator Date hidden'!D57)</f>
        <v>0</v>
      </c>
      <c r="D56" s="208">
        <f>IF('Indicator Date hidden'!E57="x","x",$D$2-'Indicator Date hidden'!E57)</f>
        <v>0</v>
      </c>
      <c r="E56" s="208">
        <f>IF('Indicator Date hidden'!F57="x","x",$E$2-'Indicator Date hidden'!F57)</f>
        <v>0</v>
      </c>
      <c r="F56" s="208">
        <f>IF('Indicator Date hidden'!G57="x","x",$F$2-'Indicator Date hidden'!G57)</f>
        <v>0</v>
      </c>
      <c r="G56" s="208">
        <f>IF('Indicator Date hidden'!H57="x","x",$G$2-'Indicator Date hidden'!H57)</f>
        <v>0</v>
      </c>
      <c r="H56" s="208">
        <f>IF('Indicator Date hidden'!I57="x","x",$H$2-'Indicator Date hidden'!I57)</f>
        <v>0</v>
      </c>
      <c r="I56" s="208">
        <f>IF('Indicator Date hidden'!J57="x","x",$I$2-'Indicator Date hidden'!J57)</f>
        <v>0</v>
      </c>
      <c r="J56" s="208">
        <f>IF('Indicator Date hidden'!K57="x","x",$J$2-'Indicator Date hidden'!K57)</f>
        <v>0</v>
      </c>
      <c r="K56" s="208">
        <f>IF('Indicator Date hidden'!L57="x","x",$K$2-'Indicator Date hidden'!L57)</f>
        <v>0</v>
      </c>
      <c r="L56" s="208">
        <f>IF('Indicator Date hidden'!M57="x","x",$L$2-'Indicator Date hidden'!M57)</f>
        <v>0</v>
      </c>
      <c r="M56" s="208">
        <f>IF('Indicator Date hidden'!N57="x","x",$M$2-'Indicator Date hidden'!N57)</f>
        <v>0</v>
      </c>
      <c r="N56" s="208">
        <f>IF('Indicator Date hidden'!O57="x","x",$N$2-'Indicator Date hidden'!O57)</f>
        <v>0</v>
      </c>
      <c r="O56" s="208">
        <f>IF('Indicator Date hidden'!P57="x","x",$O$2-'Indicator Date hidden'!P57)</f>
        <v>0</v>
      </c>
      <c r="P56" s="208">
        <f>IF('Indicator Date hidden'!Q57="x","x",$P$2-'Indicator Date hidden'!Q57)</f>
        <v>0</v>
      </c>
      <c r="Q56" s="208" t="str">
        <f>IF('Indicator Date hidden'!R57="x","x",$Q$2-'Indicator Date hidden'!R57)</f>
        <v>x</v>
      </c>
      <c r="R56" s="208">
        <f>IF('Indicator Date hidden'!S57="x","x",$R$2-'Indicator Date hidden'!S57)</f>
        <v>0</v>
      </c>
      <c r="S56" s="208">
        <f>IF('Indicator Date hidden'!T57="x","x",$S$2-'Indicator Date hidden'!T57)</f>
        <v>0</v>
      </c>
      <c r="T56" s="208">
        <f>IF('Indicator Date hidden'!U57="x","x",$T$2-'Indicator Date hidden'!U57)</f>
        <v>0</v>
      </c>
      <c r="U56" s="208" t="str">
        <f>IF('Indicator Date hidden'!V57="x","x",$U$2-'Indicator Date hidden'!V57)</f>
        <v>x</v>
      </c>
      <c r="V56" s="208">
        <f>IF('Indicator Date hidden'!W57="x","x",$V$2-'Indicator Date hidden'!W57)</f>
        <v>0</v>
      </c>
      <c r="W56" s="208">
        <f>IF('Indicator Date hidden'!X57="x","x",$W$2-'Indicator Date hidden'!X57)</f>
        <v>4</v>
      </c>
      <c r="X56" s="208" t="str">
        <f>IF('Indicator Date hidden'!Y57="x","x",$X$2-'Indicator Date hidden'!Y57)</f>
        <v>x</v>
      </c>
      <c r="Y56" s="208">
        <f>IF('Indicator Date hidden'!Z57="x","x",$Y$2-'Indicator Date hidden'!Z57)</f>
        <v>0</v>
      </c>
      <c r="Z56" s="208">
        <f>IF('Indicator Date hidden'!AA57="x","x",$Z$2-'Indicator Date hidden'!AA57)</f>
        <v>0</v>
      </c>
      <c r="AA56" s="208">
        <f>IF('Indicator Date hidden'!AB57="x","x",$AA$2-'Indicator Date hidden'!AB57)</f>
        <v>0</v>
      </c>
      <c r="AB56" s="208">
        <f>IF('Indicator Date hidden'!AC57="x","x",$AB$2-'Indicator Date hidden'!AC57)</f>
        <v>0</v>
      </c>
      <c r="AC56" s="208">
        <f>IF('Indicator Date hidden'!AD57="x","x",$AC$2-'Indicator Date hidden'!AD57)</f>
        <v>0</v>
      </c>
      <c r="AD56" s="208">
        <f>IF('Indicator Date hidden'!AE57="x","x",$AD$2-'Indicator Date hidden'!AE57)</f>
        <v>0</v>
      </c>
      <c r="AE56" s="208" t="str">
        <f>IF('Indicator Date hidden'!AF57="x","x",$AE$2-'Indicator Date hidden'!AF57)</f>
        <v>x</v>
      </c>
      <c r="AF56" s="208" t="str">
        <f>IF('Indicator Date hidden'!AG57="x","x",$AF$2-'Indicator Date hidden'!AG57)</f>
        <v>x</v>
      </c>
      <c r="AG56" s="208">
        <f>IF('Indicator Date hidden'!AH57="x","x",$AG$2-'Indicator Date hidden'!AH57)</f>
        <v>0</v>
      </c>
      <c r="AH56" s="208">
        <f>IF('Indicator Date hidden'!AI57="x","x",$AH$2-'Indicator Date hidden'!AI57)</f>
        <v>0</v>
      </c>
      <c r="AI56" s="208">
        <f>IF('Indicator Date hidden'!AJ57="x","x",$AI$2-'Indicator Date hidden'!AJ57)</f>
        <v>0</v>
      </c>
      <c r="AJ56" s="208" t="str">
        <f>IF('Indicator Date hidden'!AK57="x","x",$AJ$2-'Indicator Date hidden'!AK57)</f>
        <v>x</v>
      </c>
      <c r="AK56" s="208">
        <f>IF('Indicator Date hidden'!AL57="x","x",$AK$2-'Indicator Date hidden'!AL57)</f>
        <v>1</v>
      </c>
      <c r="AL56" s="208">
        <f>IF('Indicator Date hidden'!AM57="x","x",$AL$2-'Indicator Date hidden'!AM57)</f>
        <v>0</v>
      </c>
      <c r="AM56" s="208">
        <f>IF('Indicator Date hidden'!AN57="x","x",$AM$2-'Indicator Date hidden'!AN57)</f>
        <v>0</v>
      </c>
      <c r="AN56" s="208">
        <f>IF('Indicator Date hidden'!AO57="x","x",$AN$2-'Indicator Date hidden'!AO57)</f>
        <v>0</v>
      </c>
      <c r="AO56" s="208" t="str">
        <f>IF('Indicator Date hidden'!AP57="x","x",$AO$2-'Indicator Date hidden'!AP57)</f>
        <v>x</v>
      </c>
      <c r="AP56" s="208" t="str">
        <f>IF('Indicator Date hidden'!AQ57="x","x",$AP$2-'Indicator Date hidden'!AQ57)</f>
        <v>x</v>
      </c>
      <c r="AQ56" s="208" t="str">
        <f>IF('Indicator Date hidden'!AR57="x","x",$AQ$2-'Indicator Date hidden'!AR57)</f>
        <v>x</v>
      </c>
      <c r="AR56" s="208">
        <f>IF('Indicator Date hidden'!AS57="x","x",$AR$2-'Indicator Date hidden'!AS57)</f>
        <v>0</v>
      </c>
      <c r="AS56" s="208">
        <f>IF('Indicator Date hidden'!AT57="x","x",$AS$2-'Indicator Date hidden'!AT57)</f>
        <v>0</v>
      </c>
      <c r="AT56" s="208">
        <f>IF('Indicator Date hidden'!AU57="x","x",$AT$2-'Indicator Date hidden'!AU57)</f>
        <v>0</v>
      </c>
      <c r="AU56" s="208">
        <f>IF('Indicator Date hidden'!AV57="x","x",$AU$2-'Indicator Date hidden'!AV57)</f>
        <v>1</v>
      </c>
      <c r="AV56" s="208">
        <f>IF('Indicator Date hidden'!AW57="x","x",$AV$2-'Indicator Date hidden'!AW57)</f>
        <v>0</v>
      </c>
      <c r="AW56" s="208">
        <f>IF('Indicator Date hidden'!AX57="x","x",$AW$2-'Indicator Date hidden'!AX57)</f>
        <v>0</v>
      </c>
      <c r="AX56" s="208">
        <f>IF('Indicator Date hidden'!AY57="x","x",$AX$2-'Indicator Date hidden'!AY57)</f>
        <v>0</v>
      </c>
      <c r="AY56" s="208">
        <f>IF('Indicator Date hidden'!AZ57="x","x",$AY$2-'Indicator Date hidden'!AZ57)</f>
        <v>0</v>
      </c>
      <c r="AZ56" s="208">
        <f>IF('Indicator Date hidden'!BA57="x","x",$AZ$2-'Indicator Date hidden'!BA57)</f>
        <v>0</v>
      </c>
      <c r="BA56">
        <f t="shared" si="5"/>
        <v>6</v>
      </c>
      <c r="BB56" s="21">
        <f t="shared" si="6"/>
        <v>0.14285714285714285</v>
      </c>
      <c r="BC56">
        <f t="shared" si="7"/>
        <v>3</v>
      </c>
      <c r="BD56" s="21">
        <f t="shared" si="8"/>
        <v>0.63887656499993994</v>
      </c>
      <c r="BE56" s="277">
        <f t="shared" si="9"/>
        <v>0</v>
      </c>
    </row>
    <row r="57" spans="1:57" x14ac:dyDescent="0.35">
      <c r="A57" t="s">
        <v>7456</v>
      </c>
      <c r="B57" s="208">
        <f>IF('Indicator Date hidden'!C58="x","x",$B$2-'Indicator Date hidden'!C58)</f>
        <v>0</v>
      </c>
      <c r="C57" s="208">
        <f>IF('Indicator Date hidden'!D58="x","x",$C$2-'Indicator Date hidden'!D58)</f>
        <v>0</v>
      </c>
      <c r="D57" s="208">
        <f>IF('Indicator Date hidden'!E58="x","x",$D$2-'Indicator Date hidden'!E58)</f>
        <v>0</v>
      </c>
      <c r="E57" s="208">
        <f>IF('Indicator Date hidden'!F58="x","x",$E$2-'Indicator Date hidden'!F58)</f>
        <v>0</v>
      </c>
      <c r="F57" s="208">
        <f>IF('Indicator Date hidden'!G58="x","x",$F$2-'Indicator Date hidden'!G58)</f>
        <v>0</v>
      </c>
      <c r="G57" s="208">
        <f>IF('Indicator Date hidden'!H58="x","x",$G$2-'Indicator Date hidden'!H58)</f>
        <v>0</v>
      </c>
      <c r="H57" s="208">
        <f>IF('Indicator Date hidden'!I58="x","x",$H$2-'Indicator Date hidden'!I58)</f>
        <v>0</v>
      </c>
      <c r="I57" s="208">
        <f>IF('Indicator Date hidden'!J58="x","x",$I$2-'Indicator Date hidden'!J58)</f>
        <v>0</v>
      </c>
      <c r="J57" s="208">
        <f>IF('Indicator Date hidden'!K58="x","x",$J$2-'Indicator Date hidden'!K58)</f>
        <v>0</v>
      </c>
      <c r="K57" s="208">
        <f>IF('Indicator Date hidden'!L58="x","x",$K$2-'Indicator Date hidden'!L58)</f>
        <v>0</v>
      </c>
      <c r="L57" s="208">
        <f>IF('Indicator Date hidden'!M58="x","x",$L$2-'Indicator Date hidden'!M58)</f>
        <v>0</v>
      </c>
      <c r="M57" s="208">
        <f>IF('Indicator Date hidden'!N58="x","x",$M$2-'Indicator Date hidden'!N58)</f>
        <v>0</v>
      </c>
      <c r="N57" s="208">
        <f>IF('Indicator Date hidden'!O58="x","x",$N$2-'Indicator Date hidden'!O58)</f>
        <v>0</v>
      </c>
      <c r="O57" s="208">
        <f>IF('Indicator Date hidden'!P58="x","x",$O$2-'Indicator Date hidden'!P58)</f>
        <v>0</v>
      </c>
      <c r="P57" s="208">
        <f>IF('Indicator Date hidden'!Q58="x","x",$P$2-'Indicator Date hidden'!Q58)</f>
        <v>0</v>
      </c>
      <c r="Q57" s="208" t="str">
        <f>IF('Indicator Date hidden'!R58="x","x",$Q$2-'Indicator Date hidden'!R58)</f>
        <v>x</v>
      </c>
      <c r="R57" s="208">
        <f>IF('Indicator Date hidden'!S58="x","x",$R$2-'Indicator Date hidden'!S58)</f>
        <v>0</v>
      </c>
      <c r="S57" s="208">
        <f>IF('Indicator Date hidden'!T58="x","x",$S$2-'Indicator Date hidden'!T58)</f>
        <v>0</v>
      </c>
      <c r="T57" s="208">
        <f>IF('Indicator Date hidden'!U58="x","x",$T$2-'Indicator Date hidden'!U58)</f>
        <v>0</v>
      </c>
      <c r="U57" s="208" t="str">
        <f>IF('Indicator Date hidden'!V58="x","x",$U$2-'Indicator Date hidden'!V58)</f>
        <v>x</v>
      </c>
      <c r="V57" s="208">
        <f>IF('Indicator Date hidden'!W58="x","x",$V$2-'Indicator Date hidden'!W58)</f>
        <v>0</v>
      </c>
      <c r="W57" s="208" t="str">
        <f>IF('Indicator Date hidden'!X58="x","x",$W$2-'Indicator Date hidden'!X58)</f>
        <v>x</v>
      </c>
      <c r="X57" s="208">
        <f>IF('Indicator Date hidden'!Y58="x","x",$X$2-'Indicator Date hidden'!Y58)</f>
        <v>2</v>
      </c>
      <c r="Y57" s="208">
        <f>IF('Indicator Date hidden'!Z58="x","x",$Y$2-'Indicator Date hidden'!Z58)</f>
        <v>0</v>
      </c>
      <c r="Z57" s="208">
        <f>IF('Indicator Date hidden'!AA58="x","x",$Z$2-'Indicator Date hidden'!AA58)</f>
        <v>0</v>
      </c>
      <c r="AA57" s="208">
        <f>IF('Indicator Date hidden'!AB58="x","x",$AA$2-'Indicator Date hidden'!AB58)</f>
        <v>1</v>
      </c>
      <c r="AB57" s="208">
        <f>IF('Indicator Date hidden'!AC58="x","x",$AB$2-'Indicator Date hidden'!AC58)</f>
        <v>0</v>
      </c>
      <c r="AC57" s="208">
        <f>IF('Indicator Date hidden'!AD58="x","x",$AC$2-'Indicator Date hidden'!AD58)</f>
        <v>0</v>
      </c>
      <c r="AD57" s="208" t="str">
        <f>IF('Indicator Date hidden'!AE58="x","x",$AD$2-'Indicator Date hidden'!AE58)</f>
        <v>x</v>
      </c>
      <c r="AE57" s="208">
        <f>IF('Indicator Date hidden'!AF58="x","x",$AE$2-'Indicator Date hidden'!AF58)</f>
        <v>0</v>
      </c>
      <c r="AF57" s="208">
        <f>IF('Indicator Date hidden'!AG58="x","x",$AF$2-'Indicator Date hidden'!AG58)</f>
        <v>1</v>
      </c>
      <c r="AG57" s="208">
        <f>IF('Indicator Date hidden'!AH58="x","x",$AG$2-'Indicator Date hidden'!AH58)</f>
        <v>0</v>
      </c>
      <c r="AH57" s="208">
        <f>IF('Indicator Date hidden'!AI58="x","x",$AH$2-'Indicator Date hidden'!AI58)</f>
        <v>0</v>
      </c>
      <c r="AI57" s="208">
        <f>IF('Indicator Date hidden'!AJ58="x","x",$AI$2-'Indicator Date hidden'!AJ58)</f>
        <v>0</v>
      </c>
      <c r="AJ57" s="208" t="str">
        <f>IF('Indicator Date hidden'!AK58="x","x",$AJ$2-'Indicator Date hidden'!AK58)</f>
        <v>x</v>
      </c>
      <c r="AK57" s="208">
        <f>IF('Indicator Date hidden'!AL58="x","x",$AK$2-'Indicator Date hidden'!AL58)</f>
        <v>1</v>
      </c>
      <c r="AL57" s="208">
        <f>IF('Indicator Date hidden'!AM58="x","x",$AL$2-'Indicator Date hidden'!AM58)</f>
        <v>0</v>
      </c>
      <c r="AM57" s="208">
        <f>IF('Indicator Date hidden'!AN58="x","x",$AM$2-'Indicator Date hidden'!AN58)</f>
        <v>0</v>
      </c>
      <c r="AN57" s="208">
        <f>IF('Indicator Date hidden'!AO58="x","x",$AN$2-'Indicator Date hidden'!AO58)</f>
        <v>0</v>
      </c>
      <c r="AO57" s="208">
        <f>IF('Indicator Date hidden'!AP58="x","x",$AO$2-'Indicator Date hidden'!AP58)</f>
        <v>0</v>
      </c>
      <c r="AP57" s="208">
        <f>IF('Indicator Date hidden'!AQ58="x","x",$AP$2-'Indicator Date hidden'!AQ58)</f>
        <v>0</v>
      </c>
      <c r="AQ57" s="208" t="str">
        <f>IF('Indicator Date hidden'!AR58="x","x",$AQ$2-'Indicator Date hidden'!AR58)</f>
        <v>x</v>
      </c>
      <c r="AR57" s="208">
        <f>IF('Indicator Date hidden'!AS58="x","x",$AR$2-'Indicator Date hidden'!AS58)</f>
        <v>0</v>
      </c>
      <c r="AS57" s="208">
        <f>IF('Indicator Date hidden'!AT58="x","x",$AS$2-'Indicator Date hidden'!AT58)</f>
        <v>0</v>
      </c>
      <c r="AT57" s="208">
        <f>IF('Indicator Date hidden'!AU58="x","x",$AT$2-'Indicator Date hidden'!AU58)</f>
        <v>0</v>
      </c>
      <c r="AU57" s="208">
        <f>IF('Indicator Date hidden'!AV58="x","x",$AU$2-'Indicator Date hidden'!AV58)</f>
        <v>3</v>
      </c>
      <c r="AV57" s="208">
        <f>IF('Indicator Date hidden'!AW58="x","x",$AV$2-'Indicator Date hidden'!AW58)</f>
        <v>0</v>
      </c>
      <c r="AW57" s="208">
        <f>IF('Indicator Date hidden'!AX58="x","x",$AW$2-'Indicator Date hidden'!AX58)</f>
        <v>0</v>
      </c>
      <c r="AX57" s="208">
        <f>IF('Indicator Date hidden'!AY58="x","x",$AX$2-'Indicator Date hidden'!AY58)</f>
        <v>0</v>
      </c>
      <c r="AY57" s="208">
        <f>IF('Indicator Date hidden'!AZ58="x","x",$AY$2-'Indicator Date hidden'!AZ58)</f>
        <v>0</v>
      </c>
      <c r="AZ57" s="208">
        <f>IF('Indicator Date hidden'!BA58="x","x",$AZ$2-'Indicator Date hidden'!BA58)</f>
        <v>0</v>
      </c>
      <c r="BA57">
        <f t="shared" si="5"/>
        <v>8</v>
      </c>
      <c r="BB57" s="21">
        <f t="shared" si="6"/>
        <v>0.17777777777777778</v>
      </c>
      <c r="BC57">
        <f t="shared" si="7"/>
        <v>5</v>
      </c>
      <c r="BD57" s="21">
        <f t="shared" si="8"/>
        <v>0.56916659888291987</v>
      </c>
      <c r="BE57" s="277">
        <f t="shared" si="9"/>
        <v>0</v>
      </c>
    </row>
    <row r="58" spans="1:57" x14ac:dyDescent="0.35">
      <c r="A58" t="s">
        <v>7458</v>
      </c>
      <c r="B58" s="208">
        <f>IF('Indicator Date hidden'!C59="x","x",$B$2-'Indicator Date hidden'!C59)</f>
        <v>0</v>
      </c>
      <c r="C58" s="208">
        <f>IF('Indicator Date hidden'!D59="x","x",$C$2-'Indicator Date hidden'!D59)</f>
        <v>0</v>
      </c>
      <c r="D58" s="208">
        <f>IF('Indicator Date hidden'!E59="x","x",$D$2-'Indicator Date hidden'!E59)</f>
        <v>0</v>
      </c>
      <c r="E58" s="208">
        <f>IF('Indicator Date hidden'!F59="x","x",$E$2-'Indicator Date hidden'!F59)</f>
        <v>0</v>
      </c>
      <c r="F58" s="208">
        <f>IF('Indicator Date hidden'!G59="x","x",$F$2-'Indicator Date hidden'!G59)</f>
        <v>0</v>
      </c>
      <c r="G58" s="208">
        <f>IF('Indicator Date hidden'!H59="x","x",$G$2-'Indicator Date hidden'!H59)</f>
        <v>0</v>
      </c>
      <c r="H58" s="208">
        <f>IF('Indicator Date hidden'!I59="x","x",$H$2-'Indicator Date hidden'!I59)</f>
        <v>0</v>
      </c>
      <c r="I58" s="208">
        <f>IF('Indicator Date hidden'!J59="x","x",$I$2-'Indicator Date hidden'!J59)</f>
        <v>0</v>
      </c>
      <c r="J58" s="208">
        <f>IF('Indicator Date hidden'!K59="x","x",$J$2-'Indicator Date hidden'!K59)</f>
        <v>0</v>
      </c>
      <c r="K58" s="208">
        <f>IF('Indicator Date hidden'!L59="x","x",$K$2-'Indicator Date hidden'!L59)</f>
        <v>0</v>
      </c>
      <c r="L58" s="208">
        <f>IF('Indicator Date hidden'!M59="x","x",$L$2-'Indicator Date hidden'!M59)</f>
        <v>0</v>
      </c>
      <c r="M58" s="208">
        <f>IF('Indicator Date hidden'!N59="x","x",$M$2-'Indicator Date hidden'!N59)</f>
        <v>0</v>
      </c>
      <c r="N58" s="208">
        <f>IF('Indicator Date hidden'!O59="x","x",$N$2-'Indicator Date hidden'!O59)</f>
        <v>0</v>
      </c>
      <c r="O58" s="208">
        <f>IF('Indicator Date hidden'!P59="x","x",$O$2-'Indicator Date hidden'!P59)</f>
        <v>0</v>
      </c>
      <c r="P58" s="208">
        <f>IF('Indicator Date hidden'!Q59="x","x",$P$2-'Indicator Date hidden'!Q59)</f>
        <v>0</v>
      </c>
      <c r="Q58" s="208">
        <f>IF('Indicator Date hidden'!R59="x","x",$Q$2-'Indicator Date hidden'!R59)</f>
        <v>3</v>
      </c>
      <c r="R58" s="208">
        <f>IF('Indicator Date hidden'!S59="x","x",$R$2-'Indicator Date hidden'!S59)</f>
        <v>0</v>
      </c>
      <c r="S58" s="208">
        <f>IF('Indicator Date hidden'!T59="x","x",$S$2-'Indicator Date hidden'!T59)</f>
        <v>0</v>
      </c>
      <c r="T58" s="208">
        <f>IF('Indicator Date hidden'!U59="x","x",$T$2-'Indicator Date hidden'!U59)</f>
        <v>0</v>
      </c>
      <c r="U58" s="208">
        <f>IF('Indicator Date hidden'!V59="x","x",$U$2-'Indicator Date hidden'!V59)</f>
        <v>0</v>
      </c>
      <c r="V58" s="208">
        <f>IF('Indicator Date hidden'!W59="x","x",$V$2-'Indicator Date hidden'!W59)</f>
        <v>0</v>
      </c>
      <c r="W58" s="208">
        <f>IF('Indicator Date hidden'!X59="x","x",$W$2-'Indicator Date hidden'!X59)</f>
        <v>0</v>
      </c>
      <c r="X58" s="208">
        <f>IF('Indicator Date hidden'!Y59="x","x",$X$2-'Indicator Date hidden'!Y59)</f>
        <v>4</v>
      </c>
      <c r="Y58" s="208">
        <f>IF('Indicator Date hidden'!Z59="x","x",$Y$2-'Indicator Date hidden'!Z59)</f>
        <v>0</v>
      </c>
      <c r="Z58" s="208">
        <f>IF('Indicator Date hidden'!AA59="x","x",$Z$2-'Indicator Date hidden'!AA59)</f>
        <v>0</v>
      </c>
      <c r="AA58" s="208">
        <f>IF('Indicator Date hidden'!AB59="x","x",$AA$2-'Indicator Date hidden'!AB59)</f>
        <v>0</v>
      </c>
      <c r="AB58" s="208">
        <f>IF('Indicator Date hidden'!AC59="x","x",$AB$2-'Indicator Date hidden'!AC59)</f>
        <v>0</v>
      </c>
      <c r="AC58" s="208">
        <f>IF('Indicator Date hidden'!AD59="x","x",$AC$2-'Indicator Date hidden'!AD59)</f>
        <v>0</v>
      </c>
      <c r="AD58" s="208">
        <f>IF('Indicator Date hidden'!AE59="x","x",$AD$2-'Indicator Date hidden'!AE59)</f>
        <v>0</v>
      </c>
      <c r="AE58" s="208">
        <f>IF('Indicator Date hidden'!AF59="x","x",$AE$2-'Indicator Date hidden'!AF59)</f>
        <v>0</v>
      </c>
      <c r="AF58" s="208">
        <f>IF('Indicator Date hidden'!AG59="x","x",$AF$2-'Indicator Date hidden'!AG59)</f>
        <v>3</v>
      </c>
      <c r="AG58" s="208">
        <f>IF('Indicator Date hidden'!AH59="x","x",$AG$2-'Indicator Date hidden'!AH59)</f>
        <v>0</v>
      </c>
      <c r="AH58" s="208">
        <f>IF('Indicator Date hidden'!AI59="x","x",$AH$2-'Indicator Date hidden'!AI59)</f>
        <v>0</v>
      </c>
      <c r="AI58" s="208">
        <f>IF('Indicator Date hidden'!AJ59="x","x",$AI$2-'Indicator Date hidden'!AJ59)</f>
        <v>0</v>
      </c>
      <c r="AJ58" s="208">
        <f>IF('Indicator Date hidden'!AK59="x","x",$AJ$2-'Indicator Date hidden'!AK59)</f>
        <v>1</v>
      </c>
      <c r="AK58" s="208">
        <f>IF('Indicator Date hidden'!AL59="x","x",$AK$2-'Indicator Date hidden'!AL59)</f>
        <v>0</v>
      </c>
      <c r="AL58" s="208">
        <f>IF('Indicator Date hidden'!AM59="x","x",$AL$2-'Indicator Date hidden'!AM59)</f>
        <v>0</v>
      </c>
      <c r="AM58" s="208">
        <f>IF('Indicator Date hidden'!AN59="x","x",$AM$2-'Indicator Date hidden'!AN59)</f>
        <v>0</v>
      </c>
      <c r="AN58" s="208">
        <f>IF('Indicator Date hidden'!AO59="x","x",$AN$2-'Indicator Date hidden'!AO59)</f>
        <v>0</v>
      </c>
      <c r="AO58" s="208">
        <f>IF('Indicator Date hidden'!AP59="x","x",$AO$2-'Indicator Date hidden'!AP59)</f>
        <v>0</v>
      </c>
      <c r="AP58" s="208">
        <f>IF('Indicator Date hidden'!AQ59="x","x",$AP$2-'Indicator Date hidden'!AQ59)</f>
        <v>0</v>
      </c>
      <c r="AQ58" s="208">
        <f>IF('Indicator Date hidden'!AR59="x","x",$AQ$2-'Indicator Date hidden'!AR59)</f>
        <v>0</v>
      </c>
      <c r="AR58" s="208">
        <f>IF('Indicator Date hidden'!AS59="x","x",$AR$2-'Indicator Date hidden'!AS59)</f>
        <v>0</v>
      </c>
      <c r="AS58" s="208">
        <f>IF('Indicator Date hidden'!AT59="x","x",$AS$2-'Indicator Date hidden'!AT59)</f>
        <v>0</v>
      </c>
      <c r="AT58" s="208">
        <f>IF('Indicator Date hidden'!AU59="x","x",$AT$2-'Indicator Date hidden'!AU59)</f>
        <v>0</v>
      </c>
      <c r="AU58" s="208">
        <f>IF('Indicator Date hidden'!AV59="x","x",$AU$2-'Indicator Date hidden'!AV59)</f>
        <v>7</v>
      </c>
      <c r="AV58" s="208">
        <f>IF('Indicator Date hidden'!AW59="x","x",$AV$2-'Indicator Date hidden'!AW59)</f>
        <v>0</v>
      </c>
      <c r="AW58" s="208">
        <f>IF('Indicator Date hidden'!AX59="x","x",$AW$2-'Indicator Date hidden'!AX59)</f>
        <v>0</v>
      </c>
      <c r="AX58" s="208">
        <f>IF('Indicator Date hidden'!AY59="x","x",$AX$2-'Indicator Date hidden'!AY59)</f>
        <v>0</v>
      </c>
      <c r="AY58" s="208">
        <f>IF('Indicator Date hidden'!AZ59="x","x",$AY$2-'Indicator Date hidden'!AZ59)</f>
        <v>0</v>
      </c>
      <c r="AZ58" s="208">
        <f>IF('Indicator Date hidden'!BA59="x","x",$AZ$2-'Indicator Date hidden'!BA59)</f>
        <v>0</v>
      </c>
      <c r="BA58">
        <f t="shared" si="5"/>
        <v>18</v>
      </c>
      <c r="BB58" s="21">
        <f t="shared" si="6"/>
        <v>0.35294117647058826</v>
      </c>
      <c r="BC58">
        <f t="shared" si="7"/>
        <v>5</v>
      </c>
      <c r="BD58" s="21">
        <f t="shared" si="8"/>
        <v>1.2338927625531195</v>
      </c>
      <c r="BE58" s="277">
        <f t="shared" si="9"/>
        <v>0</v>
      </c>
    </row>
    <row r="59" spans="1:57" x14ac:dyDescent="0.35">
      <c r="A59" t="s">
        <v>7460</v>
      </c>
      <c r="B59" s="208">
        <f>IF('Indicator Date hidden'!C60="x","x",$B$2-'Indicator Date hidden'!C60)</f>
        <v>0</v>
      </c>
      <c r="C59" s="208">
        <f>IF('Indicator Date hidden'!D60="x","x",$C$2-'Indicator Date hidden'!D60)</f>
        <v>0</v>
      </c>
      <c r="D59" s="208">
        <f>IF('Indicator Date hidden'!E60="x","x",$D$2-'Indicator Date hidden'!E60)</f>
        <v>0</v>
      </c>
      <c r="E59" s="208">
        <f>IF('Indicator Date hidden'!F60="x","x",$E$2-'Indicator Date hidden'!F60)</f>
        <v>0</v>
      </c>
      <c r="F59" s="208">
        <f>IF('Indicator Date hidden'!G60="x","x",$F$2-'Indicator Date hidden'!G60)</f>
        <v>0</v>
      </c>
      <c r="G59" s="208">
        <f>IF('Indicator Date hidden'!H60="x","x",$G$2-'Indicator Date hidden'!H60)</f>
        <v>0</v>
      </c>
      <c r="H59" s="208">
        <f>IF('Indicator Date hidden'!I60="x","x",$H$2-'Indicator Date hidden'!I60)</f>
        <v>0</v>
      </c>
      <c r="I59" s="208">
        <f>IF('Indicator Date hidden'!J60="x","x",$I$2-'Indicator Date hidden'!J60)</f>
        <v>0</v>
      </c>
      <c r="J59" s="208">
        <f>IF('Indicator Date hidden'!K60="x","x",$J$2-'Indicator Date hidden'!K60)</f>
        <v>0</v>
      </c>
      <c r="K59" s="208">
        <f>IF('Indicator Date hidden'!L60="x","x",$K$2-'Indicator Date hidden'!L60)</f>
        <v>0</v>
      </c>
      <c r="L59" s="208">
        <f>IF('Indicator Date hidden'!M60="x","x",$L$2-'Indicator Date hidden'!M60)</f>
        <v>0</v>
      </c>
      <c r="M59" s="208">
        <f>IF('Indicator Date hidden'!N60="x","x",$M$2-'Indicator Date hidden'!N60)</f>
        <v>0</v>
      </c>
      <c r="N59" s="208">
        <f>IF('Indicator Date hidden'!O60="x","x",$N$2-'Indicator Date hidden'!O60)</f>
        <v>0</v>
      </c>
      <c r="O59" s="208">
        <f>IF('Indicator Date hidden'!P60="x","x",$O$2-'Indicator Date hidden'!P60)</f>
        <v>0</v>
      </c>
      <c r="P59" s="208">
        <f>IF('Indicator Date hidden'!Q60="x","x",$P$2-'Indicator Date hidden'!Q60)</f>
        <v>0</v>
      </c>
      <c r="Q59" s="208" t="str">
        <f>IF('Indicator Date hidden'!R60="x","x",$Q$2-'Indicator Date hidden'!R60)</f>
        <v>x</v>
      </c>
      <c r="R59" s="208">
        <f>IF('Indicator Date hidden'!S60="x","x",$R$2-'Indicator Date hidden'!S60)</f>
        <v>0</v>
      </c>
      <c r="S59" s="208">
        <f>IF('Indicator Date hidden'!T60="x","x",$S$2-'Indicator Date hidden'!T60)</f>
        <v>0</v>
      </c>
      <c r="T59" s="208">
        <f>IF('Indicator Date hidden'!U60="x","x",$T$2-'Indicator Date hidden'!U60)</f>
        <v>0</v>
      </c>
      <c r="U59" s="208">
        <f>IF('Indicator Date hidden'!V60="x","x",$U$2-'Indicator Date hidden'!V60)</f>
        <v>0</v>
      </c>
      <c r="V59" s="208">
        <f>IF('Indicator Date hidden'!W60="x","x",$V$2-'Indicator Date hidden'!W60)</f>
        <v>0</v>
      </c>
      <c r="W59" s="208">
        <f>IF('Indicator Date hidden'!X60="x","x",$W$2-'Indicator Date hidden'!X60)</f>
        <v>10</v>
      </c>
      <c r="X59" s="208">
        <f>IF('Indicator Date hidden'!Y60="x","x",$X$2-'Indicator Date hidden'!Y60)</f>
        <v>4</v>
      </c>
      <c r="Y59" s="208">
        <f>IF('Indicator Date hidden'!Z60="x","x",$Y$2-'Indicator Date hidden'!Z60)</f>
        <v>0</v>
      </c>
      <c r="Z59" s="208">
        <f>IF('Indicator Date hidden'!AA60="x","x",$Z$2-'Indicator Date hidden'!AA60)</f>
        <v>0</v>
      </c>
      <c r="AA59" s="208">
        <f>IF('Indicator Date hidden'!AB60="x","x",$AA$2-'Indicator Date hidden'!AB60)</f>
        <v>0</v>
      </c>
      <c r="AB59" s="208">
        <f>IF('Indicator Date hidden'!AC60="x","x",$AB$2-'Indicator Date hidden'!AC60)</f>
        <v>0</v>
      </c>
      <c r="AC59" s="208">
        <f>IF('Indicator Date hidden'!AD60="x","x",$AC$2-'Indicator Date hidden'!AD60)</f>
        <v>0</v>
      </c>
      <c r="AD59" s="208" t="str">
        <f>IF('Indicator Date hidden'!AE60="x","x",$AD$2-'Indicator Date hidden'!AE60)</f>
        <v>x</v>
      </c>
      <c r="AE59" s="208">
        <f>IF('Indicator Date hidden'!AF60="x","x",$AE$2-'Indicator Date hidden'!AF60)</f>
        <v>0</v>
      </c>
      <c r="AF59" s="208">
        <f>IF('Indicator Date hidden'!AG60="x","x",$AF$2-'Indicator Date hidden'!AG60)</f>
        <v>5</v>
      </c>
      <c r="AG59" s="208">
        <f>IF('Indicator Date hidden'!AH60="x","x",$AG$2-'Indicator Date hidden'!AH60)</f>
        <v>0</v>
      </c>
      <c r="AH59" s="208">
        <f>IF('Indicator Date hidden'!AI60="x","x",$AH$2-'Indicator Date hidden'!AI60)</f>
        <v>0</v>
      </c>
      <c r="AI59" s="208">
        <f>IF('Indicator Date hidden'!AJ60="x","x",$AI$2-'Indicator Date hidden'!AJ60)</f>
        <v>0</v>
      </c>
      <c r="AJ59" s="208" t="str">
        <f>IF('Indicator Date hidden'!AK60="x","x",$AJ$2-'Indicator Date hidden'!AK60)</f>
        <v>x</v>
      </c>
      <c r="AK59" s="208">
        <f>IF('Indicator Date hidden'!AL60="x","x",$AK$2-'Indicator Date hidden'!AL60)</f>
        <v>1</v>
      </c>
      <c r="AL59" s="208">
        <f>IF('Indicator Date hidden'!AM60="x","x",$AL$2-'Indicator Date hidden'!AM60)</f>
        <v>0</v>
      </c>
      <c r="AM59" s="208">
        <f>IF('Indicator Date hidden'!AN60="x","x",$AM$2-'Indicator Date hidden'!AN60)</f>
        <v>0</v>
      </c>
      <c r="AN59" s="208">
        <f>IF('Indicator Date hidden'!AO60="x","x",$AN$2-'Indicator Date hidden'!AO60)</f>
        <v>0</v>
      </c>
      <c r="AO59" s="208">
        <f>IF('Indicator Date hidden'!AP60="x","x",$AO$2-'Indicator Date hidden'!AP60)</f>
        <v>0</v>
      </c>
      <c r="AP59" s="208">
        <f>IF('Indicator Date hidden'!AQ60="x","x",$AP$2-'Indicator Date hidden'!AQ60)</f>
        <v>0</v>
      </c>
      <c r="AQ59" s="208">
        <f>IF('Indicator Date hidden'!AR60="x","x",$AQ$2-'Indicator Date hidden'!AR60)</f>
        <v>0</v>
      </c>
      <c r="AR59" s="208">
        <f>IF('Indicator Date hidden'!AS60="x","x",$AR$2-'Indicator Date hidden'!AS60)</f>
        <v>0</v>
      </c>
      <c r="AS59" s="208" t="str">
        <f>IF('Indicator Date hidden'!AT60="x","x",$AS$2-'Indicator Date hidden'!AT60)</f>
        <v>x</v>
      </c>
      <c r="AT59" s="208">
        <f>IF('Indicator Date hidden'!AU60="x","x",$AT$2-'Indicator Date hidden'!AU60)</f>
        <v>0</v>
      </c>
      <c r="AU59" s="208" t="str">
        <f>IF('Indicator Date hidden'!AV60="x","x",$AU$2-'Indicator Date hidden'!AV60)</f>
        <v>x</v>
      </c>
      <c r="AV59" s="208">
        <f>IF('Indicator Date hidden'!AW60="x","x",$AV$2-'Indicator Date hidden'!AW60)</f>
        <v>0</v>
      </c>
      <c r="AW59" s="208">
        <f>IF('Indicator Date hidden'!AX60="x","x",$AW$2-'Indicator Date hidden'!AX60)</f>
        <v>0</v>
      </c>
      <c r="AX59" s="208">
        <f>IF('Indicator Date hidden'!AY60="x","x",$AX$2-'Indicator Date hidden'!AY60)</f>
        <v>0</v>
      </c>
      <c r="AY59" s="208">
        <f>IF('Indicator Date hidden'!AZ60="x","x",$AY$2-'Indicator Date hidden'!AZ60)</f>
        <v>0</v>
      </c>
      <c r="AZ59" s="208">
        <f>IF('Indicator Date hidden'!BA60="x","x",$AZ$2-'Indicator Date hidden'!BA60)</f>
        <v>0</v>
      </c>
      <c r="BA59">
        <f t="shared" si="5"/>
        <v>20</v>
      </c>
      <c r="BB59" s="21">
        <f t="shared" si="6"/>
        <v>0.43478260869565216</v>
      </c>
      <c r="BC59">
        <f t="shared" si="7"/>
        <v>4</v>
      </c>
      <c r="BD59" s="21">
        <f t="shared" si="8"/>
        <v>1.702327995691469</v>
      </c>
      <c r="BE59" s="277">
        <f t="shared" si="9"/>
        <v>0</v>
      </c>
    </row>
    <row r="60" spans="1:57" x14ac:dyDescent="0.35">
      <c r="A60" t="s">
        <v>7462</v>
      </c>
      <c r="B60" s="208">
        <f>IF('Indicator Date hidden'!C61="x","x",$B$2-'Indicator Date hidden'!C61)</f>
        <v>0</v>
      </c>
      <c r="C60" s="208">
        <f>IF('Indicator Date hidden'!D61="x","x",$C$2-'Indicator Date hidden'!D61)</f>
        <v>0</v>
      </c>
      <c r="D60" s="208">
        <f>IF('Indicator Date hidden'!E61="x","x",$D$2-'Indicator Date hidden'!E61)</f>
        <v>0</v>
      </c>
      <c r="E60" s="208">
        <f>IF('Indicator Date hidden'!F61="x","x",$E$2-'Indicator Date hidden'!F61)</f>
        <v>0</v>
      </c>
      <c r="F60" s="208">
        <f>IF('Indicator Date hidden'!G61="x","x",$F$2-'Indicator Date hidden'!G61)</f>
        <v>0</v>
      </c>
      <c r="G60" s="208">
        <f>IF('Indicator Date hidden'!H61="x","x",$G$2-'Indicator Date hidden'!H61)</f>
        <v>0</v>
      </c>
      <c r="H60" s="208">
        <f>IF('Indicator Date hidden'!I61="x","x",$H$2-'Indicator Date hidden'!I61)</f>
        <v>0</v>
      </c>
      <c r="I60" s="208">
        <f>IF('Indicator Date hidden'!J61="x","x",$I$2-'Indicator Date hidden'!J61)</f>
        <v>0</v>
      </c>
      <c r="J60" s="208">
        <f>IF('Indicator Date hidden'!K61="x","x",$J$2-'Indicator Date hidden'!K61)</f>
        <v>0</v>
      </c>
      <c r="K60" s="208">
        <f>IF('Indicator Date hidden'!L61="x","x",$K$2-'Indicator Date hidden'!L61)</f>
        <v>0</v>
      </c>
      <c r="L60" s="208">
        <f>IF('Indicator Date hidden'!M61="x","x",$L$2-'Indicator Date hidden'!M61)</f>
        <v>0</v>
      </c>
      <c r="M60" s="208">
        <f>IF('Indicator Date hidden'!N61="x","x",$M$2-'Indicator Date hidden'!N61)</f>
        <v>0</v>
      </c>
      <c r="N60" s="208">
        <f>IF('Indicator Date hidden'!O61="x","x",$N$2-'Indicator Date hidden'!O61)</f>
        <v>0</v>
      </c>
      <c r="O60" s="208">
        <f>IF('Indicator Date hidden'!P61="x","x",$O$2-'Indicator Date hidden'!P61)</f>
        <v>0</v>
      </c>
      <c r="P60" s="208">
        <f>IF('Indicator Date hidden'!Q61="x","x",$P$2-'Indicator Date hidden'!Q61)</f>
        <v>0</v>
      </c>
      <c r="Q60" s="208" t="str">
        <f>IF('Indicator Date hidden'!R61="x","x",$Q$2-'Indicator Date hidden'!R61)</f>
        <v>x</v>
      </c>
      <c r="R60" s="208">
        <f>IF('Indicator Date hidden'!S61="x","x",$R$2-'Indicator Date hidden'!S61)</f>
        <v>0</v>
      </c>
      <c r="S60" s="208">
        <f>IF('Indicator Date hidden'!T61="x","x",$S$2-'Indicator Date hidden'!T61)</f>
        <v>0</v>
      </c>
      <c r="T60" s="208">
        <f>IF('Indicator Date hidden'!U61="x","x",$T$2-'Indicator Date hidden'!U61)</f>
        <v>0</v>
      </c>
      <c r="U60" s="208" t="str">
        <f>IF('Indicator Date hidden'!V61="x","x",$U$2-'Indicator Date hidden'!V61)</f>
        <v>x</v>
      </c>
      <c r="V60" s="208">
        <f>IF('Indicator Date hidden'!W61="x","x",$V$2-'Indicator Date hidden'!W61)</f>
        <v>0</v>
      </c>
      <c r="W60" s="208" t="str">
        <f>IF('Indicator Date hidden'!X61="x","x",$W$2-'Indicator Date hidden'!X61)</f>
        <v>x</v>
      </c>
      <c r="X60" s="208">
        <f>IF('Indicator Date hidden'!Y61="x","x",$X$2-'Indicator Date hidden'!Y61)</f>
        <v>4</v>
      </c>
      <c r="Y60" s="208">
        <f>IF('Indicator Date hidden'!Z61="x","x",$Y$2-'Indicator Date hidden'!Z61)</f>
        <v>0</v>
      </c>
      <c r="Z60" s="208">
        <f>IF('Indicator Date hidden'!AA61="x","x",$Z$2-'Indicator Date hidden'!AA61)</f>
        <v>0</v>
      </c>
      <c r="AA60" s="208" t="str">
        <f>IF('Indicator Date hidden'!AB61="x","x",$AA$2-'Indicator Date hidden'!AB61)</f>
        <v>x</v>
      </c>
      <c r="AB60" s="208">
        <f>IF('Indicator Date hidden'!AC61="x","x",$AB$2-'Indicator Date hidden'!AC61)</f>
        <v>0</v>
      </c>
      <c r="AC60" s="208">
        <f>IF('Indicator Date hidden'!AD61="x","x",$AC$2-'Indicator Date hidden'!AD61)</f>
        <v>0</v>
      </c>
      <c r="AD60" s="208" t="str">
        <f>IF('Indicator Date hidden'!AE61="x","x",$AD$2-'Indicator Date hidden'!AE61)</f>
        <v>x</v>
      </c>
      <c r="AE60" s="208">
        <f>IF('Indicator Date hidden'!AF61="x","x",$AE$2-'Indicator Date hidden'!AF61)</f>
        <v>0</v>
      </c>
      <c r="AF60" s="208">
        <f>IF('Indicator Date hidden'!AG61="x","x",$AF$2-'Indicator Date hidden'!AG61)</f>
        <v>1</v>
      </c>
      <c r="AG60" s="208">
        <f>IF('Indicator Date hidden'!AH61="x","x",$AG$2-'Indicator Date hidden'!AH61)</f>
        <v>0</v>
      </c>
      <c r="AH60" s="208">
        <f>IF('Indicator Date hidden'!AI61="x","x",$AH$2-'Indicator Date hidden'!AI61)</f>
        <v>0</v>
      </c>
      <c r="AI60" s="208">
        <f>IF('Indicator Date hidden'!AJ61="x","x",$AI$2-'Indicator Date hidden'!AJ61)</f>
        <v>0</v>
      </c>
      <c r="AJ60" s="208" t="str">
        <f>IF('Indicator Date hidden'!AK61="x","x",$AJ$2-'Indicator Date hidden'!AK61)</f>
        <v>x</v>
      </c>
      <c r="AK60" s="208">
        <f>IF('Indicator Date hidden'!AL61="x","x",$AK$2-'Indicator Date hidden'!AL61)</f>
        <v>1</v>
      </c>
      <c r="AL60" s="208">
        <f>IF('Indicator Date hidden'!AM61="x","x",$AL$2-'Indicator Date hidden'!AM61)</f>
        <v>0</v>
      </c>
      <c r="AM60" s="208">
        <f>IF('Indicator Date hidden'!AN61="x","x",$AM$2-'Indicator Date hidden'!AN61)</f>
        <v>0</v>
      </c>
      <c r="AN60" s="208">
        <f>IF('Indicator Date hidden'!AO61="x","x",$AN$2-'Indicator Date hidden'!AO61)</f>
        <v>0</v>
      </c>
      <c r="AO60" s="208">
        <f>IF('Indicator Date hidden'!AP61="x","x",$AO$2-'Indicator Date hidden'!AP61)</f>
        <v>0</v>
      </c>
      <c r="AP60" s="208">
        <f>IF('Indicator Date hidden'!AQ61="x","x",$AP$2-'Indicator Date hidden'!AQ61)</f>
        <v>0</v>
      </c>
      <c r="AQ60" s="208">
        <f>IF('Indicator Date hidden'!AR61="x","x",$AQ$2-'Indicator Date hidden'!AR61)</f>
        <v>0</v>
      </c>
      <c r="AR60" s="208">
        <f>IF('Indicator Date hidden'!AS61="x","x",$AR$2-'Indicator Date hidden'!AS61)</f>
        <v>0</v>
      </c>
      <c r="AS60" s="208">
        <f>IF('Indicator Date hidden'!AT61="x","x",$AS$2-'Indicator Date hidden'!AT61)</f>
        <v>0</v>
      </c>
      <c r="AT60" s="208">
        <f>IF('Indicator Date hidden'!AU61="x","x",$AT$2-'Indicator Date hidden'!AU61)</f>
        <v>0</v>
      </c>
      <c r="AU60" s="208" t="str">
        <f>IF('Indicator Date hidden'!AV61="x","x",$AU$2-'Indicator Date hidden'!AV61)</f>
        <v>x</v>
      </c>
      <c r="AV60" s="208">
        <f>IF('Indicator Date hidden'!AW61="x","x",$AV$2-'Indicator Date hidden'!AW61)</f>
        <v>0</v>
      </c>
      <c r="AW60" s="208">
        <f>IF('Indicator Date hidden'!AX61="x","x",$AW$2-'Indicator Date hidden'!AX61)</f>
        <v>0</v>
      </c>
      <c r="AX60" s="208">
        <f>IF('Indicator Date hidden'!AY61="x","x",$AX$2-'Indicator Date hidden'!AY61)</f>
        <v>0</v>
      </c>
      <c r="AY60" s="208">
        <f>IF('Indicator Date hidden'!AZ61="x","x",$AY$2-'Indicator Date hidden'!AZ61)</f>
        <v>0</v>
      </c>
      <c r="AZ60" s="208">
        <f>IF('Indicator Date hidden'!BA61="x","x",$AZ$2-'Indicator Date hidden'!BA61)</f>
        <v>0</v>
      </c>
      <c r="BA60">
        <f t="shared" si="5"/>
        <v>6</v>
      </c>
      <c r="BB60" s="21">
        <f t="shared" si="6"/>
        <v>0.13636363636363635</v>
      </c>
      <c r="BC60">
        <f t="shared" si="7"/>
        <v>3</v>
      </c>
      <c r="BD60" s="21">
        <f t="shared" si="8"/>
        <v>0.62489668567579637</v>
      </c>
      <c r="BE60" s="277">
        <f t="shared" si="9"/>
        <v>0</v>
      </c>
    </row>
    <row r="61" spans="1:57" x14ac:dyDescent="0.35">
      <c r="A61" t="s">
        <v>7464</v>
      </c>
      <c r="B61" s="208">
        <f>IF('Indicator Date hidden'!C62="x","x",$B$2-'Indicator Date hidden'!C62)</f>
        <v>0</v>
      </c>
      <c r="C61" s="208">
        <f>IF('Indicator Date hidden'!D62="x","x",$C$2-'Indicator Date hidden'!D62)</f>
        <v>0</v>
      </c>
      <c r="D61" s="208">
        <f>IF('Indicator Date hidden'!E62="x","x",$D$2-'Indicator Date hidden'!E62)</f>
        <v>0</v>
      </c>
      <c r="E61" s="208">
        <f>IF('Indicator Date hidden'!F62="x","x",$E$2-'Indicator Date hidden'!F62)</f>
        <v>0</v>
      </c>
      <c r="F61" s="208">
        <f>IF('Indicator Date hidden'!G62="x","x",$F$2-'Indicator Date hidden'!G62)</f>
        <v>0</v>
      </c>
      <c r="G61" s="208">
        <f>IF('Indicator Date hidden'!H62="x","x",$G$2-'Indicator Date hidden'!H62)</f>
        <v>0</v>
      </c>
      <c r="H61" s="208">
        <f>IF('Indicator Date hidden'!I62="x","x",$H$2-'Indicator Date hidden'!I62)</f>
        <v>0</v>
      </c>
      <c r="I61" s="208">
        <f>IF('Indicator Date hidden'!J62="x","x",$I$2-'Indicator Date hidden'!J62)</f>
        <v>0</v>
      </c>
      <c r="J61" s="208">
        <f>IF('Indicator Date hidden'!K62="x","x",$J$2-'Indicator Date hidden'!K62)</f>
        <v>0</v>
      </c>
      <c r="K61" s="208">
        <f>IF('Indicator Date hidden'!L62="x","x",$K$2-'Indicator Date hidden'!L62)</f>
        <v>0</v>
      </c>
      <c r="L61" s="208">
        <f>IF('Indicator Date hidden'!M62="x","x",$L$2-'Indicator Date hidden'!M62)</f>
        <v>0</v>
      </c>
      <c r="M61" s="208">
        <f>IF('Indicator Date hidden'!N62="x","x",$M$2-'Indicator Date hidden'!N62)</f>
        <v>0</v>
      </c>
      <c r="N61" s="208">
        <f>IF('Indicator Date hidden'!O62="x","x",$N$2-'Indicator Date hidden'!O62)</f>
        <v>0</v>
      </c>
      <c r="O61" s="208">
        <f>IF('Indicator Date hidden'!P62="x","x",$O$2-'Indicator Date hidden'!P62)</f>
        <v>0</v>
      </c>
      <c r="P61" s="208">
        <f>IF('Indicator Date hidden'!Q62="x","x",$P$2-'Indicator Date hidden'!Q62)</f>
        <v>0</v>
      </c>
      <c r="Q61" s="208" t="str">
        <f>IF('Indicator Date hidden'!R62="x","x",$Q$2-'Indicator Date hidden'!R62)</f>
        <v>x</v>
      </c>
      <c r="R61" s="208">
        <f>IF('Indicator Date hidden'!S62="x","x",$R$2-'Indicator Date hidden'!S62)</f>
        <v>0</v>
      </c>
      <c r="S61" s="208">
        <f>IF('Indicator Date hidden'!T62="x","x",$S$2-'Indicator Date hidden'!T62)</f>
        <v>0</v>
      </c>
      <c r="T61" s="208">
        <f>IF('Indicator Date hidden'!U62="x","x",$T$2-'Indicator Date hidden'!U62)</f>
        <v>0</v>
      </c>
      <c r="U61" s="208" t="str">
        <f>IF('Indicator Date hidden'!V62="x","x",$U$2-'Indicator Date hidden'!V62)</f>
        <v>x</v>
      </c>
      <c r="V61" s="208">
        <f>IF('Indicator Date hidden'!W62="x","x",$V$2-'Indicator Date hidden'!W62)</f>
        <v>0</v>
      </c>
      <c r="W61" s="208" t="str">
        <f>IF('Indicator Date hidden'!X62="x","x",$W$2-'Indicator Date hidden'!X62)</f>
        <v>x</v>
      </c>
      <c r="X61" s="208">
        <f>IF('Indicator Date hidden'!Y62="x","x",$X$2-'Indicator Date hidden'!Y62)</f>
        <v>1</v>
      </c>
      <c r="Y61" s="208">
        <f>IF('Indicator Date hidden'!Z62="x","x",$Y$2-'Indicator Date hidden'!Z62)</f>
        <v>0</v>
      </c>
      <c r="Z61" s="208">
        <f>IF('Indicator Date hidden'!AA62="x","x",$Z$2-'Indicator Date hidden'!AA62)</f>
        <v>0</v>
      </c>
      <c r="AA61" s="208" t="str">
        <f>IF('Indicator Date hidden'!AB62="x","x",$AA$2-'Indicator Date hidden'!AB62)</f>
        <v>x</v>
      </c>
      <c r="AB61" s="208">
        <f>IF('Indicator Date hidden'!AC62="x","x",$AB$2-'Indicator Date hidden'!AC62)</f>
        <v>0</v>
      </c>
      <c r="AC61" s="208">
        <f>IF('Indicator Date hidden'!AD62="x","x",$AC$2-'Indicator Date hidden'!AD62)</f>
        <v>0</v>
      </c>
      <c r="AD61" s="208" t="str">
        <f>IF('Indicator Date hidden'!AE62="x","x",$AD$2-'Indicator Date hidden'!AE62)</f>
        <v>x</v>
      </c>
      <c r="AE61" s="208">
        <f>IF('Indicator Date hidden'!AF62="x","x",$AE$2-'Indicator Date hidden'!AF62)</f>
        <v>0</v>
      </c>
      <c r="AF61" s="208">
        <f>IF('Indicator Date hidden'!AG62="x","x",$AF$2-'Indicator Date hidden'!AG62)</f>
        <v>1</v>
      </c>
      <c r="AG61" s="208">
        <f>IF('Indicator Date hidden'!AH62="x","x",$AG$2-'Indicator Date hidden'!AH62)</f>
        <v>0</v>
      </c>
      <c r="AH61" s="208">
        <f>IF('Indicator Date hidden'!AI62="x","x",$AH$2-'Indicator Date hidden'!AI62)</f>
        <v>0</v>
      </c>
      <c r="AI61" s="208">
        <f>IF('Indicator Date hidden'!AJ62="x","x",$AI$2-'Indicator Date hidden'!AJ62)</f>
        <v>0</v>
      </c>
      <c r="AJ61" s="208" t="str">
        <f>IF('Indicator Date hidden'!AK62="x","x",$AJ$2-'Indicator Date hidden'!AK62)</f>
        <v>x</v>
      </c>
      <c r="AK61" s="208">
        <f>IF('Indicator Date hidden'!AL62="x","x",$AK$2-'Indicator Date hidden'!AL62)</f>
        <v>1</v>
      </c>
      <c r="AL61" s="208">
        <f>IF('Indicator Date hidden'!AM62="x","x",$AL$2-'Indicator Date hidden'!AM62)</f>
        <v>0</v>
      </c>
      <c r="AM61" s="208">
        <f>IF('Indicator Date hidden'!AN62="x","x",$AM$2-'Indicator Date hidden'!AN62)</f>
        <v>0</v>
      </c>
      <c r="AN61" s="208">
        <f>IF('Indicator Date hidden'!AO62="x","x",$AN$2-'Indicator Date hidden'!AO62)</f>
        <v>0</v>
      </c>
      <c r="AO61" s="208">
        <f>IF('Indicator Date hidden'!AP62="x","x",$AO$2-'Indicator Date hidden'!AP62)</f>
        <v>0</v>
      </c>
      <c r="AP61" s="208">
        <f>IF('Indicator Date hidden'!AQ62="x","x",$AP$2-'Indicator Date hidden'!AQ62)</f>
        <v>0</v>
      </c>
      <c r="AQ61" s="208">
        <f>IF('Indicator Date hidden'!AR62="x","x",$AQ$2-'Indicator Date hidden'!AR62)</f>
        <v>0</v>
      </c>
      <c r="AR61" s="208">
        <f>IF('Indicator Date hidden'!AS62="x","x",$AR$2-'Indicator Date hidden'!AS62)</f>
        <v>0</v>
      </c>
      <c r="AS61" s="208">
        <f>IF('Indicator Date hidden'!AT62="x","x",$AS$2-'Indicator Date hidden'!AT62)</f>
        <v>0</v>
      </c>
      <c r="AT61" s="208">
        <f>IF('Indicator Date hidden'!AU62="x","x",$AT$2-'Indicator Date hidden'!AU62)</f>
        <v>0</v>
      </c>
      <c r="AU61" s="208" t="str">
        <f>IF('Indicator Date hidden'!AV62="x","x",$AU$2-'Indicator Date hidden'!AV62)</f>
        <v>x</v>
      </c>
      <c r="AV61" s="208">
        <f>IF('Indicator Date hidden'!AW62="x","x",$AV$2-'Indicator Date hidden'!AW62)</f>
        <v>0</v>
      </c>
      <c r="AW61" s="208">
        <f>IF('Indicator Date hidden'!AX62="x","x",$AW$2-'Indicator Date hidden'!AX62)</f>
        <v>0</v>
      </c>
      <c r="AX61" s="208">
        <f>IF('Indicator Date hidden'!AY62="x","x",$AX$2-'Indicator Date hidden'!AY62)</f>
        <v>0</v>
      </c>
      <c r="AY61" s="208">
        <f>IF('Indicator Date hidden'!AZ62="x","x",$AY$2-'Indicator Date hidden'!AZ62)</f>
        <v>0</v>
      </c>
      <c r="AZ61" s="208">
        <f>IF('Indicator Date hidden'!BA62="x","x",$AZ$2-'Indicator Date hidden'!BA62)</f>
        <v>0</v>
      </c>
      <c r="BA61">
        <f t="shared" si="5"/>
        <v>3</v>
      </c>
      <c r="BB61" s="21">
        <f t="shared" si="6"/>
        <v>6.8181818181818177E-2</v>
      </c>
      <c r="BC61">
        <f t="shared" si="7"/>
        <v>3</v>
      </c>
      <c r="BD61" s="21">
        <f t="shared" si="8"/>
        <v>0.25205764787294127</v>
      </c>
      <c r="BE61" s="277">
        <f t="shared" si="9"/>
        <v>0</v>
      </c>
    </row>
    <row r="62" spans="1:57" x14ac:dyDescent="0.35">
      <c r="A62" t="s">
        <v>7466</v>
      </c>
      <c r="B62" s="208">
        <f>IF('Indicator Date hidden'!C63="x","x",$B$2-'Indicator Date hidden'!C63)</f>
        <v>0</v>
      </c>
      <c r="C62" s="208">
        <f>IF('Indicator Date hidden'!D63="x","x",$C$2-'Indicator Date hidden'!D63)</f>
        <v>0</v>
      </c>
      <c r="D62" s="208">
        <f>IF('Indicator Date hidden'!E63="x","x",$D$2-'Indicator Date hidden'!E63)</f>
        <v>0</v>
      </c>
      <c r="E62" s="208">
        <f>IF('Indicator Date hidden'!F63="x","x",$E$2-'Indicator Date hidden'!F63)</f>
        <v>0</v>
      </c>
      <c r="F62" s="208">
        <f>IF('Indicator Date hidden'!G63="x","x",$F$2-'Indicator Date hidden'!G63)</f>
        <v>0</v>
      </c>
      <c r="G62" s="208">
        <f>IF('Indicator Date hidden'!H63="x","x",$G$2-'Indicator Date hidden'!H63)</f>
        <v>0</v>
      </c>
      <c r="H62" s="208">
        <f>IF('Indicator Date hidden'!I63="x","x",$H$2-'Indicator Date hidden'!I63)</f>
        <v>0</v>
      </c>
      <c r="I62" s="208">
        <f>IF('Indicator Date hidden'!J63="x","x",$I$2-'Indicator Date hidden'!J63)</f>
        <v>0</v>
      </c>
      <c r="J62" s="208">
        <f>IF('Indicator Date hidden'!K63="x","x",$J$2-'Indicator Date hidden'!K63)</f>
        <v>0</v>
      </c>
      <c r="K62" s="208">
        <f>IF('Indicator Date hidden'!L63="x","x",$K$2-'Indicator Date hidden'!L63)</f>
        <v>0</v>
      </c>
      <c r="L62" s="208">
        <f>IF('Indicator Date hidden'!M63="x","x",$L$2-'Indicator Date hidden'!M63)</f>
        <v>0</v>
      </c>
      <c r="M62" s="208">
        <f>IF('Indicator Date hidden'!N63="x","x",$M$2-'Indicator Date hidden'!N63)</f>
        <v>0</v>
      </c>
      <c r="N62" s="208">
        <f>IF('Indicator Date hidden'!O63="x","x",$N$2-'Indicator Date hidden'!O63)</f>
        <v>0</v>
      </c>
      <c r="O62" s="208">
        <f>IF('Indicator Date hidden'!P63="x","x",$O$2-'Indicator Date hidden'!P63)</f>
        <v>0</v>
      </c>
      <c r="P62" s="208">
        <f>IF('Indicator Date hidden'!Q63="x","x",$P$2-'Indicator Date hidden'!Q63)</f>
        <v>0</v>
      </c>
      <c r="Q62" s="208">
        <f>IF('Indicator Date hidden'!R63="x","x",$Q$2-'Indicator Date hidden'!R63)</f>
        <v>2</v>
      </c>
      <c r="R62" s="208">
        <f>IF('Indicator Date hidden'!S63="x","x",$R$2-'Indicator Date hidden'!S63)</f>
        <v>0</v>
      </c>
      <c r="S62" s="208">
        <f>IF('Indicator Date hidden'!T63="x","x",$S$2-'Indicator Date hidden'!T63)</f>
        <v>0</v>
      </c>
      <c r="T62" s="208">
        <f>IF('Indicator Date hidden'!U63="x","x",$T$2-'Indicator Date hidden'!U63)</f>
        <v>0</v>
      </c>
      <c r="U62" s="208">
        <f>IF('Indicator Date hidden'!V63="x","x",$U$2-'Indicator Date hidden'!V63)</f>
        <v>0</v>
      </c>
      <c r="V62" s="208">
        <f>IF('Indicator Date hidden'!W63="x","x",$V$2-'Indicator Date hidden'!W63)</f>
        <v>0</v>
      </c>
      <c r="W62" s="208">
        <f>IF('Indicator Date hidden'!X63="x","x",$W$2-'Indicator Date hidden'!X63)</f>
        <v>2</v>
      </c>
      <c r="X62" s="208" t="str">
        <f>IF('Indicator Date hidden'!Y63="x","x",$X$2-'Indicator Date hidden'!Y63)</f>
        <v>x</v>
      </c>
      <c r="Y62" s="208">
        <f>IF('Indicator Date hidden'!Z63="x","x",$Y$2-'Indicator Date hidden'!Z63)</f>
        <v>0</v>
      </c>
      <c r="Z62" s="208">
        <f>IF('Indicator Date hidden'!AA63="x","x",$Z$2-'Indicator Date hidden'!AA63)</f>
        <v>0</v>
      </c>
      <c r="AA62" s="208">
        <f>IF('Indicator Date hidden'!AB63="x","x",$AA$2-'Indicator Date hidden'!AB63)</f>
        <v>0</v>
      </c>
      <c r="AB62" s="208">
        <f>IF('Indicator Date hidden'!AC63="x","x",$AB$2-'Indicator Date hidden'!AC63)</f>
        <v>0</v>
      </c>
      <c r="AC62" s="208">
        <f>IF('Indicator Date hidden'!AD63="x","x",$AC$2-'Indicator Date hidden'!AD63)</f>
        <v>0</v>
      </c>
      <c r="AD62" s="208">
        <f>IF('Indicator Date hidden'!AE63="x","x",$AD$2-'Indicator Date hidden'!AE63)</f>
        <v>0</v>
      </c>
      <c r="AE62" s="208">
        <f>IF('Indicator Date hidden'!AF63="x","x",$AE$2-'Indicator Date hidden'!AF63)</f>
        <v>0</v>
      </c>
      <c r="AF62" s="208">
        <f>IF('Indicator Date hidden'!AG63="x","x",$AF$2-'Indicator Date hidden'!AG63)</f>
        <v>8</v>
      </c>
      <c r="AG62" s="208">
        <f>IF('Indicator Date hidden'!AH63="x","x",$AG$2-'Indicator Date hidden'!AH63)</f>
        <v>0</v>
      </c>
      <c r="AH62" s="208">
        <f>IF('Indicator Date hidden'!AI63="x","x",$AH$2-'Indicator Date hidden'!AI63)</f>
        <v>0</v>
      </c>
      <c r="AI62" s="208">
        <f>IF('Indicator Date hidden'!AJ63="x","x",$AI$2-'Indicator Date hidden'!AJ63)</f>
        <v>0</v>
      </c>
      <c r="AJ62" s="208" t="str">
        <f>IF('Indicator Date hidden'!AK63="x","x",$AJ$2-'Indicator Date hidden'!AK63)</f>
        <v>x</v>
      </c>
      <c r="AK62" s="208">
        <f>IF('Indicator Date hidden'!AL63="x","x",$AK$2-'Indicator Date hidden'!AL63)</f>
        <v>1</v>
      </c>
      <c r="AL62" s="208">
        <f>IF('Indicator Date hidden'!AM63="x","x",$AL$2-'Indicator Date hidden'!AM63)</f>
        <v>0</v>
      </c>
      <c r="AM62" s="208">
        <f>IF('Indicator Date hidden'!AN63="x","x",$AM$2-'Indicator Date hidden'!AN63)</f>
        <v>0</v>
      </c>
      <c r="AN62" s="208">
        <f>IF('Indicator Date hidden'!AO63="x","x",$AN$2-'Indicator Date hidden'!AO63)</f>
        <v>0</v>
      </c>
      <c r="AO62" s="208">
        <f>IF('Indicator Date hidden'!AP63="x","x",$AO$2-'Indicator Date hidden'!AP63)</f>
        <v>0</v>
      </c>
      <c r="AP62" s="208">
        <f>IF('Indicator Date hidden'!AQ63="x","x",$AP$2-'Indicator Date hidden'!AQ63)</f>
        <v>0</v>
      </c>
      <c r="AQ62" s="208">
        <f>IF('Indicator Date hidden'!AR63="x","x",$AQ$2-'Indicator Date hidden'!AR63)</f>
        <v>0</v>
      </c>
      <c r="AR62" s="208">
        <f>IF('Indicator Date hidden'!AS63="x","x",$AR$2-'Indicator Date hidden'!AS63)</f>
        <v>0</v>
      </c>
      <c r="AS62" s="208">
        <f>IF('Indicator Date hidden'!AT63="x","x",$AS$2-'Indicator Date hidden'!AT63)</f>
        <v>0</v>
      </c>
      <c r="AT62" s="208">
        <f>IF('Indicator Date hidden'!AU63="x","x",$AT$2-'Indicator Date hidden'!AU63)</f>
        <v>0</v>
      </c>
      <c r="AU62" s="208">
        <f>IF('Indicator Date hidden'!AV63="x","x",$AU$2-'Indicator Date hidden'!AV63)</f>
        <v>2</v>
      </c>
      <c r="AV62" s="208">
        <f>IF('Indicator Date hidden'!AW63="x","x",$AV$2-'Indicator Date hidden'!AW63)</f>
        <v>0</v>
      </c>
      <c r="AW62" s="208">
        <f>IF('Indicator Date hidden'!AX63="x","x",$AW$2-'Indicator Date hidden'!AX63)</f>
        <v>0</v>
      </c>
      <c r="AX62" s="208">
        <f>IF('Indicator Date hidden'!AY63="x","x",$AX$2-'Indicator Date hidden'!AY63)</f>
        <v>0</v>
      </c>
      <c r="AY62" s="208">
        <f>IF('Indicator Date hidden'!AZ63="x","x",$AY$2-'Indicator Date hidden'!AZ63)</f>
        <v>0</v>
      </c>
      <c r="AZ62" s="208">
        <f>IF('Indicator Date hidden'!BA63="x","x",$AZ$2-'Indicator Date hidden'!BA63)</f>
        <v>0</v>
      </c>
      <c r="BA62">
        <f t="shared" si="5"/>
        <v>15</v>
      </c>
      <c r="BB62" s="21">
        <f t="shared" si="6"/>
        <v>0.30612244897959184</v>
      </c>
      <c r="BC62">
        <f t="shared" si="7"/>
        <v>5</v>
      </c>
      <c r="BD62" s="21">
        <f t="shared" si="8"/>
        <v>1.2156140907620758</v>
      </c>
      <c r="BE62" s="277">
        <f t="shared" si="9"/>
        <v>0</v>
      </c>
    </row>
    <row r="63" spans="1:57" x14ac:dyDescent="0.35">
      <c r="A63" t="s">
        <v>7468</v>
      </c>
      <c r="B63" s="208">
        <f>IF('Indicator Date hidden'!C64="x","x",$B$2-'Indicator Date hidden'!C64)</f>
        <v>0</v>
      </c>
      <c r="C63" s="208">
        <f>IF('Indicator Date hidden'!D64="x","x",$C$2-'Indicator Date hidden'!D64)</f>
        <v>0</v>
      </c>
      <c r="D63" s="208">
        <f>IF('Indicator Date hidden'!E64="x","x",$D$2-'Indicator Date hidden'!E64)</f>
        <v>0</v>
      </c>
      <c r="E63" s="208">
        <f>IF('Indicator Date hidden'!F64="x","x",$E$2-'Indicator Date hidden'!F64)</f>
        <v>0</v>
      </c>
      <c r="F63" s="208">
        <f>IF('Indicator Date hidden'!G64="x","x",$F$2-'Indicator Date hidden'!G64)</f>
        <v>0</v>
      </c>
      <c r="G63" s="208">
        <f>IF('Indicator Date hidden'!H64="x","x",$G$2-'Indicator Date hidden'!H64)</f>
        <v>0</v>
      </c>
      <c r="H63" s="208">
        <f>IF('Indicator Date hidden'!I64="x","x",$H$2-'Indicator Date hidden'!I64)</f>
        <v>0</v>
      </c>
      <c r="I63" s="208">
        <f>IF('Indicator Date hidden'!J64="x","x",$I$2-'Indicator Date hidden'!J64)</f>
        <v>0</v>
      </c>
      <c r="J63" s="208">
        <f>IF('Indicator Date hidden'!K64="x","x",$J$2-'Indicator Date hidden'!K64)</f>
        <v>0</v>
      </c>
      <c r="K63" s="208">
        <f>IF('Indicator Date hidden'!L64="x","x",$K$2-'Indicator Date hidden'!L64)</f>
        <v>0</v>
      </c>
      <c r="L63" s="208">
        <f>IF('Indicator Date hidden'!M64="x","x",$L$2-'Indicator Date hidden'!M64)</f>
        <v>0</v>
      </c>
      <c r="M63" s="208">
        <f>IF('Indicator Date hidden'!N64="x","x",$M$2-'Indicator Date hidden'!N64)</f>
        <v>0</v>
      </c>
      <c r="N63" s="208">
        <f>IF('Indicator Date hidden'!O64="x","x",$N$2-'Indicator Date hidden'!O64)</f>
        <v>0</v>
      </c>
      <c r="O63" s="208">
        <f>IF('Indicator Date hidden'!P64="x","x",$O$2-'Indicator Date hidden'!P64)</f>
        <v>0</v>
      </c>
      <c r="P63" s="208">
        <f>IF('Indicator Date hidden'!Q64="x","x",$P$2-'Indicator Date hidden'!Q64)</f>
        <v>0</v>
      </c>
      <c r="Q63" s="208">
        <f>IF('Indicator Date hidden'!R64="x","x",$Q$2-'Indicator Date hidden'!R64)</f>
        <v>1</v>
      </c>
      <c r="R63" s="208">
        <f>IF('Indicator Date hidden'!S64="x","x",$R$2-'Indicator Date hidden'!S64)</f>
        <v>0</v>
      </c>
      <c r="S63" s="208">
        <f>IF('Indicator Date hidden'!T64="x","x",$S$2-'Indicator Date hidden'!T64)</f>
        <v>0</v>
      </c>
      <c r="T63" s="208">
        <f>IF('Indicator Date hidden'!U64="x","x",$T$2-'Indicator Date hidden'!U64)</f>
        <v>0</v>
      </c>
      <c r="U63" s="208">
        <f>IF('Indicator Date hidden'!V64="x","x",$U$2-'Indicator Date hidden'!V64)</f>
        <v>0</v>
      </c>
      <c r="V63" s="208">
        <f>IF('Indicator Date hidden'!W64="x","x",$V$2-'Indicator Date hidden'!W64)</f>
        <v>0</v>
      </c>
      <c r="W63" s="208">
        <f>IF('Indicator Date hidden'!X64="x","x",$W$2-'Indicator Date hidden'!X64)</f>
        <v>1</v>
      </c>
      <c r="X63" s="208">
        <f>IF('Indicator Date hidden'!Y64="x","x",$X$2-'Indicator Date hidden'!Y64)</f>
        <v>4</v>
      </c>
      <c r="Y63" s="208">
        <f>IF('Indicator Date hidden'!Z64="x","x",$Y$2-'Indicator Date hidden'!Z64)</f>
        <v>0</v>
      </c>
      <c r="Z63" s="208">
        <f>IF('Indicator Date hidden'!AA64="x","x",$Z$2-'Indicator Date hidden'!AA64)</f>
        <v>0</v>
      </c>
      <c r="AA63" s="208">
        <f>IF('Indicator Date hidden'!AB64="x","x",$AA$2-'Indicator Date hidden'!AB64)</f>
        <v>0</v>
      </c>
      <c r="AB63" s="208">
        <f>IF('Indicator Date hidden'!AC64="x","x",$AB$2-'Indicator Date hidden'!AC64)</f>
        <v>0</v>
      </c>
      <c r="AC63" s="208">
        <f>IF('Indicator Date hidden'!AD64="x","x",$AC$2-'Indicator Date hidden'!AD64)</f>
        <v>0</v>
      </c>
      <c r="AD63" s="208">
        <f>IF('Indicator Date hidden'!AE64="x","x",$AD$2-'Indicator Date hidden'!AE64)</f>
        <v>0</v>
      </c>
      <c r="AE63" s="208">
        <f>IF('Indicator Date hidden'!AF64="x","x",$AE$2-'Indicator Date hidden'!AF64)</f>
        <v>0</v>
      </c>
      <c r="AF63" s="208">
        <f>IF('Indicator Date hidden'!AG64="x","x",$AF$2-'Indicator Date hidden'!AG64)</f>
        <v>10</v>
      </c>
      <c r="AG63" s="208">
        <f>IF('Indicator Date hidden'!AH64="x","x",$AG$2-'Indicator Date hidden'!AH64)</f>
        <v>0</v>
      </c>
      <c r="AH63" s="208">
        <f>IF('Indicator Date hidden'!AI64="x","x",$AH$2-'Indicator Date hidden'!AI64)</f>
        <v>0</v>
      </c>
      <c r="AI63" s="208">
        <f>IF('Indicator Date hidden'!AJ64="x","x",$AI$2-'Indicator Date hidden'!AJ64)</f>
        <v>0</v>
      </c>
      <c r="AJ63" s="208" t="str">
        <f>IF('Indicator Date hidden'!AK64="x","x",$AJ$2-'Indicator Date hidden'!AK64)</f>
        <v>x</v>
      </c>
      <c r="AK63" s="208">
        <f>IF('Indicator Date hidden'!AL64="x","x",$AK$2-'Indicator Date hidden'!AL64)</f>
        <v>1</v>
      </c>
      <c r="AL63" s="208">
        <f>IF('Indicator Date hidden'!AM64="x","x",$AL$2-'Indicator Date hidden'!AM64)</f>
        <v>0</v>
      </c>
      <c r="AM63" s="208">
        <f>IF('Indicator Date hidden'!AN64="x","x",$AM$2-'Indicator Date hidden'!AN64)</f>
        <v>0</v>
      </c>
      <c r="AN63" s="208">
        <f>IF('Indicator Date hidden'!AO64="x","x",$AN$2-'Indicator Date hidden'!AO64)</f>
        <v>0</v>
      </c>
      <c r="AO63" s="208">
        <f>IF('Indicator Date hidden'!AP64="x","x",$AO$2-'Indicator Date hidden'!AP64)</f>
        <v>0</v>
      </c>
      <c r="AP63" s="208">
        <f>IF('Indicator Date hidden'!AQ64="x","x",$AP$2-'Indicator Date hidden'!AQ64)</f>
        <v>0</v>
      </c>
      <c r="AQ63" s="208">
        <f>IF('Indicator Date hidden'!AR64="x","x",$AQ$2-'Indicator Date hidden'!AR64)</f>
        <v>0</v>
      </c>
      <c r="AR63" s="208">
        <f>IF('Indicator Date hidden'!AS64="x","x",$AR$2-'Indicator Date hidden'!AS64)</f>
        <v>0</v>
      </c>
      <c r="AS63" s="208">
        <f>IF('Indicator Date hidden'!AT64="x","x",$AS$2-'Indicator Date hidden'!AT64)</f>
        <v>0</v>
      </c>
      <c r="AT63" s="208">
        <f>IF('Indicator Date hidden'!AU64="x","x",$AT$2-'Indicator Date hidden'!AU64)</f>
        <v>0</v>
      </c>
      <c r="AU63" s="208">
        <f>IF('Indicator Date hidden'!AV64="x","x",$AU$2-'Indicator Date hidden'!AV64)</f>
        <v>1</v>
      </c>
      <c r="AV63" s="208">
        <f>IF('Indicator Date hidden'!AW64="x","x",$AV$2-'Indicator Date hidden'!AW64)</f>
        <v>0</v>
      </c>
      <c r="AW63" s="208">
        <f>IF('Indicator Date hidden'!AX64="x","x",$AW$2-'Indicator Date hidden'!AX64)</f>
        <v>0</v>
      </c>
      <c r="AX63" s="208">
        <f>IF('Indicator Date hidden'!AY64="x","x",$AX$2-'Indicator Date hidden'!AY64)</f>
        <v>0</v>
      </c>
      <c r="AY63" s="208">
        <f>IF('Indicator Date hidden'!AZ64="x","x",$AY$2-'Indicator Date hidden'!AZ64)</f>
        <v>0</v>
      </c>
      <c r="AZ63" s="208">
        <f>IF('Indicator Date hidden'!BA64="x","x",$AZ$2-'Indicator Date hidden'!BA64)</f>
        <v>0</v>
      </c>
      <c r="BA63">
        <f t="shared" si="5"/>
        <v>18</v>
      </c>
      <c r="BB63" s="21">
        <f t="shared" si="6"/>
        <v>0.36</v>
      </c>
      <c r="BC63">
        <f t="shared" si="7"/>
        <v>6</v>
      </c>
      <c r="BD63" s="21">
        <f t="shared" si="8"/>
        <v>1.5067846561469891</v>
      </c>
      <c r="BE63" s="277">
        <f t="shared" si="9"/>
        <v>0</v>
      </c>
    </row>
    <row r="64" spans="1:57" x14ac:dyDescent="0.35">
      <c r="A64" t="s">
        <v>7470</v>
      </c>
      <c r="B64" s="208">
        <f>IF('Indicator Date hidden'!C65="x","x",$B$2-'Indicator Date hidden'!C65)</f>
        <v>0</v>
      </c>
      <c r="C64" s="208">
        <f>IF('Indicator Date hidden'!D65="x","x",$C$2-'Indicator Date hidden'!D65)</f>
        <v>0</v>
      </c>
      <c r="D64" s="208">
        <f>IF('Indicator Date hidden'!E65="x","x",$D$2-'Indicator Date hidden'!E65)</f>
        <v>0</v>
      </c>
      <c r="E64" s="208">
        <f>IF('Indicator Date hidden'!F65="x","x",$E$2-'Indicator Date hidden'!F65)</f>
        <v>0</v>
      </c>
      <c r="F64" s="208">
        <f>IF('Indicator Date hidden'!G65="x","x",$F$2-'Indicator Date hidden'!G65)</f>
        <v>0</v>
      </c>
      <c r="G64" s="208">
        <f>IF('Indicator Date hidden'!H65="x","x",$G$2-'Indicator Date hidden'!H65)</f>
        <v>0</v>
      </c>
      <c r="H64" s="208">
        <f>IF('Indicator Date hidden'!I65="x","x",$H$2-'Indicator Date hidden'!I65)</f>
        <v>0</v>
      </c>
      <c r="I64" s="208">
        <f>IF('Indicator Date hidden'!J65="x","x",$I$2-'Indicator Date hidden'!J65)</f>
        <v>0</v>
      </c>
      <c r="J64" s="208">
        <f>IF('Indicator Date hidden'!K65="x","x",$J$2-'Indicator Date hidden'!K65)</f>
        <v>0</v>
      </c>
      <c r="K64" s="208">
        <f>IF('Indicator Date hidden'!L65="x","x",$K$2-'Indicator Date hidden'!L65)</f>
        <v>0</v>
      </c>
      <c r="L64" s="208">
        <f>IF('Indicator Date hidden'!M65="x","x",$L$2-'Indicator Date hidden'!M65)</f>
        <v>0</v>
      </c>
      <c r="M64" s="208">
        <f>IF('Indicator Date hidden'!N65="x","x",$M$2-'Indicator Date hidden'!N65)</f>
        <v>0</v>
      </c>
      <c r="N64" s="208">
        <f>IF('Indicator Date hidden'!O65="x","x",$N$2-'Indicator Date hidden'!O65)</f>
        <v>0</v>
      </c>
      <c r="O64" s="208">
        <f>IF('Indicator Date hidden'!P65="x","x",$O$2-'Indicator Date hidden'!P65)</f>
        <v>0</v>
      </c>
      <c r="P64" s="208">
        <f>IF('Indicator Date hidden'!Q65="x","x",$P$2-'Indicator Date hidden'!Q65)</f>
        <v>0</v>
      </c>
      <c r="Q64" s="208">
        <f>IF('Indicator Date hidden'!R65="x","x",$Q$2-'Indicator Date hidden'!R65)</f>
        <v>9</v>
      </c>
      <c r="R64" s="208">
        <f>IF('Indicator Date hidden'!S65="x","x",$R$2-'Indicator Date hidden'!S65)</f>
        <v>0</v>
      </c>
      <c r="S64" s="208">
        <f>IF('Indicator Date hidden'!T65="x","x",$S$2-'Indicator Date hidden'!T65)</f>
        <v>0</v>
      </c>
      <c r="T64" s="208">
        <f>IF('Indicator Date hidden'!U65="x","x",$T$2-'Indicator Date hidden'!U65)</f>
        <v>0</v>
      </c>
      <c r="U64" s="208">
        <f>IF('Indicator Date hidden'!V65="x","x",$U$2-'Indicator Date hidden'!V65)</f>
        <v>0</v>
      </c>
      <c r="V64" s="208">
        <f>IF('Indicator Date hidden'!W65="x","x",$V$2-'Indicator Date hidden'!W65)</f>
        <v>0</v>
      </c>
      <c r="W64" s="208">
        <f>IF('Indicator Date hidden'!X65="x","x",$W$2-'Indicator Date hidden'!X65)</f>
        <v>5</v>
      </c>
      <c r="X64" s="208">
        <f>IF('Indicator Date hidden'!Y65="x","x",$X$2-'Indicator Date hidden'!Y65)</f>
        <v>1</v>
      </c>
      <c r="Y64" s="208">
        <f>IF('Indicator Date hidden'!Z65="x","x",$Y$2-'Indicator Date hidden'!Z65)</f>
        <v>0</v>
      </c>
      <c r="Z64" s="208">
        <f>IF('Indicator Date hidden'!AA65="x","x",$Z$2-'Indicator Date hidden'!AA65)</f>
        <v>0</v>
      </c>
      <c r="AA64" s="208">
        <f>IF('Indicator Date hidden'!AB65="x","x",$AA$2-'Indicator Date hidden'!AB65)</f>
        <v>0</v>
      </c>
      <c r="AB64" s="208">
        <f>IF('Indicator Date hidden'!AC65="x","x",$AB$2-'Indicator Date hidden'!AC65)</f>
        <v>0</v>
      </c>
      <c r="AC64" s="208">
        <f>IF('Indicator Date hidden'!AD65="x","x",$AC$2-'Indicator Date hidden'!AD65)</f>
        <v>0</v>
      </c>
      <c r="AD64" s="208">
        <f>IF('Indicator Date hidden'!AE65="x","x",$AD$2-'Indicator Date hidden'!AE65)</f>
        <v>0</v>
      </c>
      <c r="AE64" s="208">
        <f>IF('Indicator Date hidden'!AF65="x","x",$AE$2-'Indicator Date hidden'!AF65)</f>
        <v>0</v>
      </c>
      <c r="AF64" s="208">
        <f>IF('Indicator Date hidden'!AG65="x","x",$AF$2-'Indicator Date hidden'!AG65)</f>
        <v>0</v>
      </c>
      <c r="AG64" s="208">
        <f>IF('Indicator Date hidden'!AH65="x","x",$AG$2-'Indicator Date hidden'!AH65)</f>
        <v>0</v>
      </c>
      <c r="AH64" s="208">
        <f>IF('Indicator Date hidden'!AI65="x","x",$AH$2-'Indicator Date hidden'!AI65)</f>
        <v>0</v>
      </c>
      <c r="AI64" s="208">
        <f>IF('Indicator Date hidden'!AJ65="x","x",$AI$2-'Indicator Date hidden'!AJ65)</f>
        <v>0</v>
      </c>
      <c r="AJ64" s="208">
        <f>IF('Indicator Date hidden'!AK65="x","x",$AJ$2-'Indicator Date hidden'!AK65)</f>
        <v>1</v>
      </c>
      <c r="AK64" s="208">
        <f>IF('Indicator Date hidden'!AL65="x","x",$AK$2-'Indicator Date hidden'!AL65)</f>
        <v>1</v>
      </c>
      <c r="AL64" s="208">
        <f>IF('Indicator Date hidden'!AM65="x","x",$AL$2-'Indicator Date hidden'!AM65)</f>
        <v>0</v>
      </c>
      <c r="AM64" s="208">
        <f>IF('Indicator Date hidden'!AN65="x","x",$AM$2-'Indicator Date hidden'!AN65)</f>
        <v>0</v>
      </c>
      <c r="AN64" s="208">
        <f>IF('Indicator Date hidden'!AO65="x","x",$AN$2-'Indicator Date hidden'!AO65)</f>
        <v>0</v>
      </c>
      <c r="AO64" s="208" t="str">
        <f>IF('Indicator Date hidden'!AP65="x","x",$AO$2-'Indicator Date hidden'!AP65)</f>
        <v>x</v>
      </c>
      <c r="AP64" s="208" t="str">
        <f>IF('Indicator Date hidden'!AQ65="x","x",$AP$2-'Indicator Date hidden'!AQ65)</f>
        <v>x</v>
      </c>
      <c r="AQ64" s="208">
        <f>IF('Indicator Date hidden'!AR65="x","x",$AQ$2-'Indicator Date hidden'!AR65)</f>
        <v>0</v>
      </c>
      <c r="AR64" s="208">
        <f>IF('Indicator Date hidden'!AS65="x","x",$AR$2-'Indicator Date hidden'!AS65)</f>
        <v>0</v>
      </c>
      <c r="AS64" s="208">
        <f>IF('Indicator Date hidden'!AT65="x","x",$AS$2-'Indicator Date hidden'!AT65)</f>
        <v>0</v>
      </c>
      <c r="AT64" s="208">
        <f>IF('Indicator Date hidden'!AU65="x","x",$AT$2-'Indicator Date hidden'!AU65)</f>
        <v>0</v>
      </c>
      <c r="AU64" s="208">
        <f>IF('Indicator Date hidden'!AV65="x","x",$AU$2-'Indicator Date hidden'!AV65)</f>
        <v>1</v>
      </c>
      <c r="AV64" s="208">
        <f>IF('Indicator Date hidden'!AW65="x","x",$AV$2-'Indicator Date hidden'!AW65)</f>
        <v>0</v>
      </c>
      <c r="AW64" s="208">
        <f>IF('Indicator Date hidden'!AX65="x","x",$AW$2-'Indicator Date hidden'!AX65)</f>
        <v>0</v>
      </c>
      <c r="AX64" s="208">
        <f>IF('Indicator Date hidden'!AY65="x","x",$AX$2-'Indicator Date hidden'!AY65)</f>
        <v>0</v>
      </c>
      <c r="AY64" s="208">
        <f>IF('Indicator Date hidden'!AZ65="x","x",$AY$2-'Indicator Date hidden'!AZ65)</f>
        <v>0</v>
      </c>
      <c r="AZ64" s="208">
        <f>IF('Indicator Date hidden'!BA65="x","x",$AZ$2-'Indicator Date hidden'!BA65)</f>
        <v>0</v>
      </c>
      <c r="BA64">
        <f t="shared" si="5"/>
        <v>18</v>
      </c>
      <c r="BB64" s="21">
        <f t="shared" si="6"/>
        <v>0.36734693877551022</v>
      </c>
      <c r="BC64">
        <f t="shared" si="7"/>
        <v>6</v>
      </c>
      <c r="BD64" s="21">
        <f t="shared" si="8"/>
        <v>1.4525681346346322</v>
      </c>
      <c r="BE64" s="277">
        <f t="shared" si="9"/>
        <v>0</v>
      </c>
    </row>
    <row r="65" spans="1:57" x14ac:dyDescent="0.35">
      <c r="A65" t="s">
        <v>7472</v>
      </c>
      <c r="B65" s="208">
        <f>IF('Indicator Date hidden'!C66="x","x",$B$2-'Indicator Date hidden'!C66)</f>
        <v>0</v>
      </c>
      <c r="C65" s="208">
        <f>IF('Indicator Date hidden'!D66="x","x",$C$2-'Indicator Date hidden'!D66)</f>
        <v>0</v>
      </c>
      <c r="D65" s="208">
        <f>IF('Indicator Date hidden'!E66="x","x",$D$2-'Indicator Date hidden'!E66)</f>
        <v>0</v>
      </c>
      <c r="E65" s="208">
        <f>IF('Indicator Date hidden'!F66="x","x",$E$2-'Indicator Date hidden'!F66)</f>
        <v>0</v>
      </c>
      <c r="F65" s="208">
        <f>IF('Indicator Date hidden'!G66="x","x",$F$2-'Indicator Date hidden'!G66)</f>
        <v>0</v>
      </c>
      <c r="G65" s="208">
        <f>IF('Indicator Date hidden'!H66="x","x",$G$2-'Indicator Date hidden'!H66)</f>
        <v>0</v>
      </c>
      <c r="H65" s="208">
        <f>IF('Indicator Date hidden'!I66="x","x",$H$2-'Indicator Date hidden'!I66)</f>
        <v>0</v>
      </c>
      <c r="I65" s="208">
        <f>IF('Indicator Date hidden'!J66="x","x",$I$2-'Indicator Date hidden'!J66)</f>
        <v>0</v>
      </c>
      <c r="J65" s="208">
        <f>IF('Indicator Date hidden'!K66="x","x",$J$2-'Indicator Date hidden'!K66)</f>
        <v>0</v>
      </c>
      <c r="K65" s="208">
        <f>IF('Indicator Date hidden'!L66="x","x",$K$2-'Indicator Date hidden'!L66)</f>
        <v>0</v>
      </c>
      <c r="L65" s="208">
        <f>IF('Indicator Date hidden'!M66="x","x",$L$2-'Indicator Date hidden'!M66)</f>
        <v>0</v>
      </c>
      <c r="M65" s="208">
        <f>IF('Indicator Date hidden'!N66="x","x",$M$2-'Indicator Date hidden'!N66)</f>
        <v>0</v>
      </c>
      <c r="N65" s="208">
        <f>IF('Indicator Date hidden'!O66="x","x",$N$2-'Indicator Date hidden'!O66)</f>
        <v>0</v>
      </c>
      <c r="O65" s="208">
        <f>IF('Indicator Date hidden'!P66="x","x",$O$2-'Indicator Date hidden'!P66)</f>
        <v>0</v>
      </c>
      <c r="P65" s="208">
        <f>IF('Indicator Date hidden'!Q66="x","x",$P$2-'Indicator Date hidden'!Q66)</f>
        <v>0</v>
      </c>
      <c r="Q65" s="208" t="str">
        <f>IF('Indicator Date hidden'!R66="x","x",$Q$2-'Indicator Date hidden'!R66)</f>
        <v>x</v>
      </c>
      <c r="R65" s="208">
        <f>IF('Indicator Date hidden'!S66="x","x",$R$2-'Indicator Date hidden'!S66)</f>
        <v>0</v>
      </c>
      <c r="S65" s="208">
        <f>IF('Indicator Date hidden'!T66="x","x",$S$2-'Indicator Date hidden'!T66)</f>
        <v>0</v>
      </c>
      <c r="T65" s="208">
        <f>IF('Indicator Date hidden'!U66="x","x",$T$2-'Indicator Date hidden'!U66)</f>
        <v>0</v>
      </c>
      <c r="U65" s="208" t="str">
        <f>IF('Indicator Date hidden'!V66="x","x",$U$2-'Indicator Date hidden'!V66)</f>
        <v>x</v>
      </c>
      <c r="V65" s="208">
        <f>IF('Indicator Date hidden'!W66="x","x",$V$2-'Indicator Date hidden'!W66)</f>
        <v>0</v>
      </c>
      <c r="W65" s="208">
        <f>IF('Indicator Date hidden'!X66="x","x",$W$2-'Indicator Date hidden'!X66)</f>
        <v>9</v>
      </c>
      <c r="X65" s="208">
        <f>IF('Indicator Date hidden'!Y66="x","x",$X$2-'Indicator Date hidden'!Y66)</f>
        <v>2</v>
      </c>
      <c r="Y65" s="208">
        <f>IF('Indicator Date hidden'!Z66="x","x",$Y$2-'Indicator Date hidden'!Z66)</f>
        <v>0</v>
      </c>
      <c r="Z65" s="208">
        <f>IF('Indicator Date hidden'!AA66="x","x",$Z$2-'Indicator Date hidden'!AA66)</f>
        <v>0</v>
      </c>
      <c r="AA65" s="208" t="str">
        <f>IF('Indicator Date hidden'!AB66="x","x",$AA$2-'Indicator Date hidden'!AB66)</f>
        <v>x</v>
      </c>
      <c r="AB65" s="208">
        <f>IF('Indicator Date hidden'!AC66="x","x",$AB$2-'Indicator Date hidden'!AC66)</f>
        <v>0</v>
      </c>
      <c r="AC65" s="208">
        <f>IF('Indicator Date hidden'!AD66="x","x",$AC$2-'Indicator Date hidden'!AD66)</f>
        <v>0</v>
      </c>
      <c r="AD65" s="208" t="str">
        <f>IF('Indicator Date hidden'!AE66="x","x",$AD$2-'Indicator Date hidden'!AE66)</f>
        <v>x</v>
      </c>
      <c r="AE65" s="208">
        <f>IF('Indicator Date hidden'!AF66="x","x",$AE$2-'Indicator Date hidden'!AF66)</f>
        <v>0</v>
      </c>
      <c r="AF65" s="208">
        <f>IF('Indicator Date hidden'!AG66="x","x",$AF$2-'Indicator Date hidden'!AG66)</f>
        <v>2</v>
      </c>
      <c r="AG65" s="208">
        <f>IF('Indicator Date hidden'!AH66="x","x",$AG$2-'Indicator Date hidden'!AH66)</f>
        <v>0</v>
      </c>
      <c r="AH65" s="208">
        <f>IF('Indicator Date hidden'!AI66="x","x",$AH$2-'Indicator Date hidden'!AI66)</f>
        <v>0</v>
      </c>
      <c r="AI65" s="208">
        <f>IF('Indicator Date hidden'!AJ66="x","x",$AI$2-'Indicator Date hidden'!AJ66)</f>
        <v>0</v>
      </c>
      <c r="AJ65" s="208" t="str">
        <f>IF('Indicator Date hidden'!AK66="x","x",$AJ$2-'Indicator Date hidden'!AK66)</f>
        <v>x</v>
      </c>
      <c r="AK65" s="208">
        <f>IF('Indicator Date hidden'!AL66="x","x",$AK$2-'Indicator Date hidden'!AL66)</f>
        <v>1</v>
      </c>
      <c r="AL65" s="208">
        <f>IF('Indicator Date hidden'!AM66="x","x",$AL$2-'Indicator Date hidden'!AM66)</f>
        <v>0</v>
      </c>
      <c r="AM65" s="208">
        <f>IF('Indicator Date hidden'!AN66="x","x",$AM$2-'Indicator Date hidden'!AN66)</f>
        <v>0</v>
      </c>
      <c r="AN65" s="208">
        <f>IF('Indicator Date hidden'!AO66="x","x",$AN$2-'Indicator Date hidden'!AO66)</f>
        <v>0</v>
      </c>
      <c r="AO65" s="208">
        <f>IF('Indicator Date hidden'!AP66="x","x",$AO$2-'Indicator Date hidden'!AP66)</f>
        <v>0</v>
      </c>
      <c r="AP65" s="208">
        <f>IF('Indicator Date hidden'!AQ66="x","x",$AP$2-'Indicator Date hidden'!AQ66)</f>
        <v>0</v>
      </c>
      <c r="AQ65" s="208">
        <f>IF('Indicator Date hidden'!AR66="x","x",$AQ$2-'Indicator Date hidden'!AR66)</f>
        <v>0</v>
      </c>
      <c r="AR65" s="208">
        <f>IF('Indicator Date hidden'!AS66="x","x",$AR$2-'Indicator Date hidden'!AS66)</f>
        <v>0</v>
      </c>
      <c r="AS65" s="208">
        <f>IF('Indicator Date hidden'!AT66="x","x",$AS$2-'Indicator Date hidden'!AT66)</f>
        <v>0</v>
      </c>
      <c r="AT65" s="208">
        <f>IF('Indicator Date hidden'!AU66="x","x",$AT$2-'Indicator Date hidden'!AU66)</f>
        <v>0</v>
      </c>
      <c r="AU65" s="208" t="str">
        <f>IF('Indicator Date hidden'!AV66="x","x",$AU$2-'Indicator Date hidden'!AV66)</f>
        <v>x</v>
      </c>
      <c r="AV65" s="208">
        <f>IF('Indicator Date hidden'!AW66="x","x",$AV$2-'Indicator Date hidden'!AW66)</f>
        <v>0</v>
      </c>
      <c r="AW65" s="208">
        <f>IF('Indicator Date hidden'!AX66="x","x",$AW$2-'Indicator Date hidden'!AX66)</f>
        <v>0</v>
      </c>
      <c r="AX65" s="208">
        <f>IF('Indicator Date hidden'!AY66="x","x",$AX$2-'Indicator Date hidden'!AY66)</f>
        <v>0</v>
      </c>
      <c r="AY65" s="208">
        <f>IF('Indicator Date hidden'!AZ66="x","x",$AY$2-'Indicator Date hidden'!AZ66)</f>
        <v>0</v>
      </c>
      <c r="AZ65" s="208">
        <f>IF('Indicator Date hidden'!BA66="x","x",$AZ$2-'Indicator Date hidden'!BA66)</f>
        <v>0</v>
      </c>
      <c r="BA65">
        <f t="shared" si="5"/>
        <v>14</v>
      </c>
      <c r="BB65" s="21">
        <f t="shared" si="6"/>
        <v>0.31111111111111112</v>
      </c>
      <c r="BC65">
        <f t="shared" si="7"/>
        <v>4</v>
      </c>
      <c r="BD65" s="21">
        <f t="shared" si="8"/>
        <v>1.3795687284594451</v>
      </c>
      <c r="BE65" s="277">
        <f t="shared" si="9"/>
        <v>0</v>
      </c>
    </row>
    <row r="66" spans="1:57" x14ac:dyDescent="0.35">
      <c r="A66" t="s">
        <v>7474</v>
      </c>
      <c r="B66" s="208">
        <f>IF('Indicator Date hidden'!C67="x","x",$B$2-'Indicator Date hidden'!C67)</f>
        <v>0</v>
      </c>
      <c r="C66" s="208">
        <f>IF('Indicator Date hidden'!D67="x","x",$C$2-'Indicator Date hidden'!D67)</f>
        <v>0</v>
      </c>
      <c r="D66" s="208">
        <f>IF('Indicator Date hidden'!E67="x","x",$D$2-'Indicator Date hidden'!E67)</f>
        <v>0</v>
      </c>
      <c r="E66" s="208">
        <f>IF('Indicator Date hidden'!F67="x","x",$E$2-'Indicator Date hidden'!F67)</f>
        <v>0</v>
      </c>
      <c r="F66" s="208">
        <f>IF('Indicator Date hidden'!G67="x","x",$F$2-'Indicator Date hidden'!G67)</f>
        <v>0</v>
      </c>
      <c r="G66" s="208">
        <f>IF('Indicator Date hidden'!H67="x","x",$G$2-'Indicator Date hidden'!H67)</f>
        <v>0</v>
      </c>
      <c r="H66" s="208">
        <f>IF('Indicator Date hidden'!I67="x","x",$H$2-'Indicator Date hidden'!I67)</f>
        <v>0</v>
      </c>
      <c r="I66" s="208">
        <f>IF('Indicator Date hidden'!J67="x","x",$I$2-'Indicator Date hidden'!J67)</f>
        <v>0</v>
      </c>
      <c r="J66" s="208">
        <f>IF('Indicator Date hidden'!K67="x","x",$J$2-'Indicator Date hidden'!K67)</f>
        <v>0</v>
      </c>
      <c r="K66" s="208">
        <f>IF('Indicator Date hidden'!L67="x","x",$K$2-'Indicator Date hidden'!L67)</f>
        <v>0</v>
      </c>
      <c r="L66" s="208">
        <f>IF('Indicator Date hidden'!M67="x","x",$L$2-'Indicator Date hidden'!M67)</f>
        <v>0</v>
      </c>
      <c r="M66" s="208">
        <f>IF('Indicator Date hidden'!N67="x","x",$M$2-'Indicator Date hidden'!N67)</f>
        <v>0</v>
      </c>
      <c r="N66" s="208">
        <f>IF('Indicator Date hidden'!O67="x","x",$N$2-'Indicator Date hidden'!O67)</f>
        <v>0</v>
      </c>
      <c r="O66" s="208">
        <f>IF('Indicator Date hidden'!P67="x","x",$O$2-'Indicator Date hidden'!P67)</f>
        <v>0</v>
      </c>
      <c r="P66" s="208">
        <f>IF('Indicator Date hidden'!Q67="x","x",$P$2-'Indicator Date hidden'!Q67)</f>
        <v>0</v>
      </c>
      <c r="Q66" s="208">
        <f>IF('Indicator Date hidden'!R67="x","x",$Q$2-'Indicator Date hidden'!R67)</f>
        <v>3</v>
      </c>
      <c r="R66" s="208">
        <f>IF('Indicator Date hidden'!S67="x","x",$R$2-'Indicator Date hidden'!S67)</f>
        <v>0</v>
      </c>
      <c r="S66" s="208">
        <f>IF('Indicator Date hidden'!T67="x","x",$S$2-'Indicator Date hidden'!T67)</f>
        <v>0</v>
      </c>
      <c r="T66" s="208">
        <f>IF('Indicator Date hidden'!U67="x","x",$T$2-'Indicator Date hidden'!U67)</f>
        <v>0</v>
      </c>
      <c r="U66" s="208">
        <f>IF('Indicator Date hidden'!V67="x","x",$U$2-'Indicator Date hidden'!V67)</f>
        <v>0</v>
      </c>
      <c r="V66" s="208">
        <f>IF('Indicator Date hidden'!W67="x","x",$V$2-'Indicator Date hidden'!W67)</f>
        <v>0</v>
      </c>
      <c r="W66" s="208">
        <f>IF('Indicator Date hidden'!X67="x","x",$W$2-'Indicator Date hidden'!X67)</f>
        <v>0</v>
      </c>
      <c r="X66" s="208">
        <f>IF('Indicator Date hidden'!Y67="x","x",$X$2-'Indicator Date hidden'!Y67)</f>
        <v>4</v>
      </c>
      <c r="Y66" s="208">
        <f>IF('Indicator Date hidden'!Z67="x","x",$Y$2-'Indicator Date hidden'!Z67)</f>
        <v>0</v>
      </c>
      <c r="Z66" s="208">
        <f>IF('Indicator Date hidden'!AA67="x","x",$Z$2-'Indicator Date hidden'!AA67)</f>
        <v>0</v>
      </c>
      <c r="AA66" s="208">
        <f>IF('Indicator Date hidden'!AB67="x","x",$AA$2-'Indicator Date hidden'!AB67)</f>
        <v>0</v>
      </c>
      <c r="AB66" s="208">
        <f>IF('Indicator Date hidden'!AC67="x","x",$AB$2-'Indicator Date hidden'!AC67)</f>
        <v>0</v>
      </c>
      <c r="AC66" s="208">
        <f>IF('Indicator Date hidden'!AD67="x","x",$AC$2-'Indicator Date hidden'!AD67)</f>
        <v>0</v>
      </c>
      <c r="AD66" s="208">
        <f>IF('Indicator Date hidden'!AE67="x","x",$AD$2-'Indicator Date hidden'!AE67)</f>
        <v>0</v>
      </c>
      <c r="AE66" s="208">
        <f>IF('Indicator Date hidden'!AF67="x","x",$AE$2-'Indicator Date hidden'!AF67)</f>
        <v>0</v>
      </c>
      <c r="AF66" s="208">
        <f>IF('Indicator Date hidden'!AG67="x","x",$AF$2-'Indicator Date hidden'!AG67)</f>
        <v>8</v>
      </c>
      <c r="AG66" s="208">
        <f>IF('Indicator Date hidden'!AH67="x","x",$AG$2-'Indicator Date hidden'!AH67)</f>
        <v>0</v>
      </c>
      <c r="AH66" s="208">
        <f>IF('Indicator Date hidden'!AI67="x","x",$AH$2-'Indicator Date hidden'!AI67)</f>
        <v>0</v>
      </c>
      <c r="AI66" s="208">
        <f>IF('Indicator Date hidden'!AJ67="x","x",$AI$2-'Indicator Date hidden'!AJ67)</f>
        <v>0</v>
      </c>
      <c r="AJ66" s="208" t="str">
        <f>IF('Indicator Date hidden'!AK67="x","x",$AJ$2-'Indicator Date hidden'!AK67)</f>
        <v>x</v>
      </c>
      <c r="AK66" s="208">
        <f>IF('Indicator Date hidden'!AL67="x","x",$AK$2-'Indicator Date hidden'!AL67)</f>
        <v>1</v>
      </c>
      <c r="AL66" s="208">
        <f>IF('Indicator Date hidden'!AM67="x","x",$AL$2-'Indicator Date hidden'!AM67)</f>
        <v>0</v>
      </c>
      <c r="AM66" s="208">
        <f>IF('Indicator Date hidden'!AN67="x","x",$AM$2-'Indicator Date hidden'!AN67)</f>
        <v>0</v>
      </c>
      <c r="AN66" s="208">
        <f>IF('Indicator Date hidden'!AO67="x","x",$AN$2-'Indicator Date hidden'!AO67)</f>
        <v>0</v>
      </c>
      <c r="AO66" s="208">
        <f>IF('Indicator Date hidden'!AP67="x","x",$AO$2-'Indicator Date hidden'!AP67)</f>
        <v>0</v>
      </c>
      <c r="AP66" s="208">
        <f>IF('Indicator Date hidden'!AQ67="x","x",$AP$2-'Indicator Date hidden'!AQ67)</f>
        <v>0</v>
      </c>
      <c r="AQ66" s="208">
        <f>IF('Indicator Date hidden'!AR67="x","x",$AQ$2-'Indicator Date hidden'!AR67)</f>
        <v>0</v>
      </c>
      <c r="AR66" s="208">
        <f>IF('Indicator Date hidden'!AS67="x","x",$AR$2-'Indicator Date hidden'!AS67)</f>
        <v>0</v>
      </c>
      <c r="AS66" s="208">
        <f>IF('Indicator Date hidden'!AT67="x","x",$AS$2-'Indicator Date hidden'!AT67)</f>
        <v>0</v>
      </c>
      <c r="AT66" s="208">
        <f>IF('Indicator Date hidden'!AU67="x","x",$AT$2-'Indicator Date hidden'!AU67)</f>
        <v>0</v>
      </c>
      <c r="AU66" s="208">
        <f>IF('Indicator Date hidden'!AV67="x","x",$AU$2-'Indicator Date hidden'!AV67)</f>
        <v>4</v>
      </c>
      <c r="AV66" s="208">
        <f>IF('Indicator Date hidden'!AW67="x","x",$AV$2-'Indicator Date hidden'!AW67)</f>
        <v>0</v>
      </c>
      <c r="AW66" s="208">
        <f>IF('Indicator Date hidden'!AX67="x","x",$AW$2-'Indicator Date hidden'!AX67)</f>
        <v>0</v>
      </c>
      <c r="AX66" s="208">
        <f>IF('Indicator Date hidden'!AY67="x","x",$AX$2-'Indicator Date hidden'!AY67)</f>
        <v>0</v>
      </c>
      <c r="AY66" s="208">
        <f>IF('Indicator Date hidden'!AZ67="x","x",$AY$2-'Indicator Date hidden'!AZ67)</f>
        <v>0</v>
      </c>
      <c r="AZ66" s="208">
        <f>IF('Indicator Date hidden'!BA67="x","x",$AZ$2-'Indicator Date hidden'!BA67)</f>
        <v>0</v>
      </c>
      <c r="BA66">
        <f t="shared" si="5"/>
        <v>20</v>
      </c>
      <c r="BB66" s="21">
        <f t="shared" si="6"/>
        <v>0.4</v>
      </c>
      <c r="BC66">
        <f t="shared" si="7"/>
        <v>5</v>
      </c>
      <c r="BD66" s="21">
        <f t="shared" si="8"/>
        <v>1.4</v>
      </c>
      <c r="BE66" s="277">
        <f t="shared" si="9"/>
        <v>0</v>
      </c>
    </row>
    <row r="67" spans="1:57" x14ac:dyDescent="0.35">
      <c r="A67" t="s">
        <v>7475</v>
      </c>
      <c r="B67" s="208">
        <f>IF('Indicator Date hidden'!C68="x","x",$B$2-'Indicator Date hidden'!C68)</f>
        <v>0</v>
      </c>
      <c r="C67" s="208">
        <f>IF('Indicator Date hidden'!D68="x","x",$C$2-'Indicator Date hidden'!D68)</f>
        <v>0</v>
      </c>
      <c r="D67" s="208">
        <f>IF('Indicator Date hidden'!E68="x","x",$D$2-'Indicator Date hidden'!E68)</f>
        <v>0</v>
      </c>
      <c r="E67" s="208">
        <f>IF('Indicator Date hidden'!F68="x","x",$E$2-'Indicator Date hidden'!F68)</f>
        <v>0</v>
      </c>
      <c r="F67" s="208">
        <f>IF('Indicator Date hidden'!G68="x","x",$F$2-'Indicator Date hidden'!G68)</f>
        <v>0</v>
      </c>
      <c r="G67" s="208">
        <f>IF('Indicator Date hidden'!H68="x","x",$G$2-'Indicator Date hidden'!H68)</f>
        <v>0</v>
      </c>
      <c r="H67" s="208">
        <f>IF('Indicator Date hidden'!I68="x","x",$H$2-'Indicator Date hidden'!I68)</f>
        <v>0</v>
      </c>
      <c r="I67" s="208">
        <f>IF('Indicator Date hidden'!J68="x","x",$I$2-'Indicator Date hidden'!J68)</f>
        <v>0</v>
      </c>
      <c r="J67" s="208">
        <f>IF('Indicator Date hidden'!K68="x","x",$J$2-'Indicator Date hidden'!K68)</f>
        <v>0</v>
      </c>
      <c r="K67" s="208">
        <f>IF('Indicator Date hidden'!L68="x","x",$K$2-'Indicator Date hidden'!L68)</f>
        <v>0</v>
      </c>
      <c r="L67" s="208">
        <f>IF('Indicator Date hidden'!M68="x","x",$L$2-'Indicator Date hidden'!M68)</f>
        <v>0</v>
      </c>
      <c r="M67" s="208">
        <f>IF('Indicator Date hidden'!N68="x","x",$M$2-'Indicator Date hidden'!N68)</f>
        <v>0</v>
      </c>
      <c r="N67" s="208">
        <f>IF('Indicator Date hidden'!O68="x","x",$N$2-'Indicator Date hidden'!O68)</f>
        <v>0</v>
      </c>
      <c r="O67" s="208">
        <f>IF('Indicator Date hidden'!P68="x","x",$O$2-'Indicator Date hidden'!P68)</f>
        <v>0</v>
      </c>
      <c r="P67" s="208">
        <f>IF('Indicator Date hidden'!Q68="x","x",$P$2-'Indicator Date hidden'!Q68)</f>
        <v>0</v>
      </c>
      <c r="Q67" s="208" t="str">
        <f>IF('Indicator Date hidden'!R68="x","x",$Q$2-'Indicator Date hidden'!R68)</f>
        <v>x</v>
      </c>
      <c r="R67" s="208">
        <f>IF('Indicator Date hidden'!S68="x","x",$R$2-'Indicator Date hidden'!S68)</f>
        <v>0</v>
      </c>
      <c r="S67" s="208">
        <f>IF('Indicator Date hidden'!T68="x","x",$S$2-'Indicator Date hidden'!T68)</f>
        <v>0</v>
      </c>
      <c r="T67" s="208">
        <f>IF('Indicator Date hidden'!U68="x","x",$T$2-'Indicator Date hidden'!U68)</f>
        <v>0</v>
      </c>
      <c r="U67" s="208" t="str">
        <f>IF('Indicator Date hidden'!V68="x","x",$U$2-'Indicator Date hidden'!V68)</f>
        <v>x</v>
      </c>
      <c r="V67" s="208">
        <f>IF('Indicator Date hidden'!W68="x","x",$V$2-'Indicator Date hidden'!W68)</f>
        <v>0</v>
      </c>
      <c r="W67" s="208" t="str">
        <f>IF('Indicator Date hidden'!X68="x","x",$W$2-'Indicator Date hidden'!X68)</f>
        <v>x</v>
      </c>
      <c r="X67" s="208">
        <f>IF('Indicator Date hidden'!Y68="x","x",$X$2-'Indicator Date hidden'!Y68)</f>
        <v>4</v>
      </c>
      <c r="Y67" s="208">
        <f>IF('Indicator Date hidden'!Z68="x","x",$Y$2-'Indicator Date hidden'!Z68)</f>
        <v>0</v>
      </c>
      <c r="Z67" s="208">
        <f>IF('Indicator Date hidden'!AA68="x","x",$Z$2-'Indicator Date hidden'!AA68)</f>
        <v>0</v>
      </c>
      <c r="AA67" s="208" t="str">
        <f>IF('Indicator Date hidden'!AB68="x","x",$AA$2-'Indicator Date hidden'!AB68)</f>
        <v>x</v>
      </c>
      <c r="AB67" s="208">
        <f>IF('Indicator Date hidden'!AC68="x","x",$AB$2-'Indicator Date hidden'!AC68)</f>
        <v>0</v>
      </c>
      <c r="AC67" s="208">
        <f>IF('Indicator Date hidden'!AD68="x","x",$AC$2-'Indicator Date hidden'!AD68)</f>
        <v>0</v>
      </c>
      <c r="AD67" s="208" t="str">
        <f>IF('Indicator Date hidden'!AE68="x","x",$AD$2-'Indicator Date hidden'!AE68)</f>
        <v>x</v>
      </c>
      <c r="AE67" s="208">
        <f>IF('Indicator Date hidden'!AF68="x","x",$AE$2-'Indicator Date hidden'!AF68)</f>
        <v>0</v>
      </c>
      <c r="AF67" s="208">
        <f>IF('Indicator Date hidden'!AG68="x","x",$AF$2-'Indicator Date hidden'!AG68)</f>
        <v>1</v>
      </c>
      <c r="AG67" s="208">
        <f>IF('Indicator Date hidden'!AH68="x","x",$AG$2-'Indicator Date hidden'!AH68)</f>
        <v>0</v>
      </c>
      <c r="AH67" s="208">
        <f>IF('Indicator Date hidden'!AI68="x","x",$AH$2-'Indicator Date hidden'!AI68)</f>
        <v>0</v>
      </c>
      <c r="AI67" s="208">
        <f>IF('Indicator Date hidden'!AJ68="x","x",$AI$2-'Indicator Date hidden'!AJ68)</f>
        <v>0</v>
      </c>
      <c r="AJ67" s="208" t="str">
        <f>IF('Indicator Date hidden'!AK68="x","x",$AJ$2-'Indicator Date hidden'!AK68)</f>
        <v>x</v>
      </c>
      <c r="AK67" s="208">
        <f>IF('Indicator Date hidden'!AL68="x","x",$AK$2-'Indicator Date hidden'!AL68)</f>
        <v>1</v>
      </c>
      <c r="AL67" s="208">
        <f>IF('Indicator Date hidden'!AM68="x","x",$AL$2-'Indicator Date hidden'!AM68)</f>
        <v>0</v>
      </c>
      <c r="AM67" s="208">
        <f>IF('Indicator Date hidden'!AN68="x","x",$AM$2-'Indicator Date hidden'!AN68)</f>
        <v>0</v>
      </c>
      <c r="AN67" s="208">
        <f>IF('Indicator Date hidden'!AO68="x","x",$AN$2-'Indicator Date hidden'!AO68)</f>
        <v>0</v>
      </c>
      <c r="AO67" s="208">
        <f>IF('Indicator Date hidden'!AP68="x","x",$AO$2-'Indicator Date hidden'!AP68)</f>
        <v>0</v>
      </c>
      <c r="AP67" s="208">
        <f>IF('Indicator Date hidden'!AQ68="x","x",$AP$2-'Indicator Date hidden'!AQ68)</f>
        <v>0</v>
      </c>
      <c r="AQ67" s="208">
        <f>IF('Indicator Date hidden'!AR68="x","x",$AQ$2-'Indicator Date hidden'!AR68)</f>
        <v>0</v>
      </c>
      <c r="AR67" s="208">
        <f>IF('Indicator Date hidden'!AS68="x","x",$AR$2-'Indicator Date hidden'!AS68)</f>
        <v>0</v>
      </c>
      <c r="AS67" s="208">
        <f>IF('Indicator Date hidden'!AT68="x","x",$AS$2-'Indicator Date hidden'!AT68)</f>
        <v>0</v>
      </c>
      <c r="AT67" s="208">
        <f>IF('Indicator Date hidden'!AU68="x","x",$AT$2-'Indicator Date hidden'!AU68)</f>
        <v>0</v>
      </c>
      <c r="AU67" s="208">
        <f>IF('Indicator Date hidden'!AV68="x","x",$AU$2-'Indicator Date hidden'!AV68)</f>
        <v>1</v>
      </c>
      <c r="AV67" s="208">
        <f>IF('Indicator Date hidden'!AW68="x","x",$AV$2-'Indicator Date hidden'!AW68)</f>
        <v>0</v>
      </c>
      <c r="AW67" s="208">
        <f>IF('Indicator Date hidden'!AX68="x","x",$AW$2-'Indicator Date hidden'!AX68)</f>
        <v>0</v>
      </c>
      <c r="AX67" s="208">
        <f>IF('Indicator Date hidden'!AY68="x","x",$AX$2-'Indicator Date hidden'!AY68)</f>
        <v>0</v>
      </c>
      <c r="AY67" s="208">
        <f>IF('Indicator Date hidden'!AZ68="x","x",$AY$2-'Indicator Date hidden'!AZ68)</f>
        <v>0</v>
      </c>
      <c r="AZ67" s="208">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77">
        <f t="shared" ref="BE67:BE98" si="14">MEDIAN(B67:AZ67)</f>
        <v>0</v>
      </c>
    </row>
    <row r="68" spans="1:57" x14ac:dyDescent="0.35">
      <c r="A68" t="s">
        <v>7477</v>
      </c>
      <c r="B68" s="208">
        <f>IF('Indicator Date hidden'!C69="x","x",$B$2-'Indicator Date hidden'!C69)</f>
        <v>0</v>
      </c>
      <c r="C68" s="208">
        <f>IF('Indicator Date hidden'!D69="x","x",$C$2-'Indicator Date hidden'!D69)</f>
        <v>0</v>
      </c>
      <c r="D68" s="208">
        <f>IF('Indicator Date hidden'!E69="x","x",$D$2-'Indicator Date hidden'!E69)</f>
        <v>0</v>
      </c>
      <c r="E68" s="208">
        <f>IF('Indicator Date hidden'!F69="x","x",$E$2-'Indicator Date hidden'!F69)</f>
        <v>0</v>
      </c>
      <c r="F68" s="208">
        <f>IF('Indicator Date hidden'!G69="x","x",$F$2-'Indicator Date hidden'!G69)</f>
        <v>0</v>
      </c>
      <c r="G68" s="208">
        <f>IF('Indicator Date hidden'!H69="x","x",$G$2-'Indicator Date hidden'!H69)</f>
        <v>0</v>
      </c>
      <c r="H68" s="208">
        <f>IF('Indicator Date hidden'!I69="x","x",$H$2-'Indicator Date hidden'!I69)</f>
        <v>0</v>
      </c>
      <c r="I68" s="208">
        <f>IF('Indicator Date hidden'!J69="x","x",$I$2-'Indicator Date hidden'!J69)</f>
        <v>0</v>
      </c>
      <c r="J68" s="208">
        <f>IF('Indicator Date hidden'!K69="x","x",$J$2-'Indicator Date hidden'!K69)</f>
        <v>0</v>
      </c>
      <c r="K68" s="208">
        <f>IF('Indicator Date hidden'!L69="x","x",$K$2-'Indicator Date hidden'!L69)</f>
        <v>0</v>
      </c>
      <c r="L68" s="208">
        <f>IF('Indicator Date hidden'!M69="x","x",$L$2-'Indicator Date hidden'!M69)</f>
        <v>0</v>
      </c>
      <c r="M68" s="208">
        <f>IF('Indicator Date hidden'!N69="x","x",$M$2-'Indicator Date hidden'!N69)</f>
        <v>0</v>
      </c>
      <c r="N68" s="208">
        <f>IF('Indicator Date hidden'!O69="x","x",$N$2-'Indicator Date hidden'!O69)</f>
        <v>0</v>
      </c>
      <c r="O68" s="208">
        <f>IF('Indicator Date hidden'!P69="x","x",$O$2-'Indicator Date hidden'!P69)</f>
        <v>0</v>
      </c>
      <c r="P68" s="208">
        <f>IF('Indicator Date hidden'!Q69="x","x",$P$2-'Indicator Date hidden'!Q69)</f>
        <v>0</v>
      </c>
      <c r="Q68" s="208" t="str">
        <f>IF('Indicator Date hidden'!R69="x","x",$Q$2-'Indicator Date hidden'!R69)</f>
        <v>x</v>
      </c>
      <c r="R68" s="208">
        <f>IF('Indicator Date hidden'!S69="x","x",$R$2-'Indicator Date hidden'!S69)</f>
        <v>0</v>
      </c>
      <c r="S68" s="208">
        <f>IF('Indicator Date hidden'!T69="x","x",$S$2-'Indicator Date hidden'!T69)</f>
        <v>0</v>
      </c>
      <c r="T68" s="208">
        <f>IF('Indicator Date hidden'!U69="x","x",$T$2-'Indicator Date hidden'!U69)</f>
        <v>0</v>
      </c>
      <c r="U68" s="208">
        <f>IF('Indicator Date hidden'!V69="x","x",$U$2-'Indicator Date hidden'!V69)</f>
        <v>0</v>
      </c>
      <c r="V68" s="208">
        <f>IF('Indicator Date hidden'!W69="x","x",$V$2-'Indicator Date hidden'!W69)</f>
        <v>0</v>
      </c>
      <c r="W68" s="208" t="str">
        <f>IF('Indicator Date hidden'!X69="x","x",$W$2-'Indicator Date hidden'!X69)</f>
        <v>x</v>
      </c>
      <c r="X68" s="208" t="str">
        <f>IF('Indicator Date hidden'!Y69="x","x",$X$2-'Indicator Date hidden'!Y69)</f>
        <v>x</v>
      </c>
      <c r="Y68" s="208">
        <f>IF('Indicator Date hidden'!Z69="x","x",$Y$2-'Indicator Date hidden'!Z69)</f>
        <v>0</v>
      </c>
      <c r="Z68" s="208">
        <f>IF('Indicator Date hidden'!AA69="x","x",$Z$2-'Indicator Date hidden'!AA69)</f>
        <v>0</v>
      </c>
      <c r="AA68" s="208" t="str">
        <f>IF('Indicator Date hidden'!AB69="x","x",$AA$2-'Indicator Date hidden'!AB69)</f>
        <v>x</v>
      </c>
      <c r="AB68" s="208">
        <f>IF('Indicator Date hidden'!AC69="x","x",$AB$2-'Indicator Date hidden'!AC69)</f>
        <v>0</v>
      </c>
      <c r="AC68" s="208">
        <f>IF('Indicator Date hidden'!AD69="x","x",$AC$2-'Indicator Date hidden'!AD69)</f>
        <v>0</v>
      </c>
      <c r="AD68" s="208" t="str">
        <f>IF('Indicator Date hidden'!AE69="x","x",$AD$2-'Indicator Date hidden'!AE69)</f>
        <v>x</v>
      </c>
      <c r="AE68" s="208" t="str">
        <f>IF('Indicator Date hidden'!AF69="x","x",$AE$2-'Indicator Date hidden'!AF69)</f>
        <v>x</v>
      </c>
      <c r="AF68" s="208" t="str">
        <f>IF('Indicator Date hidden'!AG69="x","x",$AF$2-'Indicator Date hidden'!AG69)</f>
        <v>x</v>
      </c>
      <c r="AG68" s="208">
        <f>IF('Indicator Date hidden'!AH69="x","x",$AG$2-'Indicator Date hidden'!AH69)</f>
        <v>0</v>
      </c>
      <c r="AH68" s="208">
        <f>IF('Indicator Date hidden'!AI69="x","x",$AH$2-'Indicator Date hidden'!AI69)</f>
        <v>0</v>
      </c>
      <c r="AI68" s="208">
        <f>IF('Indicator Date hidden'!AJ69="x","x",$AI$2-'Indicator Date hidden'!AJ69)</f>
        <v>0</v>
      </c>
      <c r="AJ68" s="208" t="str">
        <f>IF('Indicator Date hidden'!AK69="x","x",$AJ$2-'Indicator Date hidden'!AK69)</f>
        <v>x</v>
      </c>
      <c r="AK68" s="208">
        <f>IF('Indicator Date hidden'!AL69="x","x",$AK$2-'Indicator Date hidden'!AL69)</f>
        <v>1</v>
      </c>
      <c r="AL68" s="208">
        <f>IF('Indicator Date hidden'!AM69="x","x",$AL$2-'Indicator Date hidden'!AM69)</f>
        <v>0</v>
      </c>
      <c r="AM68" s="208">
        <f>IF('Indicator Date hidden'!AN69="x","x",$AM$2-'Indicator Date hidden'!AN69)</f>
        <v>0</v>
      </c>
      <c r="AN68" s="208">
        <f>IF('Indicator Date hidden'!AO69="x","x",$AN$2-'Indicator Date hidden'!AO69)</f>
        <v>0</v>
      </c>
      <c r="AO68" s="208">
        <f>IF('Indicator Date hidden'!AP69="x","x",$AO$2-'Indicator Date hidden'!AP69)</f>
        <v>0</v>
      </c>
      <c r="AP68" s="208" t="str">
        <f>IF('Indicator Date hidden'!AQ69="x","x",$AP$2-'Indicator Date hidden'!AQ69)</f>
        <v>x</v>
      </c>
      <c r="AQ68" s="208">
        <f>IF('Indicator Date hidden'!AR69="x","x",$AQ$2-'Indicator Date hidden'!AR69)</f>
        <v>4</v>
      </c>
      <c r="AR68" s="208">
        <f>IF('Indicator Date hidden'!AS69="x","x",$AR$2-'Indicator Date hidden'!AS69)</f>
        <v>0</v>
      </c>
      <c r="AS68" s="208" t="str">
        <f>IF('Indicator Date hidden'!AT69="x","x",$AS$2-'Indicator Date hidden'!AT69)</f>
        <v>x</v>
      </c>
      <c r="AT68" s="208">
        <f>IF('Indicator Date hidden'!AU69="x","x",$AT$2-'Indicator Date hidden'!AU69)</f>
        <v>0</v>
      </c>
      <c r="AU68" s="208" t="str">
        <f>IF('Indicator Date hidden'!AV69="x","x",$AU$2-'Indicator Date hidden'!AV69)</f>
        <v>x</v>
      </c>
      <c r="AV68" s="208">
        <f>IF('Indicator Date hidden'!AW69="x","x",$AV$2-'Indicator Date hidden'!AW69)</f>
        <v>0</v>
      </c>
      <c r="AW68" s="208">
        <f>IF('Indicator Date hidden'!AX69="x","x",$AW$2-'Indicator Date hidden'!AX69)</f>
        <v>0</v>
      </c>
      <c r="AX68" s="208">
        <f>IF('Indicator Date hidden'!AY69="x","x",$AX$2-'Indicator Date hidden'!AY69)</f>
        <v>0</v>
      </c>
      <c r="AY68" s="208">
        <f>IF('Indicator Date hidden'!AZ69="x","x",$AY$2-'Indicator Date hidden'!AZ69)</f>
        <v>0</v>
      </c>
      <c r="AZ68" s="208">
        <f>IF('Indicator Date hidden'!BA69="x","x",$AZ$2-'Indicator Date hidden'!BA69)</f>
        <v>0</v>
      </c>
      <c r="BA68">
        <f t="shared" si="10"/>
        <v>5</v>
      </c>
      <c r="BB68" s="21">
        <f t="shared" si="11"/>
        <v>0.125</v>
      </c>
      <c r="BC68">
        <f t="shared" si="12"/>
        <v>2</v>
      </c>
      <c r="BD68" s="21">
        <f t="shared" si="13"/>
        <v>0.63982419460348638</v>
      </c>
      <c r="BE68" s="277">
        <f t="shared" si="14"/>
        <v>0</v>
      </c>
    </row>
    <row r="69" spans="1:57" x14ac:dyDescent="0.35">
      <c r="A69" t="s">
        <v>7478</v>
      </c>
      <c r="B69" s="208">
        <f>IF('Indicator Date hidden'!C70="x","x",$B$2-'Indicator Date hidden'!C70)</f>
        <v>0</v>
      </c>
      <c r="C69" s="208">
        <f>IF('Indicator Date hidden'!D70="x","x",$C$2-'Indicator Date hidden'!D70)</f>
        <v>0</v>
      </c>
      <c r="D69" s="208">
        <f>IF('Indicator Date hidden'!E70="x","x",$D$2-'Indicator Date hidden'!E70)</f>
        <v>0</v>
      </c>
      <c r="E69" s="208">
        <f>IF('Indicator Date hidden'!F70="x","x",$E$2-'Indicator Date hidden'!F70)</f>
        <v>0</v>
      </c>
      <c r="F69" s="208">
        <f>IF('Indicator Date hidden'!G70="x","x",$F$2-'Indicator Date hidden'!G70)</f>
        <v>0</v>
      </c>
      <c r="G69" s="208">
        <f>IF('Indicator Date hidden'!H70="x","x",$G$2-'Indicator Date hidden'!H70)</f>
        <v>0</v>
      </c>
      <c r="H69" s="208">
        <f>IF('Indicator Date hidden'!I70="x","x",$H$2-'Indicator Date hidden'!I70)</f>
        <v>0</v>
      </c>
      <c r="I69" s="208">
        <f>IF('Indicator Date hidden'!J70="x","x",$I$2-'Indicator Date hidden'!J70)</f>
        <v>0</v>
      </c>
      <c r="J69" s="208">
        <f>IF('Indicator Date hidden'!K70="x","x",$J$2-'Indicator Date hidden'!K70)</f>
        <v>0</v>
      </c>
      <c r="K69" s="208">
        <f>IF('Indicator Date hidden'!L70="x","x",$K$2-'Indicator Date hidden'!L70)</f>
        <v>0</v>
      </c>
      <c r="L69" s="208">
        <f>IF('Indicator Date hidden'!M70="x","x",$L$2-'Indicator Date hidden'!M70)</f>
        <v>0</v>
      </c>
      <c r="M69" s="208">
        <f>IF('Indicator Date hidden'!N70="x","x",$M$2-'Indicator Date hidden'!N70)</f>
        <v>0</v>
      </c>
      <c r="N69" s="208">
        <f>IF('Indicator Date hidden'!O70="x","x",$N$2-'Indicator Date hidden'!O70)</f>
        <v>0</v>
      </c>
      <c r="O69" s="208">
        <f>IF('Indicator Date hidden'!P70="x","x",$O$2-'Indicator Date hidden'!P70)</f>
        <v>0</v>
      </c>
      <c r="P69" s="208">
        <f>IF('Indicator Date hidden'!Q70="x","x",$P$2-'Indicator Date hidden'!Q70)</f>
        <v>0</v>
      </c>
      <c r="Q69" s="208" t="str">
        <f>IF('Indicator Date hidden'!R70="x","x",$Q$2-'Indicator Date hidden'!R70)</f>
        <v>x</v>
      </c>
      <c r="R69" s="208">
        <f>IF('Indicator Date hidden'!S70="x","x",$R$2-'Indicator Date hidden'!S70)</f>
        <v>0</v>
      </c>
      <c r="S69" s="208">
        <f>IF('Indicator Date hidden'!T70="x","x",$S$2-'Indicator Date hidden'!T70)</f>
        <v>0</v>
      </c>
      <c r="T69" s="208">
        <f>IF('Indicator Date hidden'!U70="x","x",$T$2-'Indicator Date hidden'!U70)</f>
        <v>0</v>
      </c>
      <c r="U69" s="208">
        <f>IF('Indicator Date hidden'!V70="x","x",$U$2-'Indicator Date hidden'!V70)</f>
        <v>0</v>
      </c>
      <c r="V69" s="208">
        <f>IF('Indicator Date hidden'!W70="x","x",$V$2-'Indicator Date hidden'!W70)</f>
        <v>0</v>
      </c>
      <c r="W69" s="208">
        <f>IF('Indicator Date hidden'!X70="x","x",$W$2-'Indicator Date hidden'!X70)</f>
        <v>5</v>
      </c>
      <c r="X69" s="208">
        <f>IF('Indicator Date hidden'!Y70="x","x",$X$2-'Indicator Date hidden'!Y70)</f>
        <v>5</v>
      </c>
      <c r="Y69" s="208">
        <f>IF('Indicator Date hidden'!Z70="x","x",$Y$2-'Indicator Date hidden'!Z70)</f>
        <v>0</v>
      </c>
      <c r="Z69" s="208">
        <f>IF('Indicator Date hidden'!AA70="x","x",$Z$2-'Indicator Date hidden'!AA70)</f>
        <v>0</v>
      </c>
      <c r="AA69" s="208">
        <f>IF('Indicator Date hidden'!AB70="x","x",$AA$2-'Indicator Date hidden'!AB70)</f>
        <v>0</v>
      </c>
      <c r="AB69" s="208">
        <f>IF('Indicator Date hidden'!AC70="x","x",$AB$2-'Indicator Date hidden'!AC70)</f>
        <v>0</v>
      </c>
      <c r="AC69" s="208">
        <f>IF('Indicator Date hidden'!AD70="x","x",$AC$2-'Indicator Date hidden'!AD70)</f>
        <v>0</v>
      </c>
      <c r="AD69" s="208">
        <f>IF('Indicator Date hidden'!AE70="x","x",$AD$2-'Indicator Date hidden'!AE70)</f>
        <v>0</v>
      </c>
      <c r="AE69" s="208">
        <f>IF('Indicator Date hidden'!AF70="x","x",$AE$2-'Indicator Date hidden'!AF70)</f>
        <v>0</v>
      </c>
      <c r="AF69" s="208">
        <f>IF('Indicator Date hidden'!AG70="x","x",$AF$2-'Indicator Date hidden'!AG70)</f>
        <v>2</v>
      </c>
      <c r="AG69" s="208">
        <f>IF('Indicator Date hidden'!AH70="x","x",$AG$2-'Indicator Date hidden'!AH70)</f>
        <v>0</v>
      </c>
      <c r="AH69" s="208">
        <f>IF('Indicator Date hidden'!AI70="x","x",$AH$2-'Indicator Date hidden'!AI70)</f>
        <v>0</v>
      </c>
      <c r="AI69" s="208">
        <f>IF('Indicator Date hidden'!AJ70="x","x",$AI$2-'Indicator Date hidden'!AJ70)</f>
        <v>0</v>
      </c>
      <c r="AJ69" s="208">
        <f>IF('Indicator Date hidden'!AK70="x","x",$AJ$2-'Indicator Date hidden'!AK70)</f>
        <v>1</v>
      </c>
      <c r="AK69" s="208">
        <f>IF('Indicator Date hidden'!AL70="x","x",$AK$2-'Indicator Date hidden'!AL70)</f>
        <v>1</v>
      </c>
      <c r="AL69" s="208">
        <f>IF('Indicator Date hidden'!AM70="x","x",$AL$2-'Indicator Date hidden'!AM70)</f>
        <v>0</v>
      </c>
      <c r="AM69" s="208">
        <f>IF('Indicator Date hidden'!AN70="x","x",$AM$2-'Indicator Date hidden'!AN70)</f>
        <v>0</v>
      </c>
      <c r="AN69" s="208">
        <f>IF('Indicator Date hidden'!AO70="x","x",$AN$2-'Indicator Date hidden'!AO70)</f>
        <v>0</v>
      </c>
      <c r="AO69" s="208">
        <f>IF('Indicator Date hidden'!AP70="x","x",$AO$2-'Indicator Date hidden'!AP70)</f>
        <v>0</v>
      </c>
      <c r="AP69" s="208">
        <f>IF('Indicator Date hidden'!AQ70="x","x",$AP$2-'Indicator Date hidden'!AQ70)</f>
        <v>0</v>
      </c>
      <c r="AQ69" s="208">
        <f>IF('Indicator Date hidden'!AR70="x","x",$AQ$2-'Indicator Date hidden'!AR70)</f>
        <v>0</v>
      </c>
      <c r="AR69" s="208">
        <f>IF('Indicator Date hidden'!AS70="x","x",$AR$2-'Indicator Date hidden'!AS70)</f>
        <v>0</v>
      </c>
      <c r="AS69" s="208">
        <f>IF('Indicator Date hidden'!AT70="x","x",$AS$2-'Indicator Date hidden'!AT70)</f>
        <v>0</v>
      </c>
      <c r="AT69" s="208">
        <f>IF('Indicator Date hidden'!AU70="x","x",$AT$2-'Indicator Date hidden'!AU70)</f>
        <v>0</v>
      </c>
      <c r="AU69" s="208">
        <f>IF('Indicator Date hidden'!AV70="x","x",$AU$2-'Indicator Date hidden'!AV70)</f>
        <v>1</v>
      </c>
      <c r="AV69" s="208">
        <f>IF('Indicator Date hidden'!AW70="x","x",$AV$2-'Indicator Date hidden'!AW70)</f>
        <v>0</v>
      </c>
      <c r="AW69" s="208">
        <f>IF('Indicator Date hidden'!AX70="x","x",$AW$2-'Indicator Date hidden'!AX70)</f>
        <v>0</v>
      </c>
      <c r="AX69" s="208">
        <f>IF('Indicator Date hidden'!AY70="x","x",$AX$2-'Indicator Date hidden'!AY70)</f>
        <v>0</v>
      </c>
      <c r="AY69" s="208">
        <f>IF('Indicator Date hidden'!AZ70="x","x",$AY$2-'Indicator Date hidden'!AZ70)</f>
        <v>0</v>
      </c>
      <c r="AZ69" s="208">
        <f>IF('Indicator Date hidden'!BA70="x","x",$AZ$2-'Indicator Date hidden'!BA70)</f>
        <v>0</v>
      </c>
      <c r="BA69">
        <f t="shared" si="10"/>
        <v>15</v>
      </c>
      <c r="BB69" s="21">
        <f t="shared" si="11"/>
        <v>0.3</v>
      </c>
      <c r="BC69">
        <f t="shared" si="12"/>
        <v>6</v>
      </c>
      <c r="BD69" s="21">
        <f t="shared" si="13"/>
        <v>1.0246950765959599</v>
      </c>
      <c r="BE69" s="277">
        <f t="shared" si="14"/>
        <v>0</v>
      </c>
    </row>
    <row r="70" spans="1:57" x14ac:dyDescent="0.35">
      <c r="A70" t="s">
        <v>7480</v>
      </c>
      <c r="B70" s="208">
        <f>IF('Indicator Date hidden'!C71="x","x",$B$2-'Indicator Date hidden'!C71)</f>
        <v>0</v>
      </c>
      <c r="C70" s="208">
        <f>IF('Indicator Date hidden'!D71="x","x",$C$2-'Indicator Date hidden'!D71)</f>
        <v>0</v>
      </c>
      <c r="D70" s="208">
        <f>IF('Indicator Date hidden'!E71="x","x",$D$2-'Indicator Date hidden'!E71)</f>
        <v>0</v>
      </c>
      <c r="E70" s="208">
        <f>IF('Indicator Date hidden'!F71="x","x",$E$2-'Indicator Date hidden'!F71)</f>
        <v>0</v>
      </c>
      <c r="F70" s="208">
        <f>IF('Indicator Date hidden'!G71="x","x",$F$2-'Indicator Date hidden'!G71)</f>
        <v>0</v>
      </c>
      <c r="G70" s="208">
        <f>IF('Indicator Date hidden'!H71="x","x",$G$2-'Indicator Date hidden'!H71)</f>
        <v>0</v>
      </c>
      <c r="H70" s="208">
        <f>IF('Indicator Date hidden'!I71="x","x",$H$2-'Indicator Date hidden'!I71)</f>
        <v>0</v>
      </c>
      <c r="I70" s="208">
        <f>IF('Indicator Date hidden'!J71="x","x",$I$2-'Indicator Date hidden'!J71)</f>
        <v>0</v>
      </c>
      <c r="J70" s="208">
        <f>IF('Indicator Date hidden'!K71="x","x",$J$2-'Indicator Date hidden'!K71)</f>
        <v>0</v>
      </c>
      <c r="K70" s="208">
        <f>IF('Indicator Date hidden'!L71="x","x",$K$2-'Indicator Date hidden'!L71)</f>
        <v>0</v>
      </c>
      <c r="L70" s="208">
        <f>IF('Indicator Date hidden'!M71="x","x",$L$2-'Indicator Date hidden'!M71)</f>
        <v>0</v>
      </c>
      <c r="M70" s="208">
        <f>IF('Indicator Date hidden'!N71="x","x",$M$2-'Indicator Date hidden'!N71)</f>
        <v>0</v>
      </c>
      <c r="N70" s="208">
        <f>IF('Indicator Date hidden'!O71="x","x",$N$2-'Indicator Date hidden'!O71)</f>
        <v>0</v>
      </c>
      <c r="O70" s="208">
        <f>IF('Indicator Date hidden'!P71="x","x",$O$2-'Indicator Date hidden'!P71)</f>
        <v>0</v>
      </c>
      <c r="P70" s="208">
        <f>IF('Indicator Date hidden'!Q71="x","x",$P$2-'Indicator Date hidden'!Q71)</f>
        <v>0</v>
      </c>
      <c r="Q70" s="208">
        <f>IF('Indicator Date hidden'!R71="x","x",$Q$2-'Indicator Date hidden'!R71)</f>
        <v>2</v>
      </c>
      <c r="R70" s="208">
        <f>IF('Indicator Date hidden'!S71="x","x",$R$2-'Indicator Date hidden'!S71)</f>
        <v>0</v>
      </c>
      <c r="S70" s="208">
        <f>IF('Indicator Date hidden'!T71="x","x",$S$2-'Indicator Date hidden'!T71)</f>
        <v>0</v>
      </c>
      <c r="T70" s="208">
        <f>IF('Indicator Date hidden'!U71="x","x",$T$2-'Indicator Date hidden'!U71)</f>
        <v>0</v>
      </c>
      <c r="U70" s="208">
        <f>IF('Indicator Date hidden'!V71="x","x",$U$2-'Indicator Date hidden'!V71)</f>
        <v>0</v>
      </c>
      <c r="V70" s="208">
        <f>IF('Indicator Date hidden'!W71="x","x",$V$2-'Indicator Date hidden'!W71)</f>
        <v>0</v>
      </c>
      <c r="W70" s="208">
        <f>IF('Indicator Date hidden'!X71="x","x",$W$2-'Indicator Date hidden'!X71)</f>
        <v>2</v>
      </c>
      <c r="X70" s="208">
        <f>IF('Indicator Date hidden'!Y71="x","x",$X$2-'Indicator Date hidden'!Y71)</f>
        <v>4</v>
      </c>
      <c r="Y70" s="208">
        <f>IF('Indicator Date hidden'!Z71="x","x",$Y$2-'Indicator Date hidden'!Z71)</f>
        <v>0</v>
      </c>
      <c r="Z70" s="208">
        <f>IF('Indicator Date hidden'!AA71="x","x",$Z$2-'Indicator Date hidden'!AA71)</f>
        <v>0</v>
      </c>
      <c r="AA70" s="208">
        <f>IF('Indicator Date hidden'!AB71="x","x",$AA$2-'Indicator Date hidden'!AB71)</f>
        <v>0</v>
      </c>
      <c r="AB70" s="208">
        <f>IF('Indicator Date hidden'!AC71="x","x",$AB$2-'Indicator Date hidden'!AC71)</f>
        <v>0</v>
      </c>
      <c r="AC70" s="208">
        <f>IF('Indicator Date hidden'!AD71="x","x",$AC$2-'Indicator Date hidden'!AD71)</f>
        <v>0</v>
      </c>
      <c r="AD70" s="208">
        <f>IF('Indicator Date hidden'!AE71="x","x",$AD$2-'Indicator Date hidden'!AE71)</f>
        <v>0</v>
      </c>
      <c r="AE70" s="208" t="str">
        <f>IF('Indicator Date hidden'!AF71="x","x",$AE$2-'Indicator Date hidden'!AF71)</f>
        <v>x</v>
      </c>
      <c r="AF70" s="208">
        <f>IF('Indicator Date hidden'!AG71="x","x",$AF$2-'Indicator Date hidden'!AG71)</f>
        <v>1</v>
      </c>
      <c r="AG70" s="208">
        <f>IF('Indicator Date hidden'!AH71="x","x",$AG$2-'Indicator Date hidden'!AH71)</f>
        <v>0</v>
      </c>
      <c r="AH70" s="208">
        <f>IF('Indicator Date hidden'!AI71="x","x",$AH$2-'Indicator Date hidden'!AI71)</f>
        <v>0</v>
      </c>
      <c r="AI70" s="208">
        <f>IF('Indicator Date hidden'!AJ71="x","x",$AI$2-'Indicator Date hidden'!AJ71)</f>
        <v>0</v>
      </c>
      <c r="AJ70" s="208" t="str">
        <f>IF('Indicator Date hidden'!AK71="x","x",$AJ$2-'Indicator Date hidden'!AK71)</f>
        <v>x</v>
      </c>
      <c r="AK70" s="208">
        <f>IF('Indicator Date hidden'!AL71="x","x",$AK$2-'Indicator Date hidden'!AL71)</f>
        <v>1</v>
      </c>
      <c r="AL70" s="208">
        <f>IF('Indicator Date hidden'!AM71="x","x",$AL$2-'Indicator Date hidden'!AM71)</f>
        <v>0</v>
      </c>
      <c r="AM70" s="208">
        <f>IF('Indicator Date hidden'!AN71="x","x",$AM$2-'Indicator Date hidden'!AN71)</f>
        <v>0</v>
      </c>
      <c r="AN70" s="208">
        <f>IF('Indicator Date hidden'!AO71="x","x",$AN$2-'Indicator Date hidden'!AO71)</f>
        <v>0</v>
      </c>
      <c r="AO70" s="208">
        <f>IF('Indicator Date hidden'!AP71="x","x",$AO$2-'Indicator Date hidden'!AP71)</f>
        <v>1</v>
      </c>
      <c r="AP70" s="208">
        <f>IF('Indicator Date hidden'!AQ71="x","x",$AP$2-'Indicator Date hidden'!AQ71)</f>
        <v>1</v>
      </c>
      <c r="AQ70" s="208">
        <f>IF('Indicator Date hidden'!AR71="x","x",$AQ$2-'Indicator Date hidden'!AR71)</f>
        <v>0</v>
      </c>
      <c r="AR70" s="208">
        <f>IF('Indicator Date hidden'!AS71="x","x",$AR$2-'Indicator Date hidden'!AS71)</f>
        <v>0</v>
      </c>
      <c r="AS70" s="208">
        <f>IF('Indicator Date hidden'!AT71="x","x",$AS$2-'Indicator Date hidden'!AT71)</f>
        <v>0</v>
      </c>
      <c r="AT70" s="208">
        <f>IF('Indicator Date hidden'!AU71="x","x",$AT$2-'Indicator Date hidden'!AU71)</f>
        <v>0</v>
      </c>
      <c r="AU70" s="208">
        <f>IF('Indicator Date hidden'!AV71="x","x",$AU$2-'Indicator Date hidden'!AV71)</f>
        <v>4</v>
      </c>
      <c r="AV70" s="208">
        <f>IF('Indicator Date hidden'!AW71="x","x",$AV$2-'Indicator Date hidden'!AW71)</f>
        <v>0</v>
      </c>
      <c r="AW70" s="208">
        <f>IF('Indicator Date hidden'!AX71="x","x",$AW$2-'Indicator Date hidden'!AX71)</f>
        <v>0</v>
      </c>
      <c r="AX70" s="208">
        <f>IF('Indicator Date hidden'!AY71="x","x",$AX$2-'Indicator Date hidden'!AY71)</f>
        <v>0</v>
      </c>
      <c r="AY70" s="208">
        <f>IF('Indicator Date hidden'!AZ71="x","x",$AY$2-'Indicator Date hidden'!AZ71)</f>
        <v>0</v>
      </c>
      <c r="AZ70" s="208">
        <f>IF('Indicator Date hidden'!BA71="x","x",$AZ$2-'Indicator Date hidden'!BA71)</f>
        <v>0</v>
      </c>
      <c r="BA70">
        <f t="shared" si="10"/>
        <v>16</v>
      </c>
      <c r="BB70" s="21">
        <f t="shared" si="11"/>
        <v>0.32653061224489793</v>
      </c>
      <c r="BC70">
        <f t="shared" si="12"/>
        <v>8</v>
      </c>
      <c r="BD70" s="21">
        <f t="shared" si="13"/>
        <v>0.88957121296748443</v>
      </c>
      <c r="BE70" s="277">
        <f t="shared" si="14"/>
        <v>0</v>
      </c>
    </row>
    <row r="71" spans="1:57" x14ac:dyDescent="0.35">
      <c r="A71" t="s">
        <v>7482</v>
      </c>
      <c r="B71" s="208">
        <f>IF('Indicator Date hidden'!C72="x","x",$B$2-'Indicator Date hidden'!C72)</f>
        <v>0</v>
      </c>
      <c r="C71" s="208">
        <f>IF('Indicator Date hidden'!D72="x","x",$C$2-'Indicator Date hidden'!D72)</f>
        <v>0</v>
      </c>
      <c r="D71" s="208">
        <f>IF('Indicator Date hidden'!E72="x","x",$D$2-'Indicator Date hidden'!E72)</f>
        <v>0</v>
      </c>
      <c r="E71" s="208">
        <f>IF('Indicator Date hidden'!F72="x","x",$E$2-'Indicator Date hidden'!F72)</f>
        <v>0</v>
      </c>
      <c r="F71" s="208">
        <f>IF('Indicator Date hidden'!G72="x","x",$F$2-'Indicator Date hidden'!G72)</f>
        <v>0</v>
      </c>
      <c r="G71" s="208">
        <f>IF('Indicator Date hidden'!H72="x","x",$G$2-'Indicator Date hidden'!H72)</f>
        <v>0</v>
      </c>
      <c r="H71" s="208">
        <f>IF('Indicator Date hidden'!I72="x","x",$H$2-'Indicator Date hidden'!I72)</f>
        <v>0</v>
      </c>
      <c r="I71" s="208">
        <f>IF('Indicator Date hidden'!J72="x","x",$I$2-'Indicator Date hidden'!J72)</f>
        <v>0</v>
      </c>
      <c r="J71" s="208">
        <f>IF('Indicator Date hidden'!K72="x","x",$J$2-'Indicator Date hidden'!K72)</f>
        <v>0</v>
      </c>
      <c r="K71" s="208">
        <f>IF('Indicator Date hidden'!L72="x","x",$K$2-'Indicator Date hidden'!L72)</f>
        <v>0</v>
      </c>
      <c r="L71" s="208">
        <f>IF('Indicator Date hidden'!M72="x","x",$L$2-'Indicator Date hidden'!M72)</f>
        <v>0</v>
      </c>
      <c r="M71" s="208">
        <f>IF('Indicator Date hidden'!N72="x","x",$M$2-'Indicator Date hidden'!N72)</f>
        <v>0</v>
      </c>
      <c r="N71" s="208">
        <f>IF('Indicator Date hidden'!O72="x","x",$N$2-'Indicator Date hidden'!O72)</f>
        <v>0</v>
      </c>
      <c r="O71" s="208">
        <f>IF('Indicator Date hidden'!P72="x","x",$O$2-'Indicator Date hidden'!P72)</f>
        <v>0</v>
      </c>
      <c r="P71" s="208">
        <f>IF('Indicator Date hidden'!Q72="x","x",$P$2-'Indicator Date hidden'!Q72)</f>
        <v>0</v>
      </c>
      <c r="Q71" s="208">
        <f>IF('Indicator Date hidden'!R72="x","x",$Q$2-'Indicator Date hidden'!R72)</f>
        <v>8</v>
      </c>
      <c r="R71" s="208">
        <f>IF('Indicator Date hidden'!S72="x","x",$R$2-'Indicator Date hidden'!S72)</f>
        <v>0</v>
      </c>
      <c r="S71" s="208">
        <f>IF('Indicator Date hidden'!T72="x","x",$S$2-'Indicator Date hidden'!T72)</f>
        <v>0</v>
      </c>
      <c r="T71" s="208">
        <f>IF('Indicator Date hidden'!U72="x","x",$T$2-'Indicator Date hidden'!U72)</f>
        <v>0</v>
      </c>
      <c r="U71" s="208">
        <f>IF('Indicator Date hidden'!V72="x","x",$U$2-'Indicator Date hidden'!V72)</f>
        <v>0</v>
      </c>
      <c r="V71" s="208">
        <f>IF('Indicator Date hidden'!W72="x","x",$V$2-'Indicator Date hidden'!W72)</f>
        <v>0</v>
      </c>
      <c r="W71" s="208">
        <f>IF('Indicator Date hidden'!X72="x","x",$W$2-'Indicator Date hidden'!X72)</f>
        <v>0</v>
      </c>
      <c r="X71" s="208">
        <f>IF('Indicator Date hidden'!Y72="x","x",$X$2-'Indicator Date hidden'!Y72)</f>
        <v>4</v>
      </c>
      <c r="Y71" s="208">
        <f>IF('Indicator Date hidden'!Z72="x","x",$Y$2-'Indicator Date hidden'!Z72)</f>
        <v>0</v>
      </c>
      <c r="Z71" s="208">
        <f>IF('Indicator Date hidden'!AA72="x","x",$Z$2-'Indicator Date hidden'!AA72)</f>
        <v>0</v>
      </c>
      <c r="AA71" s="208">
        <f>IF('Indicator Date hidden'!AB72="x","x",$AA$2-'Indicator Date hidden'!AB72)</f>
        <v>0</v>
      </c>
      <c r="AB71" s="208">
        <f>IF('Indicator Date hidden'!AC72="x","x",$AB$2-'Indicator Date hidden'!AC72)</f>
        <v>0</v>
      </c>
      <c r="AC71" s="208">
        <f>IF('Indicator Date hidden'!AD72="x","x",$AC$2-'Indicator Date hidden'!AD72)</f>
        <v>0</v>
      </c>
      <c r="AD71" s="208">
        <f>IF('Indicator Date hidden'!AE72="x","x",$AD$2-'Indicator Date hidden'!AE72)</f>
        <v>0</v>
      </c>
      <c r="AE71" s="208" t="str">
        <f>IF('Indicator Date hidden'!AF72="x","x",$AE$2-'Indicator Date hidden'!AF72)</f>
        <v>x</v>
      </c>
      <c r="AF71" s="208">
        <f>IF('Indicator Date hidden'!AG72="x","x",$AF$2-'Indicator Date hidden'!AG72)</f>
        <v>3</v>
      </c>
      <c r="AG71" s="208">
        <f>IF('Indicator Date hidden'!AH72="x","x",$AG$2-'Indicator Date hidden'!AH72)</f>
        <v>0</v>
      </c>
      <c r="AH71" s="208">
        <f>IF('Indicator Date hidden'!AI72="x","x",$AH$2-'Indicator Date hidden'!AI72)</f>
        <v>0</v>
      </c>
      <c r="AI71" s="208">
        <f>IF('Indicator Date hidden'!AJ72="x","x",$AI$2-'Indicator Date hidden'!AJ72)</f>
        <v>0</v>
      </c>
      <c r="AJ71" s="208" t="str">
        <f>IF('Indicator Date hidden'!AK72="x","x",$AJ$2-'Indicator Date hidden'!AK72)</f>
        <v>x</v>
      </c>
      <c r="AK71" s="208">
        <f>IF('Indicator Date hidden'!AL72="x","x",$AK$2-'Indicator Date hidden'!AL72)</f>
        <v>1</v>
      </c>
      <c r="AL71" s="208">
        <f>IF('Indicator Date hidden'!AM72="x","x",$AL$2-'Indicator Date hidden'!AM72)</f>
        <v>0</v>
      </c>
      <c r="AM71" s="208">
        <f>IF('Indicator Date hidden'!AN72="x","x",$AM$2-'Indicator Date hidden'!AN72)</f>
        <v>0</v>
      </c>
      <c r="AN71" s="208">
        <f>IF('Indicator Date hidden'!AO72="x","x",$AN$2-'Indicator Date hidden'!AO72)</f>
        <v>0</v>
      </c>
      <c r="AO71" s="208" t="str">
        <f>IF('Indicator Date hidden'!AP72="x","x",$AO$2-'Indicator Date hidden'!AP72)</f>
        <v>x</v>
      </c>
      <c r="AP71" s="208" t="str">
        <f>IF('Indicator Date hidden'!AQ72="x","x",$AP$2-'Indicator Date hidden'!AQ72)</f>
        <v>x</v>
      </c>
      <c r="AQ71" s="208">
        <f>IF('Indicator Date hidden'!AR72="x","x",$AQ$2-'Indicator Date hidden'!AR72)</f>
        <v>0</v>
      </c>
      <c r="AR71" s="208">
        <f>IF('Indicator Date hidden'!AS72="x","x",$AR$2-'Indicator Date hidden'!AS72)</f>
        <v>0</v>
      </c>
      <c r="AS71" s="208">
        <f>IF('Indicator Date hidden'!AT72="x","x",$AS$2-'Indicator Date hidden'!AT72)</f>
        <v>0</v>
      </c>
      <c r="AT71" s="208">
        <f>IF('Indicator Date hidden'!AU72="x","x",$AT$2-'Indicator Date hidden'!AU72)</f>
        <v>0</v>
      </c>
      <c r="AU71" s="208">
        <f>IF('Indicator Date hidden'!AV72="x","x",$AU$2-'Indicator Date hidden'!AV72)</f>
        <v>1</v>
      </c>
      <c r="AV71" s="208">
        <f>IF('Indicator Date hidden'!AW72="x","x",$AV$2-'Indicator Date hidden'!AW72)</f>
        <v>0</v>
      </c>
      <c r="AW71" s="208">
        <f>IF('Indicator Date hidden'!AX72="x","x",$AW$2-'Indicator Date hidden'!AX72)</f>
        <v>0</v>
      </c>
      <c r="AX71" s="208">
        <f>IF('Indicator Date hidden'!AY72="x","x",$AX$2-'Indicator Date hidden'!AY72)</f>
        <v>0</v>
      </c>
      <c r="AY71" s="208">
        <f>IF('Indicator Date hidden'!AZ72="x","x",$AY$2-'Indicator Date hidden'!AZ72)</f>
        <v>0</v>
      </c>
      <c r="AZ71" s="208">
        <f>IF('Indicator Date hidden'!BA72="x","x",$AZ$2-'Indicator Date hidden'!BA72)</f>
        <v>0</v>
      </c>
      <c r="BA71">
        <f t="shared" si="10"/>
        <v>17</v>
      </c>
      <c r="BB71" s="21">
        <f t="shared" si="11"/>
        <v>0.36170212765957449</v>
      </c>
      <c r="BC71">
        <f t="shared" si="12"/>
        <v>5</v>
      </c>
      <c r="BD71" s="21">
        <f t="shared" si="13"/>
        <v>1.3436300769231442</v>
      </c>
      <c r="BE71" s="277">
        <f t="shared" si="14"/>
        <v>0</v>
      </c>
    </row>
    <row r="72" spans="1:57" x14ac:dyDescent="0.35">
      <c r="A72" t="s">
        <v>7484</v>
      </c>
      <c r="B72" s="208">
        <f>IF('Indicator Date hidden'!C73="x","x",$B$2-'Indicator Date hidden'!C73)</f>
        <v>0</v>
      </c>
      <c r="C72" s="208">
        <f>IF('Indicator Date hidden'!D73="x","x",$C$2-'Indicator Date hidden'!D73)</f>
        <v>0</v>
      </c>
      <c r="D72" s="208">
        <f>IF('Indicator Date hidden'!E73="x","x",$D$2-'Indicator Date hidden'!E73)</f>
        <v>0</v>
      </c>
      <c r="E72" s="208">
        <f>IF('Indicator Date hidden'!F73="x","x",$E$2-'Indicator Date hidden'!F73)</f>
        <v>0</v>
      </c>
      <c r="F72" s="208">
        <f>IF('Indicator Date hidden'!G73="x","x",$F$2-'Indicator Date hidden'!G73)</f>
        <v>0</v>
      </c>
      <c r="G72" s="208">
        <f>IF('Indicator Date hidden'!H73="x","x",$G$2-'Indicator Date hidden'!H73)</f>
        <v>0</v>
      </c>
      <c r="H72" s="208">
        <f>IF('Indicator Date hidden'!I73="x","x",$H$2-'Indicator Date hidden'!I73)</f>
        <v>0</v>
      </c>
      <c r="I72" s="208">
        <f>IF('Indicator Date hidden'!J73="x","x",$I$2-'Indicator Date hidden'!J73)</f>
        <v>0</v>
      </c>
      <c r="J72" s="208">
        <f>IF('Indicator Date hidden'!K73="x","x",$J$2-'Indicator Date hidden'!K73)</f>
        <v>0</v>
      </c>
      <c r="K72" s="208">
        <f>IF('Indicator Date hidden'!L73="x","x",$K$2-'Indicator Date hidden'!L73)</f>
        <v>0</v>
      </c>
      <c r="L72" s="208">
        <f>IF('Indicator Date hidden'!M73="x","x",$L$2-'Indicator Date hidden'!M73)</f>
        <v>0</v>
      </c>
      <c r="M72" s="208">
        <f>IF('Indicator Date hidden'!N73="x","x",$M$2-'Indicator Date hidden'!N73)</f>
        <v>0</v>
      </c>
      <c r="N72" s="208">
        <f>IF('Indicator Date hidden'!O73="x","x",$N$2-'Indicator Date hidden'!O73)</f>
        <v>0</v>
      </c>
      <c r="O72" s="208">
        <f>IF('Indicator Date hidden'!P73="x","x",$O$2-'Indicator Date hidden'!P73)</f>
        <v>0</v>
      </c>
      <c r="P72" s="208">
        <f>IF('Indicator Date hidden'!Q73="x","x",$P$2-'Indicator Date hidden'!Q73)</f>
        <v>0</v>
      </c>
      <c r="Q72" s="208">
        <f>IF('Indicator Date hidden'!R73="x","x",$Q$2-'Indicator Date hidden'!R73)</f>
        <v>5</v>
      </c>
      <c r="R72" s="208">
        <f>IF('Indicator Date hidden'!S73="x","x",$R$2-'Indicator Date hidden'!S73)</f>
        <v>0</v>
      </c>
      <c r="S72" s="208">
        <f>IF('Indicator Date hidden'!T73="x","x",$S$2-'Indicator Date hidden'!T73)</f>
        <v>0</v>
      </c>
      <c r="T72" s="208">
        <f>IF('Indicator Date hidden'!U73="x","x",$T$2-'Indicator Date hidden'!U73)</f>
        <v>0</v>
      </c>
      <c r="U72" s="208">
        <f>IF('Indicator Date hidden'!V73="x","x",$U$2-'Indicator Date hidden'!V73)</f>
        <v>0</v>
      </c>
      <c r="V72" s="208">
        <f>IF('Indicator Date hidden'!W73="x","x",$V$2-'Indicator Date hidden'!W73)</f>
        <v>0</v>
      </c>
      <c r="W72" s="208">
        <f>IF('Indicator Date hidden'!X73="x","x",$W$2-'Indicator Date hidden'!X73)</f>
        <v>0</v>
      </c>
      <c r="X72" s="208">
        <f>IF('Indicator Date hidden'!Y73="x","x",$X$2-'Indicator Date hidden'!Y73)</f>
        <v>4</v>
      </c>
      <c r="Y72" s="208">
        <f>IF('Indicator Date hidden'!Z73="x","x",$Y$2-'Indicator Date hidden'!Z73)</f>
        <v>0</v>
      </c>
      <c r="Z72" s="208">
        <f>IF('Indicator Date hidden'!AA73="x","x",$Z$2-'Indicator Date hidden'!AA73)</f>
        <v>0</v>
      </c>
      <c r="AA72" s="208">
        <f>IF('Indicator Date hidden'!AB73="x","x",$AA$2-'Indicator Date hidden'!AB73)</f>
        <v>0</v>
      </c>
      <c r="AB72" s="208">
        <f>IF('Indicator Date hidden'!AC73="x","x",$AB$2-'Indicator Date hidden'!AC73)</f>
        <v>0</v>
      </c>
      <c r="AC72" s="208">
        <f>IF('Indicator Date hidden'!AD73="x","x",$AC$2-'Indicator Date hidden'!AD73)</f>
        <v>0</v>
      </c>
      <c r="AD72" s="208">
        <f>IF('Indicator Date hidden'!AE73="x","x",$AD$2-'Indicator Date hidden'!AE73)</f>
        <v>0</v>
      </c>
      <c r="AE72" s="208">
        <f>IF('Indicator Date hidden'!AF73="x","x",$AE$2-'Indicator Date hidden'!AF73)</f>
        <v>0</v>
      </c>
      <c r="AF72" s="208" t="str">
        <f>IF('Indicator Date hidden'!AG73="x","x",$AF$2-'Indicator Date hidden'!AG73)</f>
        <v>x</v>
      </c>
      <c r="AG72" s="208">
        <f>IF('Indicator Date hidden'!AH73="x","x",$AG$2-'Indicator Date hidden'!AH73)</f>
        <v>0</v>
      </c>
      <c r="AH72" s="208">
        <f>IF('Indicator Date hidden'!AI73="x","x",$AH$2-'Indicator Date hidden'!AI73)</f>
        <v>0</v>
      </c>
      <c r="AI72" s="208">
        <f>IF('Indicator Date hidden'!AJ73="x","x",$AI$2-'Indicator Date hidden'!AJ73)</f>
        <v>0</v>
      </c>
      <c r="AJ72" s="208" t="str">
        <f>IF('Indicator Date hidden'!AK73="x","x",$AJ$2-'Indicator Date hidden'!AK73)</f>
        <v>x</v>
      </c>
      <c r="AK72" s="208">
        <f>IF('Indicator Date hidden'!AL73="x","x",$AK$2-'Indicator Date hidden'!AL73)</f>
        <v>1</v>
      </c>
      <c r="AL72" s="208">
        <f>IF('Indicator Date hidden'!AM73="x","x",$AL$2-'Indicator Date hidden'!AM73)</f>
        <v>0</v>
      </c>
      <c r="AM72" s="208">
        <f>IF('Indicator Date hidden'!AN73="x","x",$AM$2-'Indicator Date hidden'!AN73)</f>
        <v>0</v>
      </c>
      <c r="AN72" s="208">
        <f>IF('Indicator Date hidden'!AO73="x","x",$AN$2-'Indicator Date hidden'!AO73)</f>
        <v>0</v>
      </c>
      <c r="AO72" s="208" t="str">
        <f>IF('Indicator Date hidden'!AP73="x","x",$AO$2-'Indicator Date hidden'!AP73)</f>
        <v>x</v>
      </c>
      <c r="AP72" s="208" t="str">
        <f>IF('Indicator Date hidden'!AQ73="x","x",$AP$2-'Indicator Date hidden'!AQ73)</f>
        <v>x</v>
      </c>
      <c r="AQ72" s="208" t="str">
        <f>IF('Indicator Date hidden'!AR73="x","x",$AQ$2-'Indicator Date hidden'!AR73)</f>
        <v>x</v>
      </c>
      <c r="AR72" s="208">
        <f>IF('Indicator Date hidden'!AS73="x","x",$AR$2-'Indicator Date hidden'!AS73)</f>
        <v>0</v>
      </c>
      <c r="AS72" s="208">
        <f>IF('Indicator Date hidden'!AT73="x","x",$AS$2-'Indicator Date hidden'!AT73)</f>
        <v>0</v>
      </c>
      <c r="AT72" s="208">
        <f>IF('Indicator Date hidden'!AU73="x","x",$AT$2-'Indicator Date hidden'!AU73)</f>
        <v>0</v>
      </c>
      <c r="AU72" s="208">
        <f>IF('Indicator Date hidden'!AV73="x","x",$AU$2-'Indicator Date hidden'!AV73)</f>
        <v>5</v>
      </c>
      <c r="AV72" s="208">
        <f>IF('Indicator Date hidden'!AW73="x","x",$AV$2-'Indicator Date hidden'!AW73)</f>
        <v>0</v>
      </c>
      <c r="AW72" s="208">
        <f>IF('Indicator Date hidden'!AX73="x","x",$AW$2-'Indicator Date hidden'!AX73)</f>
        <v>0</v>
      </c>
      <c r="AX72" s="208">
        <f>IF('Indicator Date hidden'!AY73="x","x",$AX$2-'Indicator Date hidden'!AY73)</f>
        <v>0</v>
      </c>
      <c r="AY72" s="208">
        <f>IF('Indicator Date hidden'!AZ73="x","x",$AY$2-'Indicator Date hidden'!AZ73)</f>
        <v>0</v>
      </c>
      <c r="AZ72" s="208">
        <f>IF('Indicator Date hidden'!BA73="x","x",$AZ$2-'Indicator Date hidden'!BA73)</f>
        <v>0</v>
      </c>
      <c r="BA72">
        <f t="shared" si="10"/>
        <v>15</v>
      </c>
      <c r="BB72" s="21">
        <f t="shared" si="11"/>
        <v>0.32608695652173914</v>
      </c>
      <c r="BC72">
        <f t="shared" si="12"/>
        <v>4</v>
      </c>
      <c r="BD72" s="21">
        <f t="shared" si="13"/>
        <v>1.1619763491211101</v>
      </c>
      <c r="BE72" s="277">
        <f t="shared" si="14"/>
        <v>0</v>
      </c>
    </row>
    <row r="73" spans="1:57" x14ac:dyDescent="0.35">
      <c r="A73" t="s">
        <v>7485</v>
      </c>
      <c r="B73" s="208">
        <f>IF('Indicator Date hidden'!C74="x","x",$B$2-'Indicator Date hidden'!C74)</f>
        <v>0</v>
      </c>
      <c r="C73" s="208">
        <f>IF('Indicator Date hidden'!D74="x","x",$C$2-'Indicator Date hidden'!D74)</f>
        <v>0</v>
      </c>
      <c r="D73" s="208">
        <f>IF('Indicator Date hidden'!E74="x","x",$D$2-'Indicator Date hidden'!E74)</f>
        <v>0</v>
      </c>
      <c r="E73" s="208">
        <f>IF('Indicator Date hidden'!F74="x","x",$E$2-'Indicator Date hidden'!F74)</f>
        <v>0</v>
      </c>
      <c r="F73" s="208">
        <f>IF('Indicator Date hidden'!G74="x","x",$F$2-'Indicator Date hidden'!G74)</f>
        <v>0</v>
      </c>
      <c r="G73" s="208">
        <f>IF('Indicator Date hidden'!H74="x","x",$G$2-'Indicator Date hidden'!H74)</f>
        <v>0</v>
      </c>
      <c r="H73" s="208">
        <f>IF('Indicator Date hidden'!I74="x","x",$H$2-'Indicator Date hidden'!I74)</f>
        <v>0</v>
      </c>
      <c r="I73" s="208">
        <f>IF('Indicator Date hidden'!J74="x","x",$I$2-'Indicator Date hidden'!J74)</f>
        <v>0</v>
      </c>
      <c r="J73" s="208">
        <f>IF('Indicator Date hidden'!K74="x","x",$J$2-'Indicator Date hidden'!K74)</f>
        <v>0</v>
      </c>
      <c r="K73" s="208">
        <f>IF('Indicator Date hidden'!L74="x","x",$K$2-'Indicator Date hidden'!L74)</f>
        <v>0</v>
      </c>
      <c r="L73" s="208">
        <f>IF('Indicator Date hidden'!M74="x","x",$L$2-'Indicator Date hidden'!M74)</f>
        <v>0</v>
      </c>
      <c r="M73" s="208">
        <f>IF('Indicator Date hidden'!N74="x","x",$M$2-'Indicator Date hidden'!N74)</f>
        <v>0</v>
      </c>
      <c r="N73" s="208">
        <f>IF('Indicator Date hidden'!O74="x","x",$N$2-'Indicator Date hidden'!O74)</f>
        <v>0</v>
      </c>
      <c r="O73" s="208">
        <f>IF('Indicator Date hidden'!P74="x","x",$O$2-'Indicator Date hidden'!P74)</f>
        <v>0</v>
      </c>
      <c r="P73" s="208">
        <f>IF('Indicator Date hidden'!Q74="x","x",$P$2-'Indicator Date hidden'!Q74)</f>
        <v>0</v>
      </c>
      <c r="Q73" s="208">
        <f>IF('Indicator Date hidden'!R74="x","x",$Q$2-'Indicator Date hidden'!R74)</f>
        <v>2</v>
      </c>
      <c r="R73" s="208">
        <f>IF('Indicator Date hidden'!S74="x","x",$R$2-'Indicator Date hidden'!S74)</f>
        <v>0</v>
      </c>
      <c r="S73" s="208">
        <f>IF('Indicator Date hidden'!T74="x","x",$S$2-'Indicator Date hidden'!T74)</f>
        <v>0</v>
      </c>
      <c r="T73" s="208">
        <f>IF('Indicator Date hidden'!U74="x","x",$T$2-'Indicator Date hidden'!U74)</f>
        <v>0</v>
      </c>
      <c r="U73" s="208">
        <f>IF('Indicator Date hidden'!V74="x","x",$U$2-'Indicator Date hidden'!V74)</f>
        <v>0</v>
      </c>
      <c r="V73" s="208">
        <f>IF('Indicator Date hidden'!W74="x","x",$V$2-'Indicator Date hidden'!W74)</f>
        <v>0</v>
      </c>
      <c r="W73" s="208">
        <f>IF('Indicator Date hidden'!X74="x","x",$W$2-'Indicator Date hidden'!X74)</f>
        <v>2</v>
      </c>
      <c r="X73" s="208">
        <f>IF('Indicator Date hidden'!Y74="x","x",$X$2-'Indicator Date hidden'!Y74)</f>
        <v>0</v>
      </c>
      <c r="Y73" s="208">
        <f>IF('Indicator Date hidden'!Z74="x","x",$Y$2-'Indicator Date hidden'!Z74)</f>
        <v>0</v>
      </c>
      <c r="Z73" s="208">
        <f>IF('Indicator Date hidden'!AA74="x","x",$Z$2-'Indicator Date hidden'!AA74)</f>
        <v>0</v>
      </c>
      <c r="AA73" s="208">
        <f>IF('Indicator Date hidden'!AB74="x","x",$AA$2-'Indicator Date hidden'!AB74)</f>
        <v>0</v>
      </c>
      <c r="AB73" s="208">
        <f>IF('Indicator Date hidden'!AC74="x","x",$AB$2-'Indicator Date hidden'!AC74)</f>
        <v>0</v>
      </c>
      <c r="AC73" s="208">
        <f>IF('Indicator Date hidden'!AD74="x","x",$AC$2-'Indicator Date hidden'!AD74)</f>
        <v>0</v>
      </c>
      <c r="AD73" s="208">
        <f>IF('Indicator Date hidden'!AE74="x","x",$AD$2-'Indicator Date hidden'!AE74)</f>
        <v>0</v>
      </c>
      <c r="AE73" s="208">
        <f>IF('Indicator Date hidden'!AF74="x","x",$AE$2-'Indicator Date hidden'!AF74)</f>
        <v>0</v>
      </c>
      <c r="AF73" s="208">
        <f>IF('Indicator Date hidden'!AG74="x","x",$AF$2-'Indicator Date hidden'!AG74)</f>
        <v>1</v>
      </c>
      <c r="AG73" s="208">
        <f>IF('Indicator Date hidden'!AH74="x","x",$AG$2-'Indicator Date hidden'!AH74)</f>
        <v>0</v>
      </c>
      <c r="AH73" s="208">
        <f>IF('Indicator Date hidden'!AI74="x","x",$AH$2-'Indicator Date hidden'!AI74)</f>
        <v>0</v>
      </c>
      <c r="AI73" s="208">
        <f>IF('Indicator Date hidden'!AJ74="x","x",$AI$2-'Indicator Date hidden'!AJ74)</f>
        <v>0</v>
      </c>
      <c r="AJ73" s="208">
        <f>IF('Indicator Date hidden'!AK74="x","x",$AJ$2-'Indicator Date hidden'!AK74)</f>
        <v>0</v>
      </c>
      <c r="AK73" s="208">
        <f>IF('Indicator Date hidden'!AL74="x","x",$AK$2-'Indicator Date hidden'!AL74)</f>
        <v>1</v>
      </c>
      <c r="AL73" s="208">
        <f>IF('Indicator Date hidden'!AM74="x","x",$AL$2-'Indicator Date hidden'!AM74)</f>
        <v>0</v>
      </c>
      <c r="AM73" s="208">
        <f>IF('Indicator Date hidden'!AN74="x","x",$AM$2-'Indicator Date hidden'!AN74)</f>
        <v>0</v>
      </c>
      <c r="AN73" s="208">
        <f>IF('Indicator Date hidden'!AO74="x","x",$AN$2-'Indicator Date hidden'!AO74)</f>
        <v>0</v>
      </c>
      <c r="AO73" s="208">
        <f>IF('Indicator Date hidden'!AP74="x","x",$AO$2-'Indicator Date hidden'!AP74)</f>
        <v>0</v>
      </c>
      <c r="AP73" s="208">
        <f>IF('Indicator Date hidden'!AQ74="x","x",$AP$2-'Indicator Date hidden'!AQ74)</f>
        <v>0</v>
      </c>
      <c r="AQ73" s="208">
        <f>IF('Indicator Date hidden'!AR74="x","x",$AQ$2-'Indicator Date hidden'!AR74)</f>
        <v>4</v>
      </c>
      <c r="AR73" s="208">
        <f>IF('Indicator Date hidden'!AS74="x","x",$AR$2-'Indicator Date hidden'!AS74)</f>
        <v>0</v>
      </c>
      <c r="AS73" s="208">
        <f>IF('Indicator Date hidden'!AT74="x","x",$AS$2-'Indicator Date hidden'!AT74)</f>
        <v>0</v>
      </c>
      <c r="AT73" s="208">
        <f>IF('Indicator Date hidden'!AU74="x","x",$AT$2-'Indicator Date hidden'!AU74)</f>
        <v>0</v>
      </c>
      <c r="AU73" s="208">
        <f>IF('Indicator Date hidden'!AV74="x","x",$AU$2-'Indicator Date hidden'!AV74)</f>
        <v>8</v>
      </c>
      <c r="AV73" s="208">
        <f>IF('Indicator Date hidden'!AW74="x","x",$AV$2-'Indicator Date hidden'!AW74)</f>
        <v>0</v>
      </c>
      <c r="AW73" s="208">
        <f>IF('Indicator Date hidden'!AX74="x","x",$AW$2-'Indicator Date hidden'!AX74)</f>
        <v>0</v>
      </c>
      <c r="AX73" s="208">
        <f>IF('Indicator Date hidden'!AY74="x","x",$AX$2-'Indicator Date hidden'!AY74)</f>
        <v>0</v>
      </c>
      <c r="AY73" s="208">
        <f>IF('Indicator Date hidden'!AZ74="x","x",$AY$2-'Indicator Date hidden'!AZ74)</f>
        <v>0</v>
      </c>
      <c r="AZ73" s="208">
        <f>IF('Indicator Date hidden'!BA74="x","x",$AZ$2-'Indicator Date hidden'!BA74)</f>
        <v>0</v>
      </c>
      <c r="BA73">
        <f t="shared" si="10"/>
        <v>18</v>
      </c>
      <c r="BB73" s="21">
        <f t="shared" si="11"/>
        <v>0.35294117647058826</v>
      </c>
      <c r="BC73">
        <f t="shared" si="12"/>
        <v>6</v>
      </c>
      <c r="BD73" s="21">
        <f t="shared" si="13"/>
        <v>1.2806788857104259</v>
      </c>
      <c r="BE73" s="277">
        <f t="shared" si="14"/>
        <v>0</v>
      </c>
    </row>
    <row r="74" spans="1:57" x14ac:dyDescent="0.35">
      <c r="A74" t="s">
        <v>7486</v>
      </c>
      <c r="B74" s="208">
        <f>IF('Indicator Date hidden'!C75="x","x",$B$2-'Indicator Date hidden'!C75)</f>
        <v>0</v>
      </c>
      <c r="C74" s="208">
        <f>IF('Indicator Date hidden'!D75="x","x",$C$2-'Indicator Date hidden'!D75)</f>
        <v>0</v>
      </c>
      <c r="D74" s="208">
        <f>IF('Indicator Date hidden'!E75="x","x",$D$2-'Indicator Date hidden'!E75)</f>
        <v>0</v>
      </c>
      <c r="E74" s="208">
        <f>IF('Indicator Date hidden'!F75="x","x",$E$2-'Indicator Date hidden'!F75)</f>
        <v>0</v>
      </c>
      <c r="F74" s="208">
        <f>IF('Indicator Date hidden'!G75="x","x",$F$2-'Indicator Date hidden'!G75)</f>
        <v>0</v>
      </c>
      <c r="G74" s="208">
        <f>IF('Indicator Date hidden'!H75="x","x",$G$2-'Indicator Date hidden'!H75)</f>
        <v>0</v>
      </c>
      <c r="H74" s="208">
        <f>IF('Indicator Date hidden'!I75="x","x",$H$2-'Indicator Date hidden'!I75)</f>
        <v>0</v>
      </c>
      <c r="I74" s="208">
        <f>IF('Indicator Date hidden'!J75="x","x",$I$2-'Indicator Date hidden'!J75)</f>
        <v>0</v>
      </c>
      <c r="J74" s="208">
        <f>IF('Indicator Date hidden'!K75="x","x",$J$2-'Indicator Date hidden'!K75)</f>
        <v>0</v>
      </c>
      <c r="K74" s="208">
        <f>IF('Indicator Date hidden'!L75="x","x",$K$2-'Indicator Date hidden'!L75)</f>
        <v>0</v>
      </c>
      <c r="L74" s="208">
        <f>IF('Indicator Date hidden'!M75="x","x",$L$2-'Indicator Date hidden'!M75)</f>
        <v>0</v>
      </c>
      <c r="M74" s="208">
        <f>IF('Indicator Date hidden'!N75="x","x",$M$2-'Indicator Date hidden'!N75)</f>
        <v>0</v>
      </c>
      <c r="N74" s="208">
        <f>IF('Indicator Date hidden'!O75="x","x",$N$2-'Indicator Date hidden'!O75)</f>
        <v>0</v>
      </c>
      <c r="O74" s="208">
        <f>IF('Indicator Date hidden'!P75="x","x",$O$2-'Indicator Date hidden'!P75)</f>
        <v>0</v>
      </c>
      <c r="P74" s="208">
        <f>IF('Indicator Date hidden'!Q75="x","x",$P$2-'Indicator Date hidden'!Q75)</f>
        <v>0</v>
      </c>
      <c r="Q74" s="208">
        <f>IF('Indicator Date hidden'!R75="x","x",$Q$2-'Indicator Date hidden'!R75)</f>
        <v>2</v>
      </c>
      <c r="R74" s="208">
        <f>IF('Indicator Date hidden'!S75="x","x",$R$2-'Indicator Date hidden'!S75)</f>
        <v>0</v>
      </c>
      <c r="S74" s="208">
        <f>IF('Indicator Date hidden'!T75="x","x",$S$2-'Indicator Date hidden'!T75)</f>
        <v>0</v>
      </c>
      <c r="T74" s="208">
        <f>IF('Indicator Date hidden'!U75="x","x",$T$2-'Indicator Date hidden'!U75)</f>
        <v>0</v>
      </c>
      <c r="U74" s="208">
        <f>IF('Indicator Date hidden'!V75="x","x",$U$2-'Indicator Date hidden'!V75)</f>
        <v>0</v>
      </c>
      <c r="V74" s="208">
        <f>IF('Indicator Date hidden'!W75="x","x",$V$2-'Indicator Date hidden'!W75)</f>
        <v>0</v>
      </c>
      <c r="W74" s="208">
        <f>IF('Indicator Date hidden'!X75="x","x",$W$2-'Indicator Date hidden'!X75)</f>
        <v>2</v>
      </c>
      <c r="X74" s="208" t="str">
        <f>IF('Indicator Date hidden'!Y75="x","x",$X$2-'Indicator Date hidden'!Y75)</f>
        <v>x</v>
      </c>
      <c r="Y74" s="208">
        <f>IF('Indicator Date hidden'!Z75="x","x",$Y$2-'Indicator Date hidden'!Z75)</f>
        <v>0</v>
      </c>
      <c r="Z74" s="208">
        <f>IF('Indicator Date hidden'!AA75="x","x",$Z$2-'Indicator Date hidden'!AA75)</f>
        <v>0</v>
      </c>
      <c r="AA74" s="208">
        <f>IF('Indicator Date hidden'!AB75="x","x",$AA$2-'Indicator Date hidden'!AB75)</f>
        <v>0</v>
      </c>
      <c r="AB74" s="208">
        <f>IF('Indicator Date hidden'!AC75="x","x",$AB$2-'Indicator Date hidden'!AC75)</f>
        <v>0</v>
      </c>
      <c r="AC74" s="208">
        <f>IF('Indicator Date hidden'!AD75="x","x",$AC$2-'Indicator Date hidden'!AD75)</f>
        <v>0</v>
      </c>
      <c r="AD74" s="208">
        <f>IF('Indicator Date hidden'!AE75="x","x",$AD$2-'Indicator Date hidden'!AE75)</f>
        <v>0</v>
      </c>
      <c r="AE74" s="208">
        <f>IF('Indicator Date hidden'!AF75="x","x",$AE$2-'Indicator Date hidden'!AF75)</f>
        <v>0</v>
      </c>
      <c r="AF74" s="208">
        <f>IF('Indicator Date hidden'!AG75="x","x",$AF$2-'Indicator Date hidden'!AG75)</f>
        <v>0</v>
      </c>
      <c r="AG74" s="208">
        <f>IF('Indicator Date hidden'!AH75="x","x",$AG$2-'Indicator Date hidden'!AH75)</f>
        <v>0</v>
      </c>
      <c r="AH74" s="208">
        <f>IF('Indicator Date hidden'!AI75="x","x",$AH$2-'Indicator Date hidden'!AI75)</f>
        <v>0</v>
      </c>
      <c r="AI74" s="208">
        <f>IF('Indicator Date hidden'!AJ75="x","x",$AI$2-'Indicator Date hidden'!AJ75)</f>
        <v>0</v>
      </c>
      <c r="AJ74" s="208">
        <f>IF('Indicator Date hidden'!AK75="x","x",$AJ$2-'Indicator Date hidden'!AK75)</f>
        <v>1</v>
      </c>
      <c r="AK74" s="208">
        <f>IF('Indicator Date hidden'!AL75="x","x",$AK$2-'Indicator Date hidden'!AL75)</f>
        <v>1</v>
      </c>
      <c r="AL74" s="208">
        <f>IF('Indicator Date hidden'!AM75="x","x",$AL$2-'Indicator Date hidden'!AM75)</f>
        <v>0</v>
      </c>
      <c r="AM74" s="208">
        <f>IF('Indicator Date hidden'!AN75="x","x",$AM$2-'Indicator Date hidden'!AN75)</f>
        <v>0</v>
      </c>
      <c r="AN74" s="208">
        <f>IF('Indicator Date hidden'!AO75="x","x",$AN$2-'Indicator Date hidden'!AO75)</f>
        <v>0</v>
      </c>
      <c r="AO74" s="208">
        <f>IF('Indicator Date hidden'!AP75="x","x",$AO$2-'Indicator Date hidden'!AP75)</f>
        <v>0</v>
      </c>
      <c r="AP74" s="208">
        <f>IF('Indicator Date hidden'!AQ75="x","x",$AP$2-'Indicator Date hidden'!AQ75)</f>
        <v>0</v>
      </c>
      <c r="AQ74" s="208">
        <f>IF('Indicator Date hidden'!AR75="x","x",$AQ$2-'Indicator Date hidden'!AR75)</f>
        <v>4</v>
      </c>
      <c r="AR74" s="208">
        <f>IF('Indicator Date hidden'!AS75="x","x",$AR$2-'Indicator Date hidden'!AS75)</f>
        <v>0</v>
      </c>
      <c r="AS74" s="208">
        <f>IF('Indicator Date hidden'!AT75="x","x",$AS$2-'Indicator Date hidden'!AT75)</f>
        <v>0</v>
      </c>
      <c r="AT74" s="208">
        <f>IF('Indicator Date hidden'!AU75="x","x",$AT$2-'Indicator Date hidden'!AU75)</f>
        <v>0</v>
      </c>
      <c r="AU74" s="208">
        <f>IF('Indicator Date hidden'!AV75="x","x",$AU$2-'Indicator Date hidden'!AV75)</f>
        <v>0</v>
      </c>
      <c r="AV74" s="208">
        <f>IF('Indicator Date hidden'!AW75="x","x",$AV$2-'Indicator Date hidden'!AW75)</f>
        <v>0</v>
      </c>
      <c r="AW74" s="208">
        <f>IF('Indicator Date hidden'!AX75="x","x",$AW$2-'Indicator Date hidden'!AX75)</f>
        <v>0</v>
      </c>
      <c r="AX74" s="208">
        <f>IF('Indicator Date hidden'!AY75="x","x",$AX$2-'Indicator Date hidden'!AY75)</f>
        <v>0</v>
      </c>
      <c r="AY74" s="208">
        <f>IF('Indicator Date hidden'!AZ75="x","x",$AY$2-'Indicator Date hidden'!AZ75)</f>
        <v>0</v>
      </c>
      <c r="AZ74" s="208">
        <f>IF('Indicator Date hidden'!BA75="x","x",$AZ$2-'Indicator Date hidden'!BA75)</f>
        <v>0</v>
      </c>
      <c r="BA74">
        <f t="shared" si="10"/>
        <v>10</v>
      </c>
      <c r="BB74" s="21">
        <f t="shared" si="11"/>
        <v>0.2</v>
      </c>
      <c r="BC74">
        <f t="shared" si="12"/>
        <v>5</v>
      </c>
      <c r="BD74" s="21">
        <f t="shared" si="13"/>
        <v>0.69282032302755092</v>
      </c>
      <c r="BE74" s="277">
        <f t="shared" si="14"/>
        <v>0</v>
      </c>
    </row>
    <row r="75" spans="1:57" x14ac:dyDescent="0.35">
      <c r="A75" t="s">
        <v>7488</v>
      </c>
      <c r="B75" s="208">
        <f>IF('Indicator Date hidden'!C76="x","x",$B$2-'Indicator Date hidden'!C76)</f>
        <v>0</v>
      </c>
      <c r="C75" s="208">
        <f>IF('Indicator Date hidden'!D76="x","x",$C$2-'Indicator Date hidden'!D76)</f>
        <v>0</v>
      </c>
      <c r="D75" s="208">
        <f>IF('Indicator Date hidden'!E76="x","x",$D$2-'Indicator Date hidden'!E76)</f>
        <v>0</v>
      </c>
      <c r="E75" s="208">
        <f>IF('Indicator Date hidden'!F76="x","x",$E$2-'Indicator Date hidden'!F76)</f>
        <v>0</v>
      </c>
      <c r="F75" s="208">
        <f>IF('Indicator Date hidden'!G76="x","x",$F$2-'Indicator Date hidden'!G76)</f>
        <v>0</v>
      </c>
      <c r="G75" s="208">
        <f>IF('Indicator Date hidden'!H76="x","x",$G$2-'Indicator Date hidden'!H76)</f>
        <v>0</v>
      </c>
      <c r="H75" s="208">
        <f>IF('Indicator Date hidden'!I76="x","x",$H$2-'Indicator Date hidden'!I76)</f>
        <v>0</v>
      </c>
      <c r="I75" s="208">
        <f>IF('Indicator Date hidden'!J76="x","x",$I$2-'Indicator Date hidden'!J76)</f>
        <v>0</v>
      </c>
      <c r="J75" s="208">
        <f>IF('Indicator Date hidden'!K76="x","x",$J$2-'Indicator Date hidden'!K76)</f>
        <v>0</v>
      </c>
      <c r="K75" s="208">
        <f>IF('Indicator Date hidden'!L76="x","x",$K$2-'Indicator Date hidden'!L76)</f>
        <v>0</v>
      </c>
      <c r="L75" s="208">
        <f>IF('Indicator Date hidden'!M76="x","x",$L$2-'Indicator Date hidden'!M76)</f>
        <v>0</v>
      </c>
      <c r="M75" s="208">
        <f>IF('Indicator Date hidden'!N76="x","x",$M$2-'Indicator Date hidden'!N76)</f>
        <v>0</v>
      </c>
      <c r="N75" s="208">
        <f>IF('Indicator Date hidden'!O76="x","x",$N$2-'Indicator Date hidden'!O76)</f>
        <v>0</v>
      </c>
      <c r="O75" s="208">
        <f>IF('Indicator Date hidden'!P76="x","x",$O$2-'Indicator Date hidden'!P76)</f>
        <v>0</v>
      </c>
      <c r="P75" s="208">
        <f>IF('Indicator Date hidden'!Q76="x","x",$P$2-'Indicator Date hidden'!Q76)</f>
        <v>0</v>
      </c>
      <c r="Q75" s="208" t="str">
        <f>IF('Indicator Date hidden'!R76="x","x",$Q$2-'Indicator Date hidden'!R76)</f>
        <v>x</v>
      </c>
      <c r="R75" s="208">
        <f>IF('Indicator Date hidden'!S76="x","x",$R$2-'Indicator Date hidden'!S76)</f>
        <v>0</v>
      </c>
      <c r="S75" s="208">
        <f>IF('Indicator Date hidden'!T76="x","x",$S$2-'Indicator Date hidden'!T76)</f>
        <v>0</v>
      </c>
      <c r="T75" s="208">
        <f>IF('Indicator Date hidden'!U76="x","x",$T$2-'Indicator Date hidden'!U76)</f>
        <v>0</v>
      </c>
      <c r="U75" s="208" t="str">
        <f>IF('Indicator Date hidden'!V76="x","x",$U$2-'Indicator Date hidden'!V76)</f>
        <v>x</v>
      </c>
      <c r="V75" s="208">
        <f>IF('Indicator Date hidden'!W76="x","x",$V$2-'Indicator Date hidden'!W76)</f>
        <v>0</v>
      </c>
      <c r="W75" s="208" t="str">
        <f>IF('Indicator Date hidden'!X76="x","x",$W$2-'Indicator Date hidden'!X76)</f>
        <v>x</v>
      </c>
      <c r="X75" s="208">
        <f>IF('Indicator Date hidden'!Y76="x","x",$X$2-'Indicator Date hidden'!Y76)</f>
        <v>2</v>
      </c>
      <c r="Y75" s="208">
        <f>IF('Indicator Date hidden'!Z76="x","x",$Y$2-'Indicator Date hidden'!Z76)</f>
        <v>0</v>
      </c>
      <c r="Z75" s="208">
        <f>IF('Indicator Date hidden'!AA76="x","x",$Z$2-'Indicator Date hidden'!AA76)</f>
        <v>0</v>
      </c>
      <c r="AA75" s="208" t="str">
        <f>IF('Indicator Date hidden'!AB76="x","x",$AA$2-'Indicator Date hidden'!AB76)</f>
        <v>x</v>
      </c>
      <c r="AB75" s="208">
        <f>IF('Indicator Date hidden'!AC76="x","x",$AB$2-'Indicator Date hidden'!AC76)</f>
        <v>0</v>
      </c>
      <c r="AC75" s="208">
        <f>IF('Indicator Date hidden'!AD76="x","x",$AC$2-'Indicator Date hidden'!AD76)</f>
        <v>0</v>
      </c>
      <c r="AD75" s="208" t="str">
        <f>IF('Indicator Date hidden'!AE76="x","x",$AD$2-'Indicator Date hidden'!AE76)</f>
        <v>x</v>
      </c>
      <c r="AE75" s="208">
        <f>IF('Indicator Date hidden'!AF76="x","x",$AE$2-'Indicator Date hidden'!AF76)</f>
        <v>0</v>
      </c>
      <c r="AF75" s="208">
        <f>IF('Indicator Date hidden'!AG76="x","x",$AF$2-'Indicator Date hidden'!AG76)</f>
        <v>1</v>
      </c>
      <c r="AG75" s="208">
        <f>IF('Indicator Date hidden'!AH76="x","x",$AG$2-'Indicator Date hidden'!AH76)</f>
        <v>0</v>
      </c>
      <c r="AH75" s="208">
        <f>IF('Indicator Date hidden'!AI76="x","x",$AH$2-'Indicator Date hidden'!AI76)</f>
        <v>0</v>
      </c>
      <c r="AI75" s="208">
        <f>IF('Indicator Date hidden'!AJ76="x","x",$AI$2-'Indicator Date hidden'!AJ76)</f>
        <v>0</v>
      </c>
      <c r="AJ75" s="208" t="str">
        <f>IF('Indicator Date hidden'!AK76="x","x",$AJ$2-'Indicator Date hidden'!AK76)</f>
        <v>x</v>
      </c>
      <c r="AK75" s="208">
        <f>IF('Indicator Date hidden'!AL76="x","x",$AK$2-'Indicator Date hidden'!AL76)</f>
        <v>1</v>
      </c>
      <c r="AL75" s="208">
        <f>IF('Indicator Date hidden'!AM76="x","x",$AL$2-'Indicator Date hidden'!AM76)</f>
        <v>0</v>
      </c>
      <c r="AM75" s="208">
        <f>IF('Indicator Date hidden'!AN76="x","x",$AM$2-'Indicator Date hidden'!AN76)</f>
        <v>0</v>
      </c>
      <c r="AN75" s="208">
        <f>IF('Indicator Date hidden'!AO76="x","x",$AN$2-'Indicator Date hidden'!AO76)</f>
        <v>0</v>
      </c>
      <c r="AO75" s="208">
        <f>IF('Indicator Date hidden'!AP76="x","x",$AO$2-'Indicator Date hidden'!AP76)</f>
        <v>0</v>
      </c>
      <c r="AP75" s="208">
        <f>IF('Indicator Date hidden'!AQ76="x","x",$AP$2-'Indicator Date hidden'!AQ76)</f>
        <v>0</v>
      </c>
      <c r="AQ75" s="208">
        <f>IF('Indicator Date hidden'!AR76="x","x",$AQ$2-'Indicator Date hidden'!AR76)</f>
        <v>0</v>
      </c>
      <c r="AR75" s="208">
        <f>IF('Indicator Date hidden'!AS76="x","x",$AR$2-'Indicator Date hidden'!AS76)</f>
        <v>0</v>
      </c>
      <c r="AS75" s="208">
        <f>IF('Indicator Date hidden'!AT76="x","x",$AS$2-'Indicator Date hidden'!AT76)</f>
        <v>0</v>
      </c>
      <c r="AT75" s="208">
        <f>IF('Indicator Date hidden'!AU76="x","x",$AT$2-'Indicator Date hidden'!AU76)</f>
        <v>0</v>
      </c>
      <c r="AU75" s="208">
        <f>IF('Indicator Date hidden'!AV76="x","x",$AU$2-'Indicator Date hidden'!AV76)</f>
        <v>1</v>
      </c>
      <c r="AV75" s="208">
        <f>IF('Indicator Date hidden'!AW76="x","x",$AV$2-'Indicator Date hidden'!AW76)</f>
        <v>0</v>
      </c>
      <c r="AW75" s="208">
        <f>IF('Indicator Date hidden'!AX76="x","x",$AW$2-'Indicator Date hidden'!AX76)</f>
        <v>0</v>
      </c>
      <c r="AX75" s="208">
        <f>IF('Indicator Date hidden'!AY76="x","x",$AX$2-'Indicator Date hidden'!AY76)</f>
        <v>0</v>
      </c>
      <c r="AY75" s="208">
        <f>IF('Indicator Date hidden'!AZ76="x","x",$AY$2-'Indicator Date hidden'!AZ76)</f>
        <v>0</v>
      </c>
      <c r="AZ75" s="208">
        <f>IF('Indicator Date hidden'!BA76="x","x",$AZ$2-'Indicator Date hidden'!BA76)</f>
        <v>0</v>
      </c>
      <c r="BA75">
        <f t="shared" si="10"/>
        <v>5</v>
      </c>
      <c r="BB75" s="21">
        <f t="shared" si="11"/>
        <v>0.1111111111111111</v>
      </c>
      <c r="BC75">
        <f t="shared" si="12"/>
        <v>4</v>
      </c>
      <c r="BD75" s="21">
        <f t="shared" si="13"/>
        <v>0.37843080813169783</v>
      </c>
      <c r="BE75" s="277">
        <f t="shared" si="14"/>
        <v>0</v>
      </c>
    </row>
    <row r="76" spans="1:57" x14ac:dyDescent="0.35">
      <c r="A76" t="s">
        <v>7490</v>
      </c>
      <c r="B76" s="208">
        <f>IF('Indicator Date hidden'!C77="x","x",$B$2-'Indicator Date hidden'!C77)</f>
        <v>0</v>
      </c>
      <c r="C76" s="208">
        <f>IF('Indicator Date hidden'!D77="x","x",$C$2-'Indicator Date hidden'!D77)</f>
        <v>0</v>
      </c>
      <c r="D76" s="208">
        <f>IF('Indicator Date hidden'!E77="x","x",$D$2-'Indicator Date hidden'!E77)</f>
        <v>0</v>
      </c>
      <c r="E76" s="208">
        <f>IF('Indicator Date hidden'!F77="x","x",$E$2-'Indicator Date hidden'!F77)</f>
        <v>0</v>
      </c>
      <c r="F76" s="208">
        <f>IF('Indicator Date hidden'!G77="x","x",$F$2-'Indicator Date hidden'!G77)</f>
        <v>0</v>
      </c>
      <c r="G76" s="208">
        <f>IF('Indicator Date hidden'!H77="x","x",$G$2-'Indicator Date hidden'!H77)</f>
        <v>0</v>
      </c>
      <c r="H76" s="208">
        <f>IF('Indicator Date hidden'!I77="x","x",$H$2-'Indicator Date hidden'!I77)</f>
        <v>0</v>
      </c>
      <c r="I76" s="208">
        <f>IF('Indicator Date hidden'!J77="x","x",$I$2-'Indicator Date hidden'!J77)</f>
        <v>0</v>
      </c>
      <c r="J76" s="208">
        <f>IF('Indicator Date hidden'!K77="x","x",$J$2-'Indicator Date hidden'!K77)</f>
        <v>0</v>
      </c>
      <c r="K76" s="208">
        <f>IF('Indicator Date hidden'!L77="x","x",$K$2-'Indicator Date hidden'!L77)</f>
        <v>0</v>
      </c>
      <c r="L76" s="208">
        <f>IF('Indicator Date hidden'!M77="x","x",$L$2-'Indicator Date hidden'!M77)</f>
        <v>0</v>
      </c>
      <c r="M76" s="208">
        <f>IF('Indicator Date hidden'!N77="x","x",$M$2-'Indicator Date hidden'!N77)</f>
        <v>0</v>
      </c>
      <c r="N76" s="208">
        <f>IF('Indicator Date hidden'!O77="x","x",$N$2-'Indicator Date hidden'!O77)</f>
        <v>0</v>
      </c>
      <c r="O76" s="208">
        <f>IF('Indicator Date hidden'!P77="x","x",$O$2-'Indicator Date hidden'!P77)</f>
        <v>0</v>
      </c>
      <c r="P76" s="208">
        <f>IF('Indicator Date hidden'!Q77="x","x",$P$2-'Indicator Date hidden'!Q77)</f>
        <v>0</v>
      </c>
      <c r="Q76" s="208" t="str">
        <f>IF('Indicator Date hidden'!R77="x","x",$Q$2-'Indicator Date hidden'!R77)</f>
        <v>x</v>
      </c>
      <c r="R76" s="208">
        <f>IF('Indicator Date hidden'!S77="x","x",$R$2-'Indicator Date hidden'!S77)</f>
        <v>0</v>
      </c>
      <c r="S76" s="208">
        <f>IF('Indicator Date hidden'!T77="x","x",$S$2-'Indicator Date hidden'!T77)</f>
        <v>0</v>
      </c>
      <c r="T76" s="208">
        <f>IF('Indicator Date hidden'!U77="x","x",$T$2-'Indicator Date hidden'!U77)</f>
        <v>0</v>
      </c>
      <c r="U76" s="208" t="str">
        <f>IF('Indicator Date hidden'!V77="x","x",$U$2-'Indicator Date hidden'!V77)</f>
        <v>x</v>
      </c>
      <c r="V76" s="208">
        <f>IF('Indicator Date hidden'!W77="x","x",$V$2-'Indicator Date hidden'!W77)</f>
        <v>0</v>
      </c>
      <c r="W76" s="208" t="str">
        <f>IF('Indicator Date hidden'!X77="x","x",$W$2-'Indicator Date hidden'!X77)</f>
        <v>x</v>
      </c>
      <c r="X76" s="208">
        <f>IF('Indicator Date hidden'!Y77="x","x",$X$2-'Indicator Date hidden'!Y77)</f>
        <v>2</v>
      </c>
      <c r="Y76" s="208">
        <f>IF('Indicator Date hidden'!Z77="x","x",$Y$2-'Indicator Date hidden'!Z77)</f>
        <v>0</v>
      </c>
      <c r="Z76" s="208">
        <f>IF('Indicator Date hidden'!AA77="x","x",$Z$2-'Indicator Date hidden'!AA77)</f>
        <v>0</v>
      </c>
      <c r="AA76" s="208" t="str">
        <f>IF('Indicator Date hidden'!AB77="x","x",$AA$2-'Indicator Date hidden'!AB77)</f>
        <v>x</v>
      </c>
      <c r="AB76" s="208">
        <f>IF('Indicator Date hidden'!AC77="x","x",$AB$2-'Indicator Date hidden'!AC77)</f>
        <v>0</v>
      </c>
      <c r="AC76" s="208">
        <f>IF('Indicator Date hidden'!AD77="x","x",$AC$2-'Indicator Date hidden'!AD77)</f>
        <v>0</v>
      </c>
      <c r="AD76" s="208" t="str">
        <f>IF('Indicator Date hidden'!AE77="x","x",$AD$2-'Indicator Date hidden'!AE77)</f>
        <v>x</v>
      </c>
      <c r="AE76" s="208">
        <f>IF('Indicator Date hidden'!AF77="x","x",$AE$2-'Indicator Date hidden'!AF77)</f>
        <v>0</v>
      </c>
      <c r="AF76" s="208">
        <f>IF('Indicator Date hidden'!AG77="x","x",$AF$2-'Indicator Date hidden'!AG77)</f>
        <v>1</v>
      </c>
      <c r="AG76" s="208">
        <f>IF('Indicator Date hidden'!AH77="x","x",$AG$2-'Indicator Date hidden'!AH77)</f>
        <v>0</v>
      </c>
      <c r="AH76" s="208">
        <f>IF('Indicator Date hidden'!AI77="x","x",$AH$2-'Indicator Date hidden'!AI77)</f>
        <v>0</v>
      </c>
      <c r="AI76" s="208">
        <f>IF('Indicator Date hidden'!AJ77="x","x",$AI$2-'Indicator Date hidden'!AJ77)</f>
        <v>0</v>
      </c>
      <c r="AJ76" s="208" t="str">
        <f>IF('Indicator Date hidden'!AK77="x","x",$AJ$2-'Indicator Date hidden'!AK77)</f>
        <v>x</v>
      </c>
      <c r="AK76" s="208">
        <f>IF('Indicator Date hidden'!AL77="x","x",$AK$2-'Indicator Date hidden'!AL77)</f>
        <v>1</v>
      </c>
      <c r="AL76" s="208">
        <f>IF('Indicator Date hidden'!AM77="x","x",$AL$2-'Indicator Date hidden'!AM77)</f>
        <v>0</v>
      </c>
      <c r="AM76" s="208">
        <f>IF('Indicator Date hidden'!AN77="x","x",$AM$2-'Indicator Date hidden'!AN77)</f>
        <v>0</v>
      </c>
      <c r="AN76" s="208">
        <f>IF('Indicator Date hidden'!AO77="x","x",$AN$2-'Indicator Date hidden'!AO77)</f>
        <v>0</v>
      </c>
      <c r="AO76" s="208">
        <f>IF('Indicator Date hidden'!AP77="x","x",$AO$2-'Indicator Date hidden'!AP77)</f>
        <v>0</v>
      </c>
      <c r="AP76" s="208">
        <f>IF('Indicator Date hidden'!AQ77="x","x",$AP$2-'Indicator Date hidden'!AQ77)</f>
        <v>0</v>
      </c>
      <c r="AQ76" s="208" t="str">
        <f>IF('Indicator Date hidden'!AR77="x","x",$AQ$2-'Indicator Date hidden'!AR77)</f>
        <v>x</v>
      </c>
      <c r="AR76" s="208">
        <f>IF('Indicator Date hidden'!AS77="x","x",$AR$2-'Indicator Date hidden'!AS77)</f>
        <v>0</v>
      </c>
      <c r="AS76" s="208">
        <f>IF('Indicator Date hidden'!AT77="x","x",$AS$2-'Indicator Date hidden'!AT77)</f>
        <v>0</v>
      </c>
      <c r="AT76" s="208">
        <f>IF('Indicator Date hidden'!AU77="x","x",$AT$2-'Indicator Date hidden'!AU77)</f>
        <v>0</v>
      </c>
      <c r="AU76" s="208" t="str">
        <f>IF('Indicator Date hidden'!AV77="x","x",$AU$2-'Indicator Date hidden'!AV77)</f>
        <v>x</v>
      </c>
      <c r="AV76" s="208">
        <f>IF('Indicator Date hidden'!AW77="x","x",$AV$2-'Indicator Date hidden'!AW77)</f>
        <v>0</v>
      </c>
      <c r="AW76" s="208">
        <f>IF('Indicator Date hidden'!AX77="x","x",$AW$2-'Indicator Date hidden'!AX77)</f>
        <v>0</v>
      </c>
      <c r="AX76" s="208">
        <f>IF('Indicator Date hidden'!AY77="x","x",$AX$2-'Indicator Date hidden'!AY77)</f>
        <v>0</v>
      </c>
      <c r="AY76" s="208">
        <f>IF('Indicator Date hidden'!AZ77="x","x",$AY$2-'Indicator Date hidden'!AZ77)</f>
        <v>0</v>
      </c>
      <c r="AZ76" s="208">
        <f>IF('Indicator Date hidden'!BA77="x","x",$AZ$2-'Indicator Date hidden'!BA77)</f>
        <v>0</v>
      </c>
      <c r="BA76">
        <f t="shared" si="10"/>
        <v>4</v>
      </c>
      <c r="BB76" s="21">
        <f t="shared" si="11"/>
        <v>9.3023255813953487E-2</v>
      </c>
      <c r="BC76">
        <f t="shared" si="12"/>
        <v>3</v>
      </c>
      <c r="BD76" s="21">
        <f t="shared" si="13"/>
        <v>0.36177556246753595</v>
      </c>
      <c r="BE76" s="277">
        <f t="shared" si="14"/>
        <v>0</v>
      </c>
    </row>
    <row r="77" spans="1:57" x14ac:dyDescent="0.35">
      <c r="A77" t="s">
        <v>7491</v>
      </c>
      <c r="B77" s="208">
        <f>IF('Indicator Date hidden'!C78="x","x",$B$2-'Indicator Date hidden'!C78)</f>
        <v>0</v>
      </c>
      <c r="C77" s="208">
        <f>IF('Indicator Date hidden'!D78="x","x",$C$2-'Indicator Date hidden'!D78)</f>
        <v>0</v>
      </c>
      <c r="D77" s="208">
        <f>IF('Indicator Date hidden'!E78="x","x",$D$2-'Indicator Date hidden'!E78)</f>
        <v>0</v>
      </c>
      <c r="E77" s="208">
        <f>IF('Indicator Date hidden'!F78="x","x",$E$2-'Indicator Date hidden'!F78)</f>
        <v>0</v>
      </c>
      <c r="F77" s="208">
        <f>IF('Indicator Date hidden'!G78="x","x",$F$2-'Indicator Date hidden'!G78)</f>
        <v>0</v>
      </c>
      <c r="G77" s="208">
        <f>IF('Indicator Date hidden'!H78="x","x",$G$2-'Indicator Date hidden'!H78)</f>
        <v>0</v>
      </c>
      <c r="H77" s="208">
        <f>IF('Indicator Date hidden'!I78="x","x",$H$2-'Indicator Date hidden'!I78)</f>
        <v>0</v>
      </c>
      <c r="I77" s="208">
        <f>IF('Indicator Date hidden'!J78="x","x",$I$2-'Indicator Date hidden'!J78)</f>
        <v>0</v>
      </c>
      <c r="J77" s="208">
        <f>IF('Indicator Date hidden'!K78="x","x",$J$2-'Indicator Date hidden'!K78)</f>
        <v>0</v>
      </c>
      <c r="K77" s="208">
        <f>IF('Indicator Date hidden'!L78="x","x",$K$2-'Indicator Date hidden'!L78)</f>
        <v>0</v>
      </c>
      <c r="L77" s="208">
        <f>IF('Indicator Date hidden'!M78="x","x",$L$2-'Indicator Date hidden'!M78)</f>
        <v>0</v>
      </c>
      <c r="M77" s="208">
        <f>IF('Indicator Date hidden'!N78="x","x",$M$2-'Indicator Date hidden'!N78)</f>
        <v>0</v>
      </c>
      <c r="N77" s="208">
        <f>IF('Indicator Date hidden'!O78="x","x",$N$2-'Indicator Date hidden'!O78)</f>
        <v>0</v>
      </c>
      <c r="O77" s="208">
        <f>IF('Indicator Date hidden'!P78="x","x",$O$2-'Indicator Date hidden'!P78)</f>
        <v>0</v>
      </c>
      <c r="P77" s="208">
        <f>IF('Indicator Date hidden'!Q78="x","x",$P$2-'Indicator Date hidden'!Q78)</f>
        <v>0</v>
      </c>
      <c r="Q77" s="208">
        <f>IF('Indicator Date hidden'!R78="x","x",$Q$2-'Indicator Date hidden'!R78)</f>
        <v>8</v>
      </c>
      <c r="R77" s="208">
        <f>IF('Indicator Date hidden'!S78="x","x",$R$2-'Indicator Date hidden'!S78)</f>
        <v>0</v>
      </c>
      <c r="S77" s="208">
        <f>IF('Indicator Date hidden'!T78="x","x",$S$2-'Indicator Date hidden'!T78)</f>
        <v>0</v>
      </c>
      <c r="T77" s="208">
        <f>IF('Indicator Date hidden'!U78="x","x",$T$2-'Indicator Date hidden'!U78)</f>
        <v>0</v>
      </c>
      <c r="U77" s="208">
        <f>IF('Indicator Date hidden'!V78="x","x",$U$2-'Indicator Date hidden'!V78)</f>
        <v>0</v>
      </c>
      <c r="V77" s="208">
        <f>IF('Indicator Date hidden'!W78="x","x",$V$2-'Indicator Date hidden'!W78)</f>
        <v>0</v>
      </c>
      <c r="W77" s="208">
        <f>IF('Indicator Date hidden'!X78="x","x",$W$2-'Indicator Date hidden'!X78)</f>
        <v>8</v>
      </c>
      <c r="X77" s="208">
        <f>IF('Indicator Date hidden'!Y78="x","x",$X$2-'Indicator Date hidden'!Y78)</f>
        <v>2</v>
      </c>
      <c r="Y77" s="208">
        <f>IF('Indicator Date hidden'!Z78="x","x",$Y$2-'Indicator Date hidden'!Z78)</f>
        <v>0</v>
      </c>
      <c r="Z77" s="208">
        <f>IF('Indicator Date hidden'!AA78="x","x",$Z$2-'Indicator Date hidden'!AA78)</f>
        <v>0</v>
      </c>
      <c r="AA77" s="208">
        <f>IF('Indicator Date hidden'!AB78="x","x",$AA$2-'Indicator Date hidden'!AB78)</f>
        <v>1</v>
      </c>
      <c r="AB77" s="208">
        <f>IF('Indicator Date hidden'!AC78="x","x",$AB$2-'Indicator Date hidden'!AC78)</f>
        <v>0</v>
      </c>
      <c r="AC77" s="208">
        <f>IF('Indicator Date hidden'!AD78="x","x",$AC$2-'Indicator Date hidden'!AD78)</f>
        <v>0</v>
      </c>
      <c r="AD77" s="208">
        <f>IF('Indicator Date hidden'!AE78="x","x",$AD$2-'Indicator Date hidden'!AE78)</f>
        <v>0</v>
      </c>
      <c r="AE77" s="208">
        <f>IF('Indicator Date hidden'!AF78="x","x",$AE$2-'Indicator Date hidden'!AF78)</f>
        <v>0</v>
      </c>
      <c r="AF77" s="208">
        <f>IF('Indicator Date hidden'!AG78="x","x",$AF$2-'Indicator Date hidden'!AG78)</f>
        <v>2</v>
      </c>
      <c r="AG77" s="208">
        <f>IF('Indicator Date hidden'!AH78="x","x",$AG$2-'Indicator Date hidden'!AH78)</f>
        <v>0</v>
      </c>
      <c r="AH77" s="208">
        <f>IF('Indicator Date hidden'!AI78="x","x",$AH$2-'Indicator Date hidden'!AI78)</f>
        <v>0</v>
      </c>
      <c r="AI77" s="208">
        <f>IF('Indicator Date hidden'!AJ78="x","x",$AI$2-'Indicator Date hidden'!AJ78)</f>
        <v>0</v>
      </c>
      <c r="AJ77" s="208">
        <f>IF('Indicator Date hidden'!AK78="x","x",$AJ$2-'Indicator Date hidden'!AK78)</f>
        <v>1</v>
      </c>
      <c r="AK77" s="208">
        <f>IF('Indicator Date hidden'!AL78="x","x",$AK$2-'Indicator Date hidden'!AL78)</f>
        <v>1</v>
      </c>
      <c r="AL77" s="208">
        <f>IF('Indicator Date hidden'!AM78="x","x",$AL$2-'Indicator Date hidden'!AM78)</f>
        <v>0</v>
      </c>
      <c r="AM77" s="208">
        <f>IF('Indicator Date hidden'!AN78="x","x",$AM$2-'Indicator Date hidden'!AN78)</f>
        <v>0</v>
      </c>
      <c r="AN77" s="208">
        <f>IF('Indicator Date hidden'!AO78="x","x",$AN$2-'Indicator Date hidden'!AO78)</f>
        <v>0</v>
      </c>
      <c r="AO77" s="208">
        <f>IF('Indicator Date hidden'!AP78="x","x",$AO$2-'Indicator Date hidden'!AP78)</f>
        <v>0</v>
      </c>
      <c r="AP77" s="208">
        <f>IF('Indicator Date hidden'!AQ78="x","x",$AP$2-'Indicator Date hidden'!AQ78)</f>
        <v>0</v>
      </c>
      <c r="AQ77" s="208">
        <f>IF('Indicator Date hidden'!AR78="x","x",$AQ$2-'Indicator Date hidden'!AR78)</f>
        <v>0</v>
      </c>
      <c r="AR77" s="208">
        <f>IF('Indicator Date hidden'!AS78="x","x",$AR$2-'Indicator Date hidden'!AS78)</f>
        <v>0</v>
      </c>
      <c r="AS77" s="208">
        <f>IF('Indicator Date hidden'!AT78="x","x",$AS$2-'Indicator Date hidden'!AT78)</f>
        <v>0</v>
      </c>
      <c r="AT77" s="208">
        <f>IF('Indicator Date hidden'!AU78="x","x",$AT$2-'Indicator Date hidden'!AU78)</f>
        <v>0</v>
      </c>
      <c r="AU77" s="208">
        <f>IF('Indicator Date hidden'!AV78="x","x",$AU$2-'Indicator Date hidden'!AV78)</f>
        <v>3</v>
      </c>
      <c r="AV77" s="208">
        <f>IF('Indicator Date hidden'!AW78="x","x",$AV$2-'Indicator Date hidden'!AW78)</f>
        <v>0</v>
      </c>
      <c r="AW77" s="208">
        <f>IF('Indicator Date hidden'!AX78="x","x",$AW$2-'Indicator Date hidden'!AX78)</f>
        <v>0</v>
      </c>
      <c r="AX77" s="208">
        <f>IF('Indicator Date hidden'!AY78="x","x",$AX$2-'Indicator Date hidden'!AY78)</f>
        <v>0</v>
      </c>
      <c r="AY77" s="208">
        <f>IF('Indicator Date hidden'!AZ78="x","x",$AY$2-'Indicator Date hidden'!AZ78)</f>
        <v>0</v>
      </c>
      <c r="AZ77" s="208">
        <f>IF('Indicator Date hidden'!BA78="x","x",$AZ$2-'Indicator Date hidden'!BA78)</f>
        <v>0</v>
      </c>
      <c r="BA77">
        <f t="shared" si="10"/>
        <v>26</v>
      </c>
      <c r="BB77" s="21">
        <f t="shared" si="11"/>
        <v>0.50980392156862742</v>
      </c>
      <c r="BC77">
        <f t="shared" si="12"/>
        <v>8</v>
      </c>
      <c r="BD77" s="21">
        <f t="shared" si="13"/>
        <v>1.6254417079264867</v>
      </c>
      <c r="BE77" s="277">
        <f t="shared" si="14"/>
        <v>0</v>
      </c>
    </row>
    <row r="78" spans="1:57" x14ac:dyDescent="0.35">
      <c r="A78" t="s">
        <v>7492</v>
      </c>
      <c r="B78" s="208">
        <f>IF('Indicator Date hidden'!C79="x","x",$B$2-'Indicator Date hidden'!C79)</f>
        <v>0</v>
      </c>
      <c r="C78" s="208">
        <f>IF('Indicator Date hidden'!D79="x","x",$C$2-'Indicator Date hidden'!D79)</f>
        <v>0</v>
      </c>
      <c r="D78" s="208">
        <f>IF('Indicator Date hidden'!E79="x","x",$D$2-'Indicator Date hidden'!E79)</f>
        <v>0</v>
      </c>
      <c r="E78" s="208">
        <f>IF('Indicator Date hidden'!F79="x","x",$E$2-'Indicator Date hidden'!F79)</f>
        <v>0</v>
      </c>
      <c r="F78" s="208">
        <f>IF('Indicator Date hidden'!G79="x","x",$F$2-'Indicator Date hidden'!G79)</f>
        <v>0</v>
      </c>
      <c r="G78" s="208">
        <f>IF('Indicator Date hidden'!H79="x","x",$G$2-'Indicator Date hidden'!H79)</f>
        <v>0</v>
      </c>
      <c r="H78" s="208">
        <f>IF('Indicator Date hidden'!I79="x","x",$H$2-'Indicator Date hidden'!I79)</f>
        <v>0</v>
      </c>
      <c r="I78" s="208">
        <f>IF('Indicator Date hidden'!J79="x","x",$I$2-'Indicator Date hidden'!J79)</f>
        <v>0</v>
      </c>
      <c r="J78" s="208">
        <f>IF('Indicator Date hidden'!K79="x","x",$J$2-'Indicator Date hidden'!K79)</f>
        <v>0</v>
      </c>
      <c r="K78" s="208">
        <f>IF('Indicator Date hidden'!L79="x","x",$K$2-'Indicator Date hidden'!L79)</f>
        <v>0</v>
      </c>
      <c r="L78" s="208">
        <f>IF('Indicator Date hidden'!M79="x","x",$L$2-'Indicator Date hidden'!M79)</f>
        <v>0</v>
      </c>
      <c r="M78" s="208">
        <f>IF('Indicator Date hidden'!N79="x","x",$M$2-'Indicator Date hidden'!N79)</f>
        <v>0</v>
      </c>
      <c r="N78" s="208">
        <f>IF('Indicator Date hidden'!O79="x","x",$N$2-'Indicator Date hidden'!O79)</f>
        <v>0</v>
      </c>
      <c r="O78" s="208">
        <f>IF('Indicator Date hidden'!P79="x","x",$O$2-'Indicator Date hidden'!P79)</f>
        <v>0</v>
      </c>
      <c r="P78" s="208">
        <f>IF('Indicator Date hidden'!Q79="x","x",$P$2-'Indicator Date hidden'!Q79)</f>
        <v>0</v>
      </c>
      <c r="Q78" s="208">
        <f>IF('Indicator Date hidden'!R79="x","x",$Q$2-'Indicator Date hidden'!R79)</f>
        <v>2</v>
      </c>
      <c r="R78" s="208">
        <f>IF('Indicator Date hidden'!S79="x","x",$R$2-'Indicator Date hidden'!S79)</f>
        <v>0</v>
      </c>
      <c r="S78" s="208">
        <f>IF('Indicator Date hidden'!T79="x","x",$S$2-'Indicator Date hidden'!T79)</f>
        <v>0</v>
      </c>
      <c r="T78" s="208">
        <f>IF('Indicator Date hidden'!U79="x","x",$T$2-'Indicator Date hidden'!U79)</f>
        <v>0</v>
      </c>
      <c r="U78" s="208">
        <f>IF('Indicator Date hidden'!V79="x","x",$U$2-'Indicator Date hidden'!V79)</f>
        <v>0</v>
      </c>
      <c r="V78" s="208">
        <f>IF('Indicator Date hidden'!W79="x","x",$V$2-'Indicator Date hidden'!W79)</f>
        <v>0</v>
      </c>
      <c r="W78" s="208">
        <f>IF('Indicator Date hidden'!X79="x","x",$W$2-'Indicator Date hidden'!X79)</f>
        <v>1</v>
      </c>
      <c r="X78" s="208">
        <f>IF('Indicator Date hidden'!Y79="x","x",$X$2-'Indicator Date hidden'!Y79)</f>
        <v>2</v>
      </c>
      <c r="Y78" s="208">
        <f>IF('Indicator Date hidden'!Z79="x","x",$Y$2-'Indicator Date hidden'!Z79)</f>
        <v>0</v>
      </c>
      <c r="Z78" s="208">
        <f>IF('Indicator Date hidden'!AA79="x","x",$Z$2-'Indicator Date hidden'!AA79)</f>
        <v>0</v>
      </c>
      <c r="AA78" s="208">
        <f>IF('Indicator Date hidden'!AB79="x","x",$AA$2-'Indicator Date hidden'!AB79)</f>
        <v>0</v>
      </c>
      <c r="AB78" s="208">
        <f>IF('Indicator Date hidden'!AC79="x","x",$AB$2-'Indicator Date hidden'!AC79)</f>
        <v>0</v>
      </c>
      <c r="AC78" s="208">
        <f>IF('Indicator Date hidden'!AD79="x","x",$AC$2-'Indicator Date hidden'!AD79)</f>
        <v>0</v>
      </c>
      <c r="AD78" s="208">
        <f>IF('Indicator Date hidden'!AE79="x","x",$AD$2-'Indicator Date hidden'!AE79)</f>
        <v>0</v>
      </c>
      <c r="AE78" s="208">
        <f>IF('Indicator Date hidden'!AF79="x","x",$AE$2-'Indicator Date hidden'!AF79)</f>
        <v>0</v>
      </c>
      <c r="AF78" s="208">
        <f>IF('Indicator Date hidden'!AG79="x","x",$AF$2-'Indicator Date hidden'!AG79)</f>
        <v>2</v>
      </c>
      <c r="AG78" s="208">
        <f>IF('Indicator Date hidden'!AH79="x","x",$AG$2-'Indicator Date hidden'!AH79)</f>
        <v>0</v>
      </c>
      <c r="AH78" s="208">
        <f>IF('Indicator Date hidden'!AI79="x","x",$AH$2-'Indicator Date hidden'!AI79)</f>
        <v>0</v>
      </c>
      <c r="AI78" s="208">
        <f>IF('Indicator Date hidden'!AJ79="x","x",$AI$2-'Indicator Date hidden'!AJ79)</f>
        <v>0</v>
      </c>
      <c r="AJ78" s="208">
        <f>IF('Indicator Date hidden'!AK79="x","x",$AJ$2-'Indicator Date hidden'!AK79)</f>
        <v>1</v>
      </c>
      <c r="AK78" s="208">
        <f>IF('Indicator Date hidden'!AL79="x","x",$AK$2-'Indicator Date hidden'!AL79)</f>
        <v>1</v>
      </c>
      <c r="AL78" s="208">
        <f>IF('Indicator Date hidden'!AM79="x","x",$AL$2-'Indicator Date hidden'!AM79)</f>
        <v>0</v>
      </c>
      <c r="AM78" s="208">
        <f>IF('Indicator Date hidden'!AN79="x","x",$AM$2-'Indicator Date hidden'!AN79)</f>
        <v>0</v>
      </c>
      <c r="AN78" s="208">
        <f>IF('Indicator Date hidden'!AO79="x","x",$AN$2-'Indicator Date hidden'!AO79)</f>
        <v>0</v>
      </c>
      <c r="AO78" s="208">
        <f>IF('Indicator Date hidden'!AP79="x","x",$AO$2-'Indicator Date hidden'!AP79)</f>
        <v>0</v>
      </c>
      <c r="AP78" s="208">
        <f>IF('Indicator Date hidden'!AQ79="x","x",$AP$2-'Indicator Date hidden'!AQ79)</f>
        <v>0</v>
      </c>
      <c r="AQ78" s="208">
        <f>IF('Indicator Date hidden'!AR79="x","x",$AQ$2-'Indicator Date hidden'!AR79)</f>
        <v>0</v>
      </c>
      <c r="AR78" s="208">
        <f>IF('Indicator Date hidden'!AS79="x","x",$AR$2-'Indicator Date hidden'!AS79)</f>
        <v>0</v>
      </c>
      <c r="AS78" s="208">
        <f>IF('Indicator Date hidden'!AT79="x","x",$AS$2-'Indicator Date hidden'!AT79)</f>
        <v>0</v>
      </c>
      <c r="AT78" s="208">
        <f>IF('Indicator Date hidden'!AU79="x","x",$AT$2-'Indicator Date hidden'!AU79)</f>
        <v>0</v>
      </c>
      <c r="AU78" s="208">
        <f>IF('Indicator Date hidden'!AV79="x","x",$AU$2-'Indicator Date hidden'!AV79)</f>
        <v>3</v>
      </c>
      <c r="AV78" s="208">
        <f>IF('Indicator Date hidden'!AW79="x","x",$AV$2-'Indicator Date hidden'!AW79)</f>
        <v>0</v>
      </c>
      <c r="AW78" s="208">
        <f>IF('Indicator Date hidden'!AX79="x","x",$AW$2-'Indicator Date hidden'!AX79)</f>
        <v>0</v>
      </c>
      <c r="AX78" s="208">
        <f>IF('Indicator Date hidden'!AY79="x","x",$AX$2-'Indicator Date hidden'!AY79)</f>
        <v>0</v>
      </c>
      <c r="AY78" s="208">
        <f>IF('Indicator Date hidden'!AZ79="x","x",$AY$2-'Indicator Date hidden'!AZ79)</f>
        <v>0</v>
      </c>
      <c r="AZ78" s="208">
        <f>IF('Indicator Date hidden'!BA79="x","x",$AZ$2-'Indicator Date hidden'!BA79)</f>
        <v>0</v>
      </c>
      <c r="BA78">
        <f t="shared" si="10"/>
        <v>12</v>
      </c>
      <c r="BB78" s="21">
        <f t="shared" si="11"/>
        <v>0.23529411764705882</v>
      </c>
      <c r="BC78">
        <f t="shared" si="12"/>
        <v>7</v>
      </c>
      <c r="BD78" s="21">
        <f t="shared" si="13"/>
        <v>0.64437947941784246</v>
      </c>
      <c r="BE78" s="277">
        <f t="shared" si="14"/>
        <v>0</v>
      </c>
    </row>
    <row r="79" spans="1:57" x14ac:dyDescent="0.35">
      <c r="A79" t="s">
        <v>7493</v>
      </c>
      <c r="B79" s="208">
        <f>IF('Indicator Date hidden'!C80="x","x",$B$2-'Indicator Date hidden'!C80)</f>
        <v>0</v>
      </c>
      <c r="C79" s="208">
        <f>IF('Indicator Date hidden'!D80="x","x",$C$2-'Indicator Date hidden'!D80)</f>
        <v>0</v>
      </c>
      <c r="D79" s="208">
        <f>IF('Indicator Date hidden'!E80="x","x",$D$2-'Indicator Date hidden'!E80)</f>
        <v>0</v>
      </c>
      <c r="E79" s="208">
        <f>IF('Indicator Date hidden'!F80="x","x",$E$2-'Indicator Date hidden'!F80)</f>
        <v>0</v>
      </c>
      <c r="F79" s="208">
        <f>IF('Indicator Date hidden'!G80="x","x",$F$2-'Indicator Date hidden'!G80)</f>
        <v>0</v>
      </c>
      <c r="G79" s="208">
        <f>IF('Indicator Date hidden'!H80="x","x",$G$2-'Indicator Date hidden'!H80)</f>
        <v>0</v>
      </c>
      <c r="H79" s="208">
        <f>IF('Indicator Date hidden'!I80="x","x",$H$2-'Indicator Date hidden'!I80)</f>
        <v>0</v>
      </c>
      <c r="I79" s="208">
        <f>IF('Indicator Date hidden'!J80="x","x",$I$2-'Indicator Date hidden'!J80)</f>
        <v>0</v>
      </c>
      <c r="J79" s="208">
        <f>IF('Indicator Date hidden'!K80="x","x",$J$2-'Indicator Date hidden'!K80)</f>
        <v>0</v>
      </c>
      <c r="K79" s="208">
        <f>IF('Indicator Date hidden'!L80="x","x",$K$2-'Indicator Date hidden'!L80)</f>
        <v>0</v>
      </c>
      <c r="L79" s="208">
        <f>IF('Indicator Date hidden'!M80="x","x",$L$2-'Indicator Date hidden'!M80)</f>
        <v>0</v>
      </c>
      <c r="M79" s="208">
        <f>IF('Indicator Date hidden'!N80="x","x",$M$2-'Indicator Date hidden'!N80)</f>
        <v>0</v>
      </c>
      <c r="N79" s="208">
        <f>IF('Indicator Date hidden'!O80="x","x",$N$2-'Indicator Date hidden'!O80)</f>
        <v>0</v>
      </c>
      <c r="O79" s="208">
        <f>IF('Indicator Date hidden'!P80="x","x",$O$2-'Indicator Date hidden'!P80)</f>
        <v>0</v>
      </c>
      <c r="P79" s="208">
        <f>IF('Indicator Date hidden'!Q80="x","x",$P$2-'Indicator Date hidden'!Q80)</f>
        <v>0</v>
      </c>
      <c r="Q79" s="208" t="str">
        <f>IF('Indicator Date hidden'!R80="x","x",$Q$2-'Indicator Date hidden'!R80)</f>
        <v>x</v>
      </c>
      <c r="R79" s="208">
        <f>IF('Indicator Date hidden'!S80="x","x",$R$2-'Indicator Date hidden'!S80)</f>
        <v>0</v>
      </c>
      <c r="S79" s="208">
        <f>IF('Indicator Date hidden'!T80="x","x",$S$2-'Indicator Date hidden'!T80)</f>
        <v>0</v>
      </c>
      <c r="T79" s="208">
        <f>IF('Indicator Date hidden'!U80="x","x",$T$2-'Indicator Date hidden'!U80)</f>
        <v>0</v>
      </c>
      <c r="U79" s="208">
        <f>IF('Indicator Date hidden'!V80="x","x",$U$2-'Indicator Date hidden'!V80)</f>
        <v>0</v>
      </c>
      <c r="V79" s="208">
        <f>IF('Indicator Date hidden'!W80="x","x",$V$2-'Indicator Date hidden'!W80)</f>
        <v>0</v>
      </c>
      <c r="W79" s="208">
        <f>IF('Indicator Date hidden'!X80="x","x",$W$2-'Indicator Date hidden'!X80)</f>
        <v>10</v>
      </c>
      <c r="X79" s="208">
        <f>IF('Indicator Date hidden'!Y80="x","x",$X$2-'Indicator Date hidden'!Y80)</f>
        <v>4</v>
      </c>
      <c r="Y79" s="208">
        <f>IF('Indicator Date hidden'!Z80="x","x",$Y$2-'Indicator Date hidden'!Z80)</f>
        <v>0</v>
      </c>
      <c r="Z79" s="208">
        <f>IF('Indicator Date hidden'!AA80="x","x",$Z$2-'Indicator Date hidden'!AA80)</f>
        <v>0</v>
      </c>
      <c r="AA79" s="208">
        <f>IF('Indicator Date hidden'!AB80="x","x",$AA$2-'Indicator Date hidden'!AB80)</f>
        <v>0</v>
      </c>
      <c r="AB79" s="208">
        <f>IF('Indicator Date hidden'!AC80="x","x",$AB$2-'Indicator Date hidden'!AC80)</f>
        <v>0</v>
      </c>
      <c r="AC79" s="208">
        <f>IF('Indicator Date hidden'!AD80="x","x",$AC$2-'Indicator Date hidden'!AD80)</f>
        <v>0</v>
      </c>
      <c r="AD79" s="208">
        <f>IF('Indicator Date hidden'!AE80="x","x",$AD$2-'Indicator Date hidden'!AE80)</f>
        <v>0</v>
      </c>
      <c r="AE79" s="208">
        <f>IF('Indicator Date hidden'!AF80="x","x",$AE$2-'Indicator Date hidden'!AF80)</f>
        <v>0</v>
      </c>
      <c r="AF79" s="208">
        <f>IF('Indicator Date hidden'!AG80="x","x",$AF$2-'Indicator Date hidden'!AG80)</f>
        <v>0</v>
      </c>
      <c r="AG79" s="208">
        <f>IF('Indicator Date hidden'!AH80="x","x",$AG$2-'Indicator Date hidden'!AH80)</f>
        <v>0</v>
      </c>
      <c r="AH79" s="208">
        <f>IF('Indicator Date hidden'!AI80="x","x",$AH$2-'Indicator Date hidden'!AI80)</f>
        <v>0</v>
      </c>
      <c r="AI79" s="208">
        <f>IF('Indicator Date hidden'!AJ80="x","x",$AI$2-'Indicator Date hidden'!AJ80)</f>
        <v>0</v>
      </c>
      <c r="AJ79" s="208" t="str">
        <f>IF('Indicator Date hidden'!AK80="x","x",$AJ$2-'Indicator Date hidden'!AK80)</f>
        <v>x</v>
      </c>
      <c r="AK79" s="208">
        <f>IF('Indicator Date hidden'!AL80="x","x",$AK$2-'Indicator Date hidden'!AL80)</f>
        <v>1</v>
      </c>
      <c r="AL79" s="208">
        <f>IF('Indicator Date hidden'!AM80="x","x",$AL$2-'Indicator Date hidden'!AM80)</f>
        <v>0</v>
      </c>
      <c r="AM79" s="208">
        <f>IF('Indicator Date hidden'!AN80="x","x",$AM$2-'Indicator Date hidden'!AN80)</f>
        <v>0</v>
      </c>
      <c r="AN79" s="208">
        <f>IF('Indicator Date hidden'!AO80="x","x",$AN$2-'Indicator Date hidden'!AO80)</f>
        <v>0</v>
      </c>
      <c r="AO79" s="208">
        <f>IF('Indicator Date hidden'!AP80="x","x",$AO$2-'Indicator Date hidden'!AP80)</f>
        <v>0</v>
      </c>
      <c r="AP79" s="208">
        <f>IF('Indicator Date hidden'!AQ80="x","x",$AP$2-'Indicator Date hidden'!AQ80)</f>
        <v>0</v>
      </c>
      <c r="AQ79" s="208">
        <f>IF('Indicator Date hidden'!AR80="x","x",$AQ$2-'Indicator Date hidden'!AR80)</f>
        <v>4</v>
      </c>
      <c r="AR79" s="208">
        <f>IF('Indicator Date hidden'!AS80="x","x",$AR$2-'Indicator Date hidden'!AS80)</f>
        <v>0</v>
      </c>
      <c r="AS79" s="208">
        <f>IF('Indicator Date hidden'!AT80="x","x",$AS$2-'Indicator Date hidden'!AT80)</f>
        <v>0</v>
      </c>
      <c r="AT79" s="208">
        <f>IF('Indicator Date hidden'!AU80="x","x",$AT$2-'Indicator Date hidden'!AU80)</f>
        <v>0</v>
      </c>
      <c r="AU79" s="208">
        <f>IF('Indicator Date hidden'!AV80="x","x",$AU$2-'Indicator Date hidden'!AV80)</f>
        <v>2</v>
      </c>
      <c r="AV79" s="208">
        <f>IF('Indicator Date hidden'!AW80="x","x",$AV$2-'Indicator Date hidden'!AW80)</f>
        <v>0</v>
      </c>
      <c r="AW79" s="208">
        <f>IF('Indicator Date hidden'!AX80="x","x",$AW$2-'Indicator Date hidden'!AX80)</f>
        <v>0</v>
      </c>
      <c r="AX79" s="208">
        <f>IF('Indicator Date hidden'!AY80="x","x",$AX$2-'Indicator Date hidden'!AY80)</f>
        <v>0</v>
      </c>
      <c r="AY79" s="208">
        <f>IF('Indicator Date hidden'!AZ80="x","x",$AY$2-'Indicator Date hidden'!AZ80)</f>
        <v>0</v>
      </c>
      <c r="AZ79" s="208">
        <f>IF('Indicator Date hidden'!BA80="x","x",$AZ$2-'Indicator Date hidden'!BA80)</f>
        <v>0</v>
      </c>
      <c r="BA79">
        <f t="shared" si="10"/>
        <v>21</v>
      </c>
      <c r="BB79" s="21">
        <f t="shared" si="11"/>
        <v>0.42857142857142855</v>
      </c>
      <c r="BC79">
        <f t="shared" si="12"/>
        <v>5</v>
      </c>
      <c r="BD79" s="21">
        <f t="shared" si="13"/>
        <v>1.6162440712835371</v>
      </c>
      <c r="BE79" s="277">
        <f t="shared" si="14"/>
        <v>0</v>
      </c>
    </row>
    <row r="80" spans="1:57" x14ac:dyDescent="0.35">
      <c r="A80" t="s">
        <v>7494</v>
      </c>
      <c r="B80" s="208">
        <f>IF('Indicator Date hidden'!C81="x","x",$B$2-'Indicator Date hidden'!C81)</f>
        <v>0</v>
      </c>
      <c r="C80" s="208">
        <f>IF('Indicator Date hidden'!D81="x","x",$C$2-'Indicator Date hidden'!D81)</f>
        <v>0</v>
      </c>
      <c r="D80" s="208">
        <f>IF('Indicator Date hidden'!E81="x","x",$D$2-'Indicator Date hidden'!E81)</f>
        <v>0</v>
      </c>
      <c r="E80" s="208">
        <f>IF('Indicator Date hidden'!F81="x","x",$E$2-'Indicator Date hidden'!F81)</f>
        <v>0</v>
      </c>
      <c r="F80" s="208">
        <f>IF('Indicator Date hidden'!G81="x","x",$F$2-'Indicator Date hidden'!G81)</f>
        <v>0</v>
      </c>
      <c r="G80" s="208">
        <f>IF('Indicator Date hidden'!H81="x","x",$G$2-'Indicator Date hidden'!H81)</f>
        <v>0</v>
      </c>
      <c r="H80" s="208">
        <f>IF('Indicator Date hidden'!I81="x","x",$H$2-'Indicator Date hidden'!I81)</f>
        <v>0</v>
      </c>
      <c r="I80" s="208">
        <f>IF('Indicator Date hidden'!J81="x","x",$I$2-'Indicator Date hidden'!J81)</f>
        <v>0</v>
      </c>
      <c r="J80" s="208">
        <f>IF('Indicator Date hidden'!K81="x","x",$J$2-'Indicator Date hidden'!K81)</f>
        <v>0</v>
      </c>
      <c r="K80" s="208">
        <f>IF('Indicator Date hidden'!L81="x","x",$K$2-'Indicator Date hidden'!L81)</f>
        <v>0</v>
      </c>
      <c r="L80" s="208">
        <f>IF('Indicator Date hidden'!M81="x","x",$L$2-'Indicator Date hidden'!M81)</f>
        <v>0</v>
      </c>
      <c r="M80" s="208">
        <f>IF('Indicator Date hidden'!N81="x","x",$M$2-'Indicator Date hidden'!N81)</f>
        <v>0</v>
      </c>
      <c r="N80" s="208">
        <f>IF('Indicator Date hidden'!O81="x","x",$N$2-'Indicator Date hidden'!O81)</f>
        <v>0</v>
      </c>
      <c r="O80" s="208">
        <f>IF('Indicator Date hidden'!P81="x","x",$O$2-'Indicator Date hidden'!P81)</f>
        <v>0</v>
      </c>
      <c r="P80" s="208">
        <f>IF('Indicator Date hidden'!Q81="x","x",$P$2-'Indicator Date hidden'!Q81)</f>
        <v>0</v>
      </c>
      <c r="Q80" s="208">
        <f>IF('Indicator Date hidden'!R81="x","x",$Q$2-'Indicator Date hidden'!R81)</f>
        <v>3</v>
      </c>
      <c r="R80" s="208">
        <f>IF('Indicator Date hidden'!S81="x","x",$R$2-'Indicator Date hidden'!S81)</f>
        <v>0</v>
      </c>
      <c r="S80" s="208">
        <f>IF('Indicator Date hidden'!T81="x","x",$S$2-'Indicator Date hidden'!T81)</f>
        <v>0</v>
      </c>
      <c r="T80" s="208">
        <f>IF('Indicator Date hidden'!U81="x","x",$T$2-'Indicator Date hidden'!U81)</f>
        <v>0</v>
      </c>
      <c r="U80" s="208">
        <f>IF('Indicator Date hidden'!V81="x","x",$U$2-'Indicator Date hidden'!V81)</f>
        <v>0</v>
      </c>
      <c r="V80" s="208">
        <f>IF('Indicator Date hidden'!W81="x","x",$V$2-'Indicator Date hidden'!W81)</f>
        <v>0</v>
      </c>
      <c r="W80" s="208">
        <f>IF('Indicator Date hidden'!X81="x","x",$W$2-'Indicator Date hidden'!X81)</f>
        <v>3</v>
      </c>
      <c r="X80" s="208">
        <f>IF('Indicator Date hidden'!Y81="x","x",$X$2-'Indicator Date hidden'!Y81)</f>
        <v>4</v>
      </c>
      <c r="Y80" s="208">
        <f>IF('Indicator Date hidden'!Z81="x","x",$Y$2-'Indicator Date hidden'!Z81)</f>
        <v>0</v>
      </c>
      <c r="Z80" s="208">
        <f>IF('Indicator Date hidden'!AA81="x","x",$Z$2-'Indicator Date hidden'!AA81)</f>
        <v>0</v>
      </c>
      <c r="AA80" s="208" t="str">
        <f>IF('Indicator Date hidden'!AB81="x","x",$AA$2-'Indicator Date hidden'!AB81)</f>
        <v>x</v>
      </c>
      <c r="AB80" s="208">
        <f>IF('Indicator Date hidden'!AC81="x","x",$AB$2-'Indicator Date hidden'!AC81)</f>
        <v>0</v>
      </c>
      <c r="AC80" s="208">
        <f>IF('Indicator Date hidden'!AD81="x","x",$AC$2-'Indicator Date hidden'!AD81)</f>
        <v>0</v>
      </c>
      <c r="AD80" s="208" t="str">
        <f>IF('Indicator Date hidden'!AE81="x","x",$AD$2-'Indicator Date hidden'!AE81)</f>
        <v>x</v>
      </c>
      <c r="AE80" s="208">
        <f>IF('Indicator Date hidden'!AF81="x","x",$AE$2-'Indicator Date hidden'!AF81)</f>
        <v>0</v>
      </c>
      <c r="AF80" s="208">
        <f>IF('Indicator Date hidden'!AG81="x","x",$AF$2-'Indicator Date hidden'!AG81)</f>
        <v>1</v>
      </c>
      <c r="AG80" s="208">
        <f>IF('Indicator Date hidden'!AH81="x","x",$AG$2-'Indicator Date hidden'!AH81)</f>
        <v>0</v>
      </c>
      <c r="AH80" s="208">
        <f>IF('Indicator Date hidden'!AI81="x","x",$AH$2-'Indicator Date hidden'!AI81)</f>
        <v>0</v>
      </c>
      <c r="AI80" s="208">
        <f>IF('Indicator Date hidden'!AJ81="x","x",$AI$2-'Indicator Date hidden'!AJ81)</f>
        <v>0</v>
      </c>
      <c r="AJ80" s="208">
        <f>IF('Indicator Date hidden'!AK81="x","x",$AJ$2-'Indicator Date hidden'!AK81)</f>
        <v>0</v>
      </c>
      <c r="AK80" s="208">
        <f>IF('Indicator Date hidden'!AL81="x","x",$AK$2-'Indicator Date hidden'!AL81)</f>
        <v>0</v>
      </c>
      <c r="AL80" s="208">
        <f>IF('Indicator Date hidden'!AM81="x","x",$AL$2-'Indicator Date hidden'!AM81)</f>
        <v>0</v>
      </c>
      <c r="AM80" s="208">
        <f>IF('Indicator Date hidden'!AN81="x","x",$AM$2-'Indicator Date hidden'!AN81)</f>
        <v>0</v>
      </c>
      <c r="AN80" s="208">
        <f>IF('Indicator Date hidden'!AO81="x","x",$AN$2-'Indicator Date hidden'!AO81)</f>
        <v>0</v>
      </c>
      <c r="AO80" s="208">
        <f>IF('Indicator Date hidden'!AP81="x","x",$AO$2-'Indicator Date hidden'!AP81)</f>
        <v>0</v>
      </c>
      <c r="AP80" s="208">
        <f>IF('Indicator Date hidden'!AQ81="x","x",$AP$2-'Indicator Date hidden'!AQ81)</f>
        <v>0</v>
      </c>
      <c r="AQ80" s="208">
        <f>IF('Indicator Date hidden'!AR81="x","x",$AQ$2-'Indicator Date hidden'!AR81)</f>
        <v>0</v>
      </c>
      <c r="AR80" s="208">
        <f>IF('Indicator Date hidden'!AS81="x","x",$AR$2-'Indicator Date hidden'!AS81)</f>
        <v>0</v>
      </c>
      <c r="AS80" s="208">
        <f>IF('Indicator Date hidden'!AT81="x","x",$AS$2-'Indicator Date hidden'!AT81)</f>
        <v>0</v>
      </c>
      <c r="AT80" s="208">
        <f>IF('Indicator Date hidden'!AU81="x","x",$AT$2-'Indicator Date hidden'!AU81)</f>
        <v>0</v>
      </c>
      <c r="AU80" s="208">
        <f>IF('Indicator Date hidden'!AV81="x","x",$AU$2-'Indicator Date hidden'!AV81)</f>
        <v>1</v>
      </c>
      <c r="AV80" s="208">
        <f>IF('Indicator Date hidden'!AW81="x","x",$AV$2-'Indicator Date hidden'!AW81)</f>
        <v>0</v>
      </c>
      <c r="AW80" s="208">
        <f>IF('Indicator Date hidden'!AX81="x","x",$AW$2-'Indicator Date hidden'!AX81)</f>
        <v>0</v>
      </c>
      <c r="AX80" s="208">
        <f>IF('Indicator Date hidden'!AY81="x","x",$AX$2-'Indicator Date hidden'!AY81)</f>
        <v>0</v>
      </c>
      <c r="AY80" s="208">
        <f>IF('Indicator Date hidden'!AZ81="x","x",$AY$2-'Indicator Date hidden'!AZ81)</f>
        <v>0</v>
      </c>
      <c r="AZ80" s="208">
        <f>IF('Indicator Date hidden'!BA81="x","x",$AZ$2-'Indicator Date hidden'!BA81)</f>
        <v>0</v>
      </c>
      <c r="BA80">
        <f t="shared" si="10"/>
        <v>12</v>
      </c>
      <c r="BB80" s="21">
        <f t="shared" si="11"/>
        <v>0.24489795918367346</v>
      </c>
      <c r="BC80">
        <f t="shared" si="12"/>
        <v>5</v>
      </c>
      <c r="BD80" s="21">
        <f t="shared" si="13"/>
        <v>0.82141272642849417</v>
      </c>
      <c r="BE80" s="277">
        <f t="shared" si="14"/>
        <v>0</v>
      </c>
    </row>
    <row r="81" spans="1:57" x14ac:dyDescent="0.35">
      <c r="A81" t="s">
        <v>7496</v>
      </c>
      <c r="B81" s="208">
        <f>IF('Indicator Date hidden'!C82="x","x",$B$2-'Indicator Date hidden'!C82)</f>
        <v>0</v>
      </c>
      <c r="C81" s="208">
        <f>IF('Indicator Date hidden'!D82="x","x",$C$2-'Indicator Date hidden'!D82)</f>
        <v>0</v>
      </c>
      <c r="D81" s="208">
        <f>IF('Indicator Date hidden'!E82="x","x",$D$2-'Indicator Date hidden'!E82)</f>
        <v>0</v>
      </c>
      <c r="E81" s="208">
        <f>IF('Indicator Date hidden'!F82="x","x",$E$2-'Indicator Date hidden'!F82)</f>
        <v>0</v>
      </c>
      <c r="F81" s="208">
        <f>IF('Indicator Date hidden'!G82="x","x",$F$2-'Indicator Date hidden'!G82)</f>
        <v>0</v>
      </c>
      <c r="G81" s="208">
        <f>IF('Indicator Date hidden'!H82="x","x",$G$2-'Indicator Date hidden'!H82)</f>
        <v>0</v>
      </c>
      <c r="H81" s="208">
        <f>IF('Indicator Date hidden'!I82="x","x",$H$2-'Indicator Date hidden'!I82)</f>
        <v>0</v>
      </c>
      <c r="I81" s="208">
        <f>IF('Indicator Date hidden'!J82="x","x",$I$2-'Indicator Date hidden'!J82)</f>
        <v>0</v>
      </c>
      <c r="J81" s="208">
        <f>IF('Indicator Date hidden'!K82="x","x",$J$2-'Indicator Date hidden'!K82)</f>
        <v>0</v>
      </c>
      <c r="K81" s="208">
        <f>IF('Indicator Date hidden'!L82="x","x",$K$2-'Indicator Date hidden'!L82)</f>
        <v>0</v>
      </c>
      <c r="L81" s="208">
        <f>IF('Indicator Date hidden'!M82="x","x",$L$2-'Indicator Date hidden'!M82)</f>
        <v>0</v>
      </c>
      <c r="M81" s="208">
        <f>IF('Indicator Date hidden'!N82="x","x",$M$2-'Indicator Date hidden'!N82)</f>
        <v>0</v>
      </c>
      <c r="N81" s="208">
        <f>IF('Indicator Date hidden'!O82="x","x",$N$2-'Indicator Date hidden'!O82)</f>
        <v>0</v>
      </c>
      <c r="O81" s="208">
        <f>IF('Indicator Date hidden'!P82="x","x",$O$2-'Indicator Date hidden'!P82)</f>
        <v>0</v>
      </c>
      <c r="P81" s="208">
        <f>IF('Indicator Date hidden'!Q82="x","x",$P$2-'Indicator Date hidden'!Q82)</f>
        <v>0</v>
      </c>
      <c r="Q81" s="208" t="str">
        <f>IF('Indicator Date hidden'!R82="x","x",$Q$2-'Indicator Date hidden'!R82)</f>
        <v>x</v>
      </c>
      <c r="R81" s="208">
        <f>IF('Indicator Date hidden'!S82="x","x",$R$2-'Indicator Date hidden'!S82)</f>
        <v>0</v>
      </c>
      <c r="S81" s="208">
        <f>IF('Indicator Date hidden'!T82="x","x",$S$2-'Indicator Date hidden'!T82)</f>
        <v>0</v>
      </c>
      <c r="T81" s="208">
        <f>IF('Indicator Date hidden'!U82="x","x",$T$2-'Indicator Date hidden'!U82)</f>
        <v>0</v>
      </c>
      <c r="U81" s="208" t="str">
        <f>IF('Indicator Date hidden'!V82="x","x",$U$2-'Indicator Date hidden'!V82)</f>
        <v>x</v>
      </c>
      <c r="V81" s="208">
        <f>IF('Indicator Date hidden'!W82="x","x",$V$2-'Indicator Date hidden'!W82)</f>
        <v>0</v>
      </c>
      <c r="W81" s="208" t="str">
        <f>IF('Indicator Date hidden'!X82="x","x",$W$2-'Indicator Date hidden'!X82)</f>
        <v>x</v>
      </c>
      <c r="X81" s="208">
        <f>IF('Indicator Date hidden'!Y82="x","x",$X$2-'Indicator Date hidden'!Y82)</f>
        <v>1</v>
      </c>
      <c r="Y81" s="208">
        <f>IF('Indicator Date hidden'!Z82="x","x",$Y$2-'Indicator Date hidden'!Z82)</f>
        <v>0</v>
      </c>
      <c r="Z81" s="208">
        <f>IF('Indicator Date hidden'!AA82="x","x",$Z$2-'Indicator Date hidden'!AA82)</f>
        <v>0</v>
      </c>
      <c r="AA81" s="208">
        <f>IF('Indicator Date hidden'!AB82="x","x",$AA$2-'Indicator Date hidden'!AB82)</f>
        <v>0</v>
      </c>
      <c r="AB81" s="208">
        <f>IF('Indicator Date hidden'!AC82="x","x",$AB$2-'Indicator Date hidden'!AC82)</f>
        <v>0</v>
      </c>
      <c r="AC81" s="208">
        <f>IF('Indicator Date hidden'!AD82="x","x",$AC$2-'Indicator Date hidden'!AD82)</f>
        <v>0</v>
      </c>
      <c r="AD81" s="208" t="str">
        <f>IF('Indicator Date hidden'!AE82="x","x",$AD$2-'Indicator Date hidden'!AE82)</f>
        <v>x</v>
      </c>
      <c r="AE81" s="208">
        <f>IF('Indicator Date hidden'!AF82="x","x",$AE$2-'Indicator Date hidden'!AF82)</f>
        <v>0</v>
      </c>
      <c r="AF81" s="208">
        <f>IF('Indicator Date hidden'!AG82="x","x",$AF$2-'Indicator Date hidden'!AG82)</f>
        <v>1</v>
      </c>
      <c r="AG81" s="208">
        <f>IF('Indicator Date hidden'!AH82="x","x",$AG$2-'Indicator Date hidden'!AH82)</f>
        <v>0</v>
      </c>
      <c r="AH81" s="208">
        <f>IF('Indicator Date hidden'!AI82="x","x",$AH$2-'Indicator Date hidden'!AI82)</f>
        <v>0</v>
      </c>
      <c r="AI81" s="208">
        <f>IF('Indicator Date hidden'!AJ82="x","x",$AI$2-'Indicator Date hidden'!AJ82)</f>
        <v>0</v>
      </c>
      <c r="AJ81" s="208" t="str">
        <f>IF('Indicator Date hidden'!AK82="x","x",$AJ$2-'Indicator Date hidden'!AK82)</f>
        <v>x</v>
      </c>
      <c r="AK81" s="208">
        <f>IF('Indicator Date hidden'!AL82="x","x",$AK$2-'Indicator Date hidden'!AL82)</f>
        <v>1</v>
      </c>
      <c r="AL81" s="208">
        <f>IF('Indicator Date hidden'!AM82="x","x",$AL$2-'Indicator Date hidden'!AM82)</f>
        <v>0</v>
      </c>
      <c r="AM81" s="208">
        <f>IF('Indicator Date hidden'!AN82="x","x",$AM$2-'Indicator Date hidden'!AN82)</f>
        <v>0</v>
      </c>
      <c r="AN81" s="208">
        <f>IF('Indicator Date hidden'!AO82="x","x",$AN$2-'Indicator Date hidden'!AO82)</f>
        <v>0</v>
      </c>
      <c r="AO81" s="208">
        <f>IF('Indicator Date hidden'!AP82="x","x",$AO$2-'Indicator Date hidden'!AP82)</f>
        <v>0</v>
      </c>
      <c r="AP81" s="208">
        <f>IF('Indicator Date hidden'!AQ82="x","x",$AP$2-'Indicator Date hidden'!AQ82)</f>
        <v>0</v>
      </c>
      <c r="AQ81" s="208" t="str">
        <f>IF('Indicator Date hidden'!AR82="x","x",$AQ$2-'Indicator Date hidden'!AR82)</f>
        <v>x</v>
      </c>
      <c r="AR81" s="208">
        <f>IF('Indicator Date hidden'!AS82="x","x",$AR$2-'Indicator Date hidden'!AS82)</f>
        <v>0</v>
      </c>
      <c r="AS81" s="208">
        <f>IF('Indicator Date hidden'!AT82="x","x",$AS$2-'Indicator Date hidden'!AT82)</f>
        <v>0</v>
      </c>
      <c r="AT81" s="208">
        <f>IF('Indicator Date hidden'!AU82="x","x",$AT$2-'Indicator Date hidden'!AU82)</f>
        <v>0</v>
      </c>
      <c r="AU81" s="208" t="str">
        <f>IF('Indicator Date hidden'!AV82="x","x",$AU$2-'Indicator Date hidden'!AV82)</f>
        <v>x</v>
      </c>
      <c r="AV81" s="208">
        <f>IF('Indicator Date hidden'!AW82="x","x",$AV$2-'Indicator Date hidden'!AW82)</f>
        <v>0</v>
      </c>
      <c r="AW81" s="208">
        <f>IF('Indicator Date hidden'!AX82="x","x",$AW$2-'Indicator Date hidden'!AX82)</f>
        <v>0</v>
      </c>
      <c r="AX81" s="208">
        <f>IF('Indicator Date hidden'!AY82="x","x",$AX$2-'Indicator Date hidden'!AY82)</f>
        <v>0</v>
      </c>
      <c r="AY81" s="208">
        <f>IF('Indicator Date hidden'!AZ82="x","x",$AY$2-'Indicator Date hidden'!AZ82)</f>
        <v>0</v>
      </c>
      <c r="AZ81" s="208">
        <f>IF('Indicator Date hidden'!BA82="x","x",$AZ$2-'Indicator Date hidden'!BA82)</f>
        <v>0</v>
      </c>
      <c r="BA81">
        <f t="shared" si="10"/>
        <v>3</v>
      </c>
      <c r="BB81" s="21">
        <f t="shared" si="11"/>
        <v>6.8181818181818177E-2</v>
      </c>
      <c r="BC81">
        <f t="shared" si="12"/>
        <v>3</v>
      </c>
      <c r="BD81" s="21">
        <f t="shared" si="13"/>
        <v>0.25205764787294127</v>
      </c>
      <c r="BE81" s="277">
        <f t="shared" si="14"/>
        <v>0</v>
      </c>
    </row>
    <row r="82" spans="1:57" x14ac:dyDescent="0.35">
      <c r="A82" t="s">
        <v>7498</v>
      </c>
      <c r="B82" s="208">
        <f>IF('Indicator Date hidden'!C83="x","x",$B$2-'Indicator Date hidden'!C83)</f>
        <v>0</v>
      </c>
      <c r="C82" s="208">
        <f>IF('Indicator Date hidden'!D83="x","x",$C$2-'Indicator Date hidden'!D83)</f>
        <v>0</v>
      </c>
      <c r="D82" s="208">
        <f>IF('Indicator Date hidden'!E83="x","x",$D$2-'Indicator Date hidden'!E83)</f>
        <v>0</v>
      </c>
      <c r="E82" s="208">
        <f>IF('Indicator Date hidden'!F83="x","x",$E$2-'Indicator Date hidden'!F83)</f>
        <v>0</v>
      </c>
      <c r="F82" s="208">
        <f>IF('Indicator Date hidden'!G83="x","x",$F$2-'Indicator Date hidden'!G83)</f>
        <v>0</v>
      </c>
      <c r="G82" s="208">
        <f>IF('Indicator Date hidden'!H83="x","x",$G$2-'Indicator Date hidden'!H83)</f>
        <v>0</v>
      </c>
      <c r="H82" s="208">
        <f>IF('Indicator Date hidden'!I83="x","x",$H$2-'Indicator Date hidden'!I83)</f>
        <v>0</v>
      </c>
      <c r="I82" s="208">
        <f>IF('Indicator Date hidden'!J83="x","x",$I$2-'Indicator Date hidden'!J83)</f>
        <v>0</v>
      </c>
      <c r="J82" s="208">
        <f>IF('Indicator Date hidden'!K83="x","x",$J$2-'Indicator Date hidden'!K83)</f>
        <v>0</v>
      </c>
      <c r="K82" s="208">
        <f>IF('Indicator Date hidden'!L83="x","x",$K$2-'Indicator Date hidden'!L83)</f>
        <v>0</v>
      </c>
      <c r="L82" s="208">
        <f>IF('Indicator Date hidden'!M83="x","x",$L$2-'Indicator Date hidden'!M83)</f>
        <v>0</v>
      </c>
      <c r="M82" s="208">
        <f>IF('Indicator Date hidden'!N83="x","x",$M$2-'Indicator Date hidden'!N83)</f>
        <v>0</v>
      </c>
      <c r="N82" s="208">
        <f>IF('Indicator Date hidden'!O83="x","x",$N$2-'Indicator Date hidden'!O83)</f>
        <v>0</v>
      </c>
      <c r="O82" s="208">
        <f>IF('Indicator Date hidden'!P83="x","x",$O$2-'Indicator Date hidden'!P83)</f>
        <v>0</v>
      </c>
      <c r="P82" s="208">
        <f>IF('Indicator Date hidden'!Q83="x","x",$P$2-'Indicator Date hidden'!Q83)</f>
        <v>0</v>
      </c>
      <c r="Q82" s="208" t="str">
        <f>IF('Indicator Date hidden'!R83="x","x",$Q$2-'Indicator Date hidden'!R83)</f>
        <v>x</v>
      </c>
      <c r="R82" s="208">
        <f>IF('Indicator Date hidden'!S83="x","x",$R$2-'Indicator Date hidden'!S83)</f>
        <v>0</v>
      </c>
      <c r="S82" s="208">
        <f>IF('Indicator Date hidden'!T83="x","x",$S$2-'Indicator Date hidden'!T83)</f>
        <v>0</v>
      </c>
      <c r="T82" s="208">
        <f>IF('Indicator Date hidden'!U83="x","x",$T$2-'Indicator Date hidden'!U83)</f>
        <v>0</v>
      </c>
      <c r="U82" s="208" t="str">
        <f>IF('Indicator Date hidden'!V83="x","x",$U$2-'Indicator Date hidden'!V83)</f>
        <v>x</v>
      </c>
      <c r="V82" s="208">
        <f>IF('Indicator Date hidden'!W83="x","x",$V$2-'Indicator Date hidden'!W83)</f>
        <v>0</v>
      </c>
      <c r="W82" s="208" t="str">
        <f>IF('Indicator Date hidden'!X83="x","x",$W$2-'Indicator Date hidden'!X83)</f>
        <v>x</v>
      </c>
      <c r="X82" s="208">
        <f>IF('Indicator Date hidden'!Y83="x","x",$X$2-'Indicator Date hidden'!Y83)</f>
        <v>2</v>
      </c>
      <c r="Y82" s="208">
        <f>IF('Indicator Date hidden'!Z83="x","x",$Y$2-'Indicator Date hidden'!Z83)</f>
        <v>0</v>
      </c>
      <c r="Z82" s="208">
        <f>IF('Indicator Date hidden'!AA83="x","x",$Z$2-'Indicator Date hidden'!AA83)</f>
        <v>0</v>
      </c>
      <c r="AA82" s="208" t="str">
        <f>IF('Indicator Date hidden'!AB83="x","x",$AA$2-'Indicator Date hidden'!AB83)</f>
        <v>x</v>
      </c>
      <c r="AB82" s="208">
        <f>IF('Indicator Date hidden'!AC83="x","x",$AB$2-'Indicator Date hidden'!AC83)</f>
        <v>0</v>
      </c>
      <c r="AC82" s="208">
        <f>IF('Indicator Date hidden'!AD83="x","x",$AC$2-'Indicator Date hidden'!AD83)</f>
        <v>0</v>
      </c>
      <c r="AD82" s="208" t="str">
        <f>IF('Indicator Date hidden'!AE83="x","x",$AD$2-'Indicator Date hidden'!AE83)</f>
        <v>x</v>
      </c>
      <c r="AE82" s="208">
        <f>IF('Indicator Date hidden'!AF83="x","x",$AE$2-'Indicator Date hidden'!AF83)</f>
        <v>0</v>
      </c>
      <c r="AF82" s="208">
        <f>IF('Indicator Date hidden'!AG83="x","x",$AF$2-'Indicator Date hidden'!AG83)</f>
        <v>3</v>
      </c>
      <c r="AG82" s="208">
        <f>IF('Indicator Date hidden'!AH83="x","x",$AG$2-'Indicator Date hidden'!AH83)</f>
        <v>0</v>
      </c>
      <c r="AH82" s="208">
        <f>IF('Indicator Date hidden'!AI83="x","x",$AH$2-'Indicator Date hidden'!AI83)</f>
        <v>0</v>
      </c>
      <c r="AI82" s="208">
        <f>IF('Indicator Date hidden'!AJ83="x","x",$AI$2-'Indicator Date hidden'!AJ83)</f>
        <v>0</v>
      </c>
      <c r="AJ82" s="208" t="str">
        <f>IF('Indicator Date hidden'!AK83="x","x",$AJ$2-'Indicator Date hidden'!AK83)</f>
        <v>x</v>
      </c>
      <c r="AK82" s="208">
        <f>IF('Indicator Date hidden'!AL83="x","x",$AK$2-'Indicator Date hidden'!AL83)</f>
        <v>1</v>
      </c>
      <c r="AL82" s="208">
        <f>IF('Indicator Date hidden'!AM83="x","x",$AL$2-'Indicator Date hidden'!AM83)</f>
        <v>0</v>
      </c>
      <c r="AM82" s="208">
        <f>IF('Indicator Date hidden'!AN83="x","x",$AM$2-'Indicator Date hidden'!AN83)</f>
        <v>0</v>
      </c>
      <c r="AN82" s="208">
        <f>IF('Indicator Date hidden'!AO83="x","x",$AN$2-'Indicator Date hidden'!AO83)</f>
        <v>0</v>
      </c>
      <c r="AO82" s="208">
        <f>IF('Indicator Date hidden'!AP83="x","x",$AO$2-'Indicator Date hidden'!AP83)</f>
        <v>0</v>
      </c>
      <c r="AP82" s="208">
        <f>IF('Indicator Date hidden'!AQ83="x","x",$AP$2-'Indicator Date hidden'!AQ83)</f>
        <v>0</v>
      </c>
      <c r="AQ82" s="208" t="str">
        <f>IF('Indicator Date hidden'!AR83="x","x",$AQ$2-'Indicator Date hidden'!AR83)</f>
        <v>x</v>
      </c>
      <c r="AR82" s="208">
        <f>IF('Indicator Date hidden'!AS83="x","x",$AR$2-'Indicator Date hidden'!AS83)</f>
        <v>0</v>
      </c>
      <c r="AS82" s="208">
        <f>IF('Indicator Date hidden'!AT83="x","x",$AS$2-'Indicator Date hidden'!AT83)</f>
        <v>0</v>
      </c>
      <c r="AT82" s="208">
        <f>IF('Indicator Date hidden'!AU83="x","x",$AT$2-'Indicator Date hidden'!AU83)</f>
        <v>0</v>
      </c>
      <c r="AU82" s="208" t="str">
        <f>IF('Indicator Date hidden'!AV83="x","x",$AU$2-'Indicator Date hidden'!AV83)</f>
        <v>x</v>
      </c>
      <c r="AV82" s="208">
        <f>IF('Indicator Date hidden'!AW83="x","x",$AV$2-'Indicator Date hidden'!AW83)</f>
        <v>0</v>
      </c>
      <c r="AW82" s="208">
        <f>IF('Indicator Date hidden'!AX83="x","x",$AW$2-'Indicator Date hidden'!AX83)</f>
        <v>0</v>
      </c>
      <c r="AX82" s="208">
        <f>IF('Indicator Date hidden'!AY83="x","x",$AX$2-'Indicator Date hidden'!AY83)</f>
        <v>0</v>
      </c>
      <c r="AY82" s="208">
        <f>IF('Indicator Date hidden'!AZ83="x","x",$AY$2-'Indicator Date hidden'!AZ83)</f>
        <v>0</v>
      </c>
      <c r="AZ82" s="208">
        <f>IF('Indicator Date hidden'!BA83="x","x",$AZ$2-'Indicator Date hidden'!BA83)</f>
        <v>0</v>
      </c>
      <c r="BA82">
        <f t="shared" si="10"/>
        <v>6</v>
      </c>
      <c r="BB82" s="21">
        <f t="shared" si="11"/>
        <v>0.13953488372093023</v>
      </c>
      <c r="BC82">
        <f t="shared" si="12"/>
        <v>3</v>
      </c>
      <c r="BD82" s="21">
        <f t="shared" si="13"/>
        <v>0.55327336062187538</v>
      </c>
      <c r="BE82" s="277">
        <f t="shared" si="14"/>
        <v>0</v>
      </c>
    </row>
    <row r="83" spans="1:57" x14ac:dyDescent="0.35">
      <c r="A83" t="s">
        <v>7499</v>
      </c>
      <c r="B83" s="208">
        <f>IF('Indicator Date hidden'!C84="x","x",$B$2-'Indicator Date hidden'!C84)</f>
        <v>0</v>
      </c>
      <c r="C83" s="208">
        <f>IF('Indicator Date hidden'!D84="x","x",$C$2-'Indicator Date hidden'!D84)</f>
        <v>0</v>
      </c>
      <c r="D83" s="208">
        <f>IF('Indicator Date hidden'!E84="x","x",$D$2-'Indicator Date hidden'!E84)</f>
        <v>0</v>
      </c>
      <c r="E83" s="208">
        <f>IF('Indicator Date hidden'!F84="x","x",$E$2-'Indicator Date hidden'!F84)</f>
        <v>0</v>
      </c>
      <c r="F83" s="208">
        <f>IF('Indicator Date hidden'!G84="x","x",$F$2-'Indicator Date hidden'!G84)</f>
        <v>0</v>
      </c>
      <c r="G83" s="208">
        <f>IF('Indicator Date hidden'!H84="x","x",$G$2-'Indicator Date hidden'!H84)</f>
        <v>0</v>
      </c>
      <c r="H83" s="208">
        <f>IF('Indicator Date hidden'!I84="x","x",$H$2-'Indicator Date hidden'!I84)</f>
        <v>0</v>
      </c>
      <c r="I83" s="208">
        <f>IF('Indicator Date hidden'!J84="x","x",$I$2-'Indicator Date hidden'!J84)</f>
        <v>0</v>
      </c>
      <c r="J83" s="208">
        <f>IF('Indicator Date hidden'!K84="x","x",$J$2-'Indicator Date hidden'!K84)</f>
        <v>0</v>
      </c>
      <c r="K83" s="208">
        <f>IF('Indicator Date hidden'!L84="x","x",$K$2-'Indicator Date hidden'!L84)</f>
        <v>0</v>
      </c>
      <c r="L83" s="208">
        <f>IF('Indicator Date hidden'!M84="x","x",$L$2-'Indicator Date hidden'!M84)</f>
        <v>0</v>
      </c>
      <c r="M83" s="208">
        <f>IF('Indicator Date hidden'!N84="x","x",$M$2-'Indicator Date hidden'!N84)</f>
        <v>0</v>
      </c>
      <c r="N83" s="208">
        <f>IF('Indicator Date hidden'!O84="x","x",$N$2-'Indicator Date hidden'!O84)</f>
        <v>0</v>
      </c>
      <c r="O83" s="208">
        <f>IF('Indicator Date hidden'!P84="x","x",$O$2-'Indicator Date hidden'!P84)</f>
        <v>0</v>
      </c>
      <c r="P83" s="208">
        <f>IF('Indicator Date hidden'!Q84="x","x",$P$2-'Indicator Date hidden'!Q84)</f>
        <v>0</v>
      </c>
      <c r="Q83" s="208" t="str">
        <f>IF('Indicator Date hidden'!R84="x","x",$Q$2-'Indicator Date hidden'!R84)</f>
        <v>x</v>
      </c>
      <c r="R83" s="208">
        <f>IF('Indicator Date hidden'!S84="x","x",$R$2-'Indicator Date hidden'!S84)</f>
        <v>0</v>
      </c>
      <c r="S83" s="208">
        <f>IF('Indicator Date hidden'!T84="x","x",$S$2-'Indicator Date hidden'!T84)</f>
        <v>0</v>
      </c>
      <c r="T83" s="208">
        <f>IF('Indicator Date hidden'!U84="x","x",$T$2-'Indicator Date hidden'!U84)</f>
        <v>0</v>
      </c>
      <c r="U83" s="208" t="str">
        <f>IF('Indicator Date hidden'!V84="x","x",$U$2-'Indicator Date hidden'!V84)</f>
        <v>x</v>
      </c>
      <c r="V83" s="208">
        <f>IF('Indicator Date hidden'!W84="x","x",$V$2-'Indicator Date hidden'!W84)</f>
        <v>0</v>
      </c>
      <c r="W83" s="208" t="str">
        <f>IF('Indicator Date hidden'!X84="x","x",$W$2-'Indicator Date hidden'!X84)</f>
        <v>x</v>
      </c>
      <c r="X83" s="208">
        <f>IF('Indicator Date hidden'!Y84="x","x",$X$2-'Indicator Date hidden'!Y84)</f>
        <v>2</v>
      </c>
      <c r="Y83" s="208">
        <f>IF('Indicator Date hidden'!Z84="x","x",$Y$2-'Indicator Date hidden'!Z84)</f>
        <v>0</v>
      </c>
      <c r="Z83" s="208">
        <f>IF('Indicator Date hidden'!AA84="x","x",$Z$2-'Indicator Date hidden'!AA84)</f>
        <v>0</v>
      </c>
      <c r="AA83" s="208">
        <f>IF('Indicator Date hidden'!AB84="x","x",$AA$2-'Indicator Date hidden'!AB84)</f>
        <v>1</v>
      </c>
      <c r="AB83" s="208">
        <f>IF('Indicator Date hidden'!AC84="x","x",$AB$2-'Indicator Date hidden'!AC84)</f>
        <v>0</v>
      </c>
      <c r="AC83" s="208">
        <f>IF('Indicator Date hidden'!AD84="x","x",$AC$2-'Indicator Date hidden'!AD84)</f>
        <v>0</v>
      </c>
      <c r="AD83" s="208" t="str">
        <f>IF('Indicator Date hidden'!AE84="x","x",$AD$2-'Indicator Date hidden'!AE84)</f>
        <v>x</v>
      </c>
      <c r="AE83" s="208">
        <f>IF('Indicator Date hidden'!AF84="x","x",$AE$2-'Indicator Date hidden'!AF84)</f>
        <v>0</v>
      </c>
      <c r="AF83" s="208">
        <f>IF('Indicator Date hidden'!AG84="x","x",$AF$2-'Indicator Date hidden'!AG84)</f>
        <v>1</v>
      </c>
      <c r="AG83" s="208">
        <f>IF('Indicator Date hidden'!AH84="x","x",$AG$2-'Indicator Date hidden'!AH84)</f>
        <v>0</v>
      </c>
      <c r="AH83" s="208">
        <f>IF('Indicator Date hidden'!AI84="x","x",$AH$2-'Indicator Date hidden'!AI84)</f>
        <v>0</v>
      </c>
      <c r="AI83" s="208">
        <f>IF('Indicator Date hidden'!AJ84="x","x",$AI$2-'Indicator Date hidden'!AJ84)</f>
        <v>0</v>
      </c>
      <c r="AJ83" s="208" t="str">
        <f>IF('Indicator Date hidden'!AK84="x","x",$AJ$2-'Indicator Date hidden'!AK84)</f>
        <v>x</v>
      </c>
      <c r="AK83" s="208">
        <f>IF('Indicator Date hidden'!AL84="x","x",$AK$2-'Indicator Date hidden'!AL84)</f>
        <v>1</v>
      </c>
      <c r="AL83" s="208">
        <f>IF('Indicator Date hidden'!AM84="x","x",$AL$2-'Indicator Date hidden'!AM84)</f>
        <v>0</v>
      </c>
      <c r="AM83" s="208">
        <f>IF('Indicator Date hidden'!AN84="x","x",$AM$2-'Indicator Date hidden'!AN84)</f>
        <v>0</v>
      </c>
      <c r="AN83" s="208">
        <f>IF('Indicator Date hidden'!AO84="x","x",$AN$2-'Indicator Date hidden'!AO84)</f>
        <v>0</v>
      </c>
      <c r="AO83" s="208">
        <f>IF('Indicator Date hidden'!AP84="x","x",$AO$2-'Indicator Date hidden'!AP84)</f>
        <v>0</v>
      </c>
      <c r="AP83" s="208">
        <f>IF('Indicator Date hidden'!AQ84="x","x",$AP$2-'Indicator Date hidden'!AQ84)</f>
        <v>0</v>
      </c>
      <c r="AQ83" s="208">
        <f>IF('Indicator Date hidden'!AR84="x","x",$AQ$2-'Indicator Date hidden'!AR84)</f>
        <v>0</v>
      </c>
      <c r="AR83" s="208">
        <f>IF('Indicator Date hidden'!AS84="x","x",$AR$2-'Indicator Date hidden'!AS84)</f>
        <v>0</v>
      </c>
      <c r="AS83" s="208">
        <f>IF('Indicator Date hidden'!AT84="x","x",$AS$2-'Indicator Date hidden'!AT84)</f>
        <v>0</v>
      </c>
      <c r="AT83" s="208">
        <f>IF('Indicator Date hidden'!AU84="x","x",$AT$2-'Indicator Date hidden'!AU84)</f>
        <v>0</v>
      </c>
      <c r="AU83" s="208">
        <f>IF('Indicator Date hidden'!AV84="x","x",$AU$2-'Indicator Date hidden'!AV84)</f>
        <v>1</v>
      </c>
      <c r="AV83" s="208">
        <f>IF('Indicator Date hidden'!AW84="x","x",$AV$2-'Indicator Date hidden'!AW84)</f>
        <v>0</v>
      </c>
      <c r="AW83" s="208">
        <f>IF('Indicator Date hidden'!AX84="x","x",$AW$2-'Indicator Date hidden'!AX84)</f>
        <v>0</v>
      </c>
      <c r="AX83" s="208">
        <f>IF('Indicator Date hidden'!AY84="x","x",$AX$2-'Indicator Date hidden'!AY84)</f>
        <v>0</v>
      </c>
      <c r="AY83" s="208">
        <f>IF('Indicator Date hidden'!AZ84="x","x",$AY$2-'Indicator Date hidden'!AZ84)</f>
        <v>0</v>
      </c>
      <c r="AZ83" s="208">
        <f>IF('Indicator Date hidden'!BA84="x","x",$AZ$2-'Indicator Date hidden'!BA84)</f>
        <v>0</v>
      </c>
      <c r="BA83">
        <f t="shared" si="10"/>
        <v>6</v>
      </c>
      <c r="BB83" s="21">
        <f t="shared" si="11"/>
        <v>0.13043478260869565</v>
      </c>
      <c r="BC83">
        <f t="shared" si="12"/>
        <v>5</v>
      </c>
      <c r="BD83" s="21">
        <f t="shared" si="13"/>
        <v>0.39610580778888255</v>
      </c>
      <c r="BE83" s="277">
        <f t="shared" si="14"/>
        <v>0</v>
      </c>
    </row>
    <row r="84" spans="1:57" x14ac:dyDescent="0.35">
      <c r="A84" t="s">
        <v>7501</v>
      </c>
      <c r="B84" s="208">
        <f>IF('Indicator Date hidden'!C85="x","x",$B$2-'Indicator Date hidden'!C85)</f>
        <v>0</v>
      </c>
      <c r="C84" s="208">
        <f>IF('Indicator Date hidden'!D85="x","x",$C$2-'Indicator Date hidden'!D85)</f>
        <v>0</v>
      </c>
      <c r="D84" s="208">
        <f>IF('Indicator Date hidden'!E85="x","x",$D$2-'Indicator Date hidden'!E85)</f>
        <v>0</v>
      </c>
      <c r="E84" s="208">
        <f>IF('Indicator Date hidden'!F85="x","x",$E$2-'Indicator Date hidden'!F85)</f>
        <v>0</v>
      </c>
      <c r="F84" s="208">
        <f>IF('Indicator Date hidden'!G85="x","x",$F$2-'Indicator Date hidden'!G85)</f>
        <v>0</v>
      </c>
      <c r="G84" s="208">
        <f>IF('Indicator Date hidden'!H85="x","x",$G$2-'Indicator Date hidden'!H85)</f>
        <v>0</v>
      </c>
      <c r="H84" s="208">
        <f>IF('Indicator Date hidden'!I85="x","x",$H$2-'Indicator Date hidden'!I85)</f>
        <v>0</v>
      </c>
      <c r="I84" s="208">
        <f>IF('Indicator Date hidden'!J85="x","x",$I$2-'Indicator Date hidden'!J85)</f>
        <v>0</v>
      </c>
      <c r="J84" s="208">
        <f>IF('Indicator Date hidden'!K85="x","x",$J$2-'Indicator Date hidden'!K85)</f>
        <v>0</v>
      </c>
      <c r="K84" s="208">
        <f>IF('Indicator Date hidden'!L85="x","x",$K$2-'Indicator Date hidden'!L85)</f>
        <v>0</v>
      </c>
      <c r="L84" s="208">
        <f>IF('Indicator Date hidden'!M85="x","x",$L$2-'Indicator Date hidden'!M85)</f>
        <v>0</v>
      </c>
      <c r="M84" s="208">
        <f>IF('Indicator Date hidden'!N85="x","x",$M$2-'Indicator Date hidden'!N85)</f>
        <v>0</v>
      </c>
      <c r="N84" s="208">
        <f>IF('Indicator Date hidden'!O85="x","x",$N$2-'Indicator Date hidden'!O85)</f>
        <v>0</v>
      </c>
      <c r="O84" s="208">
        <f>IF('Indicator Date hidden'!P85="x","x",$O$2-'Indicator Date hidden'!P85)</f>
        <v>0</v>
      </c>
      <c r="P84" s="208">
        <f>IF('Indicator Date hidden'!Q85="x","x",$P$2-'Indicator Date hidden'!Q85)</f>
        <v>0</v>
      </c>
      <c r="Q84" s="208">
        <f>IF('Indicator Date hidden'!R85="x","x",$Q$2-'Indicator Date hidden'!R85)</f>
        <v>4</v>
      </c>
      <c r="R84" s="208">
        <f>IF('Indicator Date hidden'!S85="x","x",$R$2-'Indicator Date hidden'!S85)</f>
        <v>0</v>
      </c>
      <c r="S84" s="208">
        <f>IF('Indicator Date hidden'!T85="x","x",$S$2-'Indicator Date hidden'!T85)</f>
        <v>0</v>
      </c>
      <c r="T84" s="208">
        <f>IF('Indicator Date hidden'!U85="x","x",$T$2-'Indicator Date hidden'!U85)</f>
        <v>0</v>
      </c>
      <c r="U84" s="208">
        <f>IF('Indicator Date hidden'!V85="x","x",$U$2-'Indicator Date hidden'!V85)</f>
        <v>0</v>
      </c>
      <c r="V84" s="208">
        <f>IF('Indicator Date hidden'!W85="x","x",$V$2-'Indicator Date hidden'!W85)</f>
        <v>0</v>
      </c>
      <c r="W84" s="208">
        <f>IF('Indicator Date hidden'!X85="x","x",$W$2-'Indicator Date hidden'!X85)</f>
        <v>2</v>
      </c>
      <c r="X84" s="208">
        <f>IF('Indicator Date hidden'!Y85="x","x",$X$2-'Indicator Date hidden'!Y85)</f>
        <v>6</v>
      </c>
      <c r="Y84" s="208">
        <f>IF('Indicator Date hidden'!Z85="x","x",$Y$2-'Indicator Date hidden'!Z85)</f>
        <v>0</v>
      </c>
      <c r="Z84" s="208">
        <f>IF('Indicator Date hidden'!AA85="x","x",$Z$2-'Indicator Date hidden'!AA85)</f>
        <v>0</v>
      </c>
      <c r="AA84" s="208">
        <f>IF('Indicator Date hidden'!AB85="x","x",$AA$2-'Indicator Date hidden'!AB85)</f>
        <v>0</v>
      </c>
      <c r="AB84" s="208">
        <f>IF('Indicator Date hidden'!AC85="x","x",$AB$2-'Indicator Date hidden'!AC85)</f>
        <v>0</v>
      </c>
      <c r="AC84" s="208">
        <f>IF('Indicator Date hidden'!AD85="x","x",$AC$2-'Indicator Date hidden'!AD85)</f>
        <v>0</v>
      </c>
      <c r="AD84" s="208" t="str">
        <f>IF('Indicator Date hidden'!AE85="x","x",$AD$2-'Indicator Date hidden'!AE85)</f>
        <v>x</v>
      </c>
      <c r="AE84" s="208">
        <f>IF('Indicator Date hidden'!AF85="x","x",$AE$2-'Indicator Date hidden'!AF85)</f>
        <v>0</v>
      </c>
      <c r="AF84" s="208">
        <f>IF('Indicator Date hidden'!AG85="x","x",$AF$2-'Indicator Date hidden'!AG85)</f>
        <v>9</v>
      </c>
      <c r="AG84" s="208">
        <f>IF('Indicator Date hidden'!AH85="x","x",$AG$2-'Indicator Date hidden'!AH85)</f>
        <v>0</v>
      </c>
      <c r="AH84" s="208">
        <f>IF('Indicator Date hidden'!AI85="x","x",$AH$2-'Indicator Date hidden'!AI85)</f>
        <v>0</v>
      </c>
      <c r="AI84" s="208">
        <f>IF('Indicator Date hidden'!AJ85="x","x",$AI$2-'Indicator Date hidden'!AJ85)</f>
        <v>0</v>
      </c>
      <c r="AJ84" s="208" t="str">
        <f>IF('Indicator Date hidden'!AK85="x","x",$AJ$2-'Indicator Date hidden'!AK85)</f>
        <v>x</v>
      </c>
      <c r="AK84" s="208">
        <f>IF('Indicator Date hidden'!AL85="x","x",$AK$2-'Indicator Date hidden'!AL85)</f>
        <v>1</v>
      </c>
      <c r="AL84" s="208">
        <f>IF('Indicator Date hidden'!AM85="x","x",$AL$2-'Indicator Date hidden'!AM85)</f>
        <v>0</v>
      </c>
      <c r="AM84" s="208">
        <f>IF('Indicator Date hidden'!AN85="x","x",$AM$2-'Indicator Date hidden'!AN85)</f>
        <v>0</v>
      </c>
      <c r="AN84" s="208">
        <f>IF('Indicator Date hidden'!AO85="x","x",$AN$2-'Indicator Date hidden'!AO85)</f>
        <v>0</v>
      </c>
      <c r="AO84" s="208">
        <f>IF('Indicator Date hidden'!AP85="x","x",$AO$2-'Indicator Date hidden'!AP85)</f>
        <v>0</v>
      </c>
      <c r="AP84" s="208">
        <f>IF('Indicator Date hidden'!AQ85="x","x",$AP$2-'Indicator Date hidden'!AQ85)</f>
        <v>0</v>
      </c>
      <c r="AQ84" s="208">
        <f>IF('Indicator Date hidden'!AR85="x","x",$AQ$2-'Indicator Date hidden'!AR85)</f>
        <v>4</v>
      </c>
      <c r="AR84" s="208">
        <f>IF('Indicator Date hidden'!AS85="x","x",$AR$2-'Indicator Date hidden'!AS85)</f>
        <v>0</v>
      </c>
      <c r="AS84" s="208">
        <f>IF('Indicator Date hidden'!AT85="x","x",$AS$2-'Indicator Date hidden'!AT85)</f>
        <v>0</v>
      </c>
      <c r="AT84" s="208">
        <f>IF('Indicator Date hidden'!AU85="x","x",$AT$2-'Indicator Date hidden'!AU85)</f>
        <v>0</v>
      </c>
      <c r="AU84" s="208">
        <f>IF('Indicator Date hidden'!AV85="x","x",$AU$2-'Indicator Date hidden'!AV85)</f>
        <v>1</v>
      </c>
      <c r="AV84" s="208">
        <f>IF('Indicator Date hidden'!AW85="x","x",$AV$2-'Indicator Date hidden'!AW85)</f>
        <v>0</v>
      </c>
      <c r="AW84" s="208">
        <f>IF('Indicator Date hidden'!AX85="x","x",$AW$2-'Indicator Date hidden'!AX85)</f>
        <v>0</v>
      </c>
      <c r="AX84" s="208">
        <f>IF('Indicator Date hidden'!AY85="x","x",$AX$2-'Indicator Date hidden'!AY85)</f>
        <v>0</v>
      </c>
      <c r="AY84" s="208">
        <f>IF('Indicator Date hidden'!AZ85="x","x",$AY$2-'Indicator Date hidden'!AZ85)</f>
        <v>0</v>
      </c>
      <c r="AZ84" s="208">
        <f>IF('Indicator Date hidden'!BA85="x","x",$AZ$2-'Indicator Date hidden'!BA85)</f>
        <v>0</v>
      </c>
      <c r="BA84">
        <f t="shared" si="10"/>
        <v>27</v>
      </c>
      <c r="BB84" s="21">
        <f t="shared" si="11"/>
        <v>0.55102040816326525</v>
      </c>
      <c r="BC84">
        <f t="shared" si="12"/>
        <v>7</v>
      </c>
      <c r="BD84" s="21">
        <f t="shared" si="13"/>
        <v>1.6910475498666611</v>
      </c>
      <c r="BE84" s="277">
        <f t="shared" si="14"/>
        <v>0</v>
      </c>
    </row>
    <row r="85" spans="1:57" x14ac:dyDescent="0.35">
      <c r="A85" t="s">
        <v>7503</v>
      </c>
      <c r="B85" s="208">
        <f>IF('Indicator Date hidden'!C86="x","x",$B$2-'Indicator Date hidden'!C86)</f>
        <v>0</v>
      </c>
      <c r="C85" s="208">
        <f>IF('Indicator Date hidden'!D86="x","x",$C$2-'Indicator Date hidden'!D86)</f>
        <v>0</v>
      </c>
      <c r="D85" s="208">
        <f>IF('Indicator Date hidden'!E86="x","x",$D$2-'Indicator Date hidden'!E86)</f>
        <v>0</v>
      </c>
      <c r="E85" s="208">
        <f>IF('Indicator Date hidden'!F86="x","x",$E$2-'Indicator Date hidden'!F86)</f>
        <v>0</v>
      </c>
      <c r="F85" s="208">
        <f>IF('Indicator Date hidden'!G86="x","x",$F$2-'Indicator Date hidden'!G86)</f>
        <v>0</v>
      </c>
      <c r="G85" s="208">
        <f>IF('Indicator Date hidden'!H86="x","x",$G$2-'Indicator Date hidden'!H86)</f>
        <v>0</v>
      </c>
      <c r="H85" s="208">
        <f>IF('Indicator Date hidden'!I86="x","x",$H$2-'Indicator Date hidden'!I86)</f>
        <v>0</v>
      </c>
      <c r="I85" s="208">
        <f>IF('Indicator Date hidden'!J86="x","x",$I$2-'Indicator Date hidden'!J86)</f>
        <v>0</v>
      </c>
      <c r="J85" s="208">
        <f>IF('Indicator Date hidden'!K86="x","x",$J$2-'Indicator Date hidden'!K86)</f>
        <v>0</v>
      </c>
      <c r="K85" s="208">
        <f>IF('Indicator Date hidden'!L86="x","x",$K$2-'Indicator Date hidden'!L86)</f>
        <v>0</v>
      </c>
      <c r="L85" s="208">
        <f>IF('Indicator Date hidden'!M86="x","x",$L$2-'Indicator Date hidden'!M86)</f>
        <v>0</v>
      </c>
      <c r="M85" s="208">
        <f>IF('Indicator Date hidden'!N86="x","x",$M$2-'Indicator Date hidden'!N86)</f>
        <v>0</v>
      </c>
      <c r="N85" s="208">
        <f>IF('Indicator Date hidden'!O86="x","x",$N$2-'Indicator Date hidden'!O86)</f>
        <v>0</v>
      </c>
      <c r="O85" s="208">
        <f>IF('Indicator Date hidden'!P86="x","x",$O$2-'Indicator Date hidden'!P86)</f>
        <v>0</v>
      </c>
      <c r="P85" s="208">
        <f>IF('Indicator Date hidden'!Q86="x","x",$P$2-'Indicator Date hidden'!Q86)</f>
        <v>0</v>
      </c>
      <c r="Q85" s="208" t="str">
        <f>IF('Indicator Date hidden'!R86="x","x",$Q$2-'Indicator Date hidden'!R86)</f>
        <v>x</v>
      </c>
      <c r="R85" s="208">
        <f>IF('Indicator Date hidden'!S86="x","x",$R$2-'Indicator Date hidden'!S86)</f>
        <v>0</v>
      </c>
      <c r="S85" s="208">
        <f>IF('Indicator Date hidden'!T86="x","x",$S$2-'Indicator Date hidden'!T86)</f>
        <v>0</v>
      </c>
      <c r="T85" s="208">
        <f>IF('Indicator Date hidden'!U86="x","x",$T$2-'Indicator Date hidden'!U86)</f>
        <v>0</v>
      </c>
      <c r="U85" s="208" t="str">
        <f>IF('Indicator Date hidden'!V86="x","x",$U$2-'Indicator Date hidden'!V86)</f>
        <v>x</v>
      </c>
      <c r="V85" s="208">
        <f>IF('Indicator Date hidden'!W86="x","x",$V$2-'Indicator Date hidden'!W86)</f>
        <v>0</v>
      </c>
      <c r="W85" s="208">
        <f>IF('Indicator Date hidden'!X86="x","x",$W$2-'Indicator Date hidden'!X86)</f>
        <v>4</v>
      </c>
      <c r="X85" s="208">
        <f>IF('Indicator Date hidden'!Y86="x","x",$X$2-'Indicator Date hidden'!Y86)</f>
        <v>4</v>
      </c>
      <c r="Y85" s="208">
        <f>IF('Indicator Date hidden'!Z86="x","x",$Y$2-'Indicator Date hidden'!Z86)</f>
        <v>0</v>
      </c>
      <c r="Z85" s="208">
        <f>IF('Indicator Date hidden'!AA86="x","x",$Z$2-'Indicator Date hidden'!AA86)</f>
        <v>0</v>
      </c>
      <c r="AA85" s="208">
        <f>IF('Indicator Date hidden'!AB86="x","x",$AA$2-'Indicator Date hidden'!AB86)</f>
        <v>3</v>
      </c>
      <c r="AB85" s="208">
        <f>IF('Indicator Date hidden'!AC86="x","x",$AB$2-'Indicator Date hidden'!AC86)</f>
        <v>0</v>
      </c>
      <c r="AC85" s="208">
        <f>IF('Indicator Date hidden'!AD86="x","x",$AC$2-'Indicator Date hidden'!AD86)</f>
        <v>0</v>
      </c>
      <c r="AD85" s="208" t="str">
        <f>IF('Indicator Date hidden'!AE86="x","x",$AD$2-'Indicator Date hidden'!AE86)</f>
        <v>x</v>
      </c>
      <c r="AE85" s="208">
        <f>IF('Indicator Date hidden'!AF86="x","x",$AE$2-'Indicator Date hidden'!AF86)</f>
        <v>0</v>
      </c>
      <c r="AF85" s="208">
        <f>IF('Indicator Date hidden'!AG86="x","x",$AF$2-'Indicator Date hidden'!AG86)</f>
        <v>5</v>
      </c>
      <c r="AG85" s="208">
        <f>IF('Indicator Date hidden'!AH86="x","x",$AG$2-'Indicator Date hidden'!AH86)</f>
        <v>0</v>
      </c>
      <c r="AH85" s="208">
        <f>IF('Indicator Date hidden'!AI86="x","x",$AH$2-'Indicator Date hidden'!AI86)</f>
        <v>0</v>
      </c>
      <c r="AI85" s="208">
        <f>IF('Indicator Date hidden'!AJ86="x","x",$AI$2-'Indicator Date hidden'!AJ86)</f>
        <v>0</v>
      </c>
      <c r="AJ85" s="208" t="str">
        <f>IF('Indicator Date hidden'!AK86="x","x",$AJ$2-'Indicator Date hidden'!AK86)</f>
        <v>x</v>
      </c>
      <c r="AK85" s="208">
        <f>IF('Indicator Date hidden'!AL86="x","x",$AK$2-'Indicator Date hidden'!AL86)</f>
        <v>1</v>
      </c>
      <c r="AL85" s="208">
        <f>IF('Indicator Date hidden'!AM86="x","x",$AL$2-'Indicator Date hidden'!AM86)</f>
        <v>0</v>
      </c>
      <c r="AM85" s="208">
        <f>IF('Indicator Date hidden'!AN86="x","x",$AM$2-'Indicator Date hidden'!AN86)</f>
        <v>0</v>
      </c>
      <c r="AN85" s="208">
        <f>IF('Indicator Date hidden'!AO86="x","x",$AN$2-'Indicator Date hidden'!AO86)</f>
        <v>0</v>
      </c>
      <c r="AO85" s="208">
        <f>IF('Indicator Date hidden'!AP86="x","x",$AO$2-'Indicator Date hidden'!AP86)</f>
        <v>0</v>
      </c>
      <c r="AP85" s="208">
        <f>IF('Indicator Date hidden'!AQ86="x","x",$AP$2-'Indicator Date hidden'!AQ86)</f>
        <v>0</v>
      </c>
      <c r="AQ85" s="208">
        <f>IF('Indicator Date hidden'!AR86="x","x",$AQ$2-'Indicator Date hidden'!AR86)</f>
        <v>4</v>
      </c>
      <c r="AR85" s="208">
        <f>IF('Indicator Date hidden'!AS86="x","x",$AR$2-'Indicator Date hidden'!AS86)</f>
        <v>0</v>
      </c>
      <c r="AS85" s="208">
        <f>IF('Indicator Date hidden'!AT86="x","x",$AS$2-'Indicator Date hidden'!AT86)</f>
        <v>0</v>
      </c>
      <c r="AT85" s="208">
        <f>IF('Indicator Date hidden'!AU86="x","x",$AT$2-'Indicator Date hidden'!AU86)</f>
        <v>0</v>
      </c>
      <c r="AU85" s="208" t="str">
        <f>IF('Indicator Date hidden'!AV86="x","x",$AU$2-'Indicator Date hidden'!AV86)</f>
        <v>x</v>
      </c>
      <c r="AV85" s="208">
        <f>IF('Indicator Date hidden'!AW86="x","x",$AV$2-'Indicator Date hidden'!AW86)</f>
        <v>0</v>
      </c>
      <c r="AW85" s="208">
        <f>IF('Indicator Date hidden'!AX86="x","x",$AW$2-'Indicator Date hidden'!AX86)</f>
        <v>0</v>
      </c>
      <c r="AX85" s="208">
        <f>IF('Indicator Date hidden'!AY86="x","x",$AX$2-'Indicator Date hidden'!AY86)</f>
        <v>0</v>
      </c>
      <c r="AY85" s="208">
        <f>IF('Indicator Date hidden'!AZ86="x","x",$AY$2-'Indicator Date hidden'!AZ86)</f>
        <v>0</v>
      </c>
      <c r="AZ85" s="208">
        <f>IF('Indicator Date hidden'!BA86="x","x",$AZ$2-'Indicator Date hidden'!BA86)</f>
        <v>0</v>
      </c>
      <c r="BA85">
        <f t="shared" si="10"/>
        <v>21</v>
      </c>
      <c r="BB85" s="21">
        <f t="shared" si="11"/>
        <v>0.45652173913043476</v>
      </c>
      <c r="BC85">
        <f t="shared" si="12"/>
        <v>6</v>
      </c>
      <c r="BD85" s="21">
        <f t="shared" si="13"/>
        <v>1.2633034978928379</v>
      </c>
      <c r="BE85" s="277">
        <f t="shared" si="14"/>
        <v>0</v>
      </c>
    </row>
    <row r="86" spans="1:57" x14ac:dyDescent="0.35">
      <c r="A86" t="s">
        <v>7504</v>
      </c>
      <c r="B86" s="208">
        <f>IF('Indicator Date hidden'!C87="x","x",$B$2-'Indicator Date hidden'!C87)</f>
        <v>0</v>
      </c>
      <c r="C86" s="208">
        <f>IF('Indicator Date hidden'!D87="x","x",$C$2-'Indicator Date hidden'!D87)</f>
        <v>0</v>
      </c>
      <c r="D86" s="208">
        <f>IF('Indicator Date hidden'!E87="x","x",$D$2-'Indicator Date hidden'!E87)</f>
        <v>0</v>
      </c>
      <c r="E86" s="208">
        <f>IF('Indicator Date hidden'!F87="x","x",$E$2-'Indicator Date hidden'!F87)</f>
        <v>0</v>
      </c>
      <c r="F86" s="208">
        <f>IF('Indicator Date hidden'!G87="x","x",$F$2-'Indicator Date hidden'!G87)</f>
        <v>0</v>
      </c>
      <c r="G86" s="208">
        <f>IF('Indicator Date hidden'!H87="x","x",$G$2-'Indicator Date hidden'!H87)</f>
        <v>0</v>
      </c>
      <c r="H86" s="208">
        <f>IF('Indicator Date hidden'!I87="x","x",$H$2-'Indicator Date hidden'!I87)</f>
        <v>0</v>
      </c>
      <c r="I86" s="208">
        <f>IF('Indicator Date hidden'!J87="x","x",$I$2-'Indicator Date hidden'!J87)</f>
        <v>0</v>
      </c>
      <c r="J86" s="208">
        <f>IF('Indicator Date hidden'!K87="x","x",$J$2-'Indicator Date hidden'!K87)</f>
        <v>0</v>
      </c>
      <c r="K86" s="208">
        <f>IF('Indicator Date hidden'!L87="x","x",$K$2-'Indicator Date hidden'!L87)</f>
        <v>0</v>
      </c>
      <c r="L86" s="208">
        <f>IF('Indicator Date hidden'!M87="x","x",$L$2-'Indicator Date hidden'!M87)</f>
        <v>0</v>
      </c>
      <c r="M86" s="208">
        <f>IF('Indicator Date hidden'!N87="x","x",$M$2-'Indicator Date hidden'!N87)</f>
        <v>0</v>
      </c>
      <c r="N86" s="208">
        <f>IF('Indicator Date hidden'!O87="x","x",$N$2-'Indicator Date hidden'!O87)</f>
        <v>0</v>
      </c>
      <c r="O86" s="208">
        <f>IF('Indicator Date hidden'!P87="x","x",$O$2-'Indicator Date hidden'!P87)</f>
        <v>0</v>
      </c>
      <c r="P86" s="208">
        <f>IF('Indicator Date hidden'!Q87="x","x",$P$2-'Indicator Date hidden'!Q87)</f>
        <v>0</v>
      </c>
      <c r="Q86" s="208">
        <f>IF('Indicator Date hidden'!R87="x","x",$Q$2-'Indicator Date hidden'!R87)</f>
        <v>2</v>
      </c>
      <c r="R86" s="208">
        <f>IF('Indicator Date hidden'!S87="x","x",$R$2-'Indicator Date hidden'!S87)</f>
        <v>0</v>
      </c>
      <c r="S86" s="208">
        <f>IF('Indicator Date hidden'!T87="x","x",$S$2-'Indicator Date hidden'!T87)</f>
        <v>0</v>
      </c>
      <c r="T86" s="208">
        <f>IF('Indicator Date hidden'!U87="x","x",$T$2-'Indicator Date hidden'!U87)</f>
        <v>0</v>
      </c>
      <c r="U86" s="208">
        <f>IF('Indicator Date hidden'!V87="x","x",$U$2-'Indicator Date hidden'!V87)</f>
        <v>0</v>
      </c>
      <c r="V86" s="208">
        <f>IF('Indicator Date hidden'!W87="x","x",$V$2-'Indicator Date hidden'!W87)</f>
        <v>0</v>
      </c>
      <c r="W86" s="208">
        <f>IF('Indicator Date hidden'!X87="x","x",$W$2-'Indicator Date hidden'!X87)</f>
        <v>2</v>
      </c>
      <c r="X86" s="208">
        <f>IF('Indicator Date hidden'!Y87="x","x",$X$2-'Indicator Date hidden'!Y87)</f>
        <v>4</v>
      </c>
      <c r="Y86" s="208">
        <f>IF('Indicator Date hidden'!Z87="x","x",$Y$2-'Indicator Date hidden'!Z87)</f>
        <v>0</v>
      </c>
      <c r="Z86" s="208">
        <f>IF('Indicator Date hidden'!AA87="x","x",$Z$2-'Indicator Date hidden'!AA87)</f>
        <v>0</v>
      </c>
      <c r="AA86" s="208" t="str">
        <f>IF('Indicator Date hidden'!AB87="x","x",$AA$2-'Indicator Date hidden'!AB87)</f>
        <v>x</v>
      </c>
      <c r="AB86" s="208">
        <f>IF('Indicator Date hidden'!AC87="x","x",$AB$2-'Indicator Date hidden'!AC87)</f>
        <v>0</v>
      </c>
      <c r="AC86" s="208">
        <f>IF('Indicator Date hidden'!AD87="x","x",$AC$2-'Indicator Date hidden'!AD87)</f>
        <v>0</v>
      </c>
      <c r="AD86" s="208" t="str">
        <f>IF('Indicator Date hidden'!AE87="x","x",$AD$2-'Indicator Date hidden'!AE87)</f>
        <v>x</v>
      </c>
      <c r="AE86" s="208">
        <f>IF('Indicator Date hidden'!AF87="x","x",$AE$2-'Indicator Date hidden'!AF87)</f>
        <v>0</v>
      </c>
      <c r="AF86" s="208">
        <f>IF('Indicator Date hidden'!AG87="x","x",$AF$2-'Indicator Date hidden'!AG87)</f>
        <v>3</v>
      </c>
      <c r="AG86" s="208">
        <f>IF('Indicator Date hidden'!AH87="x","x",$AG$2-'Indicator Date hidden'!AH87)</f>
        <v>0</v>
      </c>
      <c r="AH86" s="208">
        <f>IF('Indicator Date hidden'!AI87="x","x",$AH$2-'Indicator Date hidden'!AI87)</f>
        <v>0</v>
      </c>
      <c r="AI86" s="208">
        <f>IF('Indicator Date hidden'!AJ87="x","x",$AI$2-'Indicator Date hidden'!AJ87)</f>
        <v>0</v>
      </c>
      <c r="AJ86" s="208" t="str">
        <f>IF('Indicator Date hidden'!AK87="x","x",$AJ$2-'Indicator Date hidden'!AK87)</f>
        <v>x</v>
      </c>
      <c r="AK86" s="208">
        <f>IF('Indicator Date hidden'!AL87="x","x",$AK$2-'Indicator Date hidden'!AL87)</f>
        <v>0</v>
      </c>
      <c r="AL86" s="208">
        <f>IF('Indicator Date hidden'!AM87="x","x",$AL$2-'Indicator Date hidden'!AM87)</f>
        <v>0</v>
      </c>
      <c r="AM86" s="208">
        <f>IF('Indicator Date hidden'!AN87="x","x",$AM$2-'Indicator Date hidden'!AN87)</f>
        <v>0</v>
      </c>
      <c r="AN86" s="208">
        <f>IF('Indicator Date hidden'!AO87="x","x",$AN$2-'Indicator Date hidden'!AO87)</f>
        <v>0</v>
      </c>
      <c r="AO86" s="208">
        <f>IF('Indicator Date hidden'!AP87="x","x",$AO$2-'Indicator Date hidden'!AP87)</f>
        <v>0</v>
      </c>
      <c r="AP86" s="208">
        <f>IF('Indicator Date hidden'!AQ87="x","x",$AP$2-'Indicator Date hidden'!AQ87)</f>
        <v>0</v>
      </c>
      <c r="AQ86" s="208">
        <f>IF('Indicator Date hidden'!AR87="x","x",$AQ$2-'Indicator Date hidden'!AR87)</f>
        <v>4</v>
      </c>
      <c r="AR86" s="208">
        <f>IF('Indicator Date hidden'!AS87="x","x",$AR$2-'Indicator Date hidden'!AS87)</f>
        <v>0</v>
      </c>
      <c r="AS86" s="208">
        <f>IF('Indicator Date hidden'!AT87="x","x",$AS$2-'Indicator Date hidden'!AT87)</f>
        <v>0</v>
      </c>
      <c r="AT86" s="208">
        <f>IF('Indicator Date hidden'!AU87="x","x",$AT$2-'Indicator Date hidden'!AU87)</f>
        <v>0</v>
      </c>
      <c r="AU86" s="208">
        <f>IF('Indicator Date hidden'!AV87="x","x",$AU$2-'Indicator Date hidden'!AV87)</f>
        <v>2</v>
      </c>
      <c r="AV86" s="208">
        <f>IF('Indicator Date hidden'!AW87="x","x",$AV$2-'Indicator Date hidden'!AW87)</f>
        <v>0</v>
      </c>
      <c r="AW86" s="208">
        <f>IF('Indicator Date hidden'!AX87="x","x",$AW$2-'Indicator Date hidden'!AX87)</f>
        <v>0</v>
      </c>
      <c r="AX86" s="208">
        <f>IF('Indicator Date hidden'!AY87="x","x",$AX$2-'Indicator Date hidden'!AY87)</f>
        <v>0</v>
      </c>
      <c r="AY86" s="208">
        <f>IF('Indicator Date hidden'!AZ87="x","x",$AY$2-'Indicator Date hidden'!AZ87)</f>
        <v>0</v>
      </c>
      <c r="AZ86" s="208">
        <f>IF('Indicator Date hidden'!BA87="x","x",$AZ$2-'Indicator Date hidden'!BA87)</f>
        <v>0</v>
      </c>
      <c r="BA86">
        <f t="shared" si="10"/>
        <v>17</v>
      </c>
      <c r="BB86" s="21">
        <f t="shared" si="11"/>
        <v>0.35416666666666669</v>
      </c>
      <c r="BC86">
        <f t="shared" si="12"/>
        <v>6</v>
      </c>
      <c r="BD86" s="21">
        <f t="shared" si="13"/>
        <v>0.98930917254864714</v>
      </c>
      <c r="BE86" s="277">
        <f t="shared" si="14"/>
        <v>0</v>
      </c>
    </row>
    <row r="87" spans="1:57" x14ac:dyDescent="0.35">
      <c r="A87" t="s">
        <v>7506</v>
      </c>
      <c r="B87" s="208">
        <f>IF('Indicator Date hidden'!C88="x","x",$B$2-'Indicator Date hidden'!C88)</f>
        <v>0</v>
      </c>
      <c r="C87" s="208">
        <f>IF('Indicator Date hidden'!D88="x","x",$C$2-'Indicator Date hidden'!D88)</f>
        <v>0</v>
      </c>
      <c r="D87" s="208">
        <f>IF('Indicator Date hidden'!E88="x","x",$D$2-'Indicator Date hidden'!E88)</f>
        <v>0</v>
      </c>
      <c r="E87" s="208">
        <f>IF('Indicator Date hidden'!F88="x","x",$E$2-'Indicator Date hidden'!F88)</f>
        <v>0</v>
      </c>
      <c r="F87" s="208">
        <f>IF('Indicator Date hidden'!G88="x","x",$F$2-'Indicator Date hidden'!G88)</f>
        <v>0</v>
      </c>
      <c r="G87" s="208">
        <f>IF('Indicator Date hidden'!H88="x","x",$G$2-'Indicator Date hidden'!H88)</f>
        <v>0</v>
      </c>
      <c r="H87" s="208">
        <f>IF('Indicator Date hidden'!I88="x","x",$H$2-'Indicator Date hidden'!I88)</f>
        <v>0</v>
      </c>
      <c r="I87" s="208">
        <f>IF('Indicator Date hidden'!J88="x","x",$I$2-'Indicator Date hidden'!J88)</f>
        <v>0</v>
      </c>
      <c r="J87" s="208">
        <f>IF('Indicator Date hidden'!K88="x","x",$J$2-'Indicator Date hidden'!K88)</f>
        <v>0</v>
      </c>
      <c r="K87" s="208">
        <f>IF('Indicator Date hidden'!L88="x","x",$K$2-'Indicator Date hidden'!L88)</f>
        <v>0</v>
      </c>
      <c r="L87" s="208">
        <f>IF('Indicator Date hidden'!M88="x","x",$L$2-'Indicator Date hidden'!M88)</f>
        <v>0</v>
      </c>
      <c r="M87" s="208">
        <f>IF('Indicator Date hidden'!N88="x","x",$M$2-'Indicator Date hidden'!N88)</f>
        <v>0</v>
      </c>
      <c r="N87" s="208">
        <f>IF('Indicator Date hidden'!O88="x","x",$N$2-'Indicator Date hidden'!O88)</f>
        <v>0</v>
      </c>
      <c r="O87" s="208">
        <f>IF('Indicator Date hidden'!P88="x","x",$O$2-'Indicator Date hidden'!P88)</f>
        <v>0</v>
      </c>
      <c r="P87" s="208">
        <f>IF('Indicator Date hidden'!Q88="x","x",$P$2-'Indicator Date hidden'!Q88)</f>
        <v>0</v>
      </c>
      <c r="Q87" s="208">
        <f>IF('Indicator Date hidden'!R88="x","x",$Q$2-'Indicator Date hidden'!R88)</f>
        <v>3</v>
      </c>
      <c r="R87" s="208">
        <f>IF('Indicator Date hidden'!S88="x","x",$R$2-'Indicator Date hidden'!S88)</f>
        <v>0</v>
      </c>
      <c r="S87" s="208">
        <f>IF('Indicator Date hidden'!T88="x","x",$S$2-'Indicator Date hidden'!T88)</f>
        <v>0</v>
      </c>
      <c r="T87" s="208">
        <f>IF('Indicator Date hidden'!U88="x","x",$T$2-'Indicator Date hidden'!U88)</f>
        <v>0</v>
      </c>
      <c r="U87" s="208">
        <f>IF('Indicator Date hidden'!V88="x","x",$U$2-'Indicator Date hidden'!V88)</f>
        <v>0</v>
      </c>
      <c r="V87" s="208">
        <f>IF('Indicator Date hidden'!W88="x","x",$V$2-'Indicator Date hidden'!W88)</f>
        <v>0</v>
      </c>
      <c r="W87" s="208">
        <f>IF('Indicator Date hidden'!X88="x","x",$W$2-'Indicator Date hidden'!X88)</f>
        <v>4</v>
      </c>
      <c r="X87" s="208">
        <f>IF('Indicator Date hidden'!Y88="x","x",$X$2-'Indicator Date hidden'!Y88)</f>
        <v>1</v>
      </c>
      <c r="Y87" s="208">
        <f>IF('Indicator Date hidden'!Z88="x","x",$Y$2-'Indicator Date hidden'!Z88)</f>
        <v>0</v>
      </c>
      <c r="Z87" s="208">
        <f>IF('Indicator Date hidden'!AA88="x","x",$Z$2-'Indicator Date hidden'!AA88)</f>
        <v>0</v>
      </c>
      <c r="AA87" s="208">
        <f>IF('Indicator Date hidden'!AB88="x","x",$AA$2-'Indicator Date hidden'!AB88)</f>
        <v>0</v>
      </c>
      <c r="AB87" s="208">
        <f>IF('Indicator Date hidden'!AC88="x","x",$AB$2-'Indicator Date hidden'!AC88)</f>
        <v>0</v>
      </c>
      <c r="AC87" s="208">
        <f>IF('Indicator Date hidden'!AD88="x","x",$AC$2-'Indicator Date hidden'!AD88)</f>
        <v>0</v>
      </c>
      <c r="AD87" s="208" t="str">
        <f>IF('Indicator Date hidden'!AE88="x","x",$AD$2-'Indicator Date hidden'!AE88)</f>
        <v>x</v>
      </c>
      <c r="AE87" s="208">
        <f>IF('Indicator Date hidden'!AF88="x","x",$AE$2-'Indicator Date hidden'!AF88)</f>
        <v>0</v>
      </c>
      <c r="AF87" s="208">
        <f>IF('Indicator Date hidden'!AG88="x","x",$AF$2-'Indicator Date hidden'!AG88)</f>
        <v>0</v>
      </c>
      <c r="AG87" s="208">
        <f>IF('Indicator Date hidden'!AH88="x","x",$AG$2-'Indicator Date hidden'!AH88)</f>
        <v>0</v>
      </c>
      <c r="AH87" s="208">
        <f>IF('Indicator Date hidden'!AI88="x","x",$AH$2-'Indicator Date hidden'!AI88)</f>
        <v>0</v>
      </c>
      <c r="AI87" s="208">
        <f>IF('Indicator Date hidden'!AJ88="x","x",$AI$2-'Indicator Date hidden'!AJ88)</f>
        <v>0</v>
      </c>
      <c r="AJ87" s="208" t="str">
        <f>IF('Indicator Date hidden'!AK88="x","x",$AJ$2-'Indicator Date hidden'!AK88)</f>
        <v>x</v>
      </c>
      <c r="AK87" s="208">
        <f>IF('Indicator Date hidden'!AL88="x","x",$AK$2-'Indicator Date hidden'!AL88)</f>
        <v>1</v>
      </c>
      <c r="AL87" s="208">
        <f>IF('Indicator Date hidden'!AM88="x","x",$AL$2-'Indicator Date hidden'!AM88)</f>
        <v>0</v>
      </c>
      <c r="AM87" s="208">
        <f>IF('Indicator Date hidden'!AN88="x","x",$AM$2-'Indicator Date hidden'!AN88)</f>
        <v>0</v>
      </c>
      <c r="AN87" s="208">
        <f>IF('Indicator Date hidden'!AO88="x","x",$AN$2-'Indicator Date hidden'!AO88)</f>
        <v>0</v>
      </c>
      <c r="AO87" s="208" t="str">
        <f>IF('Indicator Date hidden'!AP88="x","x",$AO$2-'Indicator Date hidden'!AP88)</f>
        <v>x</v>
      </c>
      <c r="AP87" s="208" t="str">
        <f>IF('Indicator Date hidden'!AQ88="x","x",$AP$2-'Indicator Date hidden'!AQ88)</f>
        <v>x</v>
      </c>
      <c r="AQ87" s="208">
        <f>IF('Indicator Date hidden'!AR88="x","x",$AQ$2-'Indicator Date hidden'!AR88)</f>
        <v>4</v>
      </c>
      <c r="AR87" s="208">
        <f>IF('Indicator Date hidden'!AS88="x","x",$AR$2-'Indicator Date hidden'!AS88)</f>
        <v>0</v>
      </c>
      <c r="AS87" s="208">
        <f>IF('Indicator Date hidden'!AT88="x","x",$AS$2-'Indicator Date hidden'!AT88)</f>
        <v>0</v>
      </c>
      <c r="AT87" s="208">
        <f>IF('Indicator Date hidden'!AU88="x","x",$AT$2-'Indicator Date hidden'!AU88)</f>
        <v>0</v>
      </c>
      <c r="AU87" s="208">
        <f>IF('Indicator Date hidden'!AV88="x","x",$AU$2-'Indicator Date hidden'!AV88)</f>
        <v>5</v>
      </c>
      <c r="AV87" s="208">
        <f>IF('Indicator Date hidden'!AW88="x","x",$AV$2-'Indicator Date hidden'!AW88)</f>
        <v>0</v>
      </c>
      <c r="AW87" s="208">
        <f>IF('Indicator Date hidden'!AX88="x","x",$AW$2-'Indicator Date hidden'!AX88)</f>
        <v>0</v>
      </c>
      <c r="AX87" s="208">
        <f>IF('Indicator Date hidden'!AY88="x","x",$AX$2-'Indicator Date hidden'!AY88)</f>
        <v>0</v>
      </c>
      <c r="AY87" s="208">
        <f>IF('Indicator Date hidden'!AZ88="x","x",$AY$2-'Indicator Date hidden'!AZ88)</f>
        <v>0</v>
      </c>
      <c r="AZ87" s="208">
        <f>IF('Indicator Date hidden'!BA88="x","x",$AZ$2-'Indicator Date hidden'!BA88)</f>
        <v>0</v>
      </c>
      <c r="BA87">
        <f t="shared" si="10"/>
        <v>18</v>
      </c>
      <c r="BB87" s="21">
        <f t="shared" si="11"/>
        <v>0.38297872340425532</v>
      </c>
      <c r="BC87">
        <f t="shared" si="12"/>
        <v>6</v>
      </c>
      <c r="BD87" s="21">
        <f t="shared" si="13"/>
        <v>1.1402349793169586</v>
      </c>
      <c r="BE87" s="277">
        <f t="shared" si="14"/>
        <v>0</v>
      </c>
    </row>
    <row r="88" spans="1:57" x14ac:dyDescent="0.35">
      <c r="A88" t="s">
        <v>7507</v>
      </c>
      <c r="B88" s="208">
        <f>IF('Indicator Date hidden'!C89="x","x",$B$2-'Indicator Date hidden'!C89)</f>
        <v>0</v>
      </c>
      <c r="C88" s="208">
        <f>IF('Indicator Date hidden'!D89="x","x",$C$2-'Indicator Date hidden'!D89)</f>
        <v>0</v>
      </c>
      <c r="D88" s="208">
        <f>IF('Indicator Date hidden'!E89="x","x",$D$2-'Indicator Date hidden'!E89)</f>
        <v>0</v>
      </c>
      <c r="E88" s="208">
        <f>IF('Indicator Date hidden'!F89="x","x",$E$2-'Indicator Date hidden'!F89)</f>
        <v>0</v>
      </c>
      <c r="F88" s="208">
        <f>IF('Indicator Date hidden'!G89="x","x",$F$2-'Indicator Date hidden'!G89)</f>
        <v>0</v>
      </c>
      <c r="G88" s="208">
        <f>IF('Indicator Date hidden'!H89="x","x",$G$2-'Indicator Date hidden'!H89)</f>
        <v>0</v>
      </c>
      <c r="H88" s="208">
        <f>IF('Indicator Date hidden'!I89="x","x",$H$2-'Indicator Date hidden'!I89)</f>
        <v>0</v>
      </c>
      <c r="I88" s="208">
        <f>IF('Indicator Date hidden'!J89="x","x",$I$2-'Indicator Date hidden'!J89)</f>
        <v>0</v>
      </c>
      <c r="J88" s="208">
        <f>IF('Indicator Date hidden'!K89="x","x",$J$2-'Indicator Date hidden'!K89)</f>
        <v>0</v>
      </c>
      <c r="K88" s="208">
        <f>IF('Indicator Date hidden'!L89="x","x",$K$2-'Indicator Date hidden'!L89)</f>
        <v>0</v>
      </c>
      <c r="L88" s="208">
        <f>IF('Indicator Date hidden'!M89="x","x",$L$2-'Indicator Date hidden'!M89)</f>
        <v>0</v>
      </c>
      <c r="M88" s="208">
        <f>IF('Indicator Date hidden'!N89="x","x",$M$2-'Indicator Date hidden'!N89)</f>
        <v>0</v>
      </c>
      <c r="N88" s="208">
        <f>IF('Indicator Date hidden'!O89="x","x",$N$2-'Indicator Date hidden'!O89)</f>
        <v>0</v>
      </c>
      <c r="O88" s="208">
        <f>IF('Indicator Date hidden'!P89="x","x",$O$2-'Indicator Date hidden'!P89)</f>
        <v>0</v>
      </c>
      <c r="P88" s="208">
        <f>IF('Indicator Date hidden'!Q89="x","x",$P$2-'Indicator Date hidden'!Q89)</f>
        <v>0</v>
      </c>
      <c r="Q88" s="208">
        <f>IF('Indicator Date hidden'!R89="x","x",$Q$2-'Indicator Date hidden'!R89)</f>
        <v>5</v>
      </c>
      <c r="R88" s="208">
        <f>IF('Indicator Date hidden'!S89="x","x",$R$2-'Indicator Date hidden'!S89)</f>
        <v>0</v>
      </c>
      <c r="S88" s="208">
        <f>IF('Indicator Date hidden'!T89="x","x",$S$2-'Indicator Date hidden'!T89)</f>
        <v>0</v>
      </c>
      <c r="T88" s="208">
        <f>IF('Indicator Date hidden'!U89="x","x",$T$2-'Indicator Date hidden'!U89)</f>
        <v>0</v>
      </c>
      <c r="U88" s="208">
        <f>IF('Indicator Date hidden'!V89="x","x",$U$2-'Indicator Date hidden'!V89)</f>
        <v>0</v>
      </c>
      <c r="V88" s="208">
        <f>IF('Indicator Date hidden'!W89="x","x",$V$2-'Indicator Date hidden'!W89)</f>
        <v>0</v>
      </c>
      <c r="W88" s="208">
        <f>IF('Indicator Date hidden'!X89="x","x",$W$2-'Indicator Date hidden'!X89)</f>
        <v>0</v>
      </c>
      <c r="X88" s="208">
        <f>IF('Indicator Date hidden'!Y89="x","x",$X$2-'Indicator Date hidden'!Y89)</f>
        <v>1</v>
      </c>
      <c r="Y88" s="208">
        <f>IF('Indicator Date hidden'!Z89="x","x",$Y$2-'Indicator Date hidden'!Z89)</f>
        <v>0</v>
      </c>
      <c r="Z88" s="208">
        <f>IF('Indicator Date hidden'!AA89="x","x",$Z$2-'Indicator Date hidden'!AA89)</f>
        <v>0</v>
      </c>
      <c r="AA88" s="208">
        <f>IF('Indicator Date hidden'!AB89="x","x",$AA$2-'Indicator Date hidden'!AB89)</f>
        <v>0</v>
      </c>
      <c r="AB88" s="208">
        <f>IF('Indicator Date hidden'!AC89="x","x",$AB$2-'Indicator Date hidden'!AC89)</f>
        <v>0</v>
      </c>
      <c r="AC88" s="208">
        <f>IF('Indicator Date hidden'!AD89="x","x",$AC$2-'Indicator Date hidden'!AD89)</f>
        <v>0</v>
      </c>
      <c r="AD88" s="208">
        <f>IF('Indicator Date hidden'!AE89="x","x",$AD$2-'Indicator Date hidden'!AE89)</f>
        <v>0</v>
      </c>
      <c r="AE88" s="208">
        <f>IF('Indicator Date hidden'!AF89="x","x",$AE$2-'Indicator Date hidden'!AF89)</f>
        <v>0</v>
      </c>
      <c r="AF88" s="208">
        <f>IF('Indicator Date hidden'!AG89="x","x",$AF$2-'Indicator Date hidden'!AG89)</f>
        <v>8</v>
      </c>
      <c r="AG88" s="208">
        <f>IF('Indicator Date hidden'!AH89="x","x",$AG$2-'Indicator Date hidden'!AH89)</f>
        <v>0</v>
      </c>
      <c r="AH88" s="208">
        <f>IF('Indicator Date hidden'!AI89="x","x",$AH$2-'Indicator Date hidden'!AI89)</f>
        <v>0</v>
      </c>
      <c r="AI88" s="208">
        <f>IF('Indicator Date hidden'!AJ89="x","x",$AI$2-'Indicator Date hidden'!AJ89)</f>
        <v>0</v>
      </c>
      <c r="AJ88" s="208">
        <f>IF('Indicator Date hidden'!AK89="x","x",$AJ$2-'Indicator Date hidden'!AK89)</f>
        <v>1</v>
      </c>
      <c r="AK88" s="208">
        <f>IF('Indicator Date hidden'!AL89="x","x",$AK$2-'Indicator Date hidden'!AL89)</f>
        <v>0</v>
      </c>
      <c r="AL88" s="208">
        <f>IF('Indicator Date hidden'!AM89="x","x",$AL$2-'Indicator Date hidden'!AM89)</f>
        <v>0</v>
      </c>
      <c r="AM88" s="208">
        <f>IF('Indicator Date hidden'!AN89="x","x",$AM$2-'Indicator Date hidden'!AN89)</f>
        <v>0</v>
      </c>
      <c r="AN88" s="208">
        <f>IF('Indicator Date hidden'!AO89="x","x",$AN$2-'Indicator Date hidden'!AO89)</f>
        <v>0</v>
      </c>
      <c r="AO88" s="208">
        <f>IF('Indicator Date hidden'!AP89="x","x",$AO$2-'Indicator Date hidden'!AP89)</f>
        <v>1</v>
      </c>
      <c r="AP88" s="208">
        <f>IF('Indicator Date hidden'!AQ89="x","x",$AP$2-'Indicator Date hidden'!AQ89)</f>
        <v>0</v>
      </c>
      <c r="AQ88" s="208">
        <f>IF('Indicator Date hidden'!AR89="x","x",$AQ$2-'Indicator Date hidden'!AR89)</f>
        <v>0</v>
      </c>
      <c r="AR88" s="208">
        <f>IF('Indicator Date hidden'!AS89="x","x",$AR$2-'Indicator Date hidden'!AS89)</f>
        <v>0</v>
      </c>
      <c r="AS88" s="208">
        <f>IF('Indicator Date hidden'!AT89="x","x",$AS$2-'Indicator Date hidden'!AT89)</f>
        <v>0</v>
      </c>
      <c r="AT88" s="208">
        <f>IF('Indicator Date hidden'!AU89="x","x",$AT$2-'Indicator Date hidden'!AU89)</f>
        <v>0</v>
      </c>
      <c r="AU88" s="208">
        <f>IF('Indicator Date hidden'!AV89="x","x",$AU$2-'Indicator Date hidden'!AV89)</f>
        <v>7</v>
      </c>
      <c r="AV88" s="208">
        <f>IF('Indicator Date hidden'!AW89="x","x",$AV$2-'Indicator Date hidden'!AW89)</f>
        <v>0</v>
      </c>
      <c r="AW88" s="208">
        <f>IF('Indicator Date hidden'!AX89="x","x",$AW$2-'Indicator Date hidden'!AX89)</f>
        <v>0</v>
      </c>
      <c r="AX88" s="208">
        <f>IF('Indicator Date hidden'!AY89="x","x",$AX$2-'Indicator Date hidden'!AY89)</f>
        <v>0</v>
      </c>
      <c r="AY88" s="208">
        <f>IF('Indicator Date hidden'!AZ89="x","x",$AY$2-'Indicator Date hidden'!AZ89)</f>
        <v>0</v>
      </c>
      <c r="AZ88" s="208">
        <f>IF('Indicator Date hidden'!BA89="x","x",$AZ$2-'Indicator Date hidden'!BA89)</f>
        <v>0</v>
      </c>
      <c r="BA88">
        <f t="shared" si="10"/>
        <v>23</v>
      </c>
      <c r="BB88" s="21">
        <f t="shared" si="11"/>
        <v>0.45098039215686275</v>
      </c>
      <c r="BC88">
        <f t="shared" si="12"/>
        <v>6</v>
      </c>
      <c r="BD88" s="21">
        <f t="shared" si="13"/>
        <v>1.6004132492087735</v>
      </c>
      <c r="BE88" s="277">
        <f t="shared" si="14"/>
        <v>0</v>
      </c>
    </row>
    <row r="89" spans="1:57" x14ac:dyDescent="0.35">
      <c r="A89" t="s">
        <v>7509</v>
      </c>
      <c r="B89" s="208">
        <f>IF('Indicator Date hidden'!C90="x","x",$B$2-'Indicator Date hidden'!C90)</f>
        <v>0</v>
      </c>
      <c r="C89" s="208">
        <f>IF('Indicator Date hidden'!D90="x","x",$C$2-'Indicator Date hidden'!D90)</f>
        <v>0</v>
      </c>
      <c r="D89" s="208">
        <f>IF('Indicator Date hidden'!E90="x","x",$D$2-'Indicator Date hidden'!E90)</f>
        <v>0</v>
      </c>
      <c r="E89" s="208">
        <f>IF('Indicator Date hidden'!F90="x","x",$E$2-'Indicator Date hidden'!F90)</f>
        <v>0</v>
      </c>
      <c r="F89" s="208">
        <f>IF('Indicator Date hidden'!G90="x","x",$F$2-'Indicator Date hidden'!G90)</f>
        <v>0</v>
      </c>
      <c r="G89" s="208">
        <f>IF('Indicator Date hidden'!H90="x","x",$G$2-'Indicator Date hidden'!H90)</f>
        <v>0</v>
      </c>
      <c r="H89" s="208">
        <f>IF('Indicator Date hidden'!I90="x","x",$H$2-'Indicator Date hidden'!I90)</f>
        <v>0</v>
      </c>
      <c r="I89" s="208">
        <f>IF('Indicator Date hidden'!J90="x","x",$I$2-'Indicator Date hidden'!J90)</f>
        <v>0</v>
      </c>
      <c r="J89" s="208">
        <f>IF('Indicator Date hidden'!K90="x","x",$J$2-'Indicator Date hidden'!K90)</f>
        <v>0</v>
      </c>
      <c r="K89" s="208">
        <f>IF('Indicator Date hidden'!L90="x","x",$K$2-'Indicator Date hidden'!L90)</f>
        <v>0</v>
      </c>
      <c r="L89" s="208">
        <f>IF('Indicator Date hidden'!M90="x","x",$L$2-'Indicator Date hidden'!M90)</f>
        <v>0</v>
      </c>
      <c r="M89" s="208">
        <f>IF('Indicator Date hidden'!N90="x","x",$M$2-'Indicator Date hidden'!N90)</f>
        <v>0</v>
      </c>
      <c r="N89" s="208">
        <f>IF('Indicator Date hidden'!O90="x","x",$N$2-'Indicator Date hidden'!O90)</f>
        <v>0</v>
      </c>
      <c r="O89" s="208">
        <f>IF('Indicator Date hidden'!P90="x","x",$O$2-'Indicator Date hidden'!P90)</f>
        <v>0</v>
      </c>
      <c r="P89" s="208">
        <f>IF('Indicator Date hidden'!Q90="x","x",$P$2-'Indicator Date hidden'!Q90)</f>
        <v>0</v>
      </c>
      <c r="Q89" s="208" t="str">
        <f>IF('Indicator Date hidden'!R90="x","x",$Q$2-'Indicator Date hidden'!R90)</f>
        <v>x</v>
      </c>
      <c r="R89" s="208">
        <f>IF('Indicator Date hidden'!S90="x","x",$R$2-'Indicator Date hidden'!S90)</f>
        <v>0</v>
      </c>
      <c r="S89" s="208">
        <f>IF('Indicator Date hidden'!T90="x","x",$S$2-'Indicator Date hidden'!T90)</f>
        <v>0</v>
      </c>
      <c r="T89" s="208">
        <f>IF('Indicator Date hidden'!U90="x","x",$T$2-'Indicator Date hidden'!U90)</f>
        <v>0</v>
      </c>
      <c r="U89" s="208">
        <f>IF('Indicator Date hidden'!V90="x","x",$U$2-'Indicator Date hidden'!V90)</f>
        <v>0</v>
      </c>
      <c r="V89" s="208">
        <f>IF('Indicator Date hidden'!W90="x","x",$V$2-'Indicator Date hidden'!W90)</f>
        <v>0</v>
      </c>
      <c r="W89" s="208">
        <f>IF('Indicator Date hidden'!X90="x","x",$W$2-'Indicator Date hidden'!X90)</f>
        <v>5</v>
      </c>
      <c r="X89" s="208">
        <f>IF('Indicator Date hidden'!Y90="x","x",$X$2-'Indicator Date hidden'!Y90)</f>
        <v>4</v>
      </c>
      <c r="Y89" s="208">
        <f>IF('Indicator Date hidden'!Z90="x","x",$Y$2-'Indicator Date hidden'!Z90)</f>
        <v>0</v>
      </c>
      <c r="Z89" s="208">
        <f>IF('Indicator Date hidden'!AA90="x","x",$Z$2-'Indicator Date hidden'!AA90)</f>
        <v>0</v>
      </c>
      <c r="AA89" s="208" t="str">
        <f>IF('Indicator Date hidden'!AB90="x","x",$AA$2-'Indicator Date hidden'!AB90)</f>
        <v>x</v>
      </c>
      <c r="AB89" s="208">
        <f>IF('Indicator Date hidden'!AC90="x","x",$AB$2-'Indicator Date hidden'!AC90)</f>
        <v>0</v>
      </c>
      <c r="AC89" s="208">
        <f>IF('Indicator Date hidden'!AD90="x","x",$AC$2-'Indicator Date hidden'!AD90)</f>
        <v>0</v>
      </c>
      <c r="AD89" s="208" t="str">
        <f>IF('Indicator Date hidden'!AE90="x","x",$AD$2-'Indicator Date hidden'!AE90)</f>
        <v>x</v>
      </c>
      <c r="AE89" s="208" t="str">
        <f>IF('Indicator Date hidden'!AF90="x","x",$AE$2-'Indicator Date hidden'!AF90)</f>
        <v>x</v>
      </c>
      <c r="AF89" s="208">
        <f>IF('Indicator Date hidden'!AG90="x","x",$AF$2-'Indicator Date hidden'!AG90)</f>
        <v>7</v>
      </c>
      <c r="AG89" s="208">
        <f>IF('Indicator Date hidden'!AH90="x","x",$AG$2-'Indicator Date hidden'!AH90)</f>
        <v>0</v>
      </c>
      <c r="AH89" s="208">
        <f>IF('Indicator Date hidden'!AI90="x","x",$AH$2-'Indicator Date hidden'!AI90)</f>
        <v>0</v>
      </c>
      <c r="AI89" s="208">
        <f>IF('Indicator Date hidden'!AJ90="x","x",$AI$2-'Indicator Date hidden'!AJ90)</f>
        <v>0</v>
      </c>
      <c r="AJ89" s="208" t="str">
        <f>IF('Indicator Date hidden'!AK90="x","x",$AJ$2-'Indicator Date hidden'!AK90)</f>
        <v>x</v>
      </c>
      <c r="AK89" s="208" t="str">
        <f>IF('Indicator Date hidden'!AL90="x","x",$AK$2-'Indicator Date hidden'!AL90)</f>
        <v>x</v>
      </c>
      <c r="AL89" s="208">
        <f>IF('Indicator Date hidden'!AM90="x","x",$AL$2-'Indicator Date hidden'!AM90)</f>
        <v>0</v>
      </c>
      <c r="AM89" s="208">
        <f>IF('Indicator Date hidden'!AN90="x","x",$AM$2-'Indicator Date hidden'!AN90)</f>
        <v>0</v>
      </c>
      <c r="AN89" s="208">
        <f>IF('Indicator Date hidden'!AO90="x","x",$AN$2-'Indicator Date hidden'!AO90)</f>
        <v>0</v>
      </c>
      <c r="AO89" s="208" t="str">
        <f>IF('Indicator Date hidden'!AP90="x","x",$AO$2-'Indicator Date hidden'!AP90)</f>
        <v>x</v>
      </c>
      <c r="AP89" s="208" t="str">
        <f>IF('Indicator Date hidden'!AQ90="x","x",$AP$2-'Indicator Date hidden'!AQ90)</f>
        <v>x</v>
      </c>
      <c r="AQ89" s="208" t="str">
        <f>IF('Indicator Date hidden'!AR90="x","x",$AQ$2-'Indicator Date hidden'!AR90)</f>
        <v>x</v>
      </c>
      <c r="AR89" s="208">
        <f>IF('Indicator Date hidden'!AS90="x","x",$AR$2-'Indicator Date hidden'!AS90)</f>
        <v>0</v>
      </c>
      <c r="AS89" s="208" t="str">
        <f>IF('Indicator Date hidden'!AT90="x","x",$AS$2-'Indicator Date hidden'!AT90)</f>
        <v>x</v>
      </c>
      <c r="AT89" s="208">
        <f>IF('Indicator Date hidden'!AU90="x","x",$AT$2-'Indicator Date hidden'!AU90)</f>
        <v>0</v>
      </c>
      <c r="AU89" s="208" t="str">
        <f>IF('Indicator Date hidden'!AV90="x","x",$AU$2-'Indicator Date hidden'!AV90)</f>
        <v>x</v>
      </c>
      <c r="AV89" s="208">
        <f>IF('Indicator Date hidden'!AW90="x","x",$AV$2-'Indicator Date hidden'!AW90)</f>
        <v>0</v>
      </c>
      <c r="AW89" s="208">
        <f>IF('Indicator Date hidden'!AX90="x","x",$AW$2-'Indicator Date hidden'!AX90)</f>
        <v>0</v>
      </c>
      <c r="AX89" s="208">
        <f>IF('Indicator Date hidden'!AY90="x","x",$AX$2-'Indicator Date hidden'!AY90)</f>
        <v>0</v>
      </c>
      <c r="AY89" s="208">
        <f>IF('Indicator Date hidden'!AZ90="x","x",$AY$2-'Indicator Date hidden'!AZ90)</f>
        <v>0</v>
      </c>
      <c r="AZ89" s="208">
        <f>IF('Indicator Date hidden'!BA90="x","x",$AZ$2-'Indicator Date hidden'!BA90)</f>
        <v>0</v>
      </c>
      <c r="BA89">
        <f t="shared" si="10"/>
        <v>16</v>
      </c>
      <c r="BB89" s="21">
        <f t="shared" si="11"/>
        <v>0.4</v>
      </c>
      <c r="BC89">
        <f t="shared" si="12"/>
        <v>3</v>
      </c>
      <c r="BD89" s="21">
        <f t="shared" si="13"/>
        <v>1.4456832294800961</v>
      </c>
      <c r="BE89" s="277">
        <f t="shared" si="14"/>
        <v>0</v>
      </c>
    </row>
    <row r="90" spans="1:57" x14ac:dyDescent="0.35">
      <c r="A90" t="s">
        <v>7440</v>
      </c>
      <c r="B90" s="208">
        <f>IF('Indicator Date hidden'!C91="x","x",$B$2-'Indicator Date hidden'!C91)</f>
        <v>0</v>
      </c>
      <c r="C90" s="208">
        <f>IF('Indicator Date hidden'!D91="x","x",$C$2-'Indicator Date hidden'!D91)</f>
        <v>0</v>
      </c>
      <c r="D90" s="208">
        <f>IF('Indicator Date hidden'!E91="x","x",$D$2-'Indicator Date hidden'!E91)</f>
        <v>0</v>
      </c>
      <c r="E90" s="208">
        <f>IF('Indicator Date hidden'!F91="x","x",$E$2-'Indicator Date hidden'!F91)</f>
        <v>0</v>
      </c>
      <c r="F90" s="208">
        <f>IF('Indicator Date hidden'!G91="x","x",$F$2-'Indicator Date hidden'!G91)</f>
        <v>0</v>
      </c>
      <c r="G90" s="208">
        <f>IF('Indicator Date hidden'!H91="x","x",$G$2-'Indicator Date hidden'!H91)</f>
        <v>0</v>
      </c>
      <c r="H90" s="208">
        <f>IF('Indicator Date hidden'!I91="x","x",$H$2-'Indicator Date hidden'!I91)</f>
        <v>0</v>
      </c>
      <c r="I90" s="208">
        <f>IF('Indicator Date hidden'!J91="x","x",$I$2-'Indicator Date hidden'!J91)</f>
        <v>0</v>
      </c>
      <c r="J90" s="208">
        <f>IF('Indicator Date hidden'!K91="x","x",$J$2-'Indicator Date hidden'!K91)</f>
        <v>0</v>
      </c>
      <c r="K90" s="208">
        <f>IF('Indicator Date hidden'!L91="x","x",$K$2-'Indicator Date hidden'!L91)</f>
        <v>0</v>
      </c>
      <c r="L90" s="208">
        <f>IF('Indicator Date hidden'!M91="x","x",$L$2-'Indicator Date hidden'!M91)</f>
        <v>0</v>
      </c>
      <c r="M90" s="208">
        <f>IF('Indicator Date hidden'!N91="x","x",$M$2-'Indicator Date hidden'!N91)</f>
        <v>0</v>
      </c>
      <c r="N90" s="208">
        <f>IF('Indicator Date hidden'!O91="x","x",$N$2-'Indicator Date hidden'!O91)</f>
        <v>0</v>
      </c>
      <c r="O90" s="208">
        <f>IF('Indicator Date hidden'!P91="x","x",$O$2-'Indicator Date hidden'!P91)</f>
        <v>0</v>
      </c>
      <c r="P90" s="208" t="str">
        <f>IF('Indicator Date hidden'!Q91="x","x",$P$2-'Indicator Date hidden'!Q91)</f>
        <v>x</v>
      </c>
      <c r="Q90" s="208" t="str">
        <f>IF('Indicator Date hidden'!R91="x","x",$Q$2-'Indicator Date hidden'!R91)</f>
        <v>x</v>
      </c>
      <c r="R90" s="208">
        <f>IF('Indicator Date hidden'!S91="x","x",$R$2-'Indicator Date hidden'!S91)</f>
        <v>0</v>
      </c>
      <c r="S90" s="208">
        <f>IF('Indicator Date hidden'!T91="x","x",$S$2-'Indicator Date hidden'!T91)</f>
        <v>0</v>
      </c>
      <c r="T90" s="208">
        <f>IF('Indicator Date hidden'!U91="x","x",$T$2-'Indicator Date hidden'!U91)</f>
        <v>0</v>
      </c>
      <c r="U90" s="208" t="str">
        <f>IF('Indicator Date hidden'!V91="x","x",$U$2-'Indicator Date hidden'!V91)</f>
        <v>x</v>
      </c>
      <c r="V90" s="208">
        <f>IF('Indicator Date hidden'!W91="x","x",$V$2-'Indicator Date hidden'!W91)</f>
        <v>0</v>
      </c>
      <c r="W90" s="208">
        <f>IF('Indicator Date hidden'!X91="x","x",$W$2-'Indicator Date hidden'!X91)</f>
        <v>2</v>
      </c>
      <c r="X90" s="208" t="str">
        <f>IF('Indicator Date hidden'!Y91="x","x",$X$2-'Indicator Date hidden'!Y91)</f>
        <v>x</v>
      </c>
      <c r="Y90" s="208">
        <f>IF('Indicator Date hidden'!Z91="x","x",$Y$2-'Indicator Date hidden'!Z91)</f>
        <v>0</v>
      </c>
      <c r="Z90" s="208">
        <f>IF('Indicator Date hidden'!AA91="x","x",$Z$2-'Indicator Date hidden'!AA91)</f>
        <v>0</v>
      </c>
      <c r="AA90" s="208" t="str">
        <f>IF('Indicator Date hidden'!AB91="x","x",$AA$2-'Indicator Date hidden'!AB91)</f>
        <v>x</v>
      </c>
      <c r="AB90" s="208" t="str">
        <f>IF('Indicator Date hidden'!AC91="x","x",$AB$2-'Indicator Date hidden'!AC91)</f>
        <v>x</v>
      </c>
      <c r="AC90" s="208">
        <f>IF('Indicator Date hidden'!AD91="x","x",$AC$2-'Indicator Date hidden'!AD91)</f>
        <v>0</v>
      </c>
      <c r="AD90" s="208">
        <f>IF('Indicator Date hidden'!AE91="x","x",$AD$2-'Indicator Date hidden'!AE91)</f>
        <v>0</v>
      </c>
      <c r="AE90" s="208" t="str">
        <f>IF('Indicator Date hidden'!AF91="x","x",$AE$2-'Indicator Date hidden'!AF91)</f>
        <v>x</v>
      </c>
      <c r="AF90" s="208" t="str">
        <f>IF('Indicator Date hidden'!AG91="x","x",$AF$2-'Indicator Date hidden'!AG91)</f>
        <v>x</v>
      </c>
      <c r="AG90" s="208">
        <f>IF('Indicator Date hidden'!AH91="x","x",$AG$2-'Indicator Date hidden'!AH91)</f>
        <v>0</v>
      </c>
      <c r="AH90" s="208">
        <f>IF('Indicator Date hidden'!AI91="x","x",$AH$2-'Indicator Date hidden'!AI91)</f>
        <v>0</v>
      </c>
      <c r="AI90" s="208">
        <f>IF('Indicator Date hidden'!AJ91="x","x",$AI$2-'Indicator Date hidden'!AJ91)</f>
        <v>0</v>
      </c>
      <c r="AJ90" s="208" t="str">
        <f>IF('Indicator Date hidden'!AK91="x","x",$AJ$2-'Indicator Date hidden'!AK91)</f>
        <v>x</v>
      </c>
      <c r="AK90" s="208" t="str">
        <f>IF('Indicator Date hidden'!AL91="x","x",$AK$2-'Indicator Date hidden'!AL91)</f>
        <v>x</v>
      </c>
      <c r="AL90" s="208">
        <f>IF('Indicator Date hidden'!AM91="x","x",$AL$2-'Indicator Date hidden'!AM91)</f>
        <v>0</v>
      </c>
      <c r="AM90" s="208">
        <f>IF('Indicator Date hidden'!AN91="x","x",$AM$2-'Indicator Date hidden'!AN91)</f>
        <v>0</v>
      </c>
      <c r="AN90" s="208">
        <f>IF('Indicator Date hidden'!AO91="x","x",$AN$2-'Indicator Date hidden'!AO91)</f>
        <v>0</v>
      </c>
      <c r="AO90" s="208" t="str">
        <f>IF('Indicator Date hidden'!AP91="x","x",$AO$2-'Indicator Date hidden'!AP91)</f>
        <v>x</v>
      </c>
      <c r="AP90" s="208" t="str">
        <f>IF('Indicator Date hidden'!AQ91="x","x",$AP$2-'Indicator Date hidden'!AQ91)</f>
        <v>x</v>
      </c>
      <c r="AQ90" s="208" t="str">
        <f>IF('Indicator Date hidden'!AR91="x","x",$AQ$2-'Indicator Date hidden'!AR91)</f>
        <v>x</v>
      </c>
      <c r="AR90" s="208">
        <f>IF('Indicator Date hidden'!AS91="x","x",$AR$2-'Indicator Date hidden'!AS91)</f>
        <v>0</v>
      </c>
      <c r="AS90" s="208">
        <f>IF('Indicator Date hidden'!AT91="x","x",$AS$2-'Indicator Date hidden'!AT91)</f>
        <v>0</v>
      </c>
      <c r="AT90" s="208">
        <f>IF('Indicator Date hidden'!AU91="x","x",$AT$2-'Indicator Date hidden'!AU91)</f>
        <v>0</v>
      </c>
      <c r="AU90" s="208">
        <f>IF('Indicator Date hidden'!AV91="x","x",$AU$2-'Indicator Date hidden'!AV91)</f>
        <v>6</v>
      </c>
      <c r="AV90" s="208">
        <f>IF('Indicator Date hidden'!AW91="x","x",$AV$2-'Indicator Date hidden'!AW91)</f>
        <v>0</v>
      </c>
      <c r="AW90" s="208">
        <f>IF('Indicator Date hidden'!AX91="x","x",$AW$2-'Indicator Date hidden'!AX91)</f>
        <v>0</v>
      </c>
      <c r="AX90" s="208">
        <f>IF('Indicator Date hidden'!AY91="x","x",$AX$2-'Indicator Date hidden'!AY91)</f>
        <v>0</v>
      </c>
      <c r="AY90" s="208">
        <f>IF('Indicator Date hidden'!AZ91="x","x",$AY$2-'Indicator Date hidden'!AZ91)</f>
        <v>0</v>
      </c>
      <c r="AZ90" s="208">
        <f>IF('Indicator Date hidden'!BA91="x","x",$AZ$2-'Indicator Date hidden'!BA91)</f>
        <v>0</v>
      </c>
      <c r="BA90">
        <f t="shared" si="10"/>
        <v>8</v>
      </c>
      <c r="BB90" s="21">
        <f t="shared" si="11"/>
        <v>0.21052631578947367</v>
      </c>
      <c r="BC90">
        <f t="shared" si="12"/>
        <v>2</v>
      </c>
      <c r="BD90" s="21">
        <f t="shared" si="13"/>
        <v>1.0041465278073112</v>
      </c>
      <c r="BE90" s="277">
        <f t="shared" si="14"/>
        <v>0</v>
      </c>
    </row>
    <row r="91" spans="1:57" x14ac:dyDescent="0.35">
      <c r="A91" t="s">
        <v>7511</v>
      </c>
      <c r="B91" s="208">
        <f>IF('Indicator Date hidden'!C92="x","x",$B$2-'Indicator Date hidden'!C92)</f>
        <v>0</v>
      </c>
      <c r="C91" s="208">
        <f>IF('Indicator Date hidden'!D92="x","x",$C$2-'Indicator Date hidden'!D92)</f>
        <v>0</v>
      </c>
      <c r="D91" s="208">
        <f>IF('Indicator Date hidden'!E92="x","x",$D$2-'Indicator Date hidden'!E92)</f>
        <v>0</v>
      </c>
      <c r="E91" s="208">
        <f>IF('Indicator Date hidden'!F92="x","x",$E$2-'Indicator Date hidden'!F92)</f>
        <v>0</v>
      </c>
      <c r="F91" s="208">
        <f>IF('Indicator Date hidden'!G92="x","x",$F$2-'Indicator Date hidden'!G92)</f>
        <v>0</v>
      </c>
      <c r="G91" s="208">
        <f>IF('Indicator Date hidden'!H92="x","x",$G$2-'Indicator Date hidden'!H92)</f>
        <v>0</v>
      </c>
      <c r="H91" s="208">
        <f>IF('Indicator Date hidden'!I92="x","x",$H$2-'Indicator Date hidden'!I92)</f>
        <v>0</v>
      </c>
      <c r="I91" s="208">
        <f>IF('Indicator Date hidden'!J92="x","x",$I$2-'Indicator Date hidden'!J92)</f>
        <v>0</v>
      </c>
      <c r="J91" s="208">
        <f>IF('Indicator Date hidden'!K92="x","x",$J$2-'Indicator Date hidden'!K92)</f>
        <v>0</v>
      </c>
      <c r="K91" s="208">
        <f>IF('Indicator Date hidden'!L92="x","x",$K$2-'Indicator Date hidden'!L92)</f>
        <v>0</v>
      </c>
      <c r="L91" s="208">
        <f>IF('Indicator Date hidden'!M92="x","x",$L$2-'Indicator Date hidden'!M92)</f>
        <v>0</v>
      </c>
      <c r="M91" s="208">
        <f>IF('Indicator Date hidden'!N92="x","x",$M$2-'Indicator Date hidden'!N92)</f>
        <v>0</v>
      </c>
      <c r="N91" s="208">
        <f>IF('Indicator Date hidden'!O92="x","x",$N$2-'Indicator Date hidden'!O92)</f>
        <v>0</v>
      </c>
      <c r="O91" s="208">
        <f>IF('Indicator Date hidden'!P92="x","x",$O$2-'Indicator Date hidden'!P92)</f>
        <v>0</v>
      </c>
      <c r="P91" s="208">
        <f>IF('Indicator Date hidden'!Q92="x","x",$P$2-'Indicator Date hidden'!Q92)</f>
        <v>0</v>
      </c>
      <c r="Q91" s="208" t="str">
        <f>IF('Indicator Date hidden'!R92="x","x",$Q$2-'Indicator Date hidden'!R92)</f>
        <v>x</v>
      </c>
      <c r="R91" s="208">
        <f>IF('Indicator Date hidden'!S92="x","x",$R$2-'Indicator Date hidden'!S92)</f>
        <v>0</v>
      </c>
      <c r="S91" s="208">
        <f>IF('Indicator Date hidden'!T92="x","x",$S$2-'Indicator Date hidden'!T92)</f>
        <v>0</v>
      </c>
      <c r="T91" s="208">
        <f>IF('Indicator Date hidden'!U92="x","x",$T$2-'Indicator Date hidden'!U92)</f>
        <v>0</v>
      </c>
      <c r="U91" s="208" t="str">
        <f>IF('Indicator Date hidden'!V92="x","x",$U$2-'Indicator Date hidden'!V92)</f>
        <v>x</v>
      </c>
      <c r="V91" s="208">
        <f>IF('Indicator Date hidden'!W92="x","x",$V$2-'Indicator Date hidden'!W92)</f>
        <v>0</v>
      </c>
      <c r="W91" s="208">
        <f>IF('Indicator Date hidden'!X92="x","x",$W$2-'Indicator Date hidden'!X92)</f>
        <v>4</v>
      </c>
      <c r="X91" s="208">
        <f>IF('Indicator Date hidden'!Y92="x","x",$X$2-'Indicator Date hidden'!Y92)</f>
        <v>2</v>
      </c>
      <c r="Y91" s="208">
        <f>IF('Indicator Date hidden'!Z92="x","x",$Y$2-'Indicator Date hidden'!Z92)</f>
        <v>0</v>
      </c>
      <c r="Z91" s="208">
        <f>IF('Indicator Date hidden'!AA92="x","x",$Z$2-'Indicator Date hidden'!AA92)</f>
        <v>0</v>
      </c>
      <c r="AA91" s="208" t="str">
        <f>IF('Indicator Date hidden'!AB92="x","x",$AA$2-'Indicator Date hidden'!AB92)</f>
        <v>x</v>
      </c>
      <c r="AB91" s="208">
        <f>IF('Indicator Date hidden'!AC92="x","x",$AB$2-'Indicator Date hidden'!AC92)</f>
        <v>0</v>
      </c>
      <c r="AC91" s="208">
        <f>IF('Indicator Date hidden'!AD92="x","x",$AC$2-'Indicator Date hidden'!AD92)</f>
        <v>0</v>
      </c>
      <c r="AD91" s="208">
        <f>IF('Indicator Date hidden'!AE92="x","x",$AD$2-'Indicator Date hidden'!AE92)</f>
        <v>0</v>
      </c>
      <c r="AE91" s="208">
        <f>IF('Indicator Date hidden'!AF92="x","x",$AE$2-'Indicator Date hidden'!AF92)</f>
        <v>0</v>
      </c>
      <c r="AF91" s="208" t="str">
        <f>IF('Indicator Date hidden'!AG92="x","x",$AF$2-'Indicator Date hidden'!AG92)</f>
        <v>x</v>
      </c>
      <c r="AG91" s="208">
        <f>IF('Indicator Date hidden'!AH92="x","x",$AG$2-'Indicator Date hidden'!AH92)</f>
        <v>0</v>
      </c>
      <c r="AH91" s="208">
        <f>IF('Indicator Date hidden'!AI92="x","x",$AH$2-'Indicator Date hidden'!AI92)</f>
        <v>0</v>
      </c>
      <c r="AI91" s="208">
        <f>IF('Indicator Date hidden'!AJ92="x","x",$AI$2-'Indicator Date hidden'!AJ92)</f>
        <v>0</v>
      </c>
      <c r="AJ91" s="208" t="str">
        <f>IF('Indicator Date hidden'!AK92="x","x",$AJ$2-'Indicator Date hidden'!AK92)</f>
        <v>x</v>
      </c>
      <c r="AK91" s="208">
        <f>IF('Indicator Date hidden'!AL92="x","x",$AK$2-'Indicator Date hidden'!AL92)</f>
        <v>1</v>
      </c>
      <c r="AL91" s="208">
        <f>IF('Indicator Date hidden'!AM92="x","x",$AL$2-'Indicator Date hidden'!AM92)</f>
        <v>0</v>
      </c>
      <c r="AM91" s="208">
        <f>IF('Indicator Date hidden'!AN92="x","x",$AM$2-'Indicator Date hidden'!AN92)</f>
        <v>0</v>
      </c>
      <c r="AN91" s="208">
        <f>IF('Indicator Date hidden'!AO92="x","x",$AN$2-'Indicator Date hidden'!AO92)</f>
        <v>0</v>
      </c>
      <c r="AO91" s="208">
        <f>IF('Indicator Date hidden'!AP92="x","x",$AO$2-'Indicator Date hidden'!AP92)</f>
        <v>0</v>
      </c>
      <c r="AP91" s="208">
        <f>IF('Indicator Date hidden'!AQ92="x","x",$AP$2-'Indicator Date hidden'!AQ92)</f>
        <v>0</v>
      </c>
      <c r="AQ91" s="208">
        <f>IF('Indicator Date hidden'!AR92="x","x",$AQ$2-'Indicator Date hidden'!AR92)</f>
        <v>4</v>
      </c>
      <c r="AR91" s="208">
        <f>IF('Indicator Date hidden'!AS92="x","x",$AR$2-'Indicator Date hidden'!AS92)</f>
        <v>0</v>
      </c>
      <c r="AS91" s="208">
        <f>IF('Indicator Date hidden'!AT92="x","x",$AS$2-'Indicator Date hidden'!AT92)</f>
        <v>0</v>
      </c>
      <c r="AT91" s="208">
        <f>IF('Indicator Date hidden'!AU92="x","x",$AT$2-'Indicator Date hidden'!AU92)</f>
        <v>0</v>
      </c>
      <c r="AU91" s="208" t="str">
        <f>IF('Indicator Date hidden'!AV92="x","x",$AU$2-'Indicator Date hidden'!AV92)</f>
        <v>x</v>
      </c>
      <c r="AV91" s="208">
        <f>IF('Indicator Date hidden'!AW92="x","x",$AV$2-'Indicator Date hidden'!AW92)</f>
        <v>0</v>
      </c>
      <c r="AW91" s="208">
        <f>IF('Indicator Date hidden'!AX92="x","x",$AW$2-'Indicator Date hidden'!AX92)</f>
        <v>0</v>
      </c>
      <c r="AX91" s="208">
        <f>IF('Indicator Date hidden'!AY92="x","x",$AX$2-'Indicator Date hidden'!AY92)</f>
        <v>0</v>
      </c>
      <c r="AY91" s="208">
        <f>IF('Indicator Date hidden'!AZ92="x","x",$AY$2-'Indicator Date hidden'!AZ92)</f>
        <v>0</v>
      </c>
      <c r="AZ91" s="208">
        <f>IF('Indicator Date hidden'!BA92="x","x",$AZ$2-'Indicator Date hidden'!BA92)</f>
        <v>3</v>
      </c>
      <c r="BA91">
        <f t="shared" si="10"/>
        <v>14</v>
      </c>
      <c r="BB91" s="21">
        <f t="shared" si="11"/>
        <v>0.31111111111111112</v>
      </c>
      <c r="BC91">
        <f t="shared" si="12"/>
        <v>5</v>
      </c>
      <c r="BD91" s="21">
        <f t="shared" si="13"/>
        <v>0.9619938143072605</v>
      </c>
      <c r="BE91" s="277">
        <f t="shared" si="14"/>
        <v>0</v>
      </c>
    </row>
    <row r="92" spans="1:57" x14ac:dyDescent="0.35">
      <c r="A92" t="s">
        <v>7513</v>
      </c>
      <c r="B92" s="208">
        <f>IF('Indicator Date hidden'!C93="x","x",$B$2-'Indicator Date hidden'!C93)</f>
        <v>0</v>
      </c>
      <c r="C92" s="208">
        <f>IF('Indicator Date hidden'!D93="x","x",$C$2-'Indicator Date hidden'!D93)</f>
        <v>0</v>
      </c>
      <c r="D92" s="208">
        <f>IF('Indicator Date hidden'!E93="x","x",$D$2-'Indicator Date hidden'!E93)</f>
        <v>0</v>
      </c>
      <c r="E92" s="208">
        <f>IF('Indicator Date hidden'!F93="x","x",$E$2-'Indicator Date hidden'!F93)</f>
        <v>0</v>
      </c>
      <c r="F92" s="208">
        <f>IF('Indicator Date hidden'!G93="x","x",$F$2-'Indicator Date hidden'!G93)</f>
        <v>0</v>
      </c>
      <c r="G92" s="208">
        <f>IF('Indicator Date hidden'!H93="x","x",$G$2-'Indicator Date hidden'!H93)</f>
        <v>0</v>
      </c>
      <c r="H92" s="208">
        <f>IF('Indicator Date hidden'!I93="x","x",$H$2-'Indicator Date hidden'!I93)</f>
        <v>0</v>
      </c>
      <c r="I92" s="208">
        <f>IF('Indicator Date hidden'!J93="x","x",$I$2-'Indicator Date hidden'!J93)</f>
        <v>0</v>
      </c>
      <c r="J92" s="208">
        <f>IF('Indicator Date hidden'!K93="x","x",$J$2-'Indicator Date hidden'!K93)</f>
        <v>0</v>
      </c>
      <c r="K92" s="208">
        <f>IF('Indicator Date hidden'!L93="x","x",$K$2-'Indicator Date hidden'!L93)</f>
        <v>0</v>
      </c>
      <c r="L92" s="208">
        <f>IF('Indicator Date hidden'!M93="x","x",$L$2-'Indicator Date hidden'!M93)</f>
        <v>0</v>
      </c>
      <c r="M92" s="208">
        <f>IF('Indicator Date hidden'!N93="x","x",$M$2-'Indicator Date hidden'!N93)</f>
        <v>0</v>
      </c>
      <c r="N92" s="208">
        <f>IF('Indicator Date hidden'!O93="x","x",$N$2-'Indicator Date hidden'!O93)</f>
        <v>0</v>
      </c>
      <c r="O92" s="208">
        <f>IF('Indicator Date hidden'!P93="x","x",$O$2-'Indicator Date hidden'!P93)</f>
        <v>0</v>
      </c>
      <c r="P92" s="208">
        <f>IF('Indicator Date hidden'!Q93="x","x",$P$2-'Indicator Date hidden'!Q93)</f>
        <v>0</v>
      </c>
      <c r="Q92" s="208" t="str">
        <f>IF('Indicator Date hidden'!R93="x","x",$Q$2-'Indicator Date hidden'!R93)</f>
        <v>x</v>
      </c>
      <c r="R92" s="208">
        <f>IF('Indicator Date hidden'!S93="x","x",$R$2-'Indicator Date hidden'!S93)</f>
        <v>0</v>
      </c>
      <c r="S92" s="208">
        <f>IF('Indicator Date hidden'!T93="x","x",$S$2-'Indicator Date hidden'!T93)</f>
        <v>0</v>
      </c>
      <c r="T92" s="208">
        <f>IF('Indicator Date hidden'!U93="x","x",$T$2-'Indicator Date hidden'!U93)</f>
        <v>0</v>
      </c>
      <c r="U92" s="208" t="str">
        <f>IF('Indicator Date hidden'!V93="x","x",$U$2-'Indicator Date hidden'!V93)</f>
        <v>x</v>
      </c>
      <c r="V92" s="208">
        <f>IF('Indicator Date hidden'!W93="x","x",$V$2-'Indicator Date hidden'!W93)</f>
        <v>0</v>
      </c>
      <c r="W92" s="208">
        <f>IF('Indicator Date hidden'!X93="x","x",$W$2-'Indicator Date hidden'!X93)</f>
        <v>0</v>
      </c>
      <c r="X92" s="208">
        <f>IF('Indicator Date hidden'!Y93="x","x",$X$2-'Indicator Date hidden'!Y93)</f>
        <v>2</v>
      </c>
      <c r="Y92" s="208">
        <f>IF('Indicator Date hidden'!Z93="x","x",$Y$2-'Indicator Date hidden'!Z93)</f>
        <v>0</v>
      </c>
      <c r="Z92" s="208">
        <f>IF('Indicator Date hidden'!AA93="x","x",$Z$2-'Indicator Date hidden'!AA93)</f>
        <v>0</v>
      </c>
      <c r="AA92" s="208" t="str">
        <f>IF('Indicator Date hidden'!AB93="x","x",$AA$2-'Indicator Date hidden'!AB93)</f>
        <v>x</v>
      </c>
      <c r="AB92" s="208">
        <f>IF('Indicator Date hidden'!AC93="x","x",$AB$2-'Indicator Date hidden'!AC93)</f>
        <v>0</v>
      </c>
      <c r="AC92" s="208">
        <f>IF('Indicator Date hidden'!AD93="x","x",$AC$2-'Indicator Date hidden'!AD93)</f>
        <v>0</v>
      </c>
      <c r="AD92" s="208" t="str">
        <f>IF('Indicator Date hidden'!AE93="x","x",$AD$2-'Indicator Date hidden'!AE93)</f>
        <v>x</v>
      </c>
      <c r="AE92" s="208">
        <f>IF('Indicator Date hidden'!AF93="x","x",$AE$2-'Indicator Date hidden'!AF93)</f>
        <v>0</v>
      </c>
      <c r="AF92" s="208" t="str">
        <f>IF('Indicator Date hidden'!AG93="x","x",$AF$2-'Indicator Date hidden'!AG93)</f>
        <v>x</v>
      </c>
      <c r="AG92" s="208">
        <f>IF('Indicator Date hidden'!AH93="x","x",$AG$2-'Indicator Date hidden'!AH93)</f>
        <v>0</v>
      </c>
      <c r="AH92" s="208">
        <f>IF('Indicator Date hidden'!AI93="x","x",$AH$2-'Indicator Date hidden'!AI93)</f>
        <v>0</v>
      </c>
      <c r="AI92" s="208">
        <f>IF('Indicator Date hidden'!AJ93="x","x",$AI$2-'Indicator Date hidden'!AJ93)</f>
        <v>0</v>
      </c>
      <c r="AJ92" s="208" t="str">
        <f>IF('Indicator Date hidden'!AK93="x","x",$AJ$2-'Indicator Date hidden'!AK93)</f>
        <v>x</v>
      </c>
      <c r="AK92" s="208">
        <f>IF('Indicator Date hidden'!AL93="x","x",$AK$2-'Indicator Date hidden'!AL93)</f>
        <v>1</v>
      </c>
      <c r="AL92" s="208">
        <f>IF('Indicator Date hidden'!AM93="x","x",$AL$2-'Indicator Date hidden'!AM93)</f>
        <v>0</v>
      </c>
      <c r="AM92" s="208">
        <f>IF('Indicator Date hidden'!AN93="x","x",$AM$2-'Indicator Date hidden'!AN93)</f>
        <v>0</v>
      </c>
      <c r="AN92" s="208">
        <f>IF('Indicator Date hidden'!AO93="x","x",$AN$2-'Indicator Date hidden'!AO93)</f>
        <v>0</v>
      </c>
      <c r="AO92" s="208">
        <f>IF('Indicator Date hidden'!AP93="x","x",$AO$2-'Indicator Date hidden'!AP93)</f>
        <v>0</v>
      </c>
      <c r="AP92" s="208">
        <f>IF('Indicator Date hidden'!AQ93="x","x",$AP$2-'Indicator Date hidden'!AQ93)</f>
        <v>0</v>
      </c>
      <c r="AQ92" s="208" t="str">
        <f>IF('Indicator Date hidden'!AR93="x","x",$AQ$2-'Indicator Date hidden'!AR93)</f>
        <v>x</v>
      </c>
      <c r="AR92" s="208">
        <f>IF('Indicator Date hidden'!AS93="x","x",$AR$2-'Indicator Date hidden'!AS93)</f>
        <v>0</v>
      </c>
      <c r="AS92" s="208">
        <f>IF('Indicator Date hidden'!AT93="x","x",$AS$2-'Indicator Date hidden'!AT93)</f>
        <v>0</v>
      </c>
      <c r="AT92" s="208">
        <f>IF('Indicator Date hidden'!AU93="x","x",$AT$2-'Indicator Date hidden'!AU93)</f>
        <v>0</v>
      </c>
      <c r="AU92" s="208">
        <f>IF('Indicator Date hidden'!AV93="x","x",$AU$2-'Indicator Date hidden'!AV93)</f>
        <v>1</v>
      </c>
      <c r="AV92" s="208">
        <f>IF('Indicator Date hidden'!AW93="x","x",$AV$2-'Indicator Date hidden'!AW93)</f>
        <v>0</v>
      </c>
      <c r="AW92" s="208">
        <f>IF('Indicator Date hidden'!AX93="x","x",$AW$2-'Indicator Date hidden'!AX93)</f>
        <v>0</v>
      </c>
      <c r="AX92" s="208">
        <f>IF('Indicator Date hidden'!AY93="x","x",$AX$2-'Indicator Date hidden'!AY93)</f>
        <v>0</v>
      </c>
      <c r="AY92" s="208">
        <f>IF('Indicator Date hidden'!AZ93="x","x",$AY$2-'Indicator Date hidden'!AZ93)</f>
        <v>0</v>
      </c>
      <c r="AZ92" s="208">
        <f>IF('Indicator Date hidden'!BA93="x","x",$AZ$2-'Indicator Date hidden'!BA93)</f>
        <v>0</v>
      </c>
      <c r="BA92">
        <f t="shared" si="10"/>
        <v>4</v>
      </c>
      <c r="BB92" s="21">
        <f t="shared" si="11"/>
        <v>9.0909090909090912E-2</v>
      </c>
      <c r="BC92">
        <f t="shared" si="12"/>
        <v>3</v>
      </c>
      <c r="BD92" s="21">
        <f t="shared" si="13"/>
        <v>0.35790944881871867</v>
      </c>
      <c r="BE92" s="277">
        <f t="shared" si="14"/>
        <v>0</v>
      </c>
    </row>
    <row r="93" spans="1:57" x14ac:dyDescent="0.35">
      <c r="A93" t="s">
        <v>7515</v>
      </c>
      <c r="B93" s="208">
        <f>IF('Indicator Date hidden'!C94="x","x",$B$2-'Indicator Date hidden'!C94)</f>
        <v>0</v>
      </c>
      <c r="C93" s="208">
        <f>IF('Indicator Date hidden'!D94="x","x",$C$2-'Indicator Date hidden'!D94)</f>
        <v>0</v>
      </c>
      <c r="D93" s="208">
        <f>IF('Indicator Date hidden'!E94="x","x",$D$2-'Indicator Date hidden'!E94)</f>
        <v>0</v>
      </c>
      <c r="E93" s="208">
        <f>IF('Indicator Date hidden'!F94="x","x",$E$2-'Indicator Date hidden'!F94)</f>
        <v>0</v>
      </c>
      <c r="F93" s="208">
        <f>IF('Indicator Date hidden'!G94="x","x",$F$2-'Indicator Date hidden'!G94)</f>
        <v>0</v>
      </c>
      <c r="G93" s="208">
        <f>IF('Indicator Date hidden'!H94="x","x",$G$2-'Indicator Date hidden'!H94)</f>
        <v>0</v>
      </c>
      <c r="H93" s="208">
        <f>IF('Indicator Date hidden'!I94="x","x",$H$2-'Indicator Date hidden'!I94)</f>
        <v>0</v>
      </c>
      <c r="I93" s="208">
        <f>IF('Indicator Date hidden'!J94="x","x",$I$2-'Indicator Date hidden'!J94)</f>
        <v>0</v>
      </c>
      <c r="J93" s="208">
        <f>IF('Indicator Date hidden'!K94="x","x",$J$2-'Indicator Date hidden'!K94)</f>
        <v>0</v>
      </c>
      <c r="K93" s="208">
        <f>IF('Indicator Date hidden'!L94="x","x",$K$2-'Indicator Date hidden'!L94)</f>
        <v>0</v>
      </c>
      <c r="L93" s="208">
        <f>IF('Indicator Date hidden'!M94="x","x",$L$2-'Indicator Date hidden'!M94)</f>
        <v>0</v>
      </c>
      <c r="M93" s="208">
        <f>IF('Indicator Date hidden'!N94="x","x",$M$2-'Indicator Date hidden'!N94)</f>
        <v>0</v>
      </c>
      <c r="N93" s="208">
        <f>IF('Indicator Date hidden'!O94="x","x",$N$2-'Indicator Date hidden'!O94)</f>
        <v>0</v>
      </c>
      <c r="O93" s="208">
        <f>IF('Indicator Date hidden'!P94="x","x",$O$2-'Indicator Date hidden'!P94)</f>
        <v>0</v>
      </c>
      <c r="P93" s="208">
        <f>IF('Indicator Date hidden'!Q94="x","x",$P$2-'Indicator Date hidden'!Q94)</f>
        <v>0</v>
      </c>
      <c r="Q93" s="208">
        <f>IF('Indicator Date hidden'!R94="x","x",$Q$2-'Indicator Date hidden'!R94)</f>
        <v>2</v>
      </c>
      <c r="R93" s="208">
        <f>IF('Indicator Date hidden'!S94="x","x",$R$2-'Indicator Date hidden'!S94)</f>
        <v>0</v>
      </c>
      <c r="S93" s="208">
        <f>IF('Indicator Date hidden'!T94="x","x",$S$2-'Indicator Date hidden'!T94)</f>
        <v>0</v>
      </c>
      <c r="T93" s="208">
        <f>IF('Indicator Date hidden'!U94="x","x",$T$2-'Indicator Date hidden'!U94)</f>
        <v>0</v>
      </c>
      <c r="U93" s="208">
        <f>IF('Indicator Date hidden'!V94="x","x",$U$2-'Indicator Date hidden'!V94)</f>
        <v>0</v>
      </c>
      <c r="V93" s="208">
        <f>IF('Indicator Date hidden'!W94="x","x",$V$2-'Indicator Date hidden'!W94)</f>
        <v>0</v>
      </c>
      <c r="W93" s="208">
        <f>IF('Indicator Date hidden'!X94="x","x",$W$2-'Indicator Date hidden'!X94)</f>
        <v>0</v>
      </c>
      <c r="X93" s="208">
        <f>IF('Indicator Date hidden'!Y94="x","x",$X$2-'Indicator Date hidden'!Y94)</f>
        <v>1</v>
      </c>
      <c r="Y93" s="208">
        <f>IF('Indicator Date hidden'!Z94="x","x",$Y$2-'Indicator Date hidden'!Z94)</f>
        <v>0</v>
      </c>
      <c r="Z93" s="208">
        <f>IF('Indicator Date hidden'!AA94="x","x",$Z$2-'Indicator Date hidden'!AA94)</f>
        <v>0</v>
      </c>
      <c r="AA93" s="208">
        <f>IF('Indicator Date hidden'!AB94="x","x",$AA$2-'Indicator Date hidden'!AB94)</f>
        <v>0</v>
      </c>
      <c r="AB93" s="208">
        <f>IF('Indicator Date hidden'!AC94="x","x",$AB$2-'Indicator Date hidden'!AC94)</f>
        <v>0</v>
      </c>
      <c r="AC93" s="208">
        <f>IF('Indicator Date hidden'!AD94="x","x",$AC$2-'Indicator Date hidden'!AD94)</f>
        <v>0</v>
      </c>
      <c r="AD93" s="208">
        <f>IF('Indicator Date hidden'!AE94="x","x",$AD$2-'Indicator Date hidden'!AE94)</f>
        <v>0</v>
      </c>
      <c r="AE93" s="208">
        <f>IF('Indicator Date hidden'!AF94="x","x",$AE$2-'Indicator Date hidden'!AF94)</f>
        <v>0</v>
      </c>
      <c r="AF93" s="208">
        <f>IF('Indicator Date hidden'!AG94="x","x",$AF$2-'Indicator Date hidden'!AG94)</f>
        <v>1</v>
      </c>
      <c r="AG93" s="208">
        <f>IF('Indicator Date hidden'!AH94="x","x",$AG$2-'Indicator Date hidden'!AH94)</f>
        <v>0</v>
      </c>
      <c r="AH93" s="208">
        <f>IF('Indicator Date hidden'!AI94="x","x",$AH$2-'Indicator Date hidden'!AI94)</f>
        <v>0</v>
      </c>
      <c r="AI93" s="208">
        <f>IF('Indicator Date hidden'!AJ94="x","x",$AI$2-'Indicator Date hidden'!AJ94)</f>
        <v>0</v>
      </c>
      <c r="AJ93" s="208" t="str">
        <f>IF('Indicator Date hidden'!AK94="x","x",$AJ$2-'Indicator Date hidden'!AK94)</f>
        <v>x</v>
      </c>
      <c r="AK93" s="208">
        <f>IF('Indicator Date hidden'!AL94="x","x",$AK$2-'Indicator Date hidden'!AL94)</f>
        <v>1</v>
      </c>
      <c r="AL93" s="208">
        <f>IF('Indicator Date hidden'!AM94="x","x",$AL$2-'Indicator Date hidden'!AM94)</f>
        <v>0</v>
      </c>
      <c r="AM93" s="208">
        <f>IF('Indicator Date hidden'!AN94="x","x",$AM$2-'Indicator Date hidden'!AN94)</f>
        <v>0</v>
      </c>
      <c r="AN93" s="208">
        <f>IF('Indicator Date hidden'!AO94="x","x",$AN$2-'Indicator Date hidden'!AO94)</f>
        <v>0</v>
      </c>
      <c r="AO93" s="208" t="str">
        <f>IF('Indicator Date hidden'!AP94="x","x",$AO$2-'Indicator Date hidden'!AP94)</f>
        <v>x</v>
      </c>
      <c r="AP93" s="208" t="str">
        <f>IF('Indicator Date hidden'!AQ94="x","x",$AP$2-'Indicator Date hidden'!AQ94)</f>
        <v>x</v>
      </c>
      <c r="AQ93" s="208">
        <f>IF('Indicator Date hidden'!AR94="x","x",$AQ$2-'Indicator Date hidden'!AR94)</f>
        <v>0</v>
      </c>
      <c r="AR93" s="208">
        <f>IF('Indicator Date hidden'!AS94="x","x",$AR$2-'Indicator Date hidden'!AS94)</f>
        <v>0</v>
      </c>
      <c r="AS93" s="208">
        <f>IF('Indicator Date hidden'!AT94="x","x",$AS$2-'Indicator Date hidden'!AT94)</f>
        <v>0</v>
      </c>
      <c r="AT93" s="208">
        <f>IF('Indicator Date hidden'!AU94="x","x",$AT$2-'Indicator Date hidden'!AU94)</f>
        <v>0</v>
      </c>
      <c r="AU93" s="208">
        <f>IF('Indicator Date hidden'!AV94="x","x",$AU$2-'Indicator Date hidden'!AV94)</f>
        <v>5</v>
      </c>
      <c r="AV93" s="208">
        <f>IF('Indicator Date hidden'!AW94="x","x",$AV$2-'Indicator Date hidden'!AW94)</f>
        <v>0</v>
      </c>
      <c r="AW93" s="208">
        <f>IF('Indicator Date hidden'!AX94="x","x",$AW$2-'Indicator Date hidden'!AX94)</f>
        <v>0</v>
      </c>
      <c r="AX93" s="208">
        <f>IF('Indicator Date hidden'!AY94="x","x",$AX$2-'Indicator Date hidden'!AY94)</f>
        <v>0</v>
      </c>
      <c r="AY93" s="208">
        <f>IF('Indicator Date hidden'!AZ94="x","x",$AY$2-'Indicator Date hidden'!AZ94)</f>
        <v>0</v>
      </c>
      <c r="AZ93" s="208">
        <f>IF('Indicator Date hidden'!BA94="x","x",$AZ$2-'Indicator Date hidden'!BA94)</f>
        <v>0</v>
      </c>
      <c r="BA93">
        <f t="shared" si="10"/>
        <v>10</v>
      </c>
      <c r="BB93" s="21">
        <f t="shared" si="11"/>
        <v>0.20833333333333334</v>
      </c>
      <c r="BC93">
        <f t="shared" si="12"/>
        <v>5</v>
      </c>
      <c r="BD93" s="21">
        <f t="shared" si="13"/>
        <v>0.78947063839568399</v>
      </c>
      <c r="BE93" s="277">
        <f t="shared" si="14"/>
        <v>0</v>
      </c>
    </row>
    <row r="94" spans="1:57" x14ac:dyDescent="0.35">
      <c r="A94" t="s">
        <v>7517</v>
      </c>
      <c r="B94" s="208">
        <f>IF('Indicator Date hidden'!C95="x","x",$B$2-'Indicator Date hidden'!C95)</f>
        <v>0</v>
      </c>
      <c r="C94" s="208">
        <f>IF('Indicator Date hidden'!D95="x","x",$C$2-'Indicator Date hidden'!D95)</f>
        <v>0</v>
      </c>
      <c r="D94" s="208">
        <f>IF('Indicator Date hidden'!E95="x","x",$D$2-'Indicator Date hidden'!E95)</f>
        <v>0</v>
      </c>
      <c r="E94" s="208">
        <f>IF('Indicator Date hidden'!F95="x","x",$E$2-'Indicator Date hidden'!F95)</f>
        <v>0</v>
      </c>
      <c r="F94" s="208">
        <f>IF('Indicator Date hidden'!G95="x","x",$F$2-'Indicator Date hidden'!G95)</f>
        <v>0</v>
      </c>
      <c r="G94" s="208">
        <f>IF('Indicator Date hidden'!H95="x","x",$G$2-'Indicator Date hidden'!H95)</f>
        <v>0</v>
      </c>
      <c r="H94" s="208">
        <f>IF('Indicator Date hidden'!I95="x","x",$H$2-'Indicator Date hidden'!I95)</f>
        <v>0</v>
      </c>
      <c r="I94" s="208">
        <f>IF('Indicator Date hidden'!J95="x","x",$I$2-'Indicator Date hidden'!J95)</f>
        <v>0</v>
      </c>
      <c r="J94" s="208">
        <f>IF('Indicator Date hidden'!K95="x","x",$J$2-'Indicator Date hidden'!K95)</f>
        <v>0</v>
      </c>
      <c r="K94" s="208">
        <f>IF('Indicator Date hidden'!L95="x","x",$K$2-'Indicator Date hidden'!L95)</f>
        <v>0</v>
      </c>
      <c r="L94" s="208">
        <f>IF('Indicator Date hidden'!M95="x","x",$L$2-'Indicator Date hidden'!M95)</f>
        <v>0</v>
      </c>
      <c r="M94" s="208">
        <f>IF('Indicator Date hidden'!N95="x","x",$M$2-'Indicator Date hidden'!N95)</f>
        <v>0</v>
      </c>
      <c r="N94" s="208">
        <f>IF('Indicator Date hidden'!O95="x","x",$N$2-'Indicator Date hidden'!O95)</f>
        <v>0</v>
      </c>
      <c r="O94" s="208">
        <f>IF('Indicator Date hidden'!P95="x","x",$O$2-'Indicator Date hidden'!P95)</f>
        <v>0</v>
      </c>
      <c r="P94" s="208">
        <f>IF('Indicator Date hidden'!Q95="x","x",$P$2-'Indicator Date hidden'!Q95)</f>
        <v>0</v>
      </c>
      <c r="Q94" s="208">
        <f>IF('Indicator Date hidden'!R95="x","x",$Q$2-'Indicator Date hidden'!R95)</f>
        <v>2</v>
      </c>
      <c r="R94" s="208">
        <f>IF('Indicator Date hidden'!S95="x","x",$R$2-'Indicator Date hidden'!S95)</f>
        <v>0</v>
      </c>
      <c r="S94" s="208">
        <f>IF('Indicator Date hidden'!T95="x","x",$S$2-'Indicator Date hidden'!T95)</f>
        <v>0</v>
      </c>
      <c r="T94" s="208">
        <f>IF('Indicator Date hidden'!U95="x","x",$T$2-'Indicator Date hidden'!U95)</f>
        <v>0</v>
      </c>
      <c r="U94" s="208">
        <f>IF('Indicator Date hidden'!V95="x","x",$U$2-'Indicator Date hidden'!V95)</f>
        <v>0</v>
      </c>
      <c r="V94" s="208">
        <f>IF('Indicator Date hidden'!W95="x","x",$V$2-'Indicator Date hidden'!W95)</f>
        <v>0</v>
      </c>
      <c r="W94" s="208">
        <f>IF('Indicator Date hidden'!X95="x","x",$W$2-'Indicator Date hidden'!X95)</f>
        <v>3</v>
      </c>
      <c r="X94" s="208">
        <f>IF('Indicator Date hidden'!Y95="x","x",$X$2-'Indicator Date hidden'!Y95)</f>
        <v>2</v>
      </c>
      <c r="Y94" s="208">
        <f>IF('Indicator Date hidden'!Z95="x","x",$Y$2-'Indicator Date hidden'!Z95)</f>
        <v>0</v>
      </c>
      <c r="Z94" s="208">
        <f>IF('Indicator Date hidden'!AA95="x","x",$Z$2-'Indicator Date hidden'!AA95)</f>
        <v>0</v>
      </c>
      <c r="AA94" s="208">
        <f>IF('Indicator Date hidden'!AB95="x","x",$AA$2-'Indicator Date hidden'!AB95)</f>
        <v>0</v>
      </c>
      <c r="AB94" s="208">
        <f>IF('Indicator Date hidden'!AC95="x","x",$AB$2-'Indicator Date hidden'!AC95)</f>
        <v>0</v>
      </c>
      <c r="AC94" s="208">
        <f>IF('Indicator Date hidden'!AD95="x","x",$AC$2-'Indicator Date hidden'!AD95)</f>
        <v>0</v>
      </c>
      <c r="AD94" s="208">
        <f>IF('Indicator Date hidden'!AE95="x","x",$AD$2-'Indicator Date hidden'!AE95)</f>
        <v>0</v>
      </c>
      <c r="AE94" s="208">
        <f>IF('Indicator Date hidden'!AF95="x","x",$AE$2-'Indicator Date hidden'!AF95)</f>
        <v>1</v>
      </c>
      <c r="AF94" s="208">
        <f>IF('Indicator Date hidden'!AG95="x","x",$AF$2-'Indicator Date hidden'!AG95)</f>
        <v>1</v>
      </c>
      <c r="AG94" s="208">
        <f>IF('Indicator Date hidden'!AH95="x","x",$AG$2-'Indicator Date hidden'!AH95)</f>
        <v>0</v>
      </c>
      <c r="AH94" s="208">
        <f>IF('Indicator Date hidden'!AI95="x","x",$AH$2-'Indicator Date hidden'!AI95)</f>
        <v>0</v>
      </c>
      <c r="AI94" s="208">
        <f>IF('Indicator Date hidden'!AJ95="x","x",$AI$2-'Indicator Date hidden'!AJ95)</f>
        <v>0</v>
      </c>
      <c r="AJ94" s="208">
        <f>IF('Indicator Date hidden'!AK95="x","x",$AJ$2-'Indicator Date hidden'!AK95)</f>
        <v>1</v>
      </c>
      <c r="AK94" s="208">
        <f>IF('Indicator Date hidden'!AL95="x","x",$AK$2-'Indicator Date hidden'!AL95)</f>
        <v>1</v>
      </c>
      <c r="AL94" s="208">
        <f>IF('Indicator Date hidden'!AM95="x","x",$AL$2-'Indicator Date hidden'!AM95)</f>
        <v>0</v>
      </c>
      <c r="AM94" s="208">
        <f>IF('Indicator Date hidden'!AN95="x","x",$AM$2-'Indicator Date hidden'!AN95)</f>
        <v>0</v>
      </c>
      <c r="AN94" s="208">
        <f>IF('Indicator Date hidden'!AO95="x","x",$AN$2-'Indicator Date hidden'!AO95)</f>
        <v>0</v>
      </c>
      <c r="AO94" s="208">
        <f>IF('Indicator Date hidden'!AP95="x","x",$AO$2-'Indicator Date hidden'!AP95)</f>
        <v>2</v>
      </c>
      <c r="AP94" s="208">
        <f>IF('Indicator Date hidden'!AQ95="x","x",$AP$2-'Indicator Date hidden'!AQ95)</f>
        <v>1</v>
      </c>
      <c r="AQ94" s="208">
        <f>IF('Indicator Date hidden'!AR95="x","x",$AQ$2-'Indicator Date hidden'!AR95)</f>
        <v>0</v>
      </c>
      <c r="AR94" s="208">
        <f>IF('Indicator Date hidden'!AS95="x","x",$AR$2-'Indicator Date hidden'!AS95)</f>
        <v>0</v>
      </c>
      <c r="AS94" s="208">
        <f>IF('Indicator Date hidden'!AT95="x","x",$AS$2-'Indicator Date hidden'!AT95)</f>
        <v>0</v>
      </c>
      <c r="AT94" s="208">
        <f>IF('Indicator Date hidden'!AU95="x","x",$AT$2-'Indicator Date hidden'!AU95)</f>
        <v>0</v>
      </c>
      <c r="AU94" s="208" t="str">
        <f>IF('Indicator Date hidden'!AV95="x","x",$AU$2-'Indicator Date hidden'!AV95)</f>
        <v>x</v>
      </c>
      <c r="AV94" s="208">
        <f>IF('Indicator Date hidden'!AW95="x","x",$AV$2-'Indicator Date hidden'!AW95)</f>
        <v>0</v>
      </c>
      <c r="AW94" s="208">
        <f>IF('Indicator Date hidden'!AX95="x","x",$AW$2-'Indicator Date hidden'!AX95)</f>
        <v>0</v>
      </c>
      <c r="AX94" s="208">
        <f>IF('Indicator Date hidden'!AY95="x","x",$AX$2-'Indicator Date hidden'!AY95)</f>
        <v>0</v>
      </c>
      <c r="AY94" s="208">
        <f>IF('Indicator Date hidden'!AZ95="x","x",$AY$2-'Indicator Date hidden'!AZ95)</f>
        <v>0</v>
      </c>
      <c r="AZ94" s="208">
        <f>IF('Indicator Date hidden'!BA95="x","x",$AZ$2-'Indicator Date hidden'!BA95)</f>
        <v>0</v>
      </c>
      <c r="BA94">
        <f t="shared" si="10"/>
        <v>14</v>
      </c>
      <c r="BB94" s="21">
        <f t="shared" si="11"/>
        <v>0.28000000000000003</v>
      </c>
      <c r="BC94">
        <f t="shared" si="12"/>
        <v>9</v>
      </c>
      <c r="BD94" s="21">
        <f t="shared" si="13"/>
        <v>0.664529909033446</v>
      </c>
      <c r="BE94" s="277">
        <f t="shared" si="14"/>
        <v>0</v>
      </c>
    </row>
    <row r="95" spans="1:57" x14ac:dyDescent="0.35">
      <c r="A95" t="s">
        <v>7519</v>
      </c>
      <c r="B95" s="208">
        <f>IF('Indicator Date hidden'!C96="x","x",$B$2-'Indicator Date hidden'!C96)</f>
        <v>0</v>
      </c>
      <c r="C95" s="208">
        <f>IF('Indicator Date hidden'!D96="x","x",$C$2-'Indicator Date hidden'!D96)</f>
        <v>0</v>
      </c>
      <c r="D95" s="208">
        <f>IF('Indicator Date hidden'!E96="x","x",$D$2-'Indicator Date hidden'!E96)</f>
        <v>0</v>
      </c>
      <c r="E95" s="208">
        <f>IF('Indicator Date hidden'!F96="x","x",$E$2-'Indicator Date hidden'!F96)</f>
        <v>0</v>
      </c>
      <c r="F95" s="208">
        <f>IF('Indicator Date hidden'!G96="x","x",$F$2-'Indicator Date hidden'!G96)</f>
        <v>0</v>
      </c>
      <c r="G95" s="208">
        <f>IF('Indicator Date hidden'!H96="x","x",$G$2-'Indicator Date hidden'!H96)</f>
        <v>0</v>
      </c>
      <c r="H95" s="208">
        <f>IF('Indicator Date hidden'!I96="x","x",$H$2-'Indicator Date hidden'!I96)</f>
        <v>0</v>
      </c>
      <c r="I95" s="208">
        <f>IF('Indicator Date hidden'!J96="x","x",$I$2-'Indicator Date hidden'!J96)</f>
        <v>0</v>
      </c>
      <c r="J95" s="208">
        <f>IF('Indicator Date hidden'!K96="x","x",$J$2-'Indicator Date hidden'!K96)</f>
        <v>0</v>
      </c>
      <c r="K95" s="208">
        <f>IF('Indicator Date hidden'!L96="x","x",$K$2-'Indicator Date hidden'!L96)</f>
        <v>0</v>
      </c>
      <c r="L95" s="208">
        <f>IF('Indicator Date hidden'!M96="x","x",$L$2-'Indicator Date hidden'!M96)</f>
        <v>0</v>
      </c>
      <c r="M95" s="208">
        <f>IF('Indicator Date hidden'!N96="x","x",$M$2-'Indicator Date hidden'!N96)</f>
        <v>0</v>
      </c>
      <c r="N95" s="208">
        <f>IF('Indicator Date hidden'!O96="x","x",$N$2-'Indicator Date hidden'!O96)</f>
        <v>0</v>
      </c>
      <c r="O95" s="208">
        <f>IF('Indicator Date hidden'!P96="x","x",$O$2-'Indicator Date hidden'!P96)</f>
        <v>0</v>
      </c>
      <c r="P95" s="208">
        <f>IF('Indicator Date hidden'!Q96="x","x",$P$2-'Indicator Date hidden'!Q96)</f>
        <v>0</v>
      </c>
      <c r="Q95" s="208" t="str">
        <f>IF('Indicator Date hidden'!R96="x","x",$Q$2-'Indicator Date hidden'!R96)</f>
        <v>x</v>
      </c>
      <c r="R95" s="208">
        <f>IF('Indicator Date hidden'!S96="x","x",$R$2-'Indicator Date hidden'!S96)</f>
        <v>0</v>
      </c>
      <c r="S95" s="208">
        <f>IF('Indicator Date hidden'!T96="x","x",$S$2-'Indicator Date hidden'!T96)</f>
        <v>0</v>
      </c>
      <c r="T95" s="208">
        <f>IF('Indicator Date hidden'!U96="x","x",$T$2-'Indicator Date hidden'!U96)</f>
        <v>0</v>
      </c>
      <c r="U95" s="208" t="str">
        <f>IF('Indicator Date hidden'!V96="x","x",$U$2-'Indicator Date hidden'!V96)</f>
        <v>x</v>
      </c>
      <c r="V95" s="208">
        <f>IF('Indicator Date hidden'!W96="x","x",$V$2-'Indicator Date hidden'!W96)</f>
        <v>0</v>
      </c>
      <c r="W95" s="208" t="str">
        <f>IF('Indicator Date hidden'!X96="x","x",$W$2-'Indicator Date hidden'!X96)</f>
        <v>x</v>
      </c>
      <c r="X95" s="208">
        <f>IF('Indicator Date hidden'!Y96="x","x",$X$2-'Indicator Date hidden'!Y96)</f>
        <v>2</v>
      </c>
      <c r="Y95" s="208">
        <f>IF('Indicator Date hidden'!Z96="x","x",$Y$2-'Indicator Date hidden'!Z96)</f>
        <v>0</v>
      </c>
      <c r="Z95" s="208">
        <f>IF('Indicator Date hidden'!AA96="x","x",$Z$2-'Indicator Date hidden'!AA96)</f>
        <v>0</v>
      </c>
      <c r="AA95" s="208" t="str">
        <f>IF('Indicator Date hidden'!AB96="x","x",$AA$2-'Indicator Date hidden'!AB96)</f>
        <v>x</v>
      </c>
      <c r="AB95" s="208">
        <f>IF('Indicator Date hidden'!AC96="x","x",$AB$2-'Indicator Date hidden'!AC96)</f>
        <v>0</v>
      </c>
      <c r="AC95" s="208">
        <f>IF('Indicator Date hidden'!AD96="x","x",$AC$2-'Indicator Date hidden'!AD96)</f>
        <v>0</v>
      </c>
      <c r="AD95" s="208" t="str">
        <f>IF('Indicator Date hidden'!AE96="x","x",$AD$2-'Indicator Date hidden'!AE96)</f>
        <v>x</v>
      </c>
      <c r="AE95" s="208">
        <f>IF('Indicator Date hidden'!AF96="x","x",$AE$2-'Indicator Date hidden'!AF96)</f>
        <v>0</v>
      </c>
      <c r="AF95" s="208">
        <f>IF('Indicator Date hidden'!AG96="x","x",$AF$2-'Indicator Date hidden'!AG96)</f>
        <v>1</v>
      </c>
      <c r="AG95" s="208">
        <f>IF('Indicator Date hidden'!AH96="x","x",$AG$2-'Indicator Date hidden'!AH96)</f>
        <v>0</v>
      </c>
      <c r="AH95" s="208">
        <f>IF('Indicator Date hidden'!AI96="x","x",$AH$2-'Indicator Date hidden'!AI96)</f>
        <v>0</v>
      </c>
      <c r="AI95" s="208">
        <f>IF('Indicator Date hidden'!AJ96="x","x",$AI$2-'Indicator Date hidden'!AJ96)</f>
        <v>0</v>
      </c>
      <c r="AJ95" s="208" t="str">
        <f>IF('Indicator Date hidden'!AK96="x","x",$AJ$2-'Indicator Date hidden'!AK96)</f>
        <v>x</v>
      </c>
      <c r="AK95" s="208">
        <f>IF('Indicator Date hidden'!AL96="x","x",$AK$2-'Indicator Date hidden'!AL96)</f>
        <v>1</v>
      </c>
      <c r="AL95" s="208">
        <f>IF('Indicator Date hidden'!AM96="x","x",$AL$2-'Indicator Date hidden'!AM96)</f>
        <v>0</v>
      </c>
      <c r="AM95" s="208">
        <f>IF('Indicator Date hidden'!AN96="x","x",$AM$2-'Indicator Date hidden'!AN96)</f>
        <v>0</v>
      </c>
      <c r="AN95" s="208">
        <f>IF('Indicator Date hidden'!AO96="x","x",$AN$2-'Indicator Date hidden'!AO96)</f>
        <v>0</v>
      </c>
      <c r="AO95" s="208">
        <f>IF('Indicator Date hidden'!AP96="x","x",$AO$2-'Indicator Date hidden'!AP96)</f>
        <v>0</v>
      </c>
      <c r="AP95" s="208">
        <f>IF('Indicator Date hidden'!AQ96="x","x",$AP$2-'Indicator Date hidden'!AQ96)</f>
        <v>0</v>
      </c>
      <c r="AQ95" s="208" t="str">
        <f>IF('Indicator Date hidden'!AR96="x","x",$AQ$2-'Indicator Date hidden'!AR96)</f>
        <v>x</v>
      </c>
      <c r="AR95" s="208">
        <f>IF('Indicator Date hidden'!AS96="x","x",$AR$2-'Indicator Date hidden'!AS96)</f>
        <v>0</v>
      </c>
      <c r="AS95" s="208">
        <f>IF('Indicator Date hidden'!AT96="x","x",$AS$2-'Indicator Date hidden'!AT96)</f>
        <v>0</v>
      </c>
      <c r="AT95" s="208">
        <f>IF('Indicator Date hidden'!AU96="x","x",$AT$2-'Indicator Date hidden'!AU96)</f>
        <v>0</v>
      </c>
      <c r="AU95" s="208">
        <f>IF('Indicator Date hidden'!AV96="x","x",$AU$2-'Indicator Date hidden'!AV96)</f>
        <v>3</v>
      </c>
      <c r="AV95" s="208">
        <f>IF('Indicator Date hidden'!AW96="x","x",$AV$2-'Indicator Date hidden'!AW96)</f>
        <v>0</v>
      </c>
      <c r="AW95" s="208">
        <f>IF('Indicator Date hidden'!AX96="x","x",$AW$2-'Indicator Date hidden'!AX96)</f>
        <v>0</v>
      </c>
      <c r="AX95" s="208">
        <f>IF('Indicator Date hidden'!AY96="x","x",$AX$2-'Indicator Date hidden'!AY96)</f>
        <v>0</v>
      </c>
      <c r="AY95" s="208">
        <f>IF('Indicator Date hidden'!AZ96="x","x",$AY$2-'Indicator Date hidden'!AZ96)</f>
        <v>0</v>
      </c>
      <c r="AZ95" s="208">
        <f>IF('Indicator Date hidden'!BA96="x","x",$AZ$2-'Indicator Date hidden'!BA96)</f>
        <v>0</v>
      </c>
      <c r="BA95">
        <f t="shared" si="10"/>
        <v>7</v>
      </c>
      <c r="BB95" s="21">
        <f t="shared" si="11"/>
        <v>0.15909090909090909</v>
      </c>
      <c r="BC95">
        <f t="shared" si="12"/>
        <v>4</v>
      </c>
      <c r="BD95" s="21">
        <f t="shared" si="13"/>
        <v>0.56178214065037613</v>
      </c>
      <c r="BE95" s="277">
        <f t="shared" si="14"/>
        <v>0</v>
      </c>
    </row>
    <row r="96" spans="1:57" x14ac:dyDescent="0.35">
      <c r="A96" t="s">
        <v>7520</v>
      </c>
      <c r="B96" s="208">
        <f>IF('Indicator Date hidden'!C97="x","x",$B$2-'Indicator Date hidden'!C97)</f>
        <v>0</v>
      </c>
      <c r="C96" s="208">
        <f>IF('Indicator Date hidden'!D97="x","x",$C$2-'Indicator Date hidden'!D97)</f>
        <v>0</v>
      </c>
      <c r="D96" s="208">
        <f>IF('Indicator Date hidden'!E97="x","x",$D$2-'Indicator Date hidden'!E97)</f>
        <v>0</v>
      </c>
      <c r="E96" s="208">
        <f>IF('Indicator Date hidden'!F97="x","x",$E$2-'Indicator Date hidden'!F97)</f>
        <v>0</v>
      </c>
      <c r="F96" s="208">
        <f>IF('Indicator Date hidden'!G97="x","x",$F$2-'Indicator Date hidden'!G97)</f>
        <v>0</v>
      </c>
      <c r="G96" s="208">
        <f>IF('Indicator Date hidden'!H97="x","x",$G$2-'Indicator Date hidden'!H97)</f>
        <v>0</v>
      </c>
      <c r="H96" s="208">
        <f>IF('Indicator Date hidden'!I97="x","x",$H$2-'Indicator Date hidden'!I97)</f>
        <v>0</v>
      </c>
      <c r="I96" s="208">
        <f>IF('Indicator Date hidden'!J97="x","x",$I$2-'Indicator Date hidden'!J97)</f>
        <v>0</v>
      </c>
      <c r="J96" s="208">
        <f>IF('Indicator Date hidden'!K97="x","x",$J$2-'Indicator Date hidden'!K97)</f>
        <v>0</v>
      </c>
      <c r="K96" s="208">
        <f>IF('Indicator Date hidden'!L97="x","x",$K$2-'Indicator Date hidden'!L97)</f>
        <v>0</v>
      </c>
      <c r="L96" s="208">
        <f>IF('Indicator Date hidden'!M97="x","x",$L$2-'Indicator Date hidden'!M97)</f>
        <v>0</v>
      </c>
      <c r="M96" s="208">
        <f>IF('Indicator Date hidden'!N97="x","x",$M$2-'Indicator Date hidden'!N97)</f>
        <v>0</v>
      </c>
      <c r="N96" s="208">
        <f>IF('Indicator Date hidden'!O97="x","x",$N$2-'Indicator Date hidden'!O97)</f>
        <v>0</v>
      </c>
      <c r="O96" s="208">
        <f>IF('Indicator Date hidden'!P97="x","x",$O$2-'Indicator Date hidden'!P97)</f>
        <v>0</v>
      </c>
      <c r="P96" s="208">
        <f>IF('Indicator Date hidden'!Q97="x","x",$P$2-'Indicator Date hidden'!Q97)</f>
        <v>0</v>
      </c>
      <c r="Q96" s="208" t="str">
        <f>IF('Indicator Date hidden'!R97="x","x",$Q$2-'Indicator Date hidden'!R97)</f>
        <v>x</v>
      </c>
      <c r="R96" s="208">
        <f>IF('Indicator Date hidden'!S97="x","x",$R$2-'Indicator Date hidden'!S97)</f>
        <v>0</v>
      </c>
      <c r="S96" s="208">
        <f>IF('Indicator Date hidden'!T97="x","x",$S$2-'Indicator Date hidden'!T97)</f>
        <v>0</v>
      </c>
      <c r="T96" s="208">
        <f>IF('Indicator Date hidden'!U97="x","x",$T$2-'Indicator Date hidden'!U97)</f>
        <v>0</v>
      </c>
      <c r="U96" s="208">
        <f>IF('Indicator Date hidden'!V97="x","x",$U$2-'Indicator Date hidden'!V97)</f>
        <v>0</v>
      </c>
      <c r="V96" s="208">
        <f>IF('Indicator Date hidden'!W97="x","x",$V$2-'Indicator Date hidden'!W97)</f>
        <v>0</v>
      </c>
      <c r="W96" s="208">
        <f>IF('Indicator Date hidden'!X97="x","x",$W$2-'Indicator Date hidden'!X97)</f>
        <v>10</v>
      </c>
      <c r="X96" s="208">
        <f>IF('Indicator Date hidden'!Y97="x","x",$X$2-'Indicator Date hidden'!Y97)</f>
        <v>3</v>
      </c>
      <c r="Y96" s="208">
        <f>IF('Indicator Date hidden'!Z97="x","x",$Y$2-'Indicator Date hidden'!Z97)</f>
        <v>0</v>
      </c>
      <c r="Z96" s="208">
        <f>IF('Indicator Date hidden'!AA97="x","x",$Z$2-'Indicator Date hidden'!AA97)</f>
        <v>0</v>
      </c>
      <c r="AA96" s="208">
        <f>IF('Indicator Date hidden'!AB97="x","x",$AA$2-'Indicator Date hidden'!AB97)</f>
        <v>0</v>
      </c>
      <c r="AB96" s="208">
        <f>IF('Indicator Date hidden'!AC97="x","x",$AB$2-'Indicator Date hidden'!AC97)</f>
        <v>0</v>
      </c>
      <c r="AC96" s="208">
        <f>IF('Indicator Date hidden'!AD97="x","x",$AC$2-'Indicator Date hidden'!AD97)</f>
        <v>0</v>
      </c>
      <c r="AD96" s="208" t="str">
        <f>IF('Indicator Date hidden'!AE97="x","x",$AD$2-'Indicator Date hidden'!AE97)</f>
        <v>x</v>
      </c>
      <c r="AE96" s="208">
        <f>IF('Indicator Date hidden'!AF97="x","x",$AE$2-'Indicator Date hidden'!AF97)</f>
        <v>0</v>
      </c>
      <c r="AF96" s="208" t="str">
        <f>IF('Indicator Date hidden'!AG97="x","x",$AF$2-'Indicator Date hidden'!AG97)</f>
        <v>x</v>
      </c>
      <c r="AG96" s="208">
        <f>IF('Indicator Date hidden'!AH97="x","x",$AG$2-'Indicator Date hidden'!AH97)</f>
        <v>0</v>
      </c>
      <c r="AH96" s="208">
        <f>IF('Indicator Date hidden'!AI97="x","x",$AH$2-'Indicator Date hidden'!AI97)</f>
        <v>0</v>
      </c>
      <c r="AI96" s="208">
        <f>IF('Indicator Date hidden'!AJ97="x","x",$AI$2-'Indicator Date hidden'!AJ97)</f>
        <v>0</v>
      </c>
      <c r="AJ96" s="208">
        <f>IF('Indicator Date hidden'!AK97="x","x",$AJ$2-'Indicator Date hidden'!AK97)</f>
        <v>1</v>
      </c>
      <c r="AK96" s="208">
        <f>IF('Indicator Date hidden'!AL97="x","x",$AK$2-'Indicator Date hidden'!AL97)</f>
        <v>0</v>
      </c>
      <c r="AL96" s="208">
        <f>IF('Indicator Date hidden'!AM97="x","x",$AL$2-'Indicator Date hidden'!AM97)</f>
        <v>0</v>
      </c>
      <c r="AM96" s="208">
        <f>IF('Indicator Date hidden'!AN97="x","x",$AM$2-'Indicator Date hidden'!AN97)</f>
        <v>0</v>
      </c>
      <c r="AN96" s="208">
        <f>IF('Indicator Date hidden'!AO97="x","x",$AN$2-'Indicator Date hidden'!AO97)</f>
        <v>0</v>
      </c>
      <c r="AO96" s="208" t="str">
        <f>IF('Indicator Date hidden'!AP97="x","x",$AO$2-'Indicator Date hidden'!AP97)</f>
        <v>x</v>
      </c>
      <c r="AP96" s="208" t="str">
        <f>IF('Indicator Date hidden'!AQ97="x","x",$AP$2-'Indicator Date hidden'!AQ97)</f>
        <v>x</v>
      </c>
      <c r="AQ96" s="208">
        <f>IF('Indicator Date hidden'!AR97="x","x",$AQ$2-'Indicator Date hidden'!AR97)</f>
        <v>0</v>
      </c>
      <c r="AR96" s="208">
        <f>IF('Indicator Date hidden'!AS97="x","x",$AR$2-'Indicator Date hidden'!AS97)</f>
        <v>0</v>
      </c>
      <c r="AS96" s="208">
        <f>IF('Indicator Date hidden'!AT97="x","x",$AS$2-'Indicator Date hidden'!AT97)</f>
        <v>0</v>
      </c>
      <c r="AT96" s="208">
        <f>IF('Indicator Date hidden'!AU97="x","x",$AT$2-'Indicator Date hidden'!AU97)</f>
        <v>0</v>
      </c>
      <c r="AU96" s="208">
        <f>IF('Indicator Date hidden'!AV97="x","x",$AU$2-'Indicator Date hidden'!AV97)</f>
        <v>7</v>
      </c>
      <c r="AV96" s="208">
        <f>IF('Indicator Date hidden'!AW97="x","x",$AV$2-'Indicator Date hidden'!AW97)</f>
        <v>0</v>
      </c>
      <c r="AW96" s="208">
        <f>IF('Indicator Date hidden'!AX97="x","x",$AW$2-'Indicator Date hidden'!AX97)</f>
        <v>0</v>
      </c>
      <c r="AX96" s="208">
        <f>IF('Indicator Date hidden'!AY97="x","x",$AX$2-'Indicator Date hidden'!AY97)</f>
        <v>0</v>
      </c>
      <c r="AY96" s="208">
        <f>IF('Indicator Date hidden'!AZ97="x","x",$AY$2-'Indicator Date hidden'!AZ97)</f>
        <v>0</v>
      </c>
      <c r="AZ96" s="208">
        <f>IF('Indicator Date hidden'!BA97="x","x",$AZ$2-'Indicator Date hidden'!BA97)</f>
        <v>0</v>
      </c>
      <c r="BA96">
        <f t="shared" si="10"/>
        <v>21</v>
      </c>
      <c r="BB96" s="21">
        <f t="shared" si="11"/>
        <v>0.45652173913043476</v>
      </c>
      <c r="BC96">
        <f t="shared" si="12"/>
        <v>4</v>
      </c>
      <c r="BD96" s="21">
        <f t="shared" si="13"/>
        <v>1.8022512701706603</v>
      </c>
      <c r="BE96" s="277">
        <f t="shared" si="14"/>
        <v>0</v>
      </c>
    </row>
    <row r="97" spans="1:57" x14ac:dyDescent="0.35">
      <c r="A97" t="s">
        <v>7521</v>
      </c>
      <c r="B97" s="208">
        <f>IF('Indicator Date hidden'!C98="x","x",$B$2-'Indicator Date hidden'!C98)</f>
        <v>0</v>
      </c>
      <c r="C97" s="208">
        <f>IF('Indicator Date hidden'!D98="x","x",$C$2-'Indicator Date hidden'!D98)</f>
        <v>0</v>
      </c>
      <c r="D97" s="208">
        <f>IF('Indicator Date hidden'!E98="x","x",$D$2-'Indicator Date hidden'!E98)</f>
        <v>0</v>
      </c>
      <c r="E97" s="208">
        <f>IF('Indicator Date hidden'!F98="x","x",$E$2-'Indicator Date hidden'!F98)</f>
        <v>0</v>
      </c>
      <c r="F97" s="208">
        <f>IF('Indicator Date hidden'!G98="x","x",$F$2-'Indicator Date hidden'!G98)</f>
        <v>0</v>
      </c>
      <c r="G97" s="208">
        <f>IF('Indicator Date hidden'!H98="x","x",$G$2-'Indicator Date hidden'!H98)</f>
        <v>0</v>
      </c>
      <c r="H97" s="208">
        <f>IF('Indicator Date hidden'!I98="x","x",$H$2-'Indicator Date hidden'!I98)</f>
        <v>0</v>
      </c>
      <c r="I97" s="208">
        <f>IF('Indicator Date hidden'!J98="x","x",$I$2-'Indicator Date hidden'!J98)</f>
        <v>0</v>
      </c>
      <c r="J97" s="208">
        <f>IF('Indicator Date hidden'!K98="x","x",$J$2-'Indicator Date hidden'!K98)</f>
        <v>0</v>
      </c>
      <c r="K97" s="208">
        <f>IF('Indicator Date hidden'!L98="x","x",$K$2-'Indicator Date hidden'!L98)</f>
        <v>0</v>
      </c>
      <c r="L97" s="208">
        <f>IF('Indicator Date hidden'!M98="x","x",$L$2-'Indicator Date hidden'!M98)</f>
        <v>0</v>
      </c>
      <c r="M97" s="208">
        <f>IF('Indicator Date hidden'!N98="x","x",$M$2-'Indicator Date hidden'!N98)</f>
        <v>0</v>
      </c>
      <c r="N97" s="208">
        <f>IF('Indicator Date hidden'!O98="x","x",$N$2-'Indicator Date hidden'!O98)</f>
        <v>0</v>
      </c>
      <c r="O97" s="208">
        <f>IF('Indicator Date hidden'!P98="x","x",$O$2-'Indicator Date hidden'!P98)</f>
        <v>0</v>
      </c>
      <c r="P97" s="208">
        <f>IF('Indicator Date hidden'!Q98="x","x",$P$2-'Indicator Date hidden'!Q98)</f>
        <v>0</v>
      </c>
      <c r="Q97" s="208">
        <f>IF('Indicator Date hidden'!R98="x","x",$Q$2-'Indicator Date hidden'!R98)</f>
        <v>5</v>
      </c>
      <c r="R97" s="208">
        <f>IF('Indicator Date hidden'!S98="x","x",$R$2-'Indicator Date hidden'!S98)</f>
        <v>0</v>
      </c>
      <c r="S97" s="208">
        <f>IF('Indicator Date hidden'!T98="x","x",$S$2-'Indicator Date hidden'!T98)</f>
        <v>0</v>
      </c>
      <c r="T97" s="208">
        <f>IF('Indicator Date hidden'!U98="x","x",$T$2-'Indicator Date hidden'!U98)</f>
        <v>0</v>
      </c>
      <c r="U97" s="208">
        <f>IF('Indicator Date hidden'!V98="x","x",$U$2-'Indicator Date hidden'!V98)</f>
        <v>0</v>
      </c>
      <c r="V97" s="208">
        <f>IF('Indicator Date hidden'!W98="x","x",$V$2-'Indicator Date hidden'!W98)</f>
        <v>0</v>
      </c>
      <c r="W97" s="208">
        <f>IF('Indicator Date hidden'!X98="x","x",$W$2-'Indicator Date hidden'!X98)</f>
        <v>0</v>
      </c>
      <c r="X97" s="208" t="str">
        <f>IF('Indicator Date hidden'!Y98="x","x",$X$2-'Indicator Date hidden'!Y98)</f>
        <v>x</v>
      </c>
      <c r="Y97" s="208">
        <f>IF('Indicator Date hidden'!Z98="x","x",$Y$2-'Indicator Date hidden'!Z98)</f>
        <v>0</v>
      </c>
      <c r="Z97" s="208">
        <f>IF('Indicator Date hidden'!AA98="x","x",$Z$2-'Indicator Date hidden'!AA98)</f>
        <v>0</v>
      </c>
      <c r="AA97" s="208">
        <f>IF('Indicator Date hidden'!AB98="x","x",$AA$2-'Indicator Date hidden'!AB98)</f>
        <v>0</v>
      </c>
      <c r="AB97" s="208">
        <f>IF('Indicator Date hidden'!AC98="x","x",$AB$2-'Indicator Date hidden'!AC98)</f>
        <v>0</v>
      </c>
      <c r="AC97" s="208">
        <f>IF('Indicator Date hidden'!AD98="x","x",$AC$2-'Indicator Date hidden'!AD98)</f>
        <v>0</v>
      </c>
      <c r="AD97" s="208" t="str">
        <f>IF('Indicator Date hidden'!AE98="x","x",$AD$2-'Indicator Date hidden'!AE98)</f>
        <v>x</v>
      </c>
      <c r="AE97" s="208">
        <f>IF('Indicator Date hidden'!AF98="x","x",$AE$2-'Indicator Date hidden'!AF98)</f>
        <v>0</v>
      </c>
      <c r="AF97" s="208">
        <f>IF('Indicator Date hidden'!AG98="x","x",$AF$2-'Indicator Date hidden'!AG98)</f>
        <v>3</v>
      </c>
      <c r="AG97" s="208">
        <f>IF('Indicator Date hidden'!AH98="x","x",$AG$2-'Indicator Date hidden'!AH98)</f>
        <v>0</v>
      </c>
      <c r="AH97" s="208">
        <f>IF('Indicator Date hidden'!AI98="x","x",$AH$2-'Indicator Date hidden'!AI98)</f>
        <v>0</v>
      </c>
      <c r="AI97" s="208">
        <f>IF('Indicator Date hidden'!AJ98="x","x",$AI$2-'Indicator Date hidden'!AJ98)</f>
        <v>0</v>
      </c>
      <c r="AJ97" s="208" t="str">
        <f>IF('Indicator Date hidden'!AK98="x","x",$AJ$2-'Indicator Date hidden'!AK98)</f>
        <v>x</v>
      </c>
      <c r="AK97" s="208">
        <f>IF('Indicator Date hidden'!AL98="x","x",$AK$2-'Indicator Date hidden'!AL98)</f>
        <v>1</v>
      </c>
      <c r="AL97" s="208">
        <f>IF('Indicator Date hidden'!AM98="x","x",$AL$2-'Indicator Date hidden'!AM98)</f>
        <v>0</v>
      </c>
      <c r="AM97" s="208">
        <f>IF('Indicator Date hidden'!AN98="x","x",$AM$2-'Indicator Date hidden'!AN98)</f>
        <v>0</v>
      </c>
      <c r="AN97" s="208">
        <f>IF('Indicator Date hidden'!AO98="x","x",$AN$2-'Indicator Date hidden'!AO98)</f>
        <v>0</v>
      </c>
      <c r="AO97" s="208">
        <f>IF('Indicator Date hidden'!AP98="x","x",$AO$2-'Indicator Date hidden'!AP98)</f>
        <v>0</v>
      </c>
      <c r="AP97" s="208">
        <f>IF('Indicator Date hidden'!AQ98="x","x",$AP$2-'Indicator Date hidden'!AQ98)</f>
        <v>0</v>
      </c>
      <c r="AQ97" s="208">
        <f>IF('Indicator Date hidden'!AR98="x","x",$AQ$2-'Indicator Date hidden'!AR98)</f>
        <v>0</v>
      </c>
      <c r="AR97" s="208">
        <f>IF('Indicator Date hidden'!AS98="x","x",$AR$2-'Indicator Date hidden'!AS98)</f>
        <v>0</v>
      </c>
      <c r="AS97" s="208">
        <f>IF('Indicator Date hidden'!AT98="x","x",$AS$2-'Indicator Date hidden'!AT98)</f>
        <v>0</v>
      </c>
      <c r="AT97" s="208">
        <f>IF('Indicator Date hidden'!AU98="x","x",$AT$2-'Indicator Date hidden'!AU98)</f>
        <v>0</v>
      </c>
      <c r="AU97" s="208">
        <f>IF('Indicator Date hidden'!AV98="x","x",$AU$2-'Indicator Date hidden'!AV98)</f>
        <v>5</v>
      </c>
      <c r="AV97" s="208">
        <f>IF('Indicator Date hidden'!AW98="x","x",$AV$2-'Indicator Date hidden'!AW98)</f>
        <v>0</v>
      </c>
      <c r="AW97" s="208">
        <f>IF('Indicator Date hidden'!AX98="x","x",$AW$2-'Indicator Date hidden'!AX98)</f>
        <v>0</v>
      </c>
      <c r="AX97" s="208">
        <f>IF('Indicator Date hidden'!AY98="x","x",$AX$2-'Indicator Date hidden'!AY98)</f>
        <v>0</v>
      </c>
      <c r="AY97" s="208">
        <f>IF('Indicator Date hidden'!AZ98="x","x",$AY$2-'Indicator Date hidden'!AZ98)</f>
        <v>0</v>
      </c>
      <c r="AZ97" s="208">
        <f>IF('Indicator Date hidden'!BA98="x","x",$AZ$2-'Indicator Date hidden'!BA98)</f>
        <v>0</v>
      </c>
      <c r="BA97">
        <f t="shared" si="10"/>
        <v>14</v>
      </c>
      <c r="BB97" s="21">
        <f t="shared" si="11"/>
        <v>0.29166666666666669</v>
      </c>
      <c r="BC97">
        <f t="shared" si="12"/>
        <v>4</v>
      </c>
      <c r="BD97" s="21">
        <f t="shared" si="13"/>
        <v>1.0793194872490515</v>
      </c>
      <c r="BE97" s="277">
        <f t="shared" si="14"/>
        <v>0</v>
      </c>
    </row>
    <row r="98" spans="1:57" x14ac:dyDescent="0.35">
      <c r="A98" t="s">
        <v>7523</v>
      </c>
      <c r="B98" s="208">
        <f>IF('Indicator Date hidden'!C99="x","x",$B$2-'Indicator Date hidden'!C99)</f>
        <v>0</v>
      </c>
      <c r="C98" s="208">
        <f>IF('Indicator Date hidden'!D99="x","x",$C$2-'Indicator Date hidden'!D99)</f>
        <v>0</v>
      </c>
      <c r="D98" s="208">
        <f>IF('Indicator Date hidden'!E99="x","x",$D$2-'Indicator Date hidden'!E99)</f>
        <v>0</v>
      </c>
      <c r="E98" s="208">
        <f>IF('Indicator Date hidden'!F99="x","x",$E$2-'Indicator Date hidden'!F99)</f>
        <v>0</v>
      </c>
      <c r="F98" s="208">
        <f>IF('Indicator Date hidden'!G99="x","x",$F$2-'Indicator Date hidden'!G99)</f>
        <v>0</v>
      </c>
      <c r="G98" s="208">
        <f>IF('Indicator Date hidden'!H99="x","x",$G$2-'Indicator Date hidden'!H99)</f>
        <v>0</v>
      </c>
      <c r="H98" s="208">
        <f>IF('Indicator Date hidden'!I99="x","x",$H$2-'Indicator Date hidden'!I99)</f>
        <v>0</v>
      </c>
      <c r="I98" s="208">
        <f>IF('Indicator Date hidden'!J99="x","x",$I$2-'Indicator Date hidden'!J99)</f>
        <v>0</v>
      </c>
      <c r="J98" s="208">
        <f>IF('Indicator Date hidden'!K99="x","x",$J$2-'Indicator Date hidden'!K99)</f>
        <v>0</v>
      </c>
      <c r="K98" s="208">
        <f>IF('Indicator Date hidden'!L99="x","x",$K$2-'Indicator Date hidden'!L99)</f>
        <v>0</v>
      </c>
      <c r="L98" s="208">
        <f>IF('Indicator Date hidden'!M99="x","x",$L$2-'Indicator Date hidden'!M99)</f>
        <v>0</v>
      </c>
      <c r="M98" s="208">
        <f>IF('Indicator Date hidden'!N99="x","x",$M$2-'Indicator Date hidden'!N99)</f>
        <v>0</v>
      </c>
      <c r="N98" s="208">
        <f>IF('Indicator Date hidden'!O99="x","x",$N$2-'Indicator Date hidden'!O99)</f>
        <v>0</v>
      </c>
      <c r="O98" s="208">
        <f>IF('Indicator Date hidden'!P99="x","x",$O$2-'Indicator Date hidden'!P99)</f>
        <v>0</v>
      </c>
      <c r="P98" s="208">
        <f>IF('Indicator Date hidden'!Q99="x","x",$P$2-'Indicator Date hidden'!Q99)</f>
        <v>0</v>
      </c>
      <c r="Q98" s="208">
        <f>IF('Indicator Date hidden'!R99="x","x",$Q$2-'Indicator Date hidden'!R99)</f>
        <v>1</v>
      </c>
      <c r="R98" s="208">
        <f>IF('Indicator Date hidden'!S99="x","x",$R$2-'Indicator Date hidden'!S99)</f>
        <v>0</v>
      </c>
      <c r="S98" s="208">
        <f>IF('Indicator Date hidden'!T99="x","x",$S$2-'Indicator Date hidden'!T99)</f>
        <v>0</v>
      </c>
      <c r="T98" s="208">
        <f>IF('Indicator Date hidden'!U99="x","x",$T$2-'Indicator Date hidden'!U99)</f>
        <v>0</v>
      </c>
      <c r="U98" s="208">
        <f>IF('Indicator Date hidden'!V99="x","x",$U$2-'Indicator Date hidden'!V99)</f>
        <v>0</v>
      </c>
      <c r="V98" s="208">
        <f>IF('Indicator Date hidden'!W99="x","x",$V$2-'Indicator Date hidden'!W99)</f>
        <v>0</v>
      </c>
      <c r="W98" s="208">
        <f>IF('Indicator Date hidden'!X99="x","x",$W$2-'Indicator Date hidden'!X99)</f>
        <v>1</v>
      </c>
      <c r="X98" s="208">
        <f>IF('Indicator Date hidden'!Y99="x","x",$X$2-'Indicator Date hidden'!Y99)</f>
        <v>4</v>
      </c>
      <c r="Y98" s="208">
        <f>IF('Indicator Date hidden'!Z99="x","x",$Y$2-'Indicator Date hidden'!Z99)</f>
        <v>0</v>
      </c>
      <c r="Z98" s="208">
        <f>IF('Indicator Date hidden'!AA99="x","x",$Z$2-'Indicator Date hidden'!AA99)</f>
        <v>0</v>
      </c>
      <c r="AA98" s="208">
        <f>IF('Indicator Date hidden'!AB99="x","x",$AA$2-'Indicator Date hidden'!AB99)</f>
        <v>0</v>
      </c>
      <c r="AB98" s="208">
        <f>IF('Indicator Date hidden'!AC99="x","x",$AB$2-'Indicator Date hidden'!AC99)</f>
        <v>0</v>
      </c>
      <c r="AC98" s="208">
        <f>IF('Indicator Date hidden'!AD99="x","x",$AC$2-'Indicator Date hidden'!AD99)</f>
        <v>0</v>
      </c>
      <c r="AD98" s="208">
        <f>IF('Indicator Date hidden'!AE99="x","x",$AD$2-'Indicator Date hidden'!AE99)</f>
        <v>0</v>
      </c>
      <c r="AE98" s="208">
        <f>IF('Indicator Date hidden'!AF99="x","x",$AE$2-'Indicator Date hidden'!AF99)</f>
        <v>0</v>
      </c>
      <c r="AF98" s="208">
        <f>IF('Indicator Date hidden'!AG99="x","x",$AF$2-'Indicator Date hidden'!AG99)</f>
        <v>6</v>
      </c>
      <c r="AG98" s="208">
        <f>IF('Indicator Date hidden'!AH99="x","x",$AG$2-'Indicator Date hidden'!AH99)</f>
        <v>0</v>
      </c>
      <c r="AH98" s="208">
        <f>IF('Indicator Date hidden'!AI99="x","x",$AH$2-'Indicator Date hidden'!AI99)</f>
        <v>0</v>
      </c>
      <c r="AI98" s="208">
        <f>IF('Indicator Date hidden'!AJ99="x","x",$AI$2-'Indicator Date hidden'!AJ99)</f>
        <v>0</v>
      </c>
      <c r="AJ98" s="208" t="str">
        <f>IF('Indicator Date hidden'!AK99="x","x",$AJ$2-'Indicator Date hidden'!AK99)</f>
        <v>x</v>
      </c>
      <c r="AK98" s="208">
        <f>IF('Indicator Date hidden'!AL99="x","x",$AK$2-'Indicator Date hidden'!AL99)</f>
        <v>0</v>
      </c>
      <c r="AL98" s="208">
        <f>IF('Indicator Date hidden'!AM99="x","x",$AL$2-'Indicator Date hidden'!AM99)</f>
        <v>0</v>
      </c>
      <c r="AM98" s="208">
        <f>IF('Indicator Date hidden'!AN99="x","x",$AM$2-'Indicator Date hidden'!AN99)</f>
        <v>0</v>
      </c>
      <c r="AN98" s="208">
        <f>IF('Indicator Date hidden'!AO99="x","x",$AN$2-'Indicator Date hidden'!AO99)</f>
        <v>0</v>
      </c>
      <c r="AO98" s="208" t="str">
        <f>IF('Indicator Date hidden'!AP99="x","x",$AO$2-'Indicator Date hidden'!AP99)</f>
        <v>x</v>
      </c>
      <c r="AP98" s="208" t="str">
        <f>IF('Indicator Date hidden'!AQ99="x","x",$AP$2-'Indicator Date hidden'!AQ99)</f>
        <v>x</v>
      </c>
      <c r="AQ98" s="208" t="str">
        <f>IF('Indicator Date hidden'!AR99="x","x",$AQ$2-'Indicator Date hidden'!AR99)</f>
        <v>x</v>
      </c>
      <c r="AR98" s="208">
        <f>IF('Indicator Date hidden'!AS99="x","x",$AR$2-'Indicator Date hidden'!AS99)</f>
        <v>0</v>
      </c>
      <c r="AS98" s="208">
        <f>IF('Indicator Date hidden'!AT99="x","x",$AS$2-'Indicator Date hidden'!AT99)</f>
        <v>0</v>
      </c>
      <c r="AT98" s="208">
        <f>IF('Indicator Date hidden'!AU99="x","x",$AT$2-'Indicator Date hidden'!AU99)</f>
        <v>0</v>
      </c>
      <c r="AU98" s="208">
        <f>IF('Indicator Date hidden'!AV99="x","x",$AU$2-'Indicator Date hidden'!AV99)</f>
        <v>7</v>
      </c>
      <c r="AV98" s="208">
        <f>IF('Indicator Date hidden'!AW99="x","x",$AV$2-'Indicator Date hidden'!AW99)</f>
        <v>0</v>
      </c>
      <c r="AW98" s="208">
        <f>IF('Indicator Date hidden'!AX99="x","x",$AW$2-'Indicator Date hidden'!AX99)</f>
        <v>0</v>
      </c>
      <c r="AX98" s="208">
        <f>IF('Indicator Date hidden'!AY99="x","x",$AX$2-'Indicator Date hidden'!AY99)</f>
        <v>0</v>
      </c>
      <c r="AY98" s="208">
        <f>IF('Indicator Date hidden'!AZ99="x","x",$AY$2-'Indicator Date hidden'!AZ99)</f>
        <v>0</v>
      </c>
      <c r="AZ98" s="208">
        <f>IF('Indicator Date hidden'!BA99="x","x",$AZ$2-'Indicator Date hidden'!BA99)</f>
        <v>0</v>
      </c>
      <c r="BA98">
        <f t="shared" si="10"/>
        <v>19</v>
      </c>
      <c r="BB98" s="21">
        <f t="shared" si="11"/>
        <v>0.40425531914893614</v>
      </c>
      <c r="BC98">
        <f t="shared" si="12"/>
        <v>5</v>
      </c>
      <c r="BD98" s="21">
        <f t="shared" si="13"/>
        <v>1.4241021728239582</v>
      </c>
      <c r="BE98" s="277">
        <f t="shared" si="14"/>
        <v>0</v>
      </c>
    </row>
    <row r="99" spans="1:57" x14ac:dyDescent="0.35">
      <c r="A99" t="s">
        <v>7524</v>
      </c>
      <c r="B99" s="208">
        <f>IF('Indicator Date hidden'!C100="x","x",$B$2-'Indicator Date hidden'!C100)</f>
        <v>0</v>
      </c>
      <c r="C99" s="208">
        <f>IF('Indicator Date hidden'!D100="x","x",$C$2-'Indicator Date hidden'!D100)</f>
        <v>0</v>
      </c>
      <c r="D99" s="208">
        <f>IF('Indicator Date hidden'!E100="x","x",$D$2-'Indicator Date hidden'!E100)</f>
        <v>0</v>
      </c>
      <c r="E99" s="208">
        <f>IF('Indicator Date hidden'!F100="x","x",$E$2-'Indicator Date hidden'!F100)</f>
        <v>0</v>
      </c>
      <c r="F99" s="208">
        <f>IF('Indicator Date hidden'!G100="x","x",$F$2-'Indicator Date hidden'!G100)</f>
        <v>0</v>
      </c>
      <c r="G99" s="208">
        <f>IF('Indicator Date hidden'!H100="x","x",$G$2-'Indicator Date hidden'!H100)</f>
        <v>0</v>
      </c>
      <c r="H99" s="208">
        <f>IF('Indicator Date hidden'!I100="x","x",$H$2-'Indicator Date hidden'!I100)</f>
        <v>0</v>
      </c>
      <c r="I99" s="208">
        <f>IF('Indicator Date hidden'!J100="x","x",$I$2-'Indicator Date hidden'!J100)</f>
        <v>0</v>
      </c>
      <c r="J99" s="208">
        <f>IF('Indicator Date hidden'!K100="x","x",$J$2-'Indicator Date hidden'!K100)</f>
        <v>0</v>
      </c>
      <c r="K99" s="208">
        <f>IF('Indicator Date hidden'!L100="x","x",$K$2-'Indicator Date hidden'!L100)</f>
        <v>0</v>
      </c>
      <c r="L99" s="208">
        <f>IF('Indicator Date hidden'!M100="x","x",$L$2-'Indicator Date hidden'!M100)</f>
        <v>0</v>
      </c>
      <c r="M99" s="208">
        <f>IF('Indicator Date hidden'!N100="x","x",$M$2-'Indicator Date hidden'!N100)</f>
        <v>0</v>
      </c>
      <c r="N99" s="208">
        <f>IF('Indicator Date hidden'!O100="x","x",$N$2-'Indicator Date hidden'!O100)</f>
        <v>0</v>
      </c>
      <c r="O99" s="208">
        <f>IF('Indicator Date hidden'!P100="x","x",$O$2-'Indicator Date hidden'!P100)</f>
        <v>0</v>
      </c>
      <c r="P99" s="208">
        <f>IF('Indicator Date hidden'!Q100="x","x",$P$2-'Indicator Date hidden'!Q100)</f>
        <v>0</v>
      </c>
      <c r="Q99" s="208">
        <f>IF('Indicator Date hidden'!R100="x","x",$Q$2-'Indicator Date hidden'!R100)</f>
        <v>7</v>
      </c>
      <c r="R99" s="208">
        <f>IF('Indicator Date hidden'!S100="x","x",$R$2-'Indicator Date hidden'!S100)</f>
        <v>0</v>
      </c>
      <c r="S99" s="208">
        <f>IF('Indicator Date hidden'!T100="x","x",$S$2-'Indicator Date hidden'!T100)</f>
        <v>0</v>
      </c>
      <c r="T99" s="208">
        <f>IF('Indicator Date hidden'!U100="x","x",$T$2-'Indicator Date hidden'!U100)</f>
        <v>0</v>
      </c>
      <c r="U99" s="208">
        <f>IF('Indicator Date hidden'!V100="x","x",$U$2-'Indicator Date hidden'!V100)</f>
        <v>0</v>
      </c>
      <c r="V99" s="208">
        <f>IF('Indicator Date hidden'!W100="x","x",$V$2-'Indicator Date hidden'!W100)</f>
        <v>0</v>
      </c>
      <c r="W99" s="208">
        <f>IF('Indicator Date hidden'!X100="x","x",$W$2-'Indicator Date hidden'!X100)</f>
        <v>7</v>
      </c>
      <c r="X99" s="208">
        <f>IF('Indicator Date hidden'!Y100="x","x",$X$2-'Indicator Date hidden'!Y100)</f>
        <v>4</v>
      </c>
      <c r="Y99" s="208">
        <f>IF('Indicator Date hidden'!Z100="x","x",$Y$2-'Indicator Date hidden'!Z100)</f>
        <v>0</v>
      </c>
      <c r="Z99" s="208">
        <f>IF('Indicator Date hidden'!AA100="x","x",$Z$2-'Indicator Date hidden'!AA100)</f>
        <v>0</v>
      </c>
      <c r="AA99" s="208" t="str">
        <f>IF('Indicator Date hidden'!AB100="x","x",$AA$2-'Indicator Date hidden'!AB100)</f>
        <v>x</v>
      </c>
      <c r="AB99" s="208">
        <f>IF('Indicator Date hidden'!AC100="x","x",$AB$2-'Indicator Date hidden'!AC100)</f>
        <v>0</v>
      </c>
      <c r="AC99" s="208">
        <f>IF('Indicator Date hidden'!AD100="x","x",$AC$2-'Indicator Date hidden'!AD100)</f>
        <v>0</v>
      </c>
      <c r="AD99" s="208" t="str">
        <f>IF('Indicator Date hidden'!AE100="x","x",$AD$2-'Indicator Date hidden'!AE100)</f>
        <v>x</v>
      </c>
      <c r="AE99" s="208">
        <f>IF('Indicator Date hidden'!AF100="x","x",$AE$2-'Indicator Date hidden'!AF100)</f>
        <v>0</v>
      </c>
      <c r="AF99" s="208" t="str">
        <f>IF('Indicator Date hidden'!AG100="x","x",$AF$2-'Indicator Date hidden'!AG100)</f>
        <v>x</v>
      </c>
      <c r="AG99" s="208">
        <f>IF('Indicator Date hidden'!AH100="x","x",$AG$2-'Indicator Date hidden'!AH100)</f>
        <v>0</v>
      </c>
      <c r="AH99" s="208">
        <f>IF('Indicator Date hidden'!AI100="x","x",$AH$2-'Indicator Date hidden'!AI100)</f>
        <v>0</v>
      </c>
      <c r="AI99" s="208">
        <f>IF('Indicator Date hidden'!AJ100="x","x",$AI$2-'Indicator Date hidden'!AJ100)</f>
        <v>0</v>
      </c>
      <c r="AJ99" s="208">
        <f>IF('Indicator Date hidden'!AK100="x","x",$AJ$2-'Indicator Date hidden'!AK100)</f>
        <v>0</v>
      </c>
      <c r="AK99" s="208">
        <f>IF('Indicator Date hidden'!AL100="x","x",$AK$2-'Indicator Date hidden'!AL100)</f>
        <v>1</v>
      </c>
      <c r="AL99" s="208">
        <f>IF('Indicator Date hidden'!AM100="x","x",$AL$2-'Indicator Date hidden'!AM100)</f>
        <v>0</v>
      </c>
      <c r="AM99" s="208">
        <f>IF('Indicator Date hidden'!AN100="x","x",$AM$2-'Indicator Date hidden'!AN100)</f>
        <v>0</v>
      </c>
      <c r="AN99" s="208">
        <f>IF('Indicator Date hidden'!AO100="x","x",$AN$2-'Indicator Date hidden'!AO100)</f>
        <v>0</v>
      </c>
      <c r="AO99" s="208" t="str">
        <f>IF('Indicator Date hidden'!AP100="x","x",$AO$2-'Indicator Date hidden'!AP100)</f>
        <v>x</v>
      </c>
      <c r="AP99" s="208" t="str">
        <f>IF('Indicator Date hidden'!AQ100="x","x",$AP$2-'Indicator Date hidden'!AQ100)</f>
        <v>x</v>
      </c>
      <c r="AQ99" s="208" t="str">
        <f>IF('Indicator Date hidden'!AR100="x","x",$AQ$2-'Indicator Date hidden'!AR100)</f>
        <v>x</v>
      </c>
      <c r="AR99" s="208">
        <f>IF('Indicator Date hidden'!AS100="x","x",$AR$2-'Indicator Date hidden'!AS100)</f>
        <v>0</v>
      </c>
      <c r="AS99" s="208">
        <f>IF('Indicator Date hidden'!AT100="x","x",$AS$2-'Indicator Date hidden'!AT100)</f>
        <v>0</v>
      </c>
      <c r="AT99" s="208">
        <f>IF('Indicator Date hidden'!AU100="x","x",$AT$2-'Indicator Date hidden'!AU100)</f>
        <v>0</v>
      </c>
      <c r="AU99" s="208">
        <f>IF('Indicator Date hidden'!AV100="x","x",$AU$2-'Indicator Date hidden'!AV100)</f>
        <v>1</v>
      </c>
      <c r="AV99" s="208">
        <f>IF('Indicator Date hidden'!AW100="x","x",$AV$2-'Indicator Date hidden'!AW100)</f>
        <v>0</v>
      </c>
      <c r="AW99" s="208">
        <f>IF('Indicator Date hidden'!AX100="x","x",$AW$2-'Indicator Date hidden'!AX100)</f>
        <v>0</v>
      </c>
      <c r="AX99" s="208">
        <f>IF('Indicator Date hidden'!AY100="x","x",$AX$2-'Indicator Date hidden'!AY100)</f>
        <v>0</v>
      </c>
      <c r="AY99" s="208">
        <f>IF('Indicator Date hidden'!AZ100="x","x",$AY$2-'Indicator Date hidden'!AZ100)</f>
        <v>0</v>
      </c>
      <c r="AZ99" s="208"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77">
        <f t="shared" ref="BE99:BE130" si="19">MEDIAN(B99:AZ99)</f>
        <v>0</v>
      </c>
    </row>
    <row r="100" spans="1:57" x14ac:dyDescent="0.35">
      <c r="A100" t="s">
        <v>7526</v>
      </c>
      <c r="B100" s="208">
        <f>IF('Indicator Date hidden'!C101="x","x",$B$2-'Indicator Date hidden'!C101)</f>
        <v>0</v>
      </c>
      <c r="C100" s="208">
        <f>IF('Indicator Date hidden'!D101="x","x",$C$2-'Indicator Date hidden'!D101)</f>
        <v>0</v>
      </c>
      <c r="D100" s="208">
        <f>IF('Indicator Date hidden'!E101="x","x",$D$2-'Indicator Date hidden'!E101)</f>
        <v>0</v>
      </c>
      <c r="E100" s="208">
        <f>IF('Indicator Date hidden'!F101="x","x",$E$2-'Indicator Date hidden'!F101)</f>
        <v>0</v>
      </c>
      <c r="F100" s="208">
        <f>IF('Indicator Date hidden'!G101="x","x",$F$2-'Indicator Date hidden'!G101)</f>
        <v>0</v>
      </c>
      <c r="G100" s="208">
        <f>IF('Indicator Date hidden'!H101="x","x",$G$2-'Indicator Date hidden'!H101)</f>
        <v>0</v>
      </c>
      <c r="H100" s="208">
        <f>IF('Indicator Date hidden'!I101="x","x",$H$2-'Indicator Date hidden'!I101)</f>
        <v>0</v>
      </c>
      <c r="I100" s="208">
        <f>IF('Indicator Date hidden'!J101="x","x",$I$2-'Indicator Date hidden'!J101)</f>
        <v>0</v>
      </c>
      <c r="J100" s="208">
        <f>IF('Indicator Date hidden'!K101="x","x",$J$2-'Indicator Date hidden'!K101)</f>
        <v>0</v>
      </c>
      <c r="K100" s="208">
        <f>IF('Indicator Date hidden'!L101="x","x",$K$2-'Indicator Date hidden'!L101)</f>
        <v>0</v>
      </c>
      <c r="L100" s="208">
        <f>IF('Indicator Date hidden'!M101="x","x",$L$2-'Indicator Date hidden'!M101)</f>
        <v>0</v>
      </c>
      <c r="M100" s="208">
        <f>IF('Indicator Date hidden'!N101="x","x",$M$2-'Indicator Date hidden'!N101)</f>
        <v>0</v>
      </c>
      <c r="N100" s="208">
        <f>IF('Indicator Date hidden'!O101="x","x",$N$2-'Indicator Date hidden'!O101)</f>
        <v>0</v>
      </c>
      <c r="O100" s="208">
        <f>IF('Indicator Date hidden'!P101="x","x",$O$2-'Indicator Date hidden'!P101)</f>
        <v>0</v>
      </c>
      <c r="P100" s="208">
        <f>IF('Indicator Date hidden'!Q101="x","x",$P$2-'Indicator Date hidden'!Q101)</f>
        <v>0</v>
      </c>
      <c r="Q100" s="208" t="str">
        <f>IF('Indicator Date hidden'!R101="x","x",$Q$2-'Indicator Date hidden'!R101)</f>
        <v>x</v>
      </c>
      <c r="R100" s="208">
        <f>IF('Indicator Date hidden'!S101="x","x",$R$2-'Indicator Date hidden'!S101)</f>
        <v>0</v>
      </c>
      <c r="S100" s="208">
        <f>IF('Indicator Date hidden'!T101="x","x",$S$2-'Indicator Date hidden'!T101)</f>
        <v>0</v>
      </c>
      <c r="T100" s="208">
        <f>IF('Indicator Date hidden'!U101="x","x",$T$2-'Indicator Date hidden'!U101)</f>
        <v>0</v>
      </c>
      <c r="U100" s="208" t="str">
        <f>IF('Indicator Date hidden'!V101="x","x",$U$2-'Indicator Date hidden'!V101)</f>
        <v>x</v>
      </c>
      <c r="V100" s="208" t="str">
        <f>IF('Indicator Date hidden'!W101="x","x",$V$2-'Indicator Date hidden'!W101)</f>
        <v>x</v>
      </c>
      <c r="W100" s="208" t="str">
        <f>IF('Indicator Date hidden'!X101="x","x",$W$2-'Indicator Date hidden'!X101)</f>
        <v>x</v>
      </c>
      <c r="X100" s="208" t="str">
        <f>IF('Indicator Date hidden'!Y101="x","x",$X$2-'Indicator Date hidden'!Y101)</f>
        <v>x</v>
      </c>
      <c r="Y100" s="208" t="str">
        <f>IF('Indicator Date hidden'!Z101="x","x",$Y$2-'Indicator Date hidden'!Z101)</f>
        <v>x</v>
      </c>
      <c r="Z100" s="208" t="str">
        <f>IF('Indicator Date hidden'!AA101="x","x",$Z$2-'Indicator Date hidden'!AA101)</f>
        <v>x</v>
      </c>
      <c r="AA100" s="208" t="str">
        <f>IF('Indicator Date hidden'!AB101="x","x",$AA$2-'Indicator Date hidden'!AB101)</f>
        <v>x</v>
      </c>
      <c r="AB100" s="208" t="str">
        <f>IF('Indicator Date hidden'!AC101="x","x",$AB$2-'Indicator Date hidden'!AC101)</f>
        <v>x</v>
      </c>
      <c r="AC100" s="208">
        <f>IF('Indicator Date hidden'!AD101="x","x",$AC$2-'Indicator Date hidden'!AD101)</f>
        <v>0</v>
      </c>
      <c r="AD100" s="208" t="str">
        <f>IF('Indicator Date hidden'!AE101="x","x",$AD$2-'Indicator Date hidden'!AE101)</f>
        <v>x</v>
      </c>
      <c r="AE100" s="208" t="str">
        <f>IF('Indicator Date hidden'!AF101="x","x",$AE$2-'Indicator Date hidden'!AF101)</f>
        <v>x</v>
      </c>
      <c r="AF100" s="208" t="str">
        <f>IF('Indicator Date hidden'!AG101="x","x",$AF$2-'Indicator Date hidden'!AG101)</f>
        <v>x</v>
      </c>
      <c r="AG100" s="208">
        <f>IF('Indicator Date hidden'!AH101="x","x",$AG$2-'Indicator Date hidden'!AH101)</f>
        <v>0</v>
      </c>
      <c r="AH100" s="208">
        <f>IF('Indicator Date hidden'!AI101="x","x",$AH$2-'Indicator Date hidden'!AI101)</f>
        <v>0</v>
      </c>
      <c r="AI100" s="208">
        <f>IF('Indicator Date hidden'!AJ101="x","x",$AI$2-'Indicator Date hidden'!AJ101)</f>
        <v>0</v>
      </c>
      <c r="AJ100" s="208" t="str">
        <f>IF('Indicator Date hidden'!AK101="x","x",$AJ$2-'Indicator Date hidden'!AK101)</f>
        <v>x</v>
      </c>
      <c r="AK100" s="208">
        <f>IF('Indicator Date hidden'!AL101="x","x",$AK$2-'Indicator Date hidden'!AL101)</f>
        <v>1</v>
      </c>
      <c r="AL100" s="208">
        <f>IF('Indicator Date hidden'!AM101="x","x",$AL$2-'Indicator Date hidden'!AM101)</f>
        <v>0</v>
      </c>
      <c r="AM100" s="208">
        <f>IF('Indicator Date hidden'!AN101="x","x",$AM$2-'Indicator Date hidden'!AN101)</f>
        <v>0</v>
      </c>
      <c r="AN100" s="208">
        <f>IF('Indicator Date hidden'!AO101="x","x",$AN$2-'Indicator Date hidden'!AO101)</f>
        <v>0</v>
      </c>
      <c r="AO100" s="208" t="str">
        <f>IF('Indicator Date hidden'!AP101="x","x",$AO$2-'Indicator Date hidden'!AP101)</f>
        <v>x</v>
      </c>
      <c r="AP100" s="208" t="str">
        <f>IF('Indicator Date hidden'!AQ101="x","x",$AP$2-'Indicator Date hidden'!AQ101)</f>
        <v>x</v>
      </c>
      <c r="AQ100" s="208" t="str">
        <f>IF('Indicator Date hidden'!AR101="x","x",$AQ$2-'Indicator Date hidden'!AR101)</f>
        <v>x</v>
      </c>
      <c r="AR100" s="208">
        <f>IF('Indicator Date hidden'!AS101="x","x",$AR$2-'Indicator Date hidden'!AS101)</f>
        <v>0</v>
      </c>
      <c r="AS100" s="208" t="str">
        <f>IF('Indicator Date hidden'!AT101="x","x",$AS$2-'Indicator Date hidden'!AT101)</f>
        <v>x</v>
      </c>
      <c r="AT100" s="208">
        <f>IF('Indicator Date hidden'!AU101="x","x",$AT$2-'Indicator Date hidden'!AU101)</f>
        <v>0</v>
      </c>
      <c r="AU100" s="208" t="str">
        <f>IF('Indicator Date hidden'!AV101="x","x",$AU$2-'Indicator Date hidden'!AV101)</f>
        <v>x</v>
      </c>
      <c r="AV100" s="208">
        <f>IF('Indicator Date hidden'!AW101="x","x",$AV$2-'Indicator Date hidden'!AW101)</f>
        <v>0</v>
      </c>
      <c r="AW100" s="208">
        <f>IF('Indicator Date hidden'!AX101="x","x",$AW$2-'Indicator Date hidden'!AX101)</f>
        <v>0</v>
      </c>
      <c r="AX100" s="208">
        <f>IF('Indicator Date hidden'!AY101="x","x",$AX$2-'Indicator Date hidden'!AY101)</f>
        <v>0</v>
      </c>
      <c r="AY100" s="208" t="str">
        <f>IF('Indicator Date hidden'!AZ101="x","x",$AY$2-'Indicator Date hidden'!AZ101)</f>
        <v>x</v>
      </c>
      <c r="AZ100" s="208" t="str">
        <f>IF('Indicator Date hidden'!BA101="x","x",$AZ$2-'Indicator Date hidden'!BA101)</f>
        <v>x</v>
      </c>
      <c r="BA100">
        <f t="shared" si="15"/>
        <v>1</v>
      </c>
      <c r="BB100" s="21">
        <f t="shared" si="16"/>
        <v>3.2258064516129031E-2</v>
      </c>
      <c r="BC100">
        <f t="shared" si="17"/>
        <v>1</v>
      </c>
      <c r="BD100" s="21">
        <f t="shared" si="18"/>
        <v>0.17668469596940842</v>
      </c>
      <c r="BE100" s="277">
        <f t="shared" si="19"/>
        <v>0</v>
      </c>
    </row>
    <row r="101" spans="1:57" x14ac:dyDescent="0.35">
      <c r="A101" t="s">
        <v>7528</v>
      </c>
      <c r="B101" s="208">
        <f>IF('Indicator Date hidden'!C102="x","x",$B$2-'Indicator Date hidden'!C102)</f>
        <v>0</v>
      </c>
      <c r="C101" s="208">
        <f>IF('Indicator Date hidden'!D102="x","x",$C$2-'Indicator Date hidden'!D102)</f>
        <v>0</v>
      </c>
      <c r="D101" s="208">
        <f>IF('Indicator Date hidden'!E102="x","x",$D$2-'Indicator Date hidden'!E102)</f>
        <v>0</v>
      </c>
      <c r="E101" s="208">
        <f>IF('Indicator Date hidden'!F102="x","x",$E$2-'Indicator Date hidden'!F102)</f>
        <v>0</v>
      </c>
      <c r="F101" s="208">
        <f>IF('Indicator Date hidden'!G102="x","x",$F$2-'Indicator Date hidden'!G102)</f>
        <v>0</v>
      </c>
      <c r="G101" s="208">
        <f>IF('Indicator Date hidden'!H102="x","x",$G$2-'Indicator Date hidden'!H102)</f>
        <v>0</v>
      </c>
      <c r="H101" s="208">
        <f>IF('Indicator Date hidden'!I102="x","x",$H$2-'Indicator Date hidden'!I102)</f>
        <v>0</v>
      </c>
      <c r="I101" s="208">
        <f>IF('Indicator Date hidden'!J102="x","x",$I$2-'Indicator Date hidden'!J102)</f>
        <v>0</v>
      </c>
      <c r="J101" s="208">
        <f>IF('Indicator Date hidden'!K102="x","x",$J$2-'Indicator Date hidden'!K102)</f>
        <v>0</v>
      </c>
      <c r="K101" s="208">
        <f>IF('Indicator Date hidden'!L102="x","x",$K$2-'Indicator Date hidden'!L102)</f>
        <v>0</v>
      </c>
      <c r="L101" s="208">
        <f>IF('Indicator Date hidden'!M102="x","x",$L$2-'Indicator Date hidden'!M102)</f>
        <v>0</v>
      </c>
      <c r="M101" s="208">
        <f>IF('Indicator Date hidden'!N102="x","x",$M$2-'Indicator Date hidden'!N102)</f>
        <v>0</v>
      </c>
      <c r="N101" s="208">
        <f>IF('Indicator Date hidden'!O102="x","x",$N$2-'Indicator Date hidden'!O102)</f>
        <v>0</v>
      </c>
      <c r="O101" s="208">
        <f>IF('Indicator Date hidden'!P102="x","x",$O$2-'Indicator Date hidden'!P102)</f>
        <v>0</v>
      </c>
      <c r="P101" s="208">
        <f>IF('Indicator Date hidden'!Q102="x","x",$P$2-'Indicator Date hidden'!Q102)</f>
        <v>0</v>
      </c>
      <c r="Q101" s="208" t="str">
        <f>IF('Indicator Date hidden'!R102="x","x",$Q$2-'Indicator Date hidden'!R102)</f>
        <v>x</v>
      </c>
      <c r="R101" s="208">
        <f>IF('Indicator Date hidden'!S102="x","x",$R$2-'Indicator Date hidden'!S102)</f>
        <v>0</v>
      </c>
      <c r="S101" s="208">
        <f>IF('Indicator Date hidden'!T102="x","x",$S$2-'Indicator Date hidden'!T102)</f>
        <v>0</v>
      </c>
      <c r="T101" s="208">
        <f>IF('Indicator Date hidden'!U102="x","x",$T$2-'Indicator Date hidden'!U102)</f>
        <v>0</v>
      </c>
      <c r="U101" s="208" t="str">
        <f>IF('Indicator Date hidden'!V102="x","x",$U$2-'Indicator Date hidden'!V102)</f>
        <v>x</v>
      </c>
      <c r="V101" s="208">
        <f>IF('Indicator Date hidden'!W102="x","x",$V$2-'Indicator Date hidden'!W102)</f>
        <v>0</v>
      </c>
      <c r="W101" s="208" t="str">
        <f>IF('Indicator Date hidden'!X102="x","x",$W$2-'Indicator Date hidden'!X102)</f>
        <v>x</v>
      </c>
      <c r="X101" s="208">
        <f>IF('Indicator Date hidden'!Y102="x","x",$X$2-'Indicator Date hidden'!Y102)</f>
        <v>2</v>
      </c>
      <c r="Y101" s="208">
        <f>IF('Indicator Date hidden'!Z102="x","x",$Y$2-'Indicator Date hidden'!Z102)</f>
        <v>0</v>
      </c>
      <c r="Z101" s="208">
        <f>IF('Indicator Date hidden'!AA102="x","x",$Z$2-'Indicator Date hidden'!AA102)</f>
        <v>0</v>
      </c>
      <c r="AA101" s="208" t="str">
        <f>IF('Indicator Date hidden'!AB102="x","x",$AA$2-'Indicator Date hidden'!AB102)</f>
        <v>x</v>
      </c>
      <c r="AB101" s="208">
        <f>IF('Indicator Date hidden'!AC102="x","x",$AB$2-'Indicator Date hidden'!AC102)</f>
        <v>0</v>
      </c>
      <c r="AC101" s="208">
        <f>IF('Indicator Date hidden'!AD102="x","x",$AC$2-'Indicator Date hidden'!AD102)</f>
        <v>0</v>
      </c>
      <c r="AD101" s="208" t="str">
        <f>IF('Indicator Date hidden'!AE102="x","x",$AD$2-'Indicator Date hidden'!AE102)</f>
        <v>x</v>
      </c>
      <c r="AE101" s="208">
        <f>IF('Indicator Date hidden'!AF102="x","x",$AE$2-'Indicator Date hidden'!AF102)</f>
        <v>0</v>
      </c>
      <c r="AF101" s="208">
        <f>IF('Indicator Date hidden'!AG102="x","x",$AF$2-'Indicator Date hidden'!AG102)</f>
        <v>1</v>
      </c>
      <c r="AG101" s="208">
        <f>IF('Indicator Date hidden'!AH102="x","x",$AG$2-'Indicator Date hidden'!AH102)</f>
        <v>0</v>
      </c>
      <c r="AH101" s="208">
        <f>IF('Indicator Date hidden'!AI102="x","x",$AH$2-'Indicator Date hidden'!AI102)</f>
        <v>0</v>
      </c>
      <c r="AI101" s="208">
        <f>IF('Indicator Date hidden'!AJ102="x","x",$AI$2-'Indicator Date hidden'!AJ102)</f>
        <v>0</v>
      </c>
      <c r="AJ101" s="208" t="str">
        <f>IF('Indicator Date hidden'!AK102="x","x",$AJ$2-'Indicator Date hidden'!AK102)</f>
        <v>x</v>
      </c>
      <c r="AK101" s="208">
        <f>IF('Indicator Date hidden'!AL102="x","x",$AK$2-'Indicator Date hidden'!AL102)</f>
        <v>1</v>
      </c>
      <c r="AL101" s="208">
        <f>IF('Indicator Date hidden'!AM102="x","x",$AL$2-'Indicator Date hidden'!AM102)</f>
        <v>0</v>
      </c>
      <c r="AM101" s="208">
        <f>IF('Indicator Date hidden'!AN102="x","x",$AM$2-'Indicator Date hidden'!AN102)</f>
        <v>0</v>
      </c>
      <c r="AN101" s="208">
        <f>IF('Indicator Date hidden'!AO102="x","x",$AN$2-'Indicator Date hidden'!AO102)</f>
        <v>0</v>
      </c>
      <c r="AO101" s="208">
        <f>IF('Indicator Date hidden'!AP102="x","x",$AO$2-'Indicator Date hidden'!AP102)</f>
        <v>0</v>
      </c>
      <c r="AP101" s="208">
        <f>IF('Indicator Date hidden'!AQ102="x","x",$AP$2-'Indicator Date hidden'!AQ102)</f>
        <v>0</v>
      </c>
      <c r="AQ101" s="208" t="str">
        <f>IF('Indicator Date hidden'!AR102="x","x",$AQ$2-'Indicator Date hidden'!AR102)</f>
        <v>x</v>
      </c>
      <c r="AR101" s="208">
        <f>IF('Indicator Date hidden'!AS102="x","x",$AR$2-'Indicator Date hidden'!AS102)</f>
        <v>0</v>
      </c>
      <c r="AS101" s="208">
        <f>IF('Indicator Date hidden'!AT102="x","x",$AS$2-'Indicator Date hidden'!AT102)</f>
        <v>0</v>
      </c>
      <c r="AT101" s="208">
        <f>IF('Indicator Date hidden'!AU102="x","x",$AT$2-'Indicator Date hidden'!AU102)</f>
        <v>0</v>
      </c>
      <c r="AU101" s="208">
        <f>IF('Indicator Date hidden'!AV102="x","x",$AU$2-'Indicator Date hidden'!AV102)</f>
        <v>3</v>
      </c>
      <c r="AV101" s="208">
        <f>IF('Indicator Date hidden'!AW102="x","x",$AV$2-'Indicator Date hidden'!AW102)</f>
        <v>0</v>
      </c>
      <c r="AW101" s="208">
        <f>IF('Indicator Date hidden'!AX102="x","x",$AW$2-'Indicator Date hidden'!AX102)</f>
        <v>0</v>
      </c>
      <c r="AX101" s="208">
        <f>IF('Indicator Date hidden'!AY102="x","x",$AX$2-'Indicator Date hidden'!AY102)</f>
        <v>0</v>
      </c>
      <c r="AY101" s="208">
        <f>IF('Indicator Date hidden'!AZ102="x","x",$AY$2-'Indicator Date hidden'!AZ102)</f>
        <v>0</v>
      </c>
      <c r="AZ101" s="208">
        <f>IF('Indicator Date hidden'!BA102="x","x",$AZ$2-'Indicator Date hidden'!BA102)</f>
        <v>0</v>
      </c>
      <c r="BA101">
        <f t="shared" si="15"/>
        <v>7</v>
      </c>
      <c r="BB101" s="21">
        <f t="shared" si="16"/>
        <v>0.15909090909090909</v>
      </c>
      <c r="BC101">
        <f t="shared" si="17"/>
        <v>4</v>
      </c>
      <c r="BD101" s="21">
        <f t="shared" si="18"/>
        <v>0.56178214065037613</v>
      </c>
      <c r="BE101" s="277">
        <f t="shared" si="19"/>
        <v>0</v>
      </c>
    </row>
    <row r="102" spans="1:57" x14ac:dyDescent="0.35">
      <c r="A102" t="s">
        <v>7530</v>
      </c>
      <c r="B102" s="208">
        <f>IF('Indicator Date hidden'!C103="x","x",$B$2-'Indicator Date hidden'!C103)</f>
        <v>0</v>
      </c>
      <c r="C102" s="208">
        <f>IF('Indicator Date hidden'!D103="x","x",$C$2-'Indicator Date hidden'!D103)</f>
        <v>0</v>
      </c>
      <c r="D102" s="208">
        <f>IF('Indicator Date hidden'!E103="x","x",$D$2-'Indicator Date hidden'!E103)</f>
        <v>0</v>
      </c>
      <c r="E102" s="208">
        <f>IF('Indicator Date hidden'!F103="x","x",$E$2-'Indicator Date hidden'!F103)</f>
        <v>0</v>
      </c>
      <c r="F102" s="208">
        <f>IF('Indicator Date hidden'!G103="x","x",$F$2-'Indicator Date hidden'!G103)</f>
        <v>0</v>
      </c>
      <c r="G102" s="208">
        <f>IF('Indicator Date hidden'!H103="x","x",$G$2-'Indicator Date hidden'!H103)</f>
        <v>0</v>
      </c>
      <c r="H102" s="208">
        <f>IF('Indicator Date hidden'!I103="x","x",$H$2-'Indicator Date hidden'!I103)</f>
        <v>0</v>
      </c>
      <c r="I102" s="208">
        <f>IF('Indicator Date hidden'!J103="x","x",$I$2-'Indicator Date hidden'!J103)</f>
        <v>0</v>
      </c>
      <c r="J102" s="208">
        <f>IF('Indicator Date hidden'!K103="x","x",$J$2-'Indicator Date hidden'!K103)</f>
        <v>0</v>
      </c>
      <c r="K102" s="208">
        <f>IF('Indicator Date hidden'!L103="x","x",$K$2-'Indicator Date hidden'!L103)</f>
        <v>0</v>
      </c>
      <c r="L102" s="208">
        <f>IF('Indicator Date hidden'!M103="x","x",$L$2-'Indicator Date hidden'!M103)</f>
        <v>0</v>
      </c>
      <c r="M102" s="208">
        <f>IF('Indicator Date hidden'!N103="x","x",$M$2-'Indicator Date hidden'!N103)</f>
        <v>0</v>
      </c>
      <c r="N102" s="208">
        <f>IF('Indicator Date hidden'!O103="x","x",$N$2-'Indicator Date hidden'!O103)</f>
        <v>0</v>
      </c>
      <c r="O102" s="208">
        <f>IF('Indicator Date hidden'!P103="x","x",$O$2-'Indicator Date hidden'!P103)</f>
        <v>0</v>
      </c>
      <c r="P102" s="208">
        <f>IF('Indicator Date hidden'!Q103="x","x",$P$2-'Indicator Date hidden'!Q103)</f>
        <v>0</v>
      </c>
      <c r="Q102" s="208" t="str">
        <f>IF('Indicator Date hidden'!R103="x","x",$Q$2-'Indicator Date hidden'!R103)</f>
        <v>x</v>
      </c>
      <c r="R102" s="208">
        <f>IF('Indicator Date hidden'!S103="x","x",$R$2-'Indicator Date hidden'!S103)</f>
        <v>0</v>
      </c>
      <c r="S102" s="208">
        <f>IF('Indicator Date hidden'!T103="x","x",$S$2-'Indicator Date hidden'!T103)</f>
        <v>0</v>
      </c>
      <c r="T102" s="208">
        <f>IF('Indicator Date hidden'!U103="x","x",$T$2-'Indicator Date hidden'!U103)</f>
        <v>0</v>
      </c>
      <c r="U102" s="208" t="str">
        <f>IF('Indicator Date hidden'!V103="x","x",$U$2-'Indicator Date hidden'!V103)</f>
        <v>x</v>
      </c>
      <c r="V102" s="208">
        <f>IF('Indicator Date hidden'!W103="x","x",$V$2-'Indicator Date hidden'!W103)</f>
        <v>0</v>
      </c>
      <c r="W102" s="208" t="str">
        <f>IF('Indicator Date hidden'!X103="x","x",$W$2-'Indicator Date hidden'!X103)</f>
        <v>x</v>
      </c>
      <c r="X102" s="208">
        <f>IF('Indicator Date hidden'!Y103="x","x",$X$2-'Indicator Date hidden'!Y103)</f>
        <v>1</v>
      </c>
      <c r="Y102" s="208">
        <f>IF('Indicator Date hidden'!Z103="x","x",$Y$2-'Indicator Date hidden'!Z103)</f>
        <v>0</v>
      </c>
      <c r="Z102" s="208">
        <f>IF('Indicator Date hidden'!AA103="x","x",$Z$2-'Indicator Date hidden'!AA103)</f>
        <v>0</v>
      </c>
      <c r="AA102" s="208" t="str">
        <f>IF('Indicator Date hidden'!AB103="x","x",$AA$2-'Indicator Date hidden'!AB103)</f>
        <v>x</v>
      </c>
      <c r="AB102" s="208">
        <f>IF('Indicator Date hidden'!AC103="x","x",$AB$2-'Indicator Date hidden'!AC103)</f>
        <v>0</v>
      </c>
      <c r="AC102" s="208">
        <f>IF('Indicator Date hidden'!AD103="x","x",$AC$2-'Indicator Date hidden'!AD103)</f>
        <v>0</v>
      </c>
      <c r="AD102" s="208" t="str">
        <f>IF('Indicator Date hidden'!AE103="x","x",$AD$2-'Indicator Date hidden'!AE103)</f>
        <v>x</v>
      </c>
      <c r="AE102" s="208">
        <f>IF('Indicator Date hidden'!AF103="x","x",$AE$2-'Indicator Date hidden'!AF103)</f>
        <v>0</v>
      </c>
      <c r="AF102" s="208">
        <f>IF('Indicator Date hidden'!AG103="x","x",$AF$2-'Indicator Date hidden'!AG103)</f>
        <v>1</v>
      </c>
      <c r="AG102" s="208">
        <f>IF('Indicator Date hidden'!AH103="x","x",$AG$2-'Indicator Date hidden'!AH103)</f>
        <v>0</v>
      </c>
      <c r="AH102" s="208">
        <f>IF('Indicator Date hidden'!AI103="x","x",$AH$2-'Indicator Date hidden'!AI103)</f>
        <v>0</v>
      </c>
      <c r="AI102" s="208">
        <f>IF('Indicator Date hidden'!AJ103="x","x",$AI$2-'Indicator Date hidden'!AJ103)</f>
        <v>0</v>
      </c>
      <c r="AJ102" s="208" t="str">
        <f>IF('Indicator Date hidden'!AK103="x","x",$AJ$2-'Indicator Date hidden'!AK103)</f>
        <v>x</v>
      </c>
      <c r="AK102" s="208">
        <f>IF('Indicator Date hidden'!AL103="x","x",$AK$2-'Indicator Date hidden'!AL103)</f>
        <v>1</v>
      </c>
      <c r="AL102" s="208">
        <f>IF('Indicator Date hidden'!AM103="x","x",$AL$2-'Indicator Date hidden'!AM103)</f>
        <v>0</v>
      </c>
      <c r="AM102" s="208">
        <f>IF('Indicator Date hidden'!AN103="x","x",$AM$2-'Indicator Date hidden'!AN103)</f>
        <v>0</v>
      </c>
      <c r="AN102" s="208">
        <f>IF('Indicator Date hidden'!AO103="x","x",$AN$2-'Indicator Date hidden'!AO103)</f>
        <v>0</v>
      </c>
      <c r="AO102" s="208">
        <f>IF('Indicator Date hidden'!AP103="x","x",$AO$2-'Indicator Date hidden'!AP103)</f>
        <v>0</v>
      </c>
      <c r="AP102" s="208">
        <f>IF('Indicator Date hidden'!AQ103="x","x",$AP$2-'Indicator Date hidden'!AQ103)</f>
        <v>0</v>
      </c>
      <c r="AQ102" s="208" t="str">
        <f>IF('Indicator Date hidden'!AR103="x","x",$AQ$2-'Indicator Date hidden'!AR103)</f>
        <v>x</v>
      </c>
      <c r="AR102" s="208">
        <f>IF('Indicator Date hidden'!AS103="x","x",$AR$2-'Indicator Date hidden'!AS103)</f>
        <v>0</v>
      </c>
      <c r="AS102" s="208">
        <f>IF('Indicator Date hidden'!AT103="x","x",$AS$2-'Indicator Date hidden'!AT103)</f>
        <v>0</v>
      </c>
      <c r="AT102" s="208">
        <f>IF('Indicator Date hidden'!AU103="x","x",$AT$2-'Indicator Date hidden'!AU103)</f>
        <v>0</v>
      </c>
      <c r="AU102" s="208" t="str">
        <f>IF('Indicator Date hidden'!AV103="x","x",$AU$2-'Indicator Date hidden'!AV103)</f>
        <v>x</v>
      </c>
      <c r="AV102" s="208">
        <f>IF('Indicator Date hidden'!AW103="x","x",$AV$2-'Indicator Date hidden'!AW103)</f>
        <v>0</v>
      </c>
      <c r="AW102" s="208">
        <f>IF('Indicator Date hidden'!AX103="x","x",$AW$2-'Indicator Date hidden'!AX103)</f>
        <v>0</v>
      </c>
      <c r="AX102" s="208">
        <f>IF('Indicator Date hidden'!AY103="x","x",$AX$2-'Indicator Date hidden'!AY103)</f>
        <v>0</v>
      </c>
      <c r="AY102" s="208">
        <f>IF('Indicator Date hidden'!AZ103="x","x",$AY$2-'Indicator Date hidden'!AZ103)</f>
        <v>0</v>
      </c>
      <c r="AZ102" s="208">
        <f>IF('Indicator Date hidden'!BA103="x","x",$AZ$2-'Indicator Date hidden'!BA103)</f>
        <v>0</v>
      </c>
      <c r="BA102">
        <f t="shared" si="15"/>
        <v>3</v>
      </c>
      <c r="BB102" s="21">
        <f t="shared" si="16"/>
        <v>6.9767441860465115E-2</v>
      </c>
      <c r="BC102">
        <f t="shared" si="17"/>
        <v>3</v>
      </c>
      <c r="BD102" s="21">
        <f t="shared" si="18"/>
        <v>0.25475467790937961</v>
      </c>
      <c r="BE102" s="277">
        <f t="shared" si="19"/>
        <v>0</v>
      </c>
    </row>
    <row r="103" spans="1:57" x14ac:dyDescent="0.35">
      <c r="A103" t="s">
        <v>7533</v>
      </c>
      <c r="B103" s="208">
        <f>IF('Indicator Date hidden'!C104="x","x",$B$2-'Indicator Date hidden'!C104)</f>
        <v>0</v>
      </c>
      <c r="C103" s="208">
        <f>IF('Indicator Date hidden'!D104="x","x",$C$2-'Indicator Date hidden'!D104)</f>
        <v>0</v>
      </c>
      <c r="D103" s="208">
        <f>IF('Indicator Date hidden'!E104="x","x",$D$2-'Indicator Date hidden'!E104)</f>
        <v>0</v>
      </c>
      <c r="E103" s="208">
        <f>IF('Indicator Date hidden'!F104="x","x",$E$2-'Indicator Date hidden'!F104)</f>
        <v>0</v>
      </c>
      <c r="F103" s="208">
        <f>IF('Indicator Date hidden'!G104="x","x",$F$2-'Indicator Date hidden'!G104)</f>
        <v>0</v>
      </c>
      <c r="G103" s="208">
        <f>IF('Indicator Date hidden'!H104="x","x",$G$2-'Indicator Date hidden'!H104)</f>
        <v>0</v>
      </c>
      <c r="H103" s="208">
        <f>IF('Indicator Date hidden'!I104="x","x",$H$2-'Indicator Date hidden'!I104)</f>
        <v>0</v>
      </c>
      <c r="I103" s="208">
        <f>IF('Indicator Date hidden'!J104="x","x",$I$2-'Indicator Date hidden'!J104)</f>
        <v>0</v>
      </c>
      <c r="J103" s="208">
        <f>IF('Indicator Date hidden'!K104="x","x",$J$2-'Indicator Date hidden'!K104)</f>
        <v>0</v>
      </c>
      <c r="K103" s="208">
        <f>IF('Indicator Date hidden'!L104="x","x",$K$2-'Indicator Date hidden'!L104)</f>
        <v>0</v>
      </c>
      <c r="L103" s="208">
        <f>IF('Indicator Date hidden'!M104="x","x",$L$2-'Indicator Date hidden'!M104)</f>
        <v>0</v>
      </c>
      <c r="M103" s="208">
        <f>IF('Indicator Date hidden'!N104="x","x",$M$2-'Indicator Date hidden'!N104)</f>
        <v>0</v>
      </c>
      <c r="N103" s="208">
        <f>IF('Indicator Date hidden'!O104="x","x",$N$2-'Indicator Date hidden'!O104)</f>
        <v>0</v>
      </c>
      <c r="O103" s="208">
        <f>IF('Indicator Date hidden'!P104="x","x",$O$2-'Indicator Date hidden'!P104)</f>
        <v>0</v>
      </c>
      <c r="P103" s="208">
        <f>IF('Indicator Date hidden'!Q104="x","x",$P$2-'Indicator Date hidden'!Q104)</f>
        <v>0</v>
      </c>
      <c r="Q103" s="208">
        <f>IF('Indicator Date hidden'!R104="x","x",$Q$2-'Indicator Date hidden'!R104)</f>
        <v>5</v>
      </c>
      <c r="R103" s="208">
        <f>IF('Indicator Date hidden'!S104="x","x",$R$2-'Indicator Date hidden'!S104)</f>
        <v>0</v>
      </c>
      <c r="S103" s="208">
        <f>IF('Indicator Date hidden'!T104="x","x",$S$2-'Indicator Date hidden'!T104)</f>
        <v>0</v>
      </c>
      <c r="T103" s="208">
        <f>IF('Indicator Date hidden'!U104="x","x",$T$2-'Indicator Date hidden'!U104)</f>
        <v>0</v>
      </c>
      <c r="U103" s="208">
        <f>IF('Indicator Date hidden'!V104="x","x",$U$2-'Indicator Date hidden'!V104)</f>
        <v>0</v>
      </c>
      <c r="V103" s="208">
        <f>IF('Indicator Date hidden'!W104="x","x",$V$2-'Indicator Date hidden'!W104)</f>
        <v>0</v>
      </c>
      <c r="W103" s="208">
        <f>IF('Indicator Date hidden'!X104="x","x",$W$2-'Indicator Date hidden'!X104)</f>
        <v>10</v>
      </c>
      <c r="X103" s="208">
        <f>IF('Indicator Date hidden'!Y104="x","x",$X$2-'Indicator Date hidden'!Y104)</f>
        <v>4</v>
      </c>
      <c r="Y103" s="208">
        <f>IF('Indicator Date hidden'!Z104="x","x",$Y$2-'Indicator Date hidden'!Z104)</f>
        <v>0</v>
      </c>
      <c r="Z103" s="208">
        <f>IF('Indicator Date hidden'!AA104="x","x",$Z$2-'Indicator Date hidden'!AA104)</f>
        <v>0</v>
      </c>
      <c r="AA103" s="208">
        <f>IF('Indicator Date hidden'!AB104="x","x",$AA$2-'Indicator Date hidden'!AB104)</f>
        <v>0</v>
      </c>
      <c r="AB103" s="208">
        <f>IF('Indicator Date hidden'!AC104="x","x",$AB$2-'Indicator Date hidden'!AC104)</f>
        <v>0</v>
      </c>
      <c r="AC103" s="208">
        <f>IF('Indicator Date hidden'!AD104="x","x",$AC$2-'Indicator Date hidden'!AD104)</f>
        <v>0</v>
      </c>
      <c r="AD103" s="208">
        <f>IF('Indicator Date hidden'!AE104="x","x",$AD$2-'Indicator Date hidden'!AE104)</f>
        <v>0</v>
      </c>
      <c r="AE103" s="208" t="str">
        <f>IF('Indicator Date hidden'!AF104="x","x",$AE$2-'Indicator Date hidden'!AF104)</f>
        <v>x</v>
      </c>
      <c r="AF103" s="208">
        <f>IF('Indicator Date hidden'!AG104="x","x",$AF$2-'Indicator Date hidden'!AG104)</f>
        <v>3</v>
      </c>
      <c r="AG103" s="208">
        <f>IF('Indicator Date hidden'!AH104="x","x",$AG$2-'Indicator Date hidden'!AH104)</f>
        <v>0</v>
      </c>
      <c r="AH103" s="208">
        <f>IF('Indicator Date hidden'!AI104="x","x",$AH$2-'Indicator Date hidden'!AI104)</f>
        <v>0</v>
      </c>
      <c r="AI103" s="208">
        <f>IF('Indicator Date hidden'!AJ104="x","x",$AI$2-'Indicator Date hidden'!AJ104)</f>
        <v>0</v>
      </c>
      <c r="AJ103" s="208" t="str">
        <f>IF('Indicator Date hidden'!AK104="x","x",$AJ$2-'Indicator Date hidden'!AK104)</f>
        <v>x</v>
      </c>
      <c r="AK103" s="208">
        <f>IF('Indicator Date hidden'!AL104="x","x",$AK$2-'Indicator Date hidden'!AL104)</f>
        <v>1</v>
      </c>
      <c r="AL103" s="208">
        <f>IF('Indicator Date hidden'!AM104="x","x",$AL$2-'Indicator Date hidden'!AM104)</f>
        <v>0</v>
      </c>
      <c r="AM103" s="208">
        <f>IF('Indicator Date hidden'!AN104="x","x",$AM$2-'Indicator Date hidden'!AN104)</f>
        <v>0</v>
      </c>
      <c r="AN103" s="208">
        <f>IF('Indicator Date hidden'!AO104="x","x",$AN$2-'Indicator Date hidden'!AO104)</f>
        <v>0</v>
      </c>
      <c r="AO103" s="208">
        <f>IF('Indicator Date hidden'!AP104="x","x",$AO$2-'Indicator Date hidden'!AP104)</f>
        <v>0</v>
      </c>
      <c r="AP103" s="208">
        <f>IF('Indicator Date hidden'!AQ104="x","x",$AP$2-'Indicator Date hidden'!AQ104)</f>
        <v>0</v>
      </c>
      <c r="AQ103" s="208">
        <f>IF('Indicator Date hidden'!AR104="x","x",$AQ$2-'Indicator Date hidden'!AR104)</f>
        <v>0</v>
      </c>
      <c r="AR103" s="208">
        <f>IF('Indicator Date hidden'!AS104="x","x",$AR$2-'Indicator Date hidden'!AS104)</f>
        <v>0</v>
      </c>
      <c r="AS103" s="208">
        <f>IF('Indicator Date hidden'!AT104="x","x",$AS$2-'Indicator Date hidden'!AT104)</f>
        <v>0</v>
      </c>
      <c r="AT103" s="208">
        <f>IF('Indicator Date hidden'!AU104="x","x",$AT$2-'Indicator Date hidden'!AU104)</f>
        <v>0</v>
      </c>
      <c r="AU103" s="208">
        <f>IF('Indicator Date hidden'!AV104="x","x",$AU$2-'Indicator Date hidden'!AV104)</f>
        <v>5</v>
      </c>
      <c r="AV103" s="208">
        <f>IF('Indicator Date hidden'!AW104="x","x",$AV$2-'Indicator Date hidden'!AW104)</f>
        <v>0</v>
      </c>
      <c r="AW103" s="208">
        <f>IF('Indicator Date hidden'!AX104="x","x",$AW$2-'Indicator Date hidden'!AX104)</f>
        <v>0</v>
      </c>
      <c r="AX103" s="208">
        <f>IF('Indicator Date hidden'!AY104="x","x",$AX$2-'Indicator Date hidden'!AY104)</f>
        <v>0</v>
      </c>
      <c r="AY103" s="208">
        <f>IF('Indicator Date hidden'!AZ104="x","x",$AY$2-'Indicator Date hidden'!AZ104)</f>
        <v>0</v>
      </c>
      <c r="AZ103" s="208">
        <f>IF('Indicator Date hidden'!BA104="x","x",$AZ$2-'Indicator Date hidden'!BA104)</f>
        <v>0</v>
      </c>
      <c r="BA103">
        <f t="shared" si="15"/>
        <v>28</v>
      </c>
      <c r="BB103" s="21">
        <f t="shared" si="16"/>
        <v>0.5714285714285714</v>
      </c>
      <c r="BC103">
        <f t="shared" si="17"/>
        <v>6</v>
      </c>
      <c r="BD103" s="21">
        <f t="shared" si="18"/>
        <v>1.8070158058105026</v>
      </c>
      <c r="BE103" s="277">
        <f t="shared" si="19"/>
        <v>0</v>
      </c>
    </row>
    <row r="104" spans="1:57" x14ac:dyDescent="0.35">
      <c r="A104" t="s">
        <v>7534</v>
      </c>
      <c r="B104" s="208">
        <f>IF('Indicator Date hidden'!C105="x","x",$B$2-'Indicator Date hidden'!C105)</f>
        <v>0</v>
      </c>
      <c r="C104" s="208">
        <f>IF('Indicator Date hidden'!D105="x","x",$C$2-'Indicator Date hidden'!D105)</f>
        <v>0</v>
      </c>
      <c r="D104" s="208">
        <f>IF('Indicator Date hidden'!E105="x","x",$D$2-'Indicator Date hidden'!E105)</f>
        <v>0</v>
      </c>
      <c r="E104" s="208">
        <f>IF('Indicator Date hidden'!F105="x","x",$E$2-'Indicator Date hidden'!F105)</f>
        <v>0</v>
      </c>
      <c r="F104" s="208">
        <f>IF('Indicator Date hidden'!G105="x","x",$F$2-'Indicator Date hidden'!G105)</f>
        <v>0</v>
      </c>
      <c r="G104" s="208">
        <f>IF('Indicator Date hidden'!H105="x","x",$G$2-'Indicator Date hidden'!H105)</f>
        <v>0</v>
      </c>
      <c r="H104" s="208">
        <f>IF('Indicator Date hidden'!I105="x","x",$H$2-'Indicator Date hidden'!I105)</f>
        <v>0</v>
      </c>
      <c r="I104" s="208">
        <f>IF('Indicator Date hidden'!J105="x","x",$I$2-'Indicator Date hidden'!J105)</f>
        <v>0</v>
      </c>
      <c r="J104" s="208">
        <f>IF('Indicator Date hidden'!K105="x","x",$J$2-'Indicator Date hidden'!K105)</f>
        <v>0</v>
      </c>
      <c r="K104" s="208">
        <f>IF('Indicator Date hidden'!L105="x","x",$K$2-'Indicator Date hidden'!L105)</f>
        <v>0</v>
      </c>
      <c r="L104" s="208">
        <f>IF('Indicator Date hidden'!M105="x","x",$L$2-'Indicator Date hidden'!M105)</f>
        <v>0</v>
      </c>
      <c r="M104" s="208">
        <f>IF('Indicator Date hidden'!N105="x","x",$M$2-'Indicator Date hidden'!N105)</f>
        <v>0</v>
      </c>
      <c r="N104" s="208">
        <f>IF('Indicator Date hidden'!O105="x","x",$N$2-'Indicator Date hidden'!O105)</f>
        <v>0</v>
      </c>
      <c r="O104" s="208">
        <f>IF('Indicator Date hidden'!P105="x","x",$O$2-'Indicator Date hidden'!P105)</f>
        <v>0</v>
      </c>
      <c r="P104" s="208">
        <f>IF('Indicator Date hidden'!Q105="x","x",$P$2-'Indicator Date hidden'!Q105)</f>
        <v>0</v>
      </c>
      <c r="Q104" s="208">
        <f>IF('Indicator Date hidden'!R105="x","x",$Q$2-'Indicator Date hidden'!R105)</f>
        <v>4</v>
      </c>
      <c r="R104" s="208">
        <f>IF('Indicator Date hidden'!S105="x","x",$R$2-'Indicator Date hidden'!S105)</f>
        <v>0</v>
      </c>
      <c r="S104" s="208">
        <f>IF('Indicator Date hidden'!T105="x","x",$S$2-'Indicator Date hidden'!T105)</f>
        <v>0</v>
      </c>
      <c r="T104" s="208">
        <f>IF('Indicator Date hidden'!U105="x","x",$T$2-'Indicator Date hidden'!U105)</f>
        <v>0</v>
      </c>
      <c r="U104" s="208">
        <f>IF('Indicator Date hidden'!V105="x","x",$U$2-'Indicator Date hidden'!V105)</f>
        <v>0</v>
      </c>
      <c r="V104" s="208">
        <f>IF('Indicator Date hidden'!W105="x","x",$V$2-'Indicator Date hidden'!W105)</f>
        <v>0</v>
      </c>
      <c r="W104" s="208">
        <f>IF('Indicator Date hidden'!X105="x","x",$W$2-'Indicator Date hidden'!X105)</f>
        <v>0</v>
      </c>
      <c r="X104" s="208">
        <f>IF('Indicator Date hidden'!Y105="x","x",$X$2-'Indicator Date hidden'!Y105)</f>
        <v>4</v>
      </c>
      <c r="Y104" s="208">
        <f>IF('Indicator Date hidden'!Z105="x","x",$Y$2-'Indicator Date hidden'!Z105)</f>
        <v>0</v>
      </c>
      <c r="Z104" s="208">
        <f>IF('Indicator Date hidden'!AA105="x","x",$Z$2-'Indicator Date hidden'!AA105)</f>
        <v>0</v>
      </c>
      <c r="AA104" s="208">
        <f>IF('Indicator Date hidden'!AB105="x","x",$AA$2-'Indicator Date hidden'!AB105)</f>
        <v>0</v>
      </c>
      <c r="AB104" s="208">
        <f>IF('Indicator Date hidden'!AC105="x","x",$AB$2-'Indicator Date hidden'!AC105)</f>
        <v>0</v>
      </c>
      <c r="AC104" s="208">
        <f>IF('Indicator Date hidden'!AD105="x","x",$AC$2-'Indicator Date hidden'!AD105)</f>
        <v>0</v>
      </c>
      <c r="AD104" s="208">
        <f>IF('Indicator Date hidden'!AE105="x","x",$AD$2-'Indicator Date hidden'!AE105)</f>
        <v>0</v>
      </c>
      <c r="AE104" s="208">
        <f>IF('Indicator Date hidden'!AF105="x","x",$AE$2-'Indicator Date hidden'!AF105)</f>
        <v>0</v>
      </c>
      <c r="AF104" s="208">
        <f>IF('Indicator Date hidden'!AG105="x","x",$AF$2-'Indicator Date hidden'!AG105)</f>
        <v>3</v>
      </c>
      <c r="AG104" s="208">
        <f>IF('Indicator Date hidden'!AH105="x","x",$AG$2-'Indicator Date hidden'!AH105)</f>
        <v>0</v>
      </c>
      <c r="AH104" s="208">
        <f>IF('Indicator Date hidden'!AI105="x","x",$AH$2-'Indicator Date hidden'!AI105)</f>
        <v>0</v>
      </c>
      <c r="AI104" s="208">
        <f>IF('Indicator Date hidden'!AJ105="x","x",$AI$2-'Indicator Date hidden'!AJ105)</f>
        <v>0</v>
      </c>
      <c r="AJ104" s="208" t="str">
        <f>IF('Indicator Date hidden'!AK105="x","x",$AJ$2-'Indicator Date hidden'!AK105)</f>
        <v>x</v>
      </c>
      <c r="AK104" s="208">
        <f>IF('Indicator Date hidden'!AL105="x","x",$AK$2-'Indicator Date hidden'!AL105)</f>
        <v>1</v>
      </c>
      <c r="AL104" s="208">
        <f>IF('Indicator Date hidden'!AM105="x","x",$AL$2-'Indicator Date hidden'!AM105)</f>
        <v>0</v>
      </c>
      <c r="AM104" s="208">
        <f>IF('Indicator Date hidden'!AN105="x","x",$AM$2-'Indicator Date hidden'!AN105)</f>
        <v>0</v>
      </c>
      <c r="AN104" s="208">
        <f>IF('Indicator Date hidden'!AO105="x","x",$AN$2-'Indicator Date hidden'!AO105)</f>
        <v>0</v>
      </c>
      <c r="AO104" s="208">
        <f>IF('Indicator Date hidden'!AP105="x","x",$AO$2-'Indicator Date hidden'!AP105)</f>
        <v>1</v>
      </c>
      <c r="AP104" s="208">
        <f>IF('Indicator Date hidden'!AQ105="x","x",$AP$2-'Indicator Date hidden'!AQ105)</f>
        <v>1</v>
      </c>
      <c r="AQ104" s="208">
        <f>IF('Indicator Date hidden'!AR105="x","x",$AQ$2-'Indicator Date hidden'!AR105)</f>
        <v>0</v>
      </c>
      <c r="AR104" s="208">
        <f>IF('Indicator Date hidden'!AS105="x","x",$AR$2-'Indicator Date hidden'!AS105)</f>
        <v>0</v>
      </c>
      <c r="AS104" s="208">
        <f>IF('Indicator Date hidden'!AT105="x","x",$AS$2-'Indicator Date hidden'!AT105)</f>
        <v>0</v>
      </c>
      <c r="AT104" s="208">
        <f>IF('Indicator Date hidden'!AU105="x","x",$AT$2-'Indicator Date hidden'!AU105)</f>
        <v>0</v>
      </c>
      <c r="AU104" s="208">
        <f>IF('Indicator Date hidden'!AV105="x","x",$AU$2-'Indicator Date hidden'!AV105)</f>
        <v>4</v>
      </c>
      <c r="AV104" s="208">
        <f>IF('Indicator Date hidden'!AW105="x","x",$AV$2-'Indicator Date hidden'!AW105)</f>
        <v>0</v>
      </c>
      <c r="AW104" s="208">
        <f>IF('Indicator Date hidden'!AX105="x","x",$AW$2-'Indicator Date hidden'!AX105)</f>
        <v>0</v>
      </c>
      <c r="AX104" s="208">
        <f>IF('Indicator Date hidden'!AY105="x","x",$AX$2-'Indicator Date hidden'!AY105)</f>
        <v>0</v>
      </c>
      <c r="AY104" s="208">
        <f>IF('Indicator Date hidden'!AZ105="x","x",$AY$2-'Indicator Date hidden'!AZ105)</f>
        <v>0</v>
      </c>
      <c r="AZ104" s="208">
        <f>IF('Indicator Date hidden'!BA105="x","x",$AZ$2-'Indicator Date hidden'!BA105)</f>
        <v>0</v>
      </c>
      <c r="BA104">
        <f t="shared" si="15"/>
        <v>18</v>
      </c>
      <c r="BB104" s="21">
        <f t="shared" si="16"/>
        <v>0.36</v>
      </c>
      <c r="BC104">
        <f t="shared" si="17"/>
        <v>7</v>
      </c>
      <c r="BD104" s="21">
        <f t="shared" si="18"/>
        <v>1.034601372510205</v>
      </c>
      <c r="BE104" s="277">
        <f t="shared" si="19"/>
        <v>0</v>
      </c>
    </row>
    <row r="105" spans="1:57" x14ac:dyDescent="0.35">
      <c r="A105" t="s">
        <v>7535</v>
      </c>
      <c r="B105" s="208">
        <f>IF('Indicator Date hidden'!C106="x","x",$B$2-'Indicator Date hidden'!C106)</f>
        <v>0</v>
      </c>
      <c r="C105" s="208">
        <f>IF('Indicator Date hidden'!D106="x","x",$C$2-'Indicator Date hidden'!D106)</f>
        <v>0</v>
      </c>
      <c r="D105" s="208">
        <f>IF('Indicator Date hidden'!E106="x","x",$D$2-'Indicator Date hidden'!E106)</f>
        <v>0</v>
      </c>
      <c r="E105" s="208">
        <f>IF('Indicator Date hidden'!F106="x","x",$E$2-'Indicator Date hidden'!F106)</f>
        <v>0</v>
      </c>
      <c r="F105" s="208">
        <f>IF('Indicator Date hidden'!G106="x","x",$F$2-'Indicator Date hidden'!G106)</f>
        <v>0</v>
      </c>
      <c r="G105" s="208">
        <f>IF('Indicator Date hidden'!H106="x","x",$G$2-'Indicator Date hidden'!H106)</f>
        <v>0</v>
      </c>
      <c r="H105" s="208">
        <f>IF('Indicator Date hidden'!I106="x","x",$H$2-'Indicator Date hidden'!I106)</f>
        <v>0</v>
      </c>
      <c r="I105" s="208">
        <f>IF('Indicator Date hidden'!J106="x","x",$I$2-'Indicator Date hidden'!J106)</f>
        <v>0</v>
      </c>
      <c r="J105" s="208">
        <f>IF('Indicator Date hidden'!K106="x","x",$J$2-'Indicator Date hidden'!K106)</f>
        <v>0</v>
      </c>
      <c r="K105" s="208">
        <f>IF('Indicator Date hidden'!L106="x","x",$K$2-'Indicator Date hidden'!L106)</f>
        <v>0</v>
      </c>
      <c r="L105" s="208">
        <f>IF('Indicator Date hidden'!M106="x","x",$L$2-'Indicator Date hidden'!M106)</f>
        <v>0</v>
      </c>
      <c r="M105" s="208">
        <f>IF('Indicator Date hidden'!N106="x","x",$M$2-'Indicator Date hidden'!N106)</f>
        <v>0</v>
      </c>
      <c r="N105" s="208">
        <f>IF('Indicator Date hidden'!O106="x","x",$N$2-'Indicator Date hidden'!O106)</f>
        <v>0</v>
      </c>
      <c r="O105" s="208">
        <f>IF('Indicator Date hidden'!P106="x","x",$O$2-'Indicator Date hidden'!P106)</f>
        <v>0</v>
      </c>
      <c r="P105" s="208">
        <f>IF('Indicator Date hidden'!Q106="x","x",$P$2-'Indicator Date hidden'!Q106)</f>
        <v>0</v>
      </c>
      <c r="Q105" s="208" t="str">
        <f>IF('Indicator Date hidden'!R106="x","x",$Q$2-'Indicator Date hidden'!R106)</f>
        <v>x</v>
      </c>
      <c r="R105" s="208">
        <f>IF('Indicator Date hidden'!S106="x","x",$R$2-'Indicator Date hidden'!S106)</f>
        <v>0</v>
      </c>
      <c r="S105" s="208">
        <f>IF('Indicator Date hidden'!T106="x","x",$S$2-'Indicator Date hidden'!T106)</f>
        <v>0</v>
      </c>
      <c r="T105" s="208">
        <f>IF('Indicator Date hidden'!U106="x","x",$T$2-'Indicator Date hidden'!U106)</f>
        <v>0</v>
      </c>
      <c r="U105" s="208" t="str">
        <f>IF('Indicator Date hidden'!V106="x","x",$U$2-'Indicator Date hidden'!V106)</f>
        <v>x</v>
      </c>
      <c r="V105" s="208">
        <f>IF('Indicator Date hidden'!W106="x","x",$V$2-'Indicator Date hidden'!W106)</f>
        <v>0</v>
      </c>
      <c r="W105" s="208">
        <f>IF('Indicator Date hidden'!X106="x","x",$W$2-'Indicator Date hidden'!X106)</f>
        <v>8</v>
      </c>
      <c r="X105" s="208">
        <f>IF('Indicator Date hidden'!Y106="x","x",$X$2-'Indicator Date hidden'!Y106)</f>
        <v>4</v>
      </c>
      <c r="Y105" s="208">
        <f>IF('Indicator Date hidden'!Z106="x","x",$Y$2-'Indicator Date hidden'!Z106)</f>
        <v>0</v>
      </c>
      <c r="Z105" s="208">
        <f>IF('Indicator Date hidden'!AA106="x","x",$Z$2-'Indicator Date hidden'!AA106)</f>
        <v>0</v>
      </c>
      <c r="AA105" s="208">
        <f>IF('Indicator Date hidden'!AB106="x","x",$AA$2-'Indicator Date hidden'!AB106)</f>
        <v>0</v>
      </c>
      <c r="AB105" s="208">
        <f>IF('Indicator Date hidden'!AC106="x","x",$AB$2-'Indicator Date hidden'!AC106)</f>
        <v>0</v>
      </c>
      <c r="AC105" s="208">
        <f>IF('Indicator Date hidden'!AD106="x","x",$AC$2-'Indicator Date hidden'!AD106)</f>
        <v>0</v>
      </c>
      <c r="AD105" s="208">
        <f>IF('Indicator Date hidden'!AE106="x","x",$AD$2-'Indicator Date hidden'!AE106)</f>
        <v>0</v>
      </c>
      <c r="AE105" s="208">
        <f>IF('Indicator Date hidden'!AF106="x","x",$AE$2-'Indicator Date hidden'!AF106)</f>
        <v>0</v>
      </c>
      <c r="AF105" s="208">
        <f>IF('Indicator Date hidden'!AG106="x","x",$AF$2-'Indicator Date hidden'!AG106)</f>
        <v>4</v>
      </c>
      <c r="AG105" s="208">
        <f>IF('Indicator Date hidden'!AH106="x","x",$AG$2-'Indicator Date hidden'!AH106)</f>
        <v>0</v>
      </c>
      <c r="AH105" s="208">
        <f>IF('Indicator Date hidden'!AI106="x","x",$AH$2-'Indicator Date hidden'!AI106)</f>
        <v>0</v>
      </c>
      <c r="AI105" s="208">
        <f>IF('Indicator Date hidden'!AJ106="x","x",$AI$2-'Indicator Date hidden'!AJ106)</f>
        <v>0</v>
      </c>
      <c r="AJ105" s="208" t="str">
        <f>IF('Indicator Date hidden'!AK106="x","x",$AJ$2-'Indicator Date hidden'!AK106)</f>
        <v>x</v>
      </c>
      <c r="AK105" s="208">
        <f>IF('Indicator Date hidden'!AL106="x","x",$AK$2-'Indicator Date hidden'!AL106)</f>
        <v>1</v>
      </c>
      <c r="AL105" s="208">
        <f>IF('Indicator Date hidden'!AM106="x","x",$AL$2-'Indicator Date hidden'!AM106)</f>
        <v>0</v>
      </c>
      <c r="AM105" s="208">
        <f>IF('Indicator Date hidden'!AN106="x","x",$AM$2-'Indicator Date hidden'!AN106)</f>
        <v>0</v>
      </c>
      <c r="AN105" s="208">
        <f>IF('Indicator Date hidden'!AO106="x","x",$AN$2-'Indicator Date hidden'!AO106)</f>
        <v>0</v>
      </c>
      <c r="AO105" s="208">
        <f>IF('Indicator Date hidden'!AP106="x","x",$AO$2-'Indicator Date hidden'!AP106)</f>
        <v>0</v>
      </c>
      <c r="AP105" s="208">
        <f>IF('Indicator Date hidden'!AQ106="x","x",$AP$2-'Indicator Date hidden'!AQ106)</f>
        <v>0</v>
      </c>
      <c r="AQ105" s="208">
        <f>IF('Indicator Date hidden'!AR106="x","x",$AQ$2-'Indicator Date hidden'!AR106)</f>
        <v>4</v>
      </c>
      <c r="AR105" s="208">
        <f>IF('Indicator Date hidden'!AS106="x","x",$AR$2-'Indicator Date hidden'!AS106)</f>
        <v>0</v>
      </c>
      <c r="AS105" s="208">
        <f>IF('Indicator Date hidden'!AT106="x","x",$AS$2-'Indicator Date hidden'!AT106)</f>
        <v>0</v>
      </c>
      <c r="AT105" s="208">
        <f>IF('Indicator Date hidden'!AU106="x","x",$AT$2-'Indicator Date hidden'!AU106)</f>
        <v>0</v>
      </c>
      <c r="AU105" s="208">
        <f>IF('Indicator Date hidden'!AV106="x","x",$AU$2-'Indicator Date hidden'!AV106)</f>
        <v>4</v>
      </c>
      <c r="AV105" s="208">
        <f>IF('Indicator Date hidden'!AW106="x","x",$AV$2-'Indicator Date hidden'!AW106)</f>
        <v>0</v>
      </c>
      <c r="AW105" s="208">
        <f>IF('Indicator Date hidden'!AX106="x","x",$AW$2-'Indicator Date hidden'!AX106)</f>
        <v>0</v>
      </c>
      <c r="AX105" s="208">
        <f>IF('Indicator Date hidden'!AY106="x","x",$AX$2-'Indicator Date hidden'!AY106)</f>
        <v>0</v>
      </c>
      <c r="AY105" s="208">
        <f>IF('Indicator Date hidden'!AZ106="x","x",$AY$2-'Indicator Date hidden'!AZ106)</f>
        <v>0</v>
      </c>
      <c r="AZ105" s="208">
        <f>IF('Indicator Date hidden'!BA106="x","x",$AZ$2-'Indicator Date hidden'!BA106)</f>
        <v>0</v>
      </c>
      <c r="BA105">
        <f t="shared" si="15"/>
        <v>25</v>
      </c>
      <c r="BB105" s="21">
        <f t="shared" si="16"/>
        <v>0.52083333333333337</v>
      </c>
      <c r="BC105">
        <f t="shared" si="17"/>
        <v>6</v>
      </c>
      <c r="BD105" s="21">
        <f t="shared" si="18"/>
        <v>1.5544235712600631</v>
      </c>
      <c r="BE105" s="277">
        <f t="shared" si="19"/>
        <v>0</v>
      </c>
    </row>
    <row r="106" spans="1:57" x14ac:dyDescent="0.35">
      <c r="A106" t="s">
        <v>7537</v>
      </c>
      <c r="B106" s="208">
        <f>IF('Indicator Date hidden'!C107="x","x",$B$2-'Indicator Date hidden'!C107)</f>
        <v>0</v>
      </c>
      <c r="C106" s="208">
        <f>IF('Indicator Date hidden'!D107="x","x",$C$2-'Indicator Date hidden'!D107)</f>
        <v>0</v>
      </c>
      <c r="D106" s="208">
        <f>IF('Indicator Date hidden'!E107="x","x",$D$2-'Indicator Date hidden'!E107)</f>
        <v>0</v>
      </c>
      <c r="E106" s="208">
        <f>IF('Indicator Date hidden'!F107="x","x",$E$2-'Indicator Date hidden'!F107)</f>
        <v>0</v>
      </c>
      <c r="F106" s="208">
        <f>IF('Indicator Date hidden'!G107="x","x",$F$2-'Indicator Date hidden'!G107)</f>
        <v>0</v>
      </c>
      <c r="G106" s="208">
        <f>IF('Indicator Date hidden'!H107="x","x",$G$2-'Indicator Date hidden'!H107)</f>
        <v>0</v>
      </c>
      <c r="H106" s="208">
        <f>IF('Indicator Date hidden'!I107="x","x",$H$2-'Indicator Date hidden'!I107)</f>
        <v>0</v>
      </c>
      <c r="I106" s="208">
        <f>IF('Indicator Date hidden'!J107="x","x",$I$2-'Indicator Date hidden'!J107)</f>
        <v>0</v>
      </c>
      <c r="J106" s="208">
        <f>IF('Indicator Date hidden'!K107="x","x",$J$2-'Indicator Date hidden'!K107)</f>
        <v>0</v>
      </c>
      <c r="K106" s="208">
        <f>IF('Indicator Date hidden'!L107="x","x",$K$2-'Indicator Date hidden'!L107)</f>
        <v>0</v>
      </c>
      <c r="L106" s="208">
        <f>IF('Indicator Date hidden'!M107="x","x",$L$2-'Indicator Date hidden'!M107)</f>
        <v>0</v>
      </c>
      <c r="M106" s="208">
        <f>IF('Indicator Date hidden'!N107="x","x",$M$2-'Indicator Date hidden'!N107)</f>
        <v>0</v>
      </c>
      <c r="N106" s="208">
        <f>IF('Indicator Date hidden'!O107="x","x",$N$2-'Indicator Date hidden'!O107)</f>
        <v>0</v>
      </c>
      <c r="O106" s="208">
        <f>IF('Indicator Date hidden'!P107="x","x",$O$2-'Indicator Date hidden'!P107)</f>
        <v>0</v>
      </c>
      <c r="P106" s="208">
        <f>IF('Indicator Date hidden'!Q107="x","x",$P$2-'Indicator Date hidden'!Q107)</f>
        <v>0</v>
      </c>
      <c r="Q106" s="208">
        <f>IF('Indicator Date hidden'!R107="x","x",$Q$2-'Indicator Date hidden'!R107)</f>
        <v>5</v>
      </c>
      <c r="R106" s="208">
        <f>IF('Indicator Date hidden'!S107="x","x",$R$2-'Indicator Date hidden'!S107)</f>
        <v>0</v>
      </c>
      <c r="S106" s="208">
        <f>IF('Indicator Date hidden'!T107="x","x",$S$2-'Indicator Date hidden'!T107)</f>
        <v>0</v>
      </c>
      <c r="T106" s="208">
        <f>IF('Indicator Date hidden'!U107="x","x",$T$2-'Indicator Date hidden'!U107)</f>
        <v>0</v>
      </c>
      <c r="U106" s="208">
        <f>IF('Indicator Date hidden'!V107="x","x",$U$2-'Indicator Date hidden'!V107)</f>
        <v>0</v>
      </c>
      <c r="V106" s="208">
        <f>IF('Indicator Date hidden'!W107="x","x",$V$2-'Indicator Date hidden'!W107)</f>
        <v>0</v>
      </c>
      <c r="W106" s="208">
        <f>IF('Indicator Date hidden'!X107="x","x",$W$2-'Indicator Date hidden'!X107)</f>
        <v>5</v>
      </c>
      <c r="X106" s="208">
        <f>IF('Indicator Date hidden'!Y107="x","x",$X$2-'Indicator Date hidden'!Y107)</f>
        <v>4</v>
      </c>
      <c r="Y106" s="208">
        <f>IF('Indicator Date hidden'!Z107="x","x",$Y$2-'Indicator Date hidden'!Z107)</f>
        <v>0</v>
      </c>
      <c r="Z106" s="208">
        <f>IF('Indicator Date hidden'!AA107="x","x",$Z$2-'Indicator Date hidden'!AA107)</f>
        <v>0</v>
      </c>
      <c r="AA106" s="208">
        <f>IF('Indicator Date hidden'!AB107="x","x",$AA$2-'Indicator Date hidden'!AB107)</f>
        <v>1</v>
      </c>
      <c r="AB106" s="208">
        <f>IF('Indicator Date hidden'!AC107="x","x",$AB$2-'Indicator Date hidden'!AC107)</f>
        <v>0</v>
      </c>
      <c r="AC106" s="208">
        <f>IF('Indicator Date hidden'!AD107="x","x",$AC$2-'Indicator Date hidden'!AD107)</f>
        <v>0</v>
      </c>
      <c r="AD106" s="208" t="str">
        <f>IF('Indicator Date hidden'!AE107="x","x",$AD$2-'Indicator Date hidden'!AE107)</f>
        <v>x</v>
      </c>
      <c r="AE106" s="208">
        <f>IF('Indicator Date hidden'!AF107="x","x",$AE$2-'Indicator Date hidden'!AF107)</f>
        <v>0</v>
      </c>
      <c r="AF106" s="208">
        <f>IF('Indicator Date hidden'!AG107="x","x",$AF$2-'Indicator Date hidden'!AG107)</f>
        <v>4</v>
      </c>
      <c r="AG106" s="208">
        <f>IF('Indicator Date hidden'!AH107="x","x",$AG$2-'Indicator Date hidden'!AH107)</f>
        <v>0</v>
      </c>
      <c r="AH106" s="208">
        <f>IF('Indicator Date hidden'!AI107="x","x",$AH$2-'Indicator Date hidden'!AI107)</f>
        <v>0</v>
      </c>
      <c r="AI106" s="208">
        <f>IF('Indicator Date hidden'!AJ107="x","x",$AI$2-'Indicator Date hidden'!AJ107)</f>
        <v>0</v>
      </c>
      <c r="AJ106" s="208" t="str">
        <f>IF('Indicator Date hidden'!AK107="x","x",$AJ$2-'Indicator Date hidden'!AK107)</f>
        <v>x</v>
      </c>
      <c r="AK106" s="208" t="str">
        <f>IF('Indicator Date hidden'!AL107="x","x",$AK$2-'Indicator Date hidden'!AL107)</f>
        <v>x</v>
      </c>
      <c r="AL106" s="208">
        <f>IF('Indicator Date hidden'!AM107="x","x",$AL$2-'Indicator Date hidden'!AM107)</f>
        <v>0</v>
      </c>
      <c r="AM106" s="208">
        <f>IF('Indicator Date hidden'!AN107="x","x",$AM$2-'Indicator Date hidden'!AN107)</f>
        <v>0</v>
      </c>
      <c r="AN106" s="208">
        <f>IF('Indicator Date hidden'!AO107="x","x",$AN$2-'Indicator Date hidden'!AO107)</f>
        <v>0</v>
      </c>
      <c r="AO106" s="208">
        <f>IF('Indicator Date hidden'!AP107="x","x",$AO$2-'Indicator Date hidden'!AP107)</f>
        <v>1</v>
      </c>
      <c r="AP106" s="208">
        <f>IF('Indicator Date hidden'!AQ107="x","x",$AP$2-'Indicator Date hidden'!AQ107)</f>
        <v>1</v>
      </c>
      <c r="AQ106" s="208">
        <f>IF('Indicator Date hidden'!AR107="x","x",$AQ$2-'Indicator Date hidden'!AR107)</f>
        <v>4</v>
      </c>
      <c r="AR106" s="208">
        <f>IF('Indicator Date hidden'!AS107="x","x",$AR$2-'Indicator Date hidden'!AS107)</f>
        <v>0</v>
      </c>
      <c r="AS106" s="208" t="str">
        <f>IF('Indicator Date hidden'!AT107="x","x",$AS$2-'Indicator Date hidden'!AT107)</f>
        <v>x</v>
      </c>
      <c r="AT106" s="208">
        <f>IF('Indicator Date hidden'!AU107="x","x",$AT$2-'Indicator Date hidden'!AU107)</f>
        <v>0</v>
      </c>
      <c r="AU106" s="208">
        <f>IF('Indicator Date hidden'!AV107="x","x",$AU$2-'Indicator Date hidden'!AV107)</f>
        <v>8</v>
      </c>
      <c r="AV106" s="208">
        <f>IF('Indicator Date hidden'!AW107="x","x",$AV$2-'Indicator Date hidden'!AW107)</f>
        <v>0</v>
      </c>
      <c r="AW106" s="208">
        <f>IF('Indicator Date hidden'!AX107="x","x",$AW$2-'Indicator Date hidden'!AX107)</f>
        <v>0</v>
      </c>
      <c r="AX106" s="208">
        <f>IF('Indicator Date hidden'!AY107="x","x",$AX$2-'Indicator Date hidden'!AY107)</f>
        <v>0</v>
      </c>
      <c r="AY106" s="208">
        <f>IF('Indicator Date hidden'!AZ107="x","x",$AY$2-'Indicator Date hidden'!AZ107)</f>
        <v>0</v>
      </c>
      <c r="AZ106" s="208">
        <f>IF('Indicator Date hidden'!BA107="x","x",$AZ$2-'Indicator Date hidden'!BA107)</f>
        <v>0</v>
      </c>
      <c r="BA106">
        <f t="shared" si="15"/>
        <v>33</v>
      </c>
      <c r="BB106" s="21">
        <f t="shared" si="16"/>
        <v>0.7021276595744681</v>
      </c>
      <c r="BC106">
        <f t="shared" si="17"/>
        <v>9</v>
      </c>
      <c r="BD106" s="21">
        <f t="shared" si="18"/>
        <v>1.7371399044212934</v>
      </c>
      <c r="BE106" s="277">
        <f t="shared" si="19"/>
        <v>0</v>
      </c>
    </row>
    <row r="107" spans="1:57" x14ac:dyDescent="0.35">
      <c r="A107" t="s">
        <v>7538</v>
      </c>
      <c r="B107" s="208">
        <f>IF('Indicator Date hidden'!C108="x","x",$B$2-'Indicator Date hidden'!C108)</f>
        <v>0</v>
      </c>
      <c r="C107" s="208">
        <f>IF('Indicator Date hidden'!D108="x","x",$C$2-'Indicator Date hidden'!D108)</f>
        <v>0</v>
      </c>
      <c r="D107" s="208">
        <f>IF('Indicator Date hidden'!E108="x","x",$D$2-'Indicator Date hidden'!E108)</f>
        <v>0</v>
      </c>
      <c r="E107" s="208">
        <f>IF('Indicator Date hidden'!F108="x","x",$E$2-'Indicator Date hidden'!F108)</f>
        <v>0</v>
      </c>
      <c r="F107" s="208">
        <f>IF('Indicator Date hidden'!G108="x","x",$F$2-'Indicator Date hidden'!G108)</f>
        <v>0</v>
      </c>
      <c r="G107" s="208">
        <f>IF('Indicator Date hidden'!H108="x","x",$G$2-'Indicator Date hidden'!H108)</f>
        <v>0</v>
      </c>
      <c r="H107" s="208">
        <f>IF('Indicator Date hidden'!I108="x","x",$H$2-'Indicator Date hidden'!I108)</f>
        <v>0</v>
      </c>
      <c r="I107" s="208">
        <f>IF('Indicator Date hidden'!J108="x","x",$I$2-'Indicator Date hidden'!J108)</f>
        <v>0</v>
      </c>
      <c r="J107" s="208">
        <f>IF('Indicator Date hidden'!K108="x","x",$J$2-'Indicator Date hidden'!K108)</f>
        <v>0</v>
      </c>
      <c r="K107" s="208">
        <f>IF('Indicator Date hidden'!L108="x","x",$K$2-'Indicator Date hidden'!L108)</f>
        <v>0</v>
      </c>
      <c r="L107" s="208">
        <f>IF('Indicator Date hidden'!M108="x","x",$L$2-'Indicator Date hidden'!M108)</f>
        <v>0</v>
      </c>
      <c r="M107" s="208">
        <f>IF('Indicator Date hidden'!N108="x","x",$M$2-'Indicator Date hidden'!N108)</f>
        <v>0</v>
      </c>
      <c r="N107" s="208">
        <f>IF('Indicator Date hidden'!O108="x","x",$N$2-'Indicator Date hidden'!O108)</f>
        <v>0</v>
      </c>
      <c r="O107" s="208">
        <f>IF('Indicator Date hidden'!P108="x","x",$O$2-'Indicator Date hidden'!P108)</f>
        <v>0</v>
      </c>
      <c r="P107" s="208">
        <f>IF('Indicator Date hidden'!Q108="x","x",$P$2-'Indicator Date hidden'!Q108)</f>
        <v>0</v>
      </c>
      <c r="Q107" s="208">
        <f>IF('Indicator Date hidden'!R108="x","x",$Q$2-'Indicator Date hidden'!R108)</f>
        <v>1</v>
      </c>
      <c r="R107" s="208">
        <f>IF('Indicator Date hidden'!S108="x","x",$R$2-'Indicator Date hidden'!S108)</f>
        <v>0</v>
      </c>
      <c r="S107" s="208">
        <f>IF('Indicator Date hidden'!T108="x","x",$S$2-'Indicator Date hidden'!T108)</f>
        <v>0</v>
      </c>
      <c r="T107" s="208">
        <f>IF('Indicator Date hidden'!U108="x","x",$T$2-'Indicator Date hidden'!U108)</f>
        <v>0</v>
      </c>
      <c r="U107" s="208">
        <f>IF('Indicator Date hidden'!V108="x","x",$U$2-'Indicator Date hidden'!V108)</f>
        <v>0</v>
      </c>
      <c r="V107" s="208">
        <f>IF('Indicator Date hidden'!W108="x","x",$V$2-'Indicator Date hidden'!W108)</f>
        <v>0</v>
      </c>
      <c r="W107" s="208">
        <f>IF('Indicator Date hidden'!X108="x","x",$W$2-'Indicator Date hidden'!X108)</f>
        <v>8</v>
      </c>
      <c r="X107" s="208">
        <f>IF('Indicator Date hidden'!Y108="x","x",$X$2-'Indicator Date hidden'!Y108)</f>
        <v>4</v>
      </c>
      <c r="Y107" s="208">
        <f>IF('Indicator Date hidden'!Z108="x","x",$Y$2-'Indicator Date hidden'!Z108)</f>
        <v>0</v>
      </c>
      <c r="Z107" s="208">
        <f>IF('Indicator Date hidden'!AA108="x","x",$Z$2-'Indicator Date hidden'!AA108)</f>
        <v>0</v>
      </c>
      <c r="AA107" s="208">
        <f>IF('Indicator Date hidden'!AB108="x","x",$AA$2-'Indicator Date hidden'!AB108)</f>
        <v>0</v>
      </c>
      <c r="AB107" s="208">
        <f>IF('Indicator Date hidden'!AC108="x","x",$AB$2-'Indicator Date hidden'!AC108)</f>
        <v>0</v>
      </c>
      <c r="AC107" s="208">
        <f>IF('Indicator Date hidden'!AD108="x","x",$AC$2-'Indicator Date hidden'!AD108)</f>
        <v>0</v>
      </c>
      <c r="AD107" s="208">
        <f>IF('Indicator Date hidden'!AE108="x","x",$AD$2-'Indicator Date hidden'!AE108)</f>
        <v>0</v>
      </c>
      <c r="AE107" s="208">
        <f>IF('Indicator Date hidden'!AF108="x","x",$AE$2-'Indicator Date hidden'!AF108)</f>
        <v>0</v>
      </c>
      <c r="AF107" s="208">
        <f>IF('Indicator Date hidden'!AG108="x","x",$AF$2-'Indicator Date hidden'!AG108)</f>
        <v>3</v>
      </c>
      <c r="AG107" s="208">
        <f>IF('Indicator Date hidden'!AH108="x","x",$AG$2-'Indicator Date hidden'!AH108)</f>
        <v>0</v>
      </c>
      <c r="AH107" s="208">
        <f>IF('Indicator Date hidden'!AI108="x","x",$AH$2-'Indicator Date hidden'!AI108)</f>
        <v>0</v>
      </c>
      <c r="AI107" s="208">
        <f>IF('Indicator Date hidden'!AJ108="x","x",$AI$2-'Indicator Date hidden'!AJ108)</f>
        <v>0</v>
      </c>
      <c r="AJ107" s="208">
        <f>IF('Indicator Date hidden'!AK108="x","x",$AJ$2-'Indicator Date hidden'!AK108)</f>
        <v>0</v>
      </c>
      <c r="AK107" s="208">
        <f>IF('Indicator Date hidden'!AL108="x","x",$AK$2-'Indicator Date hidden'!AL108)</f>
        <v>1</v>
      </c>
      <c r="AL107" s="208">
        <f>IF('Indicator Date hidden'!AM108="x","x",$AL$2-'Indicator Date hidden'!AM108)</f>
        <v>0</v>
      </c>
      <c r="AM107" s="208">
        <f>IF('Indicator Date hidden'!AN108="x","x",$AM$2-'Indicator Date hidden'!AN108)</f>
        <v>0</v>
      </c>
      <c r="AN107" s="208">
        <f>IF('Indicator Date hidden'!AO108="x","x",$AN$2-'Indicator Date hidden'!AO108)</f>
        <v>0</v>
      </c>
      <c r="AO107" s="208">
        <f>IF('Indicator Date hidden'!AP108="x","x",$AO$2-'Indicator Date hidden'!AP108)</f>
        <v>0</v>
      </c>
      <c r="AP107" s="208">
        <f>IF('Indicator Date hidden'!AQ108="x","x",$AP$2-'Indicator Date hidden'!AQ108)</f>
        <v>0</v>
      </c>
      <c r="AQ107" s="208">
        <f>IF('Indicator Date hidden'!AR108="x","x",$AQ$2-'Indicator Date hidden'!AR108)</f>
        <v>0</v>
      </c>
      <c r="AR107" s="208">
        <f>IF('Indicator Date hidden'!AS108="x","x",$AR$2-'Indicator Date hidden'!AS108)</f>
        <v>0</v>
      </c>
      <c r="AS107" s="208">
        <f>IF('Indicator Date hidden'!AT108="x","x",$AS$2-'Indicator Date hidden'!AT108)</f>
        <v>0</v>
      </c>
      <c r="AT107" s="208">
        <f>IF('Indicator Date hidden'!AU108="x","x",$AT$2-'Indicator Date hidden'!AU108)</f>
        <v>0</v>
      </c>
      <c r="AU107" s="208">
        <f>IF('Indicator Date hidden'!AV108="x","x",$AU$2-'Indicator Date hidden'!AV108)</f>
        <v>3</v>
      </c>
      <c r="AV107" s="208">
        <f>IF('Indicator Date hidden'!AW108="x","x",$AV$2-'Indicator Date hidden'!AW108)</f>
        <v>0</v>
      </c>
      <c r="AW107" s="208">
        <f>IF('Indicator Date hidden'!AX108="x","x",$AW$2-'Indicator Date hidden'!AX108)</f>
        <v>0</v>
      </c>
      <c r="AX107" s="208">
        <f>IF('Indicator Date hidden'!AY108="x","x",$AX$2-'Indicator Date hidden'!AY108)</f>
        <v>0</v>
      </c>
      <c r="AY107" s="208">
        <f>IF('Indicator Date hidden'!AZ108="x","x",$AY$2-'Indicator Date hidden'!AZ108)</f>
        <v>0</v>
      </c>
      <c r="AZ107" s="208">
        <f>IF('Indicator Date hidden'!BA108="x","x",$AZ$2-'Indicator Date hidden'!BA108)</f>
        <v>0</v>
      </c>
      <c r="BA107">
        <f t="shared" si="15"/>
        <v>20</v>
      </c>
      <c r="BB107" s="21">
        <f t="shared" si="16"/>
        <v>0.39215686274509803</v>
      </c>
      <c r="BC107">
        <f t="shared" si="17"/>
        <v>6</v>
      </c>
      <c r="BD107" s="21">
        <f t="shared" si="18"/>
        <v>1.344246000078636</v>
      </c>
      <c r="BE107" s="277">
        <f t="shared" si="19"/>
        <v>0</v>
      </c>
    </row>
    <row r="108" spans="1:57" x14ac:dyDescent="0.35">
      <c r="A108" t="s">
        <v>7540</v>
      </c>
      <c r="B108" s="208">
        <f>IF('Indicator Date hidden'!C109="x","x",$B$2-'Indicator Date hidden'!C109)</f>
        <v>0</v>
      </c>
      <c r="C108" s="208">
        <f>IF('Indicator Date hidden'!D109="x","x",$C$2-'Indicator Date hidden'!D109)</f>
        <v>0</v>
      </c>
      <c r="D108" s="208">
        <f>IF('Indicator Date hidden'!E109="x","x",$D$2-'Indicator Date hidden'!E109)</f>
        <v>0</v>
      </c>
      <c r="E108" s="208">
        <f>IF('Indicator Date hidden'!F109="x","x",$E$2-'Indicator Date hidden'!F109)</f>
        <v>0</v>
      </c>
      <c r="F108" s="208">
        <f>IF('Indicator Date hidden'!G109="x","x",$F$2-'Indicator Date hidden'!G109)</f>
        <v>0</v>
      </c>
      <c r="G108" s="208">
        <f>IF('Indicator Date hidden'!H109="x","x",$G$2-'Indicator Date hidden'!H109)</f>
        <v>0</v>
      </c>
      <c r="H108" s="208">
        <f>IF('Indicator Date hidden'!I109="x","x",$H$2-'Indicator Date hidden'!I109)</f>
        <v>0</v>
      </c>
      <c r="I108" s="208">
        <f>IF('Indicator Date hidden'!J109="x","x",$I$2-'Indicator Date hidden'!J109)</f>
        <v>0</v>
      </c>
      <c r="J108" s="208">
        <f>IF('Indicator Date hidden'!K109="x","x",$J$2-'Indicator Date hidden'!K109)</f>
        <v>0</v>
      </c>
      <c r="K108" s="208">
        <f>IF('Indicator Date hidden'!L109="x","x",$K$2-'Indicator Date hidden'!L109)</f>
        <v>0</v>
      </c>
      <c r="L108" s="208">
        <f>IF('Indicator Date hidden'!M109="x","x",$L$2-'Indicator Date hidden'!M109)</f>
        <v>0</v>
      </c>
      <c r="M108" s="208">
        <f>IF('Indicator Date hidden'!N109="x","x",$M$2-'Indicator Date hidden'!N109)</f>
        <v>0</v>
      </c>
      <c r="N108" s="208">
        <f>IF('Indicator Date hidden'!O109="x","x",$N$2-'Indicator Date hidden'!O109)</f>
        <v>0</v>
      </c>
      <c r="O108" s="208">
        <f>IF('Indicator Date hidden'!P109="x","x",$O$2-'Indicator Date hidden'!P109)</f>
        <v>0</v>
      </c>
      <c r="P108" s="208">
        <f>IF('Indicator Date hidden'!Q109="x","x",$P$2-'Indicator Date hidden'!Q109)</f>
        <v>0</v>
      </c>
      <c r="Q108" s="208" t="str">
        <f>IF('Indicator Date hidden'!R109="x","x",$Q$2-'Indicator Date hidden'!R109)</f>
        <v>x</v>
      </c>
      <c r="R108" s="208">
        <f>IF('Indicator Date hidden'!S109="x","x",$R$2-'Indicator Date hidden'!S109)</f>
        <v>0</v>
      </c>
      <c r="S108" s="208">
        <f>IF('Indicator Date hidden'!T109="x","x",$S$2-'Indicator Date hidden'!T109)</f>
        <v>0</v>
      </c>
      <c r="T108" s="208">
        <f>IF('Indicator Date hidden'!U109="x","x",$T$2-'Indicator Date hidden'!U109)</f>
        <v>0</v>
      </c>
      <c r="U108" s="208" t="str">
        <f>IF('Indicator Date hidden'!V109="x","x",$U$2-'Indicator Date hidden'!V109)</f>
        <v>x</v>
      </c>
      <c r="V108" s="208">
        <f>IF('Indicator Date hidden'!W109="x","x",$V$2-'Indicator Date hidden'!W109)</f>
        <v>0</v>
      </c>
      <c r="W108" s="208" t="str">
        <f>IF('Indicator Date hidden'!X109="x","x",$W$2-'Indicator Date hidden'!X109)</f>
        <v>x</v>
      </c>
      <c r="X108" s="208">
        <f>IF('Indicator Date hidden'!Y109="x","x",$X$2-'Indicator Date hidden'!Y109)</f>
        <v>1</v>
      </c>
      <c r="Y108" s="208">
        <f>IF('Indicator Date hidden'!Z109="x","x",$Y$2-'Indicator Date hidden'!Z109)</f>
        <v>0</v>
      </c>
      <c r="Z108" s="208">
        <f>IF('Indicator Date hidden'!AA109="x","x",$Z$2-'Indicator Date hidden'!AA109)</f>
        <v>0</v>
      </c>
      <c r="AA108" s="208" t="str">
        <f>IF('Indicator Date hidden'!AB109="x","x",$AA$2-'Indicator Date hidden'!AB109)</f>
        <v>x</v>
      </c>
      <c r="AB108" s="208">
        <f>IF('Indicator Date hidden'!AC109="x","x",$AB$2-'Indicator Date hidden'!AC109)</f>
        <v>0</v>
      </c>
      <c r="AC108" s="208">
        <f>IF('Indicator Date hidden'!AD109="x","x",$AC$2-'Indicator Date hidden'!AD109)</f>
        <v>0</v>
      </c>
      <c r="AD108" s="208" t="str">
        <f>IF('Indicator Date hidden'!AE109="x","x",$AD$2-'Indicator Date hidden'!AE109)</f>
        <v>x</v>
      </c>
      <c r="AE108" s="208">
        <f>IF('Indicator Date hidden'!AF109="x","x",$AE$2-'Indicator Date hidden'!AF109)</f>
        <v>0</v>
      </c>
      <c r="AF108" s="208" t="str">
        <f>IF('Indicator Date hidden'!AG109="x","x",$AF$2-'Indicator Date hidden'!AG109)</f>
        <v>x</v>
      </c>
      <c r="AG108" s="208">
        <f>IF('Indicator Date hidden'!AH109="x","x",$AG$2-'Indicator Date hidden'!AH109)</f>
        <v>0</v>
      </c>
      <c r="AH108" s="208">
        <f>IF('Indicator Date hidden'!AI109="x","x",$AH$2-'Indicator Date hidden'!AI109)</f>
        <v>0</v>
      </c>
      <c r="AI108" s="208">
        <f>IF('Indicator Date hidden'!AJ109="x","x",$AI$2-'Indicator Date hidden'!AJ109)</f>
        <v>0</v>
      </c>
      <c r="AJ108" s="208" t="str">
        <f>IF('Indicator Date hidden'!AK109="x","x",$AJ$2-'Indicator Date hidden'!AK109)</f>
        <v>x</v>
      </c>
      <c r="AK108" s="208">
        <f>IF('Indicator Date hidden'!AL109="x","x",$AK$2-'Indicator Date hidden'!AL109)</f>
        <v>1</v>
      </c>
      <c r="AL108" s="208">
        <f>IF('Indicator Date hidden'!AM109="x","x",$AL$2-'Indicator Date hidden'!AM109)</f>
        <v>0</v>
      </c>
      <c r="AM108" s="208">
        <f>IF('Indicator Date hidden'!AN109="x","x",$AM$2-'Indicator Date hidden'!AN109)</f>
        <v>0</v>
      </c>
      <c r="AN108" s="208">
        <f>IF('Indicator Date hidden'!AO109="x","x",$AN$2-'Indicator Date hidden'!AO109)</f>
        <v>0</v>
      </c>
      <c r="AO108" s="208">
        <f>IF('Indicator Date hidden'!AP109="x","x",$AO$2-'Indicator Date hidden'!AP109)</f>
        <v>0</v>
      </c>
      <c r="AP108" s="208">
        <f>IF('Indicator Date hidden'!AQ109="x","x",$AP$2-'Indicator Date hidden'!AQ109)</f>
        <v>0</v>
      </c>
      <c r="AQ108" s="208" t="str">
        <f>IF('Indicator Date hidden'!AR109="x","x",$AQ$2-'Indicator Date hidden'!AR109)</f>
        <v>x</v>
      </c>
      <c r="AR108" s="208">
        <f>IF('Indicator Date hidden'!AS109="x","x",$AR$2-'Indicator Date hidden'!AS109)</f>
        <v>0</v>
      </c>
      <c r="AS108" s="208">
        <f>IF('Indicator Date hidden'!AT109="x","x",$AS$2-'Indicator Date hidden'!AT109)</f>
        <v>0</v>
      </c>
      <c r="AT108" s="208">
        <f>IF('Indicator Date hidden'!AU109="x","x",$AT$2-'Indicator Date hidden'!AU109)</f>
        <v>0</v>
      </c>
      <c r="AU108" s="208">
        <f>IF('Indicator Date hidden'!AV109="x","x",$AU$2-'Indicator Date hidden'!AV109)</f>
        <v>3</v>
      </c>
      <c r="AV108" s="208">
        <f>IF('Indicator Date hidden'!AW109="x","x",$AV$2-'Indicator Date hidden'!AW109)</f>
        <v>0</v>
      </c>
      <c r="AW108" s="208">
        <f>IF('Indicator Date hidden'!AX109="x","x",$AW$2-'Indicator Date hidden'!AX109)</f>
        <v>0</v>
      </c>
      <c r="AX108" s="208">
        <f>IF('Indicator Date hidden'!AY109="x","x",$AX$2-'Indicator Date hidden'!AY109)</f>
        <v>0</v>
      </c>
      <c r="AY108" s="208">
        <f>IF('Indicator Date hidden'!AZ109="x","x",$AY$2-'Indicator Date hidden'!AZ109)</f>
        <v>0</v>
      </c>
      <c r="AZ108" s="208">
        <f>IF('Indicator Date hidden'!BA109="x","x",$AZ$2-'Indicator Date hidden'!BA109)</f>
        <v>0</v>
      </c>
      <c r="BA108">
        <f t="shared" si="15"/>
        <v>5</v>
      </c>
      <c r="BB108" s="21">
        <f t="shared" si="16"/>
        <v>0.11627906976744186</v>
      </c>
      <c r="BC108">
        <f t="shared" si="17"/>
        <v>3</v>
      </c>
      <c r="BD108" s="21">
        <f t="shared" si="18"/>
        <v>0.49223280205852848</v>
      </c>
      <c r="BE108" s="277">
        <f t="shared" si="19"/>
        <v>0</v>
      </c>
    </row>
    <row r="109" spans="1:57" x14ac:dyDescent="0.35">
      <c r="A109" t="s">
        <v>7542</v>
      </c>
      <c r="B109" s="208">
        <f>IF('Indicator Date hidden'!C110="x","x",$B$2-'Indicator Date hidden'!C110)</f>
        <v>0</v>
      </c>
      <c r="C109" s="208">
        <f>IF('Indicator Date hidden'!D110="x","x",$C$2-'Indicator Date hidden'!D110)</f>
        <v>0</v>
      </c>
      <c r="D109" s="208">
        <f>IF('Indicator Date hidden'!E110="x","x",$D$2-'Indicator Date hidden'!E110)</f>
        <v>0</v>
      </c>
      <c r="E109" s="208">
        <f>IF('Indicator Date hidden'!F110="x","x",$E$2-'Indicator Date hidden'!F110)</f>
        <v>0</v>
      </c>
      <c r="F109" s="208">
        <f>IF('Indicator Date hidden'!G110="x","x",$F$2-'Indicator Date hidden'!G110)</f>
        <v>0</v>
      </c>
      <c r="G109" s="208">
        <f>IF('Indicator Date hidden'!H110="x","x",$G$2-'Indicator Date hidden'!H110)</f>
        <v>0</v>
      </c>
      <c r="H109" s="208">
        <f>IF('Indicator Date hidden'!I110="x","x",$H$2-'Indicator Date hidden'!I110)</f>
        <v>0</v>
      </c>
      <c r="I109" s="208">
        <f>IF('Indicator Date hidden'!J110="x","x",$I$2-'Indicator Date hidden'!J110)</f>
        <v>0</v>
      </c>
      <c r="J109" s="208">
        <f>IF('Indicator Date hidden'!K110="x","x",$J$2-'Indicator Date hidden'!K110)</f>
        <v>0</v>
      </c>
      <c r="K109" s="208">
        <f>IF('Indicator Date hidden'!L110="x","x",$K$2-'Indicator Date hidden'!L110)</f>
        <v>0</v>
      </c>
      <c r="L109" s="208">
        <f>IF('Indicator Date hidden'!M110="x","x",$L$2-'Indicator Date hidden'!M110)</f>
        <v>0</v>
      </c>
      <c r="M109" s="208">
        <f>IF('Indicator Date hidden'!N110="x","x",$M$2-'Indicator Date hidden'!N110)</f>
        <v>0</v>
      </c>
      <c r="N109" s="208">
        <f>IF('Indicator Date hidden'!O110="x","x",$N$2-'Indicator Date hidden'!O110)</f>
        <v>0</v>
      </c>
      <c r="O109" s="208">
        <f>IF('Indicator Date hidden'!P110="x","x",$O$2-'Indicator Date hidden'!P110)</f>
        <v>0</v>
      </c>
      <c r="P109" s="208" t="str">
        <f>IF('Indicator Date hidden'!Q110="x","x",$P$2-'Indicator Date hidden'!Q110)</f>
        <v>x</v>
      </c>
      <c r="Q109" s="208" t="str">
        <f>IF('Indicator Date hidden'!R110="x","x",$Q$2-'Indicator Date hidden'!R110)</f>
        <v>x</v>
      </c>
      <c r="R109" s="208">
        <f>IF('Indicator Date hidden'!S110="x","x",$R$2-'Indicator Date hidden'!S110)</f>
        <v>0</v>
      </c>
      <c r="S109" s="208">
        <f>IF('Indicator Date hidden'!T110="x","x",$S$2-'Indicator Date hidden'!T110)</f>
        <v>0</v>
      </c>
      <c r="T109" s="208">
        <f>IF('Indicator Date hidden'!U110="x","x",$T$2-'Indicator Date hidden'!U110)</f>
        <v>0</v>
      </c>
      <c r="U109" s="208">
        <f>IF('Indicator Date hidden'!V110="x","x",$U$2-'Indicator Date hidden'!V110)</f>
        <v>0</v>
      </c>
      <c r="V109" s="208">
        <f>IF('Indicator Date hidden'!W110="x","x",$V$2-'Indicator Date hidden'!W110)</f>
        <v>0</v>
      </c>
      <c r="W109" s="208">
        <f>IF('Indicator Date hidden'!X110="x","x",$W$2-'Indicator Date hidden'!X110)</f>
        <v>7</v>
      </c>
      <c r="X109" s="208">
        <f>IF('Indicator Date hidden'!Y110="x","x",$X$2-'Indicator Date hidden'!Y110)</f>
        <v>4</v>
      </c>
      <c r="Y109" s="208">
        <f>IF('Indicator Date hidden'!Z110="x","x",$Y$2-'Indicator Date hidden'!Z110)</f>
        <v>0</v>
      </c>
      <c r="Z109" s="208">
        <f>IF('Indicator Date hidden'!AA110="x","x",$Z$2-'Indicator Date hidden'!AA110)</f>
        <v>0</v>
      </c>
      <c r="AA109" s="208" t="str">
        <f>IF('Indicator Date hidden'!AB110="x","x",$AA$2-'Indicator Date hidden'!AB110)</f>
        <v>x</v>
      </c>
      <c r="AB109" s="208">
        <f>IF('Indicator Date hidden'!AC110="x","x",$AB$2-'Indicator Date hidden'!AC110)</f>
        <v>0</v>
      </c>
      <c r="AC109" s="208">
        <f>IF('Indicator Date hidden'!AD110="x","x",$AC$2-'Indicator Date hidden'!AD110)</f>
        <v>0</v>
      </c>
      <c r="AD109" s="208" t="str">
        <f>IF('Indicator Date hidden'!AE110="x","x",$AD$2-'Indicator Date hidden'!AE110)</f>
        <v>x</v>
      </c>
      <c r="AE109" s="208" t="str">
        <f>IF('Indicator Date hidden'!AF110="x","x",$AE$2-'Indicator Date hidden'!AF110)</f>
        <v>x</v>
      </c>
      <c r="AF109" s="208" t="str">
        <f>IF('Indicator Date hidden'!AG110="x","x",$AF$2-'Indicator Date hidden'!AG110)</f>
        <v>x</v>
      </c>
      <c r="AG109" s="208">
        <f>IF('Indicator Date hidden'!AH110="x","x",$AG$2-'Indicator Date hidden'!AH110)</f>
        <v>0</v>
      </c>
      <c r="AH109" s="208">
        <f>IF('Indicator Date hidden'!AI110="x","x",$AH$2-'Indicator Date hidden'!AI110)</f>
        <v>0</v>
      </c>
      <c r="AI109" s="208">
        <f>IF('Indicator Date hidden'!AJ110="x","x",$AI$2-'Indicator Date hidden'!AJ110)</f>
        <v>0</v>
      </c>
      <c r="AJ109" s="208" t="str">
        <f>IF('Indicator Date hidden'!AK110="x","x",$AJ$2-'Indicator Date hidden'!AK110)</f>
        <v>x</v>
      </c>
      <c r="AK109" s="208" t="str">
        <f>IF('Indicator Date hidden'!AL110="x","x",$AK$2-'Indicator Date hidden'!AL110)</f>
        <v>x</v>
      </c>
      <c r="AL109" s="208">
        <f>IF('Indicator Date hidden'!AM110="x","x",$AL$2-'Indicator Date hidden'!AM110)</f>
        <v>0</v>
      </c>
      <c r="AM109" s="208">
        <f>IF('Indicator Date hidden'!AN110="x","x",$AM$2-'Indicator Date hidden'!AN110)</f>
        <v>0</v>
      </c>
      <c r="AN109" s="208">
        <f>IF('Indicator Date hidden'!AO110="x","x",$AN$2-'Indicator Date hidden'!AO110)</f>
        <v>0</v>
      </c>
      <c r="AO109" s="208" t="str">
        <f>IF('Indicator Date hidden'!AP110="x","x",$AO$2-'Indicator Date hidden'!AP110)</f>
        <v>x</v>
      </c>
      <c r="AP109" s="208" t="str">
        <f>IF('Indicator Date hidden'!AQ110="x","x",$AP$2-'Indicator Date hidden'!AQ110)</f>
        <v>x</v>
      </c>
      <c r="AQ109" s="208">
        <f>IF('Indicator Date hidden'!AR110="x","x",$AQ$2-'Indicator Date hidden'!AR110)</f>
        <v>4</v>
      </c>
      <c r="AR109" s="208">
        <f>IF('Indicator Date hidden'!AS110="x","x",$AR$2-'Indicator Date hidden'!AS110)</f>
        <v>0</v>
      </c>
      <c r="AS109" s="208" t="str">
        <f>IF('Indicator Date hidden'!AT110="x","x",$AS$2-'Indicator Date hidden'!AT110)</f>
        <v>x</v>
      </c>
      <c r="AT109" s="208">
        <f>IF('Indicator Date hidden'!AU110="x","x",$AT$2-'Indicator Date hidden'!AU110)</f>
        <v>0</v>
      </c>
      <c r="AU109" s="208" t="str">
        <f>IF('Indicator Date hidden'!AV110="x","x",$AU$2-'Indicator Date hidden'!AV110)</f>
        <v>x</v>
      </c>
      <c r="AV109" s="208">
        <f>IF('Indicator Date hidden'!AW110="x","x",$AV$2-'Indicator Date hidden'!AW110)</f>
        <v>0</v>
      </c>
      <c r="AW109" s="208">
        <f>IF('Indicator Date hidden'!AX110="x","x",$AW$2-'Indicator Date hidden'!AX110)</f>
        <v>0</v>
      </c>
      <c r="AX109" s="208">
        <f>IF('Indicator Date hidden'!AY110="x","x",$AX$2-'Indicator Date hidden'!AY110)</f>
        <v>0</v>
      </c>
      <c r="AY109" s="208">
        <f>IF('Indicator Date hidden'!AZ110="x","x",$AY$2-'Indicator Date hidden'!AZ110)</f>
        <v>0</v>
      </c>
      <c r="AZ109" s="208">
        <f>IF('Indicator Date hidden'!BA110="x","x",$AZ$2-'Indicator Date hidden'!BA110)</f>
        <v>0</v>
      </c>
      <c r="BA109">
        <f t="shared" si="15"/>
        <v>15</v>
      </c>
      <c r="BB109" s="21">
        <f t="shared" si="16"/>
        <v>0.38461538461538464</v>
      </c>
      <c r="BC109">
        <f t="shared" si="17"/>
        <v>3</v>
      </c>
      <c r="BD109" s="21">
        <f t="shared" si="18"/>
        <v>1.3888823142513684</v>
      </c>
      <c r="BE109" s="277">
        <f t="shared" si="19"/>
        <v>0</v>
      </c>
    </row>
    <row r="110" spans="1:57" x14ac:dyDescent="0.35">
      <c r="A110" t="s">
        <v>7543</v>
      </c>
      <c r="B110" s="208">
        <f>IF('Indicator Date hidden'!C111="x","x",$B$2-'Indicator Date hidden'!C111)</f>
        <v>0</v>
      </c>
      <c r="C110" s="208">
        <f>IF('Indicator Date hidden'!D111="x","x",$C$2-'Indicator Date hidden'!D111)</f>
        <v>0</v>
      </c>
      <c r="D110" s="208">
        <f>IF('Indicator Date hidden'!E111="x","x",$D$2-'Indicator Date hidden'!E111)</f>
        <v>0</v>
      </c>
      <c r="E110" s="208">
        <f>IF('Indicator Date hidden'!F111="x","x",$E$2-'Indicator Date hidden'!F111)</f>
        <v>0</v>
      </c>
      <c r="F110" s="208">
        <f>IF('Indicator Date hidden'!G111="x","x",$F$2-'Indicator Date hidden'!G111)</f>
        <v>0</v>
      </c>
      <c r="G110" s="208">
        <f>IF('Indicator Date hidden'!H111="x","x",$G$2-'Indicator Date hidden'!H111)</f>
        <v>0</v>
      </c>
      <c r="H110" s="208">
        <f>IF('Indicator Date hidden'!I111="x","x",$H$2-'Indicator Date hidden'!I111)</f>
        <v>0</v>
      </c>
      <c r="I110" s="208">
        <f>IF('Indicator Date hidden'!J111="x","x",$I$2-'Indicator Date hidden'!J111)</f>
        <v>0</v>
      </c>
      <c r="J110" s="208">
        <f>IF('Indicator Date hidden'!K111="x","x",$J$2-'Indicator Date hidden'!K111)</f>
        <v>0</v>
      </c>
      <c r="K110" s="208">
        <f>IF('Indicator Date hidden'!L111="x","x",$K$2-'Indicator Date hidden'!L111)</f>
        <v>0</v>
      </c>
      <c r="L110" s="208">
        <f>IF('Indicator Date hidden'!M111="x","x",$L$2-'Indicator Date hidden'!M111)</f>
        <v>0</v>
      </c>
      <c r="M110" s="208">
        <f>IF('Indicator Date hidden'!N111="x","x",$M$2-'Indicator Date hidden'!N111)</f>
        <v>0</v>
      </c>
      <c r="N110" s="208">
        <f>IF('Indicator Date hidden'!O111="x","x",$N$2-'Indicator Date hidden'!O111)</f>
        <v>0</v>
      </c>
      <c r="O110" s="208">
        <f>IF('Indicator Date hidden'!P111="x","x",$O$2-'Indicator Date hidden'!P111)</f>
        <v>0</v>
      </c>
      <c r="P110" s="208">
        <f>IF('Indicator Date hidden'!Q111="x","x",$P$2-'Indicator Date hidden'!Q111)</f>
        <v>0</v>
      </c>
      <c r="Q110" s="208">
        <f>IF('Indicator Date hidden'!R111="x","x",$Q$2-'Indicator Date hidden'!R111)</f>
        <v>3</v>
      </c>
      <c r="R110" s="208">
        <f>IF('Indicator Date hidden'!S111="x","x",$R$2-'Indicator Date hidden'!S111)</f>
        <v>0</v>
      </c>
      <c r="S110" s="208">
        <f>IF('Indicator Date hidden'!T111="x","x",$S$2-'Indicator Date hidden'!T111)</f>
        <v>0</v>
      </c>
      <c r="T110" s="208">
        <f>IF('Indicator Date hidden'!U111="x","x",$T$2-'Indicator Date hidden'!U111)</f>
        <v>0</v>
      </c>
      <c r="U110" s="208">
        <f>IF('Indicator Date hidden'!V111="x","x",$U$2-'Indicator Date hidden'!V111)</f>
        <v>0</v>
      </c>
      <c r="V110" s="208">
        <f>IF('Indicator Date hidden'!W111="x","x",$V$2-'Indicator Date hidden'!W111)</f>
        <v>0</v>
      </c>
      <c r="W110" s="208">
        <f>IF('Indicator Date hidden'!X111="x","x",$W$2-'Indicator Date hidden'!X111)</f>
        <v>2</v>
      </c>
      <c r="X110" s="208">
        <f>IF('Indicator Date hidden'!Y111="x","x",$X$2-'Indicator Date hidden'!Y111)</f>
        <v>4</v>
      </c>
      <c r="Y110" s="208">
        <f>IF('Indicator Date hidden'!Z111="x","x",$Y$2-'Indicator Date hidden'!Z111)</f>
        <v>0</v>
      </c>
      <c r="Z110" s="208">
        <f>IF('Indicator Date hidden'!AA111="x","x",$Z$2-'Indicator Date hidden'!AA111)</f>
        <v>0</v>
      </c>
      <c r="AA110" s="208">
        <f>IF('Indicator Date hidden'!AB111="x","x",$AA$2-'Indicator Date hidden'!AB111)</f>
        <v>0</v>
      </c>
      <c r="AB110" s="208">
        <f>IF('Indicator Date hidden'!AC111="x","x",$AB$2-'Indicator Date hidden'!AC111)</f>
        <v>0</v>
      </c>
      <c r="AC110" s="208">
        <f>IF('Indicator Date hidden'!AD111="x","x",$AC$2-'Indicator Date hidden'!AD111)</f>
        <v>0</v>
      </c>
      <c r="AD110" s="208">
        <f>IF('Indicator Date hidden'!AE111="x","x",$AD$2-'Indicator Date hidden'!AE111)</f>
        <v>0</v>
      </c>
      <c r="AE110" s="208">
        <f>IF('Indicator Date hidden'!AF111="x","x",$AE$2-'Indicator Date hidden'!AF111)</f>
        <v>0</v>
      </c>
      <c r="AF110" s="208">
        <f>IF('Indicator Date hidden'!AG111="x","x",$AF$2-'Indicator Date hidden'!AG111)</f>
        <v>5</v>
      </c>
      <c r="AG110" s="208">
        <f>IF('Indicator Date hidden'!AH111="x","x",$AG$2-'Indicator Date hidden'!AH111)</f>
        <v>0</v>
      </c>
      <c r="AH110" s="208">
        <f>IF('Indicator Date hidden'!AI111="x","x",$AH$2-'Indicator Date hidden'!AI111)</f>
        <v>0</v>
      </c>
      <c r="AI110" s="208">
        <f>IF('Indicator Date hidden'!AJ111="x","x",$AI$2-'Indicator Date hidden'!AJ111)</f>
        <v>0</v>
      </c>
      <c r="AJ110" s="208" t="str">
        <f>IF('Indicator Date hidden'!AK111="x","x",$AJ$2-'Indicator Date hidden'!AK111)</f>
        <v>x</v>
      </c>
      <c r="AK110" s="208">
        <f>IF('Indicator Date hidden'!AL111="x","x",$AK$2-'Indicator Date hidden'!AL111)</f>
        <v>0</v>
      </c>
      <c r="AL110" s="208">
        <f>IF('Indicator Date hidden'!AM111="x","x",$AL$2-'Indicator Date hidden'!AM111)</f>
        <v>0</v>
      </c>
      <c r="AM110" s="208">
        <f>IF('Indicator Date hidden'!AN111="x","x",$AM$2-'Indicator Date hidden'!AN111)</f>
        <v>0</v>
      </c>
      <c r="AN110" s="208">
        <f>IF('Indicator Date hidden'!AO111="x","x",$AN$2-'Indicator Date hidden'!AO111)</f>
        <v>0</v>
      </c>
      <c r="AO110" s="208">
        <f>IF('Indicator Date hidden'!AP111="x","x",$AO$2-'Indicator Date hidden'!AP111)</f>
        <v>0</v>
      </c>
      <c r="AP110" s="208">
        <f>IF('Indicator Date hidden'!AQ111="x","x",$AP$2-'Indicator Date hidden'!AQ111)</f>
        <v>0</v>
      </c>
      <c r="AQ110" s="208">
        <f>IF('Indicator Date hidden'!AR111="x","x",$AQ$2-'Indicator Date hidden'!AR111)</f>
        <v>4</v>
      </c>
      <c r="AR110" s="208">
        <f>IF('Indicator Date hidden'!AS111="x","x",$AR$2-'Indicator Date hidden'!AS111)</f>
        <v>0</v>
      </c>
      <c r="AS110" s="208">
        <f>IF('Indicator Date hidden'!AT111="x","x",$AS$2-'Indicator Date hidden'!AT111)</f>
        <v>0</v>
      </c>
      <c r="AT110" s="208">
        <f>IF('Indicator Date hidden'!AU111="x","x",$AT$2-'Indicator Date hidden'!AU111)</f>
        <v>0</v>
      </c>
      <c r="AU110" s="208">
        <f>IF('Indicator Date hidden'!AV111="x","x",$AU$2-'Indicator Date hidden'!AV111)</f>
        <v>7</v>
      </c>
      <c r="AV110" s="208">
        <f>IF('Indicator Date hidden'!AW111="x","x",$AV$2-'Indicator Date hidden'!AW111)</f>
        <v>0</v>
      </c>
      <c r="AW110" s="208">
        <f>IF('Indicator Date hidden'!AX111="x","x",$AW$2-'Indicator Date hidden'!AX111)</f>
        <v>0</v>
      </c>
      <c r="AX110" s="208">
        <f>IF('Indicator Date hidden'!AY111="x","x",$AX$2-'Indicator Date hidden'!AY111)</f>
        <v>0</v>
      </c>
      <c r="AY110" s="208">
        <f>IF('Indicator Date hidden'!AZ111="x","x",$AY$2-'Indicator Date hidden'!AZ111)</f>
        <v>0</v>
      </c>
      <c r="AZ110" s="208">
        <f>IF('Indicator Date hidden'!BA111="x","x",$AZ$2-'Indicator Date hidden'!BA111)</f>
        <v>0</v>
      </c>
      <c r="BA110">
        <f t="shared" si="15"/>
        <v>25</v>
      </c>
      <c r="BB110" s="21">
        <f t="shared" si="16"/>
        <v>0.5</v>
      </c>
      <c r="BC110">
        <f t="shared" si="17"/>
        <v>6</v>
      </c>
      <c r="BD110" s="21">
        <f t="shared" si="18"/>
        <v>1.4594519519326423</v>
      </c>
      <c r="BE110" s="277">
        <f t="shared" si="19"/>
        <v>0</v>
      </c>
    </row>
    <row r="111" spans="1:57" x14ac:dyDescent="0.35">
      <c r="A111" t="s">
        <v>7545</v>
      </c>
      <c r="B111" s="208">
        <f>IF('Indicator Date hidden'!C112="x","x",$B$2-'Indicator Date hidden'!C112)</f>
        <v>0</v>
      </c>
      <c r="C111" s="208">
        <f>IF('Indicator Date hidden'!D112="x","x",$C$2-'Indicator Date hidden'!D112)</f>
        <v>0</v>
      </c>
      <c r="D111" s="208">
        <f>IF('Indicator Date hidden'!E112="x","x",$D$2-'Indicator Date hidden'!E112)</f>
        <v>0</v>
      </c>
      <c r="E111" s="208">
        <f>IF('Indicator Date hidden'!F112="x","x",$E$2-'Indicator Date hidden'!F112)</f>
        <v>0</v>
      </c>
      <c r="F111" s="208">
        <f>IF('Indicator Date hidden'!G112="x","x",$F$2-'Indicator Date hidden'!G112)</f>
        <v>0</v>
      </c>
      <c r="G111" s="208">
        <f>IF('Indicator Date hidden'!H112="x","x",$G$2-'Indicator Date hidden'!H112)</f>
        <v>0</v>
      </c>
      <c r="H111" s="208">
        <f>IF('Indicator Date hidden'!I112="x","x",$H$2-'Indicator Date hidden'!I112)</f>
        <v>0</v>
      </c>
      <c r="I111" s="208">
        <f>IF('Indicator Date hidden'!J112="x","x",$I$2-'Indicator Date hidden'!J112)</f>
        <v>0</v>
      </c>
      <c r="J111" s="208">
        <f>IF('Indicator Date hidden'!K112="x","x",$J$2-'Indicator Date hidden'!K112)</f>
        <v>0</v>
      </c>
      <c r="K111" s="208">
        <f>IF('Indicator Date hidden'!L112="x","x",$K$2-'Indicator Date hidden'!L112)</f>
        <v>0</v>
      </c>
      <c r="L111" s="208">
        <f>IF('Indicator Date hidden'!M112="x","x",$L$2-'Indicator Date hidden'!M112)</f>
        <v>0</v>
      </c>
      <c r="M111" s="208">
        <f>IF('Indicator Date hidden'!N112="x","x",$M$2-'Indicator Date hidden'!N112)</f>
        <v>0</v>
      </c>
      <c r="N111" s="208">
        <f>IF('Indicator Date hidden'!O112="x","x",$N$2-'Indicator Date hidden'!O112)</f>
        <v>0</v>
      </c>
      <c r="O111" s="208">
        <f>IF('Indicator Date hidden'!P112="x","x",$O$2-'Indicator Date hidden'!P112)</f>
        <v>0</v>
      </c>
      <c r="P111" s="208">
        <f>IF('Indicator Date hidden'!Q112="x","x",$P$2-'Indicator Date hidden'!Q112)</f>
        <v>0</v>
      </c>
      <c r="Q111" s="208" t="str">
        <f>IF('Indicator Date hidden'!R112="x","x",$Q$2-'Indicator Date hidden'!R112)</f>
        <v>x</v>
      </c>
      <c r="R111" s="208">
        <f>IF('Indicator Date hidden'!S112="x","x",$R$2-'Indicator Date hidden'!S112)</f>
        <v>0</v>
      </c>
      <c r="S111" s="208">
        <f>IF('Indicator Date hidden'!T112="x","x",$S$2-'Indicator Date hidden'!T112)</f>
        <v>0</v>
      </c>
      <c r="T111" s="208">
        <f>IF('Indicator Date hidden'!U112="x","x",$T$2-'Indicator Date hidden'!U112)</f>
        <v>0</v>
      </c>
      <c r="U111" s="208">
        <f>IF('Indicator Date hidden'!V112="x","x",$U$2-'Indicator Date hidden'!V112)</f>
        <v>0</v>
      </c>
      <c r="V111" s="208">
        <f>IF('Indicator Date hidden'!W112="x","x",$V$2-'Indicator Date hidden'!W112)</f>
        <v>0</v>
      </c>
      <c r="W111" s="208" t="str">
        <f>IF('Indicator Date hidden'!X112="x","x",$W$2-'Indicator Date hidden'!X112)</f>
        <v>x</v>
      </c>
      <c r="X111" s="208" t="str">
        <f>IF('Indicator Date hidden'!Y112="x","x",$X$2-'Indicator Date hidden'!Y112)</f>
        <v>x</v>
      </c>
      <c r="Y111" s="208">
        <f>IF('Indicator Date hidden'!Z112="x","x",$Y$2-'Indicator Date hidden'!Z112)</f>
        <v>0</v>
      </c>
      <c r="Z111" s="208">
        <f>IF('Indicator Date hidden'!AA112="x","x",$Z$2-'Indicator Date hidden'!AA112)</f>
        <v>0</v>
      </c>
      <c r="AA111" s="208">
        <f>IF('Indicator Date hidden'!AB112="x","x",$AA$2-'Indicator Date hidden'!AB112)</f>
        <v>0</v>
      </c>
      <c r="AB111" s="208">
        <f>IF('Indicator Date hidden'!AC112="x","x",$AB$2-'Indicator Date hidden'!AC112)</f>
        <v>0</v>
      </c>
      <c r="AC111" s="208">
        <f>IF('Indicator Date hidden'!AD112="x","x",$AC$2-'Indicator Date hidden'!AD112)</f>
        <v>0</v>
      </c>
      <c r="AD111" s="208" t="str">
        <f>IF('Indicator Date hidden'!AE112="x","x",$AD$2-'Indicator Date hidden'!AE112)</f>
        <v>x</v>
      </c>
      <c r="AE111" s="208">
        <f>IF('Indicator Date hidden'!AF112="x","x",$AE$2-'Indicator Date hidden'!AF112)</f>
        <v>0</v>
      </c>
      <c r="AF111" s="208">
        <f>IF('Indicator Date hidden'!AG112="x","x",$AF$2-'Indicator Date hidden'!AG112)</f>
        <v>1</v>
      </c>
      <c r="AG111" s="208">
        <f>IF('Indicator Date hidden'!AH112="x","x",$AG$2-'Indicator Date hidden'!AH112)</f>
        <v>0</v>
      </c>
      <c r="AH111" s="208">
        <f>IF('Indicator Date hidden'!AI112="x","x",$AH$2-'Indicator Date hidden'!AI112)</f>
        <v>0</v>
      </c>
      <c r="AI111" s="208">
        <f>IF('Indicator Date hidden'!AJ112="x","x",$AI$2-'Indicator Date hidden'!AJ112)</f>
        <v>0</v>
      </c>
      <c r="AJ111" s="208" t="str">
        <f>IF('Indicator Date hidden'!AK112="x","x",$AJ$2-'Indicator Date hidden'!AK112)</f>
        <v>x</v>
      </c>
      <c r="AK111" s="208">
        <f>IF('Indicator Date hidden'!AL112="x","x",$AK$2-'Indicator Date hidden'!AL112)</f>
        <v>1</v>
      </c>
      <c r="AL111" s="208">
        <f>IF('Indicator Date hidden'!AM112="x","x",$AL$2-'Indicator Date hidden'!AM112)</f>
        <v>0</v>
      </c>
      <c r="AM111" s="208">
        <f>IF('Indicator Date hidden'!AN112="x","x",$AM$2-'Indicator Date hidden'!AN112)</f>
        <v>0</v>
      </c>
      <c r="AN111" s="208">
        <f>IF('Indicator Date hidden'!AO112="x","x",$AN$2-'Indicator Date hidden'!AO112)</f>
        <v>0</v>
      </c>
      <c r="AO111" s="208">
        <f>IF('Indicator Date hidden'!AP112="x","x",$AO$2-'Indicator Date hidden'!AP112)</f>
        <v>0</v>
      </c>
      <c r="AP111" s="208">
        <f>IF('Indicator Date hidden'!AQ112="x","x",$AP$2-'Indicator Date hidden'!AQ112)</f>
        <v>0</v>
      </c>
      <c r="AQ111" s="208">
        <f>IF('Indicator Date hidden'!AR112="x","x",$AQ$2-'Indicator Date hidden'!AR112)</f>
        <v>0</v>
      </c>
      <c r="AR111" s="208">
        <f>IF('Indicator Date hidden'!AS112="x","x",$AR$2-'Indicator Date hidden'!AS112)</f>
        <v>0</v>
      </c>
      <c r="AS111" s="208">
        <f>IF('Indicator Date hidden'!AT112="x","x",$AS$2-'Indicator Date hidden'!AT112)</f>
        <v>0</v>
      </c>
      <c r="AT111" s="208">
        <f>IF('Indicator Date hidden'!AU112="x","x",$AT$2-'Indicator Date hidden'!AU112)</f>
        <v>0</v>
      </c>
      <c r="AU111" s="208">
        <f>IF('Indicator Date hidden'!AV112="x","x",$AU$2-'Indicator Date hidden'!AV112)</f>
        <v>3</v>
      </c>
      <c r="AV111" s="208">
        <f>IF('Indicator Date hidden'!AW112="x","x",$AV$2-'Indicator Date hidden'!AW112)</f>
        <v>0</v>
      </c>
      <c r="AW111" s="208">
        <f>IF('Indicator Date hidden'!AX112="x","x",$AW$2-'Indicator Date hidden'!AX112)</f>
        <v>0</v>
      </c>
      <c r="AX111" s="208">
        <f>IF('Indicator Date hidden'!AY112="x","x",$AX$2-'Indicator Date hidden'!AY112)</f>
        <v>0</v>
      </c>
      <c r="AY111" s="208">
        <f>IF('Indicator Date hidden'!AZ112="x","x",$AY$2-'Indicator Date hidden'!AZ112)</f>
        <v>0</v>
      </c>
      <c r="AZ111" s="208">
        <f>IF('Indicator Date hidden'!BA112="x","x",$AZ$2-'Indicator Date hidden'!BA112)</f>
        <v>0</v>
      </c>
      <c r="BA111">
        <f t="shared" si="15"/>
        <v>5</v>
      </c>
      <c r="BB111" s="21">
        <f t="shared" si="16"/>
        <v>0.10869565217391304</v>
      </c>
      <c r="BC111">
        <f t="shared" si="17"/>
        <v>3</v>
      </c>
      <c r="BD111" s="21">
        <f t="shared" si="18"/>
        <v>0.47677635216220238</v>
      </c>
      <c r="BE111" s="277">
        <f t="shared" si="19"/>
        <v>0</v>
      </c>
    </row>
    <row r="112" spans="1:57" x14ac:dyDescent="0.35">
      <c r="A112" t="s">
        <v>7546</v>
      </c>
      <c r="B112" s="208">
        <f>IF('Indicator Date hidden'!C113="x","x",$B$2-'Indicator Date hidden'!C113)</f>
        <v>0</v>
      </c>
      <c r="C112" s="208">
        <f>IF('Indicator Date hidden'!D113="x","x",$C$2-'Indicator Date hidden'!D113)</f>
        <v>0</v>
      </c>
      <c r="D112" s="208">
        <f>IF('Indicator Date hidden'!E113="x","x",$D$2-'Indicator Date hidden'!E113)</f>
        <v>0</v>
      </c>
      <c r="E112" s="208">
        <f>IF('Indicator Date hidden'!F113="x","x",$E$2-'Indicator Date hidden'!F113)</f>
        <v>0</v>
      </c>
      <c r="F112" s="208">
        <f>IF('Indicator Date hidden'!G113="x","x",$F$2-'Indicator Date hidden'!G113)</f>
        <v>0</v>
      </c>
      <c r="G112" s="208">
        <f>IF('Indicator Date hidden'!H113="x","x",$G$2-'Indicator Date hidden'!H113)</f>
        <v>0</v>
      </c>
      <c r="H112" s="208">
        <f>IF('Indicator Date hidden'!I113="x","x",$H$2-'Indicator Date hidden'!I113)</f>
        <v>0</v>
      </c>
      <c r="I112" s="208">
        <f>IF('Indicator Date hidden'!J113="x","x",$I$2-'Indicator Date hidden'!J113)</f>
        <v>0</v>
      </c>
      <c r="J112" s="208">
        <f>IF('Indicator Date hidden'!K113="x","x",$J$2-'Indicator Date hidden'!K113)</f>
        <v>0</v>
      </c>
      <c r="K112" s="208">
        <f>IF('Indicator Date hidden'!L113="x","x",$K$2-'Indicator Date hidden'!L113)</f>
        <v>0</v>
      </c>
      <c r="L112" s="208">
        <f>IF('Indicator Date hidden'!M113="x","x",$L$2-'Indicator Date hidden'!M113)</f>
        <v>0</v>
      </c>
      <c r="M112" s="208">
        <f>IF('Indicator Date hidden'!N113="x","x",$M$2-'Indicator Date hidden'!N113)</f>
        <v>0</v>
      </c>
      <c r="N112" s="208">
        <f>IF('Indicator Date hidden'!O113="x","x",$N$2-'Indicator Date hidden'!O113)</f>
        <v>0</v>
      </c>
      <c r="O112" s="208">
        <f>IF('Indicator Date hidden'!P113="x","x",$O$2-'Indicator Date hidden'!P113)</f>
        <v>0</v>
      </c>
      <c r="P112" s="208">
        <f>IF('Indicator Date hidden'!Q113="x","x",$P$2-'Indicator Date hidden'!Q113)</f>
        <v>0</v>
      </c>
      <c r="Q112" s="208">
        <f>IF('Indicator Date hidden'!R113="x","x",$Q$2-'Indicator Date hidden'!R113)</f>
        <v>2</v>
      </c>
      <c r="R112" s="208">
        <f>IF('Indicator Date hidden'!S113="x","x",$R$2-'Indicator Date hidden'!S113)</f>
        <v>0</v>
      </c>
      <c r="S112" s="208">
        <f>IF('Indicator Date hidden'!T113="x","x",$S$2-'Indicator Date hidden'!T113)</f>
        <v>0</v>
      </c>
      <c r="T112" s="208">
        <f>IF('Indicator Date hidden'!U113="x","x",$T$2-'Indicator Date hidden'!U113)</f>
        <v>0</v>
      </c>
      <c r="U112" s="208">
        <f>IF('Indicator Date hidden'!V113="x","x",$U$2-'Indicator Date hidden'!V113)</f>
        <v>0</v>
      </c>
      <c r="V112" s="208">
        <f>IF('Indicator Date hidden'!W113="x","x",$V$2-'Indicator Date hidden'!W113)</f>
        <v>0</v>
      </c>
      <c r="W112" s="208">
        <f>IF('Indicator Date hidden'!X113="x","x",$W$2-'Indicator Date hidden'!X113)</f>
        <v>2</v>
      </c>
      <c r="X112" s="208">
        <f>IF('Indicator Date hidden'!Y113="x","x",$X$2-'Indicator Date hidden'!Y113)</f>
        <v>3</v>
      </c>
      <c r="Y112" s="208">
        <f>IF('Indicator Date hidden'!Z113="x","x",$Y$2-'Indicator Date hidden'!Z113)</f>
        <v>0</v>
      </c>
      <c r="Z112" s="208">
        <f>IF('Indicator Date hidden'!AA113="x","x",$Z$2-'Indicator Date hidden'!AA113)</f>
        <v>0</v>
      </c>
      <c r="AA112" s="208">
        <f>IF('Indicator Date hidden'!AB113="x","x",$AA$2-'Indicator Date hidden'!AB113)</f>
        <v>0</v>
      </c>
      <c r="AB112" s="208">
        <f>IF('Indicator Date hidden'!AC113="x","x",$AB$2-'Indicator Date hidden'!AC113)</f>
        <v>0</v>
      </c>
      <c r="AC112" s="208">
        <f>IF('Indicator Date hidden'!AD113="x","x",$AC$2-'Indicator Date hidden'!AD113)</f>
        <v>0</v>
      </c>
      <c r="AD112" s="208">
        <f>IF('Indicator Date hidden'!AE113="x","x",$AD$2-'Indicator Date hidden'!AE113)</f>
        <v>0</v>
      </c>
      <c r="AE112" s="208">
        <f>IF('Indicator Date hidden'!AF113="x","x",$AE$2-'Indicator Date hidden'!AF113)</f>
        <v>0</v>
      </c>
      <c r="AF112" s="208">
        <f>IF('Indicator Date hidden'!AG113="x","x",$AF$2-'Indicator Date hidden'!AG113)</f>
        <v>1</v>
      </c>
      <c r="AG112" s="208">
        <f>IF('Indicator Date hidden'!AH113="x","x",$AG$2-'Indicator Date hidden'!AH113)</f>
        <v>0</v>
      </c>
      <c r="AH112" s="208">
        <f>IF('Indicator Date hidden'!AI113="x","x",$AH$2-'Indicator Date hidden'!AI113)</f>
        <v>0</v>
      </c>
      <c r="AI112" s="208">
        <f>IF('Indicator Date hidden'!AJ113="x","x",$AI$2-'Indicator Date hidden'!AJ113)</f>
        <v>0</v>
      </c>
      <c r="AJ112" s="208">
        <f>IF('Indicator Date hidden'!AK113="x","x",$AJ$2-'Indicator Date hidden'!AK113)</f>
        <v>1</v>
      </c>
      <c r="AK112" s="208">
        <f>IF('Indicator Date hidden'!AL113="x","x",$AK$2-'Indicator Date hidden'!AL113)</f>
        <v>1</v>
      </c>
      <c r="AL112" s="208">
        <f>IF('Indicator Date hidden'!AM113="x","x",$AL$2-'Indicator Date hidden'!AM113)</f>
        <v>0</v>
      </c>
      <c r="AM112" s="208">
        <f>IF('Indicator Date hidden'!AN113="x","x",$AM$2-'Indicator Date hidden'!AN113)</f>
        <v>0</v>
      </c>
      <c r="AN112" s="208">
        <f>IF('Indicator Date hidden'!AO113="x","x",$AN$2-'Indicator Date hidden'!AO113)</f>
        <v>0</v>
      </c>
      <c r="AO112" s="208">
        <f>IF('Indicator Date hidden'!AP113="x","x",$AO$2-'Indicator Date hidden'!AP113)</f>
        <v>0</v>
      </c>
      <c r="AP112" s="208">
        <f>IF('Indicator Date hidden'!AQ113="x","x",$AP$2-'Indicator Date hidden'!AQ113)</f>
        <v>0</v>
      </c>
      <c r="AQ112" s="208">
        <f>IF('Indicator Date hidden'!AR113="x","x",$AQ$2-'Indicator Date hidden'!AR113)</f>
        <v>0</v>
      </c>
      <c r="AR112" s="208">
        <f>IF('Indicator Date hidden'!AS113="x","x",$AR$2-'Indicator Date hidden'!AS113)</f>
        <v>0</v>
      </c>
      <c r="AS112" s="208">
        <f>IF('Indicator Date hidden'!AT113="x","x",$AS$2-'Indicator Date hidden'!AT113)</f>
        <v>0</v>
      </c>
      <c r="AT112" s="208">
        <f>IF('Indicator Date hidden'!AU113="x","x",$AT$2-'Indicator Date hidden'!AU113)</f>
        <v>0</v>
      </c>
      <c r="AU112" s="208">
        <f>IF('Indicator Date hidden'!AV113="x","x",$AU$2-'Indicator Date hidden'!AV113)</f>
        <v>1</v>
      </c>
      <c r="AV112" s="208">
        <f>IF('Indicator Date hidden'!AW113="x","x",$AV$2-'Indicator Date hidden'!AW113)</f>
        <v>0</v>
      </c>
      <c r="AW112" s="208">
        <f>IF('Indicator Date hidden'!AX113="x","x",$AW$2-'Indicator Date hidden'!AX113)</f>
        <v>0</v>
      </c>
      <c r="AX112" s="208">
        <f>IF('Indicator Date hidden'!AY113="x","x",$AX$2-'Indicator Date hidden'!AY113)</f>
        <v>0</v>
      </c>
      <c r="AY112" s="208">
        <f>IF('Indicator Date hidden'!AZ113="x","x",$AY$2-'Indicator Date hidden'!AZ113)</f>
        <v>0</v>
      </c>
      <c r="AZ112" s="208">
        <f>IF('Indicator Date hidden'!BA113="x","x",$AZ$2-'Indicator Date hidden'!BA113)</f>
        <v>0</v>
      </c>
      <c r="BA112">
        <f t="shared" si="15"/>
        <v>11</v>
      </c>
      <c r="BB112" s="21">
        <f t="shared" si="16"/>
        <v>0.21568627450980393</v>
      </c>
      <c r="BC112">
        <f t="shared" si="17"/>
        <v>7</v>
      </c>
      <c r="BD112" s="21">
        <f t="shared" si="18"/>
        <v>0.60435431401656636</v>
      </c>
      <c r="BE112" s="277">
        <f t="shared" si="19"/>
        <v>0</v>
      </c>
    </row>
    <row r="113" spans="1:57" x14ac:dyDescent="0.35">
      <c r="A113" t="s">
        <v>7548</v>
      </c>
      <c r="B113" s="208">
        <f>IF('Indicator Date hidden'!C114="x","x",$B$2-'Indicator Date hidden'!C114)</f>
        <v>0</v>
      </c>
      <c r="C113" s="208">
        <f>IF('Indicator Date hidden'!D114="x","x",$C$2-'Indicator Date hidden'!D114)</f>
        <v>0</v>
      </c>
      <c r="D113" s="208">
        <f>IF('Indicator Date hidden'!E114="x","x",$D$2-'Indicator Date hidden'!E114)</f>
        <v>0</v>
      </c>
      <c r="E113" s="208">
        <f>IF('Indicator Date hidden'!F114="x","x",$E$2-'Indicator Date hidden'!F114)</f>
        <v>0</v>
      </c>
      <c r="F113" s="208">
        <f>IF('Indicator Date hidden'!G114="x","x",$F$2-'Indicator Date hidden'!G114)</f>
        <v>0</v>
      </c>
      <c r="G113" s="208">
        <f>IF('Indicator Date hidden'!H114="x","x",$G$2-'Indicator Date hidden'!H114)</f>
        <v>0</v>
      </c>
      <c r="H113" s="208">
        <f>IF('Indicator Date hidden'!I114="x","x",$H$2-'Indicator Date hidden'!I114)</f>
        <v>0</v>
      </c>
      <c r="I113" s="208">
        <f>IF('Indicator Date hidden'!J114="x","x",$I$2-'Indicator Date hidden'!J114)</f>
        <v>0</v>
      </c>
      <c r="J113" s="208">
        <f>IF('Indicator Date hidden'!K114="x","x",$J$2-'Indicator Date hidden'!K114)</f>
        <v>0</v>
      </c>
      <c r="K113" s="208">
        <f>IF('Indicator Date hidden'!L114="x","x",$K$2-'Indicator Date hidden'!L114)</f>
        <v>0</v>
      </c>
      <c r="L113" s="208">
        <f>IF('Indicator Date hidden'!M114="x","x",$L$2-'Indicator Date hidden'!M114)</f>
        <v>0</v>
      </c>
      <c r="M113" s="208">
        <f>IF('Indicator Date hidden'!N114="x","x",$M$2-'Indicator Date hidden'!N114)</f>
        <v>0</v>
      </c>
      <c r="N113" s="208">
        <f>IF('Indicator Date hidden'!O114="x","x",$N$2-'Indicator Date hidden'!O114)</f>
        <v>0</v>
      </c>
      <c r="O113" s="208">
        <f>IF('Indicator Date hidden'!P114="x","x",$O$2-'Indicator Date hidden'!P114)</f>
        <v>0</v>
      </c>
      <c r="P113" s="208">
        <f>IF('Indicator Date hidden'!Q114="x","x",$P$2-'Indicator Date hidden'!Q114)</f>
        <v>0</v>
      </c>
      <c r="Q113" s="208" t="str">
        <f>IF('Indicator Date hidden'!R114="x","x",$Q$2-'Indicator Date hidden'!R114)</f>
        <v>x</v>
      </c>
      <c r="R113" s="208">
        <f>IF('Indicator Date hidden'!S114="x","x",$R$2-'Indicator Date hidden'!S114)</f>
        <v>0</v>
      </c>
      <c r="S113" s="208">
        <f>IF('Indicator Date hidden'!T114="x","x",$S$2-'Indicator Date hidden'!T114)</f>
        <v>0</v>
      </c>
      <c r="T113" s="208">
        <f>IF('Indicator Date hidden'!U114="x","x",$T$2-'Indicator Date hidden'!U114)</f>
        <v>0</v>
      </c>
      <c r="U113" s="208">
        <f>IF('Indicator Date hidden'!V114="x","x",$U$2-'Indicator Date hidden'!V114)</f>
        <v>0</v>
      </c>
      <c r="V113" s="208">
        <f>IF('Indicator Date hidden'!W114="x","x",$V$2-'Indicator Date hidden'!W114)</f>
        <v>0</v>
      </c>
      <c r="W113" s="208">
        <f>IF('Indicator Date hidden'!X114="x","x",$W$2-'Indicator Date hidden'!X114)</f>
        <v>9</v>
      </c>
      <c r="X113" s="208">
        <f>IF('Indicator Date hidden'!Y114="x","x",$X$2-'Indicator Date hidden'!Y114)</f>
        <v>4</v>
      </c>
      <c r="Y113" s="208">
        <f>IF('Indicator Date hidden'!Z114="x","x",$Y$2-'Indicator Date hidden'!Z114)</f>
        <v>0</v>
      </c>
      <c r="Z113" s="208">
        <f>IF('Indicator Date hidden'!AA114="x","x",$Z$2-'Indicator Date hidden'!AA114)</f>
        <v>0</v>
      </c>
      <c r="AA113" s="208" t="str">
        <f>IF('Indicator Date hidden'!AB114="x","x",$AA$2-'Indicator Date hidden'!AB114)</f>
        <v>x</v>
      </c>
      <c r="AB113" s="208">
        <f>IF('Indicator Date hidden'!AC114="x","x",$AB$2-'Indicator Date hidden'!AC114)</f>
        <v>0</v>
      </c>
      <c r="AC113" s="208">
        <f>IF('Indicator Date hidden'!AD114="x","x",$AC$2-'Indicator Date hidden'!AD114)</f>
        <v>0</v>
      </c>
      <c r="AD113" s="208" t="str">
        <f>IF('Indicator Date hidden'!AE114="x","x",$AD$2-'Indicator Date hidden'!AE114)</f>
        <v>x</v>
      </c>
      <c r="AE113" s="208" t="str">
        <f>IF('Indicator Date hidden'!AF114="x","x",$AE$2-'Indicator Date hidden'!AF114)</f>
        <v>x</v>
      </c>
      <c r="AF113" s="208" t="str">
        <f>IF('Indicator Date hidden'!AG114="x","x",$AF$2-'Indicator Date hidden'!AG114)</f>
        <v>x</v>
      </c>
      <c r="AG113" s="208">
        <f>IF('Indicator Date hidden'!AH114="x","x",$AG$2-'Indicator Date hidden'!AH114)</f>
        <v>0</v>
      </c>
      <c r="AH113" s="208">
        <f>IF('Indicator Date hidden'!AI114="x","x",$AH$2-'Indicator Date hidden'!AI114)</f>
        <v>0</v>
      </c>
      <c r="AI113" s="208">
        <f>IF('Indicator Date hidden'!AJ114="x","x",$AI$2-'Indicator Date hidden'!AJ114)</f>
        <v>0</v>
      </c>
      <c r="AJ113" s="208" t="str">
        <f>IF('Indicator Date hidden'!AK114="x","x",$AJ$2-'Indicator Date hidden'!AK114)</f>
        <v>x</v>
      </c>
      <c r="AK113" s="208">
        <f>IF('Indicator Date hidden'!AL114="x","x",$AK$2-'Indicator Date hidden'!AL114)</f>
        <v>1</v>
      </c>
      <c r="AL113" s="208">
        <f>IF('Indicator Date hidden'!AM114="x","x",$AL$2-'Indicator Date hidden'!AM114)</f>
        <v>0</v>
      </c>
      <c r="AM113" s="208">
        <f>IF('Indicator Date hidden'!AN114="x","x",$AM$2-'Indicator Date hidden'!AN114)</f>
        <v>0</v>
      </c>
      <c r="AN113" s="208">
        <f>IF('Indicator Date hidden'!AO114="x","x",$AN$2-'Indicator Date hidden'!AO114)</f>
        <v>0</v>
      </c>
      <c r="AO113" s="208" t="str">
        <f>IF('Indicator Date hidden'!AP114="x","x",$AO$2-'Indicator Date hidden'!AP114)</f>
        <v>x</v>
      </c>
      <c r="AP113" s="208" t="str">
        <f>IF('Indicator Date hidden'!AQ114="x","x",$AP$2-'Indicator Date hidden'!AQ114)</f>
        <v>x</v>
      </c>
      <c r="AQ113" s="208">
        <f>IF('Indicator Date hidden'!AR114="x","x",$AQ$2-'Indicator Date hidden'!AR114)</f>
        <v>4</v>
      </c>
      <c r="AR113" s="208">
        <f>IF('Indicator Date hidden'!AS114="x","x",$AR$2-'Indicator Date hidden'!AS114)</f>
        <v>0</v>
      </c>
      <c r="AS113" s="208" t="str">
        <f>IF('Indicator Date hidden'!AT114="x","x",$AS$2-'Indicator Date hidden'!AT114)</f>
        <v>x</v>
      </c>
      <c r="AT113" s="208">
        <f>IF('Indicator Date hidden'!AU114="x","x",$AT$2-'Indicator Date hidden'!AU114)</f>
        <v>0</v>
      </c>
      <c r="AU113" s="208" t="str">
        <f>IF('Indicator Date hidden'!AV114="x","x",$AU$2-'Indicator Date hidden'!AV114)</f>
        <v>x</v>
      </c>
      <c r="AV113" s="208">
        <f>IF('Indicator Date hidden'!AW114="x","x",$AV$2-'Indicator Date hidden'!AW114)</f>
        <v>0</v>
      </c>
      <c r="AW113" s="208">
        <f>IF('Indicator Date hidden'!AX114="x","x",$AW$2-'Indicator Date hidden'!AX114)</f>
        <v>0</v>
      </c>
      <c r="AX113" s="208">
        <f>IF('Indicator Date hidden'!AY114="x","x",$AX$2-'Indicator Date hidden'!AY114)</f>
        <v>0</v>
      </c>
      <c r="AY113" s="208">
        <f>IF('Indicator Date hidden'!AZ114="x","x",$AY$2-'Indicator Date hidden'!AZ114)</f>
        <v>0</v>
      </c>
      <c r="AZ113" s="208">
        <f>IF('Indicator Date hidden'!BA114="x","x",$AZ$2-'Indicator Date hidden'!BA114)</f>
        <v>0</v>
      </c>
      <c r="BA113">
        <f t="shared" si="15"/>
        <v>18</v>
      </c>
      <c r="BB113" s="21">
        <f t="shared" si="16"/>
        <v>0.43902439024390244</v>
      </c>
      <c r="BC113">
        <f t="shared" si="17"/>
        <v>4</v>
      </c>
      <c r="BD113" s="21">
        <f t="shared" si="18"/>
        <v>1.6086470680820633</v>
      </c>
      <c r="BE113" s="277">
        <f t="shared" si="19"/>
        <v>0</v>
      </c>
    </row>
    <row r="114" spans="1:57" x14ac:dyDescent="0.35">
      <c r="A114" t="s">
        <v>7550</v>
      </c>
      <c r="B114" s="208">
        <f>IF('Indicator Date hidden'!C115="x","x",$B$2-'Indicator Date hidden'!C115)</f>
        <v>0</v>
      </c>
      <c r="C114" s="208">
        <f>IF('Indicator Date hidden'!D115="x","x",$C$2-'Indicator Date hidden'!D115)</f>
        <v>0</v>
      </c>
      <c r="D114" s="208">
        <f>IF('Indicator Date hidden'!E115="x","x",$D$2-'Indicator Date hidden'!E115)</f>
        <v>0</v>
      </c>
      <c r="E114" s="208">
        <f>IF('Indicator Date hidden'!F115="x","x",$E$2-'Indicator Date hidden'!F115)</f>
        <v>0</v>
      </c>
      <c r="F114" s="208">
        <f>IF('Indicator Date hidden'!G115="x","x",$F$2-'Indicator Date hidden'!G115)</f>
        <v>0</v>
      </c>
      <c r="G114" s="208">
        <f>IF('Indicator Date hidden'!H115="x","x",$G$2-'Indicator Date hidden'!H115)</f>
        <v>0</v>
      </c>
      <c r="H114" s="208">
        <f>IF('Indicator Date hidden'!I115="x","x",$H$2-'Indicator Date hidden'!I115)</f>
        <v>0</v>
      </c>
      <c r="I114" s="208">
        <f>IF('Indicator Date hidden'!J115="x","x",$I$2-'Indicator Date hidden'!J115)</f>
        <v>0</v>
      </c>
      <c r="J114" s="208">
        <f>IF('Indicator Date hidden'!K115="x","x",$J$2-'Indicator Date hidden'!K115)</f>
        <v>0</v>
      </c>
      <c r="K114" s="208">
        <f>IF('Indicator Date hidden'!L115="x","x",$K$2-'Indicator Date hidden'!L115)</f>
        <v>0</v>
      </c>
      <c r="L114" s="208">
        <f>IF('Indicator Date hidden'!M115="x","x",$L$2-'Indicator Date hidden'!M115)</f>
        <v>0</v>
      </c>
      <c r="M114" s="208">
        <f>IF('Indicator Date hidden'!N115="x","x",$M$2-'Indicator Date hidden'!N115)</f>
        <v>0</v>
      </c>
      <c r="N114" s="208">
        <f>IF('Indicator Date hidden'!O115="x","x",$N$2-'Indicator Date hidden'!O115)</f>
        <v>0</v>
      </c>
      <c r="O114" s="208">
        <f>IF('Indicator Date hidden'!P115="x","x",$O$2-'Indicator Date hidden'!P115)</f>
        <v>0</v>
      </c>
      <c r="P114" s="208">
        <f>IF('Indicator Date hidden'!Q115="x","x",$P$2-'Indicator Date hidden'!Q115)</f>
        <v>0</v>
      </c>
      <c r="Q114" s="208">
        <f>IF('Indicator Date hidden'!R115="x","x",$Q$2-'Indicator Date hidden'!R115)</f>
        <v>2</v>
      </c>
      <c r="R114" s="208">
        <f>IF('Indicator Date hidden'!S115="x","x",$R$2-'Indicator Date hidden'!S115)</f>
        <v>0</v>
      </c>
      <c r="S114" s="208">
        <f>IF('Indicator Date hidden'!T115="x","x",$S$2-'Indicator Date hidden'!T115)</f>
        <v>0</v>
      </c>
      <c r="T114" s="208">
        <f>IF('Indicator Date hidden'!U115="x","x",$T$2-'Indicator Date hidden'!U115)</f>
        <v>0</v>
      </c>
      <c r="U114" s="208">
        <f>IF('Indicator Date hidden'!V115="x","x",$U$2-'Indicator Date hidden'!V115)</f>
        <v>0</v>
      </c>
      <c r="V114" s="208">
        <f>IF('Indicator Date hidden'!W115="x","x",$V$2-'Indicator Date hidden'!W115)</f>
        <v>0</v>
      </c>
      <c r="W114" s="208">
        <f>IF('Indicator Date hidden'!X115="x","x",$W$2-'Indicator Date hidden'!X115)</f>
        <v>2</v>
      </c>
      <c r="X114" s="208">
        <f>IF('Indicator Date hidden'!Y115="x","x",$X$2-'Indicator Date hidden'!Y115)</f>
        <v>1</v>
      </c>
      <c r="Y114" s="208">
        <f>IF('Indicator Date hidden'!Z115="x","x",$Y$2-'Indicator Date hidden'!Z115)</f>
        <v>0</v>
      </c>
      <c r="Z114" s="208">
        <f>IF('Indicator Date hidden'!AA115="x","x",$Z$2-'Indicator Date hidden'!AA115)</f>
        <v>0</v>
      </c>
      <c r="AA114" s="208">
        <f>IF('Indicator Date hidden'!AB115="x","x",$AA$2-'Indicator Date hidden'!AB115)</f>
        <v>0</v>
      </c>
      <c r="AB114" s="208">
        <f>IF('Indicator Date hidden'!AC115="x","x",$AB$2-'Indicator Date hidden'!AC115)</f>
        <v>0</v>
      </c>
      <c r="AC114" s="208">
        <f>IF('Indicator Date hidden'!AD115="x","x",$AC$2-'Indicator Date hidden'!AD115)</f>
        <v>0</v>
      </c>
      <c r="AD114" s="208" t="str">
        <f>IF('Indicator Date hidden'!AE115="x","x",$AD$2-'Indicator Date hidden'!AE115)</f>
        <v>x</v>
      </c>
      <c r="AE114" s="208">
        <f>IF('Indicator Date hidden'!AF115="x","x",$AE$2-'Indicator Date hidden'!AF115)</f>
        <v>0</v>
      </c>
      <c r="AF114" s="208">
        <f>IF('Indicator Date hidden'!AG115="x","x",$AF$2-'Indicator Date hidden'!AG115)</f>
        <v>0</v>
      </c>
      <c r="AG114" s="208">
        <f>IF('Indicator Date hidden'!AH115="x","x",$AG$2-'Indicator Date hidden'!AH115)</f>
        <v>0</v>
      </c>
      <c r="AH114" s="208">
        <f>IF('Indicator Date hidden'!AI115="x","x",$AH$2-'Indicator Date hidden'!AI115)</f>
        <v>0</v>
      </c>
      <c r="AI114" s="208">
        <f>IF('Indicator Date hidden'!AJ115="x","x",$AI$2-'Indicator Date hidden'!AJ115)</f>
        <v>0</v>
      </c>
      <c r="AJ114" s="208" t="str">
        <f>IF('Indicator Date hidden'!AK115="x","x",$AJ$2-'Indicator Date hidden'!AK115)</f>
        <v>x</v>
      </c>
      <c r="AK114" s="208">
        <f>IF('Indicator Date hidden'!AL115="x","x",$AK$2-'Indicator Date hidden'!AL115)</f>
        <v>1</v>
      </c>
      <c r="AL114" s="208">
        <f>IF('Indicator Date hidden'!AM115="x","x",$AL$2-'Indicator Date hidden'!AM115)</f>
        <v>0</v>
      </c>
      <c r="AM114" s="208">
        <f>IF('Indicator Date hidden'!AN115="x","x",$AM$2-'Indicator Date hidden'!AN115)</f>
        <v>0</v>
      </c>
      <c r="AN114" s="208">
        <f>IF('Indicator Date hidden'!AO115="x","x",$AN$2-'Indicator Date hidden'!AO115)</f>
        <v>0</v>
      </c>
      <c r="AO114" s="208">
        <f>IF('Indicator Date hidden'!AP115="x","x",$AO$2-'Indicator Date hidden'!AP115)</f>
        <v>1</v>
      </c>
      <c r="AP114" s="208">
        <f>IF('Indicator Date hidden'!AQ115="x","x",$AP$2-'Indicator Date hidden'!AQ115)</f>
        <v>1</v>
      </c>
      <c r="AQ114" s="208">
        <f>IF('Indicator Date hidden'!AR115="x","x",$AQ$2-'Indicator Date hidden'!AR115)</f>
        <v>6</v>
      </c>
      <c r="AR114" s="208">
        <f>IF('Indicator Date hidden'!AS115="x","x",$AR$2-'Indicator Date hidden'!AS115)</f>
        <v>0</v>
      </c>
      <c r="AS114" s="208">
        <f>IF('Indicator Date hidden'!AT115="x","x",$AS$2-'Indicator Date hidden'!AT115)</f>
        <v>0</v>
      </c>
      <c r="AT114" s="208">
        <f>IF('Indicator Date hidden'!AU115="x","x",$AT$2-'Indicator Date hidden'!AU115)</f>
        <v>0</v>
      </c>
      <c r="AU114" s="208">
        <f>IF('Indicator Date hidden'!AV115="x","x",$AU$2-'Indicator Date hidden'!AV115)</f>
        <v>1</v>
      </c>
      <c r="AV114" s="208">
        <f>IF('Indicator Date hidden'!AW115="x","x",$AV$2-'Indicator Date hidden'!AW115)</f>
        <v>0</v>
      </c>
      <c r="AW114" s="208">
        <f>IF('Indicator Date hidden'!AX115="x","x",$AW$2-'Indicator Date hidden'!AX115)</f>
        <v>0</v>
      </c>
      <c r="AX114" s="208">
        <f>IF('Indicator Date hidden'!AY115="x","x",$AX$2-'Indicator Date hidden'!AY115)</f>
        <v>0</v>
      </c>
      <c r="AY114" s="208">
        <f>IF('Indicator Date hidden'!AZ115="x","x",$AY$2-'Indicator Date hidden'!AZ115)</f>
        <v>0</v>
      </c>
      <c r="AZ114" s="208">
        <f>IF('Indicator Date hidden'!BA115="x","x",$AZ$2-'Indicator Date hidden'!BA115)</f>
        <v>0</v>
      </c>
      <c r="BA114">
        <f t="shared" si="15"/>
        <v>15</v>
      </c>
      <c r="BB114" s="21">
        <f t="shared" si="16"/>
        <v>0.30612244897959184</v>
      </c>
      <c r="BC114">
        <f t="shared" si="17"/>
        <v>8</v>
      </c>
      <c r="BD114" s="21">
        <f t="shared" si="18"/>
        <v>0.95199214609719185</v>
      </c>
      <c r="BE114" s="277">
        <f t="shared" si="19"/>
        <v>0</v>
      </c>
    </row>
    <row r="115" spans="1:57" x14ac:dyDescent="0.35">
      <c r="A115" t="s">
        <v>7552</v>
      </c>
      <c r="B115" s="208">
        <f>IF('Indicator Date hidden'!C116="x","x",$B$2-'Indicator Date hidden'!C116)</f>
        <v>0</v>
      </c>
      <c r="C115" s="208">
        <f>IF('Indicator Date hidden'!D116="x","x",$C$2-'Indicator Date hidden'!D116)</f>
        <v>0</v>
      </c>
      <c r="D115" s="208">
        <f>IF('Indicator Date hidden'!E116="x","x",$D$2-'Indicator Date hidden'!E116)</f>
        <v>0</v>
      </c>
      <c r="E115" s="208">
        <f>IF('Indicator Date hidden'!F116="x","x",$E$2-'Indicator Date hidden'!F116)</f>
        <v>0</v>
      </c>
      <c r="F115" s="208">
        <f>IF('Indicator Date hidden'!G116="x","x",$F$2-'Indicator Date hidden'!G116)</f>
        <v>0</v>
      </c>
      <c r="G115" s="208">
        <f>IF('Indicator Date hidden'!H116="x","x",$G$2-'Indicator Date hidden'!H116)</f>
        <v>0</v>
      </c>
      <c r="H115" s="208">
        <f>IF('Indicator Date hidden'!I116="x","x",$H$2-'Indicator Date hidden'!I116)</f>
        <v>0</v>
      </c>
      <c r="I115" s="208">
        <f>IF('Indicator Date hidden'!J116="x","x",$I$2-'Indicator Date hidden'!J116)</f>
        <v>0</v>
      </c>
      <c r="J115" s="208">
        <f>IF('Indicator Date hidden'!K116="x","x",$J$2-'Indicator Date hidden'!K116)</f>
        <v>0</v>
      </c>
      <c r="K115" s="208">
        <f>IF('Indicator Date hidden'!L116="x","x",$K$2-'Indicator Date hidden'!L116)</f>
        <v>0</v>
      </c>
      <c r="L115" s="208">
        <f>IF('Indicator Date hidden'!M116="x","x",$L$2-'Indicator Date hidden'!M116)</f>
        <v>0</v>
      </c>
      <c r="M115" s="208">
        <f>IF('Indicator Date hidden'!N116="x","x",$M$2-'Indicator Date hidden'!N116)</f>
        <v>0</v>
      </c>
      <c r="N115" s="208">
        <f>IF('Indicator Date hidden'!O116="x","x",$N$2-'Indicator Date hidden'!O116)</f>
        <v>0</v>
      </c>
      <c r="O115" s="208">
        <f>IF('Indicator Date hidden'!P116="x","x",$O$2-'Indicator Date hidden'!P116)</f>
        <v>0</v>
      </c>
      <c r="P115" s="208">
        <f>IF('Indicator Date hidden'!Q116="x","x",$P$2-'Indicator Date hidden'!Q116)</f>
        <v>0</v>
      </c>
      <c r="Q115" s="208">
        <f>IF('Indicator Date hidden'!R116="x","x",$Q$2-'Indicator Date hidden'!R116)</f>
        <v>4</v>
      </c>
      <c r="R115" s="208">
        <f>IF('Indicator Date hidden'!S116="x","x",$R$2-'Indicator Date hidden'!S116)</f>
        <v>0</v>
      </c>
      <c r="S115" s="208">
        <f>IF('Indicator Date hidden'!T116="x","x",$S$2-'Indicator Date hidden'!T116)</f>
        <v>0</v>
      </c>
      <c r="T115" s="208">
        <f>IF('Indicator Date hidden'!U116="x","x",$T$2-'Indicator Date hidden'!U116)</f>
        <v>0</v>
      </c>
      <c r="U115" s="208">
        <f>IF('Indicator Date hidden'!V116="x","x",$U$2-'Indicator Date hidden'!V116)</f>
        <v>0</v>
      </c>
      <c r="V115" s="208">
        <f>IF('Indicator Date hidden'!W116="x","x",$V$2-'Indicator Date hidden'!W116)</f>
        <v>0</v>
      </c>
      <c r="W115" s="208">
        <f>IF('Indicator Date hidden'!X116="x","x",$W$2-'Indicator Date hidden'!X116)</f>
        <v>1</v>
      </c>
      <c r="X115" s="208">
        <f>IF('Indicator Date hidden'!Y116="x","x",$X$2-'Indicator Date hidden'!Y116)</f>
        <v>3</v>
      </c>
      <c r="Y115" s="208">
        <f>IF('Indicator Date hidden'!Z116="x","x",$Y$2-'Indicator Date hidden'!Z116)</f>
        <v>0</v>
      </c>
      <c r="Z115" s="208">
        <f>IF('Indicator Date hidden'!AA116="x","x",$Z$2-'Indicator Date hidden'!AA116)</f>
        <v>0</v>
      </c>
      <c r="AA115" s="208">
        <f>IF('Indicator Date hidden'!AB116="x","x",$AA$2-'Indicator Date hidden'!AB116)</f>
        <v>1</v>
      </c>
      <c r="AB115" s="208">
        <f>IF('Indicator Date hidden'!AC116="x","x",$AB$2-'Indicator Date hidden'!AC116)</f>
        <v>0</v>
      </c>
      <c r="AC115" s="208">
        <f>IF('Indicator Date hidden'!AD116="x","x",$AC$2-'Indicator Date hidden'!AD116)</f>
        <v>0</v>
      </c>
      <c r="AD115" s="208" t="str">
        <f>IF('Indicator Date hidden'!AE116="x","x",$AD$2-'Indicator Date hidden'!AE116)</f>
        <v>x</v>
      </c>
      <c r="AE115" s="208">
        <f>IF('Indicator Date hidden'!AF116="x","x",$AE$2-'Indicator Date hidden'!AF116)</f>
        <v>0</v>
      </c>
      <c r="AF115" s="208">
        <f>IF('Indicator Date hidden'!AG116="x","x",$AF$2-'Indicator Date hidden'!AG116)</f>
        <v>1</v>
      </c>
      <c r="AG115" s="208">
        <f>IF('Indicator Date hidden'!AH116="x","x",$AG$2-'Indicator Date hidden'!AH116)</f>
        <v>0</v>
      </c>
      <c r="AH115" s="208">
        <f>IF('Indicator Date hidden'!AI116="x","x",$AH$2-'Indicator Date hidden'!AI116)</f>
        <v>0</v>
      </c>
      <c r="AI115" s="208">
        <f>IF('Indicator Date hidden'!AJ116="x","x",$AI$2-'Indicator Date hidden'!AJ116)</f>
        <v>0</v>
      </c>
      <c r="AJ115" s="208" t="str">
        <f>IF('Indicator Date hidden'!AK116="x","x",$AJ$2-'Indicator Date hidden'!AK116)</f>
        <v>x</v>
      </c>
      <c r="AK115" s="208">
        <f>IF('Indicator Date hidden'!AL116="x","x",$AK$2-'Indicator Date hidden'!AL116)</f>
        <v>1</v>
      </c>
      <c r="AL115" s="208">
        <f>IF('Indicator Date hidden'!AM116="x","x",$AL$2-'Indicator Date hidden'!AM116)</f>
        <v>0</v>
      </c>
      <c r="AM115" s="208">
        <f>IF('Indicator Date hidden'!AN116="x","x",$AM$2-'Indicator Date hidden'!AN116)</f>
        <v>0</v>
      </c>
      <c r="AN115" s="208">
        <f>IF('Indicator Date hidden'!AO116="x","x",$AN$2-'Indicator Date hidden'!AO116)</f>
        <v>0</v>
      </c>
      <c r="AO115" s="208" t="str">
        <f>IF('Indicator Date hidden'!AP116="x","x",$AO$2-'Indicator Date hidden'!AP116)</f>
        <v>x</v>
      </c>
      <c r="AP115" s="208">
        <f>IF('Indicator Date hidden'!AQ116="x","x",$AP$2-'Indicator Date hidden'!AQ116)</f>
        <v>2</v>
      </c>
      <c r="AQ115" s="208">
        <f>IF('Indicator Date hidden'!AR116="x","x",$AQ$2-'Indicator Date hidden'!AR116)</f>
        <v>0</v>
      </c>
      <c r="AR115" s="208">
        <f>IF('Indicator Date hidden'!AS116="x","x",$AR$2-'Indicator Date hidden'!AS116)</f>
        <v>0</v>
      </c>
      <c r="AS115" s="208">
        <f>IF('Indicator Date hidden'!AT116="x","x",$AS$2-'Indicator Date hidden'!AT116)</f>
        <v>0</v>
      </c>
      <c r="AT115" s="208">
        <f>IF('Indicator Date hidden'!AU116="x","x",$AT$2-'Indicator Date hidden'!AU116)</f>
        <v>0</v>
      </c>
      <c r="AU115" s="208">
        <f>IF('Indicator Date hidden'!AV116="x","x",$AU$2-'Indicator Date hidden'!AV116)</f>
        <v>4</v>
      </c>
      <c r="AV115" s="208">
        <f>IF('Indicator Date hidden'!AW116="x","x",$AV$2-'Indicator Date hidden'!AW116)</f>
        <v>0</v>
      </c>
      <c r="AW115" s="208">
        <f>IF('Indicator Date hidden'!AX116="x","x",$AW$2-'Indicator Date hidden'!AX116)</f>
        <v>0</v>
      </c>
      <c r="AX115" s="208">
        <f>IF('Indicator Date hidden'!AY116="x","x",$AX$2-'Indicator Date hidden'!AY116)</f>
        <v>0</v>
      </c>
      <c r="AY115" s="208">
        <f>IF('Indicator Date hidden'!AZ116="x","x",$AY$2-'Indicator Date hidden'!AZ116)</f>
        <v>0</v>
      </c>
      <c r="AZ115" s="208">
        <f>IF('Indicator Date hidden'!BA116="x","x",$AZ$2-'Indicator Date hidden'!BA116)</f>
        <v>0</v>
      </c>
      <c r="BA115">
        <f t="shared" si="15"/>
        <v>17</v>
      </c>
      <c r="BB115" s="21">
        <f t="shared" si="16"/>
        <v>0.35416666666666669</v>
      </c>
      <c r="BC115">
        <f t="shared" si="17"/>
        <v>8</v>
      </c>
      <c r="BD115" s="21">
        <f t="shared" si="18"/>
        <v>0.94625541243131372</v>
      </c>
      <c r="BE115" s="277">
        <f t="shared" si="19"/>
        <v>0</v>
      </c>
    </row>
    <row r="116" spans="1:57" x14ac:dyDescent="0.35">
      <c r="A116" t="s">
        <v>7554</v>
      </c>
      <c r="B116" s="208">
        <f>IF('Indicator Date hidden'!C117="x","x",$B$2-'Indicator Date hidden'!C117)</f>
        <v>0</v>
      </c>
      <c r="C116" s="208">
        <f>IF('Indicator Date hidden'!D117="x","x",$C$2-'Indicator Date hidden'!D117)</f>
        <v>0</v>
      </c>
      <c r="D116" s="208">
        <f>IF('Indicator Date hidden'!E117="x","x",$D$2-'Indicator Date hidden'!E117)</f>
        <v>0</v>
      </c>
      <c r="E116" s="208">
        <f>IF('Indicator Date hidden'!F117="x","x",$E$2-'Indicator Date hidden'!F117)</f>
        <v>0</v>
      </c>
      <c r="F116" s="208">
        <f>IF('Indicator Date hidden'!G117="x","x",$F$2-'Indicator Date hidden'!G117)</f>
        <v>0</v>
      </c>
      <c r="G116" s="208">
        <f>IF('Indicator Date hidden'!H117="x","x",$G$2-'Indicator Date hidden'!H117)</f>
        <v>0</v>
      </c>
      <c r="H116" s="208">
        <f>IF('Indicator Date hidden'!I117="x","x",$H$2-'Indicator Date hidden'!I117)</f>
        <v>0</v>
      </c>
      <c r="I116" s="208">
        <f>IF('Indicator Date hidden'!J117="x","x",$I$2-'Indicator Date hidden'!J117)</f>
        <v>0</v>
      </c>
      <c r="J116" s="208">
        <f>IF('Indicator Date hidden'!K117="x","x",$J$2-'Indicator Date hidden'!K117)</f>
        <v>0</v>
      </c>
      <c r="K116" s="208">
        <f>IF('Indicator Date hidden'!L117="x","x",$K$2-'Indicator Date hidden'!L117)</f>
        <v>0</v>
      </c>
      <c r="L116" s="208">
        <f>IF('Indicator Date hidden'!M117="x","x",$L$2-'Indicator Date hidden'!M117)</f>
        <v>0</v>
      </c>
      <c r="M116" s="208">
        <f>IF('Indicator Date hidden'!N117="x","x",$M$2-'Indicator Date hidden'!N117)</f>
        <v>0</v>
      </c>
      <c r="N116" s="208">
        <f>IF('Indicator Date hidden'!O117="x","x",$N$2-'Indicator Date hidden'!O117)</f>
        <v>0</v>
      </c>
      <c r="O116" s="208">
        <f>IF('Indicator Date hidden'!P117="x","x",$O$2-'Indicator Date hidden'!P117)</f>
        <v>0</v>
      </c>
      <c r="P116" s="208">
        <f>IF('Indicator Date hidden'!Q117="x","x",$P$2-'Indicator Date hidden'!Q117)</f>
        <v>0</v>
      </c>
      <c r="Q116" s="208">
        <f>IF('Indicator Date hidden'!R117="x","x",$Q$2-'Indicator Date hidden'!R117)</f>
        <v>1</v>
      </c>
      <c r="R116" s="208">
        <f>IF('Indicator Date hidden'!S117="x","x",$R$2-'Indicator Date hidden'!S117)</f>
        <v>0</v>
      </c>
      <c r="S116" s="208">
        <f>IF('Indicator Date hidden'!T117="x","x",$S$2-'Indicator Date hidden'!T117)</f>
        <v>0</v>
      </c>
      <c r="T116" s="208">
        <f>IF('Indicator Date hidden'!U117="x","x",$T$2-'Indicator Date hidden'!U117)</f>
        <v>0</v>
      </c>
      <c r="U116" s="208">
        <f>IF('Indicator Date hidden'!V117="x","x",$U$2-'Indicator Date hidden'!V117)</f>
        <v>0</v>
      </c>
      <c r="V116" s="208">
        <f>IF('Indicator Date hidden'!W117="x","x",$V$2-'Indicator Date hidden'!W117)</f>
        <v>0</v>
      </c>
      <c r="W116" s="208">
        <f>IF('Indicator Date hidden'!X117="x","x",$W$2-'Indicator Date hidden'!X117)</f>
        <v>1</v>
      </c>
      <c r="X116" s="208">
        <f>IF('Indicator Date hidden'!Y117="x","x",$X$2-'Indicator Date hidden'!Y117)</f>
        <v>1</v>
      </c>
      <c r="Y116" s="208">
        <f>IF('Indicator Date hidden'!Z117="x","x",$Y$2-'Indicator Date hidden'!Z117)</f>
        <v>0</v>
      </c>
      <c r="Z116" s="208">
        <f>IF('Indicator Date hidden'!AA117="x","x",$Z$2-'Indicator Date hidden'!AA117)</f>
        <v>0</v>
      </c>
      <c r="AA116" s="208" t="str">
        <f>IF('Indicator Date hidden'!AB117="x","x",$AA$2-'Indicator Date hidden'!AB117)</f>
        <v>x</v>
      </c>
      <c r="AB116" s="208">
        <f>IF('Indicator Date hidden'!AC117="x","x",$AB$2-'Indicator Date hidden'!AC117)</f>
        <v>0</v>
      </c>
      <c r="AC116" s="208">
        <f>IF('Indicator Date hidden'!AD117="x","x",$AC$2-'Indicator Date hidden'!AD117)</f>
        <v>0</v>
      </c>
      <c r="AD116" s="208" t="str">
        <f>IF('Indicator Date hidden'!AE117="x","x",$AD$2-'Indicator Date hidden'!AE117)</f>
        <v>x</v>
      </c>
      <c r="AE116" s="208">
        <f>IF('Indicator Date hidden'!AF117="x","x",$AE$2-'Indicator Date hidden'!AF117)</f>
        <v>0</v>
      </c>
      <c r="AF116" s="208">
        <f>IF('Indicator Date hidden'!AG117="x","x",$AF$2-'Indicator Date hidden'!AG117)</f>
        <v>0</v>
      </c>
      <c r="AG116" s="208">
        <f>IF('Indicator Date hidden'!AH117="x","x",$AG$2-'Indicator Date hidden'!AH117)</f>
        <v>0</v>
      </c>
      <c r="AH116" s="208">
        <f>IF('Indicator Date hidden'!AI117="x","x",$AH$2-'Indicator Date hidden'!AI117)</f>
        <v>0</v>
      </c>
      <c r="AI116" s="208">
        <f>IF('Indicator Date hidden'!AJ117="x","x",$AI$2-'Indicator Date hidden'!AJ117)</f>
        <v>0</v>
      </c>
      <c r="AJ116" s="208" t="str">
        <f>IF('Indicator Date hidden'!AK117="x","x",$AJ$2-'Indicator Date hidden'!AK117)</f>
        <v>x</v>
      </c>
      <c r="AK116" s="208">
        <f>IF('Indicator Date hidden'!AL117="x","x",$AK$2-'Indicator Date hidden'!AL117)</f>
        <v>1</v>
      </c>
      <c r="AL116" s="208">
        <f>IF('Indicator Date hidden'!AM117="x","x",$AL$2-'Indicator Date hidden'!AM117)</f>
        <v>0</v>
      </c>
      <c r="AM116" s="208">
        <f>IF('Indicator Date hidden'!AN117="x","x",$AM$2-'Indicator Date hidden'!AN117)</f>
        <v>0</v>
      </c>
      <c r="AN116" s="208">
        <f>IF('Indicator Date hidden'!AO117="x","x",$AN$2-'Indicator Date hidden'!AO117)</f>
        <v>0</v>
      </c>
      <c r="AO116" s="208" t="str">
        <f>IF('Indicator Date hidden'!AP117="x","x",$AO$2-'Indicator Date hidden'!AP117)</f>
        <v>x</v>
      </c>
      <c r="AP116" s="208" t="str">
        <f>IF('Indicator Date hidden'!AQ117="x","x",$AP$2-'Indicator Date hidden'!AQ117)</f>
        <v>x</v>
      </c>
      <c r="AQ116" s="208">
        <f>IF('Indicator Date hidden'!AR117="x","x",$AQ$2-'Indicator Date hidden'!AR117)</f>
        <v>8</v>
      </c>
      <c r="AR116" s="208">
        <f>IF('Indicator Date hidden'!AS117="x","x",$AR$2-'Indicator Date hidden'!AS117)</f>
        <v>0</v>
      </c>
      <c r="AS116" s="208">
        <f>IF('Indicator Date hidden'!AT117="x","x",$AS$2-'Indicator Date hidden'!AT117)</f>
        <v>0</v>
      </c>
      <c r="AT116" s="208">
        <f>IF('Indicator Date hidden'!AU117="x","x",$AT$2-'Indicator Date hidden'!AU117)</f>
        <v>0</v>
      </c>
      <c r="AU116" s="208">
        <f>IF('Indicator Date hidden'!AV117="x","x",$AU$2-'Indicator Date hidden'!AV117)</f>
        <v>3</v>
      </c>
      <c r="AV116" s="208">
        <f>IF('Indicator Date hidden'!AW117="x","x",$AV$2-'Indicator Date hidden'!AW117)</f>
        <v>0</v>
      </c>
      <c r="AW116" s="208">
        <f>IF('Indicator Date hidden'!AX117="x","x",$AW$2-'Indicator Date hidden'!AX117)</f>
        <v>0</v>
      </c>
      <c r="AX116" s="208">
        <f>IF('Indicator Date hidden'!AY117="x","x",$AX$2-'Indicator Date hidden'!AY117)</f>
        <v>0</v>
      </c>
      <c r="AY116" s="208">
        <f>IF('Indicator Date hidden'!AZ117="x","x",$AY$2-'Indicator Date hidden'!AZ117)</f>
        <v>0</v>
      </c>
      <c r="AZ116" s="208">
        <f>IF('Indicator Date hidden'!BA117="x","x",$AZ$2-'Indicator Date hidden'!BA117)</f>
        <v>0</v>
      </c>
      <c r="BA116">
        <f t="shared" si="15"/>
        <v>15</v>
      </c>
      <c r="BB116" s="21">
        <f t="shared" si="16"/>
        <v>0.32608695652173914</v>
      </c>
      <c r="BC116">
        <f t="shared" si="17"/>
        <v>6</v>
      </c>
      <c r="BD116" s="21">
        <f t="shared" si="18"/>
        <v>1.2520304869549503</v>
      </c>
      <c r="BE116" s="277">
        <f t="shared" si="19"/>
        <v>0</v>
      </c>
    </row>
    <row r="117" spans="1:57" x14ac:dyDescent="0.35">
      <c r="A117" t="s">
        <v>7555</v>
      </c>
      <c r="B117" s="208">
        <f>IF('Indicator Date hidden'!C118="x","x",$B$2-'Indicator Date hidden'!C118)</f>
        <v>0</v>
      </c>
      <c r="C117" s="208">
        <f>IF('Indicator Date hidden'!D118="x","x",$C$2-'Indicator Date hidden'!D118)</f>
        <v>0</v>
      </c>
      <c r="D117" s="208">
        <f>IF('Indicator Date hidden'!E118="x","x",$D$2-'Indicator Date hidden'!E118)</f>
        <v>0</v>
      </c>
      <c r="E117" s="208">
        <f>IF('Indicator Date hidden'!F118="x","x",$E$2-'Indicator Date hidden'!F118)</f>
        <v>0</v>
      </c>
      <c r="F117" s="208">
        <f>IF('Indicator Date hidden'!G118="x","x",$F$2-'Indicator Date hidden'!G118)</f>
        <v>0</v>
      </c>
      <c r="G117" s="208">
        <f>IF('Indicator Date hidden'!H118="x","x",$G$2-'Indicator Date hidden'!H118)</f>
        <v>0</v>
      </c>
      <c r="H117" s="208">
        <f>IF('Indicator Date hidden'!I118="x","x",$H$2-'Indicator Date hidden'!I118)</f>
        <v>0</v>
      </c>
      <c r="I117" s="208">
        <f>IF('Indicator Date hidden'!J118="x","x",$I$2-'Indicator Date hidden'!J118)</f>
        <v>0</v>
      </c>
      <c r="J117" s="208">
        <f>IF('Indicator Date hidden'!K118="x","x",$J$2-'Indicator Date hidden'!K118)</f>
        <v>0</v>
      </c>
      <c r="K117" s="208">
        <f>IF('Indicator Date hidden'!L118="x","x",$K$2-'Indicator Date hidden'!L118)</f>
        <v>0</v>
      </c>
      <c r="L117" s="208">
        <f>IF('Indicator Date hidden'!M118="x","x",$L$2-'Indicator Date hidden'!M118)</f>
        <v>0</v>
      </c>
      <c r="M117" s="208">
        <f>IF('Indicator Date hidden'!N118="x","x",$M$2-'Indicator Date hidden'!N118)</f>
        <v>0</v>
      </c>
      <c r="N117" s="208">
        <f>IF('Indicator Date hidden'!O118="x","x",$N$2-'Indicator Date hidden'!O118)</f>
        <v>0</v>
      </c>
      <c r="O117" s="208">
        <f>IF('Indicator Date hidden'!P118="x","x",$O$2-'Indicator Date hidden'!P118)</f>
        <v>0</v>
      </c>
      <c r="P117" s="208">
        <f>IF('Indicator Date hidden'!Q118="x","x",$P$2-'Indicator Date hidden'!Q118)</f>
        <v>0</v>
      </c>
      <c r="Q117" s="208">
        <f>IF('Indicator Date hidden'!R118="x","x",$Q$2-'Indicator Date hidden'!R118)</f>
        <v>3</v>
      </c>
      <c r="R117" s="208">
        <f>IF('Indicator Date hidden'!S118="x","x",$R$2-'Indicator Date hidden'!S118)</f>
        <v>0</v>
      </c>
      <c r="S117" s="208">
        <f>IF('Indicator Date hidden'!T118="x","x",$S$2-'Indicator Date hidden'!T118)</f>
        <v>0</v>
      </c>
      <c r="T117" s="208">
        <f>IF('Indicator Date hidden'!U118="x","x",$T$2-'Indicator Date hidden'!U118)</f>
        <v>0</v>
      </c>
      <c r="U117" s="208">
        <f>IF('Indicator Date hidden'!V118="x","x",$U$2-'Indicator Date hidden'!V118)</f>
        <v>0</v>
      </c>
      <c r="V117" s="208">
        <f>IF('Indicator Date hidden'!W118="x","x",$V$2-'Indicator Date hidden'!W118)</f>
        <v>0</v>
      </c>
      <c r="W117" s="208">
        <f>IF('Indicator Date hidden'!X118="x","x",$W$2-'Indicator Date hidden'!X118)</f>
        <v>3</v>
      </c>
      <c r="X117" s="208">
        <f>IF('Indicator Date hidden'!Y118="x","x",$X$2-'Indicator Date hidden'!Y118)</f>
        <v>4</v>
      </c>
      <c r="Y117" s="208">
        <f>IF('Indicator Date hidden'!Z118="x","x",$Y$2-'Indicator Date hidden'!Z118)</f>
        <v>0</v>
      </c>
      <c r="Z117" s="208">
        <f>IF('Indicator Date hidden'!AA118="x","x",$Z$2-'Indicator Date hidden'!AA118)</f>
        <v>0</v>
      </c>
      <c r="AA117" s="208">
        <f>IF('Indicator Date hidden'!AB118="x","x",$AA$2-'Indicator Date hidden'!AB118)</f>
        <v>0</v>
      </c>
      <c r="AB117" s="208">
        <f>IF('Indicator Date hidden'!AC118="x","x",$AB$2-'Indicator Date hidden'!AC118)</f>
        <v>0</v>
      </c>
      <c r="AC117" s="208">
        <f>IF('Indicator Date hidden'!AD118="x","x",$AC$2-'Indicator Date hidden'!AD118)</f>
        <v>0</v>
      </c>
      <c r="AD117" s="208" t="str">
        <f>IF('Indicator Date hidden'!AE118="x","x",$AD$2-'Indicator Date hidden'!AE118)</f>
        <v>x</v>
      </c>
      <c r="AE117" s="208">
        <f>IF('Indicator Date hidden'!AF118="x","x",$AE$2-'Indicator Date hidden'!AF118)</f>
        <v>0</v>
      </c>
      <c r="AF117" s="208">
        <f>IF('Indicator Date hidden'!AG118="x","x",$AF$2-'Indicator Date hidden'!AG118)</f>
        <v>6</v>
      </c>
      <c r="AG117" s="208">
        <f>IF('Indicator Date hidden'!AH118="x","x",$AG$2-'Indicator Date hidden'!AH118)</f>
        <v>0</v>
      </c>
      <c r="AH117" s="208">
        <f>IF('Indicator Date hidden'!AI118="x","x",$AH$2-'Indicator Date hidden'!AI118)</f>
        <v>0</v>
      </c>
      <c r="AI117" s="208">
        <f>IF('Indicator Date hidden'!AJ118="x","x",$AI$2-'Indicator Date hidden'!AJ118)</f>
        <v>0</v>
      </c>
      <c r="AJ117" s="208" t="str">
        <f>IF('Indicator Date hidden'!AK118="x","x",$AJ$2-'Indicator Date hidden'!AK118)</f>
        <v>x</v>
      </c>
      <c r="AK117" s="208">
        <f>IF('Indicator Date hidden'!AL118="x","x",$AK$2-'Indicator Date hidden'!AL118)</f>
        <v>1</v>
      </c>
      <c r="AL117" s="208">
        <f>IF('Indicator Date hidden'!AM118="x","x",$AL$2-'Indicator Date hidden'!AM118)</f>
        <v>0</v>
      </c>
      <c r="AM117" s="208">
        <f>IF('Indicator Date hidden'!AN118="x","x",$AM$2-'Indicator Date hidden'!AN118)</f>
        <v>0</v>
      </c>
      <c r="AN117" s="208">
        <f>IF('Indicator Date hidden'!AO118="x","x",$AN$2-'Indicator Date hidden'!AO118)</f>
        <v>0</v>
      </c>
      <c r="AO117" s="208">
        <f>IF('Indicator Date hidden'!AP118="x","x",$AO$2-'Indicator Date hidden'!AP118)</f>
        <v>0</v>
      </c>
      <c r="AP117" s="208">
        <f>IF('Indicator Date hidden'!AQ118="x","x",$AP$2-'Indicator Date hidden'!AQ118)</f>
        <v>0</v>
      </c>
      <c r="AQ117" s="208">
        <f>IF('Indicator Date hidden'!AR118="x","x",$AQ$2-'Indicator Date hidden'!AR118)</f>
        <v>4</v>
      </c>
      <c r="AR117" s="208">
        <f>IF('Indicator Date hidden'!AS118="x","x",$AR$2-'Indicator Date hidden'!AS118)</f>
        <v>0</v>
      </c>
      <c r="AS117" s="208">
        <f>IF('Indicator Date hidden'!AT118="x","x",$AS$2-'Indicator Date hidden'!AT118)</f>
        <v>0</v>
      </c>
      <c r="AT117" s="208">
        <f>IF('Indicator Date hidden'!AU118="x","x",$AT$2-'Indicator Date hidden'!AU118)</f>
        <v>0</v>
      </c>
      <c r="AU117" s="208">
        <f>IF('Indicator Date hidden'!AV118="x","x",$AU$2-'Indicator Date hidden'!AV118)</f>
        <v>3</v>
      </c>
      <c r="AV117" s="208">
        <f>IF('Indicator Date hidden'!AW118="x","x",$AV$2-'Indicator Date hidden'!AW118)</f>
        <v>0</v>
      </c>
      <c r="AW117" s="208">
        <f>IF('Indicator Date hidden'!AX118="x","x",$AW$2-'Indicator Date hidden'!AX118)</f>
        <v>0</v>
      </c>
      <c r="AX117" s="208">
        <f>IF('Indicator Date hidden'!AY118="x","x",$AX$2-'Indicator Date hidden'!AY118)</f>
        <v>0</v>
      </c>
      <c r="AY117" s="208">
        <f>IF('Indicator Date hidden'!AZ118="x","x",$AY$2-'Indicator Date hidden'!AZ118)</f>
        <v>0</v>
      </c>
      <c r="AZ117" s="208">
        <f>IF('Indicator Date hidden'!BA118="x","x",$AZ$2-'Indicator Date hidden'!BA118)</f>
        <v>0</v>
      </c>
      <c r="BA117">
        <f t="shared" si="15"/>
        <v>24</v>
      </c>
      <c r="BB117" s="21">
        <f t="shared" si="16"/>
        <v>0.48979591836734693</v>
      </c>
      <c r="BC117">
        <f t="shared" si="17"/>
        <v>7</v>
      </c>
      <c r="BD117" s="21">
        <f t="shared" si="18"/>
        <v>1.3112145636088988</v>
      </c>
      <c r="BE117" s="277">
        <f t="shared" si="19"/>
        <v>0</v>
      </c>
    </row>
    <row r="118" spans="1:57" x14ac:dyDescent="0.35">
      <c r="A118" t="s">
        <v>7556</v>
      </c>
      <c r="B118" s="208">
        <f>IF('Indicator Date hidden'!C119="x","x",$B$2-'Indicator Date hidden'!C119)</f>
        <v>0</v>
      </c>
      <c r="C118" s="208">
        <f>IF('Indicator Date hidden'!D119="x","x",$C$2-'Indicator Date hidden'!D119)</f>
        <v>0</v>
      </c>
      <c r="D118" s="208">
        <f>IF('Indicator Date hidden'!E119="x","x",$D$2-'Indicator Date hidden'!E119)</f>
        <v>0</v>
      </c>
      <c r="E118" s="208">
        <f>IF('Indicator Date hidden'!F119="x","x",$E$2-'Indicator Date hidden'!F119)</f>
        <v>0</v>
      </c>
      <c r="F118" s="208">
        <f>IF('Indicator Date hidden'!G119="x","x",$F$2-'Indicator Date hidden'!G119)</f>
        <v>0</v>
      </c>
      <c r="G118" s="208">
        <f>IF('Indicator Date hidden'!H119="x","x",$G$2-'Indicator Date hidden'!H119)</f>
        <v>0</v>
      </c>
      <c r="H118" s="208">
        <f>IF('Indicator Date hidden'!I119="x","x",$H$2-'Indicator Date hidden'!I119)</f>
        <v>0</v>
      </c>
      <c r="I118" s="208">
        <f>IF('Indicator Date hidden'!J119="x","x",$I$2-'Indicator Date hidden'!J119)</f>
        <v>0</v>
      </c>
      <c r="J118" s="208">
        <f>IF('Indicator Date hidden'!K119="x","x",$J$2-'Indicator Date hidden'!K119)</f>
        <v>0</v>
      </c>
      <c r="K118" s="208">
        <f>IF('Indicator Date hidden'!L119="x","x",$K$2-'Indicator Date hidden'!L119)</f>
        <v>0</v>
      </c>
      <c r="L118" s="208">
        <f>IF('Indicator Date hidden'!M119="x","x",$L$2-'Indicator Date hidden'!M119)</f>
        <v>0</v>
      </c>
      <c r="M118" s="208">
        <f>IF('Indicator Date hidden'!N119="x","x",$M$2-'Indicator Date hidden'!N119)</f>
        <v>0</v>
      </c>
      <c r="N118" s="208">
        <f>IF('Indicator Date hidden'!O119="x","x",$N$2-'Indicator Date hidden'!O119)</f>
        <v>0</v>
      </c>
      <c r="O118" s="208">
        <f>IF('Indicator Date hidden'!P119="x","x",$O$2-'Indicator Date hidden'!P119)</f>
        <v>0</v>
      </c>
      <c r="P118" s="208">
        <f>IF('Indicator Date hidden'!Q119="x","x",$P$2-'Indicator Date hidden'!Q119)</f>
        <v>0</v>
      </c>
      <c r="Q118" s="208">
        <f>IF('Indicator Date hidden'!R119="x","x",$Q$2-'Indicator Date hidden'!R119)</f>
        <v>3</v>
      </c>
      <c r="R118" s="208">
        <f>IF('Indicator Date hidden'!S119="x","x",$R$2-'Indicator Date hidden'!S119)</f>
        <v>0</v>
      </c>
      <c r="S118" s="208">
        <f>IF('Indicator Date hidden'!T119="x","x",$S$2-'Indicator Date hidden'!T119)</f>
        <v>0</v>
      </c>
      <c r="T118" s="208">
        <f>IF('Indicator Date hidden'!U119="x","x",$T$2-'Indicator Date hidden'!U119)</f>
        <v>0</v>
      </c>
      <c r="U118" s="208">
        <f>IF('Indicator Date hidden'!V119="x","x",$U$2-'Indicator Date hidden'!V119)</f>
        <v>0</v>
      </c>
      <c r="V118" s="208">
        <f>IF('Indicator Date hidden'!W119="x","x",$V$2-'Indicator Date hidden'!W119)</f>
        <v>0</v>
      </c>
      <c r="W118" s="208">
        <f>IF('Indicator Date hidden'!X119="x","x",$W$2-'Indicator Date hidden'!X119)</f>
        <v>3</v>
      </c>
      <c r="X118" s="208">
        <f>IF('Indicator Date hidden'!Y119="x","x",$X$2-'Indicator Date hidden'!Y119)</f>
        <v>2</v>
      </c>
      <c r="Y118" s="208">
        <f>IF('Indicator Date hidden'!Z119="x","x",$Y$2-'Indicator Date hidden'!Z119)</f>
        <v>0</v>
      </c>
      <c r="Z118" s="208">
        <f>IF('Indicator Date hidden'!AA119="x","x",$Z$2-'Indicator Date hidden'!AA119)</f>
        <v>0</v>
      </c>
      <c r="AA118" s="208">
        <f>IF('Indicator Date hidden'!AB119="x","x",$AA$2-'Indicator Date hidden'!AB119)</f>
        <v>0</v>
      </c>
      <c r="AB118" s="208">
        <f>IF('Indicator Date hidden'!AC119="x","x",$AB$2-'Indicator Date hidden'!AC119)</f>
        <v>0</v>
      </c>
      <c r="AC118" s="208">
        <f>IF('Indicator Date hidden'!AD119="x","x",$AC$2-'Indicator Date hidden'!AD119)</f>
        <v>0</v>
      </c>
      <c r="AD118" s="208">
        <f>IF('Indicator Date hidden'!AE119="x","x",$AD$2-'Indicator Date hidden'!AE119)</f>
        <v>0</v>
      </c>
      <c r="AE118" s="208">
        <f>IF('Indicator Date hidden'!AF119="x","x",$AE$2-'Indicator Date hidden'!AF119)</f>
        <v>0</v>
      </c>
      <c r="AF118" s="208">
        <f>IF('Indicator Date hidden'!AG119="x","x",$AF$2-'Indicator Date hidden'!AG119)</f>
        <v>4</v>
      </c>
      <c r="AG118" s="208">
        <f>IF('Indicator Date hidden'!AH119="x","x",$AG$2-'Indicator Date hidden'!AH119)</f>
        <v>0</v>
      </c>
      <c r="AH118" s="208">
        <f>IF('Indicator Date hidden'!AI119="x","x",$AH$2-'Indicator Date hidden'!AI119)</f>
        <v>0</v>
      </c>
      <c r="AI118" s="208">
        <f>IF('Indicator Date hidden'!AJ119="x","x",$AI$2-'Indicator Date hidden'!AJ119)</f>
        <v>0</v>
      </c>
      <c r="AJ118" s="208" t="str">
        <f>IF('Indicator Date hidden'!AK119="x","x",$AJ$2-'Indicator Date hidden'!AK119)</f>
        <v>x</v>
      </c>
      <c r="AK118" s="208">
        <f>IF('Indicator Date hidden'!AL119="x","x",$AK$2-'Indicator Date hidden'!AL119)</f>
        <v>1</v>
      </c>
      <c r="AL118" s="208">
        <f>IF('Indicator Date hidden'!AM119="x","x",$AL$2-'Indicator Date hidden'!AM119)</f>
        <v>0</v>
      </c>
      <c r="AM118" s="208">
        <f>IF('Indicator Date hidden'!AN119="x","x",$AM$2-'Indicator Date hidden'!AN119)</f>
        <v>0</v>
      </c>
      <c r="AN118" s="208">
        <f>IF('Indicator Date hidden'!AO119="x","x",$AN$2-'Indicator Date hidden'!AO119)</f>
        <v>0</v>
      </c>
      <c r="AO118" s="208">
        <f>IF('Indicator Date hidden'!AP119="x","x",$AO$2-'Indicator Date hidden'!AP119)</f>
        <v>2</v>
      </c>
      <c r="AP118" s="208">
        <f>IF('Indicator Date hidden'!AQ119="x","x",$AP$2-'Indicator Date hidden'!AQ119)</f>
        <v>2</v>
      </c>
      <c r="AQ118" s="208">
        <f>IF('Indicator Date hidden'!AR119="x","x",$AQ$2-'Indicator Date hidden'!AR119)</f>
        <v>0</v>
      </c>
      <c r="AR118" s="208">
        <f>IF('Indicator Date hidden'!AS119="x","x",$AR$2-'Indicator Date hidden'!AS119)</f>
        <v>0</v>
      </c>
      <c r="AS118" s="208">
        <f>IF('Indicator Date hidden'!AT119="x","x",$AS$2-'Indicator Date hidden'!AT119)</f>
        <v>0</v>
      </c>
      <c r="AT118" s="208">
        <f>IF('Indicator Date hidden'!AU119="x","x",$AT$2-'Indicator Date hidden'!AU119)</f>
        <v>0</v>
      </c>
      <c r="AU118" s="208">
        <f>IF('Indicator Date hidden'!AV119="x","x",$AU$2-'Indicator Date hidden'!AV119)</f>
        <v>5</v>
      </c>
      <c r="AV118" s="208">
        <f>IF('Indicator Date hidden'!AW119="x","x",$AV$2-'Indicator Date hidden'!AW119)</f>
        <v>0</v>
      </c>
      <c r="AW118" s="208">
        <f>IF('Indicator Date hidden'!AX119="x","x",$AW$2-'Indicator Date hidden'!AX119)</f>
        <v>0</v>
      </c>
      <c r="AX118" s="208">
        <f>IF('Indicator Date hidden'!AY119="x","x",$AX$2-'Indicator Date hidden'!AY119)</f>
        <v>0</v>
      </c>
      <c r="AY118" s="208">
        <f>IF('Indicator Date hidden'!AZ119="x","x",$AY$2-'Indicator Date hidden'!AZ119)</f>
        <v>0</v>
      </c>
      <c r="AZ118" s="208">
        <f>IF('Indicator Date hidden'!BA119="x","x",$AZ$2-'Indicator Date hidden'!BA119)</f>
        <v>0</v>
      </c>
      <c r="BA118">
        <f t="shared" si="15"/>
        <v>22</v>
      </c>
      <c r="BB118" s="21">
        <f t="shared" si="16"/>
        <v>0.44</v>
      </c>
      <c r="BC118">
        <f t="shared" si="17"/>
        <v>8</v>
      </c>
      <c r="BD118" s="21">
        <f t="shared" si="18"/>
        <v>1.1164228589562291</v>
      </c>
      <c r="BE118" s="277">
        <f t="shared" si="19"/>
        <v>0</v>
      </c>
    </row>
    <row r="119" spans="1:57" x14ac:dyDescent="0.35">
      <c r="A119" t="s">
        <v>7557</v>
      </c>
      <c r="B119" s="208">
        <f>IF('Indicator Date hidden'!C120="x","x",$B$2-'Indicator Date hidden'!C120)</f>
        <v>0</v>
      </c>
      <c r="C119" s="208">
        <f>IF('Indicator Date hidden'!D120="x","x",$C$2-'Indicator Date hidden'!D120)</f>
        <v>0</v>
      </c>
      <c r="D119" s="208">
        <f>IF('Indicator Date hidden'!E120="x","x",$D$2-'Indicator Date hidden'!E120)</f>
        <v>0</v>
      </c>
      <c r="E119" s="208">
        <f>IF('Indicator Date hidden'!F120="x","x",$E$2-'Indicator Date hidden'!F120)</f>
        <v>0</v>
      </c>
      <c r="F119" s="208">
        <f>IF('Indicator Date hidden'!G120="x","x",$F$2-'Indicator Date hidden'!G120)</f>
        <v>0</v>
      </c>
      <c r="G119" s="208">
        <f>IF('Indicator Date hidden'!H120="x","x",$G$2-'Indicator Date hidden'!H120)</f>
        <v>0</v>
      </c>
      <c r="H119" s="208">
        <f>IF('Indicator Date hidden'!I120="x","x",$H$2-'Indicator Date hidden'!I120)</f>
        <v>0</v>
      </c>
      <c r="I119" s="208">
        <f>IF('Indicator Date hidden'!J120="x","x",$I$2-'Indicator Date hidden'!J120)</f>
        <v>0</v>
      </c>
      <c r="J119" s="208">
        <f>IF('Indicator Date hidden'!K120="x","x",$J$2-'Indicator Date hidden'!K120)</f>
        <v>0</v>
      </c>
      <c r="K119" s="208">
        <f>IF('Indicator Date hidden'!L120="x","x",$K$2-'Indicator Date hidden'!L120)</f>
        <v>0</v>
      </c>
      <c r="L119" s="208">
        <f>IF('Indicator Date hidden'!M120="x","x",$L$2-'Indicator Date hidden'!M120)</f>
        <v>0</v>
      </c>
      <c r="M119" s="208">
        <f>IF('Indicator Date hidden'!N120="x","x",$M$2-'Indicator Date hidden'!N120)</f>
        <v>0</v>
      </c>
      <c r="N119" s="208">
        <f>IF('Indicator Date hidden'!O120="x","x",$N$2-'Indicator Date hidden'!O120)</f>
        <v>0</v>
      </c>
      <c r="O119" s="208">
        <f>IF('Indicator Date hidden'!P120="x","x",$O$2-'Indicator Date hidden'!P120)</f>
        <v>0</v>
      </c>
      <c r="P119" s="208">
        <f>IF('Indicator Date hidden'!Q120="x","x",$P$2-'Indicator Date hidden'!Q120)</f>
        <v>0</v>
      </c>
      <c r="Q119" s="208" t="str">
        <f>IF('Indicator Date hidden'!R120="x","x",$Q$2-'Indicator Date hidden'!R120)</f>
        <v>x</v>
      </c>
      <c r="R119" s="208">
        <f>IF('Indicator Date hidden'!S120="x","x",$R$2-'Indicator Date hidden'!S120)</f>
        <v>0</v>
      </c>
      <c r="S119" s="208">
        <f>IF('Indicator Date hidden'!T120="x","x",$S$2-'Indicator Date hidden'!T120)</f>
        <v>0</v>
      </c>
      <c r="T119" s="208">
        <f>IF('Indicator Date hidden'!U120="x","x",$T$2-'Indicator Date hidden'!U120)</f>
        <v>0</v>
      </c>
      <c r="U119" s="208">
        <f>IF('Indicator Date hidden'!V120="x","x",$U$2-'Indicator Date hidden'!V120)</f>
        <v>0</v>
      </c>
      <c r="V119" s="208">
        <f>IF('Indicator Date hidden'!W120="x","x",$V$2-'Indicator Date hidden'!W120)</f>
        <v>0</v>
      </c>
      <c r="W119" s="208">
        <f>IF('Indicator Date hidden'!X120="x","x",$W$2-'Indicator Date hidden'!X120)</f>
        <v>5</v>
      </c>
      <c r="X119" s="208">
        <f>IF('Indicator Date hidden'!Y120="x","x",$X$2-'Indicator Date hidden'!Y120)</f>
        <v>2</v>
      </c>
      <c r="Y119" s="208">
        <f>IF('Indicator Date hidden'!Z120="x","x",$Y$2-'Indicator Date hidden'!Z120)</f>
        <v>0</v>
      </c>
      <c r="Z119" s="208">
        <f>IF('Indicator Date hidden'!AA120="x","x",$Z$2-'Indicator Date hidden'!AA120)</f>
        <v>0</v>
      </c>
      <c r="AA119" s="208">
        <f>IF('Indicator Date hidden'!AB120="x","x",$AA$2-'Indicator Date hidden'!AB120)</f>
        <v>0</v>
      </c>
      <c r="AB119" s="208">
        <f>IF('Indicator Date hidden'!AC120="x","x",$AB$2-'Indicator Date hidden'!AC120)</f>
        <v>0</v>
      </c>
      <c r="AC119" s="208">
        <f>IF('Indicator Date hidden'!AD120="x","x",$AC$2-'Indicator Date hidden'!AD120)</f>
        <v>0</v>
      </c>
      <c r="AD119" s="208">
        <f>IF('Indicator Date hidden'!AE120="x","x",$AD$2-'Indicator Date hidden'!AE120)</f>
        <v>0</v>
      </c>
      <c r="AE119" s="208">
        <f>IF('Indicator Date hidden'!AF120="x","x",$AE$2-'Indicator Date hidden'!AF120)</f>
        <v>0</v>
      </c>
      <c r="AF119" s="208" t="str">
        <f>IF('Indicator Date hidden'!AG120="x","x",$AF$2-'Indicator Date hidden'!AG120)</f>
        <v>x</v>
      </c>
      <c r="AG119" s="208">
        <f>IF('Indicator Date hidden'!AH120="x","x",$AG$2-'Indicator Date hidden'!AH120)</f>
        <v>0</v>
      </c>
      <c r="AH119" s="208">
        <f>IF('Indicator Date hidden'!AI120="x","x",$AH$2-'Indicator Date hidden'!AI120)</f>
        <v>0</v>
      </c>
      <c r="AI119" s="208">
        <f>IF('Indicator Date hidden'!AJ120="x","x",$AI$2-'Indicator Date hidden'!AJ120)</f>
        <v>0</v>
      </c>
      <c r="AJ119" s="208">
        <f>IF('Indicator Date hidden'!AK120="x","x",$AJ$2-'Indicator Date hidden'!AK120)</f>
        <v>1</v>
      </c>
      <c r="AK119" s="208">
        <f>IF('Indicator Date hidden'!AL120="x","x",$AK$2-'Indicator Date hidden'!AL120)</f>
        <v>1</v>
      </c>
      <c r="AL119" s="208">
        <f>IF('Indicator Date hidden'!AM120="x","x",$AL$2-'Indicator Date hidden'!AM120)</f>
        <v>0</v>
      </c>
      <c r="AM119" s="208">
        <f>IF('Indicator Date hidden'!AN120="x","x",$AM$2-'Indicator Date hidden'!AN120)</f>
        <v>0</v>
      </c>
      <c r="AN119" s="208">
        <f>IF('Indicator Date hidden'!AO120="x","x",$AN$2-'Indicator Date hidden'!AO120)</f>
        <v>0</v>
      </c>
      <c r="AO119" s="208">
        <f>IF('Indicator Date hidden'!AP120="x","x",$AO$2-'Indicator Date hidden'!AP120)</f>
        <v>1</v>
      </c>
      <c r="AP119" s="208">
        <f>IF('Indicator Date hidden'!AQ120="x","x",$AP$2-'Indicator Date hidden'!AQ120)</f>
        <v>1</v>
      </c>
      <c r="AQ119" s="208">
        <f>IF('Indicator Date hidden'!AR120="x","x",$AQ$2-'Indicator Date hidden'!AR120)</f>
        <v>6</v>
      </c>
      <c r="AR119" s="208">
        <f>IF('Indicator Date hidden'!AS120="x","x",$AR$2-'Indicator Date hidden'!AS120)</f>
        <v>0</v>
      </c>
      <c r="AS119" s="208">
        <f>IF('Indicator Date hidden'!AT120="x","x",$AS$2-'Indicator Date hidden'!AT120)</f>
        <v>0</v>
      </c>
      <c r="AT119" s="208">
        <f>IF('Indicator Date hidden'!AU120="x","x",$AT$2-'Indicator Date hidden'!AU120)</f>
        <v>0</v>
      </c>
      <c r="AU119" s="208">
        <f>IF('Indicator Date hidden'!AV120="x","x",$AU$2-'Indicator Date hidden'!AV120)</f>
        <v>1</v>
      </c>
      <c r="AV119" s="208">
        <f>IF('Indicator Date hidden'!AW120="x","x",$AV$2-'Indicator Date hidden'!AW120)</f>
        <v>0</v>
      </c>
      <c r="AW119" s="208">
        <f>IF('Indicator Date hidden'!AX120="x","x",$AW$2-'Indicator Date hidden'!AX120)</f>
        <v>0</v>
      </c>
      <c r="AX119" s="208">
        <f>IF('Indicator Date hidden'!AY120="x","x",$AX$2-'Indicator Date hidden'!AY120)</f>
        <v>0</v>
      </c>
      <c r="AY119" s="208">
        <f>IF('Indicator Date hidden'!AZ120="x","x",$AY$2-'Indicator Date hidden'!AZ120)</f>
        <v>0</v>
      </c>
      <c r="AZ119" s="208">
        <f>IF('Indicator Date hidden'!BA120="x","x",$AZ$2-'Indicator Date hidden'!BA120)</f>
        <v>0</v>
      </c>
      <c r="BA119">
        <f t="shared" si="15"/>
        <v>18</v>
      </c>
      <c r="BB119" s="21">
        <f t="shared" si="16"/>
        <v>0.36734693877551022</v>
      </c>
      <c r="BC119">
        <f t="shared" si="17"/>
        <v>8</v>
      </c>
      <c r="BD119" s="21">
        <f t="shared" si="18"/>
        <v>1.1373775341300223</v>
      </c>
      <c r="BE119" s="277">
        <f t="shared" si="19"/>
        <v>0</v>
      </c>
    </row>
    <row r="120" spans="1:57" x14ac:dyDescent="0.35">
      <c r="A120" t="s">
        <v>7558</v>
      </c>
      <c r="B120" s="208">
        <f>IF('Indicator Date hidden'!C121="x","x",$B$2-'Indicator Date hidden'!C121)</f>
        <v>0</v>
      </c>
      <c r="C120" s="208">
        <f>IF('Indicator Date hidden'!D121="x","x",$C$2-'Indicator Date hidden'!D121)</f>
        <v>0</v>
      </c>
      <c r="D120" s="208">
        <f>IF('Indicator Date hidden'!E121="x","x",$D$2-'Indicator Date hidden'!E121)</f>
        <v>0</v>
      </c>
      <c r="E120" s="208">
        <f>IF('Indicator Date hidden'!F121="x","x",$E$2-'Indicator Date hidden'!F121)</f>
        <v>0</v>
      </c>
      <c r="F120" s="208">
        <f>IF('Indicator Date hidden'!G121="x","x",$F$2-'Indicator Date hidden'!G121)</f>
        <v>0</v>
      </c>
      <c r="G120" s="208">
        <f>IF('Indicator Date hidden'!H121="x","x",$G$2-'Indicator Date hidden'!H121)</f>
        <v>0</v>
      </c>
      <c r="H120" s="208">
        <f>IF('Indicator Date hidden'!I121="x","x",$H$2-'Indicator Date hidden'!I121)</f>
        <v>0</v>
      </c>
      <c r="I120" s="208">
        <f>IF('Indicator Date hidden'!J121="x","x",$I$2-'Indicator Date hidden'!J121)</f>
        <v>0</v>
      </c>
      <c r="J120" s="208">
        <f>IF('Indicator Date hidden'!K121="x","x",$J$2-'Indicator Date hidden'!K121)</f>
        <v>0</v>
      </c>
      <c r="K120" s="208">
        <f>IF('Indicator Date hidden'!L121="x","x",$K$2-'Indicator Date hidden'!L121)</f>
        <v>0</v>
      </c>
      <c r="L120" s="208">
        <f>IF('Indicator Date hidden'!M121="x","x",$L$2-'Indicator Date hidden'!M121)</f>
        <v>0</v>
      </c>
      <c r="M120" s="208">
        <f>IF('Indicator Date hidden'!N121="x","x",$M$2-'Indicator Date hidden'!N121)</f>
        <v>0</v>
      </c>
      <c r="N120" s="208">
        <f>IF('Indicator Date hidden'!O121="x","x",$N$2-'Indicator Date hidden'!O121)</f>
        <v>0</v>
      </c>
      <c r="O120" s="208">
        <f>IF('Indicator Date hidden'!P121="x","x",$O$2-'Indicator Date hidden'!P121)</f>
        <v>0</v>
      </c>
      <c r="P120" s="208">
        <f>IF('Indicator Date hidden'!Q121="x","x",$P$2-'Indicator Date hidden'!Q121)</f>
        <v>0</v>
      </c>
      <c r="Q120" s="208">
        <f>IF('Indicator Date hidden'!R121="x","x",$Q$2-'Indicator Date hidden'!R121)</f>
        <v>1</v>
      </c>
      <c r="R120" s="208">
        <f>IF('Indicator Date hidden'!S121="x","x",$R$2-'Indicator Date hidden'!S121)</f>
        <v>0</v>
      </c>
      <c r="S120" s="208">
        <f>IF('Indicator Date hidden'!T121="x","x",$S$2-'Indicator Date hidden'!T121)</f>
        <v>0</v>
      </c>
      <c r="T120" s="208">
        <f>IF('Indicator Date hidden'!U121="x","x",$T$2-'Indicator Date hidden'!U121)</f>
        <v>0</v>
      </c>
      <c r="U120" s="208">
        <f>IF('Indicator Date hidden'!V121="x","x",$U$2-'Indicator Date hidden'!V121)</f>
        <v>0</v>
      </c>
      <c r="V120" s="208">
        <f>IF('Indicator Date hidden'!W121="x","x",$V$2-'Indicator Date hidden'!W121)</f>
        <v>0</v>
      </c>
      <c r="W120" s="208">
        <f>IF('Indicator Date hidden'!X121="x","x",$W$2-'Indicator Date hidden'!X121)</f>
        <v>1</v>
      </c>
      <c r="X120" s="208">
        <f>IF('Indicator Date hidden'!Y121="x","x",$X$2-'Indicator Date hidden'!Y121)</f>
        <v>4</v>
      </c>
      <c r="Y120" s="208">
        <f>IF('Indicator Date hidden'!Z121="x","x",$Y$2-'Indicator Date hidden'!Z121)</f>
        <v>0</v>
      </c>
      <c r="Z120" s="208">
        <f>IF('Indicator Date hidden'!AA121="x","x",$Z$2-'Indicator Date hidden'!AA121)</f>
        <v>0</v>
      </c>
      <c r="AA120" s="208">
        <f>IF('Indicator Date hidden'!AB121="x","x",$AA$2-'Indicator Date hidden'!AB121)</f>
        <v>0</v>
      </c>
      <c r="AB120" s="208">
        <f>IF('Indicator Date hidden'!AC121="x","x",$AB$2-'Indicator Date hidden'!AC121)</f>
        <v>0</v>
      </c>
      <c r="AC120" s="208">
        <f>IF('Indicator Date hidden'!AD121="x","x",$AC$2-'Indicator Date hidden'!AD121)</f>
        <v>0</v>
      </c>
      <c r="AD120" s="208">
        <f>IF('Indicator Date hidden'!AE121="x","x",$AD$2-'Indicator Date hidden'!AE121)</f>
        <v>0</v>
      </c>
      <c r="AE120" s="208">
        <f>IF('Indicator Date hidden'!AF121="x","x",$AE$2-'Indicator Date hidden'!AF121)</f>
        <v>0</v>
      </c>
      <c r="AF120" s="208">
        <f>IF('Indicator Date hidden'!AG121="x","x",$AF$2-'Indicator Date hidden'!AG121)</f>
        <v>4</v>
      </c>
      <c r="AG120" s="208">
        <f>IF('Indicator Date hidden'!AH121="x","x",$AG$2-'Indicator Date hidden'!AH121)</f>
        <v>0</v>
      </c>
      <c r="AH120" s="208">
        <f>IF('Indicator Date hidden'!AI121="x","x",$AH$2-'Indicator Date hidden'!AI121)</f>
        <v>0</v>
      </c>
      <c r="AI120" s="208">
        <f>IF('Indicator Date hidden'!AJ121="x","x",$AI$2-'Indicator Date hidden'!AJ121)</f>
        <v>0</v>
      </c>
      <c r="AJ120" s="208" t="str">
        <f>IF('Indicator Date hidden'!AK121="x","x",$AJ$2-'Indicator Date hidden'!AK121)</f>
        <v>x</v>
      </c>
      <c r="AK120" s="208">
        <f>IF('Indicator Date hidden'!AL121="x","x",$AK$2-'Indicator Date hidden'!AL121)</f>
        <v>1</v>
      </c>
      <c r="AL120" s="208">
        <f>IF('Indicator Date hidden'!AM121="x","x",$AL$2-'Indicator Date hidden'!AM121)</f>
        <v>0</v>
      </c>
      <c r="AM120" s="208">
        <f>IF('Indicator Date hidden'!AN121="x","x",$AM$2-'Indicator Date hidden'!AN121)</f>
        <v>0</v>
      </c>
      <c r="AN120" s="208">
        <f>IF('Indicator Date hidden'!AO121="x","x",$AN$2-'Indicator Date hidden'!AO121)</f>
        <v>0</v>
      </c>
      <c r="AO120" s="208">
        <f>IF('Indicator Date hidden'!AP121="x","x",$AO$2-'Indicator Date hidden'!AP121)</f>
        <v>1</v>
      </c>
      <c r="AP120" s="208">
        <f>IF('Indicator Date hidden'!AQ121="x","x",$AP$2-'Indicator Date hidden'!AQ121)</f>
        <v>1</v>
      </c>
      <c r="AQ120" s="208">
        <f>IF('Indicator Date hidden'!AR121="x","x",$AQ$2-'Indicator Date hidden'!AR121)</f>
        <v>6</v>
      </c>
      <c r="AR120" s="208">
        <f>IF('Indicator Date hidden'!AS121="x","x",$AR$2-'Indicator Date hidden'!AS121)</f>
        <v>0</v>
      </c>
      <c r="AS120" s="208">
        <f>IF('Indicator Date hidden'!AT121="x","x",$AS$2-'Indicator Date hidden'!AT121)</f>
        <v>0</v>
      </c>
      <c r="AT120" s="208">
        <f>IF('Indicator Date hidden'!AU121="x","x",$AT$2-'Indicator Date hidden'!AU121)</f>
        <v>0</v>
      </c>
      <c r="AU120" s="208">
        <f>IF('Indicator Date hidden'!AV121="x","x",$AU$2-'Indicator Date hidden'!AV121)</f>
        <v>7</v>
      </c>
      <c r="AV120" s="208">
        <f>IF('Indicator Date hidden'!AW121="x","x",$AV$2-'Indicator Date hidden'!AW121)</f>
        <v>0</v>
      </c>
      <c r="AW120" s="208">
        <f>IF('Indicator Date hidden'!AX121="x","x",$AW$2-'Indicator Date hidden'!AX121)</f>
        <v>0</v>
      </c>
      <c r="AX120" s="208">
        <f>IF('Indicator Date hidden'!AY121="x","x",$AX$2-'Indicator Date hidden'!AY121)</f>
        <v>0</v>
      </c>
      <c r="AY120" s="208">
        <f>IF('Indicator Date hidden'!AZ121="x","x",$AY$2-'Indicator Date hidden'!AZ121)</f>
        <v>0</v>
      </c>
      <c r="AZ120" s="208">
        <f>IF('Indicator Date hidden'!BA121="x","x",$AZ$2-'Indicator Date hidden'!BA121)</f>
        <v>0</v>
      </c>
      <c r="BA120">
        <f t="shared" si="15"/>
        <v>26</v>
      </c>
      <c r="BB120" s="21">
        <f t="shared" si="16"/>
        <v>0.52</v>
      </c>
      <c r="BC120">
        <f t="shared" si="17"/>
        <v>9</v>
      </c>
      <c r="BD120" s="21">
        <f t="shared" si="18"/>
        <v>1.4729562111617576</v>
      </c>
      <c r="BE120" s="277">
        <f t="shared" si="19"/>
        <v>0</v>
      </c>
    </row>
    <row r="121" spans="1:57" x14ac:dyDescent="0.35">
      <c r="A121" t="s">
        <v>7560</v>
      </c>
      <c r="B121" s="208">
        <f>IF('Indicator Date hidden'!C122="x","x",$B$2-'Indicator Date hidden'!C122)</f>
        <v>0</v>
      </c>
      <c r="C121" s="208">
        <f>IF('Indicator Date hidden'!D122="x","x",$C$2-'Indicator Date hidden'!D122)</f>
        <v>0</v>
      </c>
      <c r="D121" s="208">
        <f>IF('Indicator Date hidden'!E122="x","x",$D$2-'Indicator Date hidden'!E122)</f>
        <v>0</v>
      </c>
      <c r="E121" s="208">
        <f>IF('Indicator Date hidden'!F122="x","x",$E$2-'Indicator Date hidden'!F122)</f>
        <v>0</v>
      </c>
      <c r="F121" s="208">
        <f>IF('Indicator Date hidden'!G122="x","x",$F$2-'Indicator Date hidden'!G122)</f>
        <v>0</v>
      </c>
      <c r="G121" s="208">
        <f>IF('Indicator Date hidden'!H122="x","x",$G$2-'Indicator Date hidden'!H122)</f>
        <v>0</v>
      </c>
      <c r="H121" s="208">
        <f>IF('Indicator Date hidden'!I122="x","x",$H$2-'Indicator Date hidden'!I122)</f>
        <v>0</v>
      </c>
      <c r="I121" s="208">
        <f>IF('Indicator Date hidden'!J122="x","x",$I$2-'Indicator Date hidden'!J122)</f>
        <v>0</v>
      </c>
      <c r="J121" s="208">
        <f>IF('Indicator Date hidden'!K122="x","x",$J$2-'Indicator Date hidden'!K122)</f>
        <v>0</v>
      </c>
      <c r="K121" s="208">
        <f>IF('Indicator Date hidden'!L122="x","x",$K$2-'Indicator Date hidden'!L122)</f>
        <v>0</v>
      </c>
      <c r="L121" s="208">
        <f>IF('Indicator Date hidden'!M122="x","x",$L$2-'Indicator Date hidden'!M122)</f>
        <v>0</v>
      </c>
      <c r="M121" s="208">
        <f>IF('Indicator Date hidden'!N122="x","x",$M$2-'Indicator Date hidden'!N122)</f>
        <v>0</v>
      </c>
      <c r="N121" s="208">
        <f>IF('Indicator Date hidden'!O122="x","x",$N$2-'Indicator Date hidden'!O122)</f>
        <v>0</v>
      </c>
      <c r="O121" s="208">
        <f>IF('Indicator Date hidden'!P122="x","x",$O$2-'Indicator Date hidden'!P122)</f>
        <v>0</v>
      </c>
      <c r="P121" s="208" t="str">
        <f>IF('Indicator Date hidden'!Q122="x","x",$P$2-'Indicator Date hidden'!Q122)</f>
        <v>x</v>
      </c>
      <c r="Q121" s="208" t="str">
        <f>IF('Indicator Date hidden'!R122="x","x",$Q$2-'Indicator Date hidden'!R122)</f>
        <v>x</v>
      </c>
      <c r="R121" s="208">
        <f>IF('Indicator Date hidden'!S122="x","x",$R$2-'Indicator Date hidden'!S122)</f>
        <v>0</v>
      </c>
      <c r="S121" s="208">
        <f>IF('Indicator Date hidden'!T122="x","x",$S$2-'Indicator Date hidden'!T122)</f>
        <v>0</v>
      </c>
      <c r="T121" s="208">
        <f>IF('Indicator Date hidden'!U122="x","x",$T$2-'Indicator Date hidden'!U122)</f>
        <v>0</v>
      </c>
      <c r="U121" s="208" t="str">
        <f>IF('Indicator Date hidden'!V122="x","x",$U$2-'Indicator Date hidden'!V122)</f>
        <v>x</v>
      </c>
      <c r="V121" s="208">
        <f>IF('Indicator Date hidden'!W122="x","x",$V$2-'Indicator Date hidden'!W122)</f>
        <v>0</v>
      </c>
      <c r="W121" s="208">
        <f>IF('Indicator Date hidden'!X122="x","x",$W$2-'Indicator Date hidden'!X122)</f>
        <v>7</v>
      </c>
      <c r="X121" s="208">
        <f>IF('Indicator Date hidden'!Y122="x","x",$X$2-'Indicator Date hidden'!Y122)</f>
        <v>4</v>
      </c>
      <c r="Y121" s="208">
        <f>IF('Indicator Date hidden'!Z122="x","x",$Y$2-'Indicator Date hidden'!Z122)</f>
        <v>0</v>
      </c>
      <c r="Z121" s="208">
        <f>IF('Indicator Date hidden'!AA122="x","x",$Z$2-'Indicator Date hidden'!AA122)</f>
        <v>0</v>
      </c>
      <c r="AA121" s="208" t="str">
        <f>IF('Indicator Date hidden'!AB122="x","x",$AA$2-'Indicator Date hidden'!AB122)</f>
        <v>x</v>
      </c>
      <c r="AB121" s="208">
        <f>IF('Indicator Date hidden'!AC122="x","x",$AB$2-'Indicator Date hidden'!AC122)</f>
        <v>0</v>
      </c>
      <c r="AC121" s="208">
        <f>IF('Indicator Date hidden'!AD122="x","x",$AC$2-'Indicator Date hidden'!AD122)</f>
        <v>0</v>
      </c>
      <c r="AD121" s="208" t="str">
        <f>IF('Indicator Date hidden'!AE122="x","x",$AD$2-'Indicator Date hidden'!AE122)</f>
        <v>x</v>
      </c>
      <c r="AE121" s="208" t="str">
        <f>IF('Indicator Date hidden'!AF122="x","x",$AE$2-'Indicator Date hidden'!AF122)</f>
        <v>x</v>
      </c>
      <c r="AF121" s="208" t="str">
        <f>IF('Indicator Date hidden'!AG122="x","x",$AF$2-'Indicator Date hidden'!AG122)</f>
        <v>x</v>
      </c>
      <c r="AG121" s="208">
        <f>IF('Indicator Date hidden'!AH122="x","x",$AG$2-'Indicator Date hidden'!AH122)</f>
        <v>0</v>
      </c>
      <c r="AH121" s="208">
        <f>IF('Indicator Date hidden'!AI122="x","x",$AH$2-'Indicator Date hidden'!AI122)</f>
        <v>0</v>
      </c>
      <c r="AI121" s="208">
        <f>IF('Indicator Date hidden'!AJ122="x","x",$AI$2-'Indicator Date hidden'!AJ122)</f>
        <v>0</v>
      </c>
      <c r="AJ121" s="208" t="str">
        <f>IF('Indicator Date hidden'!AK122="x","x",$AJ$2-'Indicator Date hidden'!AK122)</f>
        <v>x</v>
      </c>
      <c r="AK121" s="208">
        <f>IF('Indicator Date hidden'!AL122="x","x",$AK$2-'Indicator Date hidden'!AL122)</f>
        <v>1</v>
      </c>
      <c r="AL121" s="208">
        <f>IF('Indicator Date hidden'!AM122="x","x",$AL$2-'Indicator Date hidden'!AM122)</f>
        <v>0</v>
      </c>
      <c r="AM121" s="208">
        <f>IF('Indicator Date hidden'!AN122="x","x",$AM$2-'Indicator Date hidden'!AN122)</f>
        <v>0</v>
      </c>
      <c r="AN121" s="208">
        <f>IF('Indicator Date hidden'!AO122="x","x",$AN$2-'Indicator Date hidden'!AO122)</f>
        <v>0</v>
      </c>
      <c r="AO121" s="208" t="str">
        <f>IF('Indicator Date hidden'!AP122="x","x",$AO$2-'Indicator Date hidden'!AP122)</f>
        <v>x</v>
      </c>
      <c r="AP121" s="208" t="str">
        <f>IF('Indicator Date hidden'!AQ122="x","x",$AP$2-'Indicator Date hidden'!AQ122)</f>
        <v>x</v>
      </c>
      <c r="AQ121" s="208">
        <f>IF('Indicator Date hidden'!AR122="x","x",$AQ$2-'Indicator Date hidden'!AR122)</f>
        <v>4</v>
      </c>
      <c r="AR121" s="208">
        <f>IF('Indicator Date hidden'!AS122="x","x",$AR$2-'Indicator Date hidden'!AS122)</f>
        <v>1</v>
      </c>
      <c r="AS121" s="208" t="str">
        <f>IF('Indicator Date hidden'!AT122="x","x",$AS$2-'Indicator Date hidden'!AT122)</f>
        <v>x</v>
      </c>
      <c r="AT121" s="208" t="str">
        <f>IF('Indicator Date hidden'!AU122="x","x",$AT$2-'Indicator Date hidden'!AU122)</f>
        <v>x</v>
      </c>
      <c r="AU121" s="208" t="str">
        <f>IF('Indicator Date hidden'!AV122="x","x",$AU$2-'Indicator Date hidden'!AV122)</f>
        <v>x</v>
      </c>
      <c r="AV121" s="208">
        <f>IF('Indicator Date hidden'!AW122="x","x",$AV$2-'Indicator Date hidden'!AW122)</f>
        <v>3</v>
      </c>
      <c r="AW121" s="208">
        <f>IF('Indicator Date hidden'!AX122="x","x",$AW$2-'Indicator Date hidden'!AX122)</f>
        <v>3</v>
      </c>
      <c r="AX121" s="208">
        <f>IF('Indicator Date hidden'!AY122="x","x",$AX$2-'Indicator Date hidden'!AY122)</f>
        <v>0</v>
      </c>
      <c r="AY121" s="208">
        <f>IF('Indicator Date hidden'!AZ122="x","x",$AY$2-'Indicator Date hidden'!AZ122)</f>
        <v>0</v>
      </c>
      <c r="AZ121" s="208">
        <f>IF('Indicator Date hidden'!BA122="x","x",$AZ$2-'Indicator Date hidden'!BA122)</f>
        <v>0</v>
      </c>
      <c r="BA121">
        <f t="shared" si="15"/>
        <v>23</v>
      </c>
      <c r="BB121" s="21">
        <f t="shared" si="16"/>
        <v>0.60526315789473684</v>
      </c>
      <c r="BC121">
        <f t="shared" si="17"/>
        <v>7</v>
      </c>
      <c r="BD121" s="21">
        <f t="shared" si="18"/>
        <v>1.5137870545547005</v>
      </c>
      <c r="BE121" s="277">
        <f t="shared" si="19"/>
        <v>0</v>
      </c>
    </row>
    <row r="122" spans="1:57" x14ac:dyDescent="0.35">
      <c r="A122" t="s">
        <v>7562</v>
      </c>
      <c r="B122" s="208">
        <f>IF('Indicator Date hidden'!C123="x","x",$B$2-'Indicator Date hidden'!C123)</f>
        <v>0</v>
      </c>
      <c r="C122" s="208">
        <f>IF('Indicator Date hidden'!D123="x","x",$C$2-'Indicator Date hidden'!D123)</f>
        <v>0</v>
      </c>
      <c r="D122" s="208">
        <f>IF('Indicator Date hidden'!E123="x","x",$D$2-'Indicator Date hidden'!E123)</f>
        <v>0</v>
      </c>
      <c r="E122" s="208">
        <f>IF('Indicator Date hidden'!F123="x","x",$E$2-'Indicator Date hidden'!F123)</f>
        <v>0</v>
      </c>
      <c r="F122" s="208">
        <f>IF('Indicator Date hidden'!G123="x","x",$F$2-'Indicator Date hidden'!G123)</f>
        <v>0</v>
      </c>
      <c r="G122" s="208">
        <f>IF('Indicator Date hidden'!H123="x","x",$G$2-'Indicator Date hidden'!H123)</f>
        <v>0</v>
      </c>
      <c r="H122" s="208">
        <f>IF('Indicator Date hidden'!I123="x","x",$H$2-'Indicator Date hidden'!I123)</f>
        <v>0</v>
      </c>
      <c r="I122" s="208">
        <f>IF('Indicator Date hidden'!J123="x","x",$I$2-'Indicator Date hidden'!J123)</f>
        <v>0</v>
      </c>
      <c r="J122" s="208">
        <f>IF('Indicator Date hidden'!K123="x","x",$J$2-'Indicator Date hidden'!K123)</f>
        <v>0</v>
      </c>
      <c r="K122" s="208">
        <f>IF('Indicator Date hidden'!L123="x","x",$K$2-'Indicator Date hidden'!L123)</f>
        <v>0</v>
      </c>
      <c r="L122" s="208">
        <f>IF('Indicator Date hidden'!M123="x","x",$L$2-'Indicator Date hidden'!M123)</f>
        <v>0</v>
      </c>
      <c r="M122" s="208">
        <f>IF('Indicator Date hidden'!N123="x","x",$M$2-'Indicator Date hidden'!N123)</f>
        <v>0</v>
      </c>
      <c r="N122" s="208">
        <f>IF('Indicator Date hidden'!O123="x","x",$N$2-'Indicator Date hidden'!O123)</f>
        <v>0</v>
      </c>
      <c r="O122" s="208">
        <f>IF('Indicator Date hidden'!P123="x","x",$O$2-'Indicator Date hidden'!P123)</f>
        <v>0</v>
      </c>
      <c r="P122" s="208">
        <f>IF('Indicator Date hidden'!Q123="x","x",$P$2-'Indicator Date hidden'!Q123)</f>
        <v>0</v>
      </c>
      <c r="Q122" s="208">
        <f>IF('Indicator Date hidden'!R123="x","x",$Q$2-'Indicator Date hidden'!R123)</f>
        <v>3</v>
      </c>
      <c r="R122" s="208">
        <f>IF('Indicator Date hidden'!S123="x","x",$R$2-'Indicator Date hidden'!S123)</f>
        <v>0</v>
      </c>
      <c r="S122" s="208">
        <f>IF('Indicator Date hidden'!T123="x","x",$S$2-'Indicator Date hidden'!T123)</f>
        <v>0</v>
      </c>
      <c r="T122" s="208">
        <f>IF('Indicator Date hidden'!U123="x","x",$T$2-'Indicator Date hidden'!U123)</f>
        <v>0</v>
      </c>
      <c r="U122" s="208">
        <f>IF('Indicator Date hidden'!V123="x","x",$U$2-'Indicator Date hidden'!V123)</f>
        <v>0</v>
      </c>
      <c r="V122" s="208">
        <f>IF('Indicator Date hidden'!W123="x","x",$V$2-'Indicator Date hidden'!W123)</f>
        <v>0</v>
      </c>
      <c r="W122" s="208">
        <f>IF('Indicator Date hidden'!X123="x","x",$W$2-'Indicator Date hidden'!X123)</f>
        <v>3</v>
      </c>
      <c r="X122" s="208" t="str">
        <f>IF('Indicator Date hidden'!Y123="x","x",$X$2-'Indicator Date hidden'!Y123)</f>
        <v>x</v>
      </c>
      <c r="Y122" s="208">
        <f>IF('Indicator Date hidden'!Z123="x","x",$Y$2-'Indicator Date hidden'!Z123)</f>
        <v>0</v>
      </c>
      <c r="Z122" s="208">
        <f>IF('Indicator Date hidden'!AA123="x","x",$Z$2-'Indicator Date hidden'!AA123)</f>
        <v>0</v>
      </c>
      <c r="AA122" s="208">
        <f>IF('Indicator Date hidden'!AB123="x","x",$AA$2-'Indicator Date hidden'!AB123)</f>
        <v>0</v>
      </c>
      <c r="AB122" s="208">
        <f>IF('Indicator Date hidden'!AC123="x","x",$AB$2-'Indicator Date hidden'!AC123)</f>
        <v>0</v>
      </c>
      <c r="AC122" s="208">
        <f>IF('Indicator Date hidden'!AD123="x","x",$AC$2-'Indicator Date hidden'!AD123)</f>
        <v>0</v>
      </c>
      <c r="AD122" s="208">
        <f>IF('Indicator Date hidden'!AE123="x","x",$AD$2-'Indicator Date hidden'!AE123)</f>
        <v>0</v>
      </c>
      <c r="AE122" s="208">
        <f>IF('Indicator Date hidden'!AF123="x","x",$AE$2-'Indicator Date hidden'!AF123)</f>
        <v>0</v>
      </c>
      <c r="AF122" s="208">
        <f>IF('Indicator Date hidden'!AG123="x","x",$AF$2-'Indicator Date hidden'!AG123)</f>
        <v>3</v>
      </c>
      <c r="AG122" s="208">
        <f>IF('Indicator Date hidden'!AH123="x","x",$AG$2-'Indicator Date hidden'!AH123)</f>
        <v>0</v>
      </c>
      <c r="AH122" s="208">
        <f>IF('Indicator Date hidden'!AI123="x","x",$AH$2-'Indicator Date hidden'!AI123)</f>
        <v>0</v>
      </c>
      <c r="AI122" s="208">
        <f>IF('Indicator Date hidden'!AJ123="x","x",$AI$2-'Indicator Date hidden'!AJ123)</f>
        <v>0</v>
      </c>
      <c r="AJ122" s="208">
        <f>IF('Indicator Date hidden'!AK123="x","x",$AJ$2-'Indicator Date hidden'!AK123)</f>
        <v>1</v>
      </c>
      <c r="AK122" s="208">
        <f>IF('Indicator Date hidden'!AL123="x","x",$AK$2-'Indicator Date hidden'!AL123)</f>
        <v>1</v>
      </c>
      <c r="AL122" s="208">
        <f>IF('Indicator Date hidden'!AM123="x","x",$AL$2-'Indicator Date hidden'!AM123)</f>
        <v>0</v>
      </c>
      <c r="AM122" s="208">
        <f>IF('Indicator Date hidden'!AN123="x","x",$AM$2-'Indicator Date hidden'!AN123)</f>
        <v>0</v>
      </c>
      <c r="AN122" s="208">
        <f>IF('Indicator Date hidden'!AO123="x","x",$AN$2-'Indicator Date hidden'!AO123)</f>
        <v>0</v>
      </c>
      <c r="AO122" s="208">
        <f>IF('Indicator Date hidden'!AP123="x","x",$AO$2-'Indicator Date hidden'!AP123)</f>
        <v>0</v>
      </c>
      <c r="AP122" s="208">
        <f>IF('Indicator Date hidden'!AQ123="x","x",$AP$2-'Indicator Date hidden'!AQ123)</f>
        <v>0</v>
      </c>
      <c r="AQ122" s="208">
        <f>IF('Indicator Date hidden'!AR123="x","x",$AQ$2-'Indicator Date hidden'!AR123)</f>
        <v>0</v>
      </c>
      <c r="AR122" s="208">
        <f>IF('Indicator Date hidden'!AS123="x","x",$AR$2-'Indicator Date hidden'!AS123)</f>
        <v>0</v>
      </c>
      <c r="AS122" s="208">
        <f>IF('Indicator Date hidden'!AT123="x","x",$AS$2-'Indicator Date hidden'!AT123)</f>
        <v>0</v>
      </c>
      <c r="AT122" s="208">
        <f>IF('Indicator Date hidden'!AU123="x","x",$AT$2-'Indicator Date hidden'!AU123)</f>
        <v>0</v>
      </c>
      <c r="AU122" s="208">
        <f>IF('Indicator Date hidden'!AV123="x","x",$AU$2-'Indicator Date hidden'!AV123)</f>
        <v>3</v>
      </c>
      <c r="AV122" s="208">
        <f>IF('Indicator Date hidden'!AW123="x","x",$AV$2-'Indicator Date hidden'!AW123)</f>
        <v>0</v>
      </c>
      <c r="AW122" s="208">
        <f>IF('Indicator Date hidden'!AX123="x","x",$AW$2-'Indicator Date hidden'!AX123)</f>
        <v>0</v>
      </c>
      <c r="AX122" s="208">
        <f>IF('Indicator Date hidden'!AY123="x","x",$AX$2-'Indicator Date hidden'!AY123)</f>
        <v>0</v>
      </c>
      <c r="AY122" s="208">
        <f>IF('Indicator Date hidden'!AZ123="x","x",$AY$2-'Indicator Date hidden'!AZ123)</f>
        <v>0</v>
      </c>
      <c r="AZ122" s="208">
        <f>IF('Indicator Date hidden'!BA123="x","x",$AZ$2-'Indicator Date hidden'!BA123)</f>
        <v>0</v>
      </c>
      <c r="BA122">
        <f t="shared" si="15"/>
        <v>14</v>
      </c>
      <c r="BB122" s="21">
        <f t="shared" si="16"/>
        <v>0.28000000000000003</v>
      </c>
      <c r="BC122">
        <f t="shared" si="17"/>
        <v>6</v>
      </c>
      <c r="BD122" s="21">
        <f t="shared" si="18"/>
        <v>0.82559069762201176</v>
      </c>
      <c r="BE122" s="277">
        <f t="shared" si="19"/>
        <v>0</v>
      </c>
    </row>
    <row r="123" spans="1:57" x14ac:dyDescent="0.35">
      <c r="A123" t="s">
        <v>7564</v>
      </c>
      <c r="B123" s="208">
        <f>IF('Indicator Date hidden'!C124="x","x",$B$2-'Indicator Date hidden'!C124)</f>
        <v>0</v>
      </c>
      <c r="C123" s="208">
        <f>IF('Indicator Date hidden'!D124="x","x",$C$2-'Indicator Date hidden'!D124)</f>
        <v>0</v>
      </c>
      <c r="D123" s="208">
        <f>IF('Indicator Date hidden'!E124="x","x",$D$2-'Indicator Date hidden'!E124)</f>
        <v>0</v>
      </c>
      <c r="E123" s="208">
        <f>IF('Indicator Date hidden'!F124="x","x",$E$2-'Indicator Date hidden'!F124)</f>
        <v>0</v>
      </c>
      <c r="F123" s="208">
        <f>IF('Indicator Date hidden'!G124="x","x",$F$2-'Indicator Date hidden'!G124)</f>
        <v>0</v>
      </c>
      <c r="G123" s="208">
        <f>IF('Indicator Date hidden'!H124="x","x",$G$2-'Indicator Date hidden'!H124)</f>
        <v>0</v>
      </c>
      <c r="H123" s="208">
        <f>IF('Indicator Date hidden'!I124="x","x",$H$2-'Indicator Date hidden'!I124)</f>
        <v>0</v>
      </c>
      <c r="I123" s="208">
        <f>IF('Indicator Date hidden'!J124="x","x",$I$2-'Indicator Date hidden'!J124)</f>
        <v>0</v>
      </c>
      <c r="J123" s="208">
        <f>IF('Indicator Date hidden'!K124="x","x",$J$2-'Indicator Date hidden'!K124)</f>
        <v>0</v>
      </c>
      <c r="K123" s="208">
        <f>IF('Indicator Date hidden'!L124="x","x",$K$2-'Indicator Date hidden'!L124)</f>
        <v>0</v>
      </c>
      <c r="L123" s="208">
        <f>IF('Indicator Date hidden'!M124="x","x",$L$2-'Indicator Date hidden'!M124)</f>
        <v>0</v>
      </c>
      <c r="M123" s="208">
        <f>IF('Indicator Date hidden'!N124="x","x",$M$2-'Indicator Date hidden'!N124)</f>
        <v>0</v>
      </c>
      <c r="N123" s="208">
        <f>IF('Indicator Date hidden'!O124="x","x",$N$2-'Indicator Date hidden'!O124)</f>
        <v>0</v>
      </c>
      <c r="O123" s="208">
        <f>IF('Indicator Date hidden'!P124="x","x",$O$2-'Indicator Date hidden'!P124)</f>
        <v>0</v>
      </c>
      <c r="P123" s="208">
        <f>IF('Indicator Date hidden'!Q124="x","x",$P$2-'Indicator Date hidden'!Q124)</f>
        <v>0</v>
      </c>
      <c r="Q123" s="208" t="str">
        <f>IF('Indicator Date hidden'!R124="x","x",$Q$2-'Indicator Date hidden'!R124)</f>
        <v>x</v>
      </c>
      <c r="R123" s="208">
        <f>IF('Indicator Date hidden'!S124="x","x",$R$2-'Indicator Date hidden'!S124)</f>
        <v>0</v>
      </c>
      <c r="S123" s="208">
        <f>IF('Indicator Date hidden'!T124="x","x",$S$2-'Indicator Date hidden'!T124)</f>
        <v>0</v>
      </c>
      <c r="T123" s="208">
        <f>IF('Indicator Date hidden'!U124="x","x",$T$2-'Indicator Date hidden'!U124)</f>
        <v>0</v>
      </c>
      <c r="U123" s="208" t="str">
        <f>IF('Indicator Date hidden'!V124="x","x",$U$2-'Indicator Date hidden'!V124)</f>
        <v>x</v>
      </c>
      <c r="V123" s="208">
        <f>IF('Indicator Date hidden'!W124="x","x",$V$2-'Indicator Date hidden'!W124)</f>
        <v>0</v>
      </c>
      <c r="W123" s="208" t="str">
        <f>IF('Indicator Date hidden'!X124="x","x",$W$2-'Indicator Date hidden'!X124)</f>
        <v>x</v>
      </c>
      <c r="X123" s="208">
        <f>IF('Indicator Date hidden'!Y124="x","x",$X$2-'Indicator Date hidden'!Y124)</f>
        <v>4</v>
      </c>
      <c r="Y123" s="208">
        <f>IF('Indicator Date hidden'!Z124="x","x",$Y$2-'Indicator Date hidden'!Z124)</f>
        <v>0</v>
      </c>
      <c r="Z123" s="208">
        <f>IF('Indicator Date hidden'!AA124="x","x",$Z$2-'Indicator Date hidden'!AA124)</f>
        <v>0</v>
      </c>
      <c r="AA123" s="208" t="str">
        <f>IF('Indicator Date hidden'!AB124="x","x",$AA$2-'Indicator Date hidden'!AB124)</f>
        <v>x</v>
      </c>
      <c r="AB123" s="208">
        <f>IF('Indicator Date hidden'!AC124="x","x",$AB$2-'Indicator Date hidden'!AC124)</f>
        <v>0</v>
      </c>
      <c r="AC123" s="208">
        <f>IF('Indicator Date hidden'!AD124="x","x",$AC$2-'Indicator Date hidden'!AD124)</f>
        <v>0</v>
      </c>
      <c r="AD123" s="208" t="str">
        <f>IF('Indicator Date hidden'!AE124="x","x",$AD$2-'Indicator Date hidden'!AE124)</f>
        <v>x</v>
      </c>
      <c r="AE123" s="208">
        <f>IF('Indicator Date hidden'!AF124="x","x",$AE$2-'Indicator Date hidden'!AF124)</f>
        <v>0</v>
      </c>
      <c r="AF123" s="208">
        <f>IF('Indicator Date hidden'!AG124="x","x",$AF$2-'Indicator Date hidden'!AG124)</f>
        <v>1</v>
      </c>
      <c r="AG123" s="208">
        <f>IF('Indicator Date hidden'!AH124="x","x",$AG$2-'Indicator Date hidden'!AH124)</f>
        <v>0</v>
      </c>
      <c r="AH123" s="208">
        <f>IF('Indicator Date hidden'!AI124="x","x",$AH$2-'Indicator Date hidden'!AI124)</f>
        <v>0</v>
      </c>
      <c r="AI123" s="208">
        <f>IF('Indicator Date hidden'!AJ124="x","x",$AI$2-'Indicator Date hidden'!AJ124)</f>
        <v>0</v>
      </c>
      <c r="AJ123" s="208" t="str">
        <f>IF('Indicator Date hidden'!AK124="x","x",$AJ$2-'Indicator Date hidden'!AK124)</f>
        <v>x</v>
      </c>
      <c r="AK123" s="208">
        <f>IF('Indicator Date hidden'!AL124="x","x",$AK$2-'Indicator Date hidden'!AL124)</f>
        <v>1</v>
      </c>
      <c r="AL123" s="208">
        <f>IF('Indicator Date hidden'!AM124="x","x",$AL$2-'Indicator Date hidden'!AM124)</f>
        <v>0</v>
      </c>
      <c r="AM123" s="208">
        <f>IF('Indicator Date hidden'!AN124="x","x",$AM$2-'Indicator Date hidden'!AN124)</f>
        <v>0</v>
      </c>
      <c r="AN123" s="208">
        <f>IF('Indicator Date hidden'!AO124="x","x",$AN$2-'Indicator Date hidden'!AO124)</f>
        <v>0</v>
      </c>
      <c r="AO123" s="208">
        <f>IF('Indicator Date hidden'!AP124="x","x",$AO$2-'Indicator Date hidden'!AP124)</f>
        <v>0</v>
      </c>
      <c r="AP123" s="208">
        <f>IF('Indicator Date hidden'!AQ124="x","x",$AP$2-'Indicator Date hidden'!AQ124)</f>
        <v>0</v>
      </c>
      <c r="AQ123" s="208">
        <f>IF('Indicator Date hidden'!AR124="x","x",$AQ$2-'Indicator Date hidden'!AR124)</f>
        <v>0</v>
      </c>
      <c r="AR123" s="208">
        <f>IF('Indicator Date hidden'!AS124="x","x",$AR$2-'Indicator Date hidden'!AS124)</f>
        <v>0</v>
      </c>
      <c r="AS123" s="208">
        <f>IF('Indicator Date hidden'!AT124="x","x",$AS$2-'Indicator Date hidden'!AT124)</f>
        <v>0</v>
      </c>
      <c r="AT123" s="208">
        <f>IF('Indicator Date hidden'!AU124="x","x",$AT$2-'Indicator Date hidden'!AU124)</f>
        <v>0</v>
      </c>
      <c r="AU123" s="208" t="str">
        <f>IF('Indicator Date hidden'!AV124="x","x",$AU$2-'Indicator Date hidden'!AV124)</f>
        <v>x</v>
      </c>
      <c r="AV123" s="208">
        <f>IF('Indicator Date hidden'!AW124="x","x",$AV$2-'Indicator Date hidden'!AW124)</f>
        <v>0</v>
      </c>
      <c r="AW123" s="208">
        <f>IF('Indicator Date hidden'!AX124="x","x",$AW$2-'Indicator Date hidden'!AX124)</f>
        <v>0</v>
      </c>
      <c r="AX123" s="208">
        <f>IF('Indicator Date hidden'!AY124="x","x",$AX$2-'Indicator Date hidden'!AY124)</f>
        <v>0</v>
      </c>
      <c r="AY123" s="208">
        <f>IF('Indicator Date hidden'!AZ124="x","x",$AY$2-'Indicator Date hidden'!AZ124)</f>
        <v>0</v>
      </c>
      <c r="AZ123" s="208">
        <f>IF('Indicator Date hidden'!BA124="x","x",$AZ$2-'Indicator Date hidden'!BA124)</f>
        <v>0</v>
      </c>
      <c r="BA123">
        <f t="shared" si="15"/>
        <v>6</v>
      </c>
      <c r="BB123" s="21">
        <f t="shared" si="16"/>
        <v>0.13636363636363635</v>
      </c>
      <c r="BC123">
        <f t="shared" si="17"/>
        <v>3</v>
      </c>
      <c r="BD123" s="21">
        <f t="shared" si="18"/>
        <v>0.62489668567579637</v>
      </c>
      <c r="BE123" s="277">
        <f t="shared" si="19"/>
        <v>0</v>
      </c>
    </row>
    <row r="124" spans="1:57" x14ac:dyDescent="0.35">
      <c r="A124" t="s">
        <v>7566</v>
      </c>
      <c r="B124" s="208">
        <f>IF('Indicator Date hidden'!C125="x","x",$B$2-'Indicator Date hidden'!C125)</f>
        <v>0</v>
      </c>
      <c r="C124" s="208">
        <f>IF('Indicator Date hidden'!D125="x","x",$C$2-'Indicator Date hidden'!D125)</f>
        <v>0</v>
      </c>
      <c r="D124" s="208">
        <f>IF('Indicator Date hidden'!E125="x","x",$D$2-'Indicator Date hidden'!E125)</f>
        <v>0</v>
      </c>
      <c r="E124" s="208">
        <f>IF('Indicator Date hidden'!F125="x","x",$E$2-'Indicator Date hidden'!F125)</f>
        <v>0</v>
      </c>
      <c r="F124" s="208">
        <f>IF('Indicator Date hidden'!G125="x","x",$F$2-'Indicator Date hidden'!G125)</f>
        <v>0</v>
      </c>
      <c r="G124" s="208">
        <f>IF('Indicator Date hidden'!H125="x","x",$G$2-'Indicator Date hidden'!H125)</f>
        <v>0</v>
      </c>
      <c r="H124" s="208">
        <f>IF('Indicator Date hidden'!I125="x","x",$H$2-'Indicator Date hidden'!I125)</f>
        <v>0</v>
      </c>
      <c r="I124" s="208">
        <f>IF('Indicator Date hidden'!J125="x","x",$I$2-'Indicator Date hidden'!J125)</f>
        <v>0</v>
      </c>
      <c r="J124" s="208">
        <f>IF('Indicator Date hidden'!K125="x","x",$J$2-'Indicator Date hidden'!K125)</f>
        <v>0</v>
      </c>
      <c r="K124" s="208">
        <f>IF('Indicator Date hidden'!L125="x","x",$K$2-'Indicator Date hidden'!L125)</f>
        <v>0</v>
      </c>
      <c r="L124" s="208">
        <f>IF('Indicator Date hidden'!M125="x","x",$L$2-'Indicator Date hidden'!M125)</f>
        <v>0</v>
      </c>
      <c r="M124" s="208">
        <f>IF('Indicator Date hidden'!N125="x","x",$M$2-'Indicator Date hidden'!N125)</f>
        <v>0</v>
      </c>
      <c r="N124" s="208">
        <f>IF('Indicator Date hidden'!O125="x","x",$N$2-'Indicator Date hidden'!O125)</f>
        <v>0</v>
      </c>
      <c r="O124" s="208">
        <f>IF('Indicator Date hidden'!P125="x","x",$O$2-'Indicator Date hidden'!P125)</f>
        <v>0</v>
      </c>
      <c r="P124" s="208">
        <f>IF('Indicator Date hidden'!Q125="x","x",$P$2-'Indicator Date hidden'!Q125)</f>
        <v>0</v>
      </c>
      <c r="Q124" s="208" t="str">
        <f>IF('Indicator Date hidden'!R125="x","x",$Q$2-'Indicator Date hidden'!R125)</f>
        <v>x</v>
      </c>
      <c r="R124" s="208">
        <f>IF('Indicator Date hidden'!S125="x","x",$R$2-'Indicator Date hidden'!S125)</f>
        <v>0</v>
      </c>
      <c r="S124" s="208">
        <f>IF('Indicator Date hidden'!T125="x","x",$S$2-'Indicator Date hidden'!T125)</f>
        <v>0</v>
      </c>
      <c r="T124" s="208">
        <f>IF('Indicator Date hidden'!U125="x","x",$T$2-'Indicator Date hidden'!U125)</f>
        <v>0</v>
      </c>
      <c r="U124" s="208" t="str">
        <f>IF('Indicator Date hidden'!V125="x","x",$U$2-'Indicator Date hidden'!V125)</f>
        <v>x</v>
      </c>
      <c r="V124" s="208">
        <f>IF('Indicator Date hidden'!W125="x","x",$V$2-'Indicator Date hidden'!W125)</f>
        <v>0</v>
      </c>
      <c r="W124" s="208" t="str">
        <f>IF('Indicator Date hidden'!X125="x","x",$W$2-'Indicator Date hidden'!X125)</f>
        <v>x</v>
      </c>
      <c r="X124" s="208">
        <f>IF('Indicator Date hidden'!Y125="x","x",$X$2-'Indicator Date hidden'!Y125)</f>
        <v>4</v>
      </c>
      <c r="Y124" s="208">
        <f>IF('Indicator Date hidden'!Z125="x","x",$Y$2-'Indicator Date hidden'!Z125)</f>
        <v>0</v>
      </c>
      <c r="Z124" s="208">
        <f>IF('Indicator Date hidden'!AA125="x","x",$Z$2-'Indicator Date hidden'!AA125)</f>
        <v>0</v>
      </c>
      <c r="AA124" s="208" t="str">
        <f>IF('Indicator Date hidden'!AB125="x","x",$AA$2-'Indicator Date hidden'!AB125)</f>
        <v>x</v>
      </c>
      <c r="AB124" s="208">
        <f>IF('Indicator Date hidden'!AC125="x","x",$AB$2-'Indicator Date hidden'!AC125)</f>
        <v>0</v>
      </c>
      <c r="AC124" s="208">
        <f>IF('Indicator Date hidden'!AD125="x","x",$AC$2-'Indicator Date hidden'!AD125)</f>
        <v>0</v>
      </c>
      <c r="AD124" s="208" t="str">
        <f>IF('Indicator Date hidden'!AE125="x","x",$AD$2-'Indicator Date hidden'!AE125)</f>
        <v>x</v>
      </c>
      <c r="AE124" s="208">
        <f>IF('Indicator Date hidden'!AF125="x","x",$AE$2-'Indicator Date hidden'!AF125)</f>
        <v>0</v>
      </c>
      <c r="AF124" s="208" t="str">
        <f>IF('Indicator Date hidden'!AG125="x","x",$AF$2-'Indicator Date hidden'!AG125)</f>
        <v>x</v>
      </c>
      <c r="AG124" s="208">
        <f>IF('Indicator Date hidden'!AH125="x","x",$AG$2-'Indicator Date hidden'!AH125)</f>
        <v>0</v>
      </c>
      <c r="AH124" s="208">
        <f>IF('Indicator Date hidden'!AI125="x","x",$AH$2-'Indicator Date hidden'!AI125)</f>
        <v>0</v>
      </c>
      <c r="AI124" s="208">
        <f>IF('Indicator Date hidden'!AJ125="x","x",$AI$2-'Indicator Date hidden'!AJ125)</f>
        <v>0</v>
      </c>
      <c r="AJ124" s="208" t="str">
        <f>IF('Indicator Date hidden'!AK125="x","x",$AJ$2-'Indicator Date hidden'!AK125)</f>
        <v>x</v>
      </c>
      <c r="AK124" s="208">
        <f>IF('Indicator Date hidden'!AL125="x","x",$AK$2-'Indicator Date hidden'!AL125)</f>
        <v>1</v>
      </c>
      <c r="AL124" s="208">
        <f>IF('Indicator Date hidden'!AM125="x","x",$AL$2-'Indicator Date hidden'!AM125)</f>
        <v>0</v>
      </c>
      <c r="AM124" s="208">
        <f>IF('Indicator Date hidden'!AN125="x","x",$AM$2-'Indicator Date hidden'!AN125)</f>
        <v>0</v>
      </c>
      <c r="AN124" s="208">
        <f>IF('Indicator Date hidden'!AO125="x","x",$AN$2-'Indicator Date hidden'!AO125)</f>
        <v>0</v>
      </c>
      <c r="AO124" s="208">
        <f>IF('Indicator Date hidden'!AP125="x","x",$AO$2-'Indicator Date hidden'!AP125)</f>
        <v>2</v>
      </c>
      <c r="AP124" s="208" t="str">
        <f>IF('Indicator Date hidden'!AQ125="x","x",$AP$2-'Indicator Date hidden'!AQ125)</f>
        <v>x</v>
      </c>
      <c r="AQ124" s="208">
        <f>IF('Indicator Date hidden'!AR125="x","x",$AQ$2-'Indicator Date hidden'!AR125)</f>
        <v>0</v>
      </c>
      <c r="AR124" s="208">
        <f>IF('Indicator Date hidden'!AS125="x","x",$AR$2-'Indicator Date hidden'!AS125)</f>
        <v>0</v>
      </c>
      <c r="AS124" s="208">
        <f>IF('Indicator Date hidden'!AT125="x","x",$AS$2-'Indicator Date hidden'!AT125)</f>
        <v>0</v>
      </c>
      <c r="AT124" s="208">
        <f>IF('Indicator Date hidden'!AU125="x","x",$AT$2-'Indicator Date hidden'!AU125)</f>
        <v>0</v>
      </c>
      <c r="AU124" s="208" t="str">
        <f>IF('Indicator Date hidden'!AV125="x","x",$AU$2-'Indicator Date hidden'!AV125)</f>
        <v>x</v>
      </c>
      <c r="AV124" s="208">
        <f>IF('Indicator Date hidden'!AW125="x","x",$AV$2-'Indicator Date hidden'!AW125)</f>
        <v>0</v>
      </c>
      <c r="AW124" s="208">
        <f>IF('Indicator Date hidden'!AX125="x","x",$AW$2-'Indicator Date hidden'!AX125)</f>
        <v>0</v>
      </c>
      <c r="AX124" s="208">
        <f>IF('Indicator Date hidden'!AY125="x","x",$AX$2-'Indicator Date hidden'!AY125)</f>
        <v>0</v>
      </c>
      <c r="AY124" s="208" t="str">
        <f>IF('Indicator Date hidden'!AZ125="x","x",$AY$2-'Indicator Date hidden'!AZ125)</f>
        <v>x</v>
      </c>
      <c r="AZ124" s="208">
        <f>IF('Indicator Date hidden'!BA125="x","x",$AZ$2-'Indicator Date hidden'!BA125)</f>
        <v>0</v>
      </c>
      <c r="BA124">
        <f t="shared" si="15"/>
        <v>7</v>
      </c>
      <c r="BB124" s="21">
        <f t="shared" si="16"/>
        <v>0.17073170731707318</v>
      </c>
      <c r="BC124">
        <f t="shared" si="17"/>
        <v>3</v>
      </c>
      <c r="BD124" s="21">
        <f t="shared" si="18"/>
        <v>0.69501496823292719</v>
      </c>
      <c r="BE124" s="277">
        <f t="shared" si="19"/>
        <v>0</v>
      </c>
    </row>
    <row r="125" spans="1:57" x14ac:dyDescent="0.35">
      <c r="A125" t="s">
        <v>7567</v>
      </c>
      <c r="B125" s="208">
        <f>IF('Indicator Date hidden'!C126="x","x",$B$2-'Indicator Date hidden'!C126)</f>
        <v>0</v>
      </c>
      <c r="C125" s="208">
        <f>IF('Indicator Date hidden'!D126="x","x",$C$2-'Indicator Date hidden'!D126)</f>
        <v>0</v>
      </c>
      <c r="D125" s="208">
        <f>IF('Indicator Date hidden'!E126="x","x",$D$2-'Indicator Date hidden'!E126)</f>
        <v>0</v>
      </c>
      <c r="E125" s="208">
        <f>IF('Indicator Date hidden'!F126="x","x",$E$2-'Indicator Date hidden'!F126)</f>
        <v>0</v>
      </c>
      <c r="F125" s="208">
        <f>IF('Indicator Date hidden'!G126="x","x",$F$2-'Indicator Date hidden'!G126)</f>
        <v>0</v>
      </c>
      <c r="G125" s="208">
        <f>IF('Indicator Date hidden'!H126="x","x",$G$2-'Indicator Date hidden'!H126)</f>
        <v>0</v>
      </c>
      <c r="H125" s="208">
        <f>IF('Indicator Date hidden'!I126="x","x",$H$2-'Indicator Date hidden'!I126)</f>
        <v>0</v>
      </c>
      <c r="I125" s="208">
        <f>IF('Indicator Date hidden'!J126="x","x",$I$2-'Indicator Date hidden'!J126)</f>
        <v>0</v>
      </c>
      <c r="J125" s="208">
        <f>IF('Indicator Date hidden'!K126="x","x",$J$2-'Indicator Date hidden'!K126)</f>
        <v>0</v>
      </c>
      <c r="K125" s="208">
        <f>IF('Indicator Date hidden'!L126="x","x",$K$2-'Indicator Date hidden'!L126)</f>
        <v>0</v>
      </c>
      <c r="L125" s="208">
        <f>IF('Indicator Date hidden'!M126="x","x",$L$2-'Indicator Date hidden'!M126)</f>
        <v>0</v>
      </c>
      <c r="M125" s="208">
        <f>IF('Indicator Date hidden'!N126="x","x",$M$2-'Indicator Date hidden'!N126)</f>
        <v>0</v>
      </c>
      <c r="N125" s="208">
        <f>IF('Indicator Date hidden'!O126="x","x",$N$2-'Indicator Date hidden'!O126)</f>
        <v>0</v>
      </c>
      <c r="O125" s="208">
        <f>IF('Indicator Date hidden'!P126="x","x",$O$2-'Indicator Date hidden'!P126)</f>
        <v>0</v>
      </c>
      <c r="P125" s="208">
        <f>IF('Indicator Date hidden'!Q126="x","x",$P$2-'Indicator Date hidden'!Q126)</f>
        <v>0</v>
      </c>
      <c r="Q125" s="208">
        <f>IF('Indicator Date hidden'!R126="x","x",$Q$2-'Indicator Date hidden'!R126)</f>
        <v>2</v>
      </c>
      <c r="R125" s="208">
        <f>IF('Indicator Date hidden'!S126="x","x",$R$2-'Indicator Date hidden'!S126)</f>
        <v>0</v>
      </c>
      <c r="S125" s="208">
        <f>IF('Indicator Date hidden'!T126="x","x",$S$2-'Indicator Date hidden'!T126)</f>
        <v>0</v>
      </c>
      <c r="T125" s="208">
        <f>IF('Indicator Date hidden'!U126="x","x",$T$2-'Indicator Date hidden'!U126)</f>
        <v>0</v>
      </c>
      <c r="U125" s="208">
        <f>IF('Indicator Date hidden'!V126="x","x",$U$2-'Indicator Date hidden'!V126)</f>
        <v>0</v>
      </c>
      <c r="V125" s="208">
        <f>IF('Indicator Date hidden'!W126="x","x",$V$2-'Indicator Date hidden'!W126)</f>
        <v>0</v>
      </c>
      <c r="W125" s="208">
        <f>IF('Indicator Date hidden'!X126="x","x",$W$2-'Indicator Date hidden'!X126)</f>
        <v>8</v>
      </c>
      <c r="X125" s="208">
        <f>IF('Indicator Date hidden'!Y126="x","x",$X$2-'Indicator Date hidden'!Y126)</f>
        <v>0</v>
      </c>
      <c r="Y125" s="208">
        <f>IF('Indicator Date hidden'!Z126="x","x",$Y$2-'Indicator Date hidden'!Z126)</f>
        <v>0</v>
      </c>
      <c r="Z125" s="208">
        <f>IF('Indicator Date hidden'!AA126="x","x",$Z$2-'Indicator Date hidden'!AA126)</f>
        <v>0</v>
      </c>
      <c r="AA125" s="208">
        <f>IF('Indicator Date hidden'!AB126="x","x",$AA$2-'Indicator Date hidden'!AB126)</f>
        <v>0</v>
      </c>
      <c r="AB125" s="208">
        <f>IF('Indicator Date hidden'!AC126="x","x",$AB$2-'Indicator Date hidden'!AC126)</f>
        <v>0</v>
      </c>
      <c r="AC125" s="208">
        <f>IF('Indicator Date hidden'!AD126="x","x",$AC$2-'Indicator Date hidden'!AD126)</f>
        <v>0</v>
      </c>
      <c r="AD125" s="208">
        <f>IF('Indicator Date hidden'!AE126="x","x",$AD$2-'Indicator Date hidden'!AE126)</f>
        <v>0</v>
      </c>
      <c r="AE125" s="208">
        <f>IF('Indicator Date hidden'!AF126="x","x",$AE$2-'Indicator Date hidden'!AF126)</f>
        <v>0</v>
      </c>
      <c r="AF125" s="208">
        <f>IF('Indicator Date hidden'!AG126="x","x",$AF$2-'Indicator Date hidden'!AG126)</f>
        <v>4</v>
      </c>
      <c r="AG125" s="208">
        <f>IF('Indicator Date hidden'!AH126="x","x",$AG$2-'Indicator Date hidden'!AH126)</f>
        <v>0</v>
      </c>
      <c r="AH125" s="208">
        <f>IF('Indicator Date hidden'!AI126="x","x",$AH$2-'Indicator Date hidden'!AI126)</f>
        <v>0</v>
      </c>
      <c r="AI125" s="208">
        <f>IF('Indicator Date hidden'!AJ126="x","x",$AI$2-'Indicator Date hidden'!AJ126)</f>
        <v>0</v>
      </c>
      <c r="AJ125" s="208" t="str">
        <f>IF('Indicator Date hidden'!AK126="x","x",$AJ$2-'Indicator Date hidden'!AK126)</f>
        <v>x</v>
      </c>
      <c r="AK125" s="208">
        <f>IF('Indicator Date hidden'!AL126="x","x",$AK$2-'Indicator Date hidden'!AL126)</f>
        <v>1</v>
      </c>
      <c r="AL125" s="208">
        <f>IF('Indicator Date hidden'!AM126="x","x",$AL$2-'Indicator Date hidden'!AM126)</f>
        <v>0</v>
      </c>
      <c r="AM125" s="208">
        <f>IF('Indicator Date hidden'!AN126="x","x",$AM$2-'Indicator Date hidden'!AN126)</f>
        <v>0</v>
      </c>
      <c r="AN125" s="208">
        <f>IF('Indicator Date hidden'!AO126="x","x",$AN$2-'Indicator Date hidden'!AO126)</f>
        <v>0</v>
      </c>
      <c r="AO125" s="208">
        <f>IF('Indicator Date hidden'!AP126="x","x",$AO$2-'Indicator Date hidden'!AP126)</f>
        <v>0</v>
      </c>
      <c r="AP125" s="208">
        <f>IF('Indicator Date hidden'!AQ126="x","x",$AP$2-'Indicator Date hidden'!AQ126)</f>
        <v>0</v>
      </c>
      <c r="AQ125" s="208">
        <f>IF('Indicator Date hidden'!AR126="x","x",$AQ$2-'Indicator Date hidden'!AR126)</f>
        <v>6</v>
      </c>
      <c r="AR125" s="208">
        <f>IF('Indicator Date hidden'!AS126="x","x",$AR$2-'Indicator Date hidden'!AS126)</f>
        <v>0</v>
      </c>
      <c r="AS125" s="208">
        <f>IF('Indicator Date hidden'!AT126="x","x",$AS$2-'Indicator Date hidden'!AT126)</f>
        <v>0</v>
      </c>
      <c r="AT125" s="208">
        <f>IF('Indicator Date hidden'!AU126="x","x",$AT$2-'Indicator Date hidden'!AU126)</f>
        <v>0</v>
      </c>
      <c r="AU125" s="208" t="str">
        <f>IF('Indicator Date hidden'!AV126="x","x",$AU$2-'Indicator Date hidden'!AV126)</f>
        <v>x</v>
      </c>
      <c r="AV125" s="208">
        <f>IF('Indicator Date hidden'!AW126="x","x",$AV$2-'Indicator Date hidden'!AW126)</f>
        <v>0</v>
      </c>
      <c r="AW125" s="208">
        <f>IF('Indicator Date hidden'!AX126="x","x",$AW$2-'Indicator Date hidden'!AX126)</f>
        <v>0</v>
      </c>
      <c r="AX125" s="208">
        <f>IF('Indicator Date hidden'!AY126="x","x",$AX$2-'Indicator Date hidden'!AY126)</f>
        <v>0</v>
      </c>
      <c r="AY125" s="208">
        <f>IF('Indicator Date hidden'!AZ126="x","x",$AY$2-'Indicator Date hidden'!AZ126)</f>
        <v>0</v>
      </c>
      <c r="AZ125" s="208">
        <f>IF('Indicator Date hidden'!BA126="x","x",$AZ$2-'Indicator Date hidden'!BA126)</f>
        <v>0</v>
      </c>
      <c r="BA125">
        <f t="shared" si="15"/>
        <v>21</v>
      </c>
      <c r="BB125" s="21">
        <f t="shared" si="16"/>
        <v>0.42857142857142855</v>
      </c>
      <c r="BC125">
        <f t="shared" si="17"/>
        <v>5</v>
      </c>
      <c r="BD125" s="21">
        <f t="shared" si="18"/>
        <v>1.5118578920369088</v>
      </c>
      <c r="BE125" s="277">
        <f t="shared" si="19"/>
        <v>0</v>
      </c>
    </row>
    <row r="126" spans="1:57" x14ac:dyDescent="0.35">
      <c r="A126" t="s">
        <v>7568</v>
      </c>
      <c r="B126" s="208">
        <f>IF('Indicator Date hidden'!C127="x","x",$B$2-'Indicator Date hidden'!C127)</f>
        <v>0</v>
      </c>
      <c r="C126" s="208">
        <f>IF('Indicator Date hidden'!D127="x","x",$C$2-'Indicator Date hidden'!D127)</f>
        <v>0</v>
      </c>
      <c r="D126" s="208">
        <f>IF('Indicator Date hidden'!E127="x","x",$D$2-'Indicator Date hidden'!E127)</f>
        <v>0</v>
      </c>
      <c r="E126" s="208">
        <f>IF('Indicator Date hidden'!F127="x","x",$E$2-'Indicator Date hidden'!F127)</f>
        <v>0</v>
      </c>
      <c r="F126" s="208">
        <f>IF('Indicator Date hidden'!G127="x","x",$F$2-'Indicator Date hidden'!G127)</f>
        <v>0</v>
      </c>
      <c r="G126" s="208">
        <f>IF('Indicator Date hidden'!H127="x","x",$G$2-'Indicator Date hidden'!H127)</f>
        <v>0</v>
      </c>
      <c r="H126" s="208">
        <f>IF('Indicator Date hidden'!I127="x","x",$H$2-'Indicator Date hidden'!I127)</f>
        <v>0</v>
      </c>
      <c r="I126" s="208">
        <f>IF('Indicator Date hidden'!J127="x","x",$I$2-'Indicator Date hidden'!J127)</f>
        <v>0</v>
      </c>
      <c r="J126" s="208">
        <f>IF('Indicator Date hidden'!K127="x","x",$J$2-'Indicator Date hidden'!K127)</f>
        <v>0</v>
      </c>
      <c r="K126" s="208">
        <f>IF('Indicator Date hidden'!L127="x","x",$K$2-'Indicator Date hidden'!L127)</f>
        <v>0</v>
      </c>
      <c r="L126" s="208">
        <f>IF('Indicator Date hidden'!M127="x","x",$L$2-'Indicator Date hidden'!M127)</f>
        <v>0</v>
      </c>
      <c r="M126" s="208">
        <f>IF('Indicator Date hidden'!N127="x","x",$M$2-'Indicator Date hidden'!N127)</f>
        <v>0</v>
      </c>
      <c r="N126" s="208">
        <f>IF('Indicator Date hidden'!O127="x","x",$N$2-'Indicator Date hidden'!O127)</f>
        <v>0</v>
      </c>
      <c r="O126" s="208">
        <f>IF('Indicator Date hidden'!P127="x","x",$O$2-'Indicator Date hidden'!P127)</f>
        <v>0</v>
      </c>
      <c r="P126" s="208">
        <f>IF('Indicator Date hidden'!Q127="x","x",$P$2-'Indicator Date hidden'!Q127)</f>
        <v>0</v>
      </c>
      <c r="Q126" s="208">
        <f>IF('Indicator Date hidden'!R127="x","x",$Q$2-'Indicator Date hidden'!R127)</f>
        <v>2</v>
      </c>
      <c r="R126" s="208">
        <f>IF('Indicator Date hidden'!S127="x","x",$R$2-'Indicator Date hidden'!S127)</f>
        <v>0</v>
      </c>
      <c r="S126" s="208">
        <f>IF('Indicator Date hidden'!T127="x","x",$S$2-'Indicator Date hidden'!T127)</f>
        <v>0</v>
      </c>
      <c r="T126" s="208">
        <f>IF('Indicator Date hidden'!U127="x","x",$T$2-'Indicator Date hidden'!U127)</f>
        <v>0</v>
      </c>
      <c r="U126" s="208">
        <f>IF('Indicator Date hidden'!V127="x","x",$U$2-'Indicator Date hidden'!V127)</f>
        <v>0</v>
      </c>
      <c r="V126" s="208">
        <f>IF('Indicator Date hidden'!W127="x","x",$V$2-'Indicator Date hidden'!W127)</f>
        <v>0</v>
      </c>
      <c r="W126" s="208">
        <f>IF('Indicator Date hidden'!X127="x","x",$W$2-'Indicator Date hidden'!X127)</f>
        <v>2</v>
      </c>
      <c r="X126" s="208">
        <f>IF('Indicator Date hidden'!Y127="x","x",$X$2-'Indicator Date hidden'!Y127)</f>
        <v>4</v>
      </c>
      <c r="Y126" s="208">
        <f>IF('Indicator Date hidden'!Z127="x","x",$Y$2-'Indicator Date hidden'!Z127)</f>
        <v>0</v>
      </c>
      <c r="Z126" s="208">
        <f>IF('Indicator Date hidden'!AA127="x","x",$Z$2-'Indicator Date hidden'!AA127)</f>
        <v>0</v>
      </c>
      <c r="AA126" s="208">
        <f>IF('Indicator Date hidden'!AB127="x","x",$AA$2-'Indicator Date hidden'!AB127)</f>
        <v>0</v>
      </c>
      <c r="AB126" s="208">
        <f>IF('Indicator Date hidden'!AC127="x","x",$AB$2-'Indicator Date hidden'!AC127)</f>
        <v>0</v>
      </c>
      <c r="AC126" s="208">
        <f>IF('Indicator Date hidden'!AD127="x","x",$AC$2-'Indicator Date hidden'!AD127)</f>
        <v>0</v>
      </c>
      <c r="AD126" s="208">
        <f>IF('Indicator Date hidden'!AE127="x","x",$AD$2-'Indicator Date hidden'!AE127)</f>
        <v>0</v>
      </c>
      <c r="AE126" s="208">
        <f>IF('Indicator Date hidden'!AF127="x","x",$AE$2-'Indicator Date hidden'!AF127)</f>
        <v>0</v>
      </c>
      <c r="AF126" s="208">
        <f>IF('Indicator Date hidden'!AG127="x","x",$AF$2-'Indicator Date hidden'!AG127)</f>
        <v>2</v>
      </c>
      <c r="AG126" s="208">
        <f>IF('Indicator Date hidden'!AH127="x","x",$AG$2-'Indicator Date hidden'!AH127)</f>
        <v>0</v>
      </c>
      <c r="AH126" s="208">
        <f>IF('Indicator Date hidden'!AI127="x","x",$AH$2-'Indicator Date hidden'!AI127)</f>
        <v>0</v>
      </c>
      <c r="AI126" s="208">
        <f>IF('Indicator Date hidden'!AJ127="x","x",$AI$2-'Indicator Date hidden'!AJ127)</f>
        <v>0</v>
      </c>
      <c r="AJ126" s="208">
        <f>IF('Indicator Date hidden'!AK127="x","x",$AJ$2-'Indicator Date hidden'!AK127)</f>
        <v>1</v>
      </c>
      <c r="AK126" s="208">
        <f>IF('Indicator Date hidden'!AL127="x","x",$AK$2-'Indicator Date hidden'!AL127)</f>
        <v>0</v>
      </c>
      <c r="AL126" s="208">
        <f>IF('Indicator Date hidden'!AM127="x","x",$AL$2-'Indicator Date hidden'!AM127)</f>
        <v>0</v>
      </c>
      <c r="AM126" s="208">
        <f>IF('Indicator Date hidden'!AN127="x","x",$AM$2-'Indicator Date hidden'!AN127)</f>
        <v>0</v>
      </c>
      <c r="AN126" s="208">
        <f>IF('Indicator Date hidden'!AO127="x","x",$AN$2-'Indicator Date hidden'!AO127)</f>
        <v>0</v>
      </c>
      <c r="AO126" s="208">
        <f>IF('Indicator Date hidden'!AP127="x","x",$AO$2-'Indicator Date hidden'!AP127)</f>
        <v>0</v>
      </c>
      <c r="AP126" s="208">
        <f>IF('Indicator Date hidden'!AQ127="x","x",$AP$2-'Indicator Date hidden'!AQ127)</f>
        <v>0</v>
      </c>
      <c r="AQ126" s="208">
        <f>IF('Indicator Date hidden'!AR127="x","x",$AQ$2-'Indicator Date hidden'!AR127)</f>
        <v>0</v>
      </c>
      <c r="AR126" s="208">
        <f>IF('Indicator Date hidden'!AS127="x","x",$AR$2-'Indicator Date hidden'!AS127)</f>
        <v>0</v>
      </c>
      <c r="AS126" s="208">
        <f>IF('Indicator Date hidden'!AT127="x","x",$AS$2-'Indicator Date hidden'!AT127)</f>
        <v>0</v>
      </c>
      <c r="AT126" s="208">
        <f>IF('Indicator Date hidden'!AU127="x","x",$AT$2-'Indicator Date hidden'!AU127)</f>
        <v>0</v>
      </c>
      <c r="AU126" s="208">
        <f>IF('Indicator Date hidden'!AV127="x","x",$AU$2-'Indicator Date hidden'!AV127)</f>
        <v>2</v>
      </c>
      <c r="AV126" s="208">
        <f>IF('Indicator Date hidden'!AW127="x","x",$AV$2-'Indicator Date hidden'!AW127)</f>
        <v>0</v>
      </c>
      <c r="AW126" s="208">
        <f>IF('Indicator Date hidden'!AX127="x","x",$AW$2-'Indicator Date hidden'!AX127)</f>
        <v>0</v>
      </c>
      <c r="AX126" s="208">
        <f>IF('Indicator Date hidden'!AY127="x","x",$AX$2-'Indicator Date hidden'!AY127)</f>
        <v>0</v>
      </c>
      <c r="AY126" s="208">
        <f>IF('Indicator Date hidden'!AZ127="x","x",$AY$2-'Indicator Date hidden'!AZ127)</f>
        <v>0</v>
      </c>
      <c r="AZ126" s="208">
        <f>IF('Indicator Date hidden'!BA127="x","x",$AZ$2-'Indicator Date hidden'!BA127)</f>
        <v>0</v>
      </c>
      <c r="BA126">
        <f t="shared" si="15"/>
        <v>13</v>
      </c>
      <c r="BB126" s="21">
        <f t="shared" si="16"/>
        <v>0.25490196078431371</v>
      </c>
      <c r="BC126">
        <f t="shared" si="17"/>
        <v>6</v>
      </c>
      <c r="BD126" s="21">
        <f t="shared" si="18"/>
        <v>0.7629441748370086</v>
      </c>
      <c r="BE126" s="277">
        <f t="shared" si="19"/>
        <v>0</v>
      </c>
    </row>
    <row r="127" spans="1:57" x14ac:dyDescent="0.35">
      <c r="A127" t="s">
        <v>7569</v>
      </c>
      <c r="B127" s="208">
        <f>IF('Indicator Date hidden'!C128="x","x",$B$2-'Indicator Date hidden'!C128)</f>
        <v>0</v>
      </c>
      <c r="C127" s="208">
        <f>IF('Indicator Date hidden'!D128="x","x",$C$2-'Indicator Date hidden'!D128)</f>
        <v>0</v>
      </c>
      <c r="D127" s="208">
        <f>IF('Indicator Date hidden'!E128="x","x",$D$2-'Indicator Date hidden'!E128)</f>
        <v>0</v>
      </c>
      <c r="E127" s="208">
        <f>IF('Indicator Date hidden'!F128="x","x",$E$2-'Indicator Date hidden'!F128)</f>
        <v>0</v>
      </c>
      <c r="F127" s="208">
        <f>IF('Indicator Date hidden'!G128="x","x",$F$2-'Indicator Date hidden'!G128)</f>
        <v>0</v>
      </c>
      <c r="G127" s="208">
        <f>IF('Indicator Date hidden'!H128="x","x",$G$2-'Indicator Date hidden'!H128)</f>
        <v>0</v>
      </c>
      <c r="H127" s="208">
        <f>IF('Indicator Date hidden'!I128="x","x",$H$2-'Indicator Date hidden'!I128)</f>
        <v>0</v>
      </c>
      <c r="I127" s="208">
        <f>IF('Indicator Date hidden'!J128="x","x",$I$2-'Indicator Date hidden'!J128)</f>
        <v>0</v>
      </c>
      <c r="J127" s="208">
        <f>IF('Indicator Date hidden'!K128="x","x",$J$2-'Indicator Date hidden'!K128)</f>
        <v>0</v>
      </c>
      <c r="K127" s="208">
        <f>IF('Indicator Date hidden'!L128="x","x",$K$2-'Indicator Date hidden'!L128)</f>
        <v>0</v>
      </c>
      <c r="L127" s="208">
        <f>IF('Indicator Date hidden'!M128="x","x",$L$2-'Indicator Date hidden'!M128)</f>
        <v>0</v>
      </c>
      <c r="M127" s="208">
        <f>IF('Indicator Date hidden'!N128="x","x",$M$2-'Indicator Date hidden'!N128)</f>
        <v>0</v>
      </c>
      <c r="N127" s="208">
        <f>IF('Indicator Date hidden'!O128="x","x",$N$2-'Indicator Date hidden'!O128)</f>
        <v>0</v>
      </c>
      <c r="O127" s="208">
        <f>IF('Indicator Date hidden'!P128="x","x",$O$2-'Indicator Date hidden'!P128)</f>
        <v>0</v>
      </c>
      <c r="P127" s="208">
        <f>IF('Indicator Date hidden'!Q128="x","x",$P$2-'Indicator Date hidden'!Q128)</f>
        <v>0</v>
      </c>
      <c r="Q127" s="208">
        <f>IF('Indicator Date hidden'!R128="x","x",$Q$2-'Indicator Date hidden'!R128)</f>
        <v>1</v>
      </c>
      <c r="R127" s="208">
        <f>IF('Indicator Date hidden'!S128="x","x",$R$2-'Indicator Date hidden'!S128)</f>
        <v>0</v>
      </c>
      <c r="S127" s="208">
        <f>IF('Indicator Date hidden'!T128="x","x",$S$2-'Indicator Date hidden'!T128)</f>
        <v>0</v>
      </c>
      <c r="T127" s="208">
        <f>IF('Indicator Date hidden'!U128="x","x",$T$2-'Indicator Date hidden'!U128)</f>
        <v>0</v>
      </c>
      <c r="U127" s="208">
        <f>IF('Indicator Date hidden'!V128="x","x",$U$2-'Indicator Date hidden'!V128)</f>
        <v>0</v>
      </c>
      <c r="V127" s="208">
        <f>IF('Indicator Date hidden'!W128="x","x",$V$2-'Indicator Date hidden'!W128)</f>
        <v>0</v>
      </c>
      <c r="W127" s="208">
        <f>IF('Indicator Date hidden'!X128="x","x",$W$2-'Indicator Date hidden'!X128)</f>
        <v>0</v>
      </c>
      <c r="X127" s="208">
        <f>IF('Indicator Date hidden'!Y128="x","x",$X$2-'Indicator Date hidden'!Y128)</f>
        <v>4</v>
      </c>
      <c r="Y127" s="208">
        <f>IF('Indicator Date hidden'!Z128="x","x",$Y$2-'Indicator Date hidden'!Z128)</f>
        <v>0</v>
      </c>
      <c r="Z127" s="208">
        <f>IF('Indicator Date hidden'!AA128="x","x",$Z$2-'Indicator Date hidden'!AA128)</f>
        <v>0</v>
      </c>
      <c r="AA127" s="208">
        <f>IF('Indicator Date hidden'!AB128="x","x",$AA$2-'Indicator Date hidden'!AB128)</f>
        <v>0</v>
      </c>
      <c r="AB127" s="208">
        <f>IF('Indicator Date hidden'!AC128="x","x",$AB$2-'Indicator Date hidden'!AC128)</f>
        <v>0</v>
      </c>
      <c r="AC127" s="208">
        <f>IF('Indicator Date hidden'!AD128="x","x",$AC$2-'Indicator Date hidden'!AD128)</f>
        <v>0</v>
      </c>
      <c r="AD127" s="208">
        <f>IF('Indicator Date hidden'!AE128="x","x",$AD$2-'Indicator Date hidden'!AE128)</f>
        <v>0</v>
      </c>
      <c r="AE127" s="208" t="str">
        <f>IF('Indicator Date hidden'!AF128="x","x",$AE$2-'Indicator Date hidden'!AF128)</f>
        <v>x</v>
      </c>
      <c r="AF127" s="208">
        <f>IF('Indicator Date hidden'!AG128="x","x",$AF$2-'Indicator Date hidden'!AG128)</f>
        <v>3</v>
      </c>
      <c r="AG127" s="208">
        <f>IF('Indicator Date hidden'!AH128="x","x",$AG$2-'Indicator Date hidden'!AH128)</f>
        <v>0</v>
      </c>
      <c r="AH127" s="208">
        <f>IF('Indicator Date hidden'!AI128="x","x",$AH$2-'Indicator Date hidden'!AI128)</f>
        <v>0</v>
      </c>
      <c r="AI127" s="208">
        <f>IF('Indicator Date hidden'!AJ128="x","x",$AI$2-'Indicator Date hidden'!AJ128)</f>
        <v>0</v>
      </c>
      <c r="AJ127" s="208">
        <f>IF('Indicator Date hidden'!AK128="x","x",$AJ$2-'Indicator Date hidden'!AK128)</f>
        <v>0</v>
      </c>
      <c r="AK127" s="208">
        <f>IF('Indicator Date hidden'!AL128="x","x",$AK$2-'Indicator Date hidden'!AL128)</f>
        <v>1</v>
      </c>
      <c r="AL127" s="208">
        <f>IF('Indicator Date hidden'!AM128="x","x",$AL$2-'Indicator Date hidden'!AM128)</f>
        <v>0</v>
      </c>
      <c r="AM127" s="208">
        <f>IF('Indicator Date hidden'!AN128="x","x",$AM$2-'Indicator Date hidden'!AN128)</f>
        <v>0</v>
      </c>
      <c r="AN127" s="208">
        <f>IF('Indicator Date hidden'!AO128="x","x",$AN$2-'Indicator Date hidden'!AO128)</f>
        <v>0</v>
      </c>
      <c r="AO127" s="208">
        <f>IF('Indicator Date hidden'!AP128="x","x",$AO$2-'Indicator Date hidden'!AP128)</f>
        <v>1</v>
      </c>
      <c r="AP127" s="208">
        <f>IF('Indicator Date hidden'!AQ128="x","x",$AP$2-'Indicator Date hidden'!AQ128)</f>
        <v>1</v>
      </c>
      <c r="AQ127" s="208">
        <f>IF('Indicator Date hidden'!AR128="x","x",$AQ$2-'Indicator Date hidden'!AR128)</f>
        <v>0</v>
      </c>
      <c r="AR127" s="208">
        <f>IF('Indicator Date hidden'!AS128="x","x",$AR$2-'Indicator Date hidden'!AS128)</f>
        <v>0</v>
      </c>
      <c r="AS127" s="208">
        <f>IF('Indicator Date hidden'!AT128="x","x",$AS$2-'Indicator Date hidden'!AT128)</f>
        <v>0</v>
      </c>
      <c r="AT127" s="208">
        <f>IF('Indicator Date hidden'!AU128="x","x",$AT$2-'Indicator Date hidden'!AU128)</f>
        <v>0</v>
      </c>
      <c r="AU127" s="208">
        <f>IF('Indicator Date hidden'!AV128="x","x",$AU$2-'Indicator Date hidden'!AV128)</f>
        <v>6</v>
      </c>
      <c r="AV127" s="208">
        <f>IF('Indicator Date hidden'!AW128="x","x",$AV$2-'Indicator Date hidden'!AW128)</f>
        <v>0</v>
      </c>
      <c r="AW127" s="208">
        <f>IF('Indicator Date hidden'!AX128="x","x",$AW$2-'Indicator Date hidden'!AX128)</f>
        <v>0</v>
      </c>
      <c r="AX127" s="208">
        <f>IF('Indicator Date hidden'!AY128="x","x",$AX$2-'Indicator Date hidden'!AY128)</f>
        <v>0</v>
      </c>
      <c r="AY127" s="208">
        <f>IF('Indicator Date hidden'!AZ128="x","x",$AY$2-'Indicator Date hidden'!AZ128)</f>
        <v>0</v>
      </c>
      <c r="AZ127" s="208">
        <f>IF('Indicator Date hidden'!BA128="x","x",$AZ$2-'Indicator Date hidden'!BA128)</f>
        <v>0</v>
      </c>
      <c r="BA127">
        <f t="shared" si="15"/>
        <v>17</v>
      </c>
      <c r="BB127" s="21">
        <f t="shared" si="16"/>
        <v>0.34</v>
      </c>
      <c r="BC127">
        <f t="shared" si="17"/>
        <v>7</v>
      </c>
      <c r="BD127" s="21">
        <f t="shared" si="18"/>
        <v>1.0883014288330233</v>
      </c>
      <c r="BE127" s="277">
        <f t="shared" si="19"/>
        <v>0</v>
      </c>
    </row>
    <row r="128" spans="1:57" x14ac:dyDescent="0.35">
      <c r="A128" t="s">
        <v>7571</v>
      </c>
      <c r="B128" s="208">
        <f>IF('Indicator Date hidden'!C129="x","x",$B$2-'Indicator Date hidden'!C129)</f>
        <v>0</v>
      </c>
      <c r="C128" s="208">
        <f>IF('Indicator Date hidden'!D129="x","x",$C$2-'Indicator Date hidden'!D129)</f>
        <v>0</v>
      </c>
      <c r="D128" s="208">
        <f>IF('Indicator Date hidden'!E129="x","x",$D$2-'Indicator Date hidden'!E129)</f>
        <v>0</v>
      </c>
      <c r="E128" s="208">
        <f>IF('Indicator Date hidden'!F129="x","x",$E$2-'Indicator Date hidden'!F129)</f>
        <v>0</v>
      </c>
      <c r="F128" s="208">
        <f>IF('Indicator Date hidden'!G129="x","x",$F$2-'Indicator Date hidden'!G129)</f>
        <v>0</v>
      </c>
      <c r="G128" s="208">
        <f>IF('Indicator Date hidden'!H129="x","x",$G$2-'Indicator Date hidden'!H129)</f>
        <v>0</v>
      </c>
      <c r="H128" s="208">
        <f>IF('Indicator Date hidden'!I129="x","x",$H$2-'Indicator Date hidden'!I129)</f>
        <v>0</v>
      </c>
      <c r="I128" s="208">
        <f>IF('Indicator Date hidden'!J129="x","x",$I$2-'Indicator Date hidden'!J129)</f>
        <v>0</v>
      </c>
      <c r="J128" s="208">
        <f>IF('Indicator Date hidden'!K129="x","x",$J$2-'Indicator Date hidden'!K129)</f>
        <v>0</v>
      </c>
      <c r="K128" s="208">
        <f>IF('Indicator Date hidden'!L129="x","x",$K$2-'Indicator Date hidden'!L129)</f>
        <v>0</v>
      </c>
      <c r="L128" s="208">
        <f>IF('Indicator Date hidden'!M129="x","x",$L$2-'Indicator Date hidden'!M129)</f>
        <v>0</v>
      </c>
      <c r="M128" s="208">
        <f>IF('Indicator Date hidden'!N129="x","x",$M$2-'Indicator Date hidden'!N129)</f>
        <v>0</v>
      </c>
      <c r="N128" s="208">
        <f>IF('Indicator Date hidden'!O129="x","x",$N$2-'Indicator Date hidden'!O129)</f>
        <v>0</v>
      </c>
      <c r="O128" s="208">
        <f>IF('Indicator Date hidden'!P129="x","x",$O$2-'Indicator Date hidden'!P129)</f>
        <v>0</v>
      </c>
      <c r="P128" s="208">
        <f>IF('Indicator Date hidden'!Q129="x","x",$P$2-'Indicator Date hidden'!Q129)</f>
        <v>0</v>
      </c>
      <c r="Q128" s="208" t="str">
        <f>IF('Indicator Date hidden'!R129="x","x",$Q$2-'Indicator Date hidden'!R129)</f>
        <v>x</v>
      </c>
      <c r="R128" s="208">
        <f>IF('Indicator Date hidden'!S129="x","x",$R$2-'Indicator Date hidden'!S129)</f>
        <v>0</v>
      </c>
      <c r="S128" s="208">
        <f>IF('Indicator Date hidden'!T129="x","x",$S$2-'Indicator Date hidden'!T129)</f>
        <v>0</v>
      </c>
      <c r="T128" s="208">
        <f>IF('Indicator Date hidden'!U129="x","x",$T$2-'Indicator Date hidden'!U129)</f>
        <v>0</v>
      </c>
      <c r="U128" s="208" t="str">
        <f>IF('Indicator Date hidden'!V129="x","x",$U$2-'Indicator Date hidden'!V129)</f>
        <v>x</v>
      </c>
      <c r="V128" s="208">
        <f>IF('Indicator Date hidden'!W129="x","x",$V$2-'Indicator Date hidden'!W129)</f>
        <v>0</v>
      </c>
      <c r="W128" s="208" t="str">
        <f>IF('Indicator Date hidden'!X129="x","x",$W$2-'Indicator Date hidden'!X129)</f>
        <v>x</v>
      </c>
      <c r="X128" s="208">
        <f>IF('Indicator Date hidden'!Y129="x","x",$X$2-'Indicator Date hidden'!Y129)</f>
        <v>2</v>
      </c>
      <c r="Y128" s="208">
        <f>IF('Indicator Date hidden'!Z129="x","x",$Y$2-'Indicator Date hidden'!Z129)</f>
        <v>0</v>
      </c>
      <c r="Z128" s="208">
        <f>IF('Indicator Date hidden'!AA129="x","x",$Z$2-'Indicator Date hidden'!AA129)</f>
        <v>0</v>
      </c>
      <c r="AA128" s="208">
        <f>IF('Indicator Date hidden'!AB129="x","x",$AA$2-'Indicator Date hidden'!AB129)</f>
        <v>0</v>
      </c>
      <c r="AB128" s="208">
        <f>IF('Indicator Date hidden'!AC129="x","x",$AB$2-'Indicator Date hidden'!AC129)</f>
        <v>0</v>
      </c>
      <c r="AC128" s="208">
        <f>IF('Indicator Date hidden'!AD129="x","x",$AC$2-'Indicator Date hidden'!AD129)</f>
        <v>0</v>
      </c>
      <c r="AD128" s="208" t="str">
        <f>IF('Indicator Date hidden'!AE129="x","x",$AD$2-'Indicator Date hidden'!AE129)</f>
        <v>x</v>
      </c>
      <c r="AE128" s="208">
        <f>IF('Indicator Date hidden'!AF129="x","x",$AE$2-'Indicator Date hidden'!AF129)</f>
        <v>0</v>
      </c>
      <c r="AF128" s="208">
        <f>IF('Indicator Date hidden'!AG129="x","x",$AF$2-'Indicator Date hidden'!AG129)</f>
        <v>1</v>
      </c>
      <c r="AG128" s="208">
        <f>IF('Indicator Date hidden'!AH129="x","x",$AG$2-'Indicator Date hidden'!AH129)</f>
        <v>0</v>
      </c>
      <c r="AH128" s="208">
        <f>IF('Indicator Date hidden'!AI129="x","x",$AH$2-'Indicator Date hidden'!AI129)</f>
        <v>0</v>
      </c>
      <c r="AI128" s="208">
        <f>IF('Indicator Date hidden'!AJ129="x","x",$AI$2-'Indicator Date hidden'!AJ129)</f>
        <v>0</v>
      </c>
      <c r="AJ128" s="208" t="str">
        <f>IF('Indicator Date hidden'!AK129="x","x",$AJ$2-'Indicator Date hidden'!AK129)</f>
        <v>x</v>
      </c>
      <c r="AK128" s="208">
        <f>IF('Indicator Date hidden'!AL129="x","x",$AK$2-'Indicator Date hidden'!AL129)</f>
        <v>1</v>
      </c>
      <c r="AL128" s="208">
        <f>IF('Indicator Date hidden'!AM129="x","x",$AL$2-'Indicator Date hidden'!AM129)</f>
        <v>0</v>
      </c>
      <c r="AM128" s="208">
        <f>IF('Indicator Date hidden'!AN129="x","x",$AM$2-'Indicator Date hidden'!AN129)</f>
        <v>0</v>
      </c>
      <c r="AN128" s="208">
        <f>IF('Indicator Date hidden'!AO129="x","x",$AN$2-'Indicator Date hidden'!AO129)</f>
        <v>0</v>
      </c>
      <c r="AO128" s="208">
        <f>IF('Indicator Date hidden'!AP129="x","x",$AO$2-'Indicator Date hidden'!AP129)</f>
        <v>0</v>
      </c>
      <c r="AP128" s="208">
        <f>IF('Indicator Date hidden'!AQ129="x","x",$AP$2-'Indicator Date hidden'!AQ129)</f>
        <v>0</v>
      </c>
      <c r="AQ128" s="208">
        <f>IF('Indicator Date hidden'!AR129="x","x",$AQ$2-'Indicator Date hidden'!AR129)</f>
        <v>0</v>
      </c>
      <c r="AR128" s="208">
        <f>IF('Indicator Date hidden'!AS129="x","x",$AR$2-'Indicator Date hidden'!AS129)</f>
        <v>0</v>
      </c>
      <c r="AS128" s="208">
        <f>IF('Indicator Date hidden'!AT129="x","x",$AS$2-'Indicator Date hidden'!AT129)</f>
        <v>0</v>
      </c>
      <c r="AT128" s="208">
        <f>IF('Indicator Date hidden'!AU129="x","x",$AT$2-'Indicator Date hidden'!AU129)</f>
        <v>0</v>
      </c>
      <c r="AU128" s="208" t="str">
        <f>IF('Indicator Date hidden'!AV129="x","x",$AU$2-'Indicator Date hidden'!AV129)</f>
        <v>x</v>
      </c>
      <c r="AV128" s="208">
        <f>IF('Indicator Date hidden'!AW129="x","x",$AV$2-'Indicator Date hidden'!AW129)</f>
        <v>0</v>
      </c>
      <c r="AW128" s="208">
        <f>IF('Indicator Date hidden'!AX129="x","x",$AW$2-'Indicator Date hidden'!AX129)</f>
        <v>0</v>
      </c>
      <c r="AX128" s="208">
        <f>IF('Indicator Date hidden'!AY129="x","x",$AX$2-'Indicator Date hidden'!AY129)</f>
        <v>0</v>
      </c>
      <c r="AY128" s="208">
        <f>IF('Indicator Date hidden'!AZ129="x","x",$AY$2-'Indicator Date hidden'!AZ129)</f>
        <v>0</v>
      </c>
      <c r="AZ128" s="208">
        <f>IF('Indicator Date hidden'!BA129="x","x",$AZ$2-'Indicator Date hidden'!BA129)</f>
        <v>0</v>
      </c>
      <c r="BA128">
        <f t="shared" si="15"/>
        <v>4</v>
      </c>
      <c r="BB128" s="21">
        <f t="shared" si="16"/>
        <v>8.8888888888888892E-2</v>
      </c>
      <c r="BC128">
        <f t="shared" si="17"/>
        <v>3</v>
      </c>
      <c r="BD128" s="21">
        <f t="shared" si="18"/>
        <v>0.35416394334464951</v>
      </c>
      <c r="BE128" s="277">
        <f t="shared" si="19"/>
        <v>0</v>
      </c>
    </row>
    <row r="129" spans="1:57" x14ac:dyDescent="0.35">
      <c r="A129" t="s">
        <v>7573</v>
      </c>
      <c r="B129" s="208">
        <f>IF('Indicator Date hidden'!C130="x","x",$B$2-'Indicator Date hidden'!C130)</f>
        <v>0</v>
      </c>
      <c r="C129" s="208">
        <f>IF('Indicator Date hidden'!D130="x","x",$C$2-'Indicator Date hidden'!D130)</f>
        <v>0</v>
      </c>
      <c r="D129" s="208">
        <f>IF('Indicator Date hidden'!E130="x","x",$D$2-'Indicator Date hidden'!E130)</f>
        <v>0</v>
      </c>
      <c r="E129" s="208">
        <f>IF('Indicator Date hidden'!F130="x","x",$E$2-'Indicator Date hidden'!F130)</f>
        <v>0</v>
      </c>
      <c r="F129" s="208">
        <f>IF('Indicator Date hidden'!G130="x","x",$F$2-'Indicator Date hidden'!G130)</f>
        <v>0</v>
      </c>
      <c r="G129" s="208">
        <f>IF('Indicator Date hidden'!H130="x","x",$G$2-'Indicator Date hidden'!H130)</f>
        <v>0</v>
      </c>
      <c r="H129" s="208">
        <f>IF('Indicator Date hidden'!I130="x","x",$H$2-'Indicator Date hidden'!I130)</f>
        <v>0</v>
      </c>
      <c r="I129" s="208">
        <f>IF('Indicator Date hidden'!J130="x","x",$I$2-'Indicator Date hidden'!J130)</f>
        <v>0</v>
      </c>
      <c r="J129" s="208">
        <f>IF('Indicator Date hidden'!K130="x","x",$J$2-'Indicator Date hidden'!K130)</f>
        <v>0</v>
      </c>
      <c r="K129" s="208">
        <f>IF('Indicator Date hidden'!L130="x","x",$K$2-'Indicator Date hidden'!L130)</f>
        <v>0</v>
      </c>
      <c r="L129" s="208">
        <f>IF('Indicator Date hidden'!M130="x","x",$L$2-'Indicator Date hidden'!M130)</f>
        <v>0</v>
      </c>
      <c r="M129" s="208">
        <f>IF('Indicator Date hidden'!N130="x","x",$M$2-'Indicator Date hidden'!N130)</f>
        <v>0</v>
      </c>
      <c r="N129" s="208">
        <f>IF('Indicator Date hidden'!O130="x","x",$N$2-'Indicator Date hidden'!O130)</f>
        <v>0</v>
      </c>
      <c r="O129" s="208">
        <f>IF('Indicator Date hidden'!P130="x","x",$O$2-'Indicator Date hidden'!P130)</f>
        <v>0</v>
      </c>
      <c r="P129" s="208">
        <f>IF('Indicator Date hidden'!Q130="x","x",$P$2-'Indicator Date hidden'!Q130)</f>
        <v>0</v>
      </c>
      <c r="Q129" s="208" t="str">
        <f>IF('Indicator Date hidden'!R130="x","x",$Q$2-'Indicator Date hidden'!R130)</f>
        <v>x</v>
      </c>
      <c r="R129" s="208">
        <f>IF('Indicator Date hidden'!S130="x","x",$R$2-'Indicator Date hidden'!S130)</f>
        <v>0</v>
      </c>
      <c r="S129" s="208">
        <f>IF('Indicator Date hidden'!T130="x","x",$S$2-'Indicator Date hidden'!T130)</f>
        <v>0</v>
      </c>
      <c r="T129" s="208">
        <f>IF('Indicator Date hidden'!U130="x","x",$T$2-'Indicator Date hidden'!U130)</f>
        <v>0</v>
      </c>
      <c r="U129" s="208" t="str">
        <f>IF('Indicator Date hidden'!V130="x","x",$U$2-'Indicator Date hidden'!V130)</f>
        <v>x</v>
      </c>
      <c r="V129" s="208">
        <f>IF('Indicator Date hidden'!W130="x","x",$V$2-'Indicator Date hidden'!W130)</f>
        <v>0</v>
      </c>
      <c r="W129" s="208">
        <f>IF('Indicator Date hidden'!X130="x","x",$W$2-'Indicator Date hidden'!X130)</f>
        <v>5</v>
      </c>
      <c r="X129" s="208">
        <f>IF('Indicator Date hidden'!Y130="x","x",$X$2-'Indicator Date hidden'!Y130)</f>
        <v>2</v>
      </c>
      <c r="Y129" s="208">
        <f>IF('Indicator Date hidden'!Z130="x","x",$Y$2-'Indicator Date hidden'!Z130)</f>
        <v>0</v>
      </c>
      <c r="Z129" s="208">
        <f>IF('Indicator Date hidden'!AA130="x","x",$Z$2-'Indicator Date hidden'!AA130)</f>
        <v>0</v>
      </c>
      <c r="AA129" s="208">
        <f>IF('Indicator Date hidden'!AB130="x","x",$AA$2-'Indicator Date hidden'!AB130)</f>
        <v>0</v>
      </c>
      <c r="AB129" s="208">
        <f>IF('Indicator Date hidden'!AC130="x","x",$AB$2-'Indicator Date hidden'!AC130)</f>
        <v>0</v>
      </c>
      <c r="AC129" s="208">
        <f>IF('Indicator Date hidden'!AD130="x","x",$AC$2-'Indicator Date hidden'!AD130)</f>
        <v>0</v>
      </c>
      <c r="AD129" s="208" t="str">
        <f>IF('Indicator Date hidden'!AE130="x","x",$AD$2-'Indicator Date hidden'!AE130)</f>
        <v>x</v>
      </c>
      <c r="AE129" s="208">
        <f>IF('Indicator Date hidden'!AF130="x","x",$AE$2-'Indicator Date hidden'!AF130)</f>
        <v>0</v>
      </c>
      <c r="AF129" s="208" t="str">
        <f>IF('Indicator Date hidden'!AG130="x","x",$AF$2-'Indicator Date hidden'!AG130)</f>
        <v>x</v>
      </c>
      <c r="AG129" s="208">
        <f>IF('Indicator Date hidden'!AH130="x","x",$AG$2-'Indicator Date hidden'!AH130)</f>
        <v>0</v>
      </c>
      <c r="AH129" s="208">
        <f>IF('Indicator Date hidden'!AI130="x","x",$AH$2-'Indicator Date hidden'!AI130)</f>
        <v>0</v>
      </c>
      <c r="AI129" s="208">
        <f>IF('Indicator Date hidden'!AJ130="x","x",$AI$2-'Indicator Date hidden'!AJ130)</f>
        <v>0</v>
      </c>
      <c r="AJ129" s="208" t="str">
        <f>IF('Indicator Date hidden'!AK130="x","x",$AJ$2-'Indicator Date hidden'!AK130)</f>
        <v>x</v>
      </c>
      <c r="AK129" s="208">
        <f>IF('Indicator Date hidden'!AL130="x","x",$AK$2-'Indicator Date hidden'!AL130)</f>
        <v>1</v>
      </c>
      <c r="AL129" s="208">
        <f>IF('Indicator Date hidden'!AM130="x","x",$AL$2-'Indicator Date hidden'!AM130)</f>
        <v>0</v>
      </c>
      <c r="AM129" s="208">
        <f>IF('Indicator Date hidden'!AN130="x","x",$AM$2-'Indicator Date hidden'!AN130)</f>
        <v>0</v>
      </c>
      <c r="AN129" s="208">
        <f>IF('Indicator Date hidden'!AO130="x","x",$AN$2-'Indicator Date hidden'!AO130)</f>
        <v>0</v>
      </c>
      <c r="AO129" s="208">
        <f>IF('Indicator Date hidden'!AP130="x","x",$AO$2-'Indicator Date hidden'!AP130)</f>
        <v>0</v>
      </c>
      <c r="AP129" s="208">
        <f>IF('Indicator Date hidden'!AQ130="x","x",$AP$2-'Indicator Date hidden'!AQ130)</f>
        <v>0</v>
      </c>
      <c r="AQ129" s="208" t="str">
        <f>IF('Indicator Date hidden'!AR130="x","x",$AQ$2-'Indicator Date hidden'!AR130)</f>
        <v>x</v>
      </c>
      <c r="AR129" s="208">
        <f>IF('Indicator Date hidden'!AS130="x","x",$AR$2-'Indicator Date hidden'!AS130)</f>
        <v>0</v>
      </c>
      <c r="AS129" s="208">
        <f>IF('Indicator Date hidden'!AT130="x","x",$AS$2-'Indicator Date hidden'!AT130)</f>
        <v>0</v>
      </c>
      <c r="AT129" s="208">
        <f>IF('Indicator Date hidden'!AU130="x","x",$AT$2-'Indicator Date hidden'!AU130)</f>
        <v>0</v>
      </c>
      <c r="AU129" s="208">
        <f>IF('Indicator Date hidden'!AV130="x","x",$AU$2-'Indicator Date hidden'!AV130)</f>
        <v>0</v>
      </c>
      <c r="AV129" s="208">
        <f>IF('Indicator Date hidden'!AW130="x","x",$AV$2-'Indicator Date hidden'!AW130)</f>
        <v>0</v>
      </c>
      <c r="AW129" s="208">
        <f>IF('Indicator Date hidden'!AX130="x","x",$AW$2-'Indicator Date hidden'!AX130)</f>
        <v>0</v>
      </c>
      <c r="AX129" s="208">
        <f>IF('Indicator Date hidden'!AY130="x","x",$AX$2-'Indicator Date hidden'!AY130)</f>
        <v>0</v>
      </c>
      <c r="AY129" s="208">
        <f>IF('Indicator Date hidden'!AZ130="x","x",$AY$2-'Indicator Date hidden'!AZ130)</f>
        <v>0</v>
      </c>
      <c r="AZ129" s="208">
        <f>IF('Indicator Date hidden'!BA130="x","x",$AZ$2-'Indicator Date hidden'!BA130)</f>
        <v>0</v>
      </c>
      <c r="BA129">
        <f t="shared" si="15"/>
        <v>8</v>
      </c>
      <c r="BB129" s="21">
        <f t="shared" si="16"/>
        <v>0.17777777777777778</v>
      </c>
      <c r="BC129">
        <f t="shared" si="17"/>
        <v>3</v>
      </c>
      <c r="BD129" s="21">
        <f t="shared" si="18"/>
        <v>0.7969076034240492</v>
      </c>
      <c r="BE129" s="277">
        <f t="shared" si="19"/>
        <v>0</v>
      </c>
    </row>
    <row r="130" spans="1:57" x14ac:dyDescent="0.35">
      <c r="A130" t="s">
        <v>7574</v>
      </c>
      <c r="B130" s="208">
        <f>IF('Indicator Date hidden'!C131="x","x",$B$2-'Indicator Date hidden'!C131)</f>
        <v>0</v>
      </c>
      <c r="C130" s="208">
        <f>IF('Indicator Date hidden'!D131="x","x",$C$2-'Indicator Date hidden'!D131)</f>
        <v>0</v>
      </c>
      <c r="D130" s="208">
        <f>IF('Indicator Date hidden'!E131="x","x",$D$2-'Indicator Date hidden'!E131)</f>
        <v>0</v>
      </c>
      <c r="E130" s="208">
        <f>IF('Indicator Date hidden'!F131="x","x",$E$2-'Indicator Date hidden'!F131)</f>
        <v>0</v>
      </c>
      <c r="F130" s="208">
        <f>IF('Indicator Date hidden'!G131="x","x",$F$2-'Indicator Date hidden'!G131)</f>
        <v>0</v>
      </c>
      <c r="G130" s="208">
        <f>IF('Indicator Date hidden'!H131="x","x",$G$2-'Indicator Date hidden'!H131)</f>
        <v>0</v>
      </c>
      <c r="H130" s="208">
        <f>IF('Indicator Date hidden'!I131="x","x",$H$2-'Indicator Date hidden'!I131)</f>
        <v>0</v>
      </c>
      <c r="I130" s="208">
        <f>IF('Indicator Date hidden'!J131="x","x",$I$2-'Indicator Date hidden'!J131)</f>
        <v>0</v>
      </c>
      <c r="J130" s="208">
        <f>IF('Indicator Date hidden'!K131="x","x",$J$2-'Indicator Date hidden'!K131)</f>
        <v>0</v>
      </c>
      <c r="K130" s="208">
        <f>IF('Indicator Date hidden'!L131="x","x",$K$2-'Indicator Date hidden'!L131)</f>
        <v>0</v>
      </c>
      <c r="L130" s="208">
        <f>IF('Indicator Date hidden'!M131="x","x",$L$2-'Indicator Date hidden'!M131)</f>
        <v>0</v>
      </c>
      <c r="M130" s="208">
        <f>IF('Indicator Date hidden'!N131="x","x",$M$2-'Indicator Date hidden'!N131)</f>
        <v>0</v>
      </c>
      <c r="N130" s="208">
        <f>IF('Indicator Date hidden'!O131="x","x",$N$2-'Indicator Date hidden'!O131)</f>
        <v>0</v>
      </c>
      <c r="O130" s="208">
        <f>IF('Indicator Date hidden'!P131="x","x",$O$2-'Indicator Date hidden'!P131)</f>
        <v>0</v>
      </c>
      <c r="P130" s="208">
        <f>IF('Indicator Date hidden'!Q131="x","x",$P$2-'Indicator Date hidden'!Q131)</f>
        <v>0</v>
      </c>
      <c r="Q130" s="208">
        <f>IF('Indicator Date hidden'!R131="x","x",$Q$2-'Indicator Date hidden'!R131)</f>
        <v>1</v>
      </c>
      <c r="R130" s="208">
        <f>IF('Indicator Date hidden'!S131="x","x",$R$2-'Indicator Date hidden'!S131)</f>
        <v>0</v>
      </c>
      <c r="S130" s="208">
        <f>IF('Indicator Date hidden'!T131="x","x",$S$2-'Indicator Date hidden'!T131)</f>
        <v>0</v>
      </c>
      <c r="T130" s="208">
        <f>IF('Indicator Date hidden'!U131="x","x",$T$2-'Indicator Date hidden'!U131)</f>
        <v>0</v>
      </c>
      <c r="U130" s="208">
        <f>IF('Indicator Date hidden'!V131="x","x",$U$2-'Indicator Date hidden'!V131)</f>
        <v>0</v>
      </c>
      <c r="V130" s="208">
        <f>IF('Indicator Date hidden'!W131="x","x",$V$2-'Indicator Date hidden'!W131)</f>
        <v>0</v>
      </c>
      <c r="W130" s="208">
        <f>IF('Indicator Date hidden'!X131="x","x",$W$2-'Indicator Date hidden'!X131)</f>
        <v>2</v>
      </c>
      <c r="X130" s="208">
        <f>IF('Indicator Date hidden'!Y131="x","x",$X$2-'Indicator Date hidden'!Y131)</f>
        <v>4</v>
      </c>
      <c r="Y130" s="208">
        <f>IF('Indicator Date hidden'!Z131="x","x",$Y$2-'Indicator Date hidden'!Z131)</f>
        <v>0</v>
      </c>
      <c r="Z130" s="208">
        <f>IF('Indicator Date hidden'!AA131="x","x",$Z$2-'Indicator Date hidden'!AA131)</f>
        <v>0</v>
      </c>
      <c r="AA130" s="208">
        <f>IF('Indicator Date hidden'!AB131="x","x",$AA$2-'Indicator Date hidden'!AB131)</f>
        <v>0</v>
      </c>
      <c r="AB130" s="208">
        <f>IF('Indicator Date hidden'!AC131="x","x",$AB$2-'Indicator Date hidden'!AC131)</f>
        <v>0</v>
      </c>
      <c r="AC130" s="208">
        <f>IF('Indicator Date hidden'!AD131="x","x",$AC$2-'Indicator Date hidden'!AD131)</f>
        <v>0</v>
      </c>
      <c r="AD130" s="208">
        <f>IF('Indicator Date hidden'!AE131="x","x",$AD$2-'Indicator Date hidden'!AE131)</f>
        <v>0</v>
      </c>
      <c r="AE130" s="208">
        <f>IF('Indicator Date hidden'!AF131="x","x",$AE$2-'Indicator Date hidden'!AF131)</f>
        <v>0</v>
      </c>
      <c r="AF130" s="208">
        <f>IF('Indicator Date hidden'!AG131="x","x",$AF$2-'Indicator Date hidden'!AG131)</f>
        <v>3</v>
      </c>
      <c r="AG130" s="208">
        <f>IF('Indicator Date hidden'!AH131="x","x",$AG$2-'Indicator Date hidden'!AH131)</f>
        <v>0</v>
      </c>
      <c r="AH130" s="208">
        <f>IF('Indicator Date hidden'!AI131="x","x",$AH$2-'Indicator Date hidden'!AI131)</f>
        <v>0</v>
      </c>
      <c r="AI130" s="208">
        <f>IF('Indicator Date hidden'!AJ131="x","x",$AI$2-'Indicator Date hidden'!AJ131)</f>
        <v>0</v>
      </c>
      <c r="AJ130" s="208">
        <f>IF('Indicator Date hidden'!AK131="x","x",$AJ$2-'Indicator Date hidden'!AK131)</f>
        <v>1</v>
      </c>
      <c r="AK130" s="208">
        <f>IF('Indicator Date hidden'!AL131="x","x",$AK$2-'Indicator Date hidden'!AL131)</f>
        <v>1</v>
      </c>
      <c r="AL130" s="208">
        <f>IF('Indicator Date hidden'!AM131="x","x",$AL$2-'Indicator Date hidden'!AM131)</f>
        <v>0</v>
      </c>
      <c r="AM130" s="208">
        <f>IF('Indicator Date hidden'!AN131="x","x",$AM$2-'Indicator Date hidden'!AN131)</f>
        <v>0</v>
      </c>
      <c r="AN130" s="208">
        <f>IF('Indicator Date hidden'!AO131="x","x",$AN$2-'Indicator Date hidden'!AO131)</f>
        <v>0</v>
      </c>
      <c r="AO130" s="208">
        <f>IF('Indicator Date hidden'!AP131="x","x",$AO$2-'Indicator Date hidden'!AP131)</f>
        <v>0</v>
      </c>
      <c r="AP130" s="208">
        <f>IF('Indicator Date hidden'!AQ131="x","x",$AP$2-'Indicator Date hidden'!AQ131)</f>
        <v>0</v>
      </c>
      <c r="AQ130" s="208">
        <f>IF('Indicator Date hidden'!AR131="x","x",$AQ$2-'Indicator Date hidden'!AR131)</f>
        <v>0</v>
      </c>
      <c r="AR130" s="208">
        <f>IF('Indicator Date hidden'!AS131="x","x",$AR$2-'Indicator Date hidden'!AS131)</f>
        <v>0</v>
      </c>
      <c r="AS130" s="208">
        <f>IF('Indicator Date hidden'!AT131="x","x",$AS$2-'Indicator Date hidden'!AT131)</f>
        <v>0</v>
      </c>
      <c r="AT130" s="208">
        <f>IF('Indicator Date hidden'!AU131="x","x",$AT$2-'Indicator Date hidden'!AU131)</f>
        <v>0</v>
      </c>
      <c r="AU130" s="208">
        <f>IF('Indicator Date hidden'!AV131="x","x",$AU$2-'Indicator Date hidden'!AV131)</f>
        <v>2</v>
      </c>
      <c r="AV130" s="208">
        <f>IF('Indicator Date hidden'!AW131="x","x",$AV$2-'Indicator Date hidden'!AW131)</f>
        <v>0</v>
      </c>
      <c r="AW130" s="208">
        <f>IF('Indicator Date hidden'!AX131="x","x",$AW$2-'Indicator Date hidden'!AX131)</f>
        <v>0</v>
      </c>
      <c r="AX130" s="208">
        <f>IF('Indicator Date hidden'!AY131="x","x",$AX$2-'Indicator Date hidden'!AY131)</f>
        <v>0</v>
      </c>
      <c r="AY130" s="208">
        <f>IF('Indicator Date hidden'!AZ131="x","x",$AY$2-'Indicator Date hidden'!AZ131)</f>
        <v>0</v>
      </c>
      <c r="AZ130" s="208">
        <f>IF('Indicator Date hidden'!BA131="x","x",$AZ$2-'Indicator Date hidden'!BA131)</f>
        <v>0</v>
      </c>
      <c r="BA130">
        <f t="shared" si="15"/>
        <v>14</v>
      </c>
      <c r="BB130" s="21">
        <f t="shared" si="16"/>
        <v>0.27450980392156865</v>
      </c>
      <c r="BC130">
        <f t="shared" si="17"/>
        <v>7</v>
      </c>
      <c r="BD130" s="21">
        <f t="shared" si="18"/>
        <v>0.79405712671829753</v>
      </c>
      <c r="BE130" s="277">
        <f t="shared" si="19"/>
        <v>0</v>
      </c>
    </row>
    <row r="131" spans="1:57" x14ac:dyDescent="0.35">
      <c r="A131" t="s">
        <v>7576</v>
      </c>
      <c r="B131" s="208">
        <f>IF('Indicator Date hidden'!C132="x","x",$B$2-'Indicator Date hidden'!C132)</f>
        <v>0</v>
      </c>
      <c r="C131" s="208">
        <f>IF('Indicator Date hidden'!D132="x","x",$C$2-'Indicator Date hidden'!D132)</f>
        <v>0</v>
      </c>
      <c r="D131" s="208">
        <f>IF('Indicator Date hidden'!E132="x","x",$D$2-'Indicator Date hidden'!E132)</f>
        <v>0</v>
      </c>
      <c r="E131" s="208">
        <f>IF('Indicator Date hidden'!F132="x","x",$E$2-'Indicator Date hidden'!F132)</f>
        <v>0</v>
      </c>
      <c r="F131" s="208">
        <f>IF('Indicator Date hidden'!G132="x","x",$F$2-'Indicator Date hidden'!G132)</f>
        <v>0</v>
      </c>
      <c r="G131" s="208">
        <f>IF('Indicator Date hidden'!H132="x","x",$G$2-'Indicator Date hidden'!H132)</f>
        <v>0</v>
      </c>
      <c r="H131" s="208">
        <f>IF('Indicator Date hidden'!I132="x","x",$H$2-'Indicator Date hidden'!I132)</f>
        <v>0</v>
      </c>
      <c r="I131" s="208">
        <f>IF('Indicator Date hidden'!J132="x","x",$I$2-'Indicator Date hidden'!J132)</f>
        <v>0</v>
      </c>
      <c r="J131" s="208">
        <f>IF('Indicator Date hidden'!K132="x","x",$J$2-'Indicator Date hidden'!K132)</f>
        <v>0</v>
      </c>
      <c r="K131" s="208">
        <f>IF('Indicator Date hidden'!L132="x","x",$K$2-'Indicator Date hidden'!L132)</f>
        <v>0</v>
      </c>
      <c r="L131" s="208">
        <f>IF('Indicator Date hidden'!M132="x","x",$L$2-'Indicator Date hidden'!M132)</f>
        <v>0</v>
      </c>
      <c r="M131" s="208">
        <f>IF('Indicator Date hidden'!N132="x","x",$M$2-'Indicator Date hidden'!N132)</f>
        <v>0</v>
      </c>
      <c r="N131" s="208">
        <f>IF('Indicator Date hidden'!O132="x","x",$N$2-'Indicator Date hidden'!O132)</f>
        <v>0</v>
      </c>
      <c r="O131" s="208">
        <f>IF('Indicator Date hidden'!P132="x","x",$O$2-'Indicator Date hidden'!P132)</f>
        <v>0</v>
      </c>
      <c r="P131" s="208">
        <f>IF('Indicator Date hidden'!Q132="x","x",$P$2-'Indicator Date hidden'!Q132)</f>
        <v>0</v>
      </c>
      <c r="Q131" s="208" t="str">
        <f>IF('Indicator Date hidden'!R132="x","x",$Q$2-'Indicator Date hidden'!R132)</f>
        <v>x</v>
      </c>
      <c r="R131" s="208">
        <f>IF('Indicator Date hidden'!S132="x","x",$R$2-'Indicator Date hidden'!S132)</f>
        <v>0</v>
      </c>
      <c r="S131" s="208">
        <f>IF('Indicator Date hidden'!T132="x","x",$S$2-'Indicator Date hidden'!T132)</f>
        <v>0</v>
      </c>
      <c r="T131" s="208">
        <f>IF('Indicator Date hidden'!U132="x","x",$T$2-'Indicator Date hidden'!U132)</f>
        <v>0</v>
      </c>
      <c r="U131" s="208">
        <f>IF('Indicator Date hidden'!V132="x","x",$U$2-'Indicator Date hidden'!V132)</f>
        <v>0</v>
      </c>
      <c r="V131" s="208">
        <f>IF('Indicator Date hidden'!W132="x","x",$V$2-'Indicator Date hidden'!W132)</f>
        <v>0</v>
      </c>
      <c r="W131" s="208">
        <f>IF('Indicator Date hidden'!X132="x","x",$W$2-'Indicator Date hidden'!X132)</f>
        <v>4</v>
      </c>
      <c r="X131" s="208">
        <f>IF('Indicator Date hidden'!Y132="x","x",$X$2-'Indicator Date hidden'!Y132)</f>
        <v>4</v>
      </c>
      <c r="Y131" s="208">
        <f>IF('Indicator Date hidden'!Z132="x","x",$Y$2-'Indicator Date hidden'!Z132)</f>
        <v>0</v>
      </c>
      <c r="Z131" s="208">
        <f>IF('Indicator Date hidden'!AA132="x","x",$Z$2-'Indicator Date hidden'!AA132)</f>
        <v>0</v>
      </c>
      <c r="AA131" s="208">
        <f>IF('Indicator Date hidden'!AB132="x","x",$AA$2-'Indicator Date hidden'!AB132)</f>
        <v>4</v>
      </c>
      <c r="AB131" s="208">
        <f>IF('Indicator Date hidden'!AC132="x","x",$AB$2-'Indicator Date hidden'!AC132)</f>
        <v>0</v>
      </c>
      <c r="AC131" s="208">
        <f>IF('Indicator Date hidden'!AD132="x","x",$AC$2-'Indicator Date hidden'!AD132)</f>
        <v>0</v>
      </c>
      <c r="AD131" s="208" t="str">
        <f>IF('Indicator Date hidden'!AE132="x","x",$AD$2-'Indicator Date hidden'!AE132)</f>
        <v>x</v>
      </c>
      <c r="AE131" s="208" t="str">
        <f>IF('Indicator Date hidden'!AF132="x","x",$AE$2-'Indicator Date hidden'!AF132)</f>
        <v>x</v>
      </c>
      <c r="AF131" s="208" t="str">
        <f>IF('Indicator Date hidden'!AG132="x","x",$AF$2-'Indicator Date hidden'!AG132)</f>
        <v>x</v>
      </c>
      <c r="AG131" s="208">
        <f>IF('Indicator Date hidden'!AH132="x","x",$AG$2-'Indicator Date hidden'!AH132)</f>
        <v>0</v>
      </c>
      <c r="AH131" s="208">
        <f>IF('Indicator Date hidden'!AI132="x","x",$AH$2-'Indicator Date hidden'!AI132)</f>
        <v>0</v>
      </c>
      <c r="AI131" s="208">
        <f>IF('Indicator Date hidden'!AJ132="x","x",$AI$2-'Indicator Date hidden'!AJ132)</f>
        <v>0</v>
      </c>
      <c r="AJ131" s="208" t="str">
        <f>IF('Indicator Date hidden'!AK132="x","x",$AJ$2-'Indicator Date hidden'!AK132)</f>
        <v>x</v>
      </c>
      <c r="AK131" s="208">
        <f>IF('Indicator Date hidden'!AL132="x","x",$AK$2-'Indicator Date hidden'!AL132)</f>
        <v>1</v>
      </c>
      <c r="AL131" s="208">
        <f>IF('Indicator Date hidden'!AM132="x","x",$AL$2-'Indicator Date hidden'!AM132)</f>
        <v>0</v>
      </c>
      <c r="AM131" s="208">
        <f>IF('Indicator Date hidden'!AN132="x","x",$AM$2-'Indicator Date hidden'!AN132)</f>
        <v>0</v>
      </c>
      <c r="AN131" s="208">
        <f>IF('Indicator Date hidden'!AO132="x","x",$AN$2-'Indicator Date hidden'!AO132)</f>
        <v>0</v>
      </c>
      <c r="AO131" s="208" t="str">
        <f>IF('Indicator Date hidden'!AP132="x","x",$AO$2-'Indicator Date hidden'!AP132)</f>
        <v>x</v>
      </c>
      <c r="AP131" s="208" t="str">
        <f>IF('Indicator Date hidden'!AQ132="x","x",$AP$2-'Indicator Date hidden'!AQ132)</f>
        <v>x</v>
      </c>
      <c r="AQ131" s="208">
        <f>IF('Indicator Date hidden'!AR132="x","x",$AQ$2-'Indicator Date hidden'!AR132)</f>
        <v>4</v>
      </c>
      <c r="AR131" s="208">
        <f>IF('Indicator Date hidden'!AS132="x","x",$AR$2-'Indicator Date hidden'!AS132)</f>
        <v>0</v>
      </c>
      <c r="AS131" s="208" t="str">
        <f>IF('Indicator Date hidden'!AT132="x","x",$AS$2-'Indicator Date hidden'!AT132)</f>
        <v>x</v>
      </c>
      <c r="AT131" s="208">
        <f>IF('Indicator Date hidden'!AU132="x","x",$AT$2-'Indicator Date hidden'!AU132)</f>
        <v>0</v>
      </c>
      <c r="AU131" s="208">
        <f>IF('Indicator Date hidden'!AV132="x","x",$AU$2-'Indicator Date hidden'!AV132)</f>
        <v>1</v>
      </c>
      <c r="AV131" s="208" t="str">
        <f>IF('Indicator Date hidden'!AW132="x","x",$AV$2-'Indicator Date hidden'!AW132)</f>
        <v>x</v>
      </c>
      <c r="AW131" s="208">
        <f>IF('Indicator Date hidden'!AX132="x","x",$AW$2-'Indicator Date hidden'!AX132)</f>
        <v>0</v>
      </c>
      <c r="AX131" s="208">
        <f>IF('Indicator Date hidden'!AY132="x","x",$AX$2-'Indicator Date hidden'!AY132)</f>
        <v>0</v>
      </c>
      <c r="AY131" s="208">
        <f>IF('Indicator Date hidden'!AZ132="x","x",$AY$2-'Indicator Date hidden'!AZ132)</f>
        <v>0</v>
      </c>
      <c r="AZ131" s="208">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77">
        <f t="shared" ref="BE131:BE162" si="24">MEDIAN(B131:AZ131)</f>
        <v>0</v>
      </c>
    </row>
    <row r="132" spans="1:57" x14ac:dyDescent="0.35">
      <c r="A132" t="s">
        <v>7577</v>
      </c>
      <c r="B132" s="208">
        <f>IF('Indicator Date hidden'!C133="x","x",$B$2-'Indicator Date hidden'!C133)</f>
        <v>0</v>
      </c>
      <c r="C132" s="208">
        <f>IF('Indicator Date hidden'!D133="x","x",$C$2-'Indicator Date hidden'!D133)</f>
        <v>0</v>
      </c>
      <c r="D132" s="208">
        <f>IF('Indicator Date hidden'!E133="x","x",$D$2-'Indicator Date hidden'!E133)</f>
        <v>0</v>
      </c>
      <c r="E132" s="208">
        <f>IF('Indicator Date hidden'!F133="x","x",$E$2-'Indicator Date hidden'!F133)</f>
        <v>0</v>
      </c>
      <c r="F132" s="208">
        <f>IF('Indicator Date hidden'!G133="x","x",$F$2-'Indicator Date hidden'!G133)</f>
        <v>0</v>
      </c>
      <c r="G132" s="208">
        <f>IF('Indicator Date hidden'!H133="x","x",$G$2-'Indicator Date hidden'!H133)</f>
        <v>0</v>
      </c>
      <c r="H132" s="208">
        <f>IF('Indicator Date hidden'!I133="x","x",$H$2-'Indicator Date hidden'!I133)</f>
        <v>0</v>
      </c>
      <c r="I132" s="208">
        <f>IF('Indicator Date hidden'!J133="x","x",$I$2-'Indicator Date hidden'!J133)</f>
        <v>0</v>
      </c>
      <c r="J132" s="208">
        <f>IF('Indicator Date hidden'!K133="x","x",$J$2-'Indicator Date hidden'!K133)</f>
        <v>0</v>
      </c>
      <c r="K132" s="208">
        <f>IF('Indicator Date hidden'!L133="x","x",$K$2-'Indicator Date hidden'!L133)</f>
        <v>2</v>
      </c>
      <c r="L132" s="208">
        <f>IF('Indicator Date hidden'!M133="x","x",$L$2-'Indicator Date hidden'!M133)</f>
        <v>0</v>
      </c>
      <c r="M132" s="208">
        <f>IF('Indicator Date hidden'!N133="x","x",$M$2-'Indicator Date hidden'!N133)</f>
        <v>0</v>
      </c>
      <c r="N132" s="208">
        <f>IF('Indicator Date hidden'!O133="x","x",$N$2-'Indicator Date hidden'!O133)</f>
        <v>0</v>
      </c>
      <c r="O132" s="208">
        <f>IF('Indicator Date hidden'!P133="x","x",$O$2-'Indicator Date hidden'!P133)</f>
        <v>0</v>
      </c>
      <c r="P132" s="208">
        <f>IF('Indicator Date hidden'!Q133="x","x",$P$2-'Indicator Date hidden'!Q133)</f>
        <v>0</v>
      </c>
      <c r="Q132" s="208">
        <f>IF('Indicator Date hidden'!R133="x","x",$Q$2-'Indicator Date hidden'!R133)</f>
        <v>4</v>
      </c>
      <c r="R132" s="208">
        <f>IF('Indicator Date hidden'!S133="x","x",$R$2-'Indicator Date hidden'!S133)</f>
        <v>0</v>
      </c>
      <c r="S132" s="208">
        <f>IF('Indicator Date hidden'!T133="x","x",$S$2-'Indicator Date hidden'!T133)</f>
        <v>0</v>
      </c>
      <c r="T132" s="208">
        <f>IF('Indicator Date hidden'!U133="x","x",$T$2-'Indicator Date hidden'!U133)</f>
        <v>0</v>
      </c>
      <c r="U132" s="208">
        <f>IF('Indicator Date hidden'!V133="x","x",$U$2-'Indicator Date hidden'!V133)</f>
        <v>0</v>
      </c>
      <c r="V132" s="208">
        <f>IF('Indicator Date hidden'!W133="x","x",$V$2-'Indicator Date hidden'!W133)</f>
        <v>0</v>
      </c>
      <c r="W132" s="208">
        <f>IF('Indicator Date hidden'!X133="x","x",$W$2-'Indicator Date hidden'!X133)</f>
        <v>0</v>
      </c>
      <c r="X132" s="208">
        <f>IF('Indicator Date hidden'!Y133="x","x",$X$2-'Indicator Date hidden'!Y133)</f>
        <v>2</v>
      </c>
      <c r="Y132" s="208">
        <f>IF('Indicator Date hidden'!Z133="x","x",$Y$2-'Indicator Date hidden'!Z133)</f>
        <v>2</v>
      </c>
      <c r="Z132" s="208">
        <f>IF('Indicator Date hidden'!AA133="x","x",$Z$2-'Indicator Date hidden'!AA133)</f>
        <v>0</v>
      </c>
      <c r="AA132" s="208" t="str">
        <f>IF('Indicator Date hidden'!AB133="x","x",$AA$2-'Indicator Date hidden'!AB133)</f>
        <v>x</v>
      </c>
      <c r="AB132" s="208" t="str">
        <f>IF('Indicator Date hidden'!AC133="x","x",$AB$2-'Indicator Date hidden'!AC133)</f>
        <v>x</v>
      </c>
      <c r="AC132" s="208">
        <f>IF('Indicator Date hidden'!AD133="x","x",$AC$2-'Indicator Date hidden'!AD133)</f>
        <v>0</v>
      </c>
      <c r="AD132" s="208" t="str">
        <f>IF('Indicator Date hidden'!AE133="x","x",$AD$2-'Indicator Date hidden'!AE133)</f>
        <v>x</v>
      </c>
      <c r="AE132" s="208" t="str">
        <f>IF('Indicator Date hidden'!AF133="x","x",$AE$2-'Indicator Date hidden'!AF133)</f>
        <v>x</v>
      </c>
      <c r="AF132" s="208">
        <f>IF('Indicator Date hidden'!AG133="x","x",$AF$2-'Indicator Date hidden'!AG133)</f>
        <v>4</v>
      </c>
      <c r="AG132" s="208">
        <f>IF('Indicator Date hidden'!AH133="x","x",$AG$2-'Indicator Date hidden'!AH133)</f>
        <v>0</v>
      </c>
      <c r="AH132" s="208">
        <f>IF('Indicator Date hidden'!AI133="x","x",$AH$2-'Indicator Date hidden'!AI133)</f>
        <v>0</v>
      </c>
      <c r="AI132" s="208">
        <f>IF('Indicator Date hidden'!AJ133="x","x",$AI$2-'Indicator Date hidden'!AJ133)</f>
        <v>0</v>
      </c>
      <c r="AJ132" s="208">
        <f>IF('Indicator Date hidden'!AK133="x","x",$AJ$2-'Indicator Date hidden'!AK133)</f>
        <v>1</v>
      </c>
      <c r="AK132" s="208">
        <f>IF('Indicator Date hidden'!AL133="x","x",$AK$2-'Indicator Date hidden'!AL133)</f>
        <v>1</v>
      </c>
      <c r="AL132" s="208">
        <f>IF('Indicator Date hidden'!AM133="x","x",$AL$2-'Indicator Date hidden'!AM133)</f>
        <v>0</v>
      </c>
      <c r="AM132" s="208">
        <f>IF('Indicator Date hidden'!AN133="x","x",$AM$2-'Indicator Date hidden'!AN133)</f>
        <v>0</v>
      </c>
      <c r="AN132" s="208">
        <f>IF('Indicator Date hidden'!AO133="x","x",$AN$2-'Indicator Date hidden'!AO133)</f>
        <v>0</v>
      </c>
      <c r="AO132" s="208" t="str">
        <f>IF('Indicator Date hidden'!AP133="x","x",$AO$2-'Indicator Date hidden'!AP133)</f>
        <v>x</v>
      </c>
      <c r="AP132" s="208" t="str">
        <f>IF('Indicator Date hidden'!AQ133="x","x",$AP$2-'Indicator Date hidden'!AQ133)</f>
        <v>x</v>
      </c>
      <c r="AQ132" s="208">
        <f>IF('Indicator Date hidden'!AR133="x","x",$AQ$2-'Indicator Date hidden'!AR133)</f>
        <v>0</v>
      </c>
      <c r="AR132" s="208">
        <f>IF('Indicator Date hidden'!AS133="x","x",$AR$2-'Indicator Date hidden'!AS133)</f>
        <v>0</v>
      </c>
      <c r="AS132" s="208" t="str">
        <f>IF('Indicator Date hidden'!AT133="x","x",$AS$2-'Indicator Date hidden'!AT133)</f>
        <v>x</v>
      </c>
      <c r="AT132" s="208">
        <f>IF('Indicator Date hidden'!AU133="x","x",$AT$2-'Indicator Date hidden'!AU133)</f>
        <v>0</v>
      </c>
      <c r="AU132" s="208">
        <f>IF('Indicator Date hidden'!AV133="x","x",$AU$2-'Indicator Date hidden'!AV133)</f>
        <v>0</v>
      </c>
      <c r="AV132" s="208">
        <f>IF('Indicator Date hidden'!AW133="x","x",$AV$2-'Indicator Date hidden'!AW133)</f>
        <v>0</v>
      </c>
      <c r="AW132" s="208">
        <f>IF('Indicator Date hidden'!AX133="x","x",$AW$2-'Indicator Date hidden'!AX133)</f>
        <v>0</v>
      </c>
      <c r="AX132" s="208">
        <f>IF('Indicator Date hidden'!AY133="x","x",$AX$2-'Indicator Date hidden'!AY133)</f>
        <v>0</v>
      </c>
      <c r="AY132" s="208">
        <f>IF('Indicator Date hidden'!AZ133="x","x",$AY$2-'Indicator Date hidden'!AZ133)</f>
        <v>0</v>
      </c>
      <c r="AZ132" s="208">
        <f>IF('Indicator Date hidden'!BA133="x","x",$AZ$2-'Indicator Date hidden'!BA133)</f>
        <v>0</v>
      </c>
      <c r="BA132">
        <f t="shared" si="20"/>
        <v>16</v>
      </c>
      <c r="BB132" s="21">
        <f t="shared" si="21"/>
        <v>0.36363636363636365</v>
      </c>
      <c r="BC132">
        <f t="shared" si="22"/>
        <v>7</v>
      </c>
      <c r="BD132" s="21">
        <f t="shared" si="23"/>
        <v>0.95562709280130176</v>
      </c>
      <c r="BE132" s="277">
        <f t="shared" si="24"/>
        <v>0</v>
      </c>
    </row>
    <row r="133" spans="1:57" x14ac:dyDescent="0.35">
      <c r="A133" t="s">
        <v>7579</v>
      </c>
      <c r="B133" s="208">
        <f>IF('Indicator Date hidden'!C134="x","x",$B$2-'Indicator Date hidden'!C134)</f>
        <v>0</v>
      </c>
      <c r="C133" s="208">
        <f>IF('Indicator Date hidden'!D134="x","x",$C$2-'Indicator Date hidden'!D134)</f>
        <v>0</v>
      </c>
      <c r="D133" s="208">
        <f>IF('Indicator Date hidden'!E134="x","x",$D$2-'Indicator Date hidden'!E134)</f>
        <v>0</v>
      </c>
      <c r="E133" s="208">
        <f>IF('Indicator Date hidden'!F134="x","x",$E$2-'Indicator Date hidden'!F134)</f>
        <v>0</v>
      </c>
      <c r="F133" s="208">
        <f>IF('Indicator Date hidden'!G134="x","x",$F$2-'Indicator Date hidden'!G134)</f>
        <v>0</v>
      </c>
      <c r="G133" s="208">
        <f>IF('Indicator Date hidden'!H134="x","x",$G$2-'Indicator Date hidden'!H134)</f>
        <v>0</v>
      </c>
      <c r="H133" s="208">
        <f>IF('Indicator Date hidden'!I134="x","x",$H$2-'Indicator Date hidden'!I134)</f>
        <v>0</v>
      </c>
      <c r="I133" s="208">
        <f>IF('Indicator Date hidden'!J134="x","x",$I$2-'Indicator Date hidden'!J134)</f>
        <v>0</v>
      </c>
      <c r="J133" s="208">
        <f>IF('Indicator Date hidden'!K134="x","x",$J$2-'Indicator Date hidden'!K134)</f>
        <v>0</v>
      </c>
      <c r="K133" s="208">
        <f>IF('Indicator Date hidden'!L134="x","x",$K$2-'Indicator Date hidden'!L134)</f>
        <v>0</v>
      </c>
      <c r="L133" s="208">
        <f>IF('Indicator Date hidden'!M134="x","x",$L$2-'Indicator Date hidden'!M134)</f>
        <v>0</v>
      </c>
      <c r="M133" s="208">
        <f>IF('Indicator Date hidden'!N134="x","x",$M$2-'Indicator Date hidden'!N134)</f>
        <v>0</v>
      </c>
      <c r="N133" s="208">
        <f>IF('Indicator Date hidden'!O134="x","x",$N$2-'Indicator Date hidden'!O134)</f>
        <v>0</v>
      </c>
      <c r="O133" s="208">
        <f>IF('Indicator Date hidden'!P134="x","x",$O$2-'Indicator Date hidden'!P134)</f>
        <v>0</v>
      </c>
      <c r="P133" s="208">
        <f>IF('Indicator Date hidden'!Q134="x","x",$P$2-'Indicator Date hidden'!Q134)</f>
        <v>0</v>
      </c>
      <c r="Q133" s="208" t="str">
        <f>IF('Indicator Date hidden'!R134="x","x",$Q$2-'Indicator Date hidden'!R134)</f>
        <v>x</v>
      </c>
      <c r="R133" s="208">
        <f>IF('Indicator Date hidden'!S134="x","x",$R$2-'Indicator Date hidden'!S134)</f>
        <v>0</v>
      </c>
      <c r="S133" s="208">
        <f>IF('Indicator Date hidden'!T134="x","x",$S$2-'Indicator Date hidden'!T134)</f>
        <v>0</v>
      </c>
      <c r="T133" s="208">
        <f>IF('Indicator Date hidden'!U134="x","x",$T$2-'Indicator Date hidden'!U134)</f>
        <v>0</v>
      </c>
      <c r="U133" s="208">
        <f>IF('Indicator Date hidden'!V134="x","x",$U$2-'Indicator Date hidden'!V134)</f>
        <v>0</v>
      </c>
      <c r="V133" s="208">
        <f>IF('Indicator Date hidden'!W134="x","x",$V$2-'Indicator Date hidden'!W134)</f>
        <v>0</v>
      </c>
      <c r="W133" s="208">
        <f>IF('Indicator Date hidden'!X134="x","x",$W$2-'Indicator Date hidden'!X134)</f>
        <v>6</v>
      </c>
      <c r="X133" s="208">
        <f>IF('Indicator Date hidden'!Y134="x","x",$X$2-'Indicator Date hidden'!Y134)</f>
        <v>1</v>
      </c>
      <c r="Y133" s="208">
        <f>IF('Indicator Date hidden'!Z134="x","x",$Y$2-'Indicator Date hidden'!Z134)</f>
        <v>0</v>
      </c>
      <c r="Z133" s="208">
        <f>IF('Indicator Date hidden'!AA134="x","x",$Z$2-'Indicator Date hidden'!AA134)</f>
        <v>0</v>
      </c>
      <c r="AA133" s="208">
        <f>IF('Indicator Date hidden'!AB134="x","x",$AA$2-'Indicator Date hidden'!AB134)</f>
        <v>0</v>
      </c>
      <c r="AB133" s="208">
        <f>IF('Indicator Date hidden'!AC134="x","x",$AB$2-'Indicator Date hidden'!AC134)</f>
        <v>0</v>
      </c>
      <c r="AC133" s="208">
        <f>IF('Indicator Date hidden'!AD134="x","x",$AC$2-'Indicator Date hidden'!AD134)</f>
        <v>0</v>
      </c>
      <c r="AD133" s="208">
        <f>IF('Indicator Date hidden'!AE134="x","x",$AD$2-'Indicator Date hidden'!AE134)</f>
        <v>0</v>
      </c>
      <c r="AE133" s="208">
        <f>IF('Indicator Date hidden'!AF134="x","x",$AE$2-'Indicator Date hidden'!AF134)</f>
        <v>0</v>
      </c>
      <c r="AF133" s="208">
        <f>IF('Indicator Date hidden'!AG134="x","x",$AF$2-'Indicator Date hidden'!AG134)</f>
        <v>0</v>
      </c>
      <c r="AG133" s="208">
        <f>IF('Indicator Date hidden'!AH134="x","x",$AG$2-'Indicator Date hidden'!AH134)</f>
        <v>0</v>
      </c>
      <c r="AH133" s="208">
        <f>IF('Indicator Date hidden'!AI134="x","x",$AH$2-'Indicator Date hidden'!AI134)</f>
        <v>0</v>
      </c>
      <c r="AI133" s="208">
        <f>IF('Indicator Date hidden'!AJ134="x","x",$AI$2-'Indicator Date hidden'!AJ134)</f>
        <v>0</v>
      </c>
      <c r="AJ133" s="208" t="str">
        <f>IF('Indicator Date hidden'!AK134="x","x",$AJ$2-'Indicator Date hidden'!AK134)</f>
        <v>x</v>
      </c>
      <c r="AK133" s="208">
        <f>IF('Indicator Date hidden'!AL134="x","x",$AK$2-'Indicator Date hidden'!AL134)</f>
        <v>1</v>
      </c>
      <c r="AL133" s="208">
        <f>IF('Indicator Date hidden'!AM134="x","x",$AL$2-'Indicator Date hidden'!AM134)</f>
        <v>0</v>
      </c>
      <c r="AM133" s="208">
        <f>IF('Indicator Date hidden'!AN134="x","x",$AM$2-'Indicator Date hidden'!AN134)</f>
        <v>0</v>
      </c>
      <c r="AN133" s="208">
        <f>IF('Indicator Date hidden'!AO134="x","x",$AN$2-'Indicator Date hidden'!AO134)</f>
        <v>0</v>
      </c>
      <c r="AO133" s="208">
        <f>IF('Indicator Date hidden'!AP134="x","x",$AO$2-'Indicator Date hidden'!AP134)</f>
        <v>0</v>
      </c>
      <c r="AP133" s="208">
        <f>IF('Indicator Date hidden'!AQ134="x","x",$AP$2-'Indicator Date hidden'!AQ134)</f>
        <v>0</v>
      </c>
      <c r="AQ133" s="208">
        <f>IF('Indicator Date hidden'!AR134="x","x",$AQ$2-'Indicator Date hidden'!AR134)</f>
        <v>4</v>
      </c>
      <c r="AR133" s="208">
        <f>IF('Indicator Date hidden'!AS134="x","x",$AR$2-'Indicator Date hidden'!AS134)</f>
        <v>0</v>
      </c>
      <c r="AS133" s="208">
        <f>IF('Indicator Date hidden'!AT134="x","x",$AS$2-'Indicator Date hidden'!AT134)</f>
        <v>0</v>
      </c>
      <c r="AT133" s="208">
        <f>IF('Indicator Date hidden'!AU134="x","x",$AT$2-'Indicator Date hidden'!AU134)</f>
        <v>0</v>
      </c>
      <c r="AU133" s="208">
        <f>IF('Indicator Date hidden'!AV134="x","x",$AU$2-'Indicator Date hidden'!AV134)</f>
        <v>4</v>
      </c>
      <c r="AV133" s="208">
        <f>IF('Indicator Date hidden'!AW134="x","x",$AV$2-'Indicator Date hidden'!AW134)</f>
        <v>0</v>
      </c>
      <c r="AW133" s="208">
        <f>IF('Indicator Date hidden'!AX134="x","x",$AW$2-'Indicator Date hidden'!AX134)</f>
        <v>0</v>
      </c>
      <c r="AX133" s="208">
        <f>IF('Indicator Date hidden'!AY134="x","x",$AX$2-'Indicator Date hidden'!AY134)</f>
        <v>0</v>
      </c>
      <c r="AY133" s="208">
        <f>IF('Indicator Date hidden'!AZ134="x","x",$AY$2-'Indicator Date hidden'!AZ134)</f>
        <v>0</v>
      </c>
      <c r="AZ133" s="208">
        <f>IF('Indicator Date hidden'!BA134="x","x",$AZ$2-'Indicator Date hidden'!BA134)</f>
        <v>0</v>
      </c>
      <c r="BA133">
        <f t="shared" si="20"/>
        <v>16</v>
      </c>
      <c r="BB133" s="21">
        <f t="shared" si="21"/>
        <v>0.32653061224489793</v>
      </c>
      <c r="BC133">
        <f t="shared" si="22"/>
        <v>5</v>
      </c>
      <c r="BD133" s="21">
        <f t="shared" si="23"/>
        <v>1.1497604915104713</v>
      </c>
      <c r="BE133" s="277">
        <f t="shared" si="24"/>
        <v>0</v>
      </c>
    </row>
    <row r="134" spans="1:57" x14ac:dyDescent="0.35">
      <c r="A134" t="s">
        <v>7581</v>
      </c>
      <c r="B134" s="208">
        <f>IF('Indicator Date hidden'!C135="x","x",$B$2-'Indicator Date hidden'!C135)</f>
        <v>0</v>
      </c>
      <c r="C134" s="208">
        <f>IF('Indicator Date hidden'!D135="x","x",$C$2-'Indicator Date hidden'!D135)</f>
        <v>0</v>
      </c>
      <c r="D134" s="208">
        <f>IF('Indicator Date hidden'!E135="x","x",$D$2-'Indicator Date hidden'!E135)</f>
        <v>0</v>
      </c>
      <c r="E134" s="208">
        <f>IF('Indicator Date hidden'!F135="x","x",$E$2-'Indicator Date hidden'!F135)</f>
        <v>0</v>
      </c>
      <c r="F134" s="208">
        <f>IF('Indicator Date hidden'!G135="x","x",$F$2-'Indicator Date hidden'!G135)</f>
        <v>0</v>
      </c>
      <c r="G134" s="208">
        <f>IF('Indicator Date hidden'!H135="x","x",$G$2-'Indicator Date hidden'!H135)</f>
        <v>0</v>
      </c>
      <c r="H134" s="208">
        <f>IF('Indicator Date hidden'!I135="x","x",$H$2-'Indicator Date hidden'!I135)</f>
        <v>0</v>
      </c>
      <c r="I134" s="208">
        <f>IF('Indicator Date hidden'!J135="x","x",$I$2-'Indicator Date hidden'!J135)</f>
        <v>0</v>
      </c>
      <c r="J134" s="208">
        <f>IF('Indicator Date hidden'!K135="x","x",$J$2-'Indicator Date hidden'!K135)</f>
        <v>0</v>
      </c>
      <c r="K134" s="208">
        <f>IF('Indicator Date hidden'!L135="x","x",$K$2-'Indicator Date hidden'!L135)</f>
        <v>0</v>
      </c>
      <c r="L134" s="208">
        <f>IF('Indicator Date hidden'!M135="x","x",$L$2-'Indicator Date hidden'!M135)</f>
        <v>0</v>
      </c>
      <c r="M134" s="208">
        <f>IF('Indicator Date hidden'!N135="x","x",$M$2-'Indicator Date hidden'!N135)</f>
        <v>0</v>
      </c>
      <c r="N134" s="208">
        <f>IF('Indicator Date hidden'!O135="x","x",$N$2-'Indicator Date hidden'!O135)</f>
        <v>0</v>
      </c>
      <c r="O134" s="208">
        <f>IF('Indicator Date hidden'!P135="x","x",$O$2-'Indicator Date hidden'!P135)</f>
        <v>0</v>
      </c>
      <c r="P134" s="208">
        <f>IF('Indicator Date hidden'!Q135="x","x",$P$2-'Indicator Date hidden'!Q135)</f>
        <v>0</v>
      </c>
      <c r="Q134" s="208" t="str">
        <f>IF('Indicator Date hidden'!R135="x","x",$Q$2-'Indicator Date hidden'!R135)</f>
        <v>x</v>
      </c>
      <c r="R134" s="208">
        <f>IF('Indicator Date hidden'!S135="x","x",$R$2-'Indicator Date hidden'!S135)</f>
        <v>0</v>
      </c>
      <c r="S134" s="208">
        <f>IF('Indicator Date hidden'!T135="x","x",$S$2-'Indicator Date hidden'!T135)</f>
        <v>0</v>
      </c>
      <c r="T134" s="208">
        <f>IF('Indicator Date hidden'!U135="x","x",$T$2-'Indicator Date hidden'!U135)</f>
        <v>0</v>
      </c>
      <c r="U134" s="208">
        <f>IF('Indicator Date hidden'!V135="x","x",$U$2-'Indicator Date hidden'!V135)</f>
        <v>0</v>
      </c>
      <c r="V134" s="208">
        <f>IF('Indicator Date hidden'!W135="x","x",$V$2-'Indicator Date hidden'!W135)</f>
        <v>0</v>
      </c>
      <c r="W134" s="208">
        <f>IF('Indicator Date hidden'!X135="x","x",$W$2-'Indicator Date hidden'!X135)</f>
        <v>3</v>
      </c>
      <c r="X134" s="208">
        <f>IF('Indicator Date hidden'!Y135="x","x",$X$2-'Indicator Date hidden'!Y135)</f>
        <v>4</v>
      </c>
      <c r="Y134" s="208">
        <f>IF('Indicator Date hidden'!Z135="x","x",$Y$2-'Indicator Date hidden'!Z135)</f>
        <v>0</v>
      </c>
      <c r="Z134" s="208">
        <f>IF('Indicator Date hidden'!AA135="x","x",$Z$2-'Indicator Date hidden'!AA135)</f>
        <v>0</v>
      </c>
      <c r="AA134" s="208">
        <f>IF('Indicator Date hidden'!AB135="x","x",$AA$2-'Indicator Date hidden'!AB135)</f>
        <v>0</v>
      </c>
      <c r="AB134" s="208">
        <f>IF('Indicator Date hidden'!AC135="x","x",$AB$2-'Indicator Date hidden'!AC135)</f>
        <v>0</v>
      </c>
      <c r="AC134" s="208">
        <f>IF('Indicator Date hidden'!AD135="x","x",$AC$2-'Indicator Date hidden'!AD135)</f>
        <v>0</v>
      </c>
      <c r="AD134" s="208">
        <f>IF('Indicator Date hidden'!AE135="x","x",$AD$2-'Indicator Date hidden'!AE135)</f>
        <v>0</v>
      </c>
      <c r="AE134" s="208">
        <f>IF('Indicator Date hidden'!AF135="x","x",$AE$2-'Indicator Date hidden'!AF135)</f>
        <v>0</v>
      </c>
      <c r="AF134" s="208">
        <f>IF('Indicator Date hidden'!AG135="x","x",$AF$2-'Indicator Date hidden'!AG135)</f>
        <v>4</v>
      </c>
      <c r="AG134" s="208">
        <f>IF('Indicator Date hidden'!AH135="x","x",$AG$2-'Indicator Date hidden'!AH135)</f>
        <v>0</v>
      </c>
      <c r="AH134" s="208">
        <f>IF('Indicator Date hidden'!AI135="x","x",$AH$2-'Indicator Date hidden'!AI135)</f>
        <v>0</v>
      </c>
      <c r="AI134" s="208">
        <f>IF('Indicator Date hidden'!AJ135="x","x",$AI$2-'Indicator Date hidden'!AJ135)</f>
        <v>0</v>
      </c>
      <c r="AJ134" s="208">
        <f>IF('Indicator Date hidden'!AK135="x","x",$AJ$2-'Indicator Date hidden'!AK135)</f>
        <v>1</v>
      </c>
      <c r="AK134" s="208">
        <f>IF('Indicator Date hidden'!AL135="x","x",$AK$2-'Indicator Date hidden'!AL135)</f>
        <v>1</v>
      </c>
      <c r="AL134" s="208">
        <f>IF('Indicator Date hidden'!AM135="x","x",$AL$2-'Indicator Date hidden'!AM135)</f>
        <v>0</v>
      </c>
      <c r="AM134" s="208">
        <f>IF('Indicator Date hidden'!AN135="x","x",$AM$2-'Indicator Date hidden'!AN135)</f>
        <v>0</v>
      </c>
      <c r="AN134" s="208">
        <f>IF('Indicator Date hidden'!AO135="x","x",$AN$2-'Indicator Date hidden'!AO135)</f>
        <v>0</v>
      </c>
      <c r="AO134" s="208" t="str">
        <f>IF('Indicator Date hidden'!AP135="x","x",$AO$2-'Indicator Date hidden'!AP135)</f>
        <v>x</v>
      </c>
      <c r="AP134" s="208" t="str">
        <f>IF('Indicator Date hidden'!AQ135="x","x",$AP$2-'Indicator Date hidden'!AQ135)</f>
        <v>x</v>
      </c>
      <c r="AQ134" s="208">
        <f>IF('Indicator Date hidden'!AR135="x","x",$AQ$2-'Indicator Date hidden'!AR135)</f>
        <v>4</v>
      </c>
      <c r="AR134" s="208">
        <f>IF('Indicator Date hidden'!AS135="x","x",$AR$2-'Indicator Date hidden'!AS135)</f>
        <v>0</v>
      </c>
      <c r="AS134" s="208">
        <f>IF('Indicator Date hidden'!AT135="x","x",$AS$2-'Indicator Date hidden'!AT135)</f>
        <v>0</v>
      </c>
      <c r="AT134" s="208">
        <f>IF('Indicator Date hidden'!AU135="x","x",$AT$2-'Indicator Date hidden'!AU135)</f>
        <v>0</v>
      </c>
      <c r="AU134" s="208">
        <f>IF('Indicator Date hidden'!AV135="x","x",$AU$2-'Indicator Date hidden'!AV135)</f>
        <v>1</v>
      </c>
      <c r="AV134" s="208">
        <f>IF('Indicator Date hidden'!AW135="x","x",$AV$2-'Indicator Date hidden'!AW135)</f>
        <v>0</v>
      </c>
      <c r="AW134" s="208">
        <f>IF('Indicator Date hidden'!AX135="x","x",$AW$2-'Indicator Date hidden'!AX135)</f>
        <v>0</v>
      </c>
      <c r="AX134" s="208">
        <f>IF('Indicator Date hidden'!AY135="x","x",$AX$2-'Indicator Date hidden'!AY135)</f>
        <v>0</v>
      </c>
      <c r="AY134" s="208">
        <f>IF('Indicator Date hidden'!AZ135="x","x",$AY$2-'Indicator Date hidden'!AZ135)</f>
        <v>0</v>
      </c>
      <c r="AZ134" s="208">
        <f>IF('Indicator Date hidden'!BA135="x","x",$AZ$2-'Indicator Date hidden'!BA135)</f>
        <v>0</v>
      </c>
      <c r="BA134">
        <f t="shared" si="20"/>
        <v>18</v>
      </c>
      <c r="BB134" s="21">
        <f t="shared" si="21"/>
        <v>0.375</v>
      </c>
      <c r="BC134">
        <f t="shared" si="22"/>
        <v>7</v>
      </c>
      <c r="BD134" s="21">
        <f t="shared" si="23"/>
        <v>1.0532687216470449</v>
      </c>
      <c r="BE134" s="277">
        <f t="shared" si="24"/>
        <v>0</v>
      </c>
    </row>
    <row r="135" spans="1:57" x14ac:dyDescent="0.35">
      <c r="A135" t="s">
        <v>7583</v>
      </c>
      <c r="B135" s="208">
        <f>IF('Indicator Date hidden'!C136="x","x",$B$2-'Indicator Date hidden'!C136)</f>
        <v>0</v>
      </c>
      <c r="C135" s="208">
        <f>IF('Indicator Date hidden'!D136="x","x",$C$2-'Indicator Date hidden'!D136)</f>
        <v>0</v>
      </c>
      <c r="D135" s="208">
        <f>IF('Indicator Date hidden'!E136="x","x",$D$2-'Indicator Date hidden'!E136)</f>
        <v>0</v>
      </c>
      <c r="E135" s="208">
        <f>IF('Indicator Date hidden'!F136="x","x",$E$2-'Indicator Date hidden'!F136)</f>
        <v>0</v>
      </c>
      <c r="F135" s="208">
        <f>IF('Indicator Date hidden'!G136="x","x",$F$2-'Indicator Date hidden'!G136)</f>
        <v>0</v>
      </c>
      <c r="G135" s="208">
        <f>IF('Indicator Date hidden'!H136="x","x",$G$2-'Indicator Date hidden'!H136)</f>
        <v>0</v>
      </c>
      <c r="H135" s="208">
        <f>IF('Indicator Date hidden'!I136="x","x",$H$2-'Indicator Date hidden'!I136)</f>
        <v>0</v>
      </c>
      <c r="I135" s="208">
        <f>IF('Indicator Date hidden'!J136="x","x",$I$2-'Indicator Date hidden'!J136)</f>
        <v>0</v>
      </c>
      <c r="J135" s="208">
        <f>IF('Indicator Date hidden'!K136="x","x",$J$2-'Indicator Date hidden'!K136)</f>
        <v>0</v>
      </c>
      <c r="K135" s="208">
        <f>IF('Indicator Date hidden'!L136="x","x",$K$2-'Indicator Date hidden'!L136)</f>
        <v>0</v>
      </c>
      <c r="L135" s="208">
        <f>IF('Indicator Date hidden'!M136="x","x",$L$2-'Indicator Date hidden'!M136)</f>
        <v>0</v>
      </c>
      <c r="M135" s="208">
        <f>IF('Indicator Date hidden'!N136="x","x",$M$2-'Indicator Date hidden'!N136)</f>
        <v>0</v>
      </c>
      <c r="N135" s="208">
        <f>IF('Indicator Date hidden'!O136="x","x",$N$2-'Indicator Date hidden'!O136)</f>
        <v>0</v>
      </c>
      <c r="O135" s="208">
        <f>IF('Indicator Date hidden'!P136="x","x",$O$2-'Indicator Date hidden'!P136)</f>
        <v>0</v>
      </c>
      <c r="P135" s="208">
        <f>IF('Indicator Date hidden'!Q136="x","x",$P$2-'Indicator Date hidden'!Q136)</f>
        <v>0</v>
      </c>
      <c r="Q135" s="208" t="str">
        <f>IF('Indicator Date hidden'!R136="x","x",$Q$2-'Indicator Date hidden'!R136)</f>
        <v>x</v>
      </c>
      <c r="R135" s="208">
        <f>IF('Indicator Date hidden'!S136="x","x",$R$2-'Indicator Date hidden'!S136)</f>
        <v>0</v>
      </c>
      <c r="S135" s="208">
        <f>IF('Indicator Date hidden'!T136="x","x",$S$2-'Indicator Date hidden'!T136)</f>
        <v>0</v>
      </c>
      <c r="T135" s="208">
        <f>IF('Indicator Date hidden'!U136="x","x",$T$2-'Indicator Date hidden'!U136)</f>
        <v>0</v>
      </c>
      <c r="U135" s="208">
        <f>IF('Indicator Date hidden'!V136="x","x",$U$2-'Indicator Date hidden'!V136)</f>
        <v>0</v>
      </c>
      <c r="V135" s="208">
        <f>IF('Indicator Date hidden'!W136="x","x",$V$2-'Indicator Date hidden'!W136)</f>
        <v>0</v>
      </c>
      <c r="W135" s="208">
        <f>IF('Indicator Date hidden'!X136="x","x",$W$2-'Indicator Date hidden'!X136)</f>
        <v>2</v>
      </c>
      <c r="X135" s="208">
        <f>IF('Indicator Date hidden'!Y136="x","x",$X$2-'Indicator Date hidden'!Y136)</f>
        <v>2</v>
      </c>
      <c r="Y135" s="208">
        <f>IF('Indicator Date hidden'!Z136="x","x",$Y$2-'Indicator Date hidden'!Z136)</f>
        <v>0</v>
      </c>
      <c r="Z135" s="208">
        <f>IF('Indicator Date hidden'!AA136="x","x",$Z$2-'Indicator Date hidden'!AA136)</f>
        <v>0</v>
      </c>
      <c r="AA135" s="208">
        <f>IF('Indicator Date hidden'!AB136="x","x",$AA$2-'Indicator Date hidden'!AB136)</f>
        <v>0</v>
      </c>
      <c r="AB135" s="208">
        <f>IF('Indicator Date hidden'!AC136="x","x",$AB$2-'Indicator Date hidden'!AC136)</f>
        <v>0</v>
      </c>
      <c r="AC135" s="208">
        <f>IF('Indicator Date hidden'!AD136="x","x",$AC$2-'Indicator Date hidden'!AD136)</f>
        <v>0</v>
      </c>
      <c r="AD135" s="208">
        <f>IF('Indicator Date hidden'!AE136="x","x",$AD$2-'Indicator Date hidden'!AE136)</f>
        <v>0</v>
      </c>
      <c r="AE135" s="208">
        <f>IF('Indicator Date hidden'!AF136="x","x",$AE$2-'Indicator Date hidden'!AF136)</f>
        <v>0</v>
      </c>
      <c r="AF135" s="208">
        <f>IF('Indicator Date hidden'!AG136="x","x",$AF$2-'Indicator Date hidden'!AG136)</f>
        <v>0</v>
      </c>
      <c r="AG135" s="208">
        <f>IF('Indicator Date hidden'!AH136="x","x",$AG$2-'Indicator Date hidden'!AH136)</f>
        <v>0</v>
      </c>
      <c r="AH135" s="208">
        <f>IF('Indicator Date hidden'!AI136="x","x",$AH$2-'Indicator Date hidden'!AI136)</f>
        <v>0</v>
      </c>
      <c r="AI135" s="208">
        <f>IF('Indicator Date hidden'!AJ136="x","x",$AI$2-'Indicator Date hidden'!AJ136)</f>
        <v>0</v>
      </c>
      <c r="AJ135" s="208" t="str">
        <f>IF('Indicator Date hidden'!AK136="x","x",$AJ$2-'Indicator Date hidden'!AK136)</f>
        <v>x</v>
      </c>
      <c r="AK135" s="208">
        <f>IF('Indicator Date hidden'!AL136="x","x",$AK$2-'Indicator Date hidden'!AL136)</f>
        <v>1</v>
      </c>
      <c r="AL135" s="208">
        <f>IF('Indicator Date hidden'!AM136="x","x",$AL$2-'Indicator Date hidden'!AM136)</f>
        <v>0</v>
      </c>
      <c r="AM135" s="208">
        <f>IF('Indicator Date hidden'!AN136="x","x",$AM$2-'Indicator Date hidden'!AN136)</f>
        <v>0</v>
      </c>
      <c r="AN135" s="208">
        <f>IF('Indicator Date hidden'!AO136="x","x",$AN$2-'Indicator Date hidden'!AO136)</f>
        <v>0</v>
      </c>
      <c r="AO135" s="208">
        <f>IF('Indicator Date hidden'!AP136="x","x",$AO$2-'Indicator Date hidden'!AP136)</f>
        <v>1</v>
      </c>
      <c r="AP135" s="208">
        <f>IF('Indicator Date hidden'!AQ136="x","x",$AP$2-'Indicator Date hidden'!AQ136)</f>
        <v>1</v>
      </c>
      <c r="AQ135" s="208">
        <f>IF('Indicator Date hidden'!AR136="x","x",$AQ$2-'Indicator Date hidden'!AR136)</f>
        <v>6</v>
      </c>
      <c r="AR135" s="208">
        <f>IF('Indicator Date hidden'!AS136="x","x",$AR$2-'Indicator Date hidden'!AS136)</f>
        <v>0</v>
      </c>
      <c r="AS135" s="208">
        <f>IF('Indicator Date hidden'!AT136="x","x",$AS$2-'Indicator Date hidden'!AT136)</f>
        <v>0</v>
      </c>
      <c r="AT135" s="208">
        <f>IF('Indicator Date hidden'!AU136="x","x",$AT$2-'Indicator Date hidden'!AU136)</f>
        <v>0</v>
      </c>
      <c r="AU135" s="208">
        <f>IF('Indicator Date hidden'!AV136="x","x",$AU$2-'Indicator Date hidden'!AV136)</f>
        <v>0</v>
      </c>
      <c r="AV135" s="208">
        <f>IF('Indicator Date hidden'!AW136="x","x",$AV$2-'Indicator Date hidden'!AW136)</f>
        <v>0</v>
      </c>
      <c r="AW135" s="208">
        <f>IF('Indicator Date hidden'!AX136="x","x",$AW$2-'Indicator Date hidden'!AX136)</f>
        <v>0</v>
      </c>
      <c r="AX135" s="208">
        <f>IF('Indicator Date hidden'!AY136="x","x",$AX$2-'Indicator Date hidden'!AY136)</f>
        <v>0</v>
      </c>
      <c r="AY135" s="208">
        <f>IF('Indicator Date hidden'!AZ136="x","x",$AY$2-'Indicator Date hidden'!AZ136)</f>
        <v>0</v>
      </c>
      <c r="AZ135" s="208">
        <f>IF('Indicator Date hidden'!BA136="x","x",$AZ$2-'Indicator Date hidden'!BA136)</f>
        <v>0</v>
      </c>
      <c r="BA135">
        <f t="shared" si="20"/>
        <v>13</v>
      </c>
      <c r="BB135" s="21">
        <f t="shared" si="21"/>
        <v>0.26530612244897961</v>
      </c>
      <c r="BC135">
        <f t="shared" si="22"/>
        <v>6</v>
      </c>
      <c r="BD135" s="21">
        <f t="shared" si="23"/>
        <v>0.94275995611845698</v>
      </c>
      <c r="BE135" s="277">
        <f t="shared" si="24"/>
        <v>0</v>
      </c>
    </row>
    <row r="136" spans="1:57" x14ac:dyDescent="0.35">
      <c r="A136" t="s">
        <v>7584</v>
      </c>
      <c r="B136" s="208">
        <f>IF('Indicator Date hidden'!C137="x","x",$B$2-'Indicator Date hidden'!C137)</f>
        <v>0</v>
      </c>
      <c r="C136" s="208">
        <f>IF('Indicator Date hidden'!D137="x","x",$C$2-'Indicator Date hidden'!D137)</f>
        <v>0</v>
      </c>
      <c r="D136" s="208">
        <f>IF('Indicator Date hidden'!E137="x","x",$D$2-'Indicator Date hidden'!E137)</f>
        <v>0</v>
      </c>
      <c r="E136" s="208">
        <f>IF('Indicator Date hidden'!F137="x","x",$E$2-'Indicator Date hidden'!F137)</f>
        <v>0</v>
      </c>
      <c r="F136" s="208">
        <f>IF('Indicator Date hidden'!G137="x","x",$F$2-'Indicator Date hidden'!G137)</f>
        <v>0</v>
      </c>
      <c r="G136" s="208">
        <f>IF('Indicator Date hidden'!H137="x","x",$G$2-'Indicator Date hidden'!H137)</f>
        <v>0</v>
      </c>
      <c r="H136" s="208">
        <f>IF('Indicator Date hidden'!I137="x","x",$H$2-'Indicator Date hidden'!I137)</f>
        <v>0</v>
      </c>
      <c r="I136" s="208">
        <f>IF('Indicator Date hidden'!J137="x","x",$I$2-'Indicator Date hidden'!J137)</f>
        <v>0</v>
      </c>
      <c r="J136" s="208">
        <f>IF('Indicator Date hidden'!K137="x","x",$J$2-'Indicator Date hidden'!K137)</f>
        <v>0</v>
      </c>
      <c r="K136" s="208">
        <f>IF('Indicator Date hidden'!L137="x","x",$K$2-'Indicator Date hidden'!L137)</f>
        <v>0</v>
      </c>
      <c r="L136" s="208">
        <f>IF('Indicator Date hidden'!M137="x","x",$L$2-'Indicator Date hidden'!M137)</f>
        <v>0</v>
      </c>
      <c r="M136" s="208">
        <f>IF('Indicator Date hidden'!N137="x","x",$M$2-'Indicator Date hidden'!N137)</f>
        <v>0</v>
      </c>
      <c r="N136" s="208">
        <f>IF('Indicator Date hidden'!O137="x","x",$N$2-'Indicator Date hidden'!O137)</f>
        <v>0</v>
      </c>
      <c r="O136" s="208">
        <f>IF('Indicator Date hidden'!P137="x","x",$O$2-'Indicator Date hidden'!P137)</f>
        <v>0</v>
      </c>
      <c r="P136" s="208">
        <f>IF('Indicator Date hidden'!Q137="x","x",$P$2-'Indicator Date hidden'!Q137)</f>
        <v>0</v>
      </c>
      <c r="Q136" s="208">
        <f>IF('Indicator Date hidden'!R137="x","x",$Q$2-'Indicator Date hidden'!R137)</f>
        <v>2</v>
      </c>
      <c r="R136" s="208">
        <f>IF('Indicator Date hidden'!S137="x","x",$R$2-'Indicator Date hidden'!S137)</f>
        <v>0</v>
      </c>
      <c r="S136" s="208">
        <f>IF('Indicator Date hidden'!T137="x","x",$S$2-'Indicator Date hidden'!T137)</f>
        <v>0</v>
      </c>
      <c r="T136" s="208">
        <f>IF('Indicator Date hidden'!U137="x","x",$T$2-'Indicator Date hidden'!U137)</f>
        <v>0</v>
      </c>
      <c r="U136" s="208">
        <f>IF('Indicator Date hidden'!V137="x","x",$U$2-'Indicator Date hidden'!V137)</f>
        <v>0</v>
      </c>
      <c r="V136" s="208">
        <f>IF('Indicator Date hidden'!W137="x","x",$V$2-'Indicator Date hidden'!W137)</f>
        <v>0</v>
      </c>
      <c r="W136" s="208">
        <f>IF('Indicator Date hidden'!X137="x","x",$W$2-'Indicator Date hidden'!X137)</f>
        <v>2</v>
      </c>
      <c r="X136" s="208">
        <f>IF('Indicator Date hidden'!Y137="x","x",$X$2-'Indicator Date hidden'!Y137)</f>
        <v>2</v>
      </c>
      <c r="Y136" s="208">
        <f>IF('Indicator Date hidden'!Z137="x","x",$Y$2-'Indicator Date hidden'!Z137)</f>
        <v>0</v>
      </c>
      <c r="Z136" s="208">
        <f>IF('Indicator Date hidden'!AA137="x","x",$Z$2-'Indicator Date hidden'!AA137)</f>
        <v>0</v>
      </c>
      <c r="AA136" s="208">
        <f>IF('Indicator Date hidden'!AB137="x","x",$AA$2-'Indicator Date hidden'!AB137)</f>
        <v>0</v>
      </c>
      <c r="AB136" s="208">
        <f>IF('Indicator Date hidden'!AC137="x","x",$AB$2-'Indicator Date hidden'!AC137)</f>
        <v>0</v>
      </c>
      <c r="AC136" s="208">
        <f>IF('Indicator Date hidden'!AD137="x","x",$AC$2-'Indicator Date hidden'!AD137)</f>
        <v>0</v>
      </c>
      <c r="AD136" s="208">
        <f>IF('Indicator Date hidden'!AE137="x","x",$AD$2-'Indicator Date hidden'!AE137)</f>
        <v>0</v>
      </c>
      <c r="AE136" s="208">
        <f>IF('Indicator Date hidden'!AF137="x","x",$AE$2-'Indicator Date hidden'!AF137)</f>
        <v>0</v>
      </c>
      <c r="AF136" s="208">
        <f>IF('Indicator Date hidden'!AG137="x","x",$AF$2-'Indicator Date hidden'!AG137)</f>
        <v>0</v>
      </c>
      <c r="AG136" s="208">
        <f>IF('Indicator Date hidden'!AH137="x","x",$AG$2-'Indicator Date hidden'!AH137)</f>
        <v>0</v>
      </c>
      <c r="AH136" s="208">
        <f>IF('Indicator Date hidden'!AI137="x","x",$AH$2-'Indicator Date hidden'!AI137)</f>
        <v>0</v>
      </c>
      <c r="AI136" s="208">
        <f>IF('Indicator Date hidden'!AJ137="x","x",$AI$2-'Indicator Date hidden'!AJ137)</f>
        <v>0</v>
      </c>
      <c r="AJ136" s="208">
        <f>IF('Indicator Date hidden'!AK137="x","x",$AJ$2-'Indicator Date hidden'!AK137)</f>
        <v>1</v>
      </c>
      <c r="AK136" s="208">
        <f>IF('Indicator Date hidden'!AL137="x","x",$AK$2-'Indicator Date hidden'!AL137)</f>
        <v>1</v>
      </c>
      <c r="AL136" s="208">
        <f>IF('Indicator Date hidden'!AM137="x","x",$AL$2-'Indicator Date hidden'!AM137)</f>
        <v>0</v>
      </c>
      <c r="AM136" s="208">
        <f>IF('Indicator Date hidden'!AN137="x","x",$AM$2-'Indicator Date hidden'!AN137)</f>
        <v>0</v>
      </c>
      <c r="AN136" s="208">
        <f>IF('Indicator Date hidden'!AO137="x","x",$AN$2-'Indicator Date hidden'!AO137)</f>
        <v>0</v>
      </c>
      <c r="AO136" s="208">
        <f>IF('Indicator Date hidden'!AP137="x","x",$AO$2-'Indicator Date hidden'!AP137)</f>
        <v>0</v>
      </c>
      <c r="AP136" s="208">
        <f>IF('Indicator Date hidden'!AQ137="x","x",$AP$2-'Indicator Date hidden'!AQ137)</f>
        <v>0</v>
      </c>
      <c r="AQ136" s="208">
        <f>IF('Indicator Date hidden'!AR137="x","x",$AQ$2-'Indicator Date hidden'!AR137)</f>
        <v>0</v>
      </c>
      <c r="AR136" s="208">
        <f>IF('Indicator Date hidden'!AS137="x","x",$AR$2-'Indicator Date hidden'!AS137)</f>
        <v>0</v>
      </c>
      <c r="AS136" s="208">
        <f>IF('Indicator Date hidden'!AT137="x","x",$AS$2-'Indicator Date hidden'!AT137)</f>
        <v>0</v>
      </c>
      <c r="AT136" s="208">
        <f>IF('Indicator Date hidden'!AU137="x","x",$AT$2-'Indicator Date hidden'!AU137)</f>
        <v>0</v>
      </c>
      <c r="AU136" s="208">
        <f>IF('Indicator Date hidden'!AV137="x","x",$AU$2-'Indicator Date hidden'!AV137)</f>
        <v>2</v>
      </c>
      <c r="AV136" s="208">
        <f>IF('Indicator Date hidden'!AW137="x","x",$AV$2-'Indicator Date hidden'!AW137)</f>
        <v>0</v>
      </c>
      <c r="AW136" s="208">
        <f>IF('Indicator Date hidden'!AX137="x","x",$AW$2-'Indicator Date hidden'!AX137)</f>
        <v>0</v>
      </c>
      <c r="AX136" s="208">
        <f>IF('Indicator Date hidden'!AY137="x","x",$AX$2-'Indicator Date hidden'!AY137)</f>
        <v>0</v>
      </c>
      <c r="AY136" s="208">
        <f>IF('Indicator Date hidden'!AZ137="x","x",$AY$2-'Indicator Date hidden'!AZ137)</f>
        <v>0</v>
      </c>
      <c r="AZ136" s="208">
        <f>IF('Indicator Date hidden'!BA137="x","x",$AZ$2-'Indicator Date hidden'!BA137)</f>
        <v>0</v>
      </c>
      <c r="BA136">
        <f t="shared" si="20"/>
        <v>10</v>
      </c>
      <c r="BB136" s="21">
        <f t="shared" si="21"/>
        <v>0.19607843137254902</v>
      </c>
      <c r="BC136">
        <f t="shared" si="22"/>
        <v>6</v>
      </c>
      <c r="BD136" s="21">
        <f t="shared" si="23"/>
        <v>0.56079802533627809</v>
      </c>
      <c r="BE136" s="277">
        <f t="shared" si="24"/>
        <v>0</v>
      </c>
    </row>
    <row r="137" spans="1:57" x14ac:dyDescent="0.35">
      <c r="A137" t="s">
        <v>7585</v>
      </c>
      <c r="B137" s="208">
        <f>IF('Indicator Date hidden'!C138="x","x",$B$2-'Indicator Date hidden'!C138)</f>
        <v>0</v>
      </c>
      <c r="C137" s="208">
        <f>IF('Indicator Date hidden'!D138="x","x",$C$2-'Indicator Date hidden'!D138)</f>
        <v>0</v>
      </c>
      <c r="D137" s="208">
        <f>IF('Indicator Date hidden'!E138="x","x",$D$2-'Indicator Date hidden'!E138)</f>
        <v>0</v>
      </c>
      <c r="E137" s="208">
        <f>IF('Indicator Date hidden'!F138="x","x",$E$2-'Indicator Date hidden'!F138)</f>
        <v>0</v>
      </c>
      <c r="F137" s="208">
        <f>IF('Indicator Date hidden'!G138="x","x",$F$2-'Indicator Date hidden'!G138)</f>
        <v>0</v>
      </c>
      <c r="G137" s="208">
        <f>IF('Indicator Date hidden'!H138="x","x",$G$2-'Indicator Date hidden'!H138)</f>
        <v>0</v>
      </c>
      <c r="H137" s="208">
        <f>IF('Indicator Date hidden'!I138="x","x",$H$2-'Indicator Date hidden'!I138)</f>
        <v>0</v>
      </c>
      <c r="I137" s="208">
        <f>IF('Indicator Date hidden'!J138="x","x",$I$2-'Indicator Date hidden'!J138)</f>
        <v>0</v>
      </c>
      <c r="J137" s="208">
        <f>IF('Indicator Date hidden'!K138="x","x",$J$2-'Indicator Date hidden'!K138)</f>
        <v>0</v>
      </c>
      <c r="K137" s="208">
        <f>IF('Indicator Date hidden'!L138="x","x",$K$2-'Indicator Date hidden'!L138)</f>
        <v>0</v>
      </c>
      <c r="L137" s="208">
        <f>IF('Indicator Date hidden'!M138="x","x",$L$2-'Indicator Date hidden'!M138)</f>
        <v>0</v>
      </c>
      <c r="M137" s="208">
        <f>IF('Indicator Date hidden'!N138="x","x",$M$2-'Indicator Date hidden'!N138)</f>
        <v>0</v>
      </c>
      <c r="N137" s="208">
        <f>IF('Indicator Date hidden'!O138="x","x",$N$2-'Indicator Date hidden'!O138)</f>
        <v>0</v>
      </c>
      <c r="O137" s="208">
        <f>IF('Indicator Date hidden'!P138="x","x",$O$2-'Indicator Date hidden'!P138)</f>
        <v>0</v>
      </c>
      <c r="P137" s="208">
        <f>IF('Indicator Date hidden'!Q138="x","x",$P$2-'Indicator Date hidden'!Q138)</f>
        <v>0</v>
      </c>
      <c r="Q137" s="208">
        <f>IF('Indicator Date hidden'!R138="x","x",$Q$2-'Indicator Date hidden'!R138)</f>
        <v>1</v>
      </c>
      <c r="R137" s="208">
        <f>IF('Indicator Date hidden'!S138="x","x",$R$2-'Indicator Date hidden'!S138)</f>
        <v>0</v>
      </c>
      <c r="S137" s="208">
        <f>IF('Indicator Date hidden'!T138="x","x",$S$2-'Indicator Date hidden'!T138)</f>
        <v>0</v>
      </c>
      <c r="T137" s="208">
        <f>IF('Indicator Date hidden'!U138="x","x",$T$2-'Indicator Date hidden'!U138)</f>
        <v>0</v>
      </c>
      <c r="U137" s="208">
        <f>IF('Indicator Date hidden'!V138="x","x",$U$2-'Indicator Date hidden'!V138)</f>
        <v>0</v>
      </c>
      <c r="V137" s="208">
        <f>IF('Indicator Date hidden'!W138="x","x",$V$2-'Indicator Date hidden'!W138)</f>
        <v>0</v>
      </c>
      <c r="W137" s="208">
        <f>IF('Indicator Date hidden'!X138="x","x",$W$2-'Indicator Date hidden'!X138)</f>
        <v>3</v>
      </c>
      <c r="X137" s="208" t="str">
        <f>IF('Indicator Date hidden'!Y138="x","x",$X$2-'Indicator Date hidden'!Y138)</f>
        <v>x</v>
      </c>
      <c r="Y137" s="208">
        <f>IF('Indicator Date hidden'!Z138="x","x",$Y$2-'Indicator Date hidden'!Z138)</f>
        <v>0</v>
      </c>
      <c r="Z137" s="208">
        <f>IF('Indicator Date hidden'!AA138="x","x",$Z$2-'Indicator Date hidden'!AA138)</f>
        <v>0</v>
      </c>
      <c r="AA137" s="208">
        <f>IF('Indicator Date hidden'!AB138="x","x",$AA$2-'Indicator Date hidden'!AB138)</f>
        <v>0</v>
      </c>
      <c r="AB137" s="208">
        <f>IF('Indicator Date hidden'!AC138="x","x",$AB$2-'Indicator Date hidden'!AC138)</f>
        <v>0</v>
      </c>
      <c r="AC137" s="208">
        <f>IF('Indicator Date hidden'!AD138="x","x",$AC$2-'Indicator Date hidden'!AD138)</f>
        <v>0</v>
      </c>
      <c r="AD137" s="208">
        <f>IF('Indicator Date hidden'!AE138="x","x",$AD$2-'Indicator Date hidden'!AE138)</f>
        <v>0</v>
      </c>
      <c r="AE137" s="208">
        <f>IF('Indicator Date hidden'!AF138="x","x",$AE$2-'Indicator Date hidden'!AF138)</f>
        <v>0</v>
      </c>
      <c r="AF137" s="208">
        <f>IF('Indicator Date hidden'!AG138="x","x",$AF$2-'Indicator Date hidden'!AG138)</f>
        <v>1</v>
      </c>
      <c r="AG137" s="208">
        <f>IF('Indicator Date hidden'!AH138="x","x",$AG$2-'Indicator Date hidden'!AH138)</f>
        <v>0</v>
      </c>
      <c r="AH137" s="208">
        <f>IF('Indicator Date hidden'!AI138="x","x",$AH$2-'Indicator Date hidden'!AI138)</f>
        <v>0</v>
      </c>
      <c r="AI137" s="208">
        <f>IF('Indicator Date hidden'!AJ138="x","x",$AI$2-'Indicator Date hidden'!AJ138)</f>
        <v>0</v>
      </c>
      <c r="AJ137" s="208">
        <f>IF('Indicator Date hidden'!AK138="x","x",$AJ$2-'Indicator Date hidden'!AK138)</f>
        <v>1</v>
      </c>
      <c r="AK137" s="208">
        <f>IF('Indicator Date hidden'!AL138="x","x",$AK$2-'Indicator Date hidden'!AL138)</f>
        <v>1</v>
      </c>
      <c r="AL137" s="208">
        <f>IF('Indicator Date hidden'!AM138="x","x",$AL$2-'Indicator Date hidden'!AM138)</f>
        <v>0</v>
      </c>
      <c r="AM137" s="208">
        <f>IF('Indicator Date hidden'!AN138="x","x",$AM$2-'Indicator Date hidden'!AN138)</f>
        <v>0</v>
      </c>
      <c r="AN137" s="208">
        <f>IF('Indicator Date hidden'!AO138="x","x",$AN$2-'Indicator Date hidden'!AO138)</f>
        <v>0</v>
      </c>
      <c r="AO137" s="208">
        <f>IF('Indicator Date hidden'!AP138="x","x",$AO$2-'Indicator Date hidden'!AP138)</f>
        <v>0</v>
      </c>
      <c r="AP137" s="208">
        <f>IF('Indicator Date hidden'!AQ138="x","x",$AP$2-'Indicator Date hidden'!AQ138)</f>
        <v>0</v>
      </c>
      <c r="AQ137" s="208">
        <f>IF('Indicator Date hidden'!AR138="x","x",$AQ$2-'Indicator Date hidden'!AR138)</f>
        <v>0</v>
      </c>
      <c r="AR137" s="208">
        <f>IF('Indicator Date hidden'!AS138="x","x",$AR$2-'Indicator Date hidden'!AS138)</f>
        <v>0</v>
      </c>
      <c r="AS137" s="208">
        <f>IF('Indicator Date hidden'!AT138="x","x",$AS$2-'Indicator Date hidden'!AT138)</f>
        <v>0</v>
      </c>
      <c r="AT137" s="208">
        <f>IF('Indicator Date hidden'!AU138="x","x",$AT$2-'Indicator Date hidden'!AU138)</f>
        <v>0</v>
      </c>
      <c r="AU137" s="208">
        <f>IF('Indicator Date hidden'!AV138="x","x",$AU$2-'Indicator Date hidden'!AV138)</f>
        <v>6</v>
      </c>
      <c r="AV137" s="208">
        <f>IF('Indicator Date hidden'!AW138="x","x",$AV$2-'Indicator Date hidden'!AW138)</f>
        <v>0</v>
      </c>
      <c r="AW137" s="208">
        <f>IF('Indicator Date hidden'!AX138="x","x",$AW$2-'Indicator Date hidden'!AX138)</f>
        <v>0</v>
      </c>
      <c r="AX137" s="208">
        <f>IF('Indicator Date hidden'!AY138="x","x",$AX$2-'Indicator Date hidden'!AY138)</f>
        <v>0</v>
      </c>
      <c r="AY137" s="208">
        <f>IF('Indicator Date hidden'!AZ138="x","x",$AY$2-'Indicator Date hidden'!AZ138)</f>
        <v>0</v>
      </c>
      <c r="AZ137" s="208">
        <f>IF('Indicator Date hidden'!BA138="x","x",$AZ$2-'Indicator Date hidden'!BA138)</f>
        <v>0</v>
      </c>
      <c r="BA137">
        <f t="shared" si="20"/>
        <v>13</v>
      </c>
      <c r="BB137" s="21">
        <f t="shared" si="21"/>
        <v>0.26</v>
      </c>
      <c r="BC137">
        <f t="shared" si="22"/>
        <v>6</v>
      </c>
      <c r="BD137" s="21">
        <f t="shared" si="23"/>
        <v>0.95519631490076429</v>
      </c>
      <c r="BE137" s="277">
        <f t="shared" si="24"/>
        <v>0</v>
      </c>
    </row>
    <row r="138" spans="1:57" x14ac:dyDescent="0.35">
      <c r="A138" t="s">
        <v>7587</v>
      </c>
      <c r="B138" s="208">
        <f>IF('Indicator Date hidden'!C139="x","x",$B$2-'Indicator Date hidden'!C139)</f>
        <v>0</v>
      </c>
      <c r="C138" s="208">
        <f>IF('Indicator Date hidden'!D139="x","x",$C$2-'Indicator Date hidden'!D139)</f>
        <v>0</v>
      </c>
      <c r="D138" s="208">
        <f>IF('Indicator Date hidden'!E139="x","x",$D$2-'Indicator Date hidden'!E139)</f>
        <v>0</v>
      </c>
      <c r="E138" s="208">
        <f>IF('Indicator Date hidden'!F139="x","x",$E$2-'Indicator Date hidden'!F139)</f>
        <v>0</v>
      </c>
      <c r="F138" s="208">
        <f>IF('Indicator Date hidden'!G139="x","x",$F$2-'Indicator Date hidden'!G139)</f>
        <v>0</v>
      </c>
      <c r="G138" s="208">
        <f>IF('Indicator Date hidden'!H139="x","x",$G$2-'Indicator Date hidden'!H139)</f>
        <v>0</v>
      </c>
      <c r="H138" s="208">
        <f>IF('Indicator Date hidden'!I139="x","x",$H$2-'Indicator Date hidden'!I139)</f>
        <v>0</v>
      </c>
      <c r="I138" s="208">
        <f>IF('Indicator Date hidden'!J139="x","x",$I$2-'Indicator Date hidden'!J139)</f>
        <v>0</v>
      </c>
      <c r="J138" s="208">
        <f>IF('Indicator Date hidden'!K139="x","x",$J$2-'Indicator Date hidden'!K139)</f>
        <v>0</v>
      </c>
      <c r="K138" s="208">
        <f>IF('Indicator Date hidden'!L139="x","x",$K$2-'Indicator Date hidden'!L139)</f>
        <v>0</v>
      </c>
      <c r="L138" s="208">
        <f>IF('Indicator Date hidden'!M139="x","x",$L$2-'Indicator Date hidden'!M139)</f>
        <v>0</v>
      </c>
      <c r="M138" s="208">
        <f>IF('Indicator Date hidden'!N139="x","x",$M$2-'Indicator Date hidden'!N139)</f>
        <v>0</v>
      </c>
      <c r="N138" s="208">
        <f>IF('Indicator Date hidden'!O139="x","x",$N$2-'Indicator Date hidden'!O139)</f>
        <v>0</v>
      </c>
      <c r="O138" s="208">
        <f>IF('Indicator Date hidden'!P139="x","x",$O$2-'Indicator Date hidden'!P139)</f>
        <v>0</v>
      </c>
      <c r="P138" s="208">
        <f>IF('Indicator Date hidden'!Q139="x","x",$P$2-'Indicator Date hidden'!Q139)</f>
        <v>0</v>
      </c>
      <c r="Q138" s="208" t="str">
        <f>IF('Indicator Date hidden'!R139="x","x",$Q$2-'Indicator Date hidden'!R139)</f>
        <v>x</v>
      </c>
      <c r="R138" s="208">
        <f>IF('Indicator Date hidden'!S139="x","x",$R$2-'Indicator Date hidden'!S139)</f>
        <v>0</v>
      </c>
      <c r="S138" s="208">
        <f>IF('Indicator Date hidden'!T139="x","x",$S$2-'Indicator Date hidden'!T139)</f>
        <v>0</v>
      </c>
      <c r="T138" s="208">
        <f>IF('Indicator Date hidden'!U139="x","x",$T$2-'Indicator Date hidden'!U139)</f>
        <v>0</v>
      </c>
      <c r="U138" s="208" t="str">
        <f>IF('Indicator Date hidden'!V139="x","x",$U$2-'Indicator Date hidden'!V139)</f>
        <v>x</v>
      </c>
      <c r="V138" s="208">
        <f>IF('Indicator Date hidden'!W139="x","x",$V$2-'Indicator Date hidden'!W139)</f>
        <v>0</v>
      </c>
      <c r="W138" s="208" t="str">
        <f>IF('Indicator Date hidden'!X139="x","x",$W$2-'Indicator Date hidden'!X139)</f>
        <v>x</v>
      </c>
      <c r="X138" s="208">
        <f>IF('Indicator Date hidden'!Y139="x","x",$X$2-'Indicator Date hidden'!Y139)</f>
        <v>2</v>
      </c>
      <c r="Y138" s="208">
        <f>IF('Indicator Date hidden'!Z139="x","x",$Y$2-'Indicator Date hidden'!Z139)</f>
        <v>0</v>
      </c>
      <c r="Z138" s="208">
        <f>IF('Indicator Date hidden'!AA139="x","x",$Z$2-'Indicator Date hidden'!AA139)</f>
        <v>0</v>
      </c>
      <c r="AA138" s="208">
        <f>IF('Indicator Date hidden'!AB139="x","x",$AA$2-'Indicator Date hidden'!AB139)</f>
        <v>0</v>
      </c>
      <c r="AB138" s="208">
        <f>IF('Indicator Date hidden'!AC139="x","x",$AB$2-'Indicator Date hidden'!AC139)</f>
        <v>0</v>
      </c>
      <c r="AC138" s="208">
        <f>IF('Indicator Date hidden'!AD139="x","x",$AC$2-'Indicator Date hidden'!AD139)</f>
        <v>0</v>
      </c>
      <c r="AD138" s="208" t="str">
        <f>IF('Indicator Date hidden'!AE139="x","x",$AD$2-'Indicator Date hidden'!AE139)</f>
        <v>x</v>
      </c>
      <c r="AE138" s="208">
        <f>IF('Indicator Date hidden'!AF139="x","x",$AE$2-'Indicator Date hidden'!AF139)</f>
        <v>0</v>
      </c>
      <c r="AF138" s="208">
        <f>IF('Indicator Date hidden'!AG139="x","x",$AF$2-'Indicator Date hidden'!AG139)</f>
        <v>1</v>
      </c>
      <c r="AG138" s="208">
        <f>IF('Indicator Date hidden'!AH139="x","x",$AG$2-'Indicator Date hidden'!AH139)</f>
        <v>0</v>
      </c>
      <c r="AH138" s="208">
        <f>IF('Indicator Date hidden'!AI139="x","x",$AH$2-'Indicator Date hidden'!AI139)</f>
        <v>0</v>
      </c>
      <c r="AI138" s="208">
        <f>IF('Indicator Date hidden'!AJ139="x","x",$AI$2-'Indicator Date hidden'!AJ139)</f>
        <v>0</v>
      </c>
      <c r="AJ138" s="208" t="str">
        <f>IF('Indicator Date hidden'!AK139="x","x",$AJ$2-'Indicator Date hidden'!AK139)</f>
        <v>x</v>
      </c>
      <c r="AK138" s="208">
        <f>IF('Indicator Date hidden'!AL139="x","x",$AK$2-'Indicator Date hidden'!AL139)</f>
        <v>1</v>
      </c>
      <c r="AL138" s="208">
        <f>IF('Indicator Date hidden'!AM139="x","x",$AL$2-'Indicator Date hidden'!AM139)</f>
        <v>0</v>
      </c>
      <c r="AM138" s="208">
        <f>IF('Indicator Date hidden'!AN139="x","x",$AM$2-'Indicator Date hidden'!AN139)</f>
        <v>0</v>
      </c>
      <c r="AN138" s="208">
        <f>IF('Indicator Date hidden'!AO139="x","x",$AN$2-'Indicator Date hidden'!AO139)</f>
        <v>0</v>
      </c>
      <c r="AO138" s="208">
        <f>IF('Indicator Date hidden'!AP139="x","x",$AO$2-'Indicator Date hidden'!AP139)</f>
        <v>0</v>
      </c>
      <c r="AP138" s="208">
        <f>IF('Indicator Date hidden'!AQ139="x","x",$AP$2-'Indicator Date hidden'!AQ139)</f>
        <v>0</v>
      </c>
      <c r="AQ138" s="208">
        <f>IF('Indicator Date hidden'!AR139="x","x",$AQ$2-'Indicator Date hidden'!AR139)</f>
        <v>0</v>
      </c>
      <c r="AR138" s="208">
        <f>IF('Indicator Date hidden'!AS139="x","x",$AR$2-'Indicator Date hidden'!AS139)</f>
        <v>0</v>
      </c>
      <c r="AS138" s="208">
        <f>IF('Indicator Date hidden'!AT139="x","x",$AS$2-'Indicator Date hidden'!AT139)</f>
        <v>0</v>
      </c>
      <c r="AT138" s="208">
        <f>IF('Indicator Date hidden'!AU139="x","x",$AT$2-'Indicator Date hidden'!AU139)</f>
        <v>0</v>
      </c>
      <c r="AU138" s="208">
        <f>IF('Indicator Date hidden'!AV139="x","x",$AU$2-'Indicator Date hidden'!AV139)</f>
        <v>1</v>
      </c>
      <c r="AV138" s="208">
        <f>IF('Indicator Date hidden'!AW139="x","x",$AV$2-'Indicator Date hidden'!AW139)</f>
        <v>0</v>
      </c>
      <c r="AW138" s="208">
        <f>IF('Indicator Date hidden'!AX139="x","x",$AW$2-'Indicator Date hidden'!AX139)</f>
        <v>0</v>
      </c>
      <c r="AX138" s="208">
        <f>IF('Indicator Date hidden'!AY139="x","x",$AX$2-'Indicator Date hidden'!AY139)</f>
        <v>0</v>
      </c>
      <c r="AY138" s="208">
        <f>IF('Indicator Date hidden'!AZ139="x","x",$AY$2-'Indicator Date hidden'!AZ139)</f>
        <v>0</v>
      </c>
      <c r="AZ138" s="208">
        <f>IF('Indicator Date hidden'!BA139="x","x",$AZ$2-'Indicator Date hidden'!BA139)</f>
        <v>0</v>
      </c>
      <c r="BA138">
        <f t="shared" si="20"/>
        <v>5</v>
      </c>
      <c r="BB138" s="21">
        <f t="shared" si="21"/>
        <v>0.10869565217391304</v>
      </c>
      <c r="BC138">
        <f t="shared" si="22"/>
        <v>4</v>
      </c>
      <c r="BD138" s="21">
        <f t="shared" si="23"/>
        <v>0.37464538999161057</v>
      </c>
      <c r="BE138" s="277">
        <f t="shared" si="24"/>
        <v>0</v>
      </c>
    </row>
    <row r="139" spans="1:57" x14ac:dyDescent="0.35">
      <c r="A139" t="s">
        <v>7589</v>
      </c>
      <c r="B139" s="208">
        <f>IF('Indicator Date hidden'!C140="x","x",$B$2-'Indicator Date hidden'!C140)</f>
        <v>0</v>
      </c>
      <c r="C139" s="208">
        <f>IF('Indicator Date hidden'!D140="x","x",$C$2-'Indicator Date hidden'!D140)</f>
        <v>0</v>
      </c>
      <c r="D139" s="208">
        <f>IF('Indicator Date hidden'!E140="x","x",$D$2-'Indicator Date hidden'!E140)</f>
        <v>0</v>
      </c>
      <c r="E139" s="208">
        <f>IF('Indicator Date hidden'!F140="x","x",$E$2-'Indicator Date hidden'!F140)</f>
        <v>0</v>
      </c>
      <c r="F139" s="208">
        <f>IF('Indicator Date hidden'!G140="x","x",$F$2-'Indicator Date hidden'!G140)</f>
        <v>0</v>
      </c>
      <c r="G139" s="208">
        <f>IF('Indicator Date hidden'!H140="x","x",$G$2-'Indicator Date hidden'!H140)</f>
        <v>0</v>
      </c>
      <c r="H139" s="208">
        <f>IF('Indicator Date hidden'!I140="x","x",$H$2-'Indicator Date hidden'!I140)</f>
        <v>0</v>
      </c>
      <c r="I139" s="208">
        <f>IF('Indicator Date hidden'!J140="x","x",$I$2-'Indicator Date hidden'!J140)</f>
        <v>0</v>
      </c>
      <c r="J139" s="208">
        <f>IF('Indicator Date hidden'!K140="x","x",$J$2-'Indicator Date hidden'!K140)</f>
        <v>0</v>
      </c>
      <c r="K139" s="208">
        <f>IF('Indicator Date hidden'!L140="x","x",$K$2-'Indicator Date hidden'!L140)</f>
        <v>0</v>
      </c>
      <c r="L139" s="208">
        <f>IF('Indicator Date hidden'!M140="x","x",$L$2-'Indicator Date hidden'!M140)</f>
        <v>0</v>
      </c>
      <c r="M139" s="208">
        <f>IF('Indicator Date hidden'!N140="x","x",$M$2-'Indicator Date hidden'!N140)</f>
        <v>0</v>
      </c>
      <c r="N139" s="208">
        <f>IF('Indicator Date hidden'!O140="x","x",$N$2-'Indicator Date hidden'!O140)</f>
        <v>0</v>
      </c>
      <c r="O139" s="208">
        <f>IF('Indicator Date hidden'!P140="x","x",$O$2-'Indicator Date hidden'!P140)</f>
        <v>0</v>
      </c>
      <c r="P139" s="208">
        <f>IF('Indicator Date hidden'!Q140="x","x",$P$2-'Indicator Date hidden'!Q140)</f>
        <v>0</v>
      </c>
      <c r="Q139" s="208" t="str">
        <f>IF('Indicator Date hidden'!R140="x","x",$Q$2-'Indicator Date hidden'!R140)</f>
        <v>x</v>
      </c>
      <c r="R139" s="208">
        <f>IF('Indicator Date hidden'!S140="x","x",$R$2-'Indicator Date hidden'!S140)</f>
        <v>0</v>
      </c>
      <c r="S139" s="208">
        <f>IF('Indicator Date hidden'!T140="x","x",$S$2-'Indicator Date hidden'!T140)</f>
        <v>0</v>
      </c>
      <c r="T139" s="208">
        <f>IF('Indicator Date hidden'!U140="x","x",$T$2-'Indicator Date hidden'!U140)</f>
        <v>0</v>
      </c>
      <c r="U139" s="208" t="str">
        <f>IF('Indicator Date hidden'!V140="x","x",$U$2-'Indicator Date hidden'!V140)</f>
        <v>x</v>
      </c>
      <c r="V139" s="208">
        <f>IF('Indicator Date hidden'!W140="x","x",$V$2-'Indicator Date hidden'!W140)</f>
        <v>0</v>
      </c>
      <c r="W139" s="208" t="str">
        <f>IF('Indicator Date hidden'!X140="x","x",$W$2-'Indicator Date hidden'!X140)</f>
        <v>x</v>
      </c>
      <c r="X139" s="208">
        <f>IF('Indicator Date hidden'!Y140="x","x",$X$2-'Indicator Date hidden'!Y140)</f>
        <v>2</v>
      </c>
      <c r="Y139" s="208">
        <f>IF('Indicator Date hidden'!Z140="x","x",$Y$2-'Indicator Date hidden'!Z140)</f>
        <v>0</v>
      </c>
      <c r="Z139" s="208">
        <f>IF('Indicator Date hidden'!AA140="x","x",$Z$2-'Indicator Date hidden'!AA140)</f>
        <v>0</v>
      </c>
      <c r="AA139" s="208" t="str">
        <f>IF('Indicator Date hidden'!AB140="x","x",$AA$2-'Indicator Date hidden'!AB140)</f>
        <v>x</v>
      </c>
      <c r="AB139" s="208">
        <f>IF('Indicator Date hidden'!AC140="x","x",$AB$2-'Indicator Date hidden'!AC140)</f>
        <v>0</v>
      </c>
      <c r="AC139" s="208">
        <f>IF('Indicator Date hidden'!AD140="x","x",$AC$2-'Indicator Date hidden'!AD140)</f>
        <v>0</v>
      </c>
      <c r="AD139" s="208" t="str">
        <f>IF('Indicator Date hidden'!AE140="x","x",$AD$2-'Indicator Date hidden'!AE140)</f>
        <v>x</v>
      </c>
      <c r="AE139" s="208">
        <f>IF('Indicator Date hidden'!AF140="x","x",$AE$2-'Indicator Date hidden'!AF140)</f>
        <v>0</v>
      </c>
      <c r="AF139" s="208">
        <f>IF('Indicator Date hidden'!AG140="x","x",$AF$2-'Indicator Date hidden'!AG140)</f>
        <v>1</v>
      </c>
      <c r="AG139" s="208">
        <f>IF('Indicator Date hidden'!AH140="x","x",$AG$2-'Indicator Date hidden'!AH140)</f>
        <v>0</v>
      </c>
      <c r="AH139" s="208">
        <f>IF('Indicator Date hidden'!AI140="x","x",$AH$2-'Indicator Date hidden'!AI140)</f>
        <v>0</v>
      </c>
      <c r="AI139" s="208">
        <f>IF('Indicator Date hidden'!AJ140="x","x",$AI$2-'Indicator Date hidden'!AJ140)</f>
        <v>0</v>
      </c>
      <c r="AJ139" s="208" t="str">
        <f>IF('Indicator Date hidden'!AK140="x","x",$AJ$2-'Indicator Date hidden'!AK140)</f>
        <v>x</v>
      </c>
      <c r="AK139" s="208">
        <f>IF('Indicator Date hidden'!AL140="x","x",$AK$2-'Indicator Date hidden'!AL140)</f>
        <v>1</v>
      </c>
      <c r="AL139" s="208">
        <f>IF('Indicator Date hidden'!AM140="x","x",$AL$2-'Indicator Date hidden'!AM140)</f>
        <v>0</v>
      </c>
      <c r="AM139" s="208">
        <f>IF('Indicator Date hidden'!AN140="x","x",$AM$2-'Indicator Date hidden'!AN140)</f>
        <v>0</v>
      </c>
      <c r="AN139" s="208">
        <f>IF('Indicator Date hidden'!AO140="x","x",$AN$2-'Indicator Date hidden'!AO140)</f>
        <v>0</v>
      </c>
      <c r="AO139" s="208">
        <f>IF('Indicator Date hidden'!AP140="x","x",$AO$2-'Indicator Date hidden'!AP140)</f>
        <v>0</v>
      </c>
      <c r="AP139" s="208">
        <f>IF('Indicator Date hidden'!AQ140="x","x",$AP$2-'Indicator Date hidden'!AQ140)</f>
        <v>0</v>
      </c>
      <c r="AQ139" s="208">
        <f>IF('Indicator Date hidden'!AR140="x","x",$AQ$2-'Indicator Date hidden'!AR140)</f>
        <v>0</v>
      </c>
      <c r="AR139" s="208">
        <f>IF('Indicator Date hidden'!AS140="x","x",$AR$2-'Indicator Date hidden'!AS140)</f>
        <v>0</v>
      </c>
      <c r="AS139" s="208">
        <f>IF('Indicator Date hidden'!AT140="x","x",$AS$2-'Indicator Date hidden'!AT140)</f>
        <v>0</v>
      </c>
      <c r="AT139" s="208">
        <f>IF('Indicator Date hidden'!AU140="x","x",$AT$2-'Indicator Date hidden'!AU140)</f>
        <v>0</v>
      </c>
      <c r="AU139" s="208">
        <f>IF('Indicator Date hidden'!AV140="x","x",$AU$2-'Indicator Date hidden'!AV140)</f>
        <v>3</v>
      </c>
      <c r="AV139" s="208">
        <f>IF('Indicator Date hidden'!AW140="x","x",$AV$2-'Indicator Date hidden'!AW140)</f>
        <v>0</v>
      </c>
      <c r="AW139" s="208">
        <f>IF('Indicator Date hidden'!AX140="x","x",$AW$2-'Indicator Date hidden'!AX140)</f>
        <v>0</v>
      </c>
      <c r="AX139" s="208">
        <f>IF('Indicator Date hidden'!AY140="x","x",$AX$2-'Indicator Date hidden'!AY140)</f>
        <v>0</v>
      </c>
      <c r="AY139" s="208">
        <f>IF('Indicator Date hidden'!AZ140="x","x",$AY$2-'Indicator Date hidden'!AZ140)</f>
        <v>0</v>
      </c>
      <c r="AZ139" s="208">
        <f>IF('Indicator Date hidden'!BA140="x","x",$AZ$2-'Indicator Date hidden'!BA140)</f>
        <v>0</v>
      </c>
      <c r="BA139">
        <f t="shared" si="20"/>
        <v>7</v>
      </c>
      <c r="BB139" s="21">
        <f t="shared" si="21"/>
        <v>0.15555555555555556</v>
      </c>
      <c r="BC139">
        <f t="shared" si="22"/>
        <v>4</v>
      </c>
      <c r="BD139" s="21">
        <f t="shared" si="23"/>
        <v>0.55599982236430234</v>
      </c>
      <c r="BE139" s="277">
        <f t="shared" si="24"/>
        <v>0</v>
      </c>
    </row>
    <row r="140" spans="1:57" x14ac:dyDescent="0.35">
      <c r="A140" t="s">
        <v>7591</v>
      </c>
      <c r="B140" s="208">
        <f>IF('Indicator Date hidden'!C141="x","x",$B$2-'Indicator Date hidden'!C141)</f>
        <v>0</v>
      </c>
      <c r="C140" s="208">
        <f>IF('Indicator Date hidden'!D141="x","x",$C$2-'Indicator Date hidden'!D141)</f>
        <v>0</v>
      </c>
      <c r="D140" s="208">
        <f>IF('Indicator Date hidden'!E141="x","x",$D$2-'Indicator Date hidden'!E141)</f>
        <v>0</v>
      </c>
      <c r="E140" s="208">
        <f>IF('Indicator Date hidden'!F141="x","x",$E$2-'Indicator Date hidden'!F141)</f>
        <v>0</v>
      </c>
      <c r="F140" s="208">
        <f>IF('Indicator Date hidden'!G141="x","x",$F$2-'Indicator Date hidden'!G141)</f>
        <v>0</v>
      </c>
      <c r="G140" s="208">
        <f>IF('Indicator Date hidden'!H141="x","x",$G$2-'Indicator Date hidden'!H141)</f>
        <v>0</v>
      </c>
      <c r="H140" s="208">
        <f>IF('Indicator Date hidden'!I141="x","x",$H$2-'Indicator Date hidden'!I141)</f>
        <v>0</v>
      </c>
      <c r="I140" s="208">
        <f>IF('Indicator Date hidden'!J141="x","x",$I$2-'Indicator Date hidden'!J141)</f>
        <v>0</v>
      </c>
      <c r="J140" s="208">
        <f>IF('Indicator Date hidden'!K141="x","x",$J$2-'Indicator Date hidden'!K141)</f>
        <v>0</v>
      </c>
      <c r="K140" s="208">
        <f>IF('Indicator Date hidden'!L141="x","x",$K$2-'Indicator Date hidden'!L141)</f>
        <v>0</v>
      </c>
      <c r="L140" s="208">
        <f>IF('Indicator Date hidden'!M141="x","x",$L$2-'Indicator Date hidden'!M141)</f>
        <v>0</v>
      </c>
      <c r="M140" s="208">
        <f>IF('Indicator Date hidden'!N141="x","x",$M$2-'Indicator Date hidden'!N141)</f>
        <v>0</v>
      </c>
      <c r="N140" s="208">
        <f>IF('Indicator Date hidden'!O141="x","x",$N$2-'Indicator Date hidden'!O141)</f>
        <v>0</v>
      </c>
      <c r="O140" s="208">
        <f>IF('Indicator Date hidden'!P141="x","x",$O$2-'Indicator Date hidden'!P141)</f>
        <v>0</v>
      </c>
      <c r="P140" s="208">
        <f>IF('Indicator Date hidden'!Q141="x","x",$P$2-'Indicator Date hidden'!Q141)</f>
        <v>0</v>
      </c>
      <c r="Q140" s="208" t="str">
        <f>IF('Indicator Date hidden'!R141="x","x",$Q$2-'Indicator Date hidden'!R141)</f>
        <v>x</v>
      </c>
      <c r="R140" s="208">
        <f>IF('Indicator Date hidden'!S141="x","x",$R$2-'Indicator Date hidden'!S141)</f>
        <v>0</v>
      </c>
      <c r="S140" s="208">
        <f>IF('Indicator Date hidden'!T141="x","x",$S$2-'Indicator Date hidden'!T141)</f>
        <v>0</v>
      </c>
      <c r="T140" s="208">
        <f>IF('Indicator Date hidden'!U141="x","x",$T$2-'Indicator Date hidden'!U141)</f>
        <v>0</v>
      </c>
      <c r="U140" s="208" t="str">
        <f>IF('Indicator Date hidden'!V141="x","x",$U$2-'Indicator Date hidden'!V141)</f>
        <v>x</v>
      </c>
      <c r="V140" s="208">
        <f>IF('Indicator Date hidden'!W141="x","x",$V$2-'Indicator Date hidden'!W141)</f>
        <v>0</v>
      </c>
      <c r="W140" s="208" t="str">
        <f>IF('Indicator Date hidden'!X141="x","x",$W$2-'Indicator Date hidden'!X141)</f>
        <v>x</v>
      </c>
      <c r="X140" s="208">
        <f>IF('Indicator Date hidden'!Y141="x","x",$X$2-'Indicator Date hidden'!Y141)</f>
        <v>4</v>
      </c>
      <c r="Y140" s="208">
        <f>IF('Indicator Date hidden'!Z141="x","x",$Y$2-'Indicator Date hidden'!Z141)</f>
        <v>0</v>
      </c>
      <c r="Z140" s="208">
        <f>IF('Indicator Date hidden'!AA141="x","x",$Z$2-'Indicator Date hidden'!AA141)</f>
        <v>0</v>
      </c>
      <c r="AA140" s="208" t="str">
        <f>IF('Indicator Date hidden'!AB141="x","x",$AA$2-'Indicator Date hidden'!AB141)</f>
        <v>x</v>
      </c>
      <c r="AB140" s="208">
        <f>IF('Indicator Date hidden'!AC141="x","x",$AB$2-'Indicator Date hidden'!AC141)</f>
        <v>0</v>
      </c>
      <c r="AC140" s="208">
        <f>IF('Indicator Date hidden'!AD141="x","x",$AC$2-'Indicator Date hidden'!AD141)</f>
        <v>0</v>
      </c>
      <c r="AD140" s="208" t="str">
        <f>IF('Indicator Date hidden'!AE141="x","x",$AD$2-'Indicator Date hidden'!AE141)</f>
        <v>x</v>
      </c>
      <c r="AE140" s="208">
        <f>IF('Indicator Date hidden'!AF141="x","x",$AE$2-'Indicator Date hidden'!AF141)</f>
        <v>0</v>
      </c>
      <c r="AF140" s="208" t="str">
        <f>IF('Indicator Date hidden'!AG141="x","x",$AF$2-'Indicator Date hidden'!AG141)</f>
        <v>x</v>
      </c>
      <c r="AG140" s="208">
        <f>IF('Indicator Date hidden'!AH141="x","x",$AG$2-'Indicator Date hidden'!AH141)</f>
        <v>0</v>
      </c>
      <c r="AH140" s="208">
        <f>IF('Indicator Date hidden'!AI141="x","x",$AH$2-'Indicator Date hidden'!AI141)</f>
        <v>0</v>
      </c>
      <c r="AI140" s="208">
        <f>IF('Indicator Date hidden'!AJ141="x","x",$AI$2-'Indicator Date hidden'!AJ141)</f>
        <v>0</v>
      </c>
      <c r="AJ140" s="208" t="str">
        <f>IF('Indicator Date hidden'!AK141="x","x",$AJ$2-'Indicator Date hidden'!AK141)</f>
        <v>x</v>
      </c>
      <c r="AK140" s="208">
        <f>IF('Indicator Date hidden'!AL141="x","x",$AK$2-'Indicator Date hidden'!AL141)</f>
        <v>1</v>
      </c>
      <c r="AL140" s="208">
        <f>IF('Indicator Date hidden'!AM141="x","x",$AL$2-'Indicator Date hidden'!AM141)</f>
        <v>0</v>
      </c>
      <c r="AM140" s="208">
        <f>IF('Indicator Date hidden'!AN141="x","x",$AM$2-'Indicator Date hidden'!AN141)</f>
        <v>0</v>
      </c>
      <c r="AN140" s="208">
        <f>IF('Indicator Date hidden'!AO141="x","x",$AN$2-'Indicator Date hidden'!AO141)</f>
        <v>0</v>
      </c>
      <c r="AO140" s="208">
        <f>IF('Indicator Date hidden'!AP141="x","x",$AO$2-'Indicator Date hidden'!AP141)</f>
        <v>0</v>
      </c>
      <c r="AP140" s="208">
        <f>IF('Indicator Date hidden'!AQ141="x","x",$AP$2-'Indicator Date hidden'!AQ141)</f>
        <v>0</v>
      </c>
      <c r="AQ140" s="208">
        <f>IF('Indicator Date hidden'!AR141="x","x",$AQ$2-'Indicator Date hidden'!AR141)</f>
        <v>0</v>
      </c>
      <c r="AR140" s="208">
        <f>IF('Indicator Date hidden'!AS141="x","x",$AR$2-'Indicator Date hidden'!AS141)</f>
        <v>0</v>
      </c>
      <c r="AS140" s="208">
        <f>IF('Indicator Date hidden'!AT141="x","x",$AS$2-'Indicator Date hidden'!AT141)</f>
        <v>0</v>
      </c>
      <c r="AT140" s="208">
        <f>IF('Indicator Date hidden'!AU141="x","x",$AT$2-'Indicator Date hidden'!AU141)</f>
        <v>0</v>
      </c>
      <c r="AU140" s="208">
        <f>IF('Indicator Date hidden'!AV141="x","x",$AU$2-'Indicator Date hidden'!AV141)</f>
        <v>0</v>
      </c>
      <c r="AV140" s="208">
        <f>IF('Indicator Date hidden'!AW141="x","x",$AV$2-'Indicator Date hidden'!AW141)</f>
        <v>0</v>
      </c>
      <c r="AW140" s="208">
        <f>IF('Indicator Date hidden'!AX141="x","x",$AW$2-'Indicator Date hidden'!AX141)</f>
        <v>0</v>
      </c>
      <c r="AX140" s="208">
        <f>IF('Indicator Date hidden'!AY141="x","x",$AX$2-'Indicator Date hidden'!AY141)</f>
        <v>0</v>
      </c>
      <c r="AY140" s="208">
        <f>IF('Indicator Date hidden'!AZ141="x","x",$AY$2-'Indicator Date hidden'!AZ141)</f>
        <v>0</v>
      </c>
      <c r="AZ140" s="208">
        <f>IF('Indicator Date hidden'!BA141="x","x",$AZ$2-'Indicator Date hidden'!BA141)</f>
        <v>0</v>
      </c>
      <c r="BA140">
        <f t="shared" si="20"/>
        <v>5</v>
      </c>
      <c r="BB140" s="21">
        <f t="shared" si="21"/>
        <v>0.11363636363636363</v>
      </c>
      <c r="BC140">
        <f t="shared" si="22"/>
        <v>2</v>
      </c>
      <c r="BD140" s="21">
        <f t="shared" si="23"/>
        <v>0.61110589362494327</v>
      </c>
      <c r="BE140" s="277">
        <f t="shared" si="24"/>
        <v>0</v>
      </c>
    </row>
    <row r="141" spans="1:57" x14ac:dyDescent="0.35">
      <c r="A141" t="s">
        <v>7593</v>
      </c>
      <c r="B141" s="208">
        <f>IF('Indicator Date hidden'!C142="x","x",$B$2-'Indicator Date hidden'!C142)</f>
        <v>0</v>
      </c>
      <c r="C141" s="208">
        <f>IF('Indicator Date hidden'!D142="x","x",$C$2-'Indicator Date hidden'!D142)</f>
        <v>0</v>
      </c>
      <c r="D141" s="208">
        <f>IF('Indicator Date hidden'!E142="x","x",$D$2-'Indicator Date hidden'!E142)</f>
        <v>0</v>
      </c>
      <c r="E141" s="208">
        <f>IF('Indicator Date hidden'!F142="x","x",$E$2-'Indicator Date hidden'!F142)</f>
        <v>0</v>
      </c>
      <c r="F141" s="208">
        <f>IF('Indicator Date hidden'!G142="x","x",$F$2-'Indicator Date hidden'!G142)</f>
        <v>0</v>
      </c>
      <c r="G141" s="208">
        <f>IF('Indicator Date hidden'!H142="x","x",$G$2-'Indicator Date hidden'!H142)</f>
        <v>0</v>
      </c>
      <c r="H141" s="208">
        <f>IF('Indicator Date hidden'!I142="x","x",$H$2-'Indicator Date hidden'!I142)</f>
        <v>0</v>
      </c>
      <c r="I141" s="208">
        <f>IF('Indicator Date hidden'!J142="x","x",$I$2-'Indicator Date hidden'!J142)</f>
        <v>0</v>
      </c>
      <c r="J141" s="208">
        <f>IF('Indicator Date hidden'!K142="x","x",$J$2-'Indicator Date hidden'!K142)</f>
        <v>0</v>
      </c>
      <c r="K141" s="208">
        <f>IF('Indicator Date hidden'!L142="x","x",$K$2-'Indicator Date hidden'!L142)</f>
        <v>0</v>
      </c>
      <c r="L141" s="208">
        <f>IF('Indicator Date hidden'!M142="x","x",$L$2-'Indicator Date hidden'!M142)</f>
        <v>0</v>
      </c>
      <c r="M141" s="208">
        <f>IF('Indicator Date hidden'!N142="x","x",$M$2-'Indicator Date hidden'!N142)</f>
        <v>0</v>
      </c>
      <c r="N141" s="208">
        <f>IF('Indicator Date hidden'!O142="x","x",$N$2-'Indicator Date hidden'!O142)</f>
        <v>0</v>
      </c>
      <c r="O141" s="208">
        <f>IF('Indicator Date hidden'!P142="x","x",$O$2-'Indicator Date hidden'!P142)</f>
        <v>0</v>
      </c>
      <c r="P141" s="208">
        <f>IF('Indicator Date hidden'!Q142="x","x",$P$2-'Indicator Date hidden'!Q142)</f>
        <v>0</v>
      </c>
      <c r="Q141" s="208" t="str">
        <f>IF('Indicator Date hidden'!R142="x","x",$Q$2-'Indicator Date hidden'!R142)</f>
        <v>x</v>
      </c>
      <c r="R141" s="208">
        <f>IF('Indicator Date hidden'!S142="x","x",$R$2-'Indicator Date hidden'!S142)</f>
        <v>0</v>
      </c>
      <c r="S141" s="208">
        <f>IF('Indicator Date hidden'!T142="x","x",$S$2-'Indicator Date hidden'!T142)</f>
        <v>0</v>
      </c>
      <c r="T141" s="208">
        <f>IF('Indicator Date hidden'!U142="x","x",$T$2-'Indicator Date hidden'!U142)</f>
        <v>0</v>
      </c>
      <c r="U141" s="208" t="str">
        <f>IF('Indicator Date hidden'!V142="x","x",$U$2-'Indicator Date hidden'!V142)</f>
        <v>x</v>
      </c>
      <c r="V141" s="208">
        <f>IF('Indicator Date hidden'!W142="x","x",$V$2-'Indicator Date hidden'!W142)</f>
        <v>0</v>
      </c>
      <c r="W141" s="208" t="str">
        <f>IF('Indicator Date hidden'!X142="x","x",$W$2-'Indicator Date hidden'!X142)</f>
        <v>x</v>
      </c>
      <c r="X141" s="208">
        <f>IF('Indicator Date hidden'!Y142="x","x",$X$2-'Indicator Date hidden'!Y142)</f>
        <v>2</v>
      </c>
      <c r="Y141" s="208">
        <f>IF('Indicator Date hidden'!Z142="x","x",$Y$2-'Indicator Date hidden'!Z142)</f>
        <v>0</v>
      </c>
      <c r="Z141" s="208">
        <f>IF('Indicator Date hidden'!AA142="x","x",$Z$2-'Indicator Date hidden'!AA142)</f>
        <v>0</v>
      </c>
      <c r="AA141" s="208">
        <f>IF('Indicator Date hidden'!AB142="x","x",$AA$2-'Indicator Date hidden'!AB142)</f>
        <v>1</v>
      </c>
      <c r="AB141" s="208">
        <f>IF('Indicator Date hidden'!AC142="x","x",$AB$2-'Indicator Date hidden'!AC142)</f>
        <v>0</v>
      </c>
      <c r="AC141" s="208">
        <f>IF('Indicator Date hidden'!AD142="x","x",$AC$2-'Indicator Date hidden'!AD142)</f>
        <v>0</v>
      </c>
      <c r="AD141" s="208" t="str">
        <f>IF('Indicator Date hidden'!AE142="x","x",$AD$2-'Indicator Date hidden'!AE142)</f>
        <v>x</v>
      </c>
      <c r="AE141" s="208">
        <f>IF('Indicator Date hidden'!AF142="x","x",$AE$2-'Indicator Date hidden'!AF142)</f>
        <v>0</v>
      </c>
      <c r="AF141" s="208">
        <f>IF('Indicator Date hidden'!AG142="x","x",$AF$2-'Indicator Date hidden'!AG142)</f>
        <v>1</v>
      </c>
      <c r="AG141" s="208">
        <f>IF('Indicator Date hidden'!AH142="x","x",$AG$2-'Indicator Date hidden'!AH142)</f>
        <v>0</v>
      </c>
      <c r="AH141" s="208">
        <f>IF('Indicator Date hidden'!AI142="x","x",$AH$2-'Indicator Date hidden'!AI142)</f>
        <v>0</v>
      </c>
      <c r="AI141" s="208">
        <f>IF('Indicator Date hidden'!AJ142="x","x",$AI$2-'Indicator Date hidden'!AJ142)</f>
        <v>0</v>
      </c>
      <c r="AJ141" s="208" t="str">
        <f>IF('Indicator Date hidden'!AK142="x","x",$AJ$2-'Indicator Date hidden'!AK142)</f>
        <v>x</v>
      </c>
      <c r="AK141" s="208">
        <f>IF('Indicator Date hidden'!AL142="x","x",$AK$2-'Indicator Date hidden'!AL142)</f>
        <v>1</v>
      </c>
      <c r="AL141" s="208">
        <f>IF('Indicator Date hidden'!AM142="x","x",$AL$2-'Indicator Date hidden'!AM142)</f>
        <v>0</v>
      </c>
      <c r="AM141" s="208">
        <f>IF('Indicator Date hidden'!AN142="x","x",$AM$2-'Indicator Date hidden'!AN142)</f>
        <v>0</v>
      </c>
      <c r="AN141" s="208">
        <f>IF('Indicator Date hidden'!AO142="x","x",$AN$2-'Indicator Date hidden'!AO142)</f>
        <v>0</v>
      </c>
      <c r="AO141" s="208">
        <f>IF('Indicator Date hidden'!AP142="x","x",$AO$2-'Indicator Date hidden'!AP142)</f>
        <v>0</v>
      </c>
      <c r="AP141" s="208">
        <f>IF('Indicator Date hidden'!AQ142="x","x",$AP$2-'Indicator Date hidden'!AQ142)</f>
        <v>0</v>
      </c>
      <c r="AQ141" s="208">
        <f>IF('Indicator Date hidden'!AR142="x","x",$AQ$2-'Indicator Date hidden'!AR142)</f>
        <v>0</v>
      </c>
      <c r="AR141" s="208">
        <f>IF('Indicator Date hidden'!AS142="x","x",$AR$2-'Indicator Date hidden'!AS142)</f>
        <v>0</v>
      </c>
      <c r="AS141" s="208">
        <f>IF('Indicator Date hidden'!AT142="x","x",$AS$2-'Indicator Date hidden'!AT142)</f>
        <v>0</v>
      </c>
      <c r="AT141" s="208">
        <f>IF('Indicator Date hidden'!AU142="x","x",$AT$2-'Indicator Date hidden'!AU142)</f>
        <v>0</v>
      </c>
      <c r="AU141" s="208">
        <f>IF('Indicator Date hidden'!AV142="x","x",$AU$2-'Indicator Date hidden'!AV142)</f>
        <v>3</v>
      </c>
      <c r="AV141" s="208">
        <f>IF('Indicator Date hidden'!AW142="x","x",$AV$2-'Indicator Date hidden'!AW142)</f>
        <v>0</v>
      </c>
      <c r="AW141" s="208">
        <f>IF('Indicator Date hidden'!AX142="x","x",$AW$2-'Indicator Date hidden'!AX142)</f>
        <v>0</v>
      </c>
      <c r="AX141" s="208">
        <f>IF('Indicator Date hidden'!AY142="x","x",$AX$2-'Indicator Date hidden'!AY142)</f>
        <v>0</v>
      </c>
      <c r="AY141" s="208">
        <f>IF('Indicator Date hidden'!AZ142="x","x",$AY$2-'Indicator Date hidden'!AZ142)</f>
        <v>0</v>
      </c>
      <c r="AZ141" s="208">
        <f>IF('Indicator Date hidden'!BA142="x","x",$AZ$2-'Indicator Date hidden'!BA142)</f>
        <v>0</v>
      </c>
      <c r="BA141">
        <f t="shared" si="20"/>
        <v>8</v>
      </c>
      <c r="BB141" s="21">
        <f t="shared" si="21"/>
        <v>0.17391304347826086</v>
      </c>
      <c r="BC141">
        <f t="shared" si="22"/>
        <v>5</v>
      </c>
      <c r="BD141" s="21">
        <f t="shared" si="23"/>
        <v>0.56354266942677045</v>
      </c>
      <c r="BE141" s="277">
        <f t="shared" si="24"/>
        <v>0</v>
      </c>
    </row>
    <row r="142" spans="1:57" x14ac:dyDescent="0.35">
      <c r="A142" t="s">
        <v>7595</v>
      </c>
      <c r="B142" s="208">
        <f>IF('Indicator Date hidden'!C143="x","x",$B$2-'Indicator Date hidden'!C143)</f>
        <v>0</v>
      </c>
      <c r="C142" s="208">
        <f>IF('Indicator Date hidden'!D143="x","x",$C$2-'Indicator Date hidden'!D143)</f>
        <v>0</v>
      </c>
      <c r="D142" s="208">
        <f>IF('Indicator Date hidden'!E143="x","x",$D$2-'Indicator Date hidden'!E143)</f>
        <v>0</v>
      </c>
      <c r="E142" s="208">
        <f>IF('Indicator Date hidden'!F143="x","x",$E$2-'Indicator Date hidden'!F143)</f>
        <v>0</v>
      </c>
      <c r="F142" s="208">
        <f>IF('Indicator Date hidden'!G143="x","x",$F$2-'Indicator Date hidden'!G143)</f>
        <v>0</v>
      </c>
      <c r="G142" s="208">
        <f>IF('Indicator Date hidden'!H143="x","x",$G$2-'Indicator Date hidden'!H143)</f>
        <v>0</v>
      </c>
      <c r="H142" s="208">
        <f>IF('Indicator Date hidden'!I143="x","x",$H$2-'Indicator Date hidden'!I143)</f>
        <v>0</v>
      </c>
      <c r="I142" s="208">
        <f>IF('Indicator Date hidden'!J143="x","x",$I$2-'Indicator Date hidden'!J143)</f>
        <v>0</v>
      </c>
      <c r="J142" s="208">
        <f>IF('Indicator Date hidden'!K143="x","x",$J$2-'Indicator Date hidden'!K143)</f>
        <v>0</v>
      </c>
      <c r="K142" s="208">
        <f>IF('Indicator Date hidden'!L143="x","x",$K$2-'Indicator Date hidden'!L143)</f>
        <v>0</v>
      </c>
      <c r="L142" s="208">
        <f>IF('Indicator Date hidden'!M143="x","x",$L$2-'Indicator Date hidden'!M143)</f>
        <v>0</v>
      </c>
      <c r="M142" s="208">
        <f>IF('Indicator Date hidden'!N143="x","x",$M$2-'Indicator Date hidden'!N143)</f>
        <v>0</v>
      </c>
      <c r="N142" s="208">
        <f>IF('Indicator Date hidden'!O143="x","x",$N$2-'Indicator Date hidden'!O143)</f>
        <v>0</v>
      </c>
      <c r="O142" s="208">
        <f>IF('Indicator Date hidden'!P143="x","x",$O$2-'Indicator Date hidden'!P143)</f>
        <v>0</v>
      </c>
      <c r="P142" s="208">
        <f>IF('Indicator Date hidden'!Q143="x","x",$P$2-'Indicator Date hidden'!Q143)</f>
        <v>0</v>
      </c>
      <c r="Q142" s="208" t="str">
        <f>IF('Indicator Date hidden'!R143="x","x",$Q$2-'Indicator Date hidden'!R143)</f>
        <v>x</v>
      </c>
      <c r="R142" s="208">
        <f>IF('Indicator Date hidden'!S143="x","x",$R$2-'Indicator Date hidden'!S143)</f>
        <v>0</v>
      </c>
      <c r="S142" s="208">
        <f>IF('Indicator Date hidden'!T143="x","x",$S$2-'Indicator Date hidden'!T143)</f>
        <v>0</v>
      </c>
      <c r="T142" s="208">
        <f>IF('Indicator Date hidden'!U143="x","x",$T$2-'Indicator Date hidden'!U143)</f>
        <v>0</v>
      </c>
      <c r="U142" s="208" t="str">
        <f>IF('Indicator Date hidden'!V143="x","x",$U$2-'Indicator Date hidden'!V143)</f>
        <v>x</v>
      </c>
      <c r="V142" s="208">
        <f>IF('Indicator Date hidden'!W143="x","x",$V$2-'Indicator Date hidden'!W143)</f>
        <v>0</v>
      </c>
      <c r="W142" s="208" t="str">
        <f>IF('Indicator Date hidden'!X143="x","x",$W$2-'Indicator Date hidden'!X143)</f>
        <v>x</v>
      </c>
      <c r="X142" s="208">
        <f>IF('Indicator Date hidden'!Y143="x","x",$X$2-'Indicator Date hidden'!Y143)</f>
        <v>4</v>
      </c>
      <c r="Y142" s="208">
        <f>IF('Indicator Date hidden'!Z143="x","x",$Y$2-'Indicator Date hidden'!Z143)</f>
        <v>0</v>
      </c>
      <c r="Z142" s="208">
        <f>IF('Indicator Date hidden'!AA143="x","x",$Z$2-'Indicator Date hidden'!AA143)</f>
        <v>0</v>
      </c>
      <c r="AA142" s="208" t="str">
        <f>IF('Indicator Date hidden'!AB143="x","x",$AA$2-'Indicator Date hidden'!AB143)</f>
        <v>x</v>
      </c>
      <c r="AB142" s="208">
        <f>IF('Indicator Date hidden'!AC143="x","x",$AB$2-'Indicator Date hidden'!AC143)</f>
        <v>0</v>
      </c>
      <c r="AC142" s="208">
        <f>IF('Indicator Date hidden'!AD143="x","x",$AC$2-'Indicator Date hidden'!AD143)</f>
        <v>0</v>
      </c>
      <c r="AD142" s="208" t="str">
        <f>IF('Indicator Date hidden'!AE143="x","x",$AD$2-'Indicator Date hidden'!AE143)</f>
        <v>x</v>
      </c>
      <c r="AE142" s="208">
        <f>IF('Indicator Date hidden'!AF143="x","x",$AE$2-'Indicator Date hidden'!AF143)</f>
        <v>0</v>
      </c>
      <c r="AF142" s="208">
        <f>IF('Indicator Date hidden'!AG143="x","x",$AF$2-'Indicator Date hidden'!AG143)</f>
        <v>1</v>
      </c>
      <c r="AG142" s="208">
        <f>IF('Indicator Date hidden'!AH143="x","x",$AG$2-'Indicator Date hidden'!AH143)</f>
        <v>0</v>
      </c>
      <c r="AH142" s="208">
        <f>IF('Indicator Date hidden'!AI143="x","x",$AH$2-'Indicator Date hidden'!AI143)</f>
        <v>0</v>
      </c>
      <c r="AI142" s="208">
        <f>IF('Indicator Date hidden'!AJ143="x","x",$AI$2-'Indicator Date hidden'!AJ143)</f>
        <v>0</v>
      </c>
      <c r="AJ142" s="208">
        <f>IF('Indicator Date hidden'!AK143="x","x",$AJ$2-'Indicator Date hidden'!AK143)</f>
        <v>1</v>
      </c>
      <c r="AK142" s="208">
        <f>IF('Indicator Date hidden'!AL143="x","x",$AK$2-'Indicator Date hidden'!AL143)</f>
        <v>1</v>
      </c>
      <c r="AL142" s="208">
        <f>IF('Indicator Date hidden'!AM143="x","x",$AL$2-'Indicator Date hidden'!AM143)</f>
        <v>0</v>
      </c>
      <c r="AM142" s="208">
        <f>IF('Indicator Date hidden'!AN143="x","x",$AM$2-'Indicator Date hidden'!AN143)</f>
        <v>0</v>
      </c>
      <c r="AN142" s="208">
        <f>IF('Indicator Date hidden'!AO143="x","x",$AN$2-'Indicator Date hidden'!AO143)</f>
        <v>0</v>
      </c>
      <c r="AO142" s="208">
        <f>IF('Indicator Date hidden'!AP143="x","x",$AO$2-'Indicator Date hidden'!AP143)</f>
        <v>0</v>
      </c>
      <c r="AP142" s="208">
        <f>IF('Indicator Date hidden'!AQ143="x","x",$AP$2-'Indicator Date hidden'!AQ143)</f>
        <v>0</v>
      </c>
      <c r="AQ142" s="208" t="str">
        <f>IF('Indicator Date hidden'!AR143="x","x",$AQ$2-'Indicator Date hidden'!AR143)</f>
        <v>x</v>
      </c>
      <c r="AR142" s="208">
        <f>IF('Indicator Date hidden'!AS143="x","x",$AR$2-'Indicator Date hidden'!AS143)</f>
        <v>0</v>
      </c>
      <c r="AS142" s="208">
        <f>IF('Indicator Date hidden'!AT143="x","x",$AS$2-'Indicator Date hidden'!AT143)</f>
        <v>0</v>
      </c>
      <c r="AT142" s="208">
        <f>IF('Indicator Date hidden'!AU143="x","x",$AT$2-'Indicator Date hidden'!AU143)</f>
        <v>0</v>
      </c>
      <c r="AU142" s="208">
        <f>IF('Indicator Date hidden'!AV143="x","x",$AU$2-'Indicator Date hidden'!AV143)</f>
        <v>4</v>
      </c>
      <c r="AV142" s="208">
        <f>IF('Indicator Date hidden'!AW143="x","x",$AV$2-'Indicator Date hidden'!AW143)</f>
        <v>0</v>
      </c>
      <c r="AW142" s="208">
        <f>IF('Indicator Date hidden'!AX143="x","x",$AW$2-'Indicator Date hidden'!AX143)</f>
        <v>0</v>
      </c>
      <c r="AX142" s="208">
        <f>IF('Indicator Date hidden'!AY143="x","x",$AX$2-'Indicator Date hidden'!AY143)</f>
        <v>0</v>
      </c>
      <c r="AY142" s="208">
        <f>IF('Indicator Date hidden'!AZ143="x","x",$AY$2-'Indicator Date hidden'!AZ143)</f>
        <v>0</v>
      </c>
      <c r="AZ142" s="208">
        <f>IF('Indicator Date hidden'!BA143="x","x",$AZ$2-'Indicator Date hidden'!BA143)</f>
        <v>0</v>
      </c>
      <c r="BA142">
        <f t="shared" si="20"/>
        <v>11</v>
      </c>
      <c r="BB142" s="21">
        <f t="shared" si="21"/>
        <v>0.24444444444444444</v>
      </c>
      <c r="BC142">
        <f t="shared" si="22"/>
        <v>5</v>
      </c>
      <c r="BD142" s="21">
        <f t="shared" si="23"/>
        <v>0.84736337621944968</v>
      </c>
      <c r="BE142" s="277">
        <f t="shared" si="24"/>
        <v>0</v>
      </c>
    </row>
    <row r="143" spans="1:57" x14ac:dyDescent="0.35">
      <c r="A143" t="s">
        <v>7596</v>
      </c>
      <c r="B143" s="208">
        <f>IF('Indicator Date hidden'!C144="x","x",$B$2-'Indicator Date hidden'!C144)</f>
        <v>0</v>
      </c>
      <c r="C143" s="208">
        <f>IF('Indicator Date hidden'!D144="x","x",$C$2-'Indicator Date hidden'!D144)</f>
        <v>0</v>
      </c>
      <c r="D143" s="208">
        <f>IF('Indicator Date hidden'!E144="x","x",$D$2-'Indicator Date hidden'!E144)</f>
        <v>0</v>
      </c>
      <c r="E143" s="208">
        <f>IF('Indicator Date hidden'!F144="x","x",$E$2-'Indicator Date hidden'!F144)</f>
        <v>0</v>
      </c>
      <c r="F143" s="208">
        <f>IF('Indicator Date hidden'!G144="x","x",$F$2-'Indicator Date hidden'!G144)</f>
        <v>0</v>
      </c>
      <c r="G143" s="208">
        <f>IF('Indicator Date hidden'!H144="x","x",$G$2-'Indicator Date hidden'!H144)</f>
        <v>0</v>
      </c>
      <c r="H143" s="208">
        <f>IF('Indicator Date hidden'!I144="x","x",$H$2-'Indicator Date hidden'!I144)</f>
        <v>0</v>
      </c>
      <c r="I143" s="208">
        <f>IF('Indicator Date hidden'!J144="x","x",$I$2-'Indicator Date hidden'!J144)</f>
        <v>0</v>
      </c>
      <c r="J143" s="208">
        <f>IF('Indicator Date hidden'!K144="x","x",$J$2-'Indicator Date hidden'!K144)</f>
        <v>0</v>
      </c>
      <c r="K143" s="208">
        <f>IF('Indicator Date hidden'!L144="x","x",$K$2-'Indicator Date hidden'!L144)</f>
        <v>0</v>
      </c>
      <c r="L143" s="208">
        <f>IF('Indicator Date hidden'!M144="x","x",$L$2-'Indicator Date hidden'!M144)</f>
        <v>0</v>
      </c>
      <c r="M143" s="208">
        <f>IF('Indicator Date hidden'!N144="x","x",$M$2-'Indicator Date hidden'!N144)</f>
        <v>0</v>
      </c>
      <c r="N143" s="208">
        <f>IF('Indicator Date hidden'!O144="x","x",$N$2-'Indicator Date hidden'!O144)</f>
        <v>0</v>
      </c>
      <c r="O143" s="208">
        <f>IF('Indicator Date hidden'!P144="x","x",$O$2-'Indicator Date hidden'!P144)</f>
        <v>0</v>
      </c>
      <c r="P143" s="208">
        <f>IF('Indicator Date hidden'!Q144="x","x",$P$2-'Indicator Date hidden'!Q144)</f>
        <v>0</v>
      </c>
      <c r="Q143" s="208">
        <f>IF('Indicator Date hidden'!R144="x","x",$Q$2-'Indicator Date hidden'!R144)</f>
        <v>4</v>
      </c>
      <c r="R143" s="208">
        <f>IF('Indicator Date hidden'!S144="x","x",$R$2-'Indicator Date hidden'!S144)</f>
        <v>0</v>
      </c>
      <c r="S143" s="208">
        <f>IF('Indicator Date hidden'!T144="x","x",$S$2-'Indicator Date hidden'!T144)</f>
        <v>0</v>
      </c>
      <c r="T143" s="208">
        <f>IF('Indicator Date hidden'!U144="x","x",$T$2-'Indicator Date hidden'!U144)</f>
        <v>0</v>
      </c>
      <c r="U143" s="208">
        <f>IF('Indicator Date hidden'!V144="x","x",$U$2-'Indicator Date hidden'!V144)</f>
        <v>0</v>
      </c>
      <c r="V143" s="208">
        <f>IF('Indicator Date hidden'!W144="x","x",$V$2-'Indicator Date hidden'!W144)</f>
        <v>0</v>
      </c>
      <c r="W143" s="208">
        <f>IF('Indicator Date hidden'!X144="x","x",$W$2-'Indicator Date hidden'!X144)</f>
        <v>4</v>
      </c>
      <c r="X143" s="208">
        <f>IF('Indicator Date hidden'!Y144="x","x",$X$2-'Indicator Date hidden'!Y144)</f>
        <v>4</v>
      </c>
      <c r="Y143" s="208">
        <f>IF('Indicator Date hidden'!Z144="x","x",$Y$2-'Indicator Date hidden'!Z144)</f>
        <v>0</v>
      </c>
      <c r="Z143" s="208">
        <f>IF('Indicator Date hidden'!AA144="x","x",$Z$2-'Indicator Date hidden'!AA144)</f>
        <v>0</v>
      </c>
      <c r="AA143" s="208">
        <f>IF('Indicator Date hidden'!AB144="x","x",$AA$2-'Indicator Date hidden'!AB144)</f>
        <v>0</v>
      </c>
      <c r="AB143" s="208">
        <f>IF('Indicator Date hidden'!AC144="x","x",$AB$2-'Indicator Date hidden'!AC144)</f>
        <v>0</v>
      </c>
      <c r="AC143" s="208">
        <f>IF('Indicator Date hidden'!AD144="x","x",$AC$2-'Indicator Date hidden'!AD144)</f>
        <v>0</v>
      </c>
      <c r="AD143" s="208">
        <f>IF('Indicator Date hidden'!AE144="x","x",$AD$2-'Indicator Date hidden'!AE144)</f>
        <v>0</v>
      </c>
      <c r="AE143" s="208">
        <f>IF('Indicator Date hidden'!AF144="x","x",$AE$2-'Indicator Date hidden'!AF144)</f>
        <v>0</v>
      </c>
      <c r="AF143" s="208">
        <f>IF('Indicator Date hidden'!AG144="x","x",$AF$2-'Indicator Date hidden'!AG144)</f>
        <v>2</v>
      </c>
      <c r="AG143" s="208">
        <f>IF('Indicator Date hidden'!AH144="x","x",$AG$2-'Indicator Date hidden'!AH144)</f>
        <v>0</v>
      </c>
      <c r="AH143" s="208">
        <f>IF('Indicator Date hidden'!AI144="x","x",$AH$2-'Indicator Date hidden'!AI144)</f>
        <v>0</v>
      </c>
      <c r="AI143" s="208">
        <f>IF('Indicator Date hidden'!AJ144="x","x",$AI$2-'Indicator Date hidden'!AJ144)</f>
        <v>0</v>
      </c>
      <c r="AJ143" s="208" t="str">
        <f>IF('Indicator Date hidden'!AK144="x","x",$AJ$2-'Indicator Date hidden'!AK144)</f>
        <v>x</v>
      </c>
      <c r="AK143" s="208">
        <f>IF('Indicator Date hidden'!AL144="x","x",$AK$2-'Indicator Date hidden'!AL144)</f>
        <v>0</v>
      </c>
      <c r="AL143" s="208">
        <f>IF('Indicator Date hidden'!AM144="x","x",$AL$2-'Indicator Date hidden'!AM144)</f>
        <v>0</v>
      </c>
      <c r="AM143" s="208">
        <f>IF('Indicator Date hidden'!AN144="x","x",$AM$2-'Indicator Date hidden'!AN144)</f>
        <v>0</v>
      </c>
      <c r="AN143" s="208">
        <f>IF('Indicator Date hidden'!AO144="x","x",$AN$2-'Indicator Date hidden'!AO144)</f>
        <v>0</v>
      </c>
      <c r="AO143" s="208">
        <f>IF('Indicator Date hidden'!AP144="x","x",$AO$2-'Indicator Date hidden'!AP144)</f>
        <v>1</v>
      </c>
      <c r="AP143" s="208">
        <f>IF('Indicator Date hidden'!AQ144="x","x",$AP$2-'Indicator Date hidden'!AQ144)</f>
        <v>1</v>
      </c>
      <c r="AQ143" s="208">
        <f>IF('Indicator Date hidden'!AR144="x","x",$AQ$2-'Indicator Date hidden'!AR144)</f>
        <v>0</v>
      </c>
      <c r="AR143" s="208">
        <f>IF('Indicator Date hidden'!AS144="x","x",$AR$2-'Indicator Date hidden'!AS144)</f>
        <v>0</v>
      </c>
      <c r="AS143" s="208">
        <f>IF('Indicator Date hidden'!AT144="x","x",$AS$2-'Indicator Date hidden'!AT144)</f>
        <v>0</v>
      </c>
      <c r="AT143" s="208">
        <f>IF('Indicator Date hidden'!AU144="x","x",$AT$2-'Indicator Date hidden'!AU144)</f>
        <v>0</v>
      </c>
      <c r="AU143" s="208">
        <f>IF('Indicator Date hidden'!AV144="x","x",$AU$2-'Indicator Date hidden'!AV144)</f>
        <v>2</v>
      </c>
      <c r="AV143" s="208">
        <f>IF('Indicator Date hidden'!AW144="x","x",$AV$2-'Indicator Date hidden'!AW144)</f>
        <v>0</v>
      </c>
      <c r="AW143" s="208">
        <f>IF('Indicator Date hidden'!AX144="x","x",$AW$2-'Indicator Date hidden'!AX144)</f>
        <v>0</v>
      </c>
      <c r="AX143" s="208">
        <f>IF('Indicator Date hidden'!AY144="x","x",$AX$2-'Indicator Date hidden'!AY144)</f>
        <v>0</v>
      </c>
      <c r="AY143" s="208">
        <f>IF('Indicator Date hidden'!AZ144="x","x",$AY$2-'Indicator Date hidden'!AZ144)</f>
        <v>0</v>
      </c>
      <c r="AZ143" s="208">
        <f>IF('Indicator Date hidden'!BA144="x","x",$AZ$2-'Indicator Date hidden'!BA144)</f>
        <v>0</v>
      </c>
      <c r="BA143">
        <f t="shared" si="20"/>
        <v>18</v>
      </c>
      <c r="BB143" s="21">
        <f t="shared" si="21"/>
        <v>0.36</v>
      </c>
      <c r="BC143">
        <f t="shared" si="22"/>
        <v>7</v>
      </c>
      <c r="BD143" s="21">
        <f t="shared" si="23"/>
        <v>1.0150862032359615</v>
      </c>
      <c r="BE143" s="277">
        <f t="shared" si="24"/>
        <v>0</v>
      </c>
    </row>
    <row r="144" spans="1:57" x14ac:dyDescent="0.35">
      <c r="A144" t="s">
        <v>7628</v>
      </c>
      <c r="B144" s="208">
        <f>IF('Indicator Date hidden'!C145="x","x",$B$2-'Indicator Date hidden'!C145)</f>
        <v>0</v>
      </c>
      <c r="C144" s="208">
        <f>IF('Indicator Date hidden'!D145="x","x",$C$2-'Indicator Date hidden'!D145)</f>
        <v>0</v>
      </c>
      <c r="D144" s="208">
        <f>IF('Indicator Date hidden'!E145="x","x",$D$2-'Indicator Date hidden'!E145)</f>
        <v>0</v>
      </c>
      <c r="E144" s="208">
        <f>IF('Indicator Date hidden'!F145="x","x",$E$2-'Indicator Date hidden'!F145)</f>
        <v>0</v>
      </c>
      <c r="F144" s="208">
        <f>IF('Indicator Date hidden'!G145="x","x",$F$2-'Indicator Date hidden'!G145)</f>
        <v>0</v>
      </c>
      <c r="G144" s="208">
        <f>IF('Indicator Date hidden'!H145="x","x",$G$2-'Indicator Date hidden'!H145)</f>
        <v>0</v>
      </c>
      <c r="H144" s="208">
        <f>IF('Indicator Date hidden'!I145="x","x",$H$2-'Indicator Date hidden'!I145)</f>
        <v>0</v>
      </c>
      <c r="I144" s="208">
        <f>IF('Indicator Date hidden'!J145="x","x",$I$2-'Indicator Date hidden'!J145)</f>
        <v>0</v>
      </c>
      <c r="J144" s="208">
        <f>IF('Indicator Date hidden'!K145="x","x",$J$2-'Indicator Date hidden'!K145)</f>
        <v>0</v>
      </c>
      <c r="K144" s="208">
        <f>IF('Indicator Date hidden'!L145="x","x",$K$2-'Indicator Date hidden'!L145)</f>
        <v>0</v>
      </c>
      <c r="L144" s="208">
        <f>IF('Indicator Date hidden'!M145="x","x",$L$2-'Indicator Date hidden'!M145)</f>
        <v>0</v>
      </c>
      <c r="M144" s="208">
        <f>IF('Indicator Date hidden'!N145="x","x",$M$2-'Indicator Date hidden'!N145)</f>
        <v>0</v>
      </c>
      <c r="N144" s="208">
        <f>IF('Indicator Date hidden'!O145="x","x",$N$2-'Indicator Date hidden'!O145)</f>
        <v>0</v>
      </c>
      <c r="O144" s="208">
        <f>IF('Indicator Date hidden'!P145="x","x",$O$2-'Indicator Date hidden'!P145)</f>
        <v>0</v>
      </c>
      <c r="P144" s="208">
        <f>IF('Indicator Date hidden'!Q145="x","x",$P$2-'Indicator Date hidden'!Q145)</f>
        <v>0</v>
      </c>
      <c r="Q144" s="208" t="str">
        <f>IF('Indicator Date hidden'!R145="x","x",$Q$2-'Indicator Date hidden'!R145)</f>
        <v>x</v>
      </c>
      <c r="R144" s="208">
        <f>IF('Indicator Date hidden'!S145="x","x",$R$2-'Indicator Date hidden'!S145)</f>
        <v>0</v>
      </c>
      <c r="S144" s="208">
        <f>IF('Indicator Date hidden'!T145="x","x",$S$2-'Indicator Date hidden'!T145)</f>
        <v>0</v>
      </c>
      <c r="T144" s="208">
        <f>IF('Indicator Date hidden'!U145="x","x",$T$2-'Indicator Date hidden'!U145)</f>
        <v>0</v>
      </c>
      <c r="U144" s="208" t="str">
        <f>IF('Indicator Date hidden'!V145="x","x",$U$2-'Indicator Date hidden'!V145)</f>
        <v>x</v>
      </c>
      <c r="V144" s="208">
        <f>IF('Indicator Date hidden'!W145="x","x",$V$2-'Indicator Date hidden'!W145)</f>
        <v>0</v>
      </c>
      <c r="W144" s="208" t="str">
        <f>IF('Indicator Date hidden'!X145="x","x",$W$2-'Indicator Date hidden'!X145)</f>
        <v>x</v>
      </c>
      <c r="X144" s="208" t="str">
        <f>IF('Indicator Date hidden'!Y145="x","x",$X$2-'Indicator Date hidden'!Y145)</f>
        <v>x</v>
      </c>
      <c r="Y144" s="208">
        <f>IF('Indicator Date hidden'!Z145="x","x",$Y$2-'Indicator Date hidden'!Z145)</f>
        <v>0</v>
      </c>
      <c r="Z144" s="208">
        <f>IF('Indicator Date hidden'!AA145="x","x",$Z$2-'Indicator Date hidden'!AA145)</f>
        <v>0</v>
      </c>
      <c r="AA144" s="208" t="str">
        <f>IF('Indicator Date hidden'!AB145="x","x",$AA$2-'Indicator Date hidden'!AB145)</f>
        <v>x</v>
      </c>
      <c r="AB144" s="208">
        <f>IF('Indicator Date hidden'!AC145="x","x",$AB$2-'Indicator Date hidden'!AC145)</f>
        <v>0</v>
      </c>
      <c r="AC144" s="208">
        <f>IF('Indicator Date hidden'!AD145="x","x",$AC$2-'Indicator Date hidden'!AD145)</f>
        <v>0</v>
      </c>
      <c r="AD144" s="208" t="str">
        <f>IF('Indicator Date hidden'!AE145="x","x",$AD$2-'Indicator Date hidden'!AE145)</f>
        <v>x</v>
      </c>
      <c r="AE144" s="208" t="str">
        <f>IF('Indicator Date hidden'!AF145="x","x",$AE$2-'Indicator Date hidden'!AF145)</f>
        <v>x</v>
      </c>
      <c r="AF144" s="208" t="str">
        <f>IF('Indicator Date hidden'!AG145="x","x",$AF$2-'Indicator Date hidden'!AG145)</f>
        <v>x</v>
      </c>
      <c r="AG144" s="208">
        <f>IF('Indicator Date hidden'!AH145="x","x",$AG$2-'Indicator Date hidden'!AH145)</f>
        <v>0</v>
      </c>
      <c r="AH144" s="208">
        <f>IF('Indicator Date hidden'!AI145="x","x",$AH$2-'Indicator Date hidden'!AI145)</f>
        <v>0</v>
      </c>
      <c r="AI144" s="208">
        <f>IF('Indicator Date hidden'!AJ145="x","x",$AI$2-'Indicator Date hidden'!AJ145)</f>
        <v>0</v>
      </c>
      <c r="AJ144" s="208" t="str">
        <f>IF('Indicator Date hidden'!AK145="x","x",$AJ$2-'Indicator Date hidden'!AK145)</f>
        <v>x</v>
      </c>
      <c r="AK144" s="208">
        <f>IF('Indicator Date hidden'!AL145="x","x",$AK$2-'Indicator Date hidden'!AL145)</f>
        <v>1</v>
      </c>
      <c r="AL144" s="208">
        <f>IF('Indicator Date hidden'!AM145="x","x",$AL$2-'Indicator Date hidden'!AM145)</f>
        <v>0</v>
      </c>
      <c r="AM144" s="208">
        <f>IF('Indicator Date hidden'!AN145="x","x",$AM$2-'Indicator Date hidden'!AN145)</f>
        <v>0</v>
      </c>
      <c r="AN144" s="208">
        <f>IF('Indicator Date hidden'!AO145="x","x",$AN$2-'Indicator Date hidden'!AO145)</f>
        <v>0</v>
      </c>
      <c r="AO144" s="208">
        <f>IF('Indicator Date hidden'!AP145="x","x",$AO$2-'Indicator Date hidden'!AP145)</f>
        <v>0</v>
      </c>
      <c r="AP144" s="208" t="str">
        <f>IF('Indicator Date hidden'!AQ145="x","x",$AP$2-'Indicator Date hidden'!AQ145)</f>
        <v>x</v>
      </c>
      <c r="AQ144" s="208">
        <f>IF('Indicator Date hidden'!AR145="x","x",$AQ$2-'Indicator Date hidden'!AR145)</f>
        <v>0</v>
      </c>
      <c r="AR144" s="208">
        <f>IF('Indicator Date hidden'!AS145="x","x",$AR$2-'Indicator Date hidden'!AS145)</f>
        <v>0</v>
      </c>
      <c r="AS144" s="208" t="str">
        <f>IF('Indicator Date hidden'!AT145="x","x",$AS$2-'Indicator Date hidden'!AT145)</f>
        <v>x</v>
      </c>
      <c r="AT144" s="208">
        <f>IF('Indicator Date hidden'!AU145="x","x",$AT$2-'Indicator Date hidden'!AU145)</f>
        <v>0</v>
      </c>
      <c r="AU144" s="208" t="str">
        <f>IF('Indicator Date hidden'!AV145="x","x",$AU$2-'Indicator Date hidden'!AV145)</f>
        <v>x</v>
      </c>
      <c r="AV144" s="208">
        <f>IF('Indicator Date hidden'!AW145="x","x",$AV$2-'Indicator Date hidden'!AW145)</f>
        <v>0</v>
      </c>
      <c r="AW144" s="208">
        <f>IF('Indicator Date hidden'!AX145="x","x",$AW$2-'Indicator Date hidden'!AX145)</f>
        <v>0</v>
      </c>
      <c r="AX144" s="208">
        <f>IF('Indicator Date hidden'!AY145="x","x",$AX$2-'Indicator Date hidden'!AY145)</f>
        <v>0</v>
      </c>
      <c r="AY144" s="208">
        <f>IF('Indicator Date hidden'!AZ145="x","x",$AY$2-'Indicator Date hidden'!AZ145)</f>
        <v>8</v>
      </c>
      <c r="AZ144" s="208">
        <f>IF('Indicator Date hidden'!BA145="x","x",$AZ$2-'Indicator Date hidden'!BA145)</f>
        <v>0</v>
      </c>
      <c r="BA144">
        <f t="shared" si="20"/>
        <v>9</v>
      </c>
      <c r="BB144" s="21">
        <f t="shared" si="21"/>
        <v>0.23076923076923078</v>
      </c>
      <c r="BC144">
        <f t="shared" si="22"/>
        <v>2</v>
      </c>
      <c r="BD144" s="21">
        <f t="shared" si="23"/>
        <v>1.2702016488718806</v>
      </c>
      <c r="BE144" s="277">
        <f t="shared" si="24"/>
        <v>0</v>
      </c>
    </row>
    <row r="145" spans="1:57" x14ac:dyDescent="0.35">
      <c r="A145" t="s">
        <v>7598</v>
      </c>
      <c r="B145" s="208">
        <f>IF('Indicator Date hidden'!C146="x","x",$B$2-'Indicator Date hidden'!C146)</f>
        <v>0</v>
      </c>
      <c r="C145" s="208">
        <f>IF('Indicator Date hidden'!D146="x","x",$C$2-'Indicator Date hidden'!D146)</f>
        <v>0</v>
      </c>
      <c r="D145" s="208">
        <f>IF('Indicator Date hidden'!E146="x","x",$D$2-'Indicator Date hidden'!E146)</f>
        <v>0</v>
      </c>
      <c r="E145" s="208">
        <f>IF('Indicator Date hidden'!F146="x","x",$E$2-'Indicator Date hidden'!F146)</f>
        <v>0</v>
      </c>
      <c r="F145" s="208">
        <f>IF('Indicator Date hidden'!G146="x","x",$F$2-'Indicator Date hidden'!G146)</f>
        <v>0</v>
      </c>
      <c r="G145" s="208">
        <f>IF('Indicator Date hidden'!H146="x","x",$G$2-'Indicator Date hidden'!H146)</f>
        <v>0</v>
      </c>
      <c r="H145" s="208">
        <f>IF('Indicator Date hidden'!I146="x","x",$H$2-'Indicator Date hidden'!I146)</f>
        <v>0</v>
      </c>
      <c r="I145" s="208">
        <f>IF('Indicator Date hidden'!J146="x","x",$I$2-'Indicator Date hidden'!J146)</f>
        <v>0</v>
      </c>
      <c r="J145" s="208">
        <f>IF('Indicator Date hidden'!K146="x","x",$J$2-'Indicator Date hidden'!K146)</f>
        <v>0</v>
      </c>
      <c r="K145" s="208">
        <f>IF('Indicator Date hidden'!L146="x","x",$K$2-'Indicator Date hidden'!L146)</f>
        <v>0</v>
      </c>
      <c r="L145" s="208">
        <f>IF('Indicator Date hidden'!M146="x","x",$L$2-'Indicator Date hidden'!M146)</f>
        <v>0</v>
      </c>
      <c r="M145" s="208">
        <f>IF('Indicator Date hidden'!N146="x","x",$M$2-'Indicator Date hidden'!N146)</f>
        <v>0</v>
      </c>
      <c r="N145" s="208">
        <f>IF('Indicator Date hidden'!O146="x","x",$N$2-'Indicator Date hidden'!O146)</f>
        <v>0</v>
      </c>
      <c r="O145" s="208">
        <f>IF('Indicator Date hidden'!P146="x","x",$O$2-'Indicator Date hidden'!P146)</f>
        <v>0</v>
      </c>
      <c r="P145" s="208">
        <f>IF('Indicator Date hidden'!Q146="x","x",$P$2-'Indicator Date hidden'!Q146)</f>
        <v>0</v>
      </c>
      <c r="Q145" s="208">
        <f>IF('Indicator Date hidden'!R146="x","x",$Q$2-'Indicator Date hidden'!R146)</f>
        <v>2</v>
      </c>
      <c r="R145" s="208">
        <f>IF('Indicator Date hidden'!S146="x","x",$R$2-'Indicator Date hidden'!S146)</f>
        <v>0</v>
      </c>
      <c r="S145" s="208">
        <f>IF('Indicator Date hidden'!T146="x","x",$S$2-'Indicator Date hidden'!T146)</f>
        <v>0</v>
      </c>
      <c r="T145" s="208">
        <f>IF('Indicator Date hidden'!U146="x","x",$T$2-'Indicator Date hidden'!U146)</f>
        <v>0</v>
      </c>
      <c r="U145" s="208">
        <f>IF('Indicator Date hidden'!V146="x","x",$U$2-'Indicator Date hidden'!V146)</f>
        <v>0</v>
      </c>
      <c r="V145" s="208">
        <f>IF('Indicator Date hidden'!W146="x","x",$V$2-'Indicator Date hidden'!W146)</f>
        <v>0</v>
      </c>
      <c r="W145" s="208">
        <f>IF('Indicator Date hidden'!X146="x","x",$W$2-'Indicator Date hidden'!X146)</f>
        <v>2</v>
      </c>
      <c r="X145" s="208">
        <f>IF('Indicator Date hidden'!Y146="x","x",$X$2-'Indicator Date hidden'!Y146)</f>
        <v>2</v>
      </c>
      <c r="Y145" s="208">
        <f>IF('Indicator Date hidden'!Z146="x","x",$Y$2-'Indicator Date hidden'!Z146)</f>
        <v>0</v>
      </c>
      <c r="Z145" s="208">
        <f>IF('Indicator Date hidden'!AA146="x","x",$Z$2-'Indicator Date hidden'!AA146)</f>
        <v>0</v>
      </c>
      <c r="AA145" s="208" t="str">
        <f>IF('Indicator Date hidden'!AB146="x","x",$AA$2-'Indicator Date hidden'!AB146)</f>
        <v>x</v>
      </c>
      <c r="AB145" s="208">
        <f>IF('Indicator Date hidden'!AC146="x","x",$AB$2-'Indicator Date hidden'!AC146)</f>
        <v>0</v>
      </c>
      <c r="AC145" s="208">
        <f>IF('Indicator Date hidden'!AD146="x","x",$AC$2-'Indicator Date hidden'!AD146)</f>
        <v>0</v>
      </c>
      <c r="AD145" s="208" t="str">
        <f>IF('Indicator Date hidden'!AE146="x","x",$AD$2-'Indicator Date hidden'!AE146)</f>
        <v>x</v>
      </c>
      <c r="AE145" s="208" t="str">
        <f>IF('Indicator Date hidden'!AF146="x","x",$AE$2-'Indicator Date hidden'!AF146)</f>
        <v>x</v>
      </c>
      <c r="AF145" s="208" t="str">
        <f>IF('Indicator Date hidden'!AG146="x","x",$AF$2-'Indicator Date hidden'!AG146)</f>
        <v>x</v>
      </c>
      <c r="AG145" s="208">
        <f>IF('Indicator Date hidden'!AH146="x","x",$AG$2-'Indicator Date hidden'!AH146)</f>
        <v>0</v>
      </c>
      <c r="AH145" s="208">
        <f>IF('Indicator Date hidden'!AI146="x","x",$AH$2-'Indicator Date hidden'!AI146)</f>
        <v>0</v>
      </c>
      <c r="AI145" s="208">
        <f>IF('Indicator Date hidden'!AJ146="x","x",$AI$2-'Indicator Date hidden'!AJ146)</f>
        <v>0</v>
      </c>
      <c r="AJ145" s="208" t="str">
        <f>IF('Indicator Date hidden'!AK146="x","x",$AJ$2-'Indicator Date hidden'!AK146)</f>
        <v>x</v>
      </c>
      <c r="AK145" s="208">
        <f>IF('Indicator Date hidden'!AL146="x","x",$AK$2-'Indicator Date hidden'!AL146)</f>
        <v>1</v>
      </c>
      <c r="AL145" s="208">
        <f>IF('Indicator Date hidden'!AM146="x","x",$AL$2-'Indicator Date hidden'!AM146)</f>
        <v>0</v>
      </c>
      <c r="AM145" s="208">
        <f>IF('Indicator Date hidden'!AN146="x","x",$AM$2-'Indicator Date hidden'!AN146)</f>
        <v>0</v>
      </c>
      <c r="AN145" s="208">
        <f>IF('Indicator Date hidden'!AO146="x","x",$AN$2-'Indicator Date hidden'!AO146)</f>
        <v>0</v>
      </c>
      <c r="AO145" s="208">
        <f>IF('Indicator Date hidden'!AP146="x","x",$AO$2-'Indicator Date hidden'!AP146)</f>
        <v>0</v>
      </c>
      <c r="AP145" s="208">
        <f>IF('Indicator Date hidden'!AQ146="x","x",$AP$2-'Indicator Date hidden'!AQ146)</f>
        <v>0</v>
      </c>
      <c r="AQ145" s="208">
        <f>IF('Indicator Date hidden'!AR146="x","x",$AQ$2-'Indicator Date hidden'!AR146)</f>
        <v>6</v>
      </c>
      <c r="AR145" s="208">
        <f>IF('Indicator Date hidden'!AS146="x","x",$AR$2-'Indicator Date hidden'!AS146)</f>
        <v>0</v>
      </c>
      <c r="AS145" s="208">
        <f>IF('Indicator Date hidden'!AT146="x","x",$AS$2-'Indicator Date hidden'!AT146)</f>
        <v>2</v>
      </c>
      <c r="AT145" s="208">
        <f>IF('Indicator Date hidden'!AU146="x","x",$AT$2-'Indicator Date hidden'!AU146)</f>
        <v>0</v>
      </c>
      <c r="AU145" s="208" t="str">
        <f>IF('Indicator Date hidden'!AV146="x","x",$AU$2-'Indicator Date hidden'!AV146)</f>
        <v>x</v>
      </c>
      <c r="AV145" s="208">
        <f>IF('Indicator Date hidden'!AW146="x","x",$AV$2-'Indicator Date hidden'!AW146)</f>
        <v>0</v>
      </c>
      <c r="AW145" s="208">
        <f>IF('Indicator Date hidden'!AX146="x","x",$AW$2-'Indicator Date hidden'!AX146)</f>
        <v>0</v>
      </c>
      <c r="AX145" s="208">
        <f>IF('Indicator Date hidden'!AY146="x","x",$AX$2-'Indicator Date hidden'!AY146)</f>
        <v>0</v>
      </c>
      <c r="AY145" s="208">
        <f>IF('Indicator Date hidden'!AZ146="x","x",$AY$2-'Indicator Date hidden'!AZ146)</f>
        <v>0</v>
      </c>
      <c r="AZ145" s="208">
        <f>IF('Indicator Date hidden'!BA146="x","x",$AZ$2-'Indicator Date hidden'!BA146)</f>
        <v>0</v>
      </c>
      <c r="BA145">
        <f t="shared" si="20"/>
        <v>15</v>
      </c>
      <c r="BB145" s="21">
        <f t="shared" si="21"/>
        <v>0.33333333333333331</v>
      </c>
      <c r="BC145">
        <f t="shared" si="22"/>
        <v>6</v>
      </c>
      <c r="BD145" s="21">
        <f t="shared" si="23"/>
        <v>1.0327955589886444</v>
      </c>
      <c r="BE145" s="277">
        <f t="shared" si="24"/>
        <v>0</v>
      </c>
    </row>
    <row r="146" spans="1:57" x14ac:dyDescent="0.35">
      <c r="A146" t="s">
        <v>7629</v>
      </c>
      <c r="B146" s="208">
        <f>IF('Indicator Date hidden'!C147="x","x",$B$2-'Indicator Date hidden'!C147)</f>
        <v>0</v>
      </c>
      <c r="C146" s="208">
        <f>IF('Indicator Date hidden'!D147="x","x",$C$2-'Indicator Date hidden'!D147)</f>
        <v>0</v>
      </c>
      <c r="D146" s="208">
        <f>IF('Indicator Date hidden'!E147="x","x",$D$2-'Indicator Date hidden'!E147)</f>
        <v>0</v>
      </c>
      <c r="E146" s="208">
        <f>IF('Indicator Date hidden'!F147="x","x",$E$2-'Indicator Date hidden'!F147)</f>
        <v>0</v>
      </c>
      <c r="F146" s="208">
        <f>IF('Indicator Date hidden'!G147="x","x",$F$2-'Indicator Date hidden'!G147)</f>
        <v>0</v>
      </c>
      <c r="G146" s="208">
        <f>IF('Indicator Date hidden'!H147="x","x",$G$2-'Indicator Date hidden'!H147)</f>
        <v>0</v>
      </c>
      <c r="H146" s="208">
        <f>IF('Indicator Date hidden'!I147="x","x",$H$2-'Indicator Date hidden'!I147)</f>
        <v>0</v>
      </c>
      <c r="I146" s="208">
        <f>IF('Indicator Date hidden'!J147="x","x",$I$2-'Indicator Date hidden'!J147)</f>
        <v>0</v>
      </c>
      <c r="J146" s="208">
        <f>IF('Indicator Date hidden'!K147="x","x",$J$2-'Indicator Date hidden'!K147)</f>
        <v>0</v>
      </c>
      <c r="K146" s="208">
        <f>IF('Indicator Date hidden'!L147="x","x",$K$2-'Indicator Date hidden'!L147)</f>
        <v>0</v>
      </c>
      <c r="L146" s="208">
        <f>IF('Indicator Date hidden'!M147="x","x",$L$2-'Indicator Date hidden'!M147)</f>
        <v>0</v>
      </c>
      <c r="M146" s="208">
        <f>IF('Indicator Date hidden'!N147="x","x",$M$2-'Indicator Date hidden'!N147)</f>
        <v>0</v>
      </c>
      <c r="N146" s="208">
        <f>IF('Indicator Date hidden'!O147="x","x",$N$2-'Indicator Date hidden'!O147)</f>
        <v>0</v>
      </c>
      <c r="O146" s="208">
        <f>IF('Indicator Date hidden'!P147="x","x",$O$2-'Indicator Date hidden'!P147)</f>
        <v>0</v>
      </c>
      <c r="P146" s="208">
        <f>IF('Indicator Date hidden'!Q147="x","x",$P$2-'Indicator Date hidden'!Q147)</f>
        <v>0</v>
      </c>
      <c r="Q146" s="208" t="str">
        <f>IF('Indicator Date hidden'!R147="x","x",$Q$2-'Indicator Date hidden'!R147)</f>
        <v>x</v>
      </c>
      <c r="R146" s="208">
        <f>IF('Indicator Date hidden'!S147="x","x",$R$2-'Indicator Date hidden'!S147)</f>
        <v>0</v>
      </c>
      <c r="S146" s="208">
        <f>IF('Indicator Date hidden'!T147="x","x",$S$2-'Indicator Date hidden'!T147)</f>
        <v>0</v>
      </c>
      <c r="T146" s="208">
        <f>IF('Indicator Date hidden'!U147="x","x",$T$2-'Indicator Date hidden'!U147)</f>
        <v>0</v>
      </c>
      <c r="U146" s="208">
        <f>IF('Indicator Date hidden'!V147="x","x",$U$2-'Indicator Date hidden'!V147)</f>
        <v>0</v>
      </c>
      <c r="V146" s="208">
        <f>IF('Indicator Date hidden'!W147="x","x",$V$2-'Indicator Date hidden'!W147)</f>
        <v>0</v>
      </c>
      <c r="W146" s="208" t="str">
        <f>IF('Indicator Date hidden'!X147="x","x",$W$2-'Indicator Date hidden'!X147)</f>
        <v>x</v>
      </c>
      <c r="X146" s="208">
        <f>IF('Indicator Date hidden'!Y147="x","x",$X$2-'Indicator Date hidden'!Y147)</f>
        <v>2</v>
      </c>
      <c r="Y146" s="208">
        <f>IF('Indicator Date hidden'!Z147="x","x",$Y$2-'Indicator Date hidden'!Z147)</f>
        <v>0</v>
      </c>
      <c r="Z146" s="208">
        <f>IF('Indicator Date hidden'!AA147="x","x",$Z$2-'Indicator Date hidden'!AA147)</f>
        <v>0</v>
      </c>
      <c r="AA146" s="208" t="str">
        <f>IF('Indicator Date hidden'!AB147="x","x",$AA$2-'Indicator Date hidden'!AB147)</f>
        <v>x</v>
      </c>
      <c r="AB146" s="208">
        <f>IF('Indicator Date hidden'!AC147="x","x",$AB$2-'Indicator Date hidden'!AC147)</f>
        <v>0</v>
      </c>
      <c r="AC146" s="208">
        <f>IF('Indicator Date hidden'!AD147="x","x",$AC$2-'Indicator Date hidden'!AD147)</f>
        <v>0</v>
      </c>
      <c r="AD146" s="208" t="str">
        <f>IF('Indicator Date hidden'!AE147="x","x",$AD$2-'Indicator Date hidden'!AE147)</f>
        <v>x</v>
      </c>
      <c r="AE146" s="208" t="str">
        <f>IF('Indicator Date hidden'!AF147="x","x",$AE$2-'Indicator Date hidden'!AF147)</f>
        <v>x</v>
      </c>
      <c r="AF146" s="208" t="str">
        <f>IF('Indicator Date hidden'!AG147="x","x",$AF$2-'Indicator Date hidden'!AG147)</f>
        <v>x</v>
      </c>
      <c r="AG146" s="208">
        <f>IF('Indicator Date hidden'!AH147="x","x",$AG$2-'Indicator Date hidden'!AH147)</f>
        <v>0</v>
      </c>
      <c r="AH146" s="208">
        <f>IF('Indicator Date hidden'!AI147="x","x",$AH$2-'Indicator Date hidden'!AI147)</f>
        <v>0</v>
      </c>
      <c r="AI146" s="208">
        <f>IF('Indicator Date hidden'!AJ147="x","x",$AI$2-'Indicator Date hidden'!AJ147)</f>
        <v>0</v>
      </c>
      <c r="AJ146" s="208" t="str">
        <f>IF('Indicator Date hidden'!AK147="x","x",$AJ$2-'Indicator Date hidden'!AK147)</f>
        <v>x</v>
      </c>
      <c r="AK146" s="208">
        <f>IF('Indicator Date hidden'!AL147="x","x",$AK$2-'Indicator Date hidden'!AL147)</f>
        <v>1</v>
      </c>
      <c r="AL146" s="208">
        <f>IF('Indicator Date hidden'!AM147="x","x",$AL$2-'Indicator Date hidden'!AM147)</f>
        <v>0</v>
      </c>
      <c r="AM146" s="208">
        <f>IF('Indicator Date hidden'!AN147="x","x",$AM$2-'Indicator Date hidden'!AN147)</f>
        <v>0</v>
      </c>
      <c r="AN146" s="208">
        <f>IF('Indicator Date hidden'!AO147="x","x",$AN$2-'Indicator Date hidden'!AO147)</f>
        <v>0</v>
      </c>
      <c r="AO146" s="208">
        <f>IF('Indicator Date hidden'!AP147="x","x",$AO$2-'Indicator Date hidden'!AP147)</f>
        <v>0</v>
      </c>
      <c r="AP146" s="208">
        <f>IF('Indicator Date hidden'!AQ147="x","x",$AP$2-'Indicator Date hidden'!AQ147)</f>
        <v>0</v>
      </c>
      <c r="AQ146" s="208" t="str">
        <f>IF('Indicator Date hidden'!AR147="x","x",$AQ$2-'Indicator Date hidden'!AR147)</f>
        <v>x</v>
      </c>
      <c r="AR146" s="208">
        <f>IF('Indicator Date hidden'!AS147="x","x",$AR$2-'Indicator Date hidden'!AS147)</f>
        <v>0</v>
      </c>
      <c r="AS146" s="208">
        <f>IF('Indicator Date hidden'!AT147="x","x",$AS$2-'Indicator Date hidden'!AT147)</f>
        <v>0</v>
      </c>
      <c r="AT146" s="208">
        <f>IF('Indicator Date hidden'!AU147="x","x",$AT$2-'Indicator Date hidden'!AU147)</f>
        <v>0</v>
      </c>
      <c r="AU146" s="208" t="str">
        <f>IF('Indicator Date hidden'!AV147="x","x",$AU$2-'Indicator Date hidden'!AV147)</f>
        <v>x</v>
      </c>
      <c r="AV146" s="208">
        <f>IF('Indicator Date hidden'!AW147="x","x",$AV$2-'Indicator Date hidden'!AW147)</f>
        <v>0</v>
      </c>
      <c r="AW146" s="208">
        <f>IF('Indicator Date hidden'!AX147="x","x",$AW$2-'Indicator Date hidden'!AX147)</f>
        <v>0</v>
      </c>
      <c r="AX146" s="208">
        <f>IF('Indicator Date hidden'!AY147="x","x",$AX$2-'Indicator Date hidden'!AY147)</f>
        <v>0</v>
      </c>
      <c r="AY146" s="208">
        <f>IF('Indicator Date hidden'!AZ147="x","x",$AY$2-'Indicator Date hidden'!AZ147)</f>
        <v>8</v>
      </c>
      <c r="AZ146" s="208">
        <f>IF('Indicator Date hidden'!BA147="x","x",$AZ$2-'Indicator Date hidden'!BA147)</f>
        <v>0</v>
      </c>
      <c r="BA146">
        <f t="shared" si="20"/>
        <v>11</v>
      </c>
      <c r="BB146" s="21">
        <f t="shared" si="21"/>
        <v>0.26190476190476192</v>
      </c>
      <c r="BC146">
        <f t="shared" si="22"/>
        <v>3</v>
      </c>
      <c r="BD146" s="21">
        <f t="shared" si="23"/>
        <v>1.2546963929767045</v>
      </c>
      <c r="BE146" s="277">
        <f t="shared" si="24"/>
        <v>0</v>
      </c>
    </row>
    <row r="147" spans="1:57" x14ac:dyDescent="0.35">
      <c r="A147" t="s">
        <v>7600</v>
      </c>
      <c r="B147" s="208">
        <f>IF('Indicator Date hidden'!C148="x","x",$B$2-'Indicator Date hidden'!C148)</f>
        <v>0</v>
      </c>
      <c r="C147" s="208">
        <f>IF('Indicator Date hidden'!D148="x","x",$C$2-'Indicator Date hidden'!D148)</f>
        <v>0</v>
      </c>
      <c r="D147" s="208">
        <f>IF('Indicator Date hidden'!E148="x","x",$D$2-'Indicator Date hidden'!E148)</f>
        <v>0</v>
      </c>
      <c r="E147" s="208">
        <f>IF('Indicator Date hidden'!F148="x","x",$E$2-'Indicator Date hidden'!F148)</f>
        <v>0</v>
      </c>
      <c r="F147" s="208">
        <f>IF('Indicator Date hidden'!G148="x","x",$F$2-'Indicator Date hidden'!G148)</f>
        <v>0</v>
      </c>
      <c r="G147" s="208">
        <f>IF('Indicator Date hidden'!H148="x","x",$G$2-'Indicator Date hidden'!H148)</f>
        <v>0</v>
      </c>
      <c r="H147" s="208">
        <f>IF('Indicator Date hidden'!I148="x","x",$H$2-'Indicator Date hidden'!I148)</f>
        <v>0</v>
      </c>
      <c r="I147" s="208">
        <f>IF('Indicator Date hidden'!J148="x","x",$I$2-'Indicator Date hidden'!J148)</f>
        <v>0</v>
      </c>
      <c r="J147" s="208">
        <f>IF('Indicator Date hidden'!K148="x","x",$J$2-'Indicator Date hidden'!K148)</f>
        <v>0</v>
      </c>
      <c r="K147" s="208">
        <f>IF('Indicator Date hidden'!L148="x","x",$K$2-'Indicator Date hidden'!L148)</f>
        <v>0</v>
      </c>
      <c r="L147" s="208">
        <f>IF('Indicator Date hidden'!M148="x","x",$L$2-'Indicator Date hidden'!M148)</f>
        <v>0</v>
      </c>
      <c r="M147" s="208">
        <f>IF('Indicator Date hidden'!N148="x","x",$M$2-'Indicator Date hidden'!N148)</f>
        <v>0</v>
      </c>
      <c r="N147" s="208">
        <f>IF('Indicator Date hidden'!O148="x","x",$N$2-'Indicator Date hidden'!O148)</f>
        <v>0</v>
      </c>
      <c r="O147" s="208">
        <f>IF('Indicator Date hidden'!P148="x","x",$O$2-'Indicator Date hidden'!P148)</f>
        <v>0</v>
      </c>
      <c r="P147" s="208">
        <f>IF('Indicator Date hidden'!Q148="x","x",$P$2-'Indicator Date hidden'!Q148)</f>
        <v>0</v>
      </c>
      <c r="Q147" s="208" t="str">
        <f>IF('Indicator Date hidden'!R148="x","x",$Q$2-'Indicator Date hidden'!R148)</f>
        <v>x</v>
      </c>
      <c r="R147" s="208">
        <f>IF('Indicator Date hidden'!S148="x","x",$R$2-'Indicator Date hidden'!S148)</f>
        <v>0</v>
      </c>
      <c r="S147" s="208">
        <f>IF('Indicator Date hidden'!T148="x","x",$S$2-'Indicator Date hidden'!T148)</f>
        <v>0</v>
      </c>
      <c r="T147" s="208">
        <f>IF('Indicator Date hidden'!U148="x","x",$T$2-'Indicator Date hidden'!U148)</f>
        <v>0</v>
      </c>
      <c r="U147" s="208">
        <f>IF('Indicator Date hidden'!V148="x","x",$U$2-'Indicator Date hidden'!V148)</f>
        <v>0</v>
      </c>
      <c r="V147" s="208">
        <f>IF('Indicator Date hidden'!W148="x","x",$V$2-'Indicator Date hidden'!W148)</f>
        <v>0</v>
      </c>
      <c r="W147" s="208">
        <f>IF('Indicator Date hidden'!X148="x","x",$W$2-'Indicator Date hidden'!X148)</f>
        <v>0</v>
      </c>
      <c r="X147" s="208">
        <f>IF('Indicator Date hidden'!Y148="x","x",$X$2-'Indicator Date hidden'!Y148)</f>
        <v>4</v>
      </c>
      <c r="Y147" s="208">
        <f>IF('Indicator Date hidden'!Z148="x","x",$Y$2-'Indicator Date hidden'!Z148)</f>
        <v>0</v>
      </c>
      <c r="Z147" s="208">
        <f>IF('Indicator Date hidden'!AA148="x","x",$Z$2-'Indicator Date hidden'!AA148)</f>
        <v>0</v>
      </c>
      <c r="AA147" s="208" t="str">
        <f>IF('Indicator Date hidden'!AB148="x","x",$AA$2-'Indicator Date hidden'!AB148)</f>
        <v>x</v>
      </c>
      <c r="AB147" s="208">
        <f>IF('Indicator Date hidden'!AC148="x","x",$AB$2-'Indicator Date hidden'!AC148)</f>
        <v>0</v>
      </c>
      <c r="AC147" s="208">
        <f>IF('Indicator Date hidden'!AD148="x","x",$AC$2-'Indicator Date hidden'!AD148)</f>
        <v>0</v>
      </c>
      <c r="AD147" s="208" t="str">
        <f>IF('Indicator Date hidden'!AE148="x","x",$AD$2-'Indicator Date hidden'!AE148)</f>
        <v>x</v>
      </c>
      <c r="AE147" s="208">
        <f>IF('Indicator Date hidden'!AF148="x","x",$AE$2-'Indicator Date hidden'!AF148)</f>
        <v>0</v>
      </c>
      <c r="AF147" s="208">
        <f>IF('Indicator Date hidden'!AG148="x","x",$AF$2-'Indicator Date hidden'!AG148)</f>
        <v>5</v>
      </c>
      <c r="AG147" s="208">
        <f>IF('Indicator Date hidden'!AH148="x","x",$AG$2-'Indicator Date hidden'!AH148)</f>
        <v>0</v>
      </c>
      <c r="AH147" s="208">
        <f>IF('Indicator Date hidden'!AI148="x","x",$AH$2-'Indicator Date hidden'!AI148)</f>
        <v>0</v>
      </c>
      <c r="AI147" s="208">
        <f>IF('Indicator Date hidden'!AJ148="x","x",$AI$2-'Indicator Date hidden'!AJ148)</f>
        <v>0</v>
      </c>
      <c r="AJ147" s="208" t="str">
        <f>IF('Indicator Date hidden'!AK148="x","x",$AJ$2-'Indicator Date hidden'!AK148)</f>
        <v>x</v>
      </c>
      <c r="AK147" s="208" t="str">
        <f>IF('Indicator Date hidden'!AL148="x","x",$AK$2-'Indicator Date hidden'!AL148)</f>
        <v>x</v>
      </c>
      <c r="AL147" s="208">
        <f>IF('Indicator Date hidden'!AM148="x","x",$AL$2-'Indicator Date hidden'!AM148)</f>
        <v>0</v>
      </c>
      <c r="AM147" s="208">
        <f>IF('Indicator Date hidden'!AN148="x","x",$AM$2-'Indicator Date hidden'!AN148)</f>
        <v>0</v>
      </c>
      <c r="AN147" s="208">
        <f>IF('Indicator Date hidden'!AO148="x","x",$AN$2-'Indicator Date hidden'!AO148)</f>
        <v>0</v>
      </c>
      <c r="AO147" s="208" t="str">
        <f>IF('Indicator Date hidden'!AP148="x","x",$AO$2-'Indicator Date hidden'!AP148)</f>
        <v>x</v>
      </c>
      <c r="AP147" s="208" t="str">
        <f>IF('Indicator Date hidden'!AQ148="x","x",$AP$2-'Indicator Date hidden'!AQ148)</f>
        <v>x</v>
      </c>
      <c r="AQ147" s="208">
        <f>IF('Indicator Date hidden'!AR148="x","x",$AQ$2-'Indicator Date hidden'!AR148)</f>
        <v>4</v>
      </c>
      <c r="AR147" s="208">
        <f>IF('Indicator Date hidden'!AS148="x","x",$AR$2-'Indicator Date hidden'!AS148)</f>
        <v>0</v>
      </c>
      <c r="AS147" s="208">
        <f>IF('Indicator Date hidden'!AT148="x","x",$AS$2-'Indicator Date hidden'!AT148)</f>
        <v>0</v>
      </c>
      <c r="AT147" s="208">
        <f>IF('Indicator Date hidden'!AU148="x","x",$AT$2-'Indicator Date hidden'!AU148)</f>
        <v>0</v>
      </c>
      <c r="AU147" s="208">
        <f>IF('Indicator Date hidden'!AV148="x","x",$AU$2-'Indicator Date hidden'!AV148)</f>
        <v>3</v>
      </c>
      <c r="AV147" s="208">
        <f>IF('Indicator Date hidden'!AW148="x","x",$AV$2-'Indicator Date hidden'!AW148)</f>
        <v>0</v>
      </c>
      <c r="AW147" s="208">
        <f>IF('Indicator Date hidden'!AX148="x","x",$AW$2-'Indicator Date hidden'!AX148)</f>
        <v>0</v>
      </c>
      <c r="AX147" s="208">
        <f>IF('Indicator Date hidden'!AY148="x","x",$AX$2-'Indicator Date hidden'!AY148)</f>
        <v>0</v>
      </c>
      <c r="AY147" s="208">
        <f>IF('Indicator Date hidden'!AZ148="x","x",$AY$2-'Indicator Date hidden'!AZ148)</f>
        <v>0</v>
      </c>
      <c r="AZ147" s="208">
        <f>IF('Indicator Date hidden'!BA148="x","x",$AZ$2-'Indicator Date hidden'!BA148)</f>
        <v>0</v>
      </c>
      <c r="BA147">
        <f t="shared" si="20"/>
        <v>16</v>
      </c>
      <c r="BB147" s="21">
        <f t="shared" si="21"/>
        <v>0.36363636363636365</v>
      </c>
      <c r="BC147">
        <f t="shared" si="22"/>
        <v>4</v>
      </c>
      <c r="BD147" s="21">
        <f t="shared" si="23"/>
        <v>1.1695163936607824</v>
      </c>
      <c r="BE147" s="277">
        <f t="shared" si="24"/>
        <v>0</v>
      </c>
    </row>
    <row r="148" spans="1:57" x14ac:dyDescent="0.35">
      <c r="A148" t="s">
        <v>7602</v>
      </c>
      <c r="B148" s="208">
        <f>IF('Indicator Date hidden'!C149="x","x",$B$2-'Indicator Date hidden'!C149)</f>
        <v>0</v>
      </c>
      <c r="C148" s="208">
        <f>IF('Indicator Date hidden'!D149="x","x",$C$2-'Indicator Date hidden'!D149)</f>
        <v>0</v>
      </c>
      <c r="D148" s="208">
        <f>IF('Indicator Date hidden'!E149="x","x",$D$2-'Indicator Date hidden'!E149)</f>
        <v>0</v>
      </c>
      <c r="E148" s="208">
        <f>IF('Indicator Date hidden'!F149="x","x",$E$2-'Indicator Date hidden'!F149)</f>
        <v>0</v>
      </c>
      <c r="F148" s="208">
        <f>IF('Indicator Date hidden'!G149="x","x",$F$2-'Indicator Date hidden'!G149)</f>
        <v>0</v>
      </c>
      <c r="G148" s="208">
        <f>IF('Indicator Date hidden'!H149="x","x",$G$2-'Indicator Date hidden'!H149)</f>
        <v>0</v>
      </c>
      <c r="H148" s="208">
        <f>IF('Indicator Date hidden'!I149="x","x",$H$2-'Indicator Date hidden'!I149)</f>
        <v>0</v>
      </c>
      <c r="I148" s="208">
        <f>IF('Indicator Date hidden'!J149="x","x",$I$2-'Indicator Date hidden'!J149)</f>
        <v>0</v>
      </c>
      <c r="J148" s="208">
        <f>IF('Indicator Date hidden'!K149="x","x",$J$2-'Indicator Date hidden'!K149)</f>
        <v>0</v>
      </c>
      <c r="K148" s="208">
        <f>IF('Indicator Date hidden'!L149="x","x",$K$2-'Indicator Date hidden'!L149)</f>
        <v>0</v>
      </c>
      <c r="L148" s="208">
        <f>IF('Indicator Date hidden'!M149="x","x",$L$2-'Indicator Date hidden'!M149)</f>
        <v>0</v>
      </c>
      <c r="M148" s="208">
        <f>IF('Indicator Date hidden'!N149="x","x",$M$2-'Indicator Date hidden'!N149)</f>
        <v>0</v>
      </c>
      <c r="N148" s="208">
        <f>IF('Indicator Date hidden'!O149="x","x",$N$2-'Indicator Date hidden'!O149)</f>
        <v>0</v>
      </c>
      <c r="O148" s="208">
        <f>IF('Indicator Date hidden'!P149="x","x",$O$2-'Indicator Date hidden'!P149)</f>
        <v>0</v>
      </c>
      <c r="P148" s="208">
        <f>IF('Indicator Date hidden'!Q149="x","x",$P$2-'Indicator Date hidden'!Q149)</f>
        <v>0</v>
      </c>
      <c r="Q148" s="208">
        <f>IF('Indicator Date hidden'!R149="x","x",$Q$2-'Indicator Date hidden'!R149)</f>
        <v>5</v>
      </c>
      <c r="R148" s="208">
        <f>IF('Indicator Date hidden'!S149="x","x",$R$2-'Indicator Date hidden'!S149)</f>
        <v>0</v>
      </c>
      <c r="S148" s="208">
        <f>IF('Indicator Date hidden'!T149="x","x",$S$2-'Indicator Date hidden'!T149)</f>
        <v>0</v>
      </c>
      <c r="T148" s="208">
        <f>IF('Indicator Date hidden'!U149="x","x",$T$2-'Indicator Date hidden'!U149)</f>
        <v>0</v>
      </c>
      <c r="U148" s="208">
        <f>IF('Indicator Date hidden'!V149="x","x",$U$2-'Indicator Date hidden'!V149)</f>
        <v>0</v>
      </c>
      <c r="V148" s="208">
        <f>IF('Indicator Date hidden'!W149="x","x",$V$2-'Indicator Date hidden'!W149)</f>
        <v>0</v>
      </c>
      <c r="W148" s="208">
        <f>IF('Indicator Date hidden'!X149="x","x",$W$2-'Indicator Date hidden'!X149)</f>
        <v>6</v>
      </c>
      <c r="X148" s="208" t="str">
        <f>IF('Indicator Date hidden'!Y149="x","x",$X$2-'Indicator Date hidden'!Y149)</f>
        <v>x</v>
      </c>
      <c r="Y148" s="208">
        <f>IF('Indicator Date hidden'!Z149="x","x",$Y$2-'Indicator Date hidden'!Z149)</f>
        <v>0</v>
      </c>
      <c r="Z148" s="208">
        <f>IF('Indicator Date hidden'!AA149="x","x",$Z$2-'Indicator Date hidden'!AA149)</f>
        <v>0</v>
      </c>
      <c r="AA148" s="208">
        <f>IF('Indicator Date hidden'!AB149="x","x",$AA$2-'Indicator Date hidden'!AB149)</f>
        <v>0</v>
      </c>
      <c r="AB148" s="208">
        <f>IF('Indicator Date hidden'!AC149="x","x",$AB$2-'Indicator Date hidden'!AC149)</f>
        <v>0</v>
      </c>
      <c r="AC148" s="208">
        <f>IF('Indicator Date hidden'!AD149="x","x",$AC$2-'Indicator Date hidden'!AD149)</f>
        <v>0</v>
      </c>
      <c r="AD148" s="208">
        <f>IF('Indicator Date hidden'!AE149="x","x",$AD$2-'Indicator Date hidden'!AE149)</f>
        <v>0</v>
      </c>
      <c r="AE148" s="208" t="str">
        <f>IF('Indicator Date hidden'!AF149="x","x",$AE$2-'Indicator Date hidden'!AF149)</f>
        <v>x</v>
      </c>
      <c r="AF148" s="208">
        <f>IF('Indicator Date hidden'!AG149="x","x",$AF$2-'Indicator Date hidden'!AG149)</f>
        <v>3</v>
      </c>
      <c r="AG148" s="208">
        <f>IF('Indicator Date hidden'!AH149="x","x",$AG$2-'Indicator Date hidden'!AH149)</f>
        <v>0</v>
      </c>
      <c r="AH148" s="208">
        <f>IF('Indicator Date hidden'!AI149="x","x",$AH$2-'Indicator Date hidden'!AI149)</f>
        <v>0</v>
      </c>
      <c r="AI148" s="208">
        <f>IF('Indicator Date hidden'!AJ149="x","x",$AI$2-'Indicator Date hidden'!AJ149)</f>
        <v>0</v>
      </c>
      <c r="AJ148" s="208" t="str">
        <f>IF('Indicator Date hidden'!AK149="x","x",$AJ$2-'Indicator Date hidden'!AK149)</f>
        <v>x</v>
      </c>
      <c r="AK148" s="208">
        <f>IF('Indicator Date hidden'!AL149="x","x",$AK$2-'Indicator Date hidden'!AL149)</f>
        <v>1</v>
      </c>
      <c r="AL148" s="208">
        <f>IF('Indicator Date hidden'!AM149="x","x",$AL$2-'Indicator Date hidden'!AM149)</f>
        <v>0</v>
      </c>
      <c r="AM148" s="208">
        <f>IF('Indicator Date hidden'!AN149="x","x",$AM$2-'Indicator Date hidden'!AN149)</f>
        <v>0</v>
      </c>
      <c r="AN148" s="208">
        <f>IF('Indicator Date hidden'!AO149="x","x",$AN$2-'Indicator Date hidden'!AO149)</f>
        <v>0</v>
      </c>
      <c r="AO148" s="208" t="str">
        <f>IF('Indicator Date hidden'!AP149="x","x",$AO$2-'Indicator Date hidden'!AP149)</f>
        <v>x</v>
      </c>
      <c r="AP148" s="208" t="str">
        <f>IF('Indicator Date hidden'!AQ149="x","x",$AP$2-'Indicator Date hidden'!AQ149)</f>
        <v>x</v>
      </c>
      <c r="AQ148" s="208" t="str">
        <f>IF('Indicator Date hidden'!AR149="x","x",$AQ$2-'Indicator Date hidden'!AR149)</f>
        <v>x</v>
      </c>
      <c r="AR148" s="208">
        <f>IF('Indicator Date hidden'!AS149="x","x",$AR$2-'Indicator Date hidden'!AS149)</f>
        <v>0</v>
      </c>
      <c r="AS148" s="208">
        <f>IF('Indicator Date hidden'!AT149="x","x",$AS$2-'Indicator Date hidden'!AT149)</f>
        <v>0</v>
      </c>
      <c r="AT148" s="208">
        <f>IF('Indicator Date hidden'!AU149="x","x",$AT$2-'Indicator Date hidden'!AU149)</f>
        <v>0</v>
      </c>
      <c r="AU148" s="208">
        <f>IF('Indicator Date hidden'!AV149="x","x",$AU$2-'Indicator Date hidden'!AV149)</f>
        <v>6</v>
      </c>
      <c r="AV148" s="208">
        <f>IF('Indicator Date hidden'!AW149="x","x",$AV$2-'Indicator Date hidden'!AW149)</f>
        <v>0</v>
      </c>
      <c r="AW148" s="208">
        <f>IF('Indicator Date hidden'!AX149="x","x",$AW$2-'Indicator Date hidden'!AX149)</f>
        <v>0</v>
      </c>
      <c r="AX148" s="208">
        <f>IF('Indicator Date hidden'!AY149="x","x",$AX$2-'Indicator Date hidden'!AY149)</f>
        <v>0</v>
      </c>
      <c r="AY148" s="208">
        <f>IF('Indicator Date hidden'!AZ149="x","x",$AY$2-'Indicator Date hidden'!AZ149)</f>
        <v>0</v>
      </c>
      <c r="AZ148" s="208">
        <f>IF('Indicator Date hidden'!BA149="x","x",$AZ$2-'Indicator Date hidden'!BA149)</f>
        <v>0</v>
      </c>
      <c r="BA148">
        <f t="shared" si="20"/>
        <v>21</v>
      </c>
      <c r="BB148" s="21">
        <f t="shared" si="21"/>
        <v>0.46666666666666667</v>
      </c>
      <c r="BC148">
        <f t="shared" si="22"/>
        <v>5</v>
      </c>
      <c r="BD148" s="21">
        <f t="shared" si="23"/>
        <v>1.4696938456699069</v>
      </c>
      <c r="BE148" s="277">
        <f t="shared" si="24"/>
        <v>0</v>
      </c>
    </row>
    <row r="149" spans="1:57" x14ac:dyDescent="0.35">
      <c r="A149" t="s">
        <v>7604</v>
      </c>
      <c r="B149" s="208">
        <f>IF('Indicator Date hidden'!C150="x","x",$B$2-'Indicator Date hidden'!C150)</f>
        <v>0</v>
      </c>
      <c r="C149" s="208">
        <f>IF('Indicator Date hidden'!D150="x","x",$C$2-'Indicator Date hidden'!D150)</f>
        <v>0</v>
      </c>
      <c r="D149" s="208">
        <f>IF('Indicator Date hidden'!E150="x","x",$D$2-'Indicator Date hidden'!E150)</f>
        <v>0</v>
      </c>
      <c r="E149" s="208">
        <f>IF('Indicator Date hidden'!F150="x","x",$E$2-'Indicator Date hidden'!F150)</f>
        <v>0</v>
      </c>
      <c r="F149" s="208">
        <f>IF('Indicator Date hidden'!G150="x","x",$F$2-'Indicator Date hidden'!G150)</f>
        <v>0</v>
      </c>
      <c r="G149" s="208">
        <f>IF('Indicator Date hidden'!H150="x","x",$G$2-'Indicator Date hidden'!H150)</f>
        <v>0</v>
      </c>
      <c r="H149" s="208">
        <f>IF('Indicator Date hidden'!I150="x","x",$H$2-'Indicator Date hidden'!I150)</f>
        <v>0</v>
      </c>
      <c r="I149" s="208">
        <f>IF('Indicator Date hidden'!J150="x","x",$I$2-'Indicator Date hidden'!J150)</f>
        <v>0</v>
      </c>
      <c r="J149" s="208">
        <f>IF('Indicator Date hidden'!K150="x","x",$J$2-'Indicator Date hidden'!K150)</f>
        <v>0</v>
      </c>
      <c r="K149" s="208">
        <f>IF('Indicator Date hidden'!L150="x","x",$K$2-'Indicator Date hidden'!L150)</f>
        <v>0</v>
      </c>
      <c r="L149" s="208">
        <f>IF('Indicator Date hidden'!M150="x","x",$L$2-'Indicator Date hidden'!M150)</f>
        <v>0</v>
      </c>
      <c r="M149" s="208">
        <f>IF('Indicator Date hidden'!N150="x","x",$M$2-'Indicator Date hidden'!N150)</f>
        <v>0</v>
      </c>
      <c r="N149" s="208">
        <f>IF('Indicator Date hidden'!O150="x","x",$N$2-'Indicator Date hidden'!O150)</f>
        <v>0</v>
      </c>
      <c r="O149" s="208">
        <f>IF('Indicator Date hidden'!P150="x","x",$O$2-'Indicator Date hidden'!P150)</f>
        <v>0</v>
      </c>
      <c r="P149" s="208">
        <f>IF('Indicator Date hidden'!Q150="x","x",$P$2-'Indicator Date hidden'!Q150)</f>
        <v>0</v>
      </c>
      <c r="Q149" s="208" t="str">
        <f>IF('Indicator Date hidden'!R150="x","x",$Q$2-'Indicator Date hidden'!R150)</f>
        <v>x</v>
      </c>
      <c r="R149" s="208">
        <f>IF('Indicator Date hidden'!S150="x","x",$R$2-'Indicator Date hidden'!S150)</f>
        <v>0</v>
      </c>
      <c r="S149" s="208">
        <f>IF('Indicator Date hidden'!T150="x","x",$S$2-'Indicator Date hidden'!T150)</f>
        <v>0</v>
      </c>
      <c r="T149" s="208">
        <f>IF('Indicator Date hidden'!U150="x","x",$T$2-'Indicator Date hidden'!U150)</f>
        <v>0</v>
      </c>
      <c r="U149" s="208" t="str">
        <f>IF('Indicator Date hidden'!V150="x","x",$U$2-'Indicator Date hidden'!V150)</f>
        <v>x</v>
      </c>
      <c r="V149" s="208">
        <f>IF('Indicator Date hidden'!W150="x","x",$V$2-'Indicator Date hidden'!W150)</f>
        <v>0</v>
      </c>
      <c r="W149" s="208">
        <f>IF('Indicator Date hidden'!X150="x","x",$W$2-'Indicator Date hidden'!X150)</f>
        <v>9</v>
      </c>
      <c r="X149" s="208">
        <f>IF('Indicator Date hidden'!Y150="x","x",$X$2-'Indicator Date hidden'!Y150)</f>
        <v>2</v>
      </c>
      <c r="Y149" s="208">
        <f>IF('Indicator Date hidden'!Z150="x","x",$Y$2-'Indicator Date hidden'!Z150)</f>
        <v>0</v>
      </c>
      <c r="Z149" s="208">
        <f>IF('Indicator Date hidden'!AA150="x","x",$Z$2-'Indicator Date hidden'!AA150)</f>
        <v>0</v>
      </c>
      <c r="AA149" s="208" t="str">
        <f>IF('Indicator Date hidden'!AB150="x","x",$AA$2-'Indicator Date hidden'!AB150)</f>
        <v>x</v>
      </c>
      <c r="AB149" s="208">
        <f>IF('Indicator Date hidden'!AC150="x","x",$AB$2-'Indicator Date hidden'!AC150)</f>
        <v>0</v>
      </c>
      <c r="AC149" s="208">
        <f>IF('Indicator Date hidden'!AD150="x","x",$AC$2-'Indicator Date hidden'!AD150)</f>
        <v>0</v>
      </c>
      <c r="AD149" s="208">
        <f>IF('Indicator Date hidden'!AE150="x","x",$AD$2-'Indicator Date hidden'!AE150)</f>
        <v>0</v>
      </c>
      <c r="AE149" s="208">
        <f>IF('Indicator Date hidden'!AF150="x","x",$AE$2-'Indicator Date hidden'!AF150)</f>
        <v>0</v>
      </c>
      <c r="AF149" s="208" t="str">
        <f>IF('Indicator Date hidden'!AG150="x","x",$AF$2-'Indicator Date hidden'!AG150)</f>
        <v>x</v>
      </c>
      <c r="AG149" s="208">
        <f>IF('Indicator Date hidden'!AH150="x","x",$AG$2-'Indicator Date hidden'!AH150)</f>
        <v>0</v>
      </c>
      <c r="AH149" s="208">
        <f>IF('Indicator Date hidden'!AI150="x","x",$AH$2-'Indicator Date hidden'!AI150)</f>
        <v>0</v>
      </c>
      <c r="AI149" s="208">
        <f>IF('Indicator Date hidden'!AJ150="x","x",$AI$2-'Indicator Date hidden'!AJ150)</f>
        <v>0</v>
      </c>
      <c r="AJ149" s="208" t="str">
        <f>IF('Indicator Date hidden'!AK150="x","x",$AJ$2-'Indicator Date hidden'!AK150)</f>
        <v>x</v>
      </c>
      <c r="AK149" s="208">
        <f>IF('Indicator Date hidden'!AL150="x","x",$AK$2-'Indicator Date hidden'!AL150)</f>
        <v>1</v>
      </c>
      <c r="AL149" s="208">
        <f>IF('Indicator Date hidden'!AM150="x","x",$AL$2-'Indicator Date hidden'!AM150)</f>
        <v>0</v>
      </c>
      <c r="AM149" s="208">
        <f>IF('Indicator Date hidden'!AN150="x","x",$AM$2-'Indicator Date hidden'!AN150)</f>
        <v>0</v>
      </c>
      <c r="AN149" s="208">
        <f>IF('Indicator Date hidden'!AO150="x","x",$AN$2-'Indicator Date hidden'!AO150)</f>
        <v>0</v>
      </c>
      <c r="AO149" s="208">
        <f>IF('Indicator Date hidden'!AP150="x","x",$AO$2-'Indicator Date hidden'!AP150)</f>
        <v>1</v>
      </c>
      <c r="AP149" s="208">
        <f>IF('Indicator Date hidden'!AQ150="x","x",$AP$2-'Indicator Date hidden'!AQ150)</f>
        <v>0</v>
      </c>
      <c r="AQ149" s="208" t="str">
        <f>IF('Indicator Date hidden'!AR150="x","x",$AQ$2-'Indicator Date hidden'!AR150)</f>
        <v>x</v>
      </c>
      <c r="AR149" s="208">
        <f>IF('Indicator Date hidden'!AS150="x","x",$AR$2-'Indicator Date hidden'!AS150)</f>
        <v>0</v>
      </c>
      <c r="AS149" s="208">
        <f>IF('Indicator Date hidden'!AT150="x","x",$AS$2-'Indicator Date hidden'!AT150)</f>
        <v>0</v>
      </c>
      <c r="AT149" s="208">
        <f>IF('Indicator Date hidden'!AU150="x","x",$AT$2-'Indicator Date hidden'!AU150)</f>
        <v>0</v>
      </c>
      <c r="AU149" s="208">
        <f>IF('Indicator Date hidden'!AV150="x","x",$AU$2-'Indicator Date hidden'!AV150)</f>
        <v>1</v>
      </c>
      <c r="AV149" s="208">
        <f>IF('Indicator Date hidden'!AW150="x","x",$AV$2-'Indicator Date hidden'!AW150)</f>
        <v>0</v>
      </c>
      <c r="AW149" s="208">
        <f>IF('Indicator Date hidden'!AX150="x","x",$AW$2-'Indicator Date hidden'!AX150)</f>
        <v>0</v>
      </c>
      <c r="AX149" s="208">
        <f>IF('Indicator Date hidden'!AY150="x","x",$AX$2-'Indicator Date hidden'!AY150)</f>
        <v>0</v>
      </c>
      <c r="AY149" s="208">
        <f>IF('Indicator Date hidden'!AZ150="x","x",$AY$2-'Indicator Date hidden'!AZ150)</f>
        <v>0</v>
      </c>
      <c r="AZ149" s="208">
        <f>IF('Indicator Date hidden'!BA150="x","x",$AZ$2-'Indicator Date hidden'!BA150)</f>
        <v>0</v>
      </c>
      <c r="BA149">
        <f t="shared" si="20"/>
        <v>14</v>
      </c>
      <c r="BB149" s="21">
        <f t="shared" si="21"/>
        <v>0.31111111111111112</v>
      </c>
      <c r="BC149">
        <f t="shared" si="22"/>
        <v>5</v>
      </c>
      <c r="BD149" s="21">
        <f t="shared" si="23"/>
        <v>1.3633654800158193</v>
      </c>
      <c r="BE149" s="277">
        <f t="shared" si="24"/>
        <v>0</v>
      </c>
    </row>
    <row r="150" spans="1:57" x14ac:dyDescent="0.35">
      <c r="A150" t="s">
        <v>7605</v>
      </c>
      <c r="B150" s="208">
        <f>IF('Indicator Date hidden'!C151="x","x",$B$2-'Indicator Date hidden'!C151)</f>
        <v>0</v>
      </c>
      <c r="C150" s="208">
        <f>IF('Indicator Date hidden'!D151="x","x",$C$2-'Indicator Date hidden'!D151)</f>
        <v>0</v>
      </c>
      <c r="D150" s="208">
        <f>IF('Indicator Date hidden'!E151="x","x",$D$2-'Indicator Date hidden'!E151)</f>
        <v>0</v>
      </c>
      <c r="E150" s="208">
        <f>IF('Indicator Date hidden'!F151="x","x",$E$2-'Indicator Date hidden'!F151)</f>
        <v>0</v>
      </c>
      <c r="F150" s="208">
        <f>IF('Indicator Date hidden'!G151="x","x",$F$2-'Indicator Date hidden'!G151)</f>
        <v>0</v>
      </c>
      <c r="G150" s="208">
        <f>IF('Indicator Date hidden'!H151="x","x",$G$2-'Indicator Date hidden'!H151)</f>
        <v>0</v>
      </c>
      <c r="H150" s="208">
        <f>IF('Indicator Date hidden'!I151="x","x",$H$2-'Indicator Date hidden'!I151)</f>
        <v>0</v>
      </c>
      <c r="I150" s="208">
        <f>IF('Indicator Date hidden'!J151="x","x",$I$2-'Indicator Date hidden'!J151)</f>
        <v>0</v>
      </c>
      <c r="J150" s="208">
        <f>IF('Indicator Date hidden'!K151="x","x",$J$2-'Indicator Date hidden'!K151)</f>
        <v>0</v>
      </c>
      <c r="K150" s="208">
        <f>IF('Indicator Date hidden'!L151="x","x",$K$2-'Indicator Date hidden'!L151)</f>
        <v>0</v>
      </c>
      <c r="L150" s="208">
        <f>IF('Indicator Date hidden'!M151="x","x",$L$2-'Indicator Date hidden'!M151)</f>
        <v>0</v>
      </c>
      <c r="M150" s="208">
        <f>IF('Indicator Date hidden'!N151="x","x",$M$2-'Indicator Date hidden'!N151)</f>
        <v>0</v>
      </c>
      <c r="N150" s="208">
        <f>IF('Indicator Date hidden'!O151="x","x",$N$2-'Indicator Date hidden'!O151)</f>
        <v>0</v>
      </c>
      <c r="O150" s="208">
        <f>IF('Indicator Date hidden'!P151="x","x",$O$2-'Indicator Date hidden'!P151)</f>
        <v>0</v>
      </c>
      <c r="P150" s="208">
        <f>IF('Indicator Date hidden'!Q151="x","x",$P$2-'Indicator Date hidden'!Q151)</f>
        <v>0</v>
      </c>
      <c r="Q150" s="208">
        <f>IF('Indicator Date hidden'!R151="x","x",$Q$2-'Indicator Date hidden'!R151)</f>
        <v>0</v>
      </c>
      <c r="R150" s="208">
        <f>IF('Indicator Date hidden'!S151="x","x",$R$2-'Indicator Date hidden'!S151)</f>
        <v>0</v>
      </c>
      <c r="S150" s="208">
        <f>IF('Indicator Date hidden'!T151="x","x",$S$2-'Indicator Date hidden'!T151)</f>
        <v>0</v>
      </c>
      <c r="T150" s="208">
        <f>IF('Indicator Date hidden'!U151="x","x",$T$2-'Indicator Date hidden'!U151)</f>
        <v>0</v>
      </c>
      <c r="U150" s="208">
        <f>IF('Indicator Date hidden'!V151="x","x",$U$2-'Indicator Date hidden'!V151)</f>
        <v>0</v>
      </c>
      <c r="V150" s="208">
        <f>IF('Indicator Date hidden'!W151="x","x",$V$2-'Indicator Date hidden'!W151)</f>
        <v>0</v>
      </c>
      <c r="W150" s="208">
        <f>IF('Indicator Date hidden'!X151="x","x",$W$2-'Indicator Date hidden'!X151)</f>
        <v>0</v>
      </c>
      <c r="X150" s="208">
        <f>IF('Indicator Date hidden'!Y151="x","x",$X$2-'Indicator Date hidden'!Y151)</f>
        <v>4</v>
      </c>
      <c r="Y150" s="208">
        <f>IF('Indicator Date hidden'!Z151="x","x",$Y$2-'Indicator Date hidden'!Z151)</f>
        <v>0</v>
      </c>
      <c r="Z150" s="208">
        <f>IF('Indicator Date hidden'!AA151="x","x",$Z$2-'Indicator Date hidden'!AA151)</f>
        <v>0</v>
      </c>
      <c r="AA150" s="208">
        <f>IF('Indicator Date hidden'!AB151="x","x",$AA$2-'Indicator Date hidden'!AB151)</f>
        <v>0</v>
      </c>
      <c r="AB150" s="208">
        <f>IF('Indicator Date hidden'!AC151="x","x",$AB$2-'Indicator Date hidden'!AC151)</f>
        <v>0</v>
      </c>
      <c r="AC150" s="208">
        <f>IF('Indicator Date hidden'!AD151="x","x",$AC$2-'Indicator Date hidden'!AD151)</f>
        <v>0</v>
      </c>
      <c r="AD150" s="208">
        <f>IF('Indicator Date hidden'!AE151="x","x",$AD$2-'Indicator Date hidden'!AE151)</f>
        <v>0</v>
      </c>
      <c r="AE150" s="208">
        <f>IF('Indicator Date hidden'!AF151="x","x",$AE$2-'Indicator Date hidden'!AF151)</f>
        <v>0</v>
      </c>
      <c r="AF150" s="208">
        <f>IF('Indicator Date hidden'!AG151="x","x",$AF$2-'Indicator Date hidden'!AG151)</f>
        <v>2</v>
      </c>
      <c r="AG150" s="208">
        <f>IF('Indicator Date hidden'!AH151="x","x",$AG$2-'Indicator Date hidden'!AH151)</f>
        <v>0</v>
      </c>
      <c r="AH150" s="208">
        <f>IF('Indicator Date hidden'!AI151="x","x",$AH$2-'Indicator Date hidden'!AI151)</f>
        <v>0</v>
      </c>
      <c r="AI150" s="208">
        <f>IF('Indicator Date hidden'!AJ151="x","x",$AI$2-'Indicator Date hidden'!AJ151)</f>
        <v>0</v>
      </c>
      <c r="AJ150" s="208">
        <f>IF('Indicator Date hidden'!AK151="x","x",$AJ$2-'Indicator Date hidden'!AK151)</f>
        <v>1</v>
      </c>
      <c r="AK150" s="208">
        <f>IF('Indicator Date hidden'!AL151="x","x",$AK$2-'Indicator Date hidden'!AL151)</f>
        <v>1</v>
      </c>
      <c r="AL150" s="208">
        <f>IF('Indicator Date hidden'!AM151="x","x",$AL$2-'Indicator Date hidden'!AM151)</f>
        <v>0</v>
      </c>
      <c r="AM150" s="208">
        <f>IF('Indicator Date hidden'!AN151="x","x",$AM$2-'Indicator Date hidden'!AN151)</f>
        <v>0</v>
      </c>
      <c r="AN150" s="208">
        <f>IF('Indicator Date hidden'!AO151="x","x",$AN$2-'Indicator Date hidden'!AO151)</f>
        <v>0</v>
      </c>
      <c r="AO150" s="208">
        <f>IF('Indicator Date hidden'!AP151="x","x",$AO$2-'Indicator Date hidden'!AP151)</f>
        <v>0</v>
      </c>
      <c r="AP150" s="208">
        <f>IF('Indicator Date hidden'!AQ151="x","x",$AP$2-'Indicator Date hidden'!AQ151)</f>
        <v>0</v>
      </c>
      <c r="AQ150" s="208">
        <f>IF('Indicator Date hidden'!AR151="x","x",$AQ$2-'Indicator Date hidden'!AR151)</f>
        <v>0</v>
      </c>
      <c r="AR150" s="208">
        <f>IF('Indicator Date hidden'!AS151="x","x",$AR$2-'Indicator Date hidden'!AS151)</f>
        <v>0</v>
      </c>
      <c r="AS150" s="208">
        <f>IF('Indicator Date hidden'!AT151="x","x",$AS$2-'Indicator Date hidden'!AT151)</f>
        <v>0</v>
      </c>
      <c r="AT150" s="208">
        <f>IF('Indicator Date hidden'!AU151="x","x",$AT$2-'Indicator Date hidden'!AU151)</f>
        <v>0</v>
      </c>
      <c r="AU150" s="208">
        <f>IF('Indicator Date hidden'!AV151="x","x",$AU$2-'Indicator Date hidden'!AV151)</f>
        <v>1</v>
      </c>
      <c r="AV150" s="208">
        <f>IF('Indicator Date hidden'!AW151="x","x",$AV$2-'Indicator Date hidden'!AW151)</f>
        <v>0</v>
      </c>
      <c r="AW150" s="208">
        <f>IF('Indicator Date hidden'!AX151="x","x",$AW$2-'Indicator Date hidden'!AX151)</f>
        <v>0</v>
      </c>
      <c r="AX150" s="208">
        <f>IF('Indicator Date hidden'!AY151="x","x",$AX$2-'Indicator Date hidden'!AY151)</f>
        <v>0</v>
      </c>
      <c r="AY150" s="208">
        <f>IF('Indicator Date hidden'!AZ151="x","x",$AY$2-'Indicator Date hidden'!AZ151)</f>
        <v>0</v>
      </c>
      <c r="AZ150" s="208">
        <f>IF('Indicator Date hidden'!BA151="x","x",$AZ$2-'Indicator Date hidden'!BA151)</f>
        <v>0</v>
      </c>
      <c r="BA150">
        <f t="shared" si="20"/>
        <v>9</v>
      </c>
      <c r="BB150" s="21">
        <f t="shared" si="21"/>
        <v>0.17647058823529413</v>
      </c>
      <c r="BC150">
        <f t="shared" si="22"/>
        <v>5</v>
      </c>
      <c r="BD150" s="21">
        <f t="shared" si="23"/>
        <v>0.64794947615130605</v>
      </c>
      <c r="BE150" s="277">
        <f t="shared" si="24"/>
        <v>0</v>
      </c>
    </row>
    <row r="151" spans="1:57" x14ac:dyDescent="0.35">
      <c r="A151" t="s">
        <v>7607</v>
      </c>
      <c r="B151" s="208">
        <f>IF('Indicator Date hidden'!C152="x","x",$B$2-'Indicator Date hidden'!C152)</f>
        <v>0</v>
      </c>
      <c r="C151" s="208">
        <f>IF('Indicator Date hidden'!D152="x","x",$C$2-'Indicator Date hidden'!D152)</f>
        <v>0</v>
      </c>
      <c r="D151" s="208">
        <f>IF('Indicator Date hidden'!E152="x","x",$D$2-'Indicator Date hidden'!E152)</f>
        <v>0</v>
      </c>
      <c r="E151" s="208">
        <f>IF('Indicator Date hidden'!F152="x","x",$E$2-'Indicator Date hidden'!F152)</f>
        <v>0</v>
      </c>
      <c r="F151" s="208">
        <f>IF('Indicator Date hidden'!G152="x","x",$F$2-'Indicator Date hidden'!G152)</f>
        <v>0</v>
      </c>
      <c r="G151" s="208">
        <f>IF('Indicator Date hidden'!H152="x","x",$G$2-'Indicator Date hidden'!H152)</f>
        <v>0</v>
      </c>
      <c r="H151" s="208">
        <f>IF('Indicator Date hidden'!I152="x","x",$H$2-'Indicator Date hidden'!I152)</f>
        <v>0</v>
      </c>
      <c r="I151" s="208">
        <f>IF('Indicator Date hidden'!J152="x","x",$I$2-'Indicator Date hidden'!J152)</f>
        <v>0</v>
      </c>
      <c r="J151" s="208">
        <f>IF('Indicator Date hidden'!K152="x","x",$J$2-'Indicator Date hidden'!K152)</f>
        <v>0</v>
      </c>
      <c r="K151" s="208">
        <f>IF('Indicator Date hidden'!L152="x","x",$K$2-'Indicator Date hidden'!L152)</f>
        <v>0</v>
      </c>
      <c r="L151" s="208">
        <f>IF('Indicator Date hidden'!M152="x","x",$L$2-'Indicator Date hidden'!M152)</f>
        <v>0</v>
      </c>
      <c r="M151" s="208">
        <f>IF('Indicator Date hidden'!N152="x","x",$M$2-'Indicator Date hidden'!N152)</f>
        <v>0</v>
      </c>
      <c r="N151" s="208">
        <f>IF('Indicator Date hidden'!O152="x","x",$N$2-'Indicator Date hidden'!O152)</f>
        <v>0</v>
      </c>
      <c r="O151" s="208">
        <f>IF('Indicator Date hidden'!P152="x","x",$O$2-'Indicator Date hidden'!P152)</f>
        <v>0</v>
      </c>
      <c r="P151" s="208">
        <f>IF('Indicator Date hidden'!Q152="x","x",$P$2-'Indicator Date hidden'!Q152)</f>
        <v>0</v>
      </c>
      <c r="Q151" s="208">
        <f>IF('Indicator Date hidden'!R152="x","x",$Q$2-'Indicator Date hidden'!R152)</f>
        <v>0</v>
      </c>
      <c r="R151" s="208">
        <f>IF('Indicator Date hidden'!S152="x","x",$R$2-'Indicator Date hidden'!S152)</f>
        <v>0</v>
      </c>
      <c r="S151" s="208">
        <f>IF('Indicator Date hidden'!T152="x","x",$S$2-'Indicator Date hidden'!T152)</f>
        <v>0</v>
      </c>
      <c r="T151" s="208">
        <f>IF('Indicator Date hidden'!U152="x","x",$T$2-'Indicator Date hidden'!U152)</f>
        <v>0</v>
      </c>
      <c r="U151" s="208">
        <f>IF('Indicator Date hidden'!V152="x","x",$U$2-'Indicator Date hidden'!V152)</f>
        <v>0</v>
      </c>
      <c r="V151" s="208">
        <f>IF('Indicator Date hidden'!W152="x","x",$V$2-'Indicator Date hidden'!W152)</f>
        <v>0</v>
      </c>
      <c r="W151" s="208">
        <f>IF('Indicator Date hidden'!X152="x","x",$W$2-'Indicator Date hidden'!X152)</f>
        <v>0</v>
      </c>
      <c r="X151" s="208">
        <f>IF('Indicator Date hidden'!Y152="x","x",$X$2-'Indicator Date hidden'!Y152)</f>
        <v>4</v>
      </c>
      <c r="Y151" s="208">
        <f>IF('Indicator Date hidden'!Z152="x","x",$Y$2-'Indicator Date hidden'!Z152)</f>
        <v>0</v>
      </c>
      <c r="Z151" s="208">
        <f>IF('Indicator Date hidden'!AA152="x","x",$Z$2-'Indicator Date hidden'!AA152)</f>
        <v>0</v>
      </c>
      <c r="AA151" s="208">
        <f>IF('Indicator Date hidden'!AB152="x","x",$AA$2-'Indicator Date hidden'!AB152)</f>
        <v>1</v>
      </c>
      <c r="AB151" s="208">
        <f>IF('Indicator Date hidden'!AC152="x","x",$AB$2-'Indicator Date hidden'!AC152)</f>
        <v>0</v>
      </c>
      <c r="AC151" s="208">
        <f>IF('Indicator Date hidden'!AD152="x","x",$AC$2-'Indicator Date hidden'!AD152)</f>
        <v>0</v>
      </c>
      <c r="AD151" s="208" t="str">
        <f>IF('Indicator Date hidden'!AE152="x","x",$AD$2-'Indicator Date hidden'!AE152)</f>
        <v>x</v>
      </c>
      <c r="AE151" s="208">
        <f>IF('Indicator Date hidden'!AF152="x","x",$AE$2-'Indicator Date hidden'!AF152)</f>
        <v>0</v>
      </c>
      <c r="AF151" s="208">
        <f>IF('Indicator Date hidden'!AG152="x","x",$AF$2-'Indicator Date hidden'!AG152)</f>
        <v>3</v>
      </c>
      <c r="AG151" s="208">
        <f>IF('Indicator Date hidden'!AH152="x","x",$AG$2-'Indicator Date hidden'!AH152)</f>
        <v>0</v>
      </c>
      <c r="AH151" s="208">
        <f>IF('Indicator Date hidden'!AI152="x","x",$AH$2-'Indicator Date hidden'!AI152)</f>
        <v>0</v>
      </c>
      <c r="AI151" s="208">
        <f>IF('Indicator Date hidden'!AJ152="x","x",$AI$2-'Indicator Date hidden'!AJ152)</f>
        <v>0</v>
      </c>
      <c r="AJ151" s="208" t="str">
        <f>IF('Indicator Date hidden'!AK152="x","x",$AJ$2-'Indicator Date hidden'!AK152)</f>
        <v>x</v>
      </c>
      <c r="AK151" s="208">
        <f>IF('Indicator Date hidden'!AL152="x","x",$AK$2-'Indicator Date hidden'!AL152)</f>
        <v>1</v>
      </c>
      <c r="AL151" s="208">
        <f>IF('Indicator Date hidden'!AM152="x","x",$AL$2-'Indicator Date hidden'!AM152)</f>
        <v>0</v>
      </c>
      <c r="AM151" s="208">
        <f>IF('Indicator Date hidden'!AN152="x","x",$AM$2-'Indicator Date hidden'!AN152)</f>
        <v>0</v>
      </c>
      <c r="AN151" s="208">
        <f>IF('Indicator Date hidden'!AO152="x","x",$AN$2-'Indicator Date hidden'!AO152)</f>
        <v>0</v>
      </c>
      <c r="AO151" s="208" t="str">
        <f>IF('Indicator Date hidden'!AP152="x","x",$AO$2-'Indicator Date hidden'!AP152)</f>
        <v>x</v>
      </c>
      <c r="AP151" s="208">
        <f>IF('Indicator Date hidden'!AQ152="x","x",$AP$2-'Indicator Date hidden'!AQ152)</f>
        <v>2</v>
      </c>
      <c r="AQ151" s="208">
        <f>IF('Indicator Date hidden'!AR152="x","x",$AQ$2-'Indicator Date hidden'!AR152)</f>
        <v>0</v>
      </c>
      <c r="AR151" s="208">
        <f>IF('Indicator Date hidden'!AS152="x","x",$AR$2-'Indicator Date hidden'!AS152)</f>
        <v>0</v>
      </c>
      <c r="AS151" s="208">
        <f>IF('Indicator Date hidden'!AT152="x","x",$AS$2-'Indicator Date hidden'!AT152)</f>
        <v>0</v>
      </c>
      <c r="AT151" s="208">
        <f>IF('Indicator Date hidden'!AU152="x","x",$AT$2-'Indicator Date hidden'!AU152)</f>
        <v>0</v>
      </c>
      <c r="AU151" s="208">
        <f>IF('Indicator Date hidden'!AV152="x","x",$AU$2-'Indicator Date hidden'!AV152)</f>
        <v>3</v>
      </c>
      <c r="AV151" s="208">
        <f>IF('Indicator Date hidden'!AW152="x","x",$AV$2-'Indicator Date hidden'!AW152)</f>
        <v>0</v>
      </c>
      <c r="AW151" s="208">
        <f>IF('Indicator Date hidden'!AX152="x","x",$AW$2-'Indicator Date hidden'!AX152)</f>
        <v>0</v>
      </c>
      <c r="AX151" s="208">
        <f>IF('Indicator Date hidden'!AY152="x","x",$AX$2-'Indicator Date hidden'!AY152)</f>
        <v>0</v>
      </c>
      <c r="AY151" s="208">
        <f>IF('Indicator Date hidden'!AZ152="x","x",$AY$2-'Indicator Date hidden'!AZ152)</f>
        <v>0</v>
      </c>
      <c r="AZ151" s="208">
        <f>IF('Indicator Date hidden'!BA152="x","x",$AZ$2-'Indicator Date hidden'!BA152)</f>
        <v>0</v>
      </c>
      <c r="BA151">
        <f t="shared" si="20"/>
        <v>14</v>
      </c>
      <c r="BB151" s="21">
        <f t="shared" si="21"/>
        <v>0.29166666666666669</v>
      </c>
      <c r="BC151">
        <f t="shared" si="22"/>
        <v>6</v>
      </c>
      <c r="BD151" s="21">
        <f t="shared" si="23"/>
        <v>0.86502247883444561</v>
      </c>
      <c r="BE151" s="277">
        <f t="shared" si="24"/>
        <v>0</v>
      </c>
    </row>
    <row r="152" spans="1:57" x14ac:dyDescent="0.35">
      <c r="A152" t="s">
        <v>7609</v>
      </c>
      <c r="B152" s="208">
        <f>IF('Indicator Date hidden'!C153="x","x",$B$2-'Indicator Date hidden'!C153)</f>
        <v>0</v>
      </c>
      <c r="C152" s="208">
        <f>IF('Indicator Date hidden'!D153="x","x",$C$2-'Indicator Date hidden'!D153)</f>
        <v>0</v>
      </c>
      <c r="D152" s="208">
        <f>IF('Indicator Date hidden'!E153="x","x",$D$2-'Indicator Date hidden'!E153)</f>
        <v>0</v>
      </c>
      <c r="E152" s="208">
        <f>IF('Indicator Date hidden'!F153="x","x",$E$2-'Indicator Date hidden'!F153)</f>
        <v>0</v>
      </c>
      <c r="F152" s="208">
        <f>IF('Indicator Date hidden'!G153="x","x",$F$2-'Indicator Date hidden'!G153)</f>
        <v>0</v>
      </c>
      <c r="G152" s="208">
        <f>IF('Indicator Date hidden'!H153="x","x",$G$2-'Indicator Date hidden'!H153)</f>
        <v>0</v>
      </c>
      <c r="H152" s="208">
        <f>IF('Indicator Date hidden'!I153="x","x",$H$2-'Indicator Date hidden'!I153)</f>
        <v>0</v>
      </c>
      <c r="I152" s="208">
        <f>IF('Indicator Date hidden'!J153="x","x",$I$2-'Indicator Date hidden'!J153)</f>
        <v>0</v>
      </c>
      <c r="J152" s="208">
        <f>IF('Indicator Date hidden'!K153="x","x",$J$2-'Indicator Date hidden'!K153)</f>
        <v>0</v>
      </c>
      <c r="K152" s="208">
        <f>IF('Indicator Date hidden'!L153="x","x",$K$2-'Indicator Date hidden'!L153)</f>
        <v>0</v>
      </c>
      <c r="L152" s="208">
        <f>IF('Indicator Date hidden'!M153="x","x",$L$2-'Indicator Date hidden'!M153)</f>
        <v>0</v>
      </c>
      <c r="M152" s="208">
        <f>IF('Indicator Date hidden'!N153="x","x",$M$2-'Indicator Date hidden'!N153)</f>
        <v>0</v>
      </c>
      <c r="N152" s="208">
        <f>IF('Indicator Date hidden'!O153="x","x",$N$2-'Indicator Date hidden'!O153)</f>
        <v>0</v>
      </c>
      <c r="O152" s="208">
        <f>IF('Indicator Date hidden'!P153="x","x",$O$2-'Indicator Date hidden'!P153)</f>
        <v>0</v>
      </c>
      <c r="P152" s="208">
        <f>IF('Indicator Date hidden'!Q153="x","x",$P$2-'Indicator Date hidden'!Q153)</f>
        <v>0</v>
      </c>
      <c r="Q152" s="208" t="str">
        <f>IF('Indicator Date hidden'!R153="x","x",$Q$2-'Indicator Date hidden'!R153)</f>
        <v>x</v>
      </c>
      <c r="R152" s="208">
        <f>IF('Indicator Date hidden'!S153="x","x",$R$2-'Indicator Date hidden'!S153)</f>
        <v>0</v>
      </c>
      <c r="S152" s="208">
        <f>IF('Indicator Date hidden'!T153="x","x",$S$2-'Indicator Date hidden'!T153)</f>
        <v>0</v>
      </c>
      <c r="T152" s="208">
        <f>IF('Indicator Date hidden'!U153="x","x",$T$2-'Indicator Date hidden'!U153)</f>
        <v>0</v>
      </c>
      <c r="U152" s="208">
        <f>IF('Indicator Date hidden'!V153="x","x",$U$2-'Indicator Date hidden'!V153)</f>
        <v>0</v>
      </c>
      <c r="V152" s="208">
        <f>IF('Indicator Date hidden'!W153="x","x",$V$2-'Indicator Date hidden'!W153)</f>
        <v>0</v>
      </c>
      <c r="W152" s="208">
        <f>IF('Indicator Date hidden'!X153="x","x",$W$2-'Indicator Date hidden'!X153)</f>
        <v>2</v>
      </c>
      <c r="X152" s="208">
        <f>IF('Indicator Date hidden'!Y153="x","x",$X$2-'Indicator Date hidden'!Y153)</f>
        <v>2</v>
      </c>
      <c r="Y152" s="208">
        <f>IF('Indicator Date hidden'!Z153="x","x",$Y$2-'Indicator Date hidden'!Z153)</f>
        <v>0</v>
      </c>
      <c r="Z152" s="208">
        <f>IF('Indicator Date hidden'!AA153="x","x",$Z$2-'Indicator Date hidden'!AA153)</f>
        <v>0</v>
      </c>
      <c r="AA152" s="208" t="str">
        <f>IF('Indicator Date hidden'!AB153="x","x",$AA$2-'Indicator Date hidden'!AB153)</f>
        <v>x</v>
      </c>
      <c r="AB152" s="208">
        <f>IF('Indicator Date hidden'!AC153="x","x",$AB$2-'Indicator Date hidden'!AC153)</f>
        <v>0</v>
      </c>
      <c r="AC152" s="208">
        <f>IF('Indicator Date hidden'!AD153="x","x",$AC$2-'Indicator Date hidden'!AD153)</f>
        <v>0</v>
      </c>
      <c r="AD152" s="208" t="str">
        <f>IF('Indicator Date hidden'!AE153="x","x",$AD$2-'Indicator Date hidden'!AE153)</f>
        <v>x</v>
      </c>
      <c r="AE152" s="208" t="str">
        <f>IF('Indicator Date hidden'!AF153="x","x",$AE$2-'Indicator Date hidden'!AF153)</f>
        <v>x</v>
      </c>
      <c r="AF152" s="208">
        <f>IF('Indicator Date hidden'!AG153="x","x",$AF$2-'Indicator Date hidden'!AG153)</f>
        <v>7</v>
      </c>
      <c r="AG152" s="208">
        <f>IF('Indicator Date hidden'!AH153="x","x",$AG$2-'Indicator Date hidden'!AH153)</f>
        <v>0</v>
      </c>
      <c r="AH152" s="208">
        <f>IF('Indicator Date hidden'!AI153="x","x",$AH$2-'Indicator Date hidden'!AI153)</f>
        <v>0</v>
      </c>
      <c r="AI152" s="208">
        <f>IF('Indicator Date hidden'!AJ153="x","x",$AI$2-'Indicator Date hidden'!AJ153)</f>
        <v>0</v>
      </c>
      <c r="AJ152" s="208" t="str">
        <f>IF('Indicator Date hidden'!AK153="x","x",$AJ$2-'Indicator Date hidden'!AK153)</f>
        <v>x</v>
      </c>
      <c r="AK152" s="208" t="str">
        <f>IF('Indicator Date hidden'!AL153="x","x",$AK$2-'Indicator Date hidden'!AL153)</f>
        <v>x</v>
      </c>
      <c r="AL152" s="208">
        <f>IF('Indicator Date hidden'!AM153="x","x",$AL$2-'Indicator Date hidden'!AM153)</f>
        <v>0</v>
      </c>
      <c r="AM152" s="208">
        <f>IF('Indicator Date hidden'!AN153="x","x",$AM$2-'Indicator Date hidden'!AN153)</f>
        <v>0</v>
      </c>
      <c r="AN152" s="208">
        <f>IF('Indicator Date hidden'!AO153="x","x",$AN$2-'Indicator Date hidden'!AO153)</f>
        <v>0</v>
      </c>
      <c r="AO152" s="208">
        <f>IF('Indicator Date hidden'!AP153="x","x",$AO$2-'Indicator Date hidden'!AP153)</f>
        <v>1</v>
      </c>
      <c r="AP152" s="208">
        <f>IF('Indicator Date hidden'!AQ153="x","x",$AP$2-'Indicator Date hidden'!AQ153)</f>
        <v>1</v>
      </c>
      <c r="AQ152" s="208">
        <f>IF('Indicator Date hidden'!AR153="x","x",$AQ$2-'Indicator Date hidden'!AR153)</f>
        <v>0</v>
      </c>
      <c r="AR152" s="208">
        <f>IF('Indicator Date hidden'!AS153="x","x",$AR$2-'Indicator Date hidden'!AS153)</f>
        <v>0</v>
      </c>
      <c r="AS152" s="208">
        <f>IF('Indicator Date hidden'!AT153="x","x",$AS$2-'Indicator Date hidden'!AT153)</f>
        <v>0</v>
      </c>
      <c r="AT152" s="208">
        <f>IF('Indicator Date hidden'!AU153="x","x",$AT$2-'Indicator Date hidden'!AU153)</f>
        <v>0</v>
      </c>
      <c r="AU152" s="208">
        <f>IF('Indicator Date hidden'!AV153="x","x",$AU$2-'Indicator Date hidden'!AV153)</f>
        <v>4</v>
      </c>
      <c r="AV152" s="208">
        <f>IF('Indicator Date hidden'!AW153="x","x",$AV$2-'Indicator Date hidden'!AW153)</f>
        <v>0</v>
      </c>
      <c r="AW152" s="208">
        <f>IF('Indicator Date hidden'!AX153="x","x",$AW$2-'Indicator Date hidden'!AX153)</f>
        <v>0</v>
      </c>
      <c r="AX152" s="208">
        <f>IF('Indicator Date hidden'!AY153="x","x",$AX$2-'Indicator Date hidden'!AY153)</f>
        <v>0</v>
      </c>
      <c r="AY152" s="208">
        <f>IF('Indicator Date hidden'!AZ153="x","x",$AY$2-'Indicator Date hidden'!AZ153)</f>
        <v>0</v>
      </c>
      <c r="AZ152" s="208">
        <f>IF('Indicator Date hidden'!BA153="x","x",$AZ$2-'Indicator Date hidden'!BA153)</f>
        <v>0</v>
      </c>
      <c r="BA152">
        <f t="shared" si="20"/>
        <v>17</v>
      </c>
      <c r="BB152" s="21">
        <f t="shared" si="21"/>
        <v>0.37777777777777777</v>
      </c>
      <c r="BC152">
        <f t="shared" si="22"/>
        <v>6</v>
      </c>
      <c r="BD152" s="21">
        <f t="shared" si="23"/>
        <v>1.2344839477627689</v>
      </c>
      <c r="BE152" s="277">
        <f t="shared" si="24"/>
        <v>0</v>
      </c>
    </row>
    <row r="153" spans="1:57" x14ac:dyDescent="0.35">
      <c r="A153" t="s">
        <v>7611</v>
      </c>
      <c r="B153" s="208">
        <f>IF('Indicator Date hidden'!C154="x","x",$B$2-'Indicator Date hidden'!C154)</f>
        <v>0</v>
      </c>
      <c r="C153" s="208">
        <f>IF('Indicator Date hidden'!D154="x","x",$C$2-'Indicator Date hidden'!D154)</f>
        <v>0</v>
      </c>
      <c r="D153" s="208">
        <f>IF('Indicator Date hidden'!E154="x","x",$D$2-'Indicator Date hidden'!E154)</f>
        <v>0</v>
      </c>
      <c r="E153" s="208">
        <f>IF('Indicator Date hidden'!F154="x","x",$E$2-'Indicator Date hidden'!F154)</f>
        <v>0</v>
      </c>
      <c r="F153" s="208">
        <f>IF('Indicator Date hidden'!G154="x","x",$F$2-'Indicator Date hidden'!G154)</f>
        <v>0</v>
      </c>
      <c r="G153" s="208">
        <f>IF('Indicator Date hidden'!H154="x","x",$G$2-'Indicator Date hidden'!H154)</f>
        <v>0</v>
      </c>
      <c r="H153" s="208">
        <f>IF('Indicator Date hidden'!I154="x","x",$H$2-'Indicator Date hidden'!I154)</f>
        <v>0</v>
      </c>
      <c r="I153" s="208">
        <f>IF('Indicator Date hidden'!J154="x","x",$I$2-'Indicator Date hidden'!J154)</f>
        <v>0</v>
      </c>
      <c r="J153" s="208">
        <f>IF('Indicator Date hidden'!K154="x","x",$J$2-'Indicator Date hidden'!K154)</f>
        <v>0</v>
      </c>
      <c r="K153" s="208">
        <f>IF('Indicator Date hidden'!L154="x","x",$K$2-'Indicator Date hidden'!L154)</f>
        <v>0</v>
      </c>
      <c r="L153" s="208">
        <f>IF('Indicator Date hidden'!M154="x","x",$L$2-'Indicator Date hidden'!M154)</f>
        <v>0</v>
      </c>
      <c r="M153" s="208">
        <f>IF('Indicator Date hidden'!N154="x","x",$M$2-'Indicator Date hidden'!N154)</f>
        <v>0</v>
      </c>
      <c r="N153" s="208">
        <f>IF('Indicator Date hidden'!O154="x","x",$N$2-'Indicator Date hidden'!O154)</f>
        <v>0</v>
      </c>
      <c r="O153" s="208">
        <f>IF('Indicator Date hidden'!P154="x","x",$O$2-'Indicator Date hidden'!P154)</f>
        <v>0</v>
      </c>
      <c r="P153" s="208">
        <f>IF('Indicator Date hidden'!Q154="x","x",$P$2-'Indicator Date hidden'!Q154)</f>
        <v>0</v>
      </c>
      <c r="Q153" s="208">
        <f>IF('Indicator Date hidden'!R154="x","x",$Q$2-'Indicator Date hidden'!R154)</f>
        <v>1</v>
      </c>
      <c r="R153" s="208">
        <f>IF('Indicator Date hidden'!S154="x","x",$R$2-'Indicator Date hidden'!S154)</f>
        <v>0</v>
      </c>
      <c r="S153" s="208">
        <f>IF('Indicator Date hidden'!T154="x","x",$S$2-'Indicator Date hidden'!T154)</f>
        <v>0</v>
      </c>
      <c r="T153" s="208">
        <f>IF('Indicator Date hidden'!U154="x","x",$T$2-'Indicator Date hidden'!U154)</f>
        <v>0</v>
      </c>
      <c r="U153" s="208">
        <f>IF('Indicator Date hidden'!V154="x","x",$U$2-'Indicator Date hidden'!V154)</f>
        <v>0</v>
      </c>
      <c r="V153" s="208">
        <f>IF('Indicator Date hidden'!W154="x","x",$V$2-'Indicator Date hidden'!W154)</f>
        <v>0</v>
      </c>
      <c r="W153" s="208">
        <f>IF('Indicator Date hidden'!X154="x","x",$W$2-'Indicator Date hidden'!X154)</f>
        <v>1</v>
      </c>
      <c r="X153" s="208">
        <f>IF('Indicator Date hidden'!Y154="x","x",$X$2-'Indicator Date hidden'!Y154)</f>
        <v>4</v>
      </c>
      <c r="Y153" s="208">
        <f>IF('Indicator Date hidden'!Z154="x","x",$Y$2-'Indicator Date hidden'!Z154)</f>
        <v>0</v>
      </c>
      <c r="Z153" s="208">
        <f>IF('Indicator Date hidden'!AA154="x","x",$Z$2-'Indicator Date hidden'!AA154)</f>
        <v>0</v>
      </c>
      <c r="AA153" s="208">
        <f>IF('Indicator Date hidden'!AB154="x","x",$AA$2-'Indicator Date hidden'!AB154)</f>
        <v>0</v>
      </c>
      <c r="AB153" s="208">
        <f>IF('Indicator Date hidden'!AC154="x","x",$AB$2-'Indicator Date hidden'!AC154)</f>
        <v>0</v>
      </c>
      <c r="AC153" s="208">
        <f>IF('Indicator Date hidden'!AD154="x","x",$AC$2-'Indicator Date hidden'!AD154)</f>
        <v>0</v>
      </c>
      <c r="AD153" s="208">
        <f>IF('Indicator Date hidden'!AE154="x","x",$AD$2-'Indicator Date hidden'!AE154)</f>
        <v>0</v>
      </c>
      <c r="AE153" s="208">
        <f>IF('Indicator Date hidden'!AF154="x","x",$AE$2-'Indicator Date hidden'!AF154)</f>
        <v>0</v>
      </c>
      <c r="AF153" s="208">
        <f>IF('Indicator Date hidden'!AG154="x","x",$AF$2-'Indicator Date hidden'!AG154)</f>
        <v>2</v>
      </c>
      <c r="AG153" s="208">
        <f>IF('Indicator Date hidden'!AH154="x","x",$AG$2-'Indicator Date hidden'!AH154)</f>
        <v>0</v>
      </c>
      <c r="AH153" s="208">
        <f>IF('Indicator Date hidden'!AI154="x","x",$AH$2-'Indicator Date hidden'!AI154)</f>
        <v>0</v>
      </c>
      <c r="AI153" s="208">
        <f>IF('Indicator Date hidden'!AJ154="x","x",$AI$2-'Indicator Date hidden'!AJ154)</f>
        <v>0</v>
      </c>
      <c r="AJ153" s="208" t="str">
        <f>IF('Indicator Date hidden'!AK154="x","x",$AJ$2-'Indicator Date hidden'!AK154)</f>
        <v>x</v>
      </c>
      <c r="AK153" s="208">
        <f>IF('Indicator Date hidden'!AL154="x","x",$AK$2-'Indicator Date hidden'!AL154)</f>
        <v>1</v>
      </c>
      <c r="AL153" s="208">
        <f>IF('Indicator Date hidden'!AM154="x","x",$AL$2-'Indicator Date hidden'!AM154)</f>
        <v>0</v>
      </c>
      <c r="AM153" s="208">
        <f>IF('Indicator Date hidden'!AN154="x","x",$AM$2-'Indicator Date hidden'!AN154)</f>
        <v>0</v>
      </c>
      <c r="AN153" s="208">
        <f>IF('Indicator Date hidden'!AO154="x","x",$AN$2-'Indicator Date hidden'!AO154)</f>
        <v>0</v>
      </c>
      <c r="AO153" s="208">
        <f>IF('Indicator Date hidden'!AP154="x","x",$AO$2-'Indicator Date hidden'!AP154)</f>
        <v>0</v>
      </c>
      <c r="AP153" s="208">
        <f>IF('Indicator Date hidden'!AQ154="x","x",$AP$2-'Indicator Date hidden'!AQ154)</f>
        <v>0</v>
      </c>
      <c r="AQ153" s="208">
        <f>IF('Indicator Date hidden'!AR154="x","x",$AQ$2-'Indicator Date hidden'!AR154)</f>
        <v>6</v>
      </c>
      <c r="AR153" s="208">
        <f>IF('Indicator Date hidden'!AS154="x","x",$AR$2-'Indicator Date hidden'!AS154)</f>
        <v>0</v>
      </c>
      <c r="AS153" s="208">
        <f>IF('Indicator Date hidden'!AT154="x","x",$AS$2-'Indicator Date hidden'!AT154)</f>
        <v>0</v>
      </c>
      <c r="AT153" s="208">
        <f>IF('Indicator Date hidden'!AU154="x","x",$AT$2-'Indicator Date hidden'!AU154)</f>
        <v>0</v>
      </c>
      <c r="AU153" s="208">
        <f>IF('Indicator Date hidden'!AV154="x","x",$AU$2-'Indicator Date hidden'!AV154)</f>
        <v>1</v>
      </c>
      <c r="AV153" s="208">
        <f>IF('Indicator Date hidden'!AW154="x","x",$AV$2-'Indicator Date hidden'!AW154)</f>
        <v>0</v>
      </c>
      <c r="AW153" s="208">
        <f>IF('Indicator Date hidden'!AX154="x","x",$AW$2-'Indicator Date hidden'!AX154)</f>
        <v>0</v>
      </c>
      <c r="AX153" s="208">
        <f>IF('Indicator Date hidden'!AY154="x","x",$AX$2-'Indicator Date hidden'!AY154)</f>
        <v>0</v>
      </c>
      <c r="AY153" s="208">
        <f>IF('Indicator Date hidden'!AZ154="x","x",$AY$2-'Indicator Date hidden'!AZ154)</f>
        <v>0</v>
      </c>
      <c r="AZ153" s="208">
        <f>IF('Indicator Date hidden'!BA154="x","x",$AZ$2-'Indicator Date hidden'!BA154)</f>
        <v>0</v>
      </c>
      <c r="BA153">
        <f t="shared" si="20"/>
        <v>16</v>
      </c>
      <c r="BB153" s="21">
        <f t="shared" si="21"/>
        <v>0.32</v>
      </c>
      <c r="BC153">
        <f t="shared" si="22"/>
        <v>7</v>
      </c>
      <c r="BD153" s="21">
        <f t="shared" si="23"/>
        <v>1.0476640682967036</v>
      </c>
      <c r="BE153" s="277">
        <f t="shared" si="24"/>
        <v>0</v>
      </c>
    </row>
    <row r="154" spans="1:57" x14ac:dyDescent="0.35">
      <c r="A154" t="s">
        <v>7613</v>
      </c>
      <c r="B154" s="208">
        <f>IF('Indicator Date hidden'!C155="x","x",$B$2-'Indicator Date hidden'!C155)</f>
        <v>0</v>
      </c>
      <c r="C154" s="208">
        <f>IF('Indicator Date hidden'!D155="x","x",$C$2-'Indicator Date hidden'!D155)</f>
        <v>0</v>
      </c>
      <c r="D154" s="208">
        <f>IF('Indicator Date hidden'!E155="x","x",$D$2-'Indicator Date hidden'!E155)</f>
        <v>0</v>
      </c>
      <c r="E154" s="208">
        <f>IF('Indicator Date hidden'!F155="x","x",$E$2-'Indicator Date hidden'!F155)</f>
        <v>0</v>
      </c>
      <c r="F154" s="208">
        <f>IF('Indicator Date hidden'!G155="x","x",$F$2-'Indicator Date hidden'!G155)</f>
        <v>0</v>
      </c>
      <c r="G154" s="208">
        <f>IF('Indicator Date hidden'!H155="x","x",$G$2-'Indicator Date hidden'!H155)</f>
        <v>0</v>
      </c>
      <c r="H154" s="208">
        <f>IF('Indicator Date hidden'!I155="x","x",$H$2-'Indicator Date hidden'!I155)</f>
        <v>0</v>
      </c>
      <c r="I154" s="208">
        <f>IF('Indicator Date hidden'!J155="x","x",$I$2-'Indicator Date hidden'!J155)</f>
        <v>0</v>
      </c>
      <c r="J154" s="208">
        <f>IF('Indicator Date hidden'!K155="x","x",$J$2-'Indicator Date hidden'!K155)</f>
        <v>0</v>
      </c>
      <c r="K154" s="208">
        <f>IF('Indicator Date hidden'!L155="x","x",$K$2-'Indicator Date hidden'!L155)</f>
        <v>0</v>
      </c>
      <c r="L154" s="208">
        <f>IF('Indicator Date hidden'!M155="x","x",$L$2-'Indicator Date hidden'!M155)</f>
        <v>0</v>
      </c>
      <c r="M154" s="208">
        <f>IF('Indicator Date hidden'!N155="x","x",$M$2-'Indicator Date hidden'!N155)</f>
        <v>0</v>
      </c>
      <c r="N154" s="208">
        <f>IF('Indicator Date hidden'!O155="x","x",$N$2-'Indicator Date hidden'!O155)</f>
        <v>0</v>
      </c>
      <c r="O154" s="208">
        <f>IF('Indicator Date hidden'!P155="x","x",$O$2-'Indicator Date hidden'!P155)</f>
        <v>0</v>
      </c>
      <c r="P154" s="208">
        <f>IF('Indicator Date hidden'!Q155="x","x",$P$2-'Indicator Date hidden'!Q155)</f>
        <v>0</v>
      </c>
      <c r="Q154" s="208" t="str">
        <f>IF('Indicator Date hidden'!R155="x","x",$Q$2-'Indicator Date hidden'!R155)</f>
        <v>x</v>
      </c>
      <c r="R154" s="208">
        <f>IF('Indicator Date hidden'!S155="x","x",$R$2-'Indicator Date hidden'!S155)</f>
        <v>0</v>
      </c>
      <c r="S154" s="208">
        <f>IF('Indicator Date hidden'!T155="x","x",$S$2-'Indicator Date hidden'!T155)</f>
        <v>0</v>
      </c>
      <c r="T154" s="208">
        <f>IF('Indicator Date hidden'!U155="x","x",$T$2-'Indicator Date hidden'!U155)</f>
        <v>0</v>
      </c>
      <c r="U154" s="208" t="str">
        <f>IF('Indicator Date hidden'!V155="x","x",$U$2-'Indicator Date hidden'!V155)</f>
        <v>x</v>
      </c>
      <c r="V154" s="208">
        <f>IF('Indicator Date hidden'!W155="x","x",$V$2-'Indicator Date hidden'!W155)</f>
        <v>0</v>
      </c>
      <c r="W154" s="208" t="str">
        <f>IF('Indicator Date hidden'!X155="x","x",$W$2-'Indicator Date hidden'!X155)</f>
        <v>x</v>
      </c>
      <c r="X154" s="208">
        <f>IF('Indicator Date hidden'!Y155="x","x",$X$2-'Indicator Date hidden'!Y155)</f>
        <v>1</v>
      </c>
      <c r="Y154" s="208">
        <f>IF('Indicator Date hidden'!Z155="x","x",$Y$2-'Indicator Date hidden'!Z155)</f>
        <v>0</v>
      </c>
      <c r="Z154" s="208">
        <f>IF('Indicator Date hidden'!AA155="x","x",$Z$2-'Indicator Date hidden'!AA155)</f>
        <v>0</v>
      </c>
      <c r="AA154" s="208" t="str">
        <f>IF('Indicator Date hidden'!AB155="x","x",$AA$2-'Indicator Date hidden'!AB155)</f>
        <v>x</v>
      </c>
      <c r="AB154" s="208">
        <f>IF('Indicator Date hidden'!AC155="x","x",$AB$2-'Indicator Date hidden'!AC155)</f>
        <v>0</v>
      </c>
      <c r="AC154" s="208">
        <f>IF('Indicator Date hidden'!AD155="x","x",$AC$2-'Indicator Date hidden'!AD155)</f>
        <v>0</v>
      </c>
      <c r="AD154" s="208" t="str">
        <f>IF('Indicator Date hidden'!AE155="x","x",$AD$2-'Indicator Date hidden'!AE155)</f>
        <v>x</v>
      </c>
      <c r="AE154" s="208">
        <f>IF('Indicator Date hidden'!AF155="x","x",$AE$2-'Indicator Date hidden'!AF155)</f>
        <v>0</v>
      </c>
      <c r="AF154" s="208" t="str">
        <f>IF('Indicator Date hidden'!AG155="x","x",$AF$2-'Indicator Date hidden'!AG155)</f>
        <v>x</v>
      </c>
      <c r="AG154" s="208">
        <f>IF('Indicator Date hidden'!AH155="x","x",$AG$2-'Indicator Date hidden'!AH155)</f>
        <v>0</v>
      </c>
      <c r="AH154" s="208">
        <f>IF('Indicator Date hidden'!AI155="x","x",$AH$2-'Indicator Date hidden'!AI155)</f>
        <v>0</v>
      </c>
      <c r="AI154" s="208">
        <f>IF('Indicator Date hidden'!AJ155="x","x",$AI$2-'Indicator Date hidden'!AJ155)</f>
        <v>0</v>
      </c>
      <c r="AJ154" s="208" t="str">
        <f>IF('Indicator Date hidden'!AK155="x","x",$AJ$2-'Indicator Date hidden'!AK155)</f>
        <v>x</v>
      </c>
      <c r="AK154" s="208">
        <f>IF('Indicator Date hidden'!AL155="x","x",$AK$2-'Indicator Date hidden'!AL155)</f>
        <v>1</v>
      </c>
      <c r="AL154" s="208">
        <f>IF('Indicator Date hidden'!AM155="x","x",$AL$2-'Indicator Date hidden'!AM155)</f>
        <v>0</v>
      </c>
      <c r="AM154" s="208">
        <f>IF('Indicator Date hidden'!AN155="x","x",$AM$2-'Indicator Date hidden'!AN155)</f>
        <v>0</v>
      </c>
      <c r="AN154" s="208">
        <f>IF('Indicator Date hidden'!AO155="x","x",$AN$2-'Indicator Date hidden'!AO155)</f>
        <v>0</v>
      </c>
      <c r="AO154" s="208">
        <f>IF('Indicator Date hidden'!AP155="x","x",$AO$2-'Indicator Date hidden'!AP155)</f>
        <v>0</v>
      </c>
      <c r="AP154" s="208">
        <f>IF('Indicator Date hidden'!AQ155="x","x",$AP$2-'Indicator Date hidden'!AQ155)</f>
        <v>0</v>
      </c>
      <c r="AQ154" s="208">
        <f>IF('Indicator Date hidden'!AR155="x","x",$AQ$2-'Indicator Date hidden'!AR155)</f>
        <v>8</v>
      </c>
      <c r="AR154" s="208">
        <f>IF('Indicator Date hidden'!AS155="x","x",$AR$2-'Indicator Date hidden'!AS155)</f>
        <v>0</v>
      </c>
      <c r="AS154" s="208">
        <f>IF('Indicator Date hidden'!AT155="x","x",$AS$2-'Indicator Date hidden'!AT155)</f>
        <v>0</v>
      </c>
      <c r="AT154" s="208">
        <f>IF('Indicator Date hidden'!AU155="x","x",$AT$2-'Indicator Date hidden'!AU155)</f>
        <v>0</v>
      </c>
      <c r="AU154" s="208">
        <f>IF('Indicator Date hidden'!AV155="x","x",$AU$2-'Indicator Date hidden'!AV155)</f>
        <v>1</v>
      </c>
      <c r="AV154" s="208">
        <f>IF('Indicator Date hidden'!AW155="x","x",$AV$2-'Indicator Date hidden'!AW155)</f>
        <v>0</v>
      </c>
      <c r="AW154" s="208">
        <f>IF('Indicator Date hidden'!AX155="x","x",$AW$2-'Indicator Date hidden'!AX155)</f>
        <v>0</v>
      </c>
      <c r="AX154" s="208">
        <f>IF('Indicator Date hidden'!AY155="x","x",$AX$2-'Indicator Date hidden'!AY155)</f>
        <v>0</v>
      </c>
      <c r="AY154" s="208">
        <f>IF('Indicator Date hidden'!AZ155="x","x",$AY$2-'Indicator Date hidden'!AZ155)</f>
        <v>0</v>
      </c>
      <c r="AZ154" s="208">
        <f>IF('Indicator Date hidden'!BA155="x","x",$AZ$2-'Indicator Date hidden'!BA155)</f>
        <v>0</v>
      </c>
      <c r="BA154">
        <f t="shared" si="20"/>
        <v>11</v>
      </c>
      <c r="BB154" s="21">
        <f t="shared" si="21"/>
        <v>0.25</v>
      </c>
      <c r="BC154">
        <f t="shared" si="22"/>
        <v>4</v>
      </c>
      <c r="BD154" s="21">
        <f t="shared" si="23"/>
        <v>1.2083986398234949</v>
      </c>
      <c r="BE154" s="277">
        <f t="shared" si="24"/>
        <v>0</v>
      </c>
    </row>
    <row r="155" spans="1:57" x14ac:dyDescent="0.35">
      <c r="A155" t="s">
        <v>7615</v>
      </c>
      <c r="B155" s="208">
        <f>IF('Indicator Date hidden'!C156="x","x",$B$2-'Indicator Date hidden'!C156)</f>
        <v>0</v>
      </c>
      <c r="C155" s="208">
        <f>IF('Indicator Date hidden'!D156="x","x",$C$2-'Indicator Date hidden'!D156)</f>
        <v>0</v>
      </c>
      <c r="D155" s="208">
        <f>IF('Indicator Date hidden'!E156="x","x",$D$2-'Indicator Date hidden'!E156)</f>
        <v>0</v>
      </c>
      <c r="E155" s="208">
        <f>IF('Indicator Date hidden'!F156="x","x",$E$2-'Indicator Date hidden'!F156)</f>
        <v>0</v>
      </c>
      <c r="F155" s="208">
        <f>IF('Indicator Date hidden'!G156="x","x",$F$2-'Indicator Date hidden'!G156)</f>
        <v>0</v>
      </c>
      <c r="G155" s="208">
        <f>IF('Indicator Date hidden'!H156="x","x",$G$2-'Indicator Date hidden'!H156)</f>
        <v>0</v>
      </c>
      <c r="H155" s="208">
        <f>IF('Indicator Date hidden'!I156="x","x",$H$2-'Indicator Date hidden'!I156)</f>
        <v>0</v>
      </c>
      <c r="I155" s="208">
        <f>IF('Indicator Date hidden'!J156="x","x",$I$2-'Indicator Date hidden'!J156)</f>
        <v>0</v>
      </c>
      <c r="J155" s="208">
        <f>IF('Indicator Date hidden'!K156="x","x",$J$2-'Indicator Date hidden'!K156)</f>
        <v>0</v>
      </c>
      <c r="K155" s="208">
        <f>IF('Indicator Date hidden'!L156="x","x",$K$2-'Indicator Date hidden'!L156)</f>
        <v>0</v>
      </c>
      <c r="L155" s="208">
        <f>IF('Indicator Date hidden'!M156="x","x",$L$2-'Indicator Date hidden'!M156)</f>
        <v>0</v>
      </c>
      <c r="M155" s="208">
        <f>IF('Indicator Date hidden'!N156="x","x",$M$2-'Indicator Date hidden'!N156)</f>
        <v>0</v>
      </c>
      <c r="N155" s="208">
        <f>IF('Indicator Date hidden'!O156="x","x",$N$2-'Indicator Date hidden'!O156)</f>
        <v>0</v>
      </c>
      <c r="O155" s="208">
        <f>IF('Indicator Date hidden'!P156="x","x",$O$2-'Indicator Date hidden'!P156)</f>
        <v>0</v>
      </c>
      <c r="P155" s="208">
        <f>IF('Indicator Date hidden'!Q156="x","x",$P$2-'Indicator Date hidden'!Q156)</f>
        <v>0</v>
      </c>
      <c r="Q155" s="208" t="str">
        <f>IF('Indicator Date hidden'!R156="x","x",$Q$2-'Indicator Date hidden'!R156)</f>
        <v>x</v>
      </c>
      <c r="R155" s="208">
        <f>IF('Indicator Date hidden'!S156="x","x",$R$2-'Indicator Date hidden'!S156)</f>
        <v>0</v>
      </c>
      <c r="S155" s="208">
        <f>IF('Indicator Date hidden'!T156="x","x",$S$2-'Indicator Date hidden'!T156)</f>
        <v>0</v>
      </c>
      <c r="T155" s="208">
        <f>IF('Indicator Date hidden'!U156="x","x",$T$2-'Indicator Date hidden'!U156)</f>
        <v>0</v>
      </c>
      <c r="U155" s="208" t="str">
        <f>IF('Indicator Date hidden'!V156="x","x",$U$2-'Indicator Date hidden'!V156)</f>
        <v>x</v>
      </c>
      <c r="V155" s="208">
        <f>IF('Indicator Date hidden'!W156="x","x",$V$2-'Indicator Date hidden'!W156)</f>
        <v>0</v>
      </c>
      <c r="W155" s="208" t="str">
        <f>IF('Indicator Date hidden'!X156="x","x",$W$2-'Indicator Date hidden'!X156)</f>
        <v>x</v>
      </c>
      <c r="X155" s="208">
        <f>IF('Indicator Date hidden'!Y156="x","x",$X$2-'Indicator Date hidden'!Y156)</f>
        <v>2</v>
      </c>
      <c r="Y155" s="208">
        <f>IF('Indicator Date hidden'!Z156="x","x",$Y$2-'Indicator Date hidden'!Z156)</f>
        <v>0</v>
      </c>
      <c r="Z155" s="208">
        <f>IF('Indicator Date hidden'!AA156="x","x",$Z$2-'Indicator Date hidden'!AA156)</f>
        <v>0</v>
      </c>
      <c r="AA155" s="208">
        <f>IF('Indicator Date hidden'!AB156="x","x",$AA$2-'Indicator Date hidden'!AB156)</f>
        <v>0</v>
      </c>
      <c r="AB155" s="208">
        <f>IF('Indicator Date hidden'!AC156="x","x",$AB$2-'Indicator Date hidden'!AC156)</f>
        <v>0</v>
      </c>
      <c r="AC155" s="208">
        <f>IF('Indicator Date hidden'!AD156="x","x",$AC$2-'Indicator Date hidden'!AD156)</f>
        <v>0</v>
      </c>
      <c r="AD155" s="208" t="str">
        <f>IF('Indicator Date hidden'!AE156="x","x",$AD$2-'Indicator Date hidden'!AE156)</f>
        <v>x</v>
      </c>
      <c r="AE155" s="208">
        <f>IF('Indicator Date hidden'!AF156="x","x",$AE$2-'Indicator Date hidden'!AF156)</f>
        <v>0</v>
      </c>
      <c r="AF155" s="208">
        <f>IF('Indicator Date hidden'!AG156="x","x",$AF$2-'Indicator Date hidden'!AG156)</f>
        <v>1</v>
      </c>
      <c r="AG155" s="208">
        <f>IF('Indicator Date hidden'!AH156="x","x",$AG$2-'Indicator Date hidden'!AH156)</f>
        <v>0</v>
      </c>
      <c r="AH155" s="208">
        <f>IF('Indicator Date hidden'!AI156="x","x",$AH$2-'Indicator Date hidden'!AI156)</f>
        <v>0</v>
      </c>
      <c r="AI155" s="208">
        <f>IF('Indicator Date hidden'!AJ156="x","x",$AI$2-'Indicator Date hidden'!AJ156)</f>
        <v>0</v>
      </c>
      <c r="AJ155" s="208" t="str">
        <f>IF('Indicator Date hidden'!AK156="x","x",$AJ$2-'Indicator Date hidden'!AK156)</f>
        <v>x</v>
      </c>
      <c r="AK155" s="208">
        <f>IF('Indicator Date hidden'!AL156="x","x",$AK$2-'Indicator Date hidden'!AL156)</f>
        <v>1</v>
      </c>
      <c r="AL155" s="208">
        <f>IF('Indicator Date hidden'!AM156="x","x",$AL$2-'Indicator Date hidden'!AM156)</f>
        <v>0</v>
      </c>
      <c r="AM155" s="208">
        <f>IF('Indicator Date hidden'!AN156="x","x",$AM$2-'Indicator Date hidden'!AN156)</f>
        <v>0</v>
      </c>
      <c r="AN155" s="208">
        <f>IF('Indicator Date hidden'!AO156="x","x",$AN$2-'Indicator Date hidden'!AO156)</f>
        <v>0</v>
      </c>
      <c r="AO155" s="208">
        <f>IF('Indicator Date hidden'!AP156="x","x",$AO$2-'Indicator Date hidden'!AP156)</f>
        <v>0</v>
      </c>
      <c r="AP155" s="208">
        <f>IF('Indicator Date hidden'!AQ156="x","x",$AP$2-'Indicator Date hidden'!AQ156)</f>
        <v>0</v>
      </c>
      <c r="AQ155" s="208">
        <f>IF('Indicator Date hidden'!AR156="x","x",$AQ$2-'Indicator Date hidden'!AR156)</f>
        <v>0</v>
      </c>
      <c r="AR155" s="208">
        <f>IF('Indicator Date hidden'!AS156="x","x",$AR$2-'Indicator Date hidden'!AS156)</f>
        <v>0</v>
      </c>
      <c r="AS155" s="208">
        <f>IF('Indicator Date hidden'!AT156="x","x",$AS$2-'Indicator Date hidden'!AT156)</f>
        <v>0</v>
      </c>
      <c r="AT155" s="208">
        <f>IF('Indicator Date hidden'!AU156="x","x",$AT$2-'Indicator Date hidden'!AU156)</f>
        <v>0</v>
      </c>
      <c r="AU155" s="208" t="str">
        <f>IF('Indicator Date hidden'!AV156="x","x",$AU$2-'Indicator Date hidden'!AV156)</f>
        <v>x</v>
      </c>
      <c r="AV155" s="208">
        <f>IF('Indicator Date hidden'!AW156="x","x",$AV$2-'Indicator Date hidden'!AW156)</f>
        <v>0</v>
      </c>
      <c r="AW155" s="208">
        <f>IF('Indicator Date hidden'!AX156="x","x",$AW$2-'Indicator Date hidden'!AX156)</f>
        <v>0</v>
      </c>
      <c r="AX155" s="208">
        <f>IF('Indicator Date hidden'!AY156="x","x",$AX$2-'Indicator Date hidden'!AY156)</f>
        <v>0</v>
      </c>
      <c r="AY155" s="208">
        <f>IF('Indicator Date hidden'!AZ156="x","x",$AY$2-'Indicator Date hidden'!AZ156)</f>
        <v>0</v>
      </c>
      <c r="AZ155" s="208">
        <f>IF('Indicator Date hidden'!BA156="x","x",$AZ$2-'Indicator Date hidden'!BA156)</f>
        <v>0</v>
      </c>
      <c r="BA155">
        <f t="shared" si="20"/>
        <v>4</v>
      </c>
      <c r="BB155" s="21">
        <f t="shared" si="21"/>
        <v>8.8888888888888892E-2</v>
      </c>
      <c r="BC155">
        <f t="shared" si="22"/>
        <v>3</v>
      </c>
      <c r="BD155" s="21">
        <f t="shared" si="23"/>
        <v>0.35416394334464951</v>
      </c>
      <c r="BE155" s="277">
        <f t="shared" si="24"/>
        <v>0</v>
      </c>
    </row>
    <row r="156" spans="1:57" x14ac:dyDescent="0.35">
      <c r="A156" t="s">
        <v>7617</v>
      </c>
      <c r="B156" s="208">
        <f>IF('Indicator Date hidden'!C157="x","x",$B$2-'Indicator Date hidden'!C157)</f>
        <v>0</v>
      </c>
      <c r="C156" s="208">
        <f>IF('Indicator Date hidden'!D157="x","x",$C$2-'Indicator Date hidden'!D157)</f>
        <v>0</v>
      </c>
      <c r="D156" s="208">
        <f>IF('Indicator Date hidden'!E157="x","x",$D$2-'Indicator Date hidden'!E157)</f>
        <v>0</v>
      </c>
      <c r="E156" s="208">
        <f>IF('Indicator Date hidden'!F157="x","x",$E$2-'Indicator Date hidden'!F157)</f>
        <v>0</v>
      </c>
      <c r="F156" s="208">
        <f>IF('Indicator Date hidden'!G157="x","x",$F$2-'Indicator Date hidden'!G157)</f>
        <v>0</v>
      </c>
      <c r="G156" s="208">
        <f>IF('Indicator Date hidden'!H157="x","x",$G$2-'Indicator Date hidden'!H157)</f>
        <v>0</v>
      </c>
      <c r="H156" s="208">
        <f>IF('Indicator Date hidden'!I157="x","x",$H$2-'Indicator Date hidden'!I157)</f>
        <v>0</v>
      </c>
      <c r="I156" s="208">
        <f>IF('Indicator Date hidden'!J157="x","x",$I$2-'Indicator Date hidden'!J157)</f>
        <v>0</v>
      </c>
      <c r="J156" s="208">
        <f>IF('Indicator Date hidden'!K157="x","x",$J$2-'Indicator Date hidden'!K157)</f>
        <v>0</v>
      </c>
      <c r="K156" s="208">
        <f>IF('Indicator Date hidden'!L157="x","x",$K$2-'Indicator Date hidden'!L157)</f>
        <v>0</v>
      </c>
      <c r="L156" s="208">
        <f>IF('Indicator Date hidden'!M157="x","x",$L$2-'Indicator Date hidden'!M157)</f>
        <v>0</v>
      </c>
      <c r="M156" s="208">
        <f>IF('Indicator Date hidden'!N157="x","x",$M$2-'Indicator Date hidden'!N157)</f>
        <v>0</v>
      </c>
      <c r="N156" s="208">
        <f>IF('Indicator Date hidden'!O157="x","x",$N$2-'Indicator Date hidden'!O157)</f>
        <v>0</v>
      </c>
      <c r="O156" s="208">
        <f>IF('Indicator Date hidden'!P157="x","x",$O$2-'Indicator Date hidden'!P157)</f>
        <v>0</v>
      </c>
      <c r="P156" s="208">
        <f>IF('Indicator Date hidden'!Q157="x","x",$P$2-'Indicator Date hidden'!Q157)</f>
        <v>0</v>
      </c>
      <c r="Q156" s="208" t="str">
        <f>IF('Indicator Date hidden'!R157="x","x",$Q$2-'Indicator Date hidden'!R157)</f>
        <v>x</v>
      </c>
      <c r="R156" s="208">
        <f>IF('Indicator Date hidden'!S157="x","x",$R$2-'Indicator Date hidden'!S157)</f>
        <v>0</v>
      </c>
      <c r="S156" s="208">
        <f>IF('Indicator Date hidden'!T157="x","x",$S$2-'Indicator Date hidden'!T157)</f>
        <v>0</v>
      </c>
      <c r="T156" s="208">
        <f>IF('Indicator Date hidden'!U157="x","x",$T$2-'Indicator Date hidden'!U157)</f>
        <v>0</v>
      </c>
      <c r="U156" s="208" t="str">
        <f>IF('Indicator Date hidden'!V157="x","x",$U$2-'Indicator Date hidden'!V157)</f>
        <v>x</v>
      </c>
      <c r="V156" s="208">
        <f>IF('Indicator Date hidden'!W157="x","x",$V$2-'Indicator Date hidden'!W157)</f>
        <v>0</v>
      </c>
      <c r="W156" s="208" t="str">
        <f>IF('Indicator Date hidden'!X157="x","x",$W$2-'Indicator Date hidden'!X157)</f>
        <v>x</v>
      </c>
      <c r="X156" s="208">
        <f>IF('Indicator Date hidden'!Y157="x","x",$X$2-'Indicator Date hidden'!Y157)</f>
        <v>3</v>
      </c>
      <c r="Y156" s="208">
        <f>IF('Indicator Date hidden'!Z157="x","x",$Y$2-'Indicator Date hidden'!Z157)</f>
        <v>0</v>
      </c>
      <c r="Z156" s="208">
        <f>IF('Indicator Date hidden'!AA157="x","x",$Z$2-'Indicator Date hidden'!AA157)</f>
        <v>0</v>
      </c>
      <c r="AA156" s="208">
        <f>IF('Indicator Date hidden'!AB157="x","x",$AA$2-'Indicator Date hidden'!AB157)</f>
        <v>0</v>
      </c>
      <c r="AB156" s="208">
        <f>IF('Indicator Date hidden'!AC157="x","x",$AB$2-'Indicator Date hidden'!AC157)</f>
        <v>0</v>
      </c>
      <c r="AC156" s="208">
        <f>IF('Indicator Date hidden'!AD157="x","x",$AC$2-'Indicator Date hidden'!AD157)</f>
        <v>0</v>
      </c>
      <c r="AD156" s="208" t="str">
        <f>IF('Indicator Date hidden'!AE157="x","x",$AD$2-'Indicator Date hidden'!AE157)</f>
        <v>x</v>
      </c>
      <c r="AE156" s="208">
        <f>IF('Indicator Date hidden'!AF157="x","x",$AE$2-'Indicator Date hidden'!AF157)</f>
        <v>0</v>
      </c>
      <c r="AF156" s="208">
        <f>IF('Indicator Date hidden'!AG157="x","x",$AF$2-'Indicator Date hidden'!AG157)</f>
        <v>1</v>
      </c>
      <c r="AG156" s="208">
        <f>IF('Indicator Date hidden'!AH157="x","x",$AG$2-'Indicator Date hidden'!AH157)</f>
        <v>0</v>
      </c>
      <c r="AH156" s="208">
        <f>IF('Indicator Date hidden'!AI157="x","x",$AH$2-'Indicator Date hidden'!AI157)</f>
        <v>0</v>
      </c>
      <c r="AI156" s="208">
        <f>IF('Indicator Date hidden'!AJ157="x","x",$AI$2-'Indicator Date hidden'!AJ157)</f>
        <v>0</v>
      </c>
      <c r="AJ156" s="208" t="str">
        <f>IF('Indicator Date hidden'!AK157="x","x",$AJ$2-'Indicator Date hidden'!AK157)</f>
        <v>x</v>
      </c>
      <c r="AK156" s="208">
        <f>IF('Indicator Date hidden'!AL157="x","x",$AK$2-'Indicator Date hidden'!AL157)</f>
        <v>1</v>
      </c>
      <c r="AL156" s="208">
        <f>IF('Indicator Date hidden'!AM157="x","x",$AL$2-'Indicator Date hidden'!AM157)</f>
        <v>0</v>
      </c>
      <c r="AM156" s="208">
        <f>IF('Indicator Date hidden'!AN157="x","x",$AM$2-'Indicator Date hidden'!AN157)</f>
        <v>0</v>
      </c>
      <c r="AN156" s="208">
        <f>IF('Indicator Date hidden'!AO157="x","x",$AN$2-'Indicator Date hidden'!AO157)</f>
        <v>0</v>
      </c>
      <c r="AO156" s="208">
        <f>IF('Indicator Date hidden'!AP157="x","x",$AO$2-'Indicator Date hidden'!AP157)</f>
        <v>0</v>
      </c>
      <c r="AP156" s="208">
        <f>IF('Indicator Date hidden'!AQ157="x","x",$AP$2-'Indicator Date hidden'!AQ157)</f>
        <v>0</v>
      </c>
      <c r="AQ156" s="208">
        <f>IF('Indicator Date hidden'!AR157="x","x",$AQ$2-'Indicator Date hidden'!AR157)</f>
        <v>0</v>
      </c>
      <c r="AR156" s="208">
        <f>IF('Indicator Date hidden'!AS157="x","x",$AR$2-'Indicator Date hidden'!AS157)</f>
        <v>0</v>
      </c>
      <c r="AS156" s="208">
        <f>IF('Indicator Date hidden'!AT157="x","x",$AS$2-'Indicator Date hidden'!AT157)</f>
        <v>0</v>
      </c>
      <c r="AT156" s="208">
        <f>IF('Indicator Date hidden'!AU157="x","x",$AT$2-'Indicator Date hidden'!AU157)</f>
        <v>0</v>
      </c>
      <c r="AU156" s="208">
        <f>IF('Indicator Date hidden'!AV157="x","x",$AU$2-'Indicator Date hidden'!AV157)</f>
        <v>1</v>
      </c>
      <c r="AV156" s="208">
        <f>IF('Indicator Date hidden'!AW157="x","x",$AV$2-'Indicator Date hidden'!AW157)</f>
        <v>0</v>
      </c>
      <c r="AW156" s="208">
        <f>IF('Indicator Date hidden'!AX157="x","x",$AW$2-'Indicator Date hidden'!AX157)</f>
        <v>0</v>
      </c>
      <c r="AX156" s="208">
        <f>IF('Indicator Date hidden'!AY157="x","x",$AX$2-'Indicator Date hidden'!AY157)</f>
        <v>0</v>
      </c>
      <c r="AY156" s="208">
        <f>IF('Indicator Date hidden'!AZ157="x","x",$AY$2-'Indicator Date hidden'!AZ157)</f>
        <v>0</v>
      </c>
      <c r="AZ156" s="208">
        <f>IF('Indicator Date hidden'!BA157="x","x",$AZ$2-'Indicator Date hidden'!BA157)</f>
        <v>0</v>
      </c>
      <c r="BA156">
        <f t="shared" si="20"/>
        <v>6</v>
      </c>
      <c r="BB156" s="21">
        <f t="shared" si="21"/>
        <v>0.13043478260869565</v>
      </c>
      <c r="BC156">
        <f t="shared" si="22"/>
        <v>4</v>
      </c>
      <c r="BD156" s="21">
        <f t="shared" si="23"/>
        <v>0.49381811702611073</v>
      </c>
      <c r="BE156" s="277">
        <f t="shared" si="24"/>
        <v>0</v>
      </c>
    </row>
    <row r="157" spans="1:57" x14ac:dyDescent="0.35">
      <c r="A157" t="s">
        <v>7619</v>
      </c>
      <c r="B157" s="208">
        <f>IF('Indicator Date hidden'!C158="x","x",$B$2-'Indicator Date hidden'!C158)</f>
        <v>0</v>
      </c>
      <c r="C157" s="208">
        <f>IF('Indicator Date hidden'!D158="x","x",$C$2-'Indicator Date hidden'!D158)</f>
        <v>0</v>
      </c>
      <c r="D157" s="208">
        <f>IF('Indicator Date hidden'!E158="x","x",$D$2-'Indicator Date hidden'!E158)</f>
        <v>0</v>
      </c>
      <c r="E157" s="208">
        <f>IF('Indicator Date hidden'!F158="x","x",$E$2-'Indicator Date hidden'!F158)</f>
        <v>0</v>
      </c>
      <c r="F157" s="208">
        <f>IF('Indicator Date hidden'!G158="x","x",$F$2-'Indicator Date hidden'!G158)</f>
        <v>0</v>
      </c>
      <c r="G157" s="208">
        <f>IF('Indicator Date hidden'!H158="x","x",$G$2-'Indicator Date hidden'!H158)</f>
        <v>0</v>
      </c>
      <c r="H157" s="208">
        <f>IF('Indicator Date hidden'!I158="x","x",$H$2-'Indicator Date hidden'!I158)</f>
        <v>0</v>
      </c>
      <c r="I157" s="208">
        <f>IF('Indicator Date hidden'!J158="x","x",$I$2-'Indicator Date hidden'!J158)</f>
        <v>0</v>
      </c>
      <c r="J157" s="208">
        <f>IF('Indicator Date hidden'!K158="x","x",$J$2-'Indicator Date hidden'!K158)</f>
        <v>0</v>
      </c>
      <c r="K157" s="208">
        <f>IF('Indicator Date hidden'!L158="x","x",$K$2-'Indicator Date hidden'!L158)</f>
        <v>0</v>
      </c>
      <c r="L157" s="208">
        <f>IF('Indicator Date hidden'!M158="x","x",$L$2-'Indicator Date hidden'!M158)</f>
        <v>0</v>
      </c>
      <c r="M157" s="208">
        <f>IF('Indicator Date hidden'!N158="x","x",$M$2-'Indicator Date hidden'!N158)</f>
        <v>0</v>
      </c>
      <c r="N157" s="208">
        <f>IF('Indicator Date hidden'!O158="x","x",$N$2-'Indicator Date hidden'!O158)</f>
        <v>0</v>
      </c>
      <c r="O157" s="208">
        <f>IF('Indicator Date hidden'!P158="x","x",$O$2-'Indicator Date hidden'!P158)</f>
        <v>0</v>
      </c>
      <c r="P157" s="208">
        <f>IF('Indicator Date hidden'!Q158="x","x",$P$2-'Indicator Date hidden'!Q158)</f>
        <v>0</v>
      </c>
      <c r="Q157" s="208" t="str">
        <f>IF('Indicator Date hidden'!R158="x","x",$Q$2-'Indicator Date hidden'!R158)</f>
        <v>x</v>
      </c>
      <c r="R157" s="208">
        <f>IF('Indicator Date hidden'!S158="x","x",$R$2-'Indicator Date hidden'!S158)</f>
        <v>0</v>
      </c>
      <c r="S157" s="208">
        <f>IF('Indicator Date hidden'!T158="x","x",$S$2-'Indicator Date hidden'!T158)</f>
        <v>0</v>
      </c>
      <c r="T157" s="208">
        <f>IF('Indicator Date hidden'!U158="x","x",$T$2-'Indicator Date hidden'!U158)</f>
        <v>0</v>
      </c>
      <c r="U157" s="208">
        <f>IF('Indicator Date hidden'!V158="x","x",$U$2-'Indicator Date hidden'!V158)</f>
        <v>0</v>
      </c>
      <c r="V157" s="208">
        <f>IF('Indicator Date hidden'!W158="x","x",$V$2-'Indicator Date hidden'!W158)</f>
        <v>0</v>
      </c>
      <c r="W157" s="208">
        <f>IF('Indicator Date hidden'!X158="x","x",$W$2-'Indicator Date hidden'!X158)</f>
        <v>7</v>
      </c>
      <c r="X157" s="208">
        <f>IF('Indicator Date hidden'!Y158="x","x",$X$2-'Indicator Date hidden'!Y158)</f>
        <v>4</v>
      </c>
      <c r="Y157" s="208">
        <f>IF('Indicator Date hidden'!Z158="x","x",$Y$2-'Indicator Date hidden'!Z158)</f>
        <v>0</v>
      </c>
      <c r="Z157" s="208">
        <f>IF('Indicator Date hidden'!AA158="x","x",$Z$2-'Indicator Date hidden'!AA158)</f>
        <v>0</v>
      </c>
      <c r="AA157" s="208" t="str">
        <f>IF('Indicator Date hidden'!AB158="x","x",$AA$2-'Indicator Date hidden'!AB158)</f>
        <v>x</v>
      </c>
      <c r="AB157" s="208">
        <f>IF('Indicator Date hidden'!AC158="x","x",$AB$2-'Indicator Date hidden'!AC158)</f>
        <v>0</v>
      </c>
      <c r="AC157" s="208">
        <f>IF('Indicator Date hidden'!AD158="x","x",$AC$2-'Indicator Date hidden'!AD158)</f>
        <v>0</v>
      </c>
      <c r="AD157" s="208">
        <f>IF('Indicator Date hidden'!AE158="x","x",$AD$2-'Indicator Date hidden'!AE158)</f>
        <v>0</v>
      </c>
      <c r="AE157" s="208" t="str">
        <f>IF('Indicator Date hidden'!AF158="x","x",$AE$2-'Indicator Date hidden'!AF158)</f>
        <v>x</v>
      </c>
      <c r="AF157" s="208">
        <f>IF('Indicator Date hidden'!AG158="x","x",$AF$2-'Indicator Date hidden'!AG158)</f>
        <v>8</v>
      </c>
      <c r="AG157" s="208">
        <f>IF('Indicator Date hidden'!AH158="x","x",$AG$2-'Indicator Date hidden'!AH158)</f>
        <v>0</v>
      </c>
      <c r="AH157" s="208">
        <f>IF('Indicator Date hidden'!AI158="x","x",$AH$2-'Indicator Date hidden'!AI158)</f>
        <v>0</v>
      </c>
      <c r="AI157" s="208">
        <f>IF('Indicator Date hidden'!AJ158="x","x",$AI$2-'Indicator Date hidden'!AJ158)</f>
        <v>0</v>
      </c>
      <c r="AJ157" s="208" t="str">
        <f>IF('Indicator Date hidden'!AK158="x","x",$AJ$2-'Indicator Date hidden'!AK158)</f>
        <v>x</v>
      </c>
      <c r="AK157" s="208">
        <f>IF('Indicator Date hidden'!AL158="x","x",$AK$2-'Indicator Date hidden'!AL158)</f>
        <v>1</v>
      </c>
      <c r="AL157" s="208">
        <f>IF('Indicator Date hidden'!AM158="x","x",$AL$2-'Indicator Date hidden'!AM158)</f>
        <v>0</v>
      </c>
      <c r="AM157" s="208">
        <f>IF('Indicator Date hidden'!AN158="x","x",$AM$2-'Indicator Date hidden'!AN158)</f>
        <v>0</v>
      </c>
      <c r="AN157" s="208">
        <f>IF('Indicator Date hidden'!AO158="x","x",$AN$2-'Indicator Date hidden'!AO158)</f>
        <v>0</v>
      </c>
      <c r="AO157" s="208" t="str">
        <f>IF('Indicator Date hidden'!AP158="x","x",$AO$2-'Indicator Date hidden'!AP158)</f>
        <v>x</v>
      </c>
      <c r="AP157" s="208" t="str">
        <f>IF('Indicator Date hidden'!AQ158="x","x",$AP$2-'Indicator Date hidden'!AQ158)</f>
        <v>x</v>
      </c>
      <c r="AQ157" s="208">
        <f>IF('Indicator Date hidden'!AR158="x","x",$AQ$2-'Indicator Date hidden'!AR158)</f>
        <v>6</v>
      </c>
      <c r="AR157" s="208">
        <f>IF('Indicator Date hidden'!AS158="x","x",$AR$2-'Indicator Date hidden'!AS158)</f>
        <v>0</v>
      </c>
      <c r="AS157" s="208" t="str">
        <f>IF('Indicator Date hidden'!AT158="x","x",$AS$2-'Indicator Date hidden'!AT158)</f>
        <v>x</v>
      </c>
      <c r="AT157" s="208">
        <f>IF('Indicator Date hidden'!AU158="x","x",$AT$2-'Indicator Date hidden'!AU158)</f>
        <v>0</v>
      </c>
      <c r="AU157" s="208" t="str">
        <f>IF('Indicator Date hidden'!AV158="x","x",$AU$2-'Indicator Date hidden'!AV158)</f>
        <v>x</v>
      </c>
      <c r="AV157" s="208">
        <f>IF('Indicator Date hidden'!AW158="x","x",$AV$2-'Indicator Date hidden'!AW158)</f>
        <v>0</v>
      </c>
      <c r="AW157" s="208">
        <f>IF('Indicator Date hidden'!AX158="x","x",$AW$2-'Indicator Date hidden'!AX158)</f>
        <v>0</v>
      </c>
      <c r="AX157" s="208">
        <f>IF('Indicator Date hidden'!AY158="x","x",$AX$2-'Indicator Date hidden'!AY158)</f>
        <v>0</v>
      </c>
      <c r="AY157" s="208">
        <f>IF('Indicator Date hidden'!AZ158="x","x",$AY$2-'Indicator Date hidden'!AZ158)</f>
        <v>0</v>
      </c>
      <c r="AZ157" s="208">
        <f>IF('Indicator Date hidden'!BA158="x","x",$AZ$2-'Indicator Date hidden'!BA158)</f>
        <v>0</v>
      </c>
      <c r="BA157">
        <f t="shared" si="20"/>
        <v>26</v>
      </c>
      <c r="BB157" s="21">
        <f t="shared" si="21"/>
        <v>0.60465116279069764</v>
      </c>
      <c r="BC157">
        <f t="shared" si="22"/>
        <v>5</v>
      </c>
      <c r="BD157" s="21">
        <f t="shared" si="23"/>
        <v>1.8694550242289667</v>
      </c>
      <c r="BE157" s="277">
        <f t="shared" si="24"/>
        <v>0</v>
      </c>
    </row>
    <row r="158" spans="1:57" x14ac:dyDescent="0.35">
      <c r="A158" t="s">
        <v>7620</v>
      </c>
      <c r="B158" s="208">
        <f>IF('Indicator Date hidden'!C159="x","x",$B$2-'Indicator Date hidden'!C159)</f>
        <v>0</v>
      </c>
      <c r="C158" s="208">
        <f>IF('Indicator Date hidden'!D159="x","x",$C$2-'Indicator Date hidden'!D159)</f>
        <v>0</v>
      </c>
      <c r="D158" s="208">
        <f>IF('Indicator Date hidden'!E159="x","x",$D$2-'Indicator Date hidden'!E159)</f>
        <v>0</v>
      </c>
      <c r="E158" s="208">
        <f>IF('Indicator Date hidden'!F159="x","x",$E$2-'Indicator Date hidden'!F159)</f>
        <v>0</v>
      </c>
      <c r="F158" s="208">
        <f>IF('Indicator Date hidden'!G159="x","x",$F$2-'Indicator Date hidden'!G159)</f>
        <v>0</v>
      </c>
      <c r="G158" s="208">
        <f>IF('Indicator Date hidden'!H159="x","x",$G$2-'Indicator Date hidden'!H159)</f>
        <v>0</v>
      </c>
      <c r="H158" s="208">
        <f>IF('Indicator Date hidden'!I159="x","x",$H$2-'Indicator Date hidden'!I159)</f>
        <v>0</v>
      </c>
      <c r="I158" s="208">
        <f>IF('Indicator Date hidden'!J159="x","x",$I$2-'Indicator Date hidden'!J159)</f>
        <v>0</v>
      </c>
      <c r="J158" s="208">
        <f>IF('Indicator Date hidden'!K159="x","x",$J$2-'Indicator Date hidden'!K159)</f>
        <v>0</v>
      </c>
      <c r="K158" s="208">
        <f>IF('Indicator Date hidden'!L159="x","x",$K$2-'Indicator Date hidden'!L159)</f>
        <v>0</v>
      </c>
      <c r="L158" s="208">
        <f>IF('Indicator Date hidden'!M159="x","x",$L$2-'Indicator Date hidden'!M159)</f>
        <v>0</v>
      </c>
      <c r="M158" s="208">
        <f>IF('Indicator Date hidden'!N159="x","x",$M$2-'Indicator Date hidden'!N159)</f>
        <v>0</v>
      </c>
      <c r="N158" s="208">
        <f>IF('Indicator Date hidden'!O159="x","x",$N$2-'Indicator Date hidden'!O159)</f>
        <v>0</v>
      </c>
      <c r="O158" s="208">
        <f>IF('Indicator Date hidden'!P159="x","x",$O$2-'Indicator Date hidden'!P159)</f>
        <v>0</v>
      </c>
      <c r="P158" s="208" t="str">
        <f>IF('Indicator Date hidden'!Q159="x","x",$P$2-'Indicator Date hidden'!Q159)</f>
        <v>x</v>
      </c>
      <c r="Q158" s="208">
        <f>IF('Indicator Date hidden'!R159="x","x",$Q$2-'Indicator Date hidden'!R159)</f>
        <v>8</v>
      </c>
      <c r="R158" s="208">
        <f>IF('Indicator Date hidden'!S159="x","x",$R$2-'Indicator Date hidden'!S159)</f>
        <v>0</v>
      </c>
      <c r="S158" s="208">
        <f>IF('Indicator Date hidden'!T159="x","x",$S$2-'Indicator Date hidden'!T159)</f>
        <v>0</v>
      </c>
      <c r="T158" s="208">
        <f>IF('Indicator Date hidden'!U159="x","x",$T$2-'Indicator Date hidden'!U159)</f>
        <v>0</v>
      </c>
      <c r="U158" s="208">
        <f>IF('Indicator Date hidden'!V159="x","x",$U$2-'Indicator Date hidden'!V159)</f>
        <v>0</v>
      </c>
      <c r="V158" s="208">
        <f>IF('Indicator Date hidden'!W159="x","x",$V$2-'Indicator Date hidden'!W159)</f>
        <v>0</v>
      </c>
      <c r="W158" s="208">
        <f>IF('Indicator Date hidden'!X159="x","x",$W$2-'Indicator Date hidden'!X159)</f>
        <v>5</v>
      </c>
      <c r="X158" s="208">
        <f>IF('Indicator Date hidden'!Y159="x","x",$X$2-'Indicator Date hidden'!Y159)</f>
        <v>4</v>
      </c>
      <c r="Y158" s="208">
        <f>IF('Indicator Date hidden'!Z159="x","x",$Y$2-'Indicator Date hidden'!Z159)</f>
        <v>0</v>
      </c>
      <c r="Z158" s="208">
        <f>IF('Indicator Date hidden'!AA159="x","x",$Z$2-'Indicator Date hidden'!AA159)</f>
        <v>0</v>
      </c>
      <c r="AA158" s="208">
        <f>IF('Indicator Date hidden'!AB159="x","x",$AA$2-'Indicator Date hidden'!AB159)</f>
        <v>0</v>
      </c>
      <c r="AB158" s="208" t="str">
        <f>IF('Indicator Date hidden'!AC159="x","x",$AB$2-'Indicator Date hidden'!AC159)</f>
        <v>x</v>
      </c>
      <c r="AC158" s="208">
        <f>IF('Indicator Date hidden'!AD159="x","x",$AC$2-'Indicator Date hidden'!AD159)</f>
        <v>0</v>
      </c>
      <c r="AD158" s="208">
        <f>IF('Indicator Date hidden'!AE159="x","x",$AD$2-'Indicator Date hidden'!AE159)</f>
        <v>0</v>
      </c>
      <c r="AE158" s="208">
        <f>IF('Indicator Date hidden'!AF159="x","x",$AE$2-'Indicator Date hidden'!AF159)</f>
        <v>2</v>
      </c>
      <c r="AF158" s="208" t="str">
        <f>IF('Indicator Date hidden'!AG159="x","x",$AF$2-'Indicator Date hidden'!AG159)</f>
        <v>x</v>
      </c>
      <c r="AG158" s="208">
        <f>IF('Indicator Date hidden'!AH159="x","x",$AG$2-'Indicator Date hidden'!AH159)</f>
        <v>0</v>
      </c>
      <c r="AH158" s="208">
        <f>IF('Indicator Date hidden'!AI159="x","x",$AH$2-'Indicator Date hidden'!AI159)</f>
        <v>0</v>
      </c>
      <c r="AI158" s="208">
        <f>IF('Indicator Date hidden'!AJ159="x","x",$AI$2-'Indicator Date hidden'!AJ159)</f>
        <v>0</v>
      </c>
      <c r="AJ158" s="208">
        <f>IF('Indicator Date hidden'!AK159="x","x",$AJ$2-'Indicator Date hidden'!AK159)</f>
        <v>1</v>
      </c>
      <c r="AK158" s="208">
        <f>IF('Indicator Date hidden'!AL159="x","x",$AK$2-'Indicator Date hidden'!AL159)</f>
        <v>1</v>
      </c>
      <c r="AL158" s="208">
        <f>IF('Indicator Date hidden'!AM159="x","x",$AL$2-'Indicator Date hidden'!AM159)</f>
        <v>0</v>
      </c>
      <c r="AM158" s="208">
        <f>IF('Indicator Date hidden'!AN159="x","x",$AM$2-'Indicator Date hidden'!AN159)</f>
        <v>0</v>
      </c>
      <c r="AN158" s="208">
        <f>IF('Indicator Date hidden'!AO159="x","x",$AN$2-'Indicator Date hidden'!AO159)</f>
        <v>0</v>
      </c>
      <c r="AO158" s="208" t="str">
        <f>IF('Indicator Date hidden'!AP159="x","x",$AO$2-'Indicator Date hidden'!AP159)</f>
        <v>x</v>
      </c>
      <c r="AP158" s="208" t="str">
        <f>IF('Indicator Date hidden'!AQ159="x","x",$AP$2-'Indicator Date hidden'!AQ159)</f>
        <v>x</v>
      </c>
      <c r="AQ158" s="208" t="str">
        <f>IF('Indicator Date hidden'!AR159="x","x",$AQ$2-'Indicator Date hidden'!AR159)</f>
        <v>x</v>
      </c>
      <c r="AR158" s="208">
        <f>IF('Indicator Date hidden'!AS159="x","x",$AR$2-'Indicator Date hidden'!AS159)</f>
        <v>0</v>
      </c>
      <c r="AS158" s="208">
        <f>IF('Indicator Date hidden'!AT159="x","x",$AS$2-'Indicator Date hidden'!AT159)</f>
        <v>0</v>
      </c>
      <c r="AT158" s="208">
        <f>IF('Indicator Date hidden'!AU159="x","x",$AT$2-'Indicator Date hidden'!AU159)</f>
        <v>0</v>
      </c>
      <c r="AU158" s="208" t="str">
        <f>IF('Indicator Date hidden'!AV159="x","x",$AU$2-'Indicator Date hidden'!AV159)</f>
        <v>x</v>
      </c>
      <c r="AV158" s="208">
        <f>IF('Indicator Date hidden'!AW159="x","x",$AV$2-'Indicator Date hidden'!AW159)</f>
        <v>0</v>
      </c>
      <c r="AW158" s="208">
        <f>IF('Indicator Date hidden'!AX159="x","x",$AW$2-'Indicator Date hidden'!AX159)</f>
        <v>0</v>
      </c>
      <c r="AX158" s="208">
        <f>IF('Indicator Date hidden'!AY159="x","x",$AX$2-'Indicator Date hidden'!AY159)</f>
        <v>0</v>
      </c>
      <c r="AY158" s="208">
        <f>IF('Indicator Date hidden'!AZ159="x","x",$AY$2-'Indicator Date hidden'!AZ159)</f>
        <v>4</v>
      </c>
      <c r="AZ158" s="208">
        <f>IF('Indicator Date hidden'!BA159="x","x",$AZ$2-'Indicator Date hidden'!BA159)</f>
        <v>4</v>
      </c>
      <c r="BA158">
        <f t="shared" si="20"/>
        <v>29</v>
      </c>
      <c r="BB158" s="21">
        <f t="shared" si="21"/>
        <v>0.65909090909090906</v>
      </c>
      <c r="BC158">
        <f t="shared" si="22"/>
        <v>8</v>
      </c>
      <c r="BD158" s="21">
        <f t="shared" si="23"/>
        <v>1.6779747237529292</v>
      </c>
      <c r="BE158" s="277">
        <f t="shared" si="24"/>
        <v>0</v>
      </c>
    </row>
    <row r="159" spans="1:57" x14ac:dyDescent="0.35">
      <c r="A159" t="s">
        <v>7622</v>
      </c>
      <c r="B159" s="208">
        <f>IF('Indicator Date hidden'!C160="x","x",$B$2-'Indicator Date hidden'!C160)</f>
        <v>0</v>
      </c>
      <c r="C159" s="208">
        <f>IF('Indicator Date hidden'!D160="x","x",$C$2-'Indicator Date hidden'!D160)</f>
        <v>0</v>
      </c>
      <c r="D159" s="208">
        <f>IF('Indicator Date hidden'!E160="x","x",$D$2-'Indicator Date hidden'!E160)</f>
        <v>0</v>
      </c>
      <c r="E159" s="208">
        <f>IF('Indicator Date hidden'!F160="x","x",$E$2-'Indicator Date hidden'!F160)</f>
        <v>0</v>
      </c>
      <c r="F159" s="208">
        <f>IF('Indicator Date hidden'!G160="x","x",$F$2-'Indicator Date hidden'!G160)</f>
        <v>0</v>
      </c>
      <c r="G159" s="208">
        <f>IF('Indicator Date hidden'!H160="x","x",$G$2-'Indicator Date hidden'!H160)</f>
        <v>0</v>
      </c>
      <c r="H159" s="208">
        <f>IF('Indicator Date hidden'!I160="x","x",$H$2-'Indicator Date hidden'!I160)</f>
        <v>0</v>
      </c>
      <c r="I159" s="208">
        <f>IF('Indicator Date hidden'!J160="x","x",$I$2-'Indicator Date hidden'!J160)</f>
        <v>0</v>
      </c>
      <c r="J159" s="208">
        <f>IF('Indicator Date hidden'!K160="x","x",$J$2-'Indicator Date hidden'!K160)</f>
        <v>0</v>
      </c>
      <c r="K159" s="208">
        <f>IF('Indicator Date hidden'!L160="x","x",$K$2-'Indicator Date hidden'!L160)</f>
        <v>0</v>
      </c>
      <c r="L159" s="208">
        <f>IF('Indicator Date hidden'!M160="x","x",$L$2-'Indicator Date hidden'!M160)</f>
        <v>0</v>
      </c>
      <c r="M159" s="208">
        <f>IF('Indicator Date hidden'!N160="x","x",$M$2-'Indicator Date hidden'!N160)</f>
        <v>0</v>
      </c>
      <c r="N159" s="208">
        <f>IF('Indicator Date hidden'!O160="x","x",$N$2-'Indicator Date hidden'!O160)</f>
        <v>0</v>
      </c>
      <c r="O159" s="208">
        <f>IF('Indicator Date hidden'!P160="x","x",$O$2-'Indicator Date hidden'!P160)</f>
        <v>0</v>
      </c>
      <c r="P159" s="208">
        <f>IF('Indicator Date hidden'!Q160="x","x",$P$2-'Indicator Date hidden'!Q160)</f>
        <v>0</v>
      </c>
      <c r="Q159" s="208">
        <f>IF('Indicator Date hidden'!R160="x","x",$Q$2-'Indicator Date hidden'!R160)</f>
        <v>2</v>
      </c>
      <c r="R159" s="208">
        <f>IF('Indicator Date hidden'!S160="x","x",$R$2-'Indicator Date hidden'!S160)</f>
        <v>0</v>
      </c>
      <c r="S159" s="208">
        <f>IF('Indicator Date hidden'!T160="x","x",$S$2-'Indicator Date hidden'!T160)</f>
        <v>0</v>
      </c>
      <c r="T159" s="208">
        <f>IF('Indicator Date hidden'!U160="x","x",$T$2-'Indicator Date hidden'!U160)</f>
        <v>0</v>
      </c>
      <c r="U159" s="208">
        <f>IF('Indicator Date hidden'!V160="x","x",$U$2-'Indicator Date hidden'!V160)</f>
        <v>0</v>
      </c>
      <c r="V159" s="208">
        <f>IF('Indicator Date hidden'!W160="x","x",$V$2-'Indicator Date hidden'!W160)</f>
        <v>0</v>
      </c>
      <c r="W159" s="208">
        <f>IF('Indicator Date hidden'!X160="x","x",$W$2-'Indicator Date hidden'!X160)</f>
        <v>6</v>
      </c>
      <c r="X159" s="208">
        <f>IF('Indicator Date hidden'!Y160="x","x",$X$2-'Indicator Date hidden'!Y160)</f>
        <v>1</v>
      </c>
      <c r="Y159" s="208">
        <f>IF('Indicator Date hidden'!Z160="x","x",$Y$2-'Indicator Date hidden'!Z160)</f>
        <v>0</v>
      </c>
      <c r="Z159" s="208">
        <f>IF('Indicator Date hidden'!AA160="x","x",$Z$2-'Indicator Date hidden'!AA160)</f>
        <v>0</v>
      </c>
      <c r="AA159" s="208">
        <f>IF('Indicator Date hidden'!AB160="x","x",$AA$2-'Indicator Date hidden'!AB160)</f>
        <v>0</v>
      </c>
      <c r="AB159" s="208">
        <f>IF('Indicator Date hidden'!AC160="x","x",$AB$2-'Indicator Date hidden'!AC160)</f>
        <v>0</v>
      </c>
      <c r="AC159" s="208">
        <f>IF('Indicator Date hidden'!AD160="x","x",$AC$2-'Indicator Date hidden'!AD160)</f>
        <v>0</v>
      </c>
      <c r="AD159" s="208">
        <f>IF('Indicator Date hidden'!AE160="x","x",$AD$2-'Indicator Date hidden'!AE160)</f>
        <v>0</v>
      </c>
      <c r="AE159" s="208">
        <f>IF('Indicator Date hidden'!AF160="x","x",$AE$2-'Indicator Date hidden'!AF160)</f>
        <v>0</v>
      </c>
      <c r="AF159" s="208">
        <f>IF('Indicator Date hidden'!AG160="x","x",$AF$2-'Indicator Date hidden'!AG160)</f>
        <v>2</v>
      </c>
      <c r="AG159" s="208">
        <f>IF('Indicator Date hidden'!AH160="x","x",$AG$2-'Indicator Date hidden'!AH160)</f>
        <v>0</v>
      </c>
      <c r="AH159" s="208">
        <f>IF('Indicator Date hidden'!AI160="x","x",$AH$2-'Indicator Date hidden'!AI160)</f>
        <v>0</v>
      </c>
      <c r="AI159" s="208">
        <f>IF('Indicator Date hidden'!AJ160="x","x",$AI$2-'Indicator Date hidden'!AJ160)</f>
        <v>0</v>
      </c>
      <c r="AJ159" s="208" t="str">
        <f>IF('Indicator Date hidden'!AK160="x","x",$AJ$2-'Indicator Date hidden'!AK160)</f>
        <v>x</v>
      </c>
      <c r="AK159" s="208">
        <f>IF('Indicator Date hidden'!AL160="x","x",$AK$2-'Indicator Date hidden'!AL160)</f>
        <v>1</v>
      </c>
      <c r="AL159" s="208">
        <f>IF('Indicator Date hidden'!AM160="x","x",$AL$2-'Indicator Date hidden'!AM160)</f>
        <v>0</v>
      </c>
      <c r="AM159" s="208">
        <f>IF('Indicator Date hidden'!AN160="x","x",$AM$2-'Indicator Date hidden'!AN160)</f>
        <v>0</v>
      </c>
      <c r="AN159" s="208">
        <f>IF('Indicator Date hidden'!AO160="x","x",$AN$2-'Indicator Date hidden'!AO160)</f>
        <v>0</v>
      </c>
      <c r="AO159" s="208">
        <f>IF('Indicator Date hidden'!AP160="x","x",$AO$2-'Indicator Date hidden'!AP160)</f>
        <v>0</v>
      </c>
      <c r="AP159" s="208">
        <f>IF('Indicator Date hidden'!AQ160="x","x",$AP$2-'Indicator Date hidden'!AQ160)</f>
        <v>0</v>
      </c>
      <c r="AQ159" s="208">
        <f>IF('Indicator Date hidden'!AR160="x","x",$AQ$2-'Indicator Date hidden'!AR160)</f>
        <v>0</v>
      </c>
      <c r="AR159" s="208">
        <f>IF('Indicator Date hidden'!AS160="x","x",$AR$2-'Indicator Date hidden'!AS160)</f>
        <v>0</v>
      </c>
      <c r="AS159" s="208">
        <f>IF('Indicator Date hidden'!AT160="x","x",$AS$2-'Indicator Date hidden'!AT160)</f>
        <v>0</v>
      </c>
      <c r="AT159" s="208">
        <f>IF('Indicator Date hidden'!AU160="x","x",$AT$2-'Indicator Date hidden'!AU160)</f>
        <v>0</v>
      </c>
      <c r="AU159" s="208">
        <f>IF('Indicator Date hidden'!AV160="x","x",$AU$2-'Indicator Date hidden'!AV160)</f>
        <v>2</v>
      </c>
      <c r="AV159" s="208">
        <f>IF('Indicator Date hidden'!AW160="x","x",$AV$2-'Indicator Date hidden'!AW160)</f>
        <v>0</v>
      </c>
      <c r="AW159" s="208">
        <f>IF('Indicator Date hidden'!AX160="x","x",$AW$2-'Indicator Date hidden'!AX160)</f>
        <v>0</v>
      </c>
      <c r="AX159" s="208">
        <f>IF('Indicator Date hidden'!AY160="x","x",$AX$2-'Indicator Date hidden'!AY160)</f>
        <v>0</v>
      </c>
      <c r="AY159" s="208">
        <f>IF('Indicator Date hidden'!AZ160="x","x",$AY$2-'Indicator Date hidden'!AZ160)</f>
        <v>0</v>
      </c>
      <c r="AZ159" s="208">
        <f>IF('Indicator Date hidden'!BA160="x","x",$AZ$2-'Indicator Date hidden'!BA160)</f>
        <v>0</v>
      </c>
      <c r="BA159">
        <f t="shared" si="20"/>
        <v>14</v>
      </c>
      <c r="BB159" s="21">
        <f t="shared" si="21"/>
        <v>0.28000000000000003</v>
      </c>
      <c r="BC159">
        <f t="shared" si="22"/>
        <v>6</v>
      </c>
      <c r="BD159" s="21">
        <f t="shared" si="23"/>
        <v>0.96</v>
      </c>
      <c r="BE159" s="277">
        <f t="shared" si="24"/>
        <v>0</v>
      </c>
    </row>
    <row r="160" spans="1:57" x14ac:dyDescent="0.35">
      <c r="A160" t="s">
        <v>7623</v>
      </c>
      <c r="B160" s="208">
        <f>IF('Indicator Date hidden'!C161="x","x",$B$2-'Indicator Date hidden'!C161)</f>
        <v>0</v>
      </c>
      <c r="C160" s="208">
        <f>IF('Indicator Date hidden'!D161="x","x",$C$2-'Indicator Date hidden'!D161)</f>
        <v>0</v>
      </c>
      <c r="D160" s="208">
        <f>IF('Indicator Date hidden'!E161="x","x",$D$2-'Indicator Date hidden'!E161)</f>
        <v>0</v>
      </c>
      <c r="E160" s="208">
        <f>IF('Indicator Date hidden'!F161="x","x",$E$2-'Indicator Date hidden'!F161)</f>
        <v>0</v>
      </c>
      <c r="F160" s="208">
        <f>IF('Indicator Date hidden'!G161="x","x",$F$2-'Indicator Date hidden'!G161)</f>
        <v>0</v>
      </c>
      <c r="G160" s="208">
        <f>IF('Indicator Date hidden'!H161="x","x",$G$2-'Indicator Date hidden'!H161)</f>
        <v>0</v>
      </c>
      <c r="H160" s="208">
        <f>IF('Indicator Date hidden'!I161="x","x",$H$2-'Indicator Date hidden'!I161)</f>
        <v>0</v>
      </c>
      <c r="I160" s="208">
        <f>IF('Indicator Date hidden'!J161="x","x",$I$2-'Indicator Date hidden'!J161)</f>
        <v>0</v>
      </c>
      <c r="J160" s="208">
        <f>IF('Indicator Date hidden'!K161="x","x",$J$2-'Indicator Date hidden'!K161)</f>
        <v>0</v>
      </c>
      <c r="K160" s="208">
        <f>IF('Indicator Date hidden'!L161="x","x",$K$2-'Indicator Date hidden'!L161)</f>
        <v>0</v>
      </c>
      <c r="L160" s="208">
        <f>IF('Indicator Date hidden'!M161="x","x",$L$2-'Indicator Date hidden'!M161)</f>
        <v>0</v>
      </c>
      <c r="M160" s="208">
        <f>IF('Indicator Date hidden'!N161="x","x",$M$2-'Indicator Date hidden'!N161)</f>
        <v>0</v>
      </c>
      <c r="N160" s="208">
        <f>IF('Indicator Date hidden'!O161="x","x",$N$2-'Indicator Date hidden'!O161)</f>
        <v>0</v>
      </c>
      <c r="O160" s="208">
        <f>IF('Indicator Date hidden'!P161="x","x",$O$2-'Indicator Date hidden'!P161)</f>
        <v>0</v>
      </c>
      <c r="P160" s="208">
        <f>IF('Indicator Date hidden'!Q161="x","x",$P$2-'Indicator Date hidden'!Q161)</f>
        <v>0</v>
      </c>
      <c r="Q160" s="208">
        <f>IF('Indicator Date hidden'!R161="x","x",$Q$2-'Indicator Date hidden'!R161)</f>
        <v>4</v>
      </c>
      <c r="R160" s="208">
        <f>IF('Indicator Date hidden'!S161="x","x",$R$2-'Indicator Date hidden'!S161)</f>
        <v>0</v>
      </c>
      <c r="S160" s="208">
        <f>IF('Indicator Date hidden'!T161="x","x",$S$2-'Indicator Date hidden'!T161)</f>
        <v>0</v>
      </c>
      <c r="T160" s="208">
        <f>IF('Indicator Date hidden'!U161="x","x",$T$2-'Indicator Date hidden'!U161)</f>
        <v>0</v>
      </c>
      <c r="U160" s="208">
        <f>IF('Indicator Date hidden'!V161="x","x",$U$2-'Indicator Date hidden'!V161)</f>
        <v>0</v>
      </c>
      <c r="V160" s="208">
        <f>IF('Indicator Date hidden'!W161="x","x",$V$2-'Indicator Date hidden'!W161)</f>
        <v>0</v>
      </c>
      <c r="W160" s="208">
        <f>IF('Indicator Date hidden'!X161="x","x",$W$2-'Indicator Date hidden'!X161)</f>
        <v>4</v>
      </c>
      <c r="X160" s="208" t="str">
        <f>IF('Indicator Date hidden'!Y161="x","x",$X$2-'Indicator Date hidden'!Y161)</f>
        <v>x</v>
      </c>
      <c r="Y160" s="208">
        <f>IF('Indicator Date hidden'!Z161="x","x",$Y$2-'Indicator Date hidden'!Z161)</f>
        <v>0</v>
      </c>
      <c r="Z160" s="208">
        <f>IF('Indicator Date hidden'!AA161="x","x",$Z$2-'Indicator Date hidden'!AA161)</f>
        <v>0</v>
      </c>
      <c r="AA160" s="208">
        <f>IF('Indicator Date hidden'!AB161="x","x",$AA$2-'Indicator Date hidden'!AB161)</f>
        <v>0</v>
      </c>
      <c r="AB160" s="208">
        <f>IF('Indicator Date hidden'!AC161="x","x",$AB$2-'Indicator Date hidden'!AC161)</f>
        <v>0</v>
      </c>
      <c r="AC160" s="208">
        <f>IF('Indicator Date hidden'!AD161="x","x",$AC$2-'Indicator Date hidden'!AD161)</f>
        <v>0</v>
      </c>
      <c r="AD160" s="208">
        <f>IF('Indicator Date hidden'!AE161="x","x",$AD$2-'Indicator Date hidden'!AE161)</f>
        <v>0</v>
      </c>
      <c r="AE160" s="208" t="str">
        <f>IF('Indicator Date hidden'!AF161="x","x",$AE$2-'Indicator Date hidden'!AF161)</f>
        <v>x</v>
      </c>
      <c r="AF160" s="208" t="str">
        <f>IF('Indicator Date hidden'!AG161="x","x",$AF$2-'Indicator Date hidden'!AG161)</f>
        <v>x</v>
      </c>
      <c r="AG160" s="208">
        <f>IF('Indicator Date hidden'!AH161="x","x",$AG$2-'Indicator Date hidden'!AH161)</f>
        <v>0</v>
      </c>
      <c r="AH160" s="208">
        <f>IF('Indicator Date hidden'!AI161="x","x",$AH$2-'Indicator Date hidden'!AI161)</f>
        <v>0</v>
      </c>
      <c r="AI160" s="208">
        <f>IF('Indicator Date hidden'!AJ161="x","x",$AI$2-'Indicator Date hidden'!AJ161)</f>
        <v>0</v>
      </c>
      <c r="AJ160" s="208">
        <f>IF('Indicator Date hidden'!AK161="x","x",$AJ$2-'Indicator Date hidden'!AK161)</f>
        <v>1</v>
      </c>
      <c r="AK160" s="208">
        <f>IF('Indicator Date hidden'!AL161="x","x",$AK$2-'Indicator Date hidden'!AL161)</f>
        <v>0</v>
      </c>
      <c r="AL160" s="208">
        <f>IF('Indicator Date hidden'!AM161="x","x",$AL$2-'Indicator Date hidden'!AM161)</f>
        <v>0</v>
      </c>
      <c r="AM160" s="208">
        <f>IF('Indicator Date hidden'!AN161="x","x",$AM$2-'Indicator Date hidden'!AN161)</f>
        <v>0</v>
      </c>
      <c r="AN160" s="208">
        <f>IF('Indicator Date hidden'!AO161="x","x",$AN$2-'Indicator Date hidden'!AO161)</f>
        <v>0</v>
      </c>
      <c r="AO160" s="208" t="str">
        <f>IF('Indicator Date hidden'!AP161="x","x",$AO$2-'Indicator Date hidden'!AP161)</f>
        <v>x</v>
      </c>
      <c r="AP160" s="208" t="str">
        <f>IF('Indicator Date hidden'!AQ161="x","x",$AP$2-'Indicator Date hidden'!AQ161)</f>
        <v>x</v>
      </c>
      <c r="AQ160" s="208" t="str">
        <f>IF('Indicator Date hidden'!AR161="x","x",$AQ$2-'Indicator Date hidden'!AR161)</f>
        <v>x</v>
      </c>
      <c r="AR160" s="208">
        <f>IF('Indicator Date hidden'!AS161="x","x",$AR$2-'Indicator Date hidden'!AS161)</f>
        <v>0</v>
      </c>
      <c r="AS160" s="208">
        <f>IF('Indicator Date hidden'!AT161="x","x",$AS$2-'Indicator Date hidden'!AT161)</f>
        <v>0</v>
      </c>
      <c r="AT160" s="208">
        <f>IF('Indicator Date hidden'!AU161="x","x",$AT$2-'Indicator Date hidden'!AU161)</f>
        <v>0</v>
      </c>
      <c r="AU160" s="208">
        <f>IF('Indicator Date hidden'!AV161="x","x",$AU$2-'Indicator Date hidden'!AV161)</f>
        <v>6</v>
      </c>
      <c r="AV160" s="208">
        <f>IF('Indicator Date hidden'!AW161="x","x",$AV$2-'Indicator Date hidden'!AW161)</f>
        <v>0</v>
      </c>
      <c r="AW160" s="208">
        <f>IF('Indicator Date hidden'!AX161="x","x",$AW$2-'Indicator Date hidden'!AX161)</f>
        <v>0</v>
      </c>
      <c r="AX160" s="208">
        <f>IF('Indicator Date hidden'!AY161="x","x",$AX$2-'Indicator Date hidden'!AY161)</f>
        <v>0</v>
      </c>
      <c r="AY160" s="208">
        <f>IF('Indicator Date hidden'!AZ161="x","x",$AY$2-'Indicator Date hidden'!AZ161)</f>
        <v>0</v>
      </c>
      <c r="AZ160" s="208">
        <f>IF('Indicator Date hidden'!BA161="x","x",$AZ$2-'Indicator Date hidden'!BA161)</f>
        <v>0</v>
      </c>
      <c r="BA160">
        <f t="shared" si="20"/>
        <v>15</v>
      </c>
      <c r="BB160" s="21">
        <f t="shared" si="21"/>
        <v>0.33333333333333331</v>
      </c>
      <c r="BC160">
        <f t="shared" si="22"/>
        <v>4</v>
      </c>
      <c r="BD160" s="21">
        <f t="shared" si="23"/>
        <v>1.1925695879998879</v>
      </c>
      <c r="BE160" s="277">
        <f t="shared" si="24"/>
        <v>0</v>
      </c>
    </row>
    <row r="161" spans="1:57" x14ac:dyDescent="0.35">
      <c r="A161" t="s">
        <v>7624</v>
      </c>
      <c r="B161" s="208">
        <f>IF('Indicator Date hidden'!C162="x","x",$B$2-'Indicator Date hidden'!C162)</f>
        <v>0</v>
      </c>
      <c r="C161" s="208">
        <f>IF('Indicator Date hidden'!D162="x","x",$C$2-'Indicator Date hidden'!D162)</f>
        <v>0</v>
      </c>
      <c r="D161" s="208">
        <f>IF('Indicator Date hidden'!E162="x","x",$D$2-'Indicator Date hidden'!E162)</f>
        <v>0</v>
      </c>
      <c r="E161" s="208">
        <f>IF('Indicator Date hidden'!F162="x","x",$E$2-'Indicator Date hidden'!F162)</f>
        <v>0</v>
      </c>
      <c r="F161" s="208">
        <f>IF('Indicator Date hidden'!G162="x","x",$F$2-'Indicator Date hidden'!G162)</f>
        <v>0</v>
      </c>
      <c r="G161" s="208">
        <f>IF('Indicator Date hidden'!H162="x","x",$G$2-'Indicator Date hidden'!H162)</f>
        <v>0</v>
      </c>
      <c r="H161" s="208">
        <f>IF('Indicator Date hidden'!I162="x","x",$H$2-'Indicator Date hidden'!I162)</f>
        <v>0</v>
      </c>
      <c r="I161" s="208">
        <f>IF('Indicator Date hidden'!J162="x","x",$I$2-'Indicator Date hidden'!J162)</f>
        <v>0</v>
      </c>
      <c r="J161" s="208">
        <f>IF('Indicator Date hidden'!K162="x","x",$J$2-'Indicator Date hidden'!K162)</f>
        <v>0</v>
      </c>
      <c r="K161" s="208">
        <f>IF('Indicator Date hidden'!L162="x","x",$K$2-'Indicator Date hidden'!L162)</f>
        <v>0</v>
      </c>
      <c r="L161" s="208">
        <f>IF('Indicator Date hidden'!M162="x","x",$L$2-'Indicator Date hidden'!M162)</f>
        <v>0</v>
      </c>
      <c r="M161" s="208">
        <f>IF('Indicator Date hidden'!N162="x","x",$M$2-'Indicator Date hidden'!N162)</f>
        <v>0</v>
      </c>
      <c r="N161" s="208">
        <f>IF('Indicator Date hidden'!O162="x","x",$N$2-'Indicator Date hidden'!O162)</f>
        <v>0</v>
      </c>
      <c r="O161" s="208">
        <f>IF('Indicator Date hidden'!P162="x","x",$O$2-'Indicator Date hidden'!P162)</f>
        <v>0</v>
      </c>
      <c r="P161" s="208">
        <f>IF('Indicator Date hidden'!Q162="x","x",$P$2-'Indicator Date hidden'!Q162)</f>
        <v>0</v>
      </c>
      <c r="Q161" s="208" t="str">
        <f>IF('Indicator Date hidden'!R162="x","x",$Q$2-'Indicator Date hidden'!R162)</f>
        <v>x</v>
      </c>
      <c r="R161" s="208">
        <f>IF('Indicator Date hidden'!S162="x","x",$R$2-'Indicator Date hidden'!S162)</f>
        <v>0</v>
      </c>
      <c r="S161" s="208">
        <f>IF('Indicator Date hidden'!T162="x","x",$S$2-'Indicator Date hidden'!T162)</f>
        <v>0</v>
      </c>
      <c r="T161" s="208">
        <f>IF('Indicator Date hidden'!U162="x","x",$T$2-'Indicator Date hidden'!U162)</f>
        <v>0</v>
      </c>
      <c r="U161" s="208" t="str">
        <f>IF('Indicator Date hidden'!V162="x","x",$U$2-'Indicator Date hidden'!V162)</f>
        <v>x</v>
      </c>
      <c r="V161" s="208">
        <f>IF('Indicator Date hidden'!W162="x","x",$V$2-'Indicator Date hidden'!W162)</f>
        <v>0</v>
      </c>
      <c r="W161" s="208" t="str">
        <f>IF('Indicator Date hidden'!X162="x","x",$W$2-'Indicator Date hidden'!X162)</f>
        <v>x</v>
      </c>
      <c r="X161" s="208">
        <f>IF('Indicator Date hidden'!Y162="x","x",$X$2-'Indicator Date hidden'!Y162)</f>
        <v>1</v>
      </c>
      <c r="Y161" s="208">
        <f>IF('Indicator Date hidden'!Z162="x","x",$Y$2-'Indicator Date hidden'!Z162)</f>
        <v>0</v>
      </c>
      <c r="Z161" s="208">
        <f>IF('Indicator Date hidden'!AA162="x","x",$Z$2-'Indicator Date hidden'!AA162)</f>
        <v>0</v>
      </c>
      <c r="AA161" s="208">
        <f>IF('Indicator Date hidden'!AB162="x","x",$AA$2-'Indicator Date hidden'!AB162)</f>
        <v>1</v>
      </c>
      <c r="AB161" s="208">
        <f>IF('Indicator Date hidden'!AC162="x","x",$AB$2-'Indicator Date hidden'!AC162)</f>
        <v>0</v>
      </c>
      <c r="AC161" s="208">
        <f>IF('Indicator Date hidden'!AD162="x","x",$AC$2-'Indicator Date hidden'!AD162)</f>
        <v>0</v>
      </c>
      <c r="AD161" s="208" t="str">
        <f>IF('Indicator Date hidden'!AE162="x","x",$AD$2-'Indicator Date hidden'!AE162)</f>
        <v>x</v>
      </c>
      <c r="AE161" s="208">
        <f>IF('Indicator Date hidden'!AF162="x","x",$AE$2-'Indicator Date hidden'!AF162)</f>
        <v>0</v>
      </c>
      <c r="AF161" s="208">
        <f>IF('Indicator Date hidden'!AG162="x","x",$AF$2-'Indicator Date hidden'!AG162)</f>
        <v>1</v>
      </c>
      <c r="AG161" s="208">
        <f>IF('Indicator Date hidden'!AH162="x","x",$AG$2-'Indicator Date hidden'!AH162)</f>
        <v>0</v>
      </c>
      <c r="AH161" s="208">
        <f>IF('Indicator Date hidden'!AI162="x","x",$AH$2-'Indicator Date hidden'!AI162)</f>
        <v>0</v>
      </c>
      <c r="AI161" s="208">
        <f>IF('Indicator Date hidden'!AJ162="x","x",$AI$2-'Indicator Date hidden'!AJ162)</f>
        <v>0</v>
      </c>
      <c r="AJ161" s="208" t="str">
        <f>IF('Indicator Date hidden'!AK162="x","x",$AJ$2-'Indicator Date hidden'!AK162)</f>
        <v>x</v>
      </c>
      <c r="AK161" s="208">
        <f>IF('Indicator Date hidden'!AL162="x","x",$AK$2-'Indicator Date hidden'!AL162)</f>
        <v>1</v>
      </c>
      <c r="AL161" s="208">
        <f>IF('Indicator Date hidden'!AM162="x","x",$AL$2-'Indicator Date hidden'!AM162)</f>
        <v>0</v>
      </c>
      <c r="AM161" s="208">
        <f>IF('Indicator Date hidden'!AN162="x","x",$AM$2-'Indicator Date hidden'!AN162)</f>
        <v>0</v>
      </c>
      <c r="AN161" s="208">
        <f>IF('Indicator Date hidden'!AO162="x","x",$AN$2-'Indicator Date hidden'!AO162)</f>
        <v>0</v>
      </c>
      <c r="AO161" s="208">
        <f>IF('Indicator Date hidden'!AP162="x","x",$AO$2-'Indicator Date hidden'!AP162)</f>
        <v>0</v>
      </c>
      <c r="AP161" s="208">
        <f>IF('Indicator Date hidden'!AQ162="x","x",$AP$2-'Indicator Date hidden'!AQ162)</f>
        <v>0</v>
      </c>
      <c r="AQ161" s="208">
        <f>IF('Indicator Date hidden'!AR162="x","x",$AQ$2-'Indicator Date hidden'!AR162)</f>
        <v>0</v>
      </c>
      <c r="AR161" s="208">
        <f>IF('Indicator Date hidden'!AS162="x","x",$AR$2-'Indicator Date hidden'!AS162)</f>
        <v>0</v>
      </c>
      <c r="AS161" s="208">
        <f>IF('Indicator Date hidden'!AT162="x","x",$AS$2-'Indicator Date hidden'!AT162)</f>
        <v>0</v>
      </c>
      <c r="AT161" s="208">
        <f>IF('Indicator Date hidden'!AU162="x","x",$AT$2-'Indicator Date hidden'!AU162)</f>
        <v>0</v>
      </c>
      <c r="AU161" s="208">
        <f>IF('Indicator Date hidden'!AV162="x","x",$AU$2-'Indicator Date hidden'!AV162)</f>
        <v>1</v>
      </c>
      <c r="AV161" s="208">
        <f>IF('Indicator Date hidden'!AW162="x","x",$AV$2-'Indicator Date hidden'!AW162)</f>
        <v>0</v>
      </c>
      <c r="AW161" s="208">
        <f>IF('Indicator Date hidden'!AX162="x","x",$AW$2-'Indicator Date hidden'!AX162)</f>
        <v>0</v>
      </c>
      <c r="AX161" s="208">
        <f>IF('Indicator Date hidden'!AY162="x","x",$AX$2-'Indicator Date hidden'!AY162)</f>
        <v>0</v>
      </c>
      <c r="AY161" s="208">
        <f>IF('Indicator Date hidden'!AZ162="x","x",$AY$2-'Indicator Date hidden'!AZ162)</f>
        <v>0</v>
      </c>
      <c r="AZ161" s="208">
        <f>IF('Indicator Date hidden'!BA162="x","x",$AZ$2-'Indicator Date hidden'!BA162)</f>
        <v>0</v>
      </c>
      <c r="BA161">
        <f t="shared" si="20"/>
        <v>5</v>
      </c>
      <c r="BB161" s="21">
        <f t="shared" si="21"/>
        <v>0.10869565217391304</v>
      </c>
      <c r="BC161">
        <f t="shared" si="22"/>
        <v>5</v>
      </c>
      <c r="BD161" s="21">
        <f t="shared" si="23"/>
        <v>0.31125697963644244</v>
      </c>
      <c r="BE161" s="277">
        <f t="shared" si="24"/>
        <v>0</v>
      </c>
    </row>
    <row r="162" spans="1:57" x14ac:dyDescent="0.35">
      <c r="A162" t="s">
        <v>7626</v>
      </c>
      <c r="B162" s="208">
        <f>IF('Indicator Date hidden'!C163="x","x",$B$2-'Indicator Date hidden'!C163)</f>
        <v>0</v>
      </c>
      <c r="C162" s="208">
        <f>IF('Indicator Date hidden'!D163="x","x",$C$2-'Indicator Date hidden'!D163)</f>
        <v>0</v>
      </c>
      <c r="D162" s="208">
        <f>IF('Indicator Date hidden'!E163="x","x",$D$2-'Indicator Date hidden'!E163)</f>
        <v>0</v>
      </c>
      <c r="E162" s="208">
        <f>IF('Indicator Date hidden'!F163="x","x",$E$2-'Indicator Date hidden'!F163)</f>
        <v>0</v>
      </c>
      <c r="F162" s="208">
        <f>IF('Indicator Date hidden'!G163="x","x",$F$2-'Indicator Date hidden'!G163)</f>
        <v>0</v>
      </c>
      <c r="G162" s="208">
        <f>IF('Indicator Date hidden'!H163="x","x",$G$2-'Indicator Date hidden'!H163)</f>
        <v>0</v>
      </c>
      <c r="H162" s="208">
        <f>IF('Indicator Date hidden'!I163="x","x",$H$2-'Indicator Date hidden'!I163)</f>
        <v>0</v>
      </c>
      <c r="I162" s="208">
        <f>IF('Indicator Date hidden'!J163="x","x",$I$2-'Indicator Date hidden'!J163)</f>
        <v>0</v>
      </c>
      <c r="J162" s="208">
        <f>IF('Indicator Date hidden'!K163="x","x",$J$2-'Indicator Date hidden'!K163)</f>
        <v>0</v>
      </c>
      <c r="K162" s="208">
        <f>IF('Indicator Date hidden'!L163="x","x",$K$2-'Indicator Date hidden'!L163)</f>
        <v>0</v>
      </c>
      <c r="L162" s="208">
        <f>IF('Indicator Date hidden'!M163="x","x",$L$2-'Indicator Date hidden'!M163)</f>
        <v>0</v>
      </c>
      <c r="M162" s="208">
        <f>IF('Indicator Date hidden'!N163="x","x",$M$2-'Indicator Date hidden'!N163)</f>
        <v>0</v>
      </c>
      <c r="N162" s="208">
        <f>IF('Indicator Date hidden'!O163="x","x",$N$2-'Indicator Date hidden'!O163)</f>
        <v>0</v>
      </c>
      <c r="O162" s="208">
        <f>IF('Indicator Date hidden'!P163="x","x",$O$2-'Indicator Date hidden'!P163)</f>
        <v>0</v>
      </c>
      <c r="P162" s="208">
        <f>IF('Indicator Date hidden'!Q163="x","x",$P$2-'Indicator Date hidden'!Q163)</f>
        <v>0</v>
      </c>
      <c r="Q162" s="208" t="str">
        <f>IF('Indicator Date hidden'!R163="x","x",$Q$2-'Indicator Date hidden'!R163)</f>
        <v>x</v>
      </c>
      <c r="R162" s="208">
        <f>IF('Indicator Date hidden'!S163="x","x",$R$2-'Indicator Date hidden'!S163)</f>
        <v>0</v>
      </c>
      <c r="S162" s="208">
        <f>IF('Indicator Date hidden'!T163="x","x",$S$2-'Indicator Date hidden'!T163)</f>
        <v>0</v>
      </c>
      <c r="T162" s="208">
        <f>IF('Indicator Date hidden'!U163="x","x",$T$2-'Indicator Date hidden'!U163)</f>
        <v>0</v>
      </c>
      <c r="U162" s="208">
        <f>IF('Indicator Date hidden'!V163="x","x",$U$2-'Indicator Date hidden'!V163)</f>
        <v>0</v>
      </c>
      <c r="V162" s="208">
        <f>IF('Indicator Date hidden'!W163="x","x",$V$2-'Indicator Date hidden'!W163)</f>
        <v>0</v>
      </c>
      <c r="W162" s="208">
        <f>IF('Indicator Date hidden'!X163="x","x",$W$2-'Indicator Date hidden'!X163)</f>
        <v>2</v>
      </c>
      <c r="X162" s="208">
        <f>IF('Indicator Date hidden'!Y163="x","x",$X$2-'Indicator Date hidden'!Y163)</f>
        <v>4</v>
      </c>
      <c r="Y162" s="208">
        <f>IF('Indicator Date hidden'!Z163="x","x",$Y$2-'Indicator Date hidden'!Z163)</f>
        <v>0</v>
      </c>
      <c r="Z162" s="208">
        <f>IF('Indicator Date hidden'!AA163="x","x",$Z$2-'Indicator Date hidden'!AA163)</f>
        <v>0</v>
      </c>
      <c r="AA162" s="208">
        <f>IF('Indicator Date hidden'!AB163="x","x",$AA$2-'Indicator Date hidden'!AB163)</f>
        <v>0</v>
      </c>
      <c r="AB162" s="208">
        <f>IF('Indicator Date hidden'!AC163="x","x",$AB$2-'Indicator Date hidden'!AC163)</f>
        <v>0</v>
      </c>
      <c r="AC162" s="208">
        <f>IF('Indicator Date hidden'!AD163="x","x",$AC$2-'Indicator Date hidden'!AD163)</f>
        <v>0</v>
      </c>
      <c r="AD162" s="208">
        <f>IF('Indicator Date hidden'!AE163="x","x",$AD$2-'Indicator Date hidden'!AE163)</f>
        <v>0</v>
      </c>
      <c r="AE162" s="208">
        <f>IF('Indicator Date hidden'!AF163="x","x",$AE$2-'Indicator Date hidden'!AF163)</f>
        <v>0</v>
      </c>
      <c r="AF162" s="208">
        <f>IF('Indicator Date hidden'!AG163="x","x",$AF$2-'Indicator Date hidden'!AG163)</f>
        <v>1</v>
      </c>
      <c r="AG162" s="208">
        <f>IF('Indicator Date hidden'!AH163="x","x",$AG$2-'Indicator Date hidden'!AH163)</f>
        <v>0</v>
      </c>
      <c r="AH162" s="208">
        <f>IF('Indicator Date hidden'!AI163="x","x",$AH$2-'Indicator Date hidden'!AI163)</f>
        <v>0</v>
      </c>
      <c r="AI162" s="208">
        <f>IF('Indicator Date hidden'!AJ163="x","x",$AI$2-'Indicator Date hidden'!AJ163)</f>
        <v>0</v>
      </c>
      <c r="AJ162" s="208">
        <f>IF('Indicator Date hidden'!AK163="x","x",$AJ$2-'Indicator Date hidden'!AK163)</f>
        <v>1</v>
      </c>
      <c r="AK162" s="208">
        <f>IF('Indicator Date hidden'!AL163="x","x",$AK$2-'Indicator Date hidden'!AL163)</f>
        <v>1</v>
      </c>
      <c r="AL162" s="208">
        <f>IF('Indicator Date hidden'!AM163="x","x",$AL$2-'Indicator Date hidden'!AM163)</f>
        <v>0</v>
      </c>
      <c r="AM162" s="208">
        <f>IF('Indicator Date hidden'!AN163="x","x",$AM$2-'Indicator Date hidden'!AN163)</f>
        <v>0</v>
      </c>
      <c r="AN162" s="208">
        <f>IF('Indicator Date hidden'!AO163="x","x",$AN$2-'Indicator Date hidden'!AO163)</f>
        <v>0</v>
      </c>
      <c r="AO162" s="208">
        <f>IF('Indicator Date hidden'!AP163="x","x",$AO$2-'Indicator Date hidden'!AP163)</f>
        <v>0</v>
      </c>
      <c r="AP162" s="208">
        <f>IF('Indicator Date hidden'!AQ163="x","x",$AP$2-'Indicator Date hidden'!AQ163)</f>
        <v>0</v>
      </c>
      <c r="AQ162" s="208">
        <f>IF('Indicator Date hidden'!AR163="x","x",$AQ$2-'Indicator Date hidden'!AR163)</f>
        <v>0</v>
      </c>
      <c r="AR162" s="208">
        <f>IF('Indicator Date hidden'!AS163="x","x",$AR$2-'Indicator Date hidden'!AS163)</f>
        <v>0</v>
      </c>
      <c r="AS162" s="208">
        <f>IF('Indicator Date hidden'!AT163="x","x",$AS$2-'Indicator Date hidden'!AT163)</f>
        <v>0</v>
      </c>
      <c r="AT162" s="208">
        <f>IF('Indicator Date hidden'!AU163="x","x",$AT$2-'Indicator Date hidden'!AU163)</f>
        <v>0</v>
      </c>
      <c r="AU162" s="208">
        <f>IF('Indicator Date hidden'!AV163="x","x",$AU$2-'Indicator Date hidden'!AV163)</f>
        <v>4</v>
      </c>
      <c r="AV162" s="208">
        <f>IF('Indicator Date hidden'!AW163="x","x",$AV$2-'Indicator Date hidden'!AW163)</f>
        <v>0</v>
      </c>
      <c r="AW162" s="208">
        <f>IF('Indicator Date hidden'!AX163="x","x",$AW$2-'Indicator Date hidden'!AX163)</f>
        <v>0</v>
      </c>
      <c r="AX162" s="208">
        <f>IF('Indicator Date hidden'!AY163="x","x",$AX$2-'Indicator Date hidden'!AY163)</f>
        <v>0</v>
      </c>
      <c r="AY162" s="208">
        <f>IF('Indicator Date hidden'!AZ163="x","x",$AY$2-'Indicator Date hidden'!AZ163)</f>
        <v>0</v>
      </c>
      <c r="AZ162" s="208">
        <f>IF('Indicator Date hidden'!BA163="x","x",$AZ$2-'Indicator Date hidden'!BA163)</f>
        <v>0</v>
      </c>
      <c r="BA162">
        <f t="shared" si="20"/>
        <v>13</v>
      </c>
      <c r="BB162" s="21">
        <f t="shared" si="21"/>
        <v>0.26</v>
      </c>
      <c r="BC162">
        <f t="shared" si="22"/>
        <v>6</v>
      </c>
      <c r="BD162" s="21">
        <f t="shared" si="23"/>
        <v>0.84403791384036775</v>
      </c>
      <c r="BE162" s="277">
        <f t="shared" si="24"/>
        <v>0</v>
      </c>
    </row>
    <row r="163" spans="1:57" x14ac:dyDescent="0.35">
      <c r="A163" t="s">
        <v>7630</v>
      </c>
      <c r="B163" s="208">
        <f>IF('Indicator Date hidden'!C164="x","x",$B$2-'Indicator Date hidden'!C164)</f>
        <v>0</v>
      </c>
      <c r="C163" s="208">
        <f>IF('Indicator Date hidden'!D164="x","x",$C$2-'Indicator Date hidden'!D164)</f>
        <v>0</v>
      </c>
      <c r="D163" s="208">
        <f>IF('Indicator Date hidden'!E164="x","x",$D$2-'Indicator Date hidden'!E164)</f>
        <v>0</v>
      </c>
      <c r="E163" s="208">
        <f>IF('Indicator Date hidden'!F164="x","x",$E$2-'Indicator Date hidden'!F164)</f>
        <v>0</v>
      </c>
      <c r="F163" s="208">
        <f>IF('Indicator Date hidden'!G164="x","x",$F$2-'Indicator Date hidden'!G164)</f>
        <v>0</v>
      </c>
      <c r="G163" s="208">
        <f>IF('Indicator Date hidden'!H164="x","x",$G$2-'Indicator Date hidden'!H164)</f>
        <v>0</v>
      </c>
      <c r="H163" s="208">
        <f>IF('Indicator Date hidden'!I164="x","x",$H$2-'Indicator Date hidden'!I164)</f>
        <v>0</v>
      </c>
      <c r="I163" s="208">
        <f>IF('Indicator Date hidden'!J164="x","x",$I$2-'Indicator Date hidden'!J164)</f>
        <v>0</v>
      </c>
      <c r="J163" s="208">
        <f>IF('Indicator Date hidden'!K164="x","x",$J$2-'Indicator Date hidden'!K164)</f>
        <v>0</v>
      </c>
      <c r="K163" s="208">
        <f>IF('Indicator Date hidden'!L164="x","x",$K$2-'Indicator Date hidden'!L164)</f>
        <v>0</v>
      </c>
      <c r="L163" s="208">
        <f>IF('Indicator Date hidden'!M164="x","x",$L$2-'Indicator Date hidden'!M164)</f>
        <v>0</v>
      </c>
      <c r="M163" s="208">
        <f>IF('Indicator Date hidden'!N164="x","x",$M$2-'Indicator Date hidden'!N164)</f>
        <v>0</v>
      </c>
      <c r="N163" s="208">
        <f>IF('Indicator Date hidden'!O164="x","x",$N$2-'Indicator Date hidden'!O164)</f>
        <v>0</v>
      </c>
      <c r="O163" s="208">
        <f>IF('Indicator Date hidden'!P164="x","x",$O$2-'Indicator Date hidden'!P164)</f>
        <v>0</v>
      </c>
      <c r="P163" s="208">
        <f>IF('Indicator Date hidden'!Q164="x","x",$P$2-'Indicator Date hidden'!Q164)</f>
        <v>0</v>
      </c>
      <c r="Q163" s="208">
        <f>IF('Indicator Date hidden'!R164="x","x",$Q$2-'Indicator Date hidden'!R164)</f>
        <v>4</v>
      </c>
      <c r="R163" s="208">
        <f>IF('Indicator Date hidden'!S164="x","x",$R$2-'Indicator Date hidden'!S164)</f>
        <v>0</v>
      </c>
      <c r="S163" s="208">
        <f>IF('Indicator Date hidden'!T164="x","x",$S$2-'Indicator Date hidden'!T164)</f>
        <v>0</v>
      </c>
      <c r="T163" s="208">
        <f>IF('Indicator Date hidden'!U164="x","x",$T$2-'Indicator Date hidden'!U164)</f>
        <v>0</v>
      </c>
      <c r="U163" s="208">
        <f>IF('Indicator Date hidden'!V164="x","x",$U$2-'Indicator Date hidden'!V164)</f>
        <v>0</v>
      </c>
      <c r="V163" s="208">
        <f>IF('Indicator Date hidden'!W164="x","x",$V$2-'Indicator Date hidden'!W164)</f>
        <v>0</v>
      </c>
      <c r="W163" s="208">
        <f>IF('Indicator Date hidden'!X164="x","x",$W$2-'Indicator Date hidden'!X164)</f>
        <v>0</v>
      </c>
      <c r="X163" s="208">
        <f>IF('Indicator Date hidden'!Y164="x","x",$X$2-'Indicator Date hidden'!Y164)</f>
        <v>4</v>
      </c>
      <c r="Y163" s="208">
        <f>IF('Indicator Date hidden'!Z164="x","x",$Y$2-'Indicator Date hidden'!Z164)</f>
        <v>0</v>
      </c>
      <c r="Z163" s="208">
        <f>IF('Indicator Date hidden'!AA164="x","x",$Z$2-'Indicator Date hidden'!AA164)</f>
        <v>0</v>
      </c>
      <c r="AA163" s="208">
        <f>IF('Indicator Date hidden'!AB164="x","x",$AA$2-'Indicator Date hidden'!AB164)</f>
        <v>0</v>
      </c>
      <c r="AB163" s="208">
        <f>IF('Indicator Date hidden'!AC164="x","x",$AB$2-'Indicator Date hidden'!AC164)</f>
        <v>0</v>
      </c>
      <c r="AC163" s="208">
        <f>IF('Indicator Date hidden'!AD164="x","x",$AC$2-'Indicator Date hidden'!AD164)</f>
        <v>0</v>
      </c>
      <c r="AD163" s="208">
        <f>IF('Indicator Date hidden'!AE164="x","x",$AD$2-'Indicator Date hidden'!AE164)</f>
        <v>0</v>
      </c>
      <c r="AE163" s="208">
        <f>IF('Indicator Date hidden'!AF164="x","x",$AE$2-'Indicator Date hidden'!AF164)</f>
        <v>0</v>
      </c>
      <c r="AF163" s="208">
        <f>IF('Indicator Date hidden'!AG164="x","x",$AF$2-'Indicator Date hidden'!AG164)</f>
        <v>4</v>
      </c>
      <c r="AG163" s="208">
        <f>IF('Indicator Date hidden'!AH164="x","x",$AG$2-'Indicator Date hidden'!AH164)</f>
        <v>0</v>
      </c>
      <c r="AH163" s="208">
        <f>IF('Indicator Date hidden'!AI164="x","x",$AH$2-'Indicator Date hidden'!AI164)</f>
        <v>0</v>
      </c>
      <c r="AI163" s="208">
        <f>IF('Indicator Date hidden'!AJ164="x","x",$AI$2-'Indicator Date hidden'!AJ164)</f>
        <v>0</v>
      </c>
      <c r="AJ163" s="208">
        <f>IF('Indicator Date hidden'!AK164="x","x",$AJ$2-'Indicator Date hidden'!AK164)</f>
        <v>1</v>
      </c>
      <c r="AK163" s="208">
        <f>IF('Indicator Date hidden'!AL164="x","x",$AK$2-'Indicator Date hidden'!AL164)</f>
        <v>0</v>
      </c>
      <c r="AL163" s="208">
        <f>IF('Indicator Date hidden'!AM164="x","x",$AL$2-'Indicator Date hidden'!AM164)</f>
        <v>0</v>
      </c>
      <c r="AM163" s="208">
        <f>IF('Indicator Date hidden'!AN164="x","x",$AM$2-'Indicator Date hidden'!AN164)</f>
        <v>0</v>
      </c>
      <c r="AN163" s="208">
        <f>IF('Indicator Date hidden'!AO164="x","x",$AN$2-'Indicator Date hidden'!AO164)</f>
        <v>0</v>
      </c>
      <c r="AO163" s="208" t="str">
        <f>IF('Indicator Date hidden'!AP164="x","x",$AO$2-'Indicator Date hidden'!AP164)</f>
        <v>x</v>
      </c>
      <c r="AP163" s="208" t="str">
        <f>IF('Indicator Date hidden'!AQ164="x","x",$AP$2-'Indicator Date hidden'!AQ164)</f>
        <v>x</v>
      </c>
      <c r="AQ163" s="208">
        <f>IF('Indicator Date hidden'!AR164="x","x",$AQ$2-'Indicator Date hidden'!AR164)</f>
        <v>4</v>
      </c>
      <c r="AR163" s="208">
        <f>IF('Indicator Date hidden'!AS164="x","x",$AR$2-'Indicator Date hidden'!AS164)</f>
        <v>0</v>
      </c>
      <c r="AS163" s="208">
        <f>IF('Indicator Date hidden'!AT164="x","x",$AS$2-'Indicator Date hidden'!AT164)</f>
        <v>0</v>
      </c>
      <c r="AT163" s="208">
        <f>IF('Indicator Date hidden'!AU164="x","x",$AT$2-'Indicator Date hidden'!AU164)</f>
        <v>0</v>
      </c>
      <c r="AU163" s="208">
        <f>IF('Indicator Date hidden'!AV164="x","x",$AU$2-'Indicator Date hidden'!AV164)</f>
        <v>1</v>
      </c>
      <c r="AV163" s="208">
        <f>IF('Indicator Date hidden'!AW164="x","x",$AV$2-'Indicator Date hidden'!AW164)</f>
        <v>0</v>
      </c>
      <c r="AW163" s="208">
        <f>IF('Indicator Date hidden'!AX164="x","x",$AW$2-'Indicator Date hidden'!AX164)</f>
        <v>0</v>
      </c>
      <c r="AX163" s="208">
        <f>IF('Indicator Date hidden'!AY164="x","x",$AX$2-'Indicator Date hidden'!AY164)</f>
        <v>0</v>
      </c>
      <c r="AY163" s="208">
        <f>IF('Indicator Date hidden'!AZ164="x","x",$AY$2-'Indicator Date hidden'!AZ164)</f>
        <v>1</v>
      </c>
      <c r="AZ163" s="208">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77">
        <f t="shared" ref="BE163:BE193" si="29">MEDIAN(B163:AZ163)</f>
        <v>0</v>
      </c>
    </row>
    <row r="164" spans="1:57" x14ac:dyDescent="0.35">
      <c r="A164" t="s">
        <v>7632</v>
      </c>
      <c r="B164" s="208">
        <f>IF('Indicator Date hidden'!C165="x","x",$B$2-'Indicator Date hidden'!C165)</f>
        <v>0</v>
      </c>
      <c r="C164" s="208">
        <f>IF('Indicator Date hidden'!D165="x","x",$C$2-'Indicator Date hidden'!D165)</f>
        <v>0</v>
      </c>
      <c r="D164" s="208">
        <f>IF('Indicator Date hidden'!E165="x","x",$D$2-'Indicator Date hidden'!E165)</f>
        <v>0</v>
      </c>
      <c r="E164" s="208">
        <f>IF('Indicator Date hidden'!F165="x","x",$E$2-'Indicator Date hidden'!F165)</f>
        <v>0</v>
      </c>
      <c r="F164" s="208">
        <f>IF('Indicator Date hidden'!G165="x","x",$F$2-'Indicator Date hidden'!G165)</f>
        <v>0</v>
      </c>
      <c r="G164" s="208">
        <f>IF('Indicator Date hidden'!H165="x","x",$G$2-'Indicator Date hidden'!H165)</f>
        <v>0</v>
      </c>
      <c r="H164" s="208">
        <f>IF('Indicator Date hidden'!I165="x","x",$H$2-'Indicator Date hidden'!I165)</f>
        <v>0</v>
      </c>
      <c r="I164" s="208">
        <f>IF('Indicator Date hidden'!J165="x","x",$I$2-'Indicator Date hidden'!J165)</f>
        <v>0</v>
      </c>
      <c r="J164" s="208">
        <f>IF('Indicator Date hidden'!K165="x","x",$J$2-'Indicator Date hidden'!K165)</f>
        <v>0</v>
      </c>
      <c r="K164" s="208">
        <f>IF('Indicator Date hidden'!L165="x","x",$K$2-'Indicator Date hidden'!L165)</f>
        <v>0</v>
      </c>
      <c r="L164" s="208">
        <f>IF('Indicator Date hidden'!M165="x","x",$L$2-'Indicator Date hidden'!M165)</f>
        <v>0</v>
      </c>
      <c r="M164" s="208">
        <f>IF('Indicator Date hidden'!N165="x","x",$M$2-'Indicator Date hidden'!N165)</f>
        <v>0</v>
      </c>
      <c r="N164" s="208">
        <f>IF('Indicator Date hidden'!O165="x","x",$N$2-'Indicator Date hidden'!O165)</f>
        <v>0</v>
      </c>
      <c r="O164" s="208">
        <f>IF('Indicator Date hidden'!P165="x","x",$O$2-'Indicator Date hidden'!P165)</f>
        <v>0</v>
      </c>
      <c r="P164" s="208">
        <f>IF('Indicator Date hidden'!Q165="x","x",$P$2-'Indicator Date hidden'!Q165)</f>
        <v>0</v>
      </c>
      <c r="Q164" s="208">
        <f>IF('Indicator Date hidden'!R165="x","x",$Q$2-'Indicator Date hidden'!R165)</f>
        <v>4</v>
      </c>
      <c r="R164" s="208">
        <f>IF('Indicator Date hidden'!S165="x","x",$R$2-'Indicator Date hidden'!S165)</f>
        <v>0</v>
      </c>
      <c r="S164" s="208">
        <f>IF('Indicator Date hidden'!T165="x","x",$S$2-'Indicator Date hidden'!T165)</f>
        <v>0</v>
      </c>
      <c r="T164" s="208">
        <f>IF('Indicator Date hidden'!U165="x","x",$T$2-'Indicator Date hidden'!U165)</f>
        <v>0</v>
      </c>
      <c r="U164" s="208">
        <f>IF('Indicator Date hidden'!V165="x","x",$U$2-'Indicator Date hidden'!V165)</f>
        <v>0</v>
      </c>
      <c r="V164" s="208">
        <f>IF('Indicator Date hidden'!W165="x","x",$V$2-'Indicator Date hidden'!W165)</f>
        <v>0</v>
      </c>
      <c r="W164" s="208">
        <f>IF('Indicator Date hidden'!X165="x","x",$W$2-'Indicator Date hidden'!X165)</f>
        <v>4</v>
      </c>
      <c r="X164" s="208">
        <f>IF('Indicator Date hidden'!Y165="x","x",$X$2-'Indicator Date hidden'!Y165)</f>
        <v>2</v>
      </c>
      <c r="Y164" s="208">
        <f>IF('Indicator Date hidden'!Z165="x","x",$Y$2-'Indicator Date hidden'!Z165)</f>
        <v>0</v>
      </c>
      <c r="Z164" s="208">
        <f>IF('Indicator Date hidden'!AA165="x","x",$Z$2-'Indicator Date hidden'!AA165)</f>
        <v>0</v>
      </c>
      <c r="AA164" s="208">
        <f>IF('Indicator Date hidden'!AB165="x","x",$AA$2-'Indicator Date hidden'!AB165)</f>
        <v>0</v>
      </c>
      <c r="AB164" s="208">
        <f>IF('Indicator Date hidden'!AC165="x","x",$AB$2-'Indicator Date hidden'!AC165)</f>
        <v>0</v>
      </c>
      <c r="AC164" s="208">
        <f>IF('Indicator Date hidden'!AD165="x","x",$AC$2-'Indicator Date hidden'!AD165)</f>
        <v>0</v>
      </c>
      <c r="AD164" s="208">
        <f>IF('Indicator Date hidden'!AE165="x","x",$AD$2-'Indicator Date hidden'!AE165)</f>
        <v>0</v>
      </c>
      <c r="AE164" s="208">
        <f>IF('Indicator Date hidden'!AF165="x","x",$AE$2-'Indicator Date hidden'!AF165)</f>
        <v>0</v>
      </c>
      <c r="AF164" s="208" t="str">
        <f>IF('Indicator Date hidden'!AG165="x","x",$AF$2-'Indicator Date hidden'!AG165)</f>
        <v>x</v>
      </c>
      <c r="AG164" s="208">
        <f>IF('Indicator Date hidden'!AH165="x","x",$AG$2-'Indicator Date hidden'!AH165)</f>
        <v>0</v>
      </c>
      <c r="AH164" s="208">
        <f>IF('Indicator Date hidden'!AI165="x","x",$AH$2-'Indicator Date hidden'!AI165)</f>
        <v>0</v>
      </c>
      <c r="AI164" s="208">
        <f>IF('Indicator Date hidden'!AJ165="x","x",$AI$2-'Indicator Date hidden'!AJ165)</f>
        <v>0</v>
      </c>
      <c r="AJ164" s="208" t="str">
        <f>IF('Indicator Date hidden'!AK165="x","x",$AJ$2-'Indicator Date hidden'!AK165)</f>
        <v>x</v>
      </c>
      <c r="AK164" s="208">
        <f>IF('Indicator Date hidden'!AL165="x","x",$AK$2-'Indicator Date hidden'!AL165)</f>
        <v>1</v>
      </c>
      <c r="AL164" s="208">
        <f>IF('Indicator Date hidden'!AM165="x","x",$AL$2-'Indicator Date hidden'!AM165)</f>
        <v>0</v>
      </c>
      <c r="AM164" s="208">
        <f>IF('Indicator Date hidden'!AN165="x","x",$AM$2-'Indicator Date hidden'!AN165)</f>
        <v>0</v>
      </c>
      <c r="AN164" s="208">
        <f>IF('Indicator Date hidden'!AO165="x","x",$AN$2-'Indicator Date hidden'!AO165)</f>
        <v>0</v>
      </c>
      <c r="AO164" s="208">
        <f>IF('Indicator Date hidden'!AP165="x","x",$AO$2-'Indicator Date hidden'!AP165)</f>
        <v>1</v>
      </c>
      <c r="AP164" s="208">
        <f>IF('Indicator Date hidden'!AQ165="x","x",$AP$2-'Indicator Date hidden'!AQ165)</f>
        <v>1</v>
      </c>
      <c r="AQ164" s="208" t="str">
        <f>IF('Indicator Date hidden'!AR165="x","x",$AQ$2-'Indicator Date hidden'!AR165)</f>
        <v>x</v>
      </c>
      <c r="AR164" s="208">
        <f>IF('Indicator Date hidden'!AS165="x","x",$AR$2-'Indicator Date hidden'!AS165)</f>
        <v>0</v>
      </c>
      <c r="AS164" s="208">
        <f>IF('Indicator Date hidden'!AT165="x","x",$AS$2-'Indicator Date hidden'!AT165)</f>
        <v>0</v>
      </c>
      <c r="AT164" s="208">
        <f>IF('Indicator Date hidden'!AU165="x","x",$AT$2-'Indicator Date hidden'!AU165)</f>
        <v>0</v>
      </c>
      <c r="AU164" s="208">
        <f>IF('Indicator Date hidden'!AV165="x","x",$AU$2-'Indicator Date hidden'!AV165)</f>
        <v>4</v>
      </c>
      <c r="AV164" s="208">
        <f>IF('Indicator Date hidden'!AW165="x","x",$AV$2-'Indicator Date hidden'!AW165)</f>
        <v>0</v>
      </c>
      <c r="AW164" s="208">
        <f>IF('Indicator Date hidden'!AX165="x","x",$AW$2-'Indicator Date hidden'!AX165)</f>
        <v>0</v>
      </c>
      <c r="AX164" s="208">
        <f>IF('Indicator Date hidden'!AY165="x","x",$AX$2-'Indicator Date hidden'!AY165)</f>
        <v>0</v>
      </c>
      <c r="AY164" s="208">
        <f>IF('Indicator Date hidden'!AZ165="x","x",$AY$2-'Indicator Date hidden'!AZ165)</f>
        <v>0</v>
      </c>
      <c r="AZ164" s="208">
        <f>IF('Indicator Date hidden'!BA165="x","x",$AZ$2-'Indicator Date hidden'!BA165)</f>
        <v>0</v>
      </c>
      <c r="BA164">
        <f t="shared" si="25"/>
        <v>17</v>
      </c>
      <c r="BB164" s="21">
        <f t="shared" si="26"/>
        <v>0.35416666666666669</v>
      </c>
      <c r="BC164">
        <f t="shared" si="27"/>
        <v>7</v>
      </c>
      <c r="BD164" s="21">
        <f t="shared" si="28"/>
        <v>1.0101481602000548</v>
      </c>
      <c r="BE164" s="277">
        <f t="shared" si="29"/>
        <v>0</v>
      </c>
    </row>
    <row r="165" spans="1:57" x14ac:dyDescent="0.35">
      <c r="A165" t="s">
        <v>7457</v>
      </c>
      <c r="B165" s="208">
        <f>IF('Indicator Date hidden'!C166="x","x",$B$2-'Indicator Date hidden'!C166)</f>
        <v>0</v>
      </c>
      <c r="C165" s="208">
        <f>IF('Indicator Date hidden'!D166="x","x",$C$2-'Indicator Date hidden'!D166)</f>
        <v>0</v>
      </c>
      <c r="D165" s="208">
        <f>IF('Indicator Date hidden'!E166="x","x",$D$2-'Indicator Date hidden'!E166)</f>
        <v>0</v>
      </c>
      <c r="E165" s="208">
        <f>IF('Indicator Date hidden'!F166="x","x",$E$2-'Indicator Date hidden'!F166)</f>
        <v>0</v>
      </c>
      <c r="F165" s="208">
        <f>IF('Indicator Date hidden'!G166="x","x",$F$2-'Indicator Date hidden'!G166)</f>
        <v>0</v>
      </c>
      <c r="G165" s="208">
        <f>IF('Indicator Date hidden'!H166="x","x",$G$2-'Indicator Date hidden'!H166)</f>
        <v>0</v>
      </c>
      <c r="H165" s="208">
        <f>IF('Indicator Date hidden'!I166="x","x",$H$2-'Indicator Date hidden'!I166)</f>
        <v>0</v>
      </c>
      <c r="I165" s="208">
        <f>IF('Indicator Date hidden'!J166="x","x",$I$2-'Indicator Date hidden'!J166)</f>
        <v>0</v>
      </c>
      <c r="J165" s="208">
        <f>IF('Indicator Date hidden'!K166="x","x",$J$2-'Indicator Date hidden'!K166)</f>
        <v>0</v>
      </c>
      <c r="K165" s="208">
        <f>IF('Indicator Date hidden'!L166="x","x",$K$2-'Indicator Date hidden'!L166)</f>
        <v>0</v>
      </c>
      <c r="L165" s="208">
        <f>IF('Indicator Date hidden'!M166="x","x",$L$2-'Indicator Date hidden'!M166)</f>
        <v>0</v>
      </c>
      <c r="M165" s="208">
        <f>IF('Indicator Date hidden'!N166="x","x",$M$2-'Indicator Date hidden'!N166)</f>
        <v>0</v>
      </c>
      <c r="N165" s="208">
        <f>IF('Indicator Date hidden'!O166="x","x",$N$2-'Indicator Date hidden'!O166)</f>
        <v>0</v>
      </c>
      <c r="O165" s="208">
        <f>IF('Indicator Date hidden'!P166="x","x",$O$2-'Indicator Date hidden'!P166)</f>
        <v>0</v>
      </c>
      <c r="P165" s="208">
        <f>IF('Indicator Date hidden'!Q166="x","x",$P$2-'Indicator Date hidden'!Q166)</f>
        <v>0</v>
      </c>
      <c r="Q165" s="208">
        <f>IF('Indicator Date hidden'!R166="x","x",$Q$2-'Indicator Date hidden'!R166)</f>
        <v>4</v>
      </c>
      <c r="R165" s="208">
        <f>IF('Indicator Date hidden'!S166="x","x",$R$2-'Indicator Date hidden'!S166)</f>
        <v>0</v>
      </c>
      <c r="S165" s="208">
        <f>IF('Indicator Date hidden'!T166="x","x",$S$2-'Indicator Date hidden'!T166)</f>
        <v>0</v>
      </c>
      <c r="T165" s="208">
        <f>IF('Indicator Date hidden'!U166="x","x",$T$2-'Indicator Date hidden'!U166)</f>
        <v>0</v>
      </c>
      <c r="U165" s="208">
        <f>IF('Indicator Date hidden'!V166="x","x",$U$2-'Indicator Date hidden'!V166)</f>
        <v>0</v>
      </c>
      <c r="V165" s="208">
        <f>IF('Indicator Date hidden'!W166="x","x",$V$2-'Indicator Date hidden'!W166)</f>
        <v>0</v>
      </c>
      <c r="W165" s="208">
        <f>IF('Indicator Date hidden'!X166="x","x",$W$2-'Indicator Date hidden'!X166)</f>
        <v>4</v>
      </c>
      <c r="X165" s="208">
        <f>IF('Indicator Date hidden'!Y166="x","x",$X$2-'Indicator Date hidden'!Y166)</f>
        <v>5</v>
      </c>
      <c r="Y165" s="208">
        <f>IF('Indicator Date hidden'!Z166="x","x",$Y$2-'Indicator Date hidden'!Z166)</f>
        <v>0</v>
      </c>
      <c r="Z165" s="208">
        <f>IF('Indicator Date hidden'!AA166="x","x",$Z$2-'Indicator Date hidden'!AA166)</f>
        <v>0</v>
      </c>
      <c r="AA165" s="208">
        <f>IF('Indicator Date hidden'!AB166="x","x",$AA$2-'Indicator Date hidden'!AB166)</f>
        <v>0</v>
      </c>
      <c r="AB165" s="208">
        <f>IF('Indicator Date hidden'!AC166="x","x",$AB$2-'Indicator Date hidden'!AC166)</f>
        <v>0</v>
      </c>
      <c r="AC165" s="208">
        <f>IF('Indicator Date hidden'!AD166="x","x",$AC$2-'Indicator Date hidden'!AD166)</f>
        <v>0</v>
      </c>
      <c r="AD165" s="208">
        <f>IF('Indicator Date hidden'!AE166="x","x",$AD$2-'Indicator Date hidden'!AE166)</f>
        <v>0</v>
      </c>
      <c r="AE165" s="208">
        <f>IF('Indicator Date hidden'!AF166="x","x",$AE$2-'Indicator Date hidden'!AF166)</f>
        <v>0</v>
      </c>
      <c r="AF165" s="208">
        <f>IF('Indicator Date hidden'!AG166="x","x",$AF$2-'Indicator Date hidden'!AG166)</f>
        <v>4</v>
      </c>
      <c r="AG165" s="208">
        <f>IF('Indicator Date hidden'!AH166="x","x",$AG$2-'Indicator Date hidden'!AH166)</f>
        <v>0</v>
      </c>
      <c r="AH165" s="208">
        <f>IF('Indicator Date hidden'!AI166="x","x",$AH$2-'Indicator Date hidden'!AI166)</f>
        <v>0</v>
      </c>
      <c r="AI165" s="208">
        <f>IF('Indicator Date hidden'!AJ166="x","x",$AI$2-'Indicator Date hidden'!AJ166)</f>
        <v>0</v>
      </c>
      <c r="AJ165" s="208" t="str">
        <f>IF('Indicator Date hidden'!AK166="x","x",$AJ$2-'Indicator Date hidden'!AK166)</f>
        <v>x</v>
      </c>
      <c r="AK165" s="208">
        <f>IF('Indicator Date hidden'!AL166="x","x",$AK$2-'Indicator Date hidden'!AL166)</f>
        <v>1</v>
      </c>
      <c r="AL165" s="208">
        <f>IF('Indicator Date hidden'!AM166="x","x",$AL$2-'Indicator Date hidden'!AM166)</f>
        <v>0</v>
      </c>
      <c r="AM165" s="208">
        <f>IF('Indicator Date hidden'!AN166="x","x",$AM$2-'Indicator Date hidden'!AN166)</f>
        <v>0</v>
      </c>
      <c r="AN165" s="208">
        <f>IF('Indicator Date hidden'!AO166="x","x",$AN$2-'Indicator Date hidden'!AO166)</f>
        <v>0</v>
      </c>
      <c r="AO165" s="208" t="str">
        <f>IF('Indicator Date hidden'!AP166="x","x",$AO$2-'Indicator Date hidden'!AP166)</f>
        <v>x</v>
      </c>
      <c r="AP165" s="208" t="str">
        <f>IF('Indicator Date hidden'!AQ166="x","x",$AP$2-'Indicator Date hidden'!AQ166)</f>
        <v>x</v>
      </c>
      <c r="AQ165" s="208">
        <f>IF('Indicator Date hidden'!AR166="x","x",$AQ$2-'Indicator Date hidden'!AR166)</f>
        <v>0</v>
      </c>
      <c r="AR165" s="208">
        <f>IF('Indicator Date hidden'!AS166="x","x",$AR$2-'Indicator Date hidden'!AS166)</f>
        <v>0</v>
      </c>
      <c r="AS165" s="208">
        <f>IF('Indicator Date hidden'!AT166="x","x",$AS$2-'Indicator Date hidden'!AT166)</f>
        <v>0</v>
      </c>
      <c r="AT165" s="208">
        <f>IF('Indicator Date hidden'!AU166="x","x",$AT$2-'Indicator Date hidden'!AU166)</f>
        <v>0</v>
      </c>
      <c r="AU165" s="208">
        <f>IF('Indicator Date hidden'!AV166="x","x",$AU$2-'Indicator Date hidden'!AV166)</f>
        <v>4</v>
      </c>
      <c r="AV165" s="208">
        <f>IF('Indicator Date hidden'!AW166="x","x",$AV$2-'Indicator Date hidden'!AW166)</f>
        <v>0</v>
      </c>
      <c r="AW165" s="208">
        <f>IF('Indicator Date hidden'!AX166="x","x",$AW$2-'Indicator Date hidden'!AX166)</f>
        <v>0</v>
      </c>
      <c r="AX165" s="208">
        <f>IF('Indicator Date hidden'!AY166="x","x",$AX$2-'Indicator Date hidden'!AY166)</f>
        <v>0</v>
      </c>
      <c r="AY165" s="208">
        <f>IF('Indicator Date hidden'!AZ166="x","x",$AY$2-'Indicator Date hidden'!AZ166)</f>
        <v>0</v>
      </c>
      <c r="AZ165" s="208">
        <f>IF('Indicator Date hidden'!BA166="x","x",$AZ$2-'Indicator Date hidden'!BA166)</f>
        <v>0</v>
      </c>
      <c r="BA165">
        <f t="shared" si="25"/>
        <v>22</v>
      </c>
      <c r="BB165" s="21">
        <f t="shared" si="26"/>
        <v>0.45833333333333331</v>
      </c>
      <c r="BC165">
        <f t="shared" si="27"/>
        <v>6</v>
      </c>
      <c r="BD165" s="21">
        <f t="shared" si="28"/>
        <v>1.2903218806001686</v>
      </c>
      <c r="BE165" s="277">
        <f t="shared" si="29"/>
        <v>0</v>
      </c>
    </row>
    <row r="166" spans="1:57" x14ac:dyDescent="0.35">
      <c r="A166" t="s">
        <v>7634</v>
      </c>
      <c r="B166" s="208">
        <f>IF('Indicator Date hidden'!C167="x","x",$B$2-'Indicator Date hidden'!C167)</f>
        <v>0</v>
      </c>
      <c r="C166" s="208">
        <f>IF('Indicator Date hidden'!D167="x","x",$C$2-'Indicator Date hidden'!D167)</f>
        <v>0</v>
      </c>
      <c r="D166" s="208">
        <f>IF('Indicator Date hidden'!E167="x","x",$D$2-'Indicator Date hidden'!E167)</f>
        <v>0</v>
      </c>
      <c r="E166" s="208">
        <f>IF('Indicator Date hidden'!F167="x","x",$E$2-'Indicator Date hidden'!F167)</f>
        <v>0</v>
      </c>
      <c r="F166" s="208">
        <f>IF('Indicator Date hidden'!G167="x","x",$F$2-'Indicator Date hidden'!G167)</f>
        <v>0</v>
      </c>
      <c r="G166" s="208">
        <f>IF('Indicator Date hidden'!H167="x","x",$G$2-'Indicator Date hidden'!H167)</f>
        <v>0</v>
      </c>
      <c r="H166" s="208">
        <f>IF('Indicator Date hidden'!I167="x","x",$H$2-'Indicator Date hidden'!I167)</f>
        <v>0</v>
      </c>
      <c r="I166" s="208">
        <f>IF('Indicator Date hidden'!J167="x","x",$I$2-'Indicator Date hidden'!J167)</f>
        <v>0</v>
      </c>
      <c r="J166" s="208">
        <f>IF('Indicator Date hidden'!K167="x","x",$J$2-'Indicator Date hidden'!K167)</f>
        <v>0</v>
      </c>
      <c r="K166" s="208">
        <f>IF('Indicator Date hidden'!L167="x","x",$K$2-'Indicator Date hidden'!L167)</f>
        <v>0</v>
      </c>
      <c r="L166" s="208">
        <f>IF('Indicator Date hidden'!M167="x","x",$L$2-'Indicator Date hidden'!M167)</f>
        <v>0</v>
      </c>
      <c r="M166" s="208">
        <f>IF('Indicator Date hidden'!N167="x","x",$M$2-'Indicator Date hidden'!N167)</f>
        <v>0</v>
      </c>
      <c r="N166" s="208">
        <f>IF('Indicator Date hidden'!O167="x","x",$N$2-'Indicator Date hidden'!O167)</f>
        <v>0</v>
      </c>
      <c r="O166" s="208">
        <f>IF('Indicator Date hidden'!P167="x","x",$O$2-'Indicator Date hidden'!P167)</f>
        <v>0</v>
      </c>
      <c r="P166" s="208">
        <f>IF('Indicator Date hidden'!Q167="x","x",$P$2-'Indicator Date hidden'!Q167)</f>
        <v>0</v>
      </c>
      <c r="Q166" s="208" t="str">
        <f>IF('Indicator Date hidden'!R167="x","x",$Q$2-'Indicator Date hidden'!R167)</f>
        <v>x</v>
      </c>
      <c r="R166" s="208">
        <f>IF('Indicator Date hidden'!S167="x","x",$R$2-'Indicator Date hidden'!S167)</f>
        <v>0</v>
      </c>
      <c r="S166" s="208">
        <f>IF('Indicator Date hidden'!T167="x","x",$S$2-'Indicator Date hidden'!T167)</f>
        <v>0</v>
      </c>
      <c r="T166" s="208">
        <f>IF('Indicator Date hidden'!U167="x","x",$T$2-'Indicator Date hidden'!U167)</f>
        <v>0</v>
      </c>
      <c r="U166" s="208" t="str">
        <f>IF('Indicator Date hidden'!V167="x","x",$U$2-'Indicator Date hidden'!V167)</f>
        <v>x</v>
      </c>
      <c r="V166" s="208">
        <f>IF('Indicator Date hidden'!W167="x","x",$V$2-'Indicator Date hidden'!W167)</f>
        <v>0</v>
      </c>
      <c r="W166" s="208" t="str">
        <f>IF('Indicator Date hidden'!X167="x","x",$W$2-'Indicator Date hidden'!X167)</f>
        <v>x</v>
      </c>
      <c r="X166" s="208">
        <f>IF('Indicator Date hidden'!Y167="x","x",$X$2-'Indicator Date hidden'!Y167)</f>
        <v>3</v>
      </c>
      <c r="Y166" s="208">
        <f>IF('Indicator Date hidden'!Z167="x","x",$Y$2-'Indicator Date hidden'!Z167)</f>
        <v>0</v>
      </c>
      <c r="Z166" s="208">
        <f>IF('Indicator Date hidden'!AA167="x","x",$Z$2-'Indicator Date hidden'!AA167)</f>
        <v>0</v>
      </c>
      <c r="AA166" s="208">
        <f>IF('Indicator Date hidden'!AB167="x","x",$AA$2-'Indicator Date hidden'!AB167)</f>
        <v>0</v>
      </c>
      <c r="AB166" s="208">
        <f>IF('Indicator Date hidden'!AC167="x","x",$AB$2-'Indicator Date hidden'!AC167)</f>
        <v>0</v>
      </c>
      <c r="AC166" s="208">
        <f>IF('Indicator Date hidden'!AD167="x","x",$AC$2-'Indicator Date hidden'!AD167)</f>
        <v>0</v>
      </c>
      <c r="AD166" s="208" t="str">
        <f>IF('Indicator Date hidden'!AE167="x","x",$AD$2-'Indicator Date hidden'!AE167)</f>
        <v>x</v>
      </c>
      <c r="AE166" s="208">
        <f>IF('Indicator Date hidden'!AF167="x","x",$AE$2-'Indicator Date hidden'!AF167)</f>
        <v>0</v>
      </c>
      <c r="AF166" s="208">
        <f>IF('Indicator Date hidden'!AG167="x","x",$AF$2-'Indicator Date hidden'!AG167)</f>
        <v>1</v>
      </c>
      <c r="AG166" s="208">
        <f>IF('Indicator Date hidden'!AH167="x","x",$AG$2-'Indicator Date hidden'!AH167)</f>
        <v>0</v>
      </c>
      <c r="AH166" s="208">
        <f>IF('Indicator Date hidden'!AI167="x","x",$AH$2-'Indicator Date hidden'!AI167)</f>
        <v>0</v>
      </c>
      <c r="AI166" s="208">
        <f>IF('Indicator Date hidden'!AJ167="x","x",$AI$2-'Indicator Date hidden'!AJ167)</f>
        <v>0</v>
      </c>
      <c r="AJ166" s="208" t="str">
        <f>IF('Indicator Date hidden'!AK167="x","x",$AJ$2-'Indicator Date hidden'!AK167)</f>
        <v>x</v>
      </c>
      <c r="AK166" s="208">
        <f>IF('Indicator Date hidden'!AL167="x","x",$AK$2-'Indicator Date hidden'!AL167)</f>
        <v>1</v>
      </c>
      <c r="AL166" s="208">
        <f>IF('Indicator Date hidden'!AM167="x","x",$AL$2-'Indicator Date hidden'!AM167)</f>
        <v>0</v>
      </c>
      <c r="AM166" s="208">
        <f>IF('Indicator Date hidden'!AN167="x","x",$AM$2-'Indicator Date hidden'!AN167)</f>
        <v>0</v>
      </c>
      <c r="AN166" s="208">
        <f>IF('Indicator Date hidden'!AO167="x","x",$AN$2-'Indicator Date hidden'!AO167)</f>
        <v>0</v>
      </c>
      <c r="AO166" s="208">
        <f>IF('Indicator Date hidden'!AP167="x","x",$AO$2-'Indicator Date hidden'!AP167)</f>
        <v>0</v>
      </c>
      <c r="AP166" s="208">
        <f>IF('Indicator Date hidden'!AQ167="x","x",$AP$2-'Indicator Date hidden'!AQ167)</f>
        <v>0</v>
      </c>
      <c r="AQ166" s="208">
        <f>IF('Indicator Date hidden'!AR167="x","x",$AQ$2-'Indicator Date hidden'!AR167)</f>
        <v>0</v>
      </c>
      <c r="AR166" s="208">
        <f>IF('Indicator Date hidden'!AS167="x","x",$AR$2-'Indicator Date hidden'!AS167)</f>
        <v>0</v>
      </c>
      <c r="AS166" s="208">
        <f>IF('Indicator Date hidden'!AT167="x","x",$AS$2-'Indicator Date hidden'!AT167)</f>
        <v>0</v>
      </c>
      <c r="AT166" s="208">
        <f>IF('Indicator Date hidden'!AU167="x","x",$AT$2-'Indicator Date hidden'!AU167)</f>
        <v>0</v>
      </c>
      <c r="AU166" s="208" t="str">
        <f>IF('Indicator Date hidden'!AV167="x","x",$AU$2-'Indicator Date hidden'!AV167)</f>
        <v>x</v>
      </c>
      <c r="AV166" s="208">
        <f>IF('Indicator Date hidden'!AW167="x","x",$AV$2-'Indicator Date hidden'!AW167)</f>
        <v>0</v>
      </c>
      <c r="AW166" s="208">
        <f>IF('Indicator Date hidden'!AX167="x","x",$AW$2-'Indicator Date hidden'!AX167)</f>
        <v>0</v>
      </c>
      <c r="AX166" s="208">
        <f>IF('Indicator Date hidden'!AY167="x","x",$AX$2-'Indicator Date hidden'!AY167)</f>
        <v>0</v>
      </c>
      <c r="AY166" s="208">
        <f>IF('Indicator Date hidden'!AZ167="x","x",$AY$2-'Indicator Date hidden'!AZ167)</f>
        <v>0</v>
      </c>
      <c r="AZ166" s="208">
        <f>IF('Indicator Date hidden'!BA167="x","x",$AZ$2-'Indicator Date hidden'!BA167)</f>
        <v>0</v>
      </c>
      <c r="BA166">
        <f t="shared" si="25"/>
        <v>5</v>
      </c>
      <c r="BB166" s="21">
        <f t="shared" si="26"/>
        <v>0.1111111111111111</v>
      </c>
      <c r="BC166">
        <f t="shared" si="27"/>
        <v>3</v>
      </c>
      <c r="BD166" s="21">
        <f t="shared" si="28"/>
        <v>0.48176629752619554</v>
      </c>
      <c r="BE166" s="277">
        <f t="shared" si="29"/>
        <v>0</v>
      </c>
    </row>
    <row r="167" spans="1:57" x14ac:dyDescent="0.35">
      <c r="A167" t="s">
        <v>7636</v>
      </c>
      <c r="B167" s="208">
        <f>IF('Indicator Date hidden'!C168="x","x",$B$2-'Indicator Date hidden'!C168)</f>
        <v>0</v>
      </c>
      <c r="C167" s="208">
        <f>IF('Indicator Date hidden'!D168="x","x",$C$2-'Indicator Date hidden'!D168)</f>
        <v>0</v>
      </c>
      <c r="D167" s="208">
        <f>IF('Indicator Date hidden'!E168="x","x",$D$2-'Indicator Date hidden'!E168)</f>
        <v>0</v>
      </c>
      <c r="E167" s="208">
        <f>IF('Indicator Date hidden'!F168="x","x",$E$2-'Indicator Date hidden'!F168)</f>
        <v>0</v>
      </c>
      <c r="F167" s="208">
        <f>IF('Indicator Date hidden'!G168="x","x",$F$2-'Indicator Date hidden'!G168)</f>
        <v>0</v>
      </c>
      <c r="G167" s="208">
        <f>IF('Indicator Date hidden'!H168="x","x",$G$2-'Indicator Date hidden'!H168)</f>
        <v>0</v>
      </c>
      <c r="H167" s="208">
        <f>IF('Indicator Date hidden'!I168="x","x",$H$2-'Indicator Date hidden'!I168)</f>
        <v>0</v>
      </c>
      <c r="I167" s="208">
        <f>IF('Indicator Date hidden'!J168="x","x",$I$2-'Indicator Date hidden'!J168)</f>
        <v>0</v>
      </c>
      <c r="J167" s="208">
        <f>IF('Indicator Date hidden'!K168="x","x",$J$2-'Indicator Date hidden'!K168)</f>
        <v>0</v>
      </c>
      <c r="K167" s="208">
        <f>IF('Indicator Date hidden'!L168="x","x",$K$2-'Indicator Date hidden'!L168)</f>
        <v>0</v>
      </c>
      <c r="L167" s="208">
        <f>IF('Indicator Date hidden'!M168="x","x",$L$2-'Indicator Date hidden'!M168)</f>
        <v>0</v>
      </c>
      <c r="M167" s="208">
        <f>IF('Indicator Date hidden'!N168="x","x",$M$2-'Indicator Date hidden'!N168)</f>
        <v>0</v>
      </c>
      <c r="N167" s="208">
        <f>IF('Indicator Date hidden'!O168="x","x",$N$2-'Indicator Date hidden'!O168)</f>
        <v>0</v>
      </c>
      <c r="O167" s="208">
        <f>IF('Indicator Date hidden'!P168="x","x",$O$2-'Indicator Date hidden'!P168)</f>
        <v>0</v>
      </c>
      <c r="P167" s="208">
        <f>IF('Indicator Date hidden'!Q168="x","x",$P$2-'Indicator Date hidden'!Q168)</f>
        <v>0</v>
      </c>
      <c r="Q167" s="208" t="str">
        <f>IF('Indicator Date hidden'!R168="x","x",$Q$2-'Indicator Date hidden'!R168)</f>
        <v>x</v>
      </c>
      <c r="R167" s="208">
        <f>IF('Indicator Date hidden'!S168="x","x",$R$2-'Indicator Date hidden'!S168)</f>
        <v>0</v>
      </c>
      <c r="S167" s="208">
        <f>IF('Indicator Date hidden'!T168="x","x",$S$2-'Indicator Date hidden'!T168)</f>
        <v>0</v>
      </c>
      <c r="T167" s="208">
        <f>IF('Indicator Date hidden'!U168="x","x",$T$2-'Indicator Date hidden'!U168)</f>
        <v>0</v>
      </c>
      <c r="U167" s="208" t="str">
        <f>IF('Indicator Date hidden'!V168="x","x",$U$2-'Indicator Date hidden'!V168)</f>
        <v>x</v>
      </c>
      <c r="V167" s="208">
        <f>IF('Indicator Date hidden'!W168="x","x",$V$2-'Indicator Date hidden'!W168)</f>
        <v>0</v>
      </c>
      <c r="W167" s="208" t="str">
        <f>IF('Indicator Date hidden'!X168="x","x",$W$2-'Indicator Date hidden'!X168)</f>
        <v>x</v>
      </c>
      <c r="X167" s="208">
        <f>IF('Indicator Date hidden'!Y168="x","x",$X$2-'Indicator Date hidden'!Y168)</f>
        <v>2</v>
      </c>
      <c r="Y167" s="208">
        <f>IF('Indicator Date hidden'!Z168="x","x",$Y$2-'Indicator Date hidden'!Z168)</f>
        <v>0</v>
      </c>
      <c r="Z167" s="208">
        <f>IF('Indicator Date hidden'!AA168="x","x",$Z$2-'Indicator Date hidden'!AA168)</f>
        <v>0</v>
      </c>
      <c r="AA167" s="208">
        <f>IF('Indicator Date hidden'!AB168="x","x",$AA$2-'Indicator Date hidden'!AB168)</f>
        <v>1</v>
      </c>
      <c r="AB167" s="208">
        <f>IF('Indicator Date hidden'!AC168="x","x",$AB$2-'Indicator Date hidden'!AC168)</f>
        <v>0</v>
      </c>
      <c r="AC167" s="208">
        <f>IF('Indicator Date hidden'!AD168="x","x",$AC$2-'Indicator Date hidden'!AD168)</f>
        <v>0</v>
      </c>
      <c r="AD167" s="208" t="str">
        <f>IF('Indicator Date hidden'!AE168="x","x",$AD$2-'Indicator Date hidden'!AE168)</f>
        <v>x</v>
      </c>
      <c r="AE167" s="208">
        <f>IF('Indicator Date hidden'!AF168="x","x",$AE$2-'Indicator Date hidden'!AF168)</f>
        <v>0</v>
      </c>
      <c r="AF167" s="208">
        <f>IF('Indicator Date hidden'!AG168="x","x",$AF$2-'Indicator Date hidden'!AG168)</f>
        <v>1</v>
      </c>
      <c r="AG167" s="208">
        <f>IF('Indicator Date hidden'!AH168="x","x",$AG$2-'Indicator Date hidden'!AH168)</f>
        <v>0</v>
      </c>
      <c r="AH167" s="208">
        <f>IF('Indicator Date hidden'!AI168="x","x",$AH$2-'Indicator Date hidden'!AI168)</f>
        <v>0</v>
      </c>
      <c r="AI167" s="208">
        <f>IF('Indicator Date hidden'!AJ168="x","x",$AI$2-'Indicator Date hidden'!AJ168)</f>
        <v>0</v>
      </c>
      <c r="AJ167" s="208" t="str">
        <f>IF('Indicator Date hidden'!AK168="x","x",$AJ$2-'Indicator Date hidden'!AK168)</f>
        <v>x</v>
      </c>
      <c r="AK167" s="208">
        <f>IF('Indicator Date hidden'!AL168="x","x",$AK$2-'Indicator Date hidden'!AL168)</f>
        <v>1</v>
      </c>
      <c r="AL167" s="208">
        <f>IF('Indicator Date hidden'!AM168="x","x",$AL$2-'Indicator Date hidden'!AM168)</f>
        <v>0</v>
      </c>
      <c r="AM167" s="208">
        <f>IF('Indicator Date hidden'!AN168="x","x",$AM$2-'Indicator Date hidden'!AN168)</f>
        <v>0</v>
      </c>
      <c r="AN167" s="208">
        <f>IF('Indicator Date hidden'!AO168="x","x",$AN$2-'Indicator Date hidden'!AO168)</f>
        <v>0</v>
      </c>
      <c r="AO167" s="208">
        <f>IF('Indicator Date hidden'!AP168="x","x",$AO$2-'Indicator Date hidden'!AP168)</f>
        <v>0</v>
      </c>
      <c r="AP167" s="208">
        <f>IF('Indicator Date hidden'!AQ168="x","x",$AP$2-'Indicator Date hidden'!AQ168)</f>
        <v>0</v>
      </c>
      <c r="AQ167" s="208">
        <f>IF('Indicator Date hidden'!AR168="x","x",$AQ$2-'Indicator Date hidden'!AR168)</f>
        <v>0</v>
      </c>
      <c r="AR167" s="208">
        <f>IF('Indicator Date hidden'!AS168="x","x",$AR$2-'Indicator Date hidden'!AS168)</f>
        <v>0</v>
      </c>
      <c r="AS167" s="208">
        <f>IF('Indicator Date hidden'!AT168="x","x",$AS$2-'Indicator Date hidden'!AT168)</f>
        <v>0</v>
      </c>
      <c r="AT167" s="208">
        <f>IF('Indicator Date hidden'!AU168="x","x",$AT$2-'Indicator Date hidden'!AU168)</f>
        <v>0</v>
      </c>
      <c r="AU167" s="208" t="str">
        <f>IF('Indicator Date hidden'!AV168="x","x",$AU$2-'Indicator Date hidden'!AV168)</f>
        <v>x</v>
      </c>
      <c r="AV167" s="208">
        <f>IF('Indicator Date hidden'!AW168="x","x",$AV$2-'Indicator Date hidden'!AW168)</f>
        <v>0</v>
      </c>
      <c r="AW167" s="208">
        <f>IF('Indicator Date hidden'!AX168="x","x",$AW$2-'Indicator Date hidden'!AX168)</f>
        <v>0</v>
      </c>
      <c r="AX167" s="208">
        <f>IF('Indicator Date hidden'!AY168="x","x",$AX$2-'Indicator Date hidden'!AY168)</f>
        <v>0</v>
      </c>
      <c r="AY167" s="208">
        <f>IF('Indicator Date hidden'!AZ168="x","x",$AY$2-'Indicator Date hidden'!AZ168)</f>
        <v>0</v>
      </c>
      <c r="AZ167" s="208">
        <f>IF('Indicator Date hidden'!BA168="x","x",$AZ$2-'Indicator Date hidden'!BA168)</f>
        <v>0</v>
      </c>
      <c r="BA167">
        <f t="shared" si="25"/>
        <v>5</v>
      </c>
      <c r="BB167" s="21">
        <f t="shared" si="26"/>
        <v>0.1111111111111111</v>
      </c>
      <c r="BC167">
        <f t="shared" si="27"/>
        <v>4</v>
      </c>
      <c r="BD167" s="21">
        <f t="shared" si="28"/>
        <v>0.37843080813169783</v>
      </c>
      <c r="BE167" s="277">
        <f t="shared" si="29"/>
        <v>0</v>
      </c>
    </row>
    <row r="168" spans="1:57" x14ac:dyDescent="0.35">
      <c r="A168" t="s">
        <v>7637</v>
      </c>
      <c r="B168" s="208">
        <f>IF('Indicator Date hidden'!C169="x","x",$B$2-'Indicator Date hidden'!C169)</f>
        <v>0</v>
      </c>
      <c r="C168" s="208">
        <f>IF('Indicator Date hidden'!D169="x","x",$C$2-'Indicator Date hidden'!D169)</f>
        <v>0</v>
      </c>
      <c r="D168" s="208">
        <f>IF('Indicator Date hidden'!E169="x","x",$D$2-'Indicator Date hidden'!E169)</f>
        <v>0</v>
      </c>
      <c r="E168" s="208">
        <f>IF('Indicator Date hidden'!F169="x","x",$E$2-'Indicator Date hidden'!F169)</f>
        <v>0</v>
      </c>
      <c r="F168" s="208">
        <f>IF('Indicator Date hidden'!G169="x","x",$F$2-'Indicator Date hidden'!G169)</f>
        <v>0</v>
      </c>
      <c r="G168" s="208">
        <f>IF('Indicator Date hidden'!H169="x","x",$G$2-'Indicator Date hidden'!H169)</f>
        <v>0</v>
      </c>
      <c r="H168" s="208">
        <f>IF('Indicator Date hidden'!I169="x","x",$H$2-'Indicator Date hidden'!I169)</f>
        <v>0</v>
      </c>
      <c r="I168" s="208">
        <f>IF('Indicator Date hidden'!J169="x","x",$I$2-'Indicator Date hidden'!J169)</f>
        <v>0</v>
      </c>
      <c r="J168" s="208">
        <f>IF('Indicator Date hidden'!K169="x","x",$J$2-'Indicator Date hidden'!K169)</f>
        <v>0</v>
      </c>
      <c r="K168" s="208">
        <f>IF('Indicator Date hidden'!L169="x","x",$K$2-'Indicator Date hidden'!L169)</f>
        <v>0</v>
      </c>
      <c r="L168" s="208">
        <f>IF('Indicator Date hidden'!M169="x","x",$L$2-'Indicator Date hidden'!M169)</f>
        <v>0</v>
      </c>
      <c r="M168" s="208">
        <f>IF('Indicator Date hidden'!N169="x","x",$M$2-'Indicator Date hidden'!N169)</f>
        <v>0</v>
      </c>
      <c r="N168" s="208">
        <f>IF('Indicator Date hidden'!O169="x","x",$N$2-'Indicator Date hidden'!O169)</f>
        <v>0</v>
      </c>
      <c r="O168" s="208">
        <f>IF('Indicator Date hidden'!P169="x","x",$O$2-'Indicator Date hidden'!P169)</f>
        <v>0</v>
      </c>
      <c r="P168" s="208">
        <f>IF('Indicator Date hidden'!Q169="x","x",$P$2-'Indicator Date hidden'!Q169)</f>
        <v>0</v>
      </c>
      <c r="Q168" s="208">
        <f>IF('Indicator Date hidden'!R169="x","x",$Q$2-'Indicator Date hidden'!R169)</f>
        <v>5</v>
      </c>
      <c r="R168" s="208">
        <f>IF('Indicator Date hidden'!S169="x","x",$R$2-'Indicator Date hidden'!S169)</f>
        <v>0</v>
      </c>
      <c r="S168" s="208">
        <f>IF('Indicator Date hidden'!T169="x","x",$S$2-'Indicator Date hidden'!T169)</f>
        <v>0</v>
      </c>
      <c r="T168" s="208">
        <f>IF('Indicator Date hidden'!U169="x","x",$T$2-'Indicator Date hidden'!U169)</f>
        <v>0</v>
      </c>
      <c r="U168" s="208" t="str">
        <f>IF('Indicator Date hidden'!V169="x","x",$U$2-'Indicator Date hidden'!V169)</f>
        <v>x</v>
      </c>
      <c r="V168" s="208">
        <f>IF('Indicator Date hidden'!W169="x","x",$V$2-'Indicator Date hidden'!W169)</f>
        <v>0</v>
      </c>
      <c r="W168" s="208">
        <f>IF('Indicator Date hidden'!X169="x","x",$W$2-'Indicator Date hidden'!X169)</f>
        <v>5</v>
      </c>
      <c r="X168" s="208">
        <f>IF('Indicator Date hidden'!Y169="x","x",$X$2-'Indicator Date hidden'!Y169)</f>
        <v>4</v>
      </c>
      <c r="Y168" s="208">
        <f>IF('Indicator Date hidden'!Z169="x","x",$Y$2-'Indicator Date hidden'!Z169)</f>
        <v>0</v>
      </c>
      <c r="Z168" s="208">
        <f>IF('Indicator Date hidden'!AA169="x","x",$Z$2-'Indicator Date hidden'!AA169)</f>
        <v>0</v>
      </c>
      <c r="AA168" s="208">
        <f>IF('Indicator Date hidden'!AB169="x","x",$AA$2-'Indicator Date hidden'!AB169)</f>
        <v>0</v>
      </c>
      <c r="AB168" s="208">
        <f>IF('Indicator Date hidden'!AC169="x","x",$AB$2-'Indicator Date hidden'!AC169)</f>
        <v>0</v>
      </c>
      <c r="AC168" s="208">
        <f>IF('Indicator Date hidden'!AD169="x","x",$AC$2-'Indicator Date hidden'!AD169)</f>
        <v>0</v>
      </c>
      <c r="AD168" s="208" t="str">
        <f>IF('Indicator Date hidden'!AE169="x","x",$AD$2-'Indicator Date hidden'!AE169)</f>
        <v>x</v>
      </c>
      <c r="AE168" s="208">
        <f>IF('Indicator Date hidden'!AF169="x","x",$AE$2-'Indicator Date hidden'!AF169)</f>
        <v>0</v>
      </c>
      <c r="AF168" s="208">
        <f>IF('Indicator Date hidden'!AG169="x","x",$AF$2-'Indicator Date hidden'!AG169)</f>
        <v>9</v>
      </c>
      <c r="AG168" s="208">
        <f>IF('Indicator Date hidden'!AH169="x","x",$AG$2-'Indicator Date hidden'!AH169)</f>
        <v>0</v>
      </c>
      <c r="AH168" s="208">
        <f>IF('Indicator Date hidden'!AI169="x","x",$AH$2-'Indicator Date hidden'!AI169)</f>
        <v>0</v>
      </c>
      <c r="AI168" s="208">
        <f>IF('Indicator Date hidden'!AJ169="x","x",$AI$2-'Indicator Date hidden'!AJ169)</f>
        <v>0</v>
      </c>
      <c r="AJ168" s="208">
        <f>IF('Indicator Date hidden'!AK169="x","x",$AJ$2-'Indicator Date hidden'!AK169)</f>
        <v>1</v>
      </c>
      <c r="AK168" s="208">
        <f>IF('Indicator Date hidden'!AL169="x","x",$AK$2-'Indicator Date hidden'!AL169)</f>
        <v>1</v>
      </c>
      <c r="AL168" s="208">
        <f>IF('Indicator Date hidden'!AM169="x","x",$AL$2-'Indicator Date hidden'!AM169)</f>
        <v>0</v>
      </c>
      <c r="AM168" s="208">
        <f>IF('Indicator Date hidden'!AN169="x","x",$AM$2-'Indicator Date hidden'!AN169)</f>
        <v>0</v>
      </c>
      <c r="AN168" s="208">
        <f>IF('Indicator Date hidden'!AO169="x","x",$AN$2-'Indicator Date hidden'!AO169)</f>
        <v>0</v>
      </c>
      <c r="AO168" s="208" t="str">
        <f>IF('Indicator Date hidden'!AP169="x","x",$AO$2-'Indicator Date hidden'!AP169)</f>
        <v>x</v>
      </c>
      <c r="AP168" s="208" t="str">
        <f>IF('Indicator Date hidden'!AQ169="x","x",$AP$2-'Indicator Date hidden'!AQ169)</f>
        <v>x</v>
      </c>
      <c r="AQ168" s="208">
        <f>IF('Indicator Date hidden'!AR169="x","x",$AQ$2-'Indicator Date hidden'!AR169)</f>
        <v>6</v>
      </c>
      <c r="AR168" s="208">
        <f>IF('Indicator Date hidden'!AS169="x","x",$AR$2-'Indicator Date hidden'!AS169)</f>
        <v>0</v>
      </c>
      <c r="AS168" s="208">
        <f>IF('Indicator Date hidden'!AT169="x","x",$AS$2-'Indicator Date hidden'!AT169)</f>
        <v>0</v>
      </c>
      <c r="AT168" s="208">
        <f>IF('Indicator Date hidden'!AU169="x","x",$AT$2-'Indicator Date hidden'!AU169)</f>
        <v>0</v>
      </c>
      <c r="AU168" s="208">
        <f>IF('Indicator Date hidden'!AV169="x","x",$AU$2-'Indicator Date hidden'!AV169)</f>
        <v>1</v>
      </c>
      <c r="AV168" s="208">
        <f>IF('Indicator Date hidden'!AW169="x","x",$AV$2-'Indicator Date hidden'!AW169)</f>
        <v>0</v>
      </c>
      <c r="AW168" s="208">
        <f>IF('Indicator Date hidden'!AX169="x","x",$AW$2-'Indicator Date hidden'!AX169)</f>
        <v>0</v>
      </c>
      <c r="AX168" s="208">
        <f>IF('Indicator Date hidden'!AY169="x","x",$AX$2-'Indicator Date hidden'!AY169)</f>
        <v>0</v>
      </c>
      <c r="AY168" s="208">
        <f>IF('Indicator Date hidden'!AZ169="x","x",$AY$2-'Indicator Date hidden'!AZ169)</f>
        <v>0</v>
      </c>
      <c r="AZ168" s="208">
        <f>IF('Indicator Date hidden'!BA169="x","x",$AZ$2-'Indicator Date hidden'!BA169)</f>
        <v>0</v>
      </c>
      <c r="BA168">
        <f t="shared" si="25"/>
        <v>32</v>
      </c>
      <c r="BB168" s="21">
        <f t="shared" si="26"/>
        <v>0.68085106382978722</v>
      </c>
      <c r="BC168">
        <f t="shared" si="27"/>
        <v>8</v>
      </c>
      <c r="BD168" s="21">
        <f t="shared" si="28"/>
        <v>1.8691946494125444</v>
      </c>
      <c r="BE168" s="277">
        <f t="shared" si="29"/>
        <v>0</v>
      </c>
    </row>
    <row r="169" spans="1:57" x14ac:dyDescent="0.35">
      <c r="A169" t="s">
        <v>7639</v>
      </c>
      <c r="B169" s="208">
        <f>IF('Indicator Date hidden'!C170="x","x",$B$2-'Indicator Date hidden'!C170)</f>
        <v>0</v>
      </c>
      <c r="C169" s="208">
        <f>IF('Indicator Date hidden'!D170="x","x",$C$2-'Indicator Date hidden'!D170)</f>
        <v>0</v>
      </c>
      <c r="D169" s="208">
        <f>IF('Indicator Date hidden'!E170="x","x",$D$2-'Indicator Date hidden'!E170)</f>
        <v>0</v>
      </c>
      <c r="E169" s="208">
        <f>IF('Indicator Date hidden'!F170="x","x",$E$2-'Indicator Date hidden'!F170)</f>
        <v>0</v>
      </c>
      <c r="F169" s="208">
        <f>IF('Indicator Date hidden'!G170="x","x",$F$2-'Indicator Date hidden'!G170)</f>
        <v>0</v>
      </c>
      <c r="G169" s="208">
        <f>IF('Indicator Date hidden'!H170="x","x",$G$2-'Indicator Date hidden'!H170)</f>
        <v>0</v>
      </c>
      <c r="H169" s="208">
        <f>IF('Indicator Date hidden'!I170="x","x",$H$2-'Indicator Date hidden'!I170)</f>
        <v>0</v>
      </c>
      <c r="I169" s="208">
        <f>IF('Indicator Date hidden'!J170="x","x",$I$2-'Indicator Date hidden'!J170)</f>
        <v>0</v>
      </c>
      <c r="J169" s="208">
        <f>IF('Indicator Date hidden'!K170="x","x",$J$2-'Indicator Date hidden'!K170)</f>
        <v>0</v>
      </c>
      <c r="K169" s="208">
        <f>IF('Indicator Date hidden'!L170="x","x",$K$2-'Indicator Date hidden'!L170)</f>
        <v>0</v>
      </c>
      <c r="L169" s="208">
        <f>IF('Indicator Date hidden'!M170="x","x",$L$2-'Indicator Date hidden'!M170)</f>
        <v>0</v>
      </c>
      <c r="M169" s="208">
        <f>IF('Indicator Date hidden'!N170="x","x",$M$2-'Indicator Date hidden'!N170)</f>
        <v>0</v>
      </c>
      <c r="N169" s="208">
        <f>IF('Indicator Date hidden'!O170="x","x",$N$2-'Indicator Date hidden'!O170)</f>
        <v>0</v>
      </c>
      <c r="O169" s="208">
        <f>IF('Indicator Date hidden'!P170="x","x",$O$2-'Indicator Date hidden'!P170)</f>
        <v>0</v>
      </c>
      <c r="P169" s="208">
        <f>IF('Indicator Date hidden'!Q170="x","x",$P$2-'Indicator Date hidden'!Q170)</f>
        <v>0</v>
      </c>
      <c r="Q169" s="208">
        <f>IF('Indicator Date hidden'!R170="x","x",$Q$2-'Indicator Date hidden'!R170)</f>
        <v>2</v>
      </c>
      <c r="R169" s="208">
        <f>IF('Indicator Date hidden'!S170="x","x",$R$2-'Indicator Date hidden'!S170)</f>
        <v>0</v>
      </c>
      <c r="S169" s="208">
        <f>IF('Indicator Date hidden'!T170="x","x",$S$2-'Indicator Date hidden'!T170)</f>
        <v>0</v>
      </c>
      <c r="T169" s="208">
        <f>IF('Indicator Date hidden'!U170="x","x",$T$2-'Indicator Date hidden'!U170)</f>
        <v>0</v>
      </c>
      <c r="U169" s="208">
        <f>IF('Indicator Date hidden'!V170="x","x",$U$2-'Indicator Date hidden'!V170)</f>
        <v>0</v>
      </c>
      <c r="V169" s="208">
        <f>IF('Indicator Date hidden'!W170="x","x",$V$2-'Indicator Date hidden'!W170)</f>
        <v>0</v>
      </c>
      <c r="W169" s="208">
        <f>IF('Indicator Date hidden'!X170="x","x",$W$2-'Indicator Date hidden'!X170)</f>
        <v>2</v>
      </c>
      <c r="X169" s="208">
        <f>IF('Indicator Date hidden'!Y170="x","x",$X$2-'Indicator Date hidden'!Y170)</f>
        <v>1</v>
      </c>
      <c r="Y169" s="208">
        <f>IF('Indicator Date hidden'!Z170="x","x",$Y$2-'Indicator Date hidden'!Z170)</f>
        <v>0</v>
      </c>
      <c r="Z169" s="208">
        <f>IF('Indicator Date hidden'!AA170="x","x",$Z$2-'Indicator Date hidden'!AA170)</f>
        <v>0</v>
      </c>
      <c r="AA169" s="208">
        <f>IF('Indicator Date hidden'!AB170="x","x",$AA$2-'Indicator Date hidden'!AB170)</f>
        <v>0</v>
      </c>
      <c r="AB169" s="208">
        <f>IF('Indicator Date hidden'!AC170="x","x",$AB$2-'Indicator Date hidden'!AC170)</f>
        <v>0</v>
      </c>
      <c r="AC169" s="208">
        <f>IF('Indicator Date hidden'!AD170="x","x",$AC$2-'Indicator Date hidden'!AD170)</f>
        <v>0</v>
      </c>
      <c r="AD169" s="208">
        <f>IF('Indicator Date hidden'!AE170="x","x",$AD$2-'Indicator Date hidden'!AE170)</f>
        <v>0</v>
      </c>
      <c r="AE169" s="208">
        <f>IF('Indicator Date hidden'!AF170="x","x",$AE$2-'Indicator Date hidden'!AF170)</f>
        <v>0</v>
      </c>
      <c r="AF169" s="208">
        <f>IF('Indicator Date hidden'!AG170="x","x",$AF$2-'Indicator Date hidden'!AG170)</f>
        <v>4</v>
      </c>
      <c r="AG169" s="208">
        <f>IF('Indicator Date hidden'!AH170="x","x",$AG$2-'Indicator Date hidden'!AH170)</f>
        <v>0</v>
      </c>
      <c r="AH169" s="208">
        <f>IF('Indicator Date hidden'!AI170="x","x",$AH$2-'Indicator Date hidden'!AI170)</f>
        <v>0</v>
      </c>
      <c r="AI169" s="208">
        <f>IF('Indicator Date hidden'!AJ170="x","x",$AI$2-'Indicator Date hidden'!AJ170)</f>
        <v>0</v>
      </c>
      <c r="AJ169" s="208" t="str">
        <f>IF('Indicator Date hidden'!AK170="x","x",$AJ$2-'Indicator Date hidden'!AK170)</f>
        <v>x</v>
      </c>
      <c r="AK169" s="208">
        <f>IF('Indicator Date hidden'!AL170="x","x",$AK$2-'Indicator Date hidden'!AL170)</f>
        <v>1</v>
      </c>
      <c r="AL169" s="208">
        <f>IF('Indicator Date hidden'!AM170="x","x",$AL$2-'Indicator Date hidden'!AM170)</f>
        <v>0</v>
      </c>
      <c r="AM169" s="208">
        <f>IF('Indicator Date hidden'!AN170="x","x",$AM$2-'Indicator Date hidden'!AN170)</f>
        <v>0</v>
      </c>
      <c r="AN169" s="208">
        <f>IF('Indicator Date hidden'!AO170="x","x",$AN$2-'Indicator Date hidden'!AO170)</f>
        <v>0</v>
      </c>
      <c r="AO169" s="208" t="str">
        <f>IF('Indicator Date hidden'!AP170="x","x",$AO$2-'Indicator Date hidden'!AP170)</f>
        <v>x</v>
      </c>
      <c r="AP169" s="208" t="str">
        <f>IF('Indicator Date hidden'!AQ170="x","x",$AP$2-'Indicator Date hidden'!AQ170)</f>
        <v>x</v>
      </c>
      <c r="AQ169" s="208">
        <f>IF('Indicator Date hidden'!AR170="x","x",$AQ$2-'Indicator Date hidden'!AR170)</f>
        <v>6</v>
      </c>
      <c r="AR169" s="208">
        <f>IF('Indicator Date hidden'!AS170="x","x",$AR$2-'Indicator Date hidden'!AS170)</f>
        <v>0</v>
      </c>
      <c r="AS169" s="208">
        <f>IF('Indicator Date hidden'!AT170="x","x",$AS$2-'Indicator Date hidden'!AT170)</f>
        <v>0</v>
      </c>
      <c r="AT169" s="208">
        <f>IF('Indicator Date hidden'!AU170="x","x",$AT$2-'Indicator Date hidden'!AU170)</f>
        <v>0</v>
      </c>
      <c r="AU169" s="208">
        <f>IF('Indicator Date hidden'!AV170="x","x",$AU$2-'Indicator Date hidden'!AV170)</f>
        <v>1</v>
      </c>
      <c r="AV169" s="208">
        <f>IF('Indicator Date hidden'!AW170="x","x",$AV$2-'Indicator Date hidden'!AW170)</f>
        <v>0</v>
      </c>
      <c r="AW169" s="208">
        <f>IF('Indicator Date hidden'!AX170="x","x",$AW$2-'Indicator Date hidden'!AX170)</f>
        <v>0</v>
      </c>
      <c r="AX169" s="208">
        <f>IF('Indicator Date hidden'!AY170="x","x",$AX$2-'Indicator Date hidden'!AY170)</f>
        <v>0</v>
      </c>
      <c r="AY169" s="208">
        <f>IF('Indicator Date hidden'!AZ170="x","x",$AY$2-'Indicator Date hidden'!AZ170)</f>
        <v>0</v>
      </c>
      <c r="AZ169" s="208">
        <f>IF('Indicator Date hidden'!BA170="x","x",$AZ$2-'Indicator Date hidden'!BA170)</f>
        <v>0</v>
      </c>
      <c r="BA169">
        <f t="shared" si="25"/>
        <v>17</v>
      </c>
      <c r="BB169" s="21">
        <f t="shared" si="26"/>
        <v>0.35416666666666669</v>
      </c>
      <c r="BC169">
        <f t="shared" si="27"/>
        <v>7</v>
      </c>
      <c r="BD169" s="21">
        <f t="shared" si="28"/>
        <v>1.0895255720827401</v>
      </c>
      <c r="BE169" s="277">
        <f t="shared" si="29"/>
        <v>0</v>
      </c>
    </row>
    <row r="170" spans="1:57" x14ac:dyDescent="0.35">
      <c r="A170" t="s">
        <v>7640</v>
      </c>
      <c r="B170" s="208">
        <f>IF('Indicator Date hidden'!C171="x","x",$B$2-'Indicator Date hidden'!C171)</f>
        <v>0</v>
      </c>
      <c r="C170" s="208">
        <f>IF('Indicator Date hidden'!D171="x","x",$C$2-'Indicator Date hidden'!D171)</f>
        <v>0</v>
      </c>
      <c r="D170" s="208">
        <f>IF('Indicator Date hidden'!E171="x","x",$D$2-'Indicator Date hidden'!E171)</f>
        <v>0</v>
      </c>
      <c r="E170" s="208">
        <f>IF('Indicator Date hidden'!F171="x","x",$E$2-'Indicator Date hidden'!F171)</f>
        <v>0</v>
      </c>
      <c r="F170" s="208">
        <f>IF('Indicator Date hidden'!G171="x","x",$F$2-'Indicator Date hidden'!G171)</f>
        <v>0</v>
      </c>
      <c r="G170" s="208">
        <f>IF('Indicator Date hidden'!H171="x","x",$G$2-'Indicator Date hidden'!H171)</f>
        <v>0</v>
      </c>
      <c r="H170" s="208">
        <f>IF('Indicator Date hidden'!I171="x","x",$H$2-'Indicator Date hidden'!I171)</f>
        <v>0</v>
      </c>
      <c r="I170" s="208">
        <f>IF('Indicator Date hidden'!J171="x","x",$I$2-'Indicator Date hidden'!J171)</f>
        <v>0</v>
      </c>
      <c r="J170" s="208">
        <f>IF('Indicator Date hidden'!K171="x","x",$J$2-'Indicator Date hidden'!K171)</f>
        <v>0</v>
      </c>
      <c r="K170" s="208">
        <f>IF('Indicator Date hidden'!L171="x","x",$K$2-'Indicator Date hidden'!L171)</f>
        <v>0</v>
      </c>
      <c r="L170" s="208">
        <f>IF('Indicator Date hidden'!M171="x","x",$L$2-'Indicator Date hidden'!M171)</f>
        <v>0</v>
      </c>
      <c r="M170" s="208">
        <f>IF('Indicator Date hidden'!N171="x","x",$M$2-'Indicator Date hidden'!N171)</f>
        <v>0</v>
      </c>
      <c r="N170" s="208">
        <f>IF('Indicator Date hidden'!O171="x","x",$N$2-'Indicator Date hidden'!O171)</f>
        <v>0</v>
      </c>
      <c r="O170" s="208">
        <f>IF('Indicator Date hidden'!P171="x","x",$O$2-'Indicator Date hidden'!P171)</f>
        <v>0</v>
      </c>
      <c r="P170" s="208">
        <f>IF('Indicator Date hidden'!Q171="x","x",$P$2-'Indicator Date hidden'!Q171)</f>
        <v>0</v>
      </c>
      <c r="Q170" s="208">
        <f>IF('Indicator Date hidden'!R171="x","x",$Q$2-'Indicator Date hidden'!R171)</f>
        <v>4</v>
      </c>
      <c r="R170" s="208">
        <f>IF('Indicator Date hidden'!S171="x","x",$R$2-'Indicator Date hidden'!S171)</f>
        <v>0</v>
      </c>
      <c r="S170" s="208">
        <f>IF('Indicator Date hidden'!T171="x","x",$S$2-'Indicator Date hidden'!T171)</f>
        <v>0</v>
      </c>
      <c r="T170" s="208">
        <f>IF('Indicator Date hidden'!U171="x","x",$T$2-'Indicator Date hidden'!U171)</f>
        <v>0</v>
      </c>
      <c r="U170" s="208">
        <f>IF('Indicator Date hidden'!V171="x","x",$U$2-'Indicator Date hidden'!V171)</f>
        <v>0</v>
      </c>
      <c r="V170" s="208">
        <f>IF('Indicator Date hidden'!W171="x","x",$V$2-'Indicator Date hidden'!W171)</f>
        <v>0</v>
      </c>
      <c r="W170" s="208">
        <f>IF('Indicator Date hidden'!X171="x","x",$W$2-'Indicator Date hidden'!X171)</f>
        <v>3</v>
      </c>
      <c r="X170" s="208">
        <f>IF('Indicator Date hidden'!Y171="x","x",$X$2-'Indicator Date hidden'!Y171)</f>
        <v>2</v>
      </c>
      <c r="Y170" s="208">
        <f>IF('Indicator Date hidden'!Z171="x","x",$Y$2-'Indicator Date hidden'!Z171)</f>
        <v>0</v>
      </c>
      <c r="Z170" s="208">
        <f>IF('Indicator Date hidden'!AA171="x","x",$Z$2-'Indicator Date hidden'!AA171)</f>
        <v>0</v>
      </c>
      <c r="AA170" s="208">
        <f>IF('Indicator Date hidden'!AB171="x","x",$AA$2-'Indicator Date hidden'!AB171)</f>
        <v>0</v>
      </c>
      <c r="AB170" s="208">
        <f>IF('Indicator Date hidden'!AC171="x","x",$AB$2-'Indicator Date hidden'!AC171)</f>
        <v>0</v>
      </c>
      <c r="AC170" s="208">
        <f>IF('Indicator Date hidden'!AD171="x","x",$AC$2-'Indicator Date hidden'!AD171)</f>
        <v>0</v>
      </c>
      <c r="AD170" s="208">
        <f>IF('Indicator Date hidden'!AE171="x","x",$AD$2-'Indicator Date hidden'!AE171)</f>
        <v>0</v>
      </c>
      <c r="AE170" s="208">
        <f>IF('Indicator Date hidden'!AF171="x","x",$AE$2-'Indicator Date hidden'!AF171)</f>
        <v>0</v>
      </c>
      <c r="AF170" s="208">
        <f>IF('Indicator Date hidden'!AG171="x","x",$AF$2-'Indicator Date hidden'!AG171)</f>
        <v>1</v>
      </c>
      <c r="AG170" s="208">
        <f>IF('Indicator Date hidden'!AH171="x","x",$AG$2-'Indicator Date hidden'!AH171)</f>
        <v>0</v>
      </c>
      <c r="AH170" s="208">
        <f>IF('Indicator Date hidden'!AI171="x","x",$AH$2-'Indicator Date hidden'!AI171)</f>
        <v>0</v>
      </c>
      <c r="AI170" s="208">
        <f>IF('Indicator Date hidden'!AJ171="x","x",$AI$2-'Indicator Date hidden'!AJ171)</f>
        <v>0</v>
      </c>
      <c r="AJ170" s="208" t="str">
        <f>IF('Indicator Date hidden'!AK171="x","x",$AJ$2-'Indicator Date hidden'!AK171)</f>
        <v>x</v>
      </c>
      <c r="AK170" s="208">
        <f>IF('Indicator Date hidden'!AL171="x","x",$AK$2-'Indicator Date hidden'!AL171)</f>
        <v>0</v>
      </c>
      <c r="AL170" s="208">
        <f>IF('Indicator Date hidden'!AM171="x","x",$AL$2-'Indicator Date hidden'!AM171)</f>
        <v>0</v>
      </c>
      <c r="AM170" s="208">
        <f>IF('Indicator Date hidden'!AN171="x","x",$AM$2-'Indicator Date hidden'!AN171)</f>
        <v>0</v>
      </c>
      <c r="AN170" s="208">
        <f>IF('Indicator Date hidden'!AO171="x","x",$AN$2-'Indicator Date hidden'!AO171)</f>
        <v>0</v>
      </c>
      <c r="AO170" s="208">
        <f>IF('Indicator Date hidden'!AP171="x","x",$AO$2-'Indicator Date hidden'!AP171)</f>
        <v>1</v>
      </c>
      <c r="AP170" s="208">
        <f>IF('Indicator Date hidden'!AQ171="x","x",$AP$2-'Indicator Date hidden'!AQ171)</f>
        <v>0</v>
      </c>
      <c r="AQ170" s="208">
        <f>IF('Indicator Date hidden'!AR171="x","x",$AQ$2-'Indicator Date hidden'!AR171)</f>
        <v>0</v>
      </c>
      <c r="AR170" s="208">
        <f>IF('Indicator Date hidden'!AS171="x","x",$AR$2-'Indicator Date hidden'!AS171)</f>
        <v>0</v>
      </c>
      <c r="AS170" s="208">
        <f>IF('Indicator Date hidden'!AT171="x","x",$AS$2-'Indicator Date hidden'!AT171)</f>
        <v>0</v>
      </c>
      <c r="AT170" s="208">
        <f>IF('Indicator Date hidden'!AU171="x","x",$AT$2-'Indicator Date hidden'!AU171)</f>
        <v>0</v>
      </c>
      <c r="AU170" s="208">
        <f>IF('Indicator Date hidden'!AV171="x","x",$AU$2-'Indicator Date hidden'!AV171)</f>
        <v>2</v>
      </c>
      <c r="AV170" s="208">
        <f>IF('Indicator Date hidden'!AW171="x","x",$AV$2-'Indicator Date hidden'!AW171)</f>
        <v>0</v>
      </c>
      <c r="AW170" s="208">
        <f>IF('Indicator Date hidden'!AX171="x","x",$AW$2-'Indicator Date hidden'!AX171)</f>
        <v>0</v>
      </c>
      <c r="AX170" s="208">
        <f>IF('Indicator Date hidden'!AY171="x","x",$AX$2-'Indicator Date hidden'!AY171)</f>
        <v>0</v>
      </c>
      <c r="AY170" s="208">
        <f>IF('Indicator Date hidden'!AZ171="x","x",$AY$2-'Indicator Date hidden'!AZ171)</f>
        <v>0</v>
      </c>
      <c r="AZ170" s="208">
        <f>IF('Indicator Date hidden'!BA171="x","x",$AZ$2-'Indicator Date hidden'!BA171)</f>
        <v>0</v>
      </c>
      <c r="BA170">
        <f t="shared" si="25"/>
        <v>13</v>
      </c>
      <c r="BB170" s="21">
        <f t="shared" si="26"/>
        <v>0.26</v>
      </c>
      <c r="BC170">
        <f t="shared" si="27"/>
        <v>6</v>
      </c>
      <c r="BD170" s="21">
        <f t="shared" si="28"/>
        <v>0.79523581408284172</v>
      </c>
      <c r="BE170" s="277">
        <f t="shared" si="29"/>
        <v>0</v>
      </c>
    </row>
    <row r="171" spans="1:57" x14ac:dyDescent="0.35">
      <c r="A171" t="s">
        <v>7641</v>
      </c>
      <c r="B171" s="208">
        <f>IF('Indicator Date hidden'!C172="x","x",$B$2-'Indicator Date hidden'!C172)</f>
        <v>0</v>
      </c>
      <c r="C171" s="208">
        <f>IF('Indicator Date hidden'!D172="x","x",$C$2-'Indicator Date hidden'!D172)</f>
        <v>0</v>
      </c>
      <c r="D171" s="208">
        <f>IF('Indicator Date hidden'!E172="x","x",$D$2-'Indicator Date hidden'!E172)</f>
        <v>0</v>
      </c>
      <c r="E171" s="208">
        <f>IF('Indicator Date hidden'!F172="x","x",$E$2-'Indicator Date hidden'!F172)</f>
        <v>0</v>
      </c>
      <c r="F171" s="208">
        <f>IF('Indicator Date hidden'!G172="x","x",$F$2-'Indicator Date hidden'!G172)</f>
        <v>0</v>
      </c>
      <c r="G171" s="208">
        <f>IF('Indicator Date hidden'!H172="x","x",$G$2-'Indicator Date hidden'!H172)</f>
        <v>0</v>
      </c>
      <c r="H171" s="208">
        <f>IF('Indicator Date hidden'!I172="x","x",$H$2-'Indicator Date hidden'!I172)</f>
        <v>0</v>
      </c>
      <c r="I171" s="208">
        <f>IF('Indicator Date hidden'!J172="x","x",$I$2-'Indicator Date hidden'!J172)</f>
        <v>0</v>
      </c>
      <c r="J171" s="208">
        <f>IF('Indicator Date hidden'!K172="x","x",$J$2-'Indicator Date hidden'!K172)</f>
        <v>0</v>
      </c>
      <c r="K171" s="208">
        <f>IF('Indicator Date hidden'!L172="x","x",$K$2-'Indicator Date hidden'!L172)</f>
        <v>0</v>
      </c>
      <c r="L171" s="208">
        <f>IF('Indicator Date hidden'!M172="x","x",$L$2-'Indicator Date hidden'!M172)</f>
        <v>0</v>
      </c>
      <c r="M171" s="208">
        <f>IF('Indicator Date hidden'!N172="x","x",$M$2-'Indicator Date hidden'!N172)</f>
        <v>0</v>
      </c>
      <c r="N171" s="208">
        <f>IF('Indicator Date hidden'!O172="x","x",$N$2-'Indicator Date hidden'!O172)</f>
        <v>0</v>
      </c>
      <c r="O171" s="208">
        <f>IF('Indicator Date hidden'!P172="x","x",$O$2-'Indicator Date hidden'!P172)</f>
        <v>0</v>
      </c>
      <c r="P171" s="208">
        <f>IF('Indicator Date hidden'!Q172="x","x",$P$2-'Indicator Date hidden'!Q172)</f>
        <v>0</v>
      </c>
      <c r="Q171" s="208">
        <f>IF('Indicator Date hidden'!R172="x","x",$Q$2-'Indicator Date hidden'!R172)</f>
        <v>8</v>
      </c>
      <c r="R171" s="208">
        <f>IF('Indicator Date hidden'!S172="x","x",$R$2-'Indicator Date hidden'!S172)</f>
        <v>0</v>
      </c>
      <c r="S171" s="208">
        <f>IF('Indicator Date hidden'!T172="x","x",$S$2-'Indicator Date hidden'!T172)</f>
        <v>0</v>
      </c>
      <c r="T171" s="208">
        <f>IF('Indicator Date hidden'!U172="x","x",$T$2-'Indicator Date hidden'!U172)</f>
        <v>0</v>
      </c>
      <c r="U171" s="208">
        <f>IF('Indicator Date hidden'!V172="x","x",$U$2-'Indicator Date hidden'!V172)</f>
        <v>0</v>
      </c>
      <c r="V171" s="208">
        <f>IF('Indicator Date hidden'!W172="x","x",$V$2-'Indicator Date hidden'!W172)</f>
        <v>0</v>
      </c>
      <c r="W171" s="208">
        <f>IF('Indicator Date hidden'!X172="x","x",$W$2-'Indicator Date hidden'!X172)</f>
        <v>2</v>
      </c>
      <c r="X171" s="208">
        <f>IF('Indicator Date hidden'!Y172="x","x",$X$2-'Indicator Date hidden'!Y172)</f>
        <v>4</v>
      </c>
      <c r="Y171" s="208">
        <f>IF('Indicator Date hidden'!Z172="x","x",$Y$2-'Indicator Date hidden'!Z172)</f>
        <v>0</v>
      </c>
      <c r="Z171" s="208">
        <f>IF('Indicator Date hidden'!AA172="x","x",$Z$2-'Indicator Date hidden'!AA172)</f>
        <v>0</v>
      </c>
      <c r="AA171" s="208">
        <f>IF('Indicator Date hidden'!AB172="x","x",$AA$2-'Indicator Date hidden'!AB172)</f>
        <v>0</v>
      </c>
      <c r="AB171" s="208">
        <f>IF('Indicator Date hidden'!AC172="x","x",$AB$2-'Indicator Date hidden'!AC172)</f>
        <v>0</v>
      </c>
      <c r="AC171" s="208">
        <f>IF('Indicator Date hidden'!AD172="x","x",$AC$2-'Indicator Date hidden'!AD172)</f>
        <v>0</v>
      </c>
      <c r="AD171" s="208">
        <f>IF('Indicator Date hidden'!AE172="x","x",$AD$2-'Indicator Date hidden'!AE172)</f>
        <v>0</v>
      </c>
      <c r="AE171" s="208">
        <f>IF('Indicator Date hidden'!AF172="x","x",$AE$2-'Indicator Date hidden'!AF172)</f>
        <v>0</v>
      </c>
      <c r="AF171" s="208">
        <f>IF('Indicator Date hidden'!AG172="x","x",$AF$2-'Indicator Date hidden'!AG172)</f>
        <v>1</v>
      </c>
      <c r="AG171" s="208">
        <f>IF('Indicator Date hidden'!AH172="x","x",$AG$2-'Indicator Date hidden'!AH172)</f>
        <v>0</v>
      </c>
      <c r="AH171" s="208">
        <f>IF('Indicator Date hidden'!AI172="x","x",$AH$2-'Indicator Date hidden'!AI172)</f>
        <v>0</v>
      </c>
      <c r="AI171" s="208">
        <f>IF('Indicator Date hidden'!AJ172="x","x",$AI$2-'Indicator Date hidden'!AJ172)</f>
        <v>0</v>
      </c>
      <c r="AJ171" s="208">
        <f>IF('Indicator Date hidden'!AK172="x","x",$AJ$2-'Indicator Date hidden'!AK172)</f>
        <v>1</v>
      </c>
      <c r="AK171" s="208">
        <f>IF('Indicator Date hidden'!AL172="x","x",$AK$2-'Indicator Date hidden'!AL172)</f>
        <v>1</v>
      </c>
      <c r="AL171" s="208">
        <f>IF('Indicator Date hidden'!AM172="x","x",$AL$2-'Indicator Date hidden'!AM172)</f>
        <v>0</v>
      </c>
      <c r="AM171" s="208">
        <f>IF('Indicator Date hidden'!AN172="x","x",$AM$2-'Indicator Date hidden'!AN172)</f>
        <v>0</v>
      </c>
      <c r="AN171" s="208">
        <f>IF('Indicator Date hidden'!AO172="x","x",$AN$2-'Indicator Date hidden'!AO172)</f>
        <v>0</v>
      </c>
      <c r="AO171" s="208">
        <f>IF('Indicator Date hidden'!AP172="x","x",$AO$2-'Indicator Date hidden'!AP172)</f>
        <v>0</v>
      </c>
      <c r="AP171" s="208">
        <f>IF('Indicator Date hidden'!AQ172="x","x",$AP$2-'Indicator Date hidden'!AQ172)</f>
        <v>0</v>
      </c>
      <c r="AQ171" s="208">
        <f>IF('Indicator Date hidden'!AR172="x","x",$AQ$2-'Indicator Date hidden'!AR172)</f>
        <v>0</v>
      </c>
      <c r="AR171" s="208">
        <f>IF('Indicator Date hidden'!AS172="x","x",$AR$2-'Indicator Date hidden'!AS172)</f>
        <v>0</v>
      </c>
      <c r="AS171" s="208">
        <f>IF('Indicator Date hidden'!AT172="x","x",$AS$2-'Indicator Date hidden'!AT172)</f>
        <v>0</v>
      </c>
      <c r="AT171" s="208">
        <f>IF('Indicator Date hidden'!AU172="x","x",$AT$2-'Indicator Date hidden'!AU172)</f>
        <v>0</v>
      </c>
      <c r="AU171" s="208">
        <f>IF('Indicator Date hidden'!AV172="x","x",$AU$2-'Indicator Date hidden'!AV172)</f>
        <v>4</v>
      </c>
      <c r="AV171" s="208">
        <f>IF('Indicator Date hidden'!AW172="x","x",$AV$2-'Indicator Date hidden'!AW172)</f>
        <v>0</v>
      </c>
      <c r="AW171" s="208">
        <f>IF('Indicator Date hidden'!AX172="x","x",$AW$2-'Indicator Date hidden'!AX172)</f>
        <v>0</v>
      </c>
      <c r="AX171" s="208">
        <f>IF('Indicator Date hidden'!AY172="x","x",$AX$2-'Indicator Date hidden'!AY172)</f>
        <v>0</v>
      </c>
      <c r="AY171" s="208">
        <f>IF('Indicator Date hidden'!AZ172="x","x",$AY$2-'Indicator Date hidden'!AZ172)</f>
        <v>0</v>
      </c>
      <c r="AZ171" s="208">
        <f>IF('Indicator Date hidden'!BA172="x","x",$AZ$2-'Indicator Date hidden'!BA172)</f>
        <v>0</v>
      </c>
      <c r="BA171">
        <f t="shared" si="25"/>
        <v>21</v>
      </c>
      <c r="BB171" s="21">
        <f t="shared" si="26"/>
        <v>0.41176470588235292</v>
      </c>
      <c r="BC171">
        <f t="shared" si="27"/>
        <v>7</v>
      </c>
      <c r="BD171" s="21">
        <f t="shared" si="28"/>
        <v>1.3601682506685981</v>
      </c>
      <c r="BE171" s="277">
        <f t="shared" si="29"/>
        <v>0</v>
      </c>
    </row>
    <row r="172" spans="1:57" x14ac:dyDescent="0.35">
      <c r="A172" t="s">
        <v>7532</v>
      </c>
      <c r="B172" s="208">
        <f>IF('Indicator Date hidden'!C173="x","x",$B$2-'Indicator Date hidden'!C173)</f>
        <v>0</v>
      </c>
      <c r="C172" s="208">
        <f>IF('Indicator Date hidden'!D173="x","x",$C$2-'Indicator Date hidden'!D173)</f>
        <v>0</v>
      </c>
      <c r="D172" s="208">
        <f>IF('Indicator Date hidden'!E173="x","x",$D$2-'Indicator Date hidden'!E173)</f>
        <v>0</v>
      </c>
      <c r="E172" s="208">
        <f>IF('Indicator Date hidden'!F173="x","x",$E$2-'Indicator Date hidden'!F173)</f>
        <v>0</v>
      </c>
      <c r="F172" s="208">
        <f>IF('Indicator Date hidden'!G173="x","x",$F$2-'Indicator Date hidden'!G173)</f>
        <v>0</v>
      </c>
      <c r="G172" s="208">
        <f>IF('Indicator Date hidden'!H173="x","x",$G$2-'Indicator Date hidden'!H173)</f>
        <v>0</v>
      </c>
      <c r="H172" s="208">
        <f>IF('Indicator Date hidden'!I173="x","x",$H$2-'Indicator Date hidden'!I173)</f>
        <v>0</v>
      </c>
      <c r="I172" s="208">
        <f>IF('Indicator Date hidden'!J173="x","x",$I$2-'Indicator Date hidden'!J173)</f>
        <v>0</v>
      </c>
      <c r="J172" s="208">
        <f>IF('Indicator Date hidden'!K173="x","x",$J$2-'Indicator Date hidden'!K173)</f>
        <v>0</v>
      </c>
      <c r="K172" s="208">
        <f>IF('Indicator Date hidden'!L173="x","x",$K$2-'Indicator Date hidden'!L173)</f>
        <v>0</v>
      </c>
      <c r="L172" s="208">
        <f>IF('Indicator Date hidden'!M173="x","x",$L$2-'Indicator Date hidden'!M173)</f>
        <v>0</v>
      </c>
      <c r="M172" s="208">
        <f>IF('Indicator Date hidden'!N173="x","x",$M$2-'Indicator Date hidden'!N173)</f>
        <v>0</v>
      </c>
      <c r="N172" s="208">
        <f>IF('Indicator Date hidden'!O173="x","x",$N$2-'Indicator Date hidden'!O173)</f>
        <v>0</v>
      </c>
      <c r="O172" s="208">
        <f>IF('Indicator Date hidden'!P173="x","x",$O$2-'Indicator Date hidden'!P173)</f>
        <v>0</v>
      </c>
      <c r="P172" s="208">
        <f>IF('Indicator Date hidden'!Q173="x","x",$P$2-'Indicator Date hidden'!Q173)</f>
        <v>0</v>
      </c>
      <c r="Q172" s="208">
        <f>IF('Indicator Date hidden'!R173="x","x",$Q$2-'Indicator Date hidden'!R173)</f>
        <v>3</v>
      </c>
      <c r="R172" s="208">
        <f>IF('Indicator Date hidden'!S173="x","x",$R$2-'Indicator Date hidden'!S173)</f>
        <v>0</v>
      </c>
      <c r="S172" s="208">
        <f>IF('Indicator Date hidden'!T173="x","x",$S$2-'Indicator Date hidden'!T173)</f>
        <v>0</v>
      </c>
      <c r="T172" s="208">
        <f>IF('Indicator Date hidden'!U173="x","x",$T$2-'Indicator Date hidden'!U173)</f>
        <v>0</v>
      </c>
      <c r="U172" s="208">
        <f>IF('Indicator Date hidden'!V173="x","x",$U$2-'Indicator Date hidden'!V173)</f>
        <v>0</v>
      </c>
      <c r="V172" s="208">
        <f>IF('Indicator Date hidden'!W173="x","x",$V$2-'Indicator Date hidden'!W173)</f>
        <v>0</v>
      </c>
      <c r="W172" s="208">
        <f>IF('Indicator Date hidden'!X173="x","x",$W$2-'Indicator Date hidden'!X173)</f>
        <v>3</v>
      </c>
      <c r="X172" s="208">
        <f>IF('Indicator Date hidden'!Y173="x","x",$X$2-'Indicator Date hidden'!Y173)</f>
        <v>4</v>
      </c>
      <c r="Y172" s="208">
        <f>IF('Indicator Date hidden'!Z173="x","x",$Y$2-'Indicator Date hidden'!Z173)</f>
        <v>0</v>
      </c>
      <c r="Z172" s="208">
        <f>IF('Indicator Date hidden'!AA173="x","x",$Z$2-'Indicator Date hidden'!AA173)</f>
        <v>0</v>
      </c>
      <c r="AA172" s="208">
        <f>IF('Indicator Date hidden'!AB173="x","x",$AA$2-'Indicator Date hidden'!AB173)</f>
        <v>1</v>
      </c>
      <c r="AB172" s="208">
        <f>IF('Indicator Date hidden'!AC173="x","x",$AB$2-'Indicator Date hidden'!AC173)</f>
        <v>0</v>
      </c>
      <c r="AC172" s="208">
        <f>IF('Indicator Date hidden'!AD173="x","x",$AC$2-'Indicator Date hidden'!AD173)</f>
        <v>0</v>
      </c>
      <c r="AD172" s="208" t="str">
        <f>IF('Indicator Date hidden'!AE173="x","x",$AD$2-'Indicator Date hidden'!AE173)</f>
        <v>x</v>
      </c>
      <c r="AE172" s="208">
        <f>IF('Indicator Date hidden'!AF173="x","x",$AE$2-'Indicator Date hidden'!AF173)</f>
        <v>0</v>
      </c>
      <c r="AF172" s="208">
        <f>IF('Indicator Date hidden'!AG173="x","x",$AF$2-'Indicator Date hidden'!AG173)</f>
        <v>5</v>
      </c>
      <c r="AG172" s="208">
        <f>IF('Indicator Date hidden'!AH173="x","x",$AG$2-'Indicator Date hidden'!AH173)</f>
        <v>0</v>
      </c>
      <c r="AH172" s="208">
        <f>IF('Indicator Date hidden'!AI173="x","x",$AH$2-'Indicator Date hidden'!AI173)</f>
        <v>0</v>
      </c>
      <c r="AI172" s="208">
        <f>IF('Indicator Date hidden'!AJ173="x","x",$AI$2-'Indicator Date hidden'!AJ173)</f>
        <v>0</v>
      </c>
      <c r="AJ172" s="208">
        <f>IF('Indicator Date hidden'!AK173="x","x",$AJ$2-'Indicator Date hidden'!AK173)</f>
        <v>1</v>
      </c>
      <c r="AK172" s="208">
        <f>IF('Indicator Date hidden'!AL173="x","x",$AK$2-'Indicator Date hidden'!AL173)</f>
        <v>1</v>
      </c>
      <c r="AL172" s="208">
        <f>IF('Indicator Date hidden'!AM173="x","x",$AL$2-'Indicator Date hidden'!AM173)</f>
        <v>0</v>
      </c>
      <c r="AM172" s="208">
        <f>IF('Indicator Date hidden'!AN173="x","x",$AM$2-'Indicator Date hidden'!AN173)</f>
        <v>0</v>
      </c>
      <c r="AN172" s="208">
        <f>IF('Indicator Date hidden'!AO173="x","x",$AN$2-'Indicator Date hidden'!AO173)</f>
        <v>0</v>
      </c>
      <c r="AO172" s="208">
        <f>IF('Indicator Date hidden'!AP173="x","x",$AO$2-'Indicator Date hidden'!AP173)</f>
        <v>1</v>
      </c>
      <c r="AP172" s="208">
        <f>IF('Indicator Date hidden'!AQ173="x","x",$AP$2-'Indicator Date hidden'!AQ173)</f>
        <v>1</v>
      </c>
      <c r="AQ172" s="208">
        <f>IF('Indicator Date hidden'!AR173="x","x",$AQ$2-'Indicator Date hidden'!AR173)</f>
        <v>0</v>
      </c>
      <c r="AR172" s="208">
        <f>IF('Indicator Date hidden'!AS173="x","x",$AR$2-'Indicator Date hidden'!AS173)</f>
        <v>0</v>
      </c>
      <c r="AS172" s="208">
        <f>IF('Indicator Date hidden'!AT173="x","x",$AS$2-'Indicator Date hidden'!AT173)</f>
        <v>0</v>
      </c>
      <c r="AT172" s="208">
        <f>IF('Indicator Date hidden'!AU173="x","x",$AT$2-'Indicator Date hidden'!AU173)</f>
        <v>0</v>
      </c>
      <c r="AU172" s="208">
        <f>IF('Indicator Date hidden'!AV173="x","x",$AU$2-'Indicator Date hidden'!AV173)</f>
        <v>1</v>
      </c>
      <c r="AV172" s="208">
        <f>IF('Indicator Date hidden'!AW173="x","x",$AV$2-'Indicator Date hidden'!AW173)</f>
        <v>0</v>
      </c>
      <c r="AW172" s="208">
        <f>IF('Indicator Date hidden'!AX173="x","x",$AW$2-'Indicator Date hidden'!AX173)</f>
        <v>0</v>
      </c>
      <c r="AX172" s="208">
        <f>IF('Indicator Date hidden'!AY173="x","x",$AX$2-'Indicator Date hidden'!AY173)</f>
        <v>0</v>
      </c>
      <c r="AY172" s="208">
        <f>IF('Indicator Date hidden'!AZ173="x","x",$AY$2-'Indicator Date hidden'!AZ173)</f>
        <v>0</v>
      </c>
      <c r="AZ172" s="208">
        <f>IF('Indicator Date hidden'!BA173="x","x",$AZ$2-'Indicator Date hidden'!BA173)</f>
        <v>0</v>
      </c>
      <c r="BA172">
        <f t="shared" si="25"/>
        <v>21</v>
      </c>
      <c r="BB172" s="21">
        <f t="shared" si="26"/>
        <v>0.42</v>
      </c>
      <c r="BC172">
        <f t="shared" si="27"/>
        <v>10</v>
      </c>
      <c r="BD172" s="21">
        <f t="shared" si="28"/>
        <v>1.06</v>
      </c>
      <c r="BE172" s="277">
        <f t="shared" si="29"/>
        <v>0</v>
      </c>
    </row>
    <row r="173" spans="1:57" x14ac:dyDescent="0.35">
      <c r="A173" t="s">
        <v>7642</v>
      </c>
      <c r="B173" s="208">
        <f>IF('Indicator Date hidden'!C174="x","x",$B$2-'Indicator Date hidden'!C174)</f>
        <v>0</v>
      </c>
      <c r="C173" s="208">
        <f>IF('Indicator Date hidden'!D174="x","x",$C$2-'Indicator Date hidden'!D174)</f>
        <v>0</v>
      </c>
      <c r="D173" s="208">
        <f>IF('Indicator Date hidden'!E174="x","x",$D$2-'Indicator Date hidden'!E174)</f>
        <v>0</v>
      </c>
      <c r="E173" s="208">
        <f>IF('Indicator Date hidden'!F174="x","x",$E$2-'Indicator Date hidden'!F174)</f>
        <v>0</v>
      </c>
      <c r="F173" s="208">
        <f>IF('Indicator Date hidden'!G174="x","x",$F$2-'Indicator Date hidden'!G174)</f>
        <v>0</v>
      </c>
      <c r="G173" s="208">
        <f>IF('Indicator Date hidden'!H174="x","x",$G$2-'Indicator Date hidden'!H174)</f>
        <v>0</v>
      </c>
      <c r="H173" s="208">
        <f>IF('Indicator Date hidden'!I174="x","x",$H$2-'Indicator Date hidden'!I174)</f>
        <v>0</v>
      </c>
      <c r="I173" s="208">
        <f>IF('Indicator Date hidden'!J174="x","x",$I$2-'Indicator Date hidden'!J174)</f>
        <v>0</v>
      </c>
      <c r="J173" s="208">
        <f>IF('Indicator Date hidden'!K174="x","x",$J$2-'Indicator Date hidden'!K174)</f>
        <v>0</v>
      </c>
      <c r="K173" s="208">
        <f>IF('Indicator Date hidden'!L174="x","x",$K$2-'Indicator Date hidden'!L174)</f>
        <v>0</v>
      </c>
      <c r="L173" s="208">
        <f>IF('Indicator Date hidden'!M174="x","x",$L$2-'Indicator Date hidden'!M174)</f>
        <v>0</v>
      </c>
      <c r="M173" s="208">
        <f>IF('Indicator Date hidden'!N174="x","x",$M$2-'Indicator Date hidden'!N174)</f>
        <v>0</v>
      </c>
      <c r="N173" s="208">
        <f>IF('Indicator Date hidden'!O174="x","x",$N$2-'Indicator Date hidden'!O174)</f>
        <v>0</v>
      </c>
      <c r="O173" s="208">
        <f>IF('Indicator Date hidden'!P174="x","x",$O$2-'Indicator Date hidden'!P174)</f>
        <v>0</v>
      </c>
      <c r="P173" s="208">
        <f>IF('Indicator Date hidden'!Q174="x","x",$P$2-'Indicator Date hidden'!Q174)</f>
        <v>0</v>
      </c>
      <c r="Q173" s="208">
        <f>IF('Indicator Date hidden'!R174="x","x",$Q$2-'Indicator Date hidden'!R174)</f>
        <v>4</v>
      </c>
      <c r="R173" s="208">
        <f>IF('Indicator Date hidden'!S174="x","x",$R$2-'Indicator Date hidden'!S174)</f>
        <v>0</v>
      </c>
      <c r="S173" s="208">
        <f>IF('Indicator Date hidden'!T174="x","x",$S$2-'Indicator Date hidden'!T174)</f>
        <v>0</v>
      </c>
      <c r="T173" s="208">
        <f>IF('Indicator Date hidden'!U174="x","x",$T$2-'Indicator Date hidden'!U174)</f>
        <v>0</v>
      </c>
      <c r="U173" s="208">
        <f>IF('Indicator Date hidden'!V174="x","x",$U$2-'Indicator Date hidden'!V174)</f>
        <v>0</v>
      </c>
      <c r="V173" s="208">
        <f>IF('Indicator Date hidden'!W174="x","x",$V$2-'Indicator Date hidden'!W174)</f>
        <v>0</v>
      </c>
      <c r="W173" s="208">
        <f>IF('Indicator Date hidden'!X174="x","x",$W$2-'Indicator Date hidden'!X174)</f>
        <v>5</v>
      </c>
      <c r="X173" s="208">
        <f>IF('Indicator Date hidden'!Y174="x","x",$X$2-'Indicator Date hidden'!Y174)</f>
        <v>3</v>
      </c>
      <c r="Y173" s="208">
        <f>IF('Indicator Date hidden'!Z174="x","x",$Y$2-'Indicator Date hidden'!Z174)</f>
        <v>0</v>
      </c>
      <c r="Z173" s="208">
        <f>IF('Indicator Date hidden'!AA174="x","x",$Z$2-'Indicator Date hidden'!AA174)</f>
        <v>0</v>
      </c>
      <c r="AA173" s="208" t="str">
        <f>IF('Indicator Date hidden'!AB174="x","x",$AA$2-'Indicator Date hidden'!AB174)</f>
        <v>x</v>
      </c>
      <c r="AB173" s="208">
        <f>IF('Indicator Date hidden'!AC174="x","x",$AB$2-'Indicator Date hidden'!AC174)</f>
        <v>0</v>
      </c>
      <c r="AC173" s="208">
        <f>IF('Indicator Date hidden'!AD174="x","x",$AC$2-'Indicator Date hidden'!AD174)</f>
        <v>0</v>
      </c>
      <c r="AD173" s="208">
        <f>IF('Indicator Date hidden'!AE174="x","x",$AD$2-'Indicator Date hidden'!AE174)</f>
        <v>0</v>
      </c>
      <c r="AE173" s="208" t="str">
        <f>IF('Indicator Date hidden'!AF174="x","x",$AE$2-'Indicator Date hidden'!AF174)</f>
        <v>x</v>
      </c>
      <c r="AF173" s="208">
        <f>IF('Indicator Date hidden'!AG174="x","x",$AF$2-'Indicator Date hidden'!AG174)</f>
        <v>6</v>
      </c>
      <c r="AG173" s="208">
        <f>IF('Indicator Date hidden'!AH174="x","x",$AG$2-'Indicator Date hidden'!AH174)</f>
        <v>0</v>
      </c>
      <c r="AH173" s="208">
        <f>IF('Indicator Date hidden'!AI174="x","x",$AH$2-'Indicator Date hidden'!AI174)</f>
        <v>0</v>
      </c>
      <c r="AI173" s="208">
        <f>IF('Indicator Date hidden'!AJ174="x","x",$AI$2-'Indicator Date hidden'!AJ174)</f>
        <v>0</v>
      </c>
      <c r="AJ173" s="208">
        <f>IF('Indicator Date hidden'!AK174="x","x",$AJ$2-'Indicator Date hidden'!AK174)</f>
        <v>1</v>
      </c>
      <c r="AK173" s="208">
        <f>IF('Indicator Date hidden'!AL174="x","x",$AK$2-'Indicator Date hidden'!AL174)</f>
        <v>1</v>
      </c>
      <c r="AL173" s="208">
        <f>IF('Indicator Date hidden'!AM174="x","x",$AL$2-'Indicator Date hidden'!AM174)</f>
        <v>0</v>
      </c>
      <c r="AM173" s="208">
        <f>IF('Indicator Date hidden'!AN174="x","x",$AM$2-'Indicator Date hidden'!AN174)</f>
        <v>0</v>
      </c>
      <c r="AN173" s="208">
        <f>IF('Indicator Date hidden'!AO174="x","x",$AN$2-'Indicator Date hidden'!AO174)</f>
        <v>0</v>
      </c>
      <c r="AO173" s="208" t="str">
        <f>IF('Indicator Date hidden'!AP174="x","x",$AO$2-'Indicator Date hidden'!AP174)</f>
        <v>x</v>
      </c>
      <c r="AP173" s="208" t="str">
        <f>IF('Indicator Date hidden'!AQ174="x","x",$AP$2-'Indicator Date hidden'!AQ174)</f>
        <v>x</v>
      </c>
      <c r="AQ173" s="208">
        <f>IF('Indicator Date hidden'!AR174="x","x",$AQ$2-'Indicator Date hidden'!AR174)</f>
        <v>6</v>
      </c>
      <c r="AR173" s="208">
        <f>IF('Indicator Date hidden'!AS174="x","x",$AR$2-'Indicator Date hidden'!AS174)</f>
        <v>0</v>
      </c>
      <c r="AS173" s="208">
        <f>IF('Indicator Date hidden'!AT174="x","x",$AS$2-'Indicator Date hidden'!AT174)</f>
        <v>0</v>
      </c>
      <c r="AT173" s="208">
        <f>IF('Indicator Date hidden'!AU174="x","x",$AT$2-'Indicator Date hidden'!AU174)</f>
        <v>0</v>
      </c>
      <c r="AU173" s="208">
        <f>IF('Indicator Date hidden'!AV174="x","x",$AU$2-'Indicator Date hidden'!AV174)</f>
        <v>4</v>
      </c>
      <c r="AV173" s="208">
        <f>IF('Indicator Date hidden'!AW174="x","x",$AV$2-'Indicator Date hidden'!AW174)</f>
        <v>0</v>
      </c>
      <c r="AW173" s="208">
        <f>IF('Indicator Date hidden'!AX174="x","x",$AW$2-'Indicator Date hidden'!AX174)</f>
        <v>0</v>
      </c>
      <c r="AX173" s="208">
        <f>IF('Indicator Date hidden'!AY174="x","x",$AX$2-'Indicator Date hidden'!AY174)</f>
        <v>0</v>
      </c>
      <c r="AY173" s="208">
        <f>IF('Indicator Date hidden'!AZ174="x","x",$AY$2-'Indicator Date hidden'!AZ174)</f>
        <v>0</v>
      </c>
      <c r="AZ173" s="208">
        <f>IF('Indicator Date hidden'!BA174="x","x",$AZ$2-'Indicator Date hidden'!BA174)</f>
        <v>0</v>
      </c>
      <c r="BA173">
        <f t="shared" si="25"/>
        <v>30</v>
      </c>
      <c r="BB173" s="21">
        <f t="shared" si="26"/>
        <v>0.63829787234042556</v>
      </c>
      <c r="BC173">
        <f t="shared" si="27"/>
        <v>8</v>
      </c>
      <c r="BD173" s="21">
        <f t="shared" si="28"/>
        <v>1.6035271218227041</v>
      </c>
      <c r="BE173" s="277">
        <f t="shared" si="29"/>
        <v>0</v>
      </c>
    </row>
    <row r="174" spans="1:57" x14ac:dyDescent="0.35">
      <c r="A174" t="s">
        <v>7644</v>
      </c>
      <c r="B174" s="208">
        <f>IF('Indicator Date hidden'!C175="x","x",$B$2-'Indicator Date hidden'!C175)</f>
        <v>0</v>
      </c>
      <c r="C174" s="208">
        <f>IF('Indicator Date hidden'!D175="x","x",$C$2-'Indicator Date hidden'!D175)</f>
        <v>0</v>
      </c>
      <c r="D174" s="208">
        <f>IF('Indicator Date hidden'!E175="x","x",$D$2-'Indicator Date hidden'!E175)</f>
        <v>0</v>
      </c>
      <c r="E174" s="208">
        <f>IF('Indicator Date hidden'!F175="x","x",$E$2-'Indicator Date hidden'!F175)</f>
        <v>0</v>
      </c>
      <c r="F174" s="208">
        <f>IF('Indicator Date hidden'!G175="x","x",$F$2-'Indicator Date hidden'!G175)</f>
        <v>0</v>
      </c>
      <c r="G174" s="208">
        <f>IF('Indicator Date hidden'!H175="x","x",$G$2-'Indicator Date hidden'!H175)</f>
        <v>0</v>
      </c>
      <c r="H174" s="208">
        <f>IF('Indicator Date hidden'!I175="x","x",$H$2-'Indicator Date hidden'!I175)</f>
        <v>0</v>
      </c>
      <c r="I174" s="208">
        <f>IF('Indicator Date hidden'!J175="x","x",$I$2-'Indicator Date hidden'!J175)</f>
        <v>0</v>
      </c>
      <c r="J174" s="208">
        <f>IF('Indicator Date hidden'!K175="x","x",$J$2-'Indicator Date hidden'!K175)</f>
        <v>0</v>
      </c>
      <c r="K174" s="208">
        <f>IF('Indicator Date hidden'!L175="x","x",$K$2-'Indicator Date hidden'!L175)</f>
        <v>0</v>
      </c>
      <c r="L174" s="208">
        <f>IF('Indicator Date hidden'!M175="x","x",$L$2-'Indicator Date hidden'!M175)</f>
        <v>0</v>
      </c>
      <c r="M174" s="208">
        <f>IF('Indicator Date hidden'!N175="x","x",$M$2-'Indicator Date hidden'!N175)</f>
        <v>0</v>
      </c>
      <c r="N174" s="208">
        <f>IF('Indicator Date hidden'!O175="x","x",$N$2-'Indicator Date hidden'!O175)</f>
        <v>0</v>
      </c>
      <c r="O174" s="208">
        <f>IF('Indicator Date hidden'!P175="x","x",$O$2-'Indicator Date hidden'!P175)</f>
        <v>0</v>
      </c>
      <c r="P174" s="208">
        <f>IF('Indicator Date hidden'!Q175="x","x",$P$2-'Indicator Date hidden'!Q175)</f>
        <v>0</v>
      </c>
      <c r="Q174" s="208">
        <f>IF('Indicator Date hidden'!R175="x","x",$Q$2-'Indicator Date hidden'!R175)</f>
        <v>0</v>
      </c>
      <c r="R174" s="208">
        <f>IF('Indicator Date hidden'!S175="x","x",$R$2-'Indicator Date hidden'!S175)</f>
        <v>0</v>
      </c>
      <c r="S174" s="208">
        <f>IF('Indicator Date hidden'!T175="x","x",$S$2-'Indicator Date hidden'!T175)</f>
        <v>0</v>
      </c>
      <c r="T174" s="208">
        <f>IF('Indicator Date hidden'!U175="x","x",$T$2-'Indicator Date hidden'!U175)</f>
        <v>0</v>
      </c>
      <c r="U174" s="208">
        <f>IF('Indicator Date hidden'!V175="x","x",$U$2-'Indicator Date hidden'!V175)</f>
        <v>0</v>
      </c>
      <c r="V174" s="208">
        <f>IF('Indicator Date hidden'!W175="x","x",$V$2-'Indicator Date hidden'!W175)</f>
        <v>0</v>
      </c>
      <c r="W174" s="208">
        <f>IF('Indicator Date hidden'!X175="x","x",$W$2-'Indicator Date hidden'!X175)</f>
        <v>0</v>
      </c>
      <c r="X174" s="208">
        <f>IF('Indicator Date hidden'!Y175="x","x",$X$2-'Indicator Date hidden'!Y175)</f>
        <v>4</v>
      </c>
      <c r="Y174" s="208">
        <f>IF('Indicator Date hidden'!Z175="x","x",$Y$2-'Indicator Date hidden'!Z175)</f>
        <v>0</v>
      </c>
      <c r="Z174" s="208">
        <f>IF('Indicator Date hidden'!AA175="x","x",$Z$2-'Indicator Date hidden'!AA175)</f>
        <v>0</v>
      </c>
      <c r="AA174" s="208">
        <f>IF('Indicator Date hidden'!AB175="x","x",$AA$2-'Indicator Date hidden'!AB175)</f>
        <v>0</v>
      </c>
      <c r="AB174" s="208">
        <f>IF('Indicator Date hidden'!AC175="x","x",$AB$2-'Indicator Date hidden'!AC175)</f>
        <v>0</v>
      </c>
      <c r="AC174" s="208">
        <f>IF('Indicator Date hidden'!AD175="x","x",$AC$2-'Indicator Date hidden'!AD175)</f>
        <v>0</v>
      </c>
      <c r="AD174" s="208">
        <f>IF('Indicator Date hidden'!AE175="x","x",$AD$2-'Indicator Date hidden'!AE175)</f>
        <v>0</v>
      </c>
      <c r="AE174" s="208">
        <f>IF('Indicator Date hidden'!AF175="x","x",$AE$2-'Indicator Date hidden'!AF175)</f>
        <v>0</v>
      </c>
      <c r="AF174" s="208">
        <f>IF('Indicator Date hidden'!AG175="x","x",$AF$2-'Indicator Date hidden'!AG175)</f>
        <v>2</v>
      </c>
      <c r="AG174" s="208">
        <f>IF('Indicator Date hidden'!AH175="x","x",$AG$2-'Indicator Date hidden'!AH175)</f>
        <v>0</v>
      </c>
      <c r="AH174" s="208">
        <f>IF('Indicator Date hidden'!AI175="x","x",$AH$2-'Indicator Date hidden'!AI175)</f>
        <v>0</v>
      </c>
      <c r="AI174" s="208">
        <f>IF('Indicator Date hidden'!AJ175="x","x",$AI$2-'Indicator Date hidden'!AJ175)</f>
        <v>0</v>
      </c>
      <c r="AJ174" s="208">
        <f>IF('Indicator Date hidden'!AK175="x","x",$AJ$2-'Indicator Date hidden'!AK175)</f>
        <v>1</v>
      </c>
      <c r="AK174" s="208">
        <f>IF('Indicator Date hidden'!AL175="x","x",$AK$2-'Indicator Date hidden'!AL175)</f>
        <v>1</v>
      </c>
      <c r="AL174" s="208">
        <f>IF('Indicator Date hidden'!AM175="x","x",$AL$2-'Indicator Date hidden'!AM175)</f>
        <v>0</v>
      </c>
      <c r="AM174" s="208">
        <f>IF('Indicator Date hidden'!AN175="x","x",$AM$2-'Indicator Date hidden'!AN175)</f>
        <v>0</v>
      </c>
      <c r="AN174" s="208">
        <f>IF('Indicator Date hidden'!AO175="x","x",$AN$2-'Indicator Date hidden'!AO175)</f>
        <v>0</v>
      </c>
      <c r="AO174" s="208">
        <f>IF('Indicator Date hidden'!AP175="x","x",$AO$2-'Indicator Date hidden'!AP175)</f>
        <v>0</v>
      </c>
      <c r="AP174" s="208">
        <f>IF('Indicator Date hidden'!AQ175="x","x",$AP$2-'Indicator Date hidden'!AQ175)</f>
        <v>0</v>
      </c>
      <c r="AQ174" s="208">
        <f>IF('Indicator Date hidden'!AR175="x","x",$AQ$2-'Indicator Date hidden'!AR175)</f>
        <v>0</v>
      </c>
      <c r="AR174" s="208">
        <f>IF('Indicator Date hidden'!AS175="x","x",$AR$2-'Indicator Date hidden'!AS175)</f>
        <v>0</v>
      </c>
      <c r="AS174" s="208">
        <f>IF('Indicator Date hidden'!AT175="x","x",$AS$2-'Indicator Date hidden'!AT175)</f>
        <v>0</v>
      </c>
      <c r="AT174" s="208">
        <f>IF('Indicator Date hidden'!AU175="x","x",$AT$2-'Indicator Date hidden'!AU175)</f>
        <v>0</v>
      </c>
      <c r="AU174" s="208">
        <f>IF('Indicator Date hidden'!AV175="x","x",$AU$2-'Indicator Date hidden'!AV175)</f>
        <v>3</v>
      </c>
      <c r="AV174" s="208">
        <f>IF('Indicator Date hidden'!AW175="x","x",$AV$2-'Indicator Date hidden'!AW175)</f>
        <v>0</v>
      </c>
      <c r="AW174" s="208">
        <f>IF('Indicator Date hidden'!AX175="x","x",$AW$2-'Indicator Date hidden'!AX175)</f>
        <v>0</v>
      </c>
      <c r="AX174" s="208">
        <f>IF('Indicator Date hidden'!AY175="x","x",$AX$2-'Indicator Date hidden'!AY175)</f>
        <v>0</v>
      </c>
      <c r="AY174" s="208">
        <f>IF('Indicator Date hidden'!AZ175="x","x",$AY$2-'Indicator Date hidden'!AZ175)</f>
        <v>0</v>
      </c>
      <c r="AZ174" s="208">
        <f>IF('Indicator Date hidden'!BA175="x","x",$AZ$2-'Indicator Date hidden'!BA175)</f>
        <v>0</v>
      </c>
      <c r="BA174">
        <f t="shared" si="25"/>
        <v>11</v>
      </c>
      <c r="BB174" s="21">
        <f t="shared" si="26"/>
        <v>0.21568627450980393</v>
      </c>
      <c r="BC174">
        <f t="shared" si="27"/>
        <v>5</v>
      </c>
      <c r="BD174" s="21">
        <f t="shared" si="28"/>
        <v>0.74921463429579604</v>
      </c>
      <c r="BE174" s="277">
        <f t="shared" si="29"/>
        <v>0</v>
      </c>
    </row>
    <row r="175" spans="1:57" x14ac:dyDescent="0.35">
      <c r="A175" t="s">
        <v>7646</v>
      </c>
      <c r="B175" s="208">
        <f>IF('Indicator Date hidden'!C176="x","x",$B$2-'Indicator Date hidden'!C176)</f>
        <v>0</v>
      </c>
      <c r="C175" s="208">
        <f>IF('Indicator Date hidden'!D176="x","x",$C$2-'Indicator Date hidden'!D176)</f>
        <v>0</v>
      </c>
      <c r="D175" s="208">
        <f>IF('Indicator Date hidden'!E176="x","x",$D$2-'Indicator Date hidden'!E176)</f>
        <v>0</v>
      </c>
      <c r="E175" s="208">
        <f>IF('Indicator Date hidden'!F176="x","x",$E$2-'Indicator Date hidden'!F176)</f>
        <v>0</v>
      </c>
      <c r="F175" s="208">
        <f>IF('Indicator Date hidden'!G176="x","x",$F$2-'Indicator Date hidden'!G176)</f>
        <v>0</v>
      </c>
      <c r="G175" s="208">
        <f>IF('Indicator Date hidden'!H176="x","x",$G$2-'Indicator Date hidden'!H176)</f>
        <v>0</v>
      </c>
      <c r="H175" s="208">
        <f>IF('Indicator Date hidden'!I176="x","x",$H$2-'Indicator Date hidden'!I176)</f>
        <v>0</v>
      </c>
      <c r="I175" s="208">
        <f>IF('Indicator Date hidden'!J176="x","x",$I$2-'Indicator Date hidden'!J176)</f>
        <v>0</v>
      </c>
      <c r="J175" s="208">
        <f>IF('Indicator Date hidden'!K176="x","x",$J$2-'Indicator Date hidden'!K176)</f>
        <v>0</v>
      </c>
      <c r="K175" s="208">
        <f>IF('Indicator Date hidden'!L176="x","x",$K$2-'Indicator Date hidden'!L176)</f>
        <v>0</v>
      </c>
      <c r="L175" s="208">
        <f>IF('Indicator Date hidden'!M176="x","x",$L$2-'Indicator Date hidden'!M176)</f>
        <v>0</v>
      </c>
      <c r="M175" s="208">
        <f>IF('Indicator Date hidden'!N176="x","x",$M$2-'Indicator Date hidden'!N176)</f>
        <v>0</v>
      </c>
      <c r="N175" s="208">
        <f>IF('Indicator Date hidden'!O176="x","x",$N$2-'Indicator Date hidden'!O176)</f>
        <v>0</v>
      </c>
      <c r="O175" s="208">
        <f>IF('Indicator Date hidden'!P176="x","x",$O$2-'Indicator Date hidden'!P176)</f>
        <v>0</v>
      </c>
      <c r="P175" s="208">
        <f>IF('Indicator Date hidden'!Q176="x","x",$P$2-'Indicator Date hidden'!Q176)</f>
        <v>0</v>
      </c>
      <c r="Q175" s="208" t="str">
        <f>IF('Indicator Date hidden'!R176="x","x",$Q$2-'Indicator Date hidden'!R176)</f>
        <v>x</v>
      </c>
      <c r="R175" s="208">
        <f>IF('Indicator Date hidden'!S176="x","x",$R$2-'Indicator Date hidden'!S176)</f>
        <v>0</v>
      </c>
      <c r="S175" s="208">
        <f>IF('Indicator Date hidden'!T176="x","x",$S$2-'Indicator Date hidden'!T176)</f>
        <v>0</v>
      </c>
      <c r="T175" s="208">
        <f>IF('Indicator Date hidden'!U176="x","x",$T$2-'Indicator Date hidden'!U176)</f>
        <v>0</v>
      </c>
      <c r="U175" s="208">
        <f>IF('Indicator Date hidden'!V176="x","x",$U$2-'Indicator Date hidden'!V176)</f>
        <v>0</v>
      </c>
      <c r="V175" s="208">
        <f>IF('Indicator Date hidden'!W176="x","x",$V$2-'Indicator Date hidden'!W176)</f>
        <v>0</v>
      </c>
      <c r="W175" s="208">
        <f>IF('Indicator Date hidden'!X176="x","x",$W$2-'Indicator Date hidden'!X176)</f>
        <v>2</v>
      </c>
      <c r="X175" s="208">
        <f>IF('Indicator Date hidden'!Y176="x","x",$X$2-'Indicator Date hidden'!Y176)</f>
        <v>4</v>
      </c>
      <c r="Y175" s="208">
        <f>IF('Indicator Date hidden'!Z176="x","x",$Y$2-'Indicator Date hidden'!Z176)</f>
        <v>0</v>
      </c>
      <c r="Z175" s="208">
        <f>IF('Indicator Date hidden'!AA176="x","x",$Z$2-'Indicator Date hidden'!AA176)</f>
        <v>0</v>
      </c>
      <c r="AA175" s="208" t="str">
        <f>IF('Indicator Date hidden'!AB176="x","x",$AA$2-'Indicator Date hidden'!AB176)</f>
        <v>x</v>
      </c>
      <c r="AB175" s="208">
        <f>IF('Indicator Date hidden'!AC176="x","x",$AB$2-'Indicator Date hidden'!AC176)</f>
        <v>0</v>
      </c>
      <c r="AC175" s="208">
        <f>IF('Indicator Date hidden'!AD176="x","x",$AC$2-'Indicator Date hidden'!AD176)</f>
        <v>0</v>
      </c>
      <c r="AD175" s="208" t="str">
        <f>IF('Indicator Date hidden'!AE176="x","x",$AD$2-'Indicator Date hidden'!AE176)</f>
        <v>x</v>
      </c>
      <c r="AE175" s="208">
        <f>IF('Indicator Date hidden'!AF176="x","x",$AE$2-'Indicator Date hidden'!AF176)</f>
        <v>0</v>
      </c>
      <c r="AF175" s="208">
        <f>IF('Indicator Date hidden'!AG176="x","x",$AF$2-'Indicator Date hidden'!AG176)</f>
        <v>4</v>
      </c>
      <c r="AG175" s="208">
        <f>IF('Indicator Date hidden'!AH176="x","x",$AG$2-'Indicator Date hidden'!AH176)</f>
        <v>0</v>
      </c>
      <c r="AH175" s="208">
        <f>IF('Indicator Date hidden'!AI176="x","x",$AH$2-'Indicator Date hidden'!AI176)</f>
        <v>0</v>
      </c>
      <c r="AI175" s="208">
        <f>IF('Indicator Date hidden'!AJ176="x","x",$AI$2-'Indicator Date hidden'!AJ176)</f>
        <v>0</v>
      </c>
      <c r="AJ175" s="208" t="str">
        <f>IF('Indicator Date hidden'!AK176="x","x",$AJ$2-'Indicator Date hidden'!AK176)</f>
        <v>x</v>
      </c>
      <c r="AK175" s="208">
        <f>IF('Indicator Date hidden'!AL176="x","x",$AK$2-'Indicator Date hidden'!AL176)</f>
        <v>1</v>
      </c>
      <c r="AL175" s="208">
        <f>IF('Indicator Date hidden'!AM176="x","x",$AL$2-'Indicator Date hidden'!AM176)</f>
        <v>0</v>
      </c>
      <c r="AM175" s="208">
        <f>IF('Indicator Date hidden'!AN176="x","x",$AM$2-'Indicator Date hidden'!AN176)</f>
        <v>0</v>
      </c>
      <c r="AN175" s="208">
        <f>IF('Indicator Date hidden'!AO176="x","x",$AN$2-'Indicator Date hidden'!AO176)</f>
        <v>0</v>
      </c>
      <c r="AO175" s="208" t="str">
        <f>IF('Indicator Date hidden'!AP176="x","x",$AO$2-'Indicator Date hidden'!AP176)</f>
        <v>x</v>
      </c>
      <c r="AP175" s="208" t="str">
        <f>IF('Indicator Date hidden'!AQ176="x","x",$AP$2-'Indicator Date hidden'!AQ176)</f>
        <v>x</v>
      </c>
      <c r="AQ175" s="208">
        <f>IF('Indicator Date hidden'!AR176="x","x",$AQ$2-'Indicator Date hidden'!AR176)</f>
        <v>4</v>
      </c>
      <c r="AR175" s="208">
        <f>IF('Indicator Date hidden'!AS176="x","x",$AR$2-'Indicator Date hidden'!AS176)</f>
        <v>0</v>
      </c>
      <c r="AS175" s="208" t="str">
        <f>IF('Indicator Date hidden'!AT176="x","x",$AS$2-'Indicator Date hidden'!AT176)</f>
        <v>x</v>
      </c>
      <c r="AT175" s="208">
        <f>IF('Indicator Date hidden'!AU176="x","x",$AT$2-'Indicator Date hidden'!AU176)</f>
        <v>0</v>
      </c>
      <c r="AU175" s="208">
        <f>IF('Indicator Date hidden'!AV176="x","x",$AU$2-'Indicator Date hidden'!AV176)</f>
        <v>3</v>
      </c>
      <c r="AV175" s="208">
        <f>IF('Indicator Date hidden'!AW176="x","x",$AV$2-'Indicator Date hidden'!AW176)</f>
        <v>0</v>
      </c>
      <c r="AW175" s="208">
        <f>IF('Indicator Date hidden'!AX176="x","x",$AW$2-'Indicator Date hidden'!AX176)</f>
        <v>0</v>
      </c>
      <c r="AX175" s="208">
        <f>IF('Indicator Date hidden'!AY176="x","x",$AX$2-'Indicator Date hidden'!AY176)</f>
        <v>0</v>
      </c>
      <c r="AY175" s="208">
        <f>IF('Indicator Date hidden'!AZ176="x","x",$AY$2-'Indicator Date hidden'!AZ176)</f>
        <v>0</v>
      </c>
      <c r="AZ175" s="208">
        <f>IF('Indicator Date hidden'!BA176="x","x",$AZ$2-'Indicator Date hidden'!BA176)</f>
        <v>0</v>
      </c>
      <c r="BA175">
        <f t="shared" si="25"/>
        <v>18</v>
      </c>
      <c r="BB175" s="21">
        <f t="shared" si="26"/>
        <v>0.40909090909090912</v>
      </c>
      <c r="BC175">
        <f t="shared" si="27"/>
        <v>6</v>
      </c>
      <c r="BD175" s="21">
        <f t="shared" si="28"/>
        <v>1.1143318792846604</v>
      </c>
      <c r="BE175" s="277">
        <f t="shared" si="29"/>
        <v>0</v>
      </c>
    </row>
    <row r="176" spans="1:57" x14ac:dyDescent="0.35">
      <c r="A176" t="s">
        <v>7647</v>
      </c>
      <c r="B176" s="208">
        <f>IF('Indicator Date hidden'!C177="x","x",$B$2-'Indicator Date hidden'!C177)</f>
        <v>0</v>
      </c>
      <c r="C176" s="208">
        <f>IF('Indicator Date hidden'!D177="x","x",$C$2-'Indicator Date hidden'!D177)</f>
        <v>0</v>
      </c>
      <c r="D176" s="208">
        <f>IF('Indicator Date hidden'!E177="x","x",$D$2-'Indicator Date hidden'!E177)</f>
        <v>0</v>
      </c>
      <c r="E176" s="208">
        <f>IF('Indicator Date hidden'!F177="x","x",$E$2-'Indicator Date hidden'!F177)</f>
        <v>0</v>
      </c>
      <c r="F176" s="208">
        <f>IF('Indicator Date hidden'!G177="x","x",$F$2-'Indicator Date hidden'!G177)</f>
        <v>0</v>
      </c>
      <c r="G176" s="208">
        <f>IF('Indicator Date hidden'!H177="x","x",$G$2-'Indicator Date hidden'!H177)</f>
        <v>0</v>
      </c>
      <c r="H176" s="208">
        <f>IF('Indicator Date hidden'!I177="x","x",$H$2-'Indicator Date hidden'!I177)</f>
        <v>0</v>
      </c>
      <c r="I176" s="208">
        <f>IF('Indicator Date hidden'!J177="x","x",$I$2-'Indicator Date hidden'!J177)</f>
        <v>0</v>
      </c>
      <c r="J176" s="208">
        <f>IF('Indicator Date hidden'!K177="x","x",$J$2-'Indicator Date hidden'!K177)</f>
        <v>0</v>
      </c>
      <c r="K176" s="208">
        <f>IF('Indicator Date hidden'!L177="x","x",$K$2-'Indicator Date hidden'!L177)</f>
        <v>0</v>
      </c>
      <c r="L176" s="208">
        <f>IF('Indicator Date hidden'!M177="x","x",$L$2-'Indicator Date hidden'!M177)</f>
        <v>0</v>
      </c>
      <c r="M176" s="208">
        <f>IF('Indicator Date hidden'!N177="x","x",$M$2-'Indicator Date hidden'!N177)</f>
        <v>0</v>
      </c>
      <c r="N176" s="208">
        <f>IF('Indicator Date hidden'!O177="x","x",$N$2-'Indicator Date hidden'!O177)</f>
        <v>0</v>
      </c>
      <c r="O176" s="208">
        <f>IF('Indicator Date hidden'!P177="x","x",$O$2-'Indicator Date hidden'!P177)</f>
        <v>0</v>
      </c>
      <c r="P176" s="208">
        <f>IF('Indicator Date hidden'!Q177="x","x",$P$2-'Indicator Date hidden'!Q177)</f>
        <v>0</v>
      </c>
      <c r="Q176" s="208">
        <f>IF('Indicator Date hidden'!R177="x","x",$Q$2-'Indicator Date hidden'!R177)</f>
        <v>8</v>
      </c>
      <c r="R176" s="208">
        <f>IF('Indicator Date hidden'!S177="x","x",$R$2-'Indicator Date hidden'!S177)</f>
        <v>0</v>
      </c>
      <c r="S176" s="208">
        <f>IF('Indicator Date hidden'!T177="x","x",$S$2-'Indicator Date hidden'!T177)</f>
        <v>0</v>
      </c>
      <c r="T176" s="208">
        <f>IF('Indicator Date hidden'!U177="x","x",$T$2-'Indicator Date hidden'!U177)</f>
        <v>0</v>
      </c>
      <c r="U176" s="208" t="str">
        <f>IF('Indicator Date hidden'!V177="x","x",$U$2-'Indicator Date hidden'!V177)</f>
        <v>x</v>
      </c>
      <c r="V176" s="208">
        <f>IF('Indicator Date hidden'!W177="x","x",$V$2-'Indicator Date hidden'!W177)</f>
        <v>0</v>
      </c>
      <c r="W176" s="208" t="str">
        <f>IF('Indicator Date hidden'!X177="x","x",$W$2-'Indicator Date hidden'!X177)</f>
        <v>x</v>
      </c>
      <c r="X176" s="208">
        <f>IF('Indicator Date hidden'!Y177="x","x",$X$2-'Indicator Date hidden'!Y177)</f>
        <v>4</v>
      </c>
      <c r="Y176" s="208">
        <f>IF('Indicator Date hidden'!Z177="x","x",$Y$2-'Indicator Date hidden'!Z177)</f>
        <v>0</v>
      </c>
      <c r="Z176" s="208">
        <f>IF('Indicator Date hidden'!AA177="x","x",$Z$2-'Indicator Date hidden'!AA177)</f>
        <v>0</v>
      </c>
      <c r="AA176" s="208">
        <f>IF('Indicator Date hidden'!AB177="x","x",$AA$2-'Indicator Date hidden'!AB177)</f>
        <v>1</v>
      </c>
      <c r="AB176" s="208">
        <f>IF('Indicator Date hidden'!AC177="x","x",$AB$2-'Indicator Date hidden'!AC177)</f>
        <v>0</v>
      </c>
      <c r="AC176" s="208">
        <f>IF('Indicator Date hidden'!AD177="x","x",$AC$2-'Indicator Date hidden'!AD177)</f>
        <v>0</v>
      </c>
      <c r="AD176" s="208" t="str">
        <f>IF('Indicator Date hidden'!AE177="x","x",$AD$2-'Indicator Date hidden'!AE177)</f>
        <v>x</v>
      </c>
      <c r="AE176" s="208">
        <f>IF('Indicator Date hidden'!AF177="x","x",$AE$2-'Indicator Date hidden'!AF177)</f>
        <v>0</v>
      </c>
      <c r="AF176" s="208" t="str">
        <f>IF('Indicator Date hidden'!AG177="x","x",$AF$2-'Indicator Date hidden'!AG177)</f>
        <v>x</v>
      </c>
      <c r="AG176" s="208">
        <f>IF('Indicator Date hidden'!AH177="x","x",$AG$2-'Indicator Date hidden'!AH177)</f>
        <v>0</v>
      </c>
      <c r="AH176" s="208">
        <f>IF('Indicator Date hidden'!AI177="x","x",$AH$2-'Indicator Date hidden'!AI177)</f>
        <v>0</v>
      </c>
      <c r="AI176" s="208">
        <f>IF('Indicator Date hidden'!AJ177="x","x",$AI$2-'Indicator Date hidden'!AJ177)</f>
        <v>0</v>
      </c>
      <c r="AJ176" s="208" t="str">
        <f>IF('Indicator Date hidden'!AK177="x","x",$AJ$2-'Indicator Date hidden'!AK177)</f>
        <v>x</v>
      </c>
      <c r="AK176" s="208">
        <f>IF('Indicator Date hidden'!AL177="x","x",$AK$2-'Indicator Date hidden'!AL177)</f>
        <v>1</v>
      </c>
      <c r="AL176" s="208">
        <f>IF('Indicator Date hidden'!AM177="x","x",$AL$2-'Indicator Date hidden'!AM177)</f>
        <v>0</v>
      </c>
      <c r="AM176" s="208">
        <f>IF('Indicator Date hidden'!AN177="x","x",$AM$2-'Indicator Date hidden'!AN177)</f>
        <v>0</v>
      </c>
      <c r="AN176" s="208">
        <f>IF('Indicator Date hidden'!AO177="x","x",$AN$2-'Indicator Date hidden'!AO177)</f>
        <v>0</v>
      </c>
      <c r="AO176" s="208">
        <f>IF('Indicator Date hidden'!AP177="x","x",$AO$2-'Indicator Date hidden'!AP177)</f>
        <v>1</v>
      </c>
      <c r="AP176" s="208">
        <f>IF('Indicator Date hidden'!AQ177="x","x",$AP$2-'Indicator Date hidden'!AQ177)</f>
        <v>1</v>
      </c>
      <c r="AQ176" s="208">
        <f>IF('Indicator Date hidden'!AR177="x","x",$AQ$2-'Indicator Date hidden'!AR177)</f>
        <v>4</v>
      </c>
      <c r="AR176" s="208">
        <f>IF('Indicator Date hidden'!AS177="x","x",$AR$2-'Indicator Date hidden'!AS177)</f>
        <v>0</v>
      </c>
      <c r="AS176" s="208">
        <f>IF('Indicator Date hidden'!AT177="x","x",$AS$2-'Indicator Date hidden'!AT177)</f>
        <v>0</v>
      </c>
      <c r="AT176" s="208">
        <f>IF('Indicator Date hidden'!AU177="x","x",$AT$2-'Indicator Date hidden'!AU177)</f>
        <v>0</v>
      </c>
      <c r="AU176" s="208">
        <f>IF('Indicator Date hidden'!AV177="x","x",$AU$2-'Indicator Date hidden'!AV177)</f>
        <v>1</v>
      </c>
      <c r="AV176" s="208">
        <f>IF('Indicator Date hidden'!AW177="x","x",$AV$2-'Indicator Date hidden'!AW177)</f>
        <v>0</v>
      </c>
      <c r="AW176" s="208">
        <f>IF('Indicator Date hidden'!AX177="x","x",$AW$2-'Indicator Date hidden'!AX177)</f>
        <v>0</v>
      </c>
      <c r="AX176" s="208">
        <f>IF('Indicator Date hidden'!AY177="x","x",$AX$2-'Indicator Date hidden'!AY177)</f>
        <v>0</v>
      </c>
      <c r="AY176" s="208">
        <f>IF('Indicator Date hidden'!AZ177="x","x",$AY$2-'Indicator Date hidden'!AZ177)</f>
        <v>0</v>
      </c>
      <c r="AZ176" s="208">
        <f>IF('Indicator Date hidden'!BA177="x","x",$AZ$2-'Indicator Date hidden'!BA177)</f>
        <v>0</v>
      </c>
      <c r="BA176">
        <f t="shared" si="25"/>
        <v>21</v>
      </c>
      <c r="BB176" s="21">
        <f t="shared" si="26"/>
        <v>0.45652173913043476</v>
      </c>
      <c r="BC176">
        <f t="shared" si="27"/>
        <v>8</v>
      </c>
      <c r="BD176" s="21">
        <f t="shared" si="28"/>
        <v>1.4096950292933457</v>
      </c>
      <c r="BE176" s="277">
        <f t="shared" si="29"/>
        <v>0</v>
      </c>
    </row>
    <row r="177" spans="1:57" x14ac:dyDescent="0.35">
      <c r="A177" t="s">
        <v>7648</v>
      </c>
      <c r="B177" s="208">
        <f>IF('Indicator Date hidden'!C178="x","x",$B$2-'Indicator Date hidden'!C178)</f>
        <v>0</v>
      </c>
      <c r="C177" s="208">
        <f>IF('Indicator Date hidden'!D178="x","x",$C$2-'Indicator Date hidden'!D178)</f>
        <v>0</v>
      </c>
      <c r="D177" s="208">
        <f>IF('Indicator Date hidden'!E178="x","x",$D$2-'Indicator Date hidden'!E178)</f>
        <v>0</v>
      </c>
      <c r="E177" s="208">
        <f>IF('Indicator Date hidden'!F178="x","x",$E$2-'Indicator Date hidden'!F178)</f>
        <v>0</v>
      </c>
      <c r="F177" s="208">
        <f>IF('Indicator Date hidden'!G178="x","x",$F$2-'Indicator Date hidden'!G178)</f>
        <v>0</v>
      </c>
      <c r="G177" s="208">
        <f>IF('Indicator Date hidden'!H178="x","x",$G$2-'Indicator Date hidden'!H178)</f>
        <v>0</v>
      </c>
      <c r="H177" s="208">
        <f>IF('Indicator Date hidden'!I178="x","x",$H$2-'Indicator Date hidden'!I178)</f>
        <v>0</v>
      </c>
      <c r="I177" s="208">
        <f>IF('Indicator Date hidden'!J178="x","x",$I$2-'Indicator Date hidden'!J178)</f>
        <v>0</v>
      </c>
      <c r="J177" s="208">
        <f>IF('Indicator Date hidden'!K178="x","x",$J$2-'Indicator Date hidden'!K178)</f>
        <v>0</v>
      </c>
      <c r="K177" s="208">
        <f>IF('Indicator Date hidden'!L178="x","x",$K$2-'Indicator Date hidden'!L178)</f>
        <v>0</v>
      </c>
      <c r="L177" s="208">
        <f>IF('Indicator Date hidden'!M178="x","x",$L$2-'Indicator Date hidden'!M178)</f>
        <v>0</v>
      </c>
      <c r="M177" s="208">
        <f>IF('Indicator Date hidden'!N178="x","x",$M$2-'Indicator Date hidden'!N178)</f>
        <v>0</v>
      </c>
      <c r="N177" s="208">
        <f>IF('Indicator Date hidden'!O178="x","x",$N$2-'Indicator Date hidden'!O178)</f>
        <v>0</v>
      </c>
      <c r="O177" s="208">
        <f>IF('Indicator Date hidden'!P178="x","x",$O$2-'Indicator Date hidden'!P178)</f>
        <v>0</v>
      </c>
      <c r="P177" s="208">
        <f>IF('Indicator Date hidden'!Q178="x","x",$P$2-'Indicator Date hidden'!Q178)</f>
        <v>0</v>
      </c>
      <c r="Q177" s="208">
        <f>IF('Indicator Date hidden'!R178="x","x",$Q$2-'Indicator Date hidden'!R178)</f>
        <v>2</v>
      </c>
      <c r="R177" s="208">
        <f>IF('Indicator Date hidden'!S178="x","x",$R$2-'Indicator Date hidden'!S178)</f>
        <v>0</v>
      </c>
      <c r="S177" s="208">
        <f>IF('Indicator Date hidden'!T178="x","x",$S$2-'Indicator Date hidden'!T178)</f>
        <v>0</v>
      </c>
      <c r="T177" s="208">
        <f>IF('Indicator Date hidden'!U178="x","x",$T$2-'Indicator Date hidden'!U178)</f>
        <v>0</v>
      </c>
      <c r="U177" s="208">
        <f>IF('Indicator Date hidden'!V178="x","x",$U$2-'Indicator Date hidden'!V178)</f>
        <v>0</v>
      </c>
      <c r="V177" s="208">
        <f>IF('Indicator Date hidden'!W178="x","x",$V$2-'Indicator Date hidden'!W178)</f>
        <v>0</v>
      </c>
      <c r="W177" s="208">
        <f>IF('Indicator Date hidden'!X178="x","x",$W$2-'Indicator Date hidden'!X178)</f>
        <v>2</v>
      </c>
      <c r="X177" s="208">
        <f>IF('Indicator Date hidden'!Y178="x","x",$X$2-'Indicator Date hidden'!Y178)</f>
        <v>4</v>
      </c>
      <c r="Y177" s="208">
        <f>IF('Indicator Date hidden'!Z178="x","x",$Y$2-'Indicator Date hidden'!Z178)</f>
        <v>0</v>
      </c>
      <c r="Z177" s="208">
        <f>IF('Indicator Date hidden'!AA178="x","x",$Z$2-'Indicator Date hidden'!AA178)</f>
        <v>0</v>
      </c>
      <c r="AA177" s="208">
        <f>IF('Indicator Date hidden'!AB178="x","x",$AA$2-'Indicator Date hidden'!AB178)</f>
        <v>0</v>
      </c>
      <c r="AB177" s="208">
        <f>IF('Indicator Date hidden'!AC178="x","x",$AB$2-'Indicator Date hidden'!AC178)</f>
        <v>0</v>
      </c>
      <c r="AC177" s="208">
        <f>IF('Indicator Date hidden'!AD178="x","x",$AC$2-'Indicator Date hidden'!AD178)</f>
        <v>0</v>
      </c>
      <c r="AD177" s="208" t="str">
        <f>IF('Indicator Date hidden'!AE178="x","x",$AD$2-'Indicator Date hidden'!AE178)</f>
        <v>x</v>
      </c>
      <c r="AE177" s="208">
        <f>IF('Indicator Date hidden'!AF178="x","x",$AE$2-'Indicator Date hidden'!AF178)</f>
        <v>0</v>
      </c>
      <c r="AF177" s="208">
        <f>IF('Indicator Date hidden'!AG178="x","x",$AF$2-'Indicator Date hidden'!AG178)</f>
        <v>3</v>
      </c>
      <c r="AG177" s="208">
        <f>IF('Indicator Date hidden'!AH178="x","x",$AG$2-'Indicator Date hidden'!AH178)</f>
        <v>0</v>
      </c>
      <c r="AH177" s="208">
        <f>IF('Indicator Date hidden'!AI178="x","x",$AH$2-'Indicator Date hidden'!AI178)</f>
        <v>0</v>
      </c>
      <c r="AI177" s="208">
        <f>IF('Indicator Date hidden'!AJ178="x","x",$AI$2-'Indicator Date hidden'!AJ178)</f>
        <v>0</v>
      </c>
      <c r="AJ177" s="208" t="str">
        <f>IF('Indicator Date hidden'!AK178="x","x",$AJ$2-'Indicator Date hidden'!AK178)</f>
        <v>x</v>
      </c>
      <c r="AK177" s="208">
        <f>IF('Indicator Date hidden'!AL178="x","x",$AK$2-'Indicator Date hidden'!AL178)</f>
        <v>1</v>
      </c>
      <c r="AL177" s="208">
        <f>IF('Indicator Date hidden'!AM178="x","x",$AL$2-'Indicator Date hidden'!AM178)</f>
        <v>0</v>
      </c>
      <c r="AM177" s="208">
        <f>IF('Indicator Date hidden'!AN178="x","x",$AM$2-'Indicator Date hidden'!AN178)</f>
        <v>0</v>
      </c>
      <c r="AN177" s="208">
        <f>IF('Indicator Date hidden'!AO178="x","x",$AN$2-'Indicator Date hidden'!AO178)</f>
        <v>0</v>
      </c>
      <c r="AO177" s="208">
        <f>IF('Indicator Date hidden'!AP178="x","x",$AO$2-'Indicator Date hidden'!AP178)</f>
        <v>0</v>
      </c>
      <c r="AP177" s="208">
        <f>IF('Indicator Date hidden'!AQ178="x","x",$AP$2-'Indicator Date hidden'!AQ178)</f>
        <v>0</v>
      </c>
      <c r="AQ177" s="208">
        <f>IF('Indicator Date hidden'!AR178="x","x",$AQ$2-'Indicator Date hidden'!AR178)</f>
        <v>4</v>
      </c>
      <c r="AR177" s="208">
        <f>IF('Indicator Date hidden'!AS178="x","x",$AR$2-'Indicator Date hidden'!AS178)</f>
        <v>0</v>
      </c>
      <c r="AS177" s="208">
        <f>IF('Indicator Date hidden'!AT178="x","x",$AS$2-'Indicator Date hidden'!AT178)</f>
        <v>0</v>
      </c>
      <c r="AT177" s="208">
        <f>IF('Indicator Date hidden'!AU178="x","x",$AT$2-'Indicator Date hidden'!AU178)</f>
        <v>0</v>
      </c>
      <c r="AU177" s="208">
        <f>IF('Indicator Date hidden'!AV178="x","x",$AU$2-'Indicator Date hidden'!AV178)</f>
        <v>3</v>
      </c>
      <c r="AV177" s="208">
        <f>IF('Indicator Date hidden'!AW178="x","x",$AV$2-'Indicator Date hidden'!AW178)</f>
        <v>0</v>
      </c>
      <c r="AW177" s="208">
        <f>IF('Indicator Date hidden'!AX178="x","x",$AW$2-'Indicator Date hidden'!AX178)</f>
        <v>0</v>
      </c>
      <c r="AX177" s="208">
        <f>IF('Indicator Date hidden'!AY178="x","x",$AX$2-'Indicator Date hidden'!AY178)</f>
        <v>0</v>
      </c>
      <c r="AY177" s="208">
        <f>IF('Indicator Date hidden'!AZ178="x","x",$AY$2-'Indicator Date hidden'!AZ178)</f>
        <v>0</v>
      </c>
      <c r="AZ177" s="208">
        <f>IF('Indicator Date hidden'!BA178="x","x",$AZ$2-'Indicator Date hidden'!BA178)</f>
        <v>0</v>
      </c>
      <c r="BA177">
        <f t="shared" si="25"/>
        <v>19</v>
      </c>
      <c r="BB177" s="21">
        <f t="shared" si="26"/>
        <v>0.38775510204081631</v>
      </c>
      <c r="BC177">
        <f t="shared" si="27"/>
        <v>7</v>
      </c>
      <c r="BD177" s="21">
        <f t="shared" si="28"/>
        <v>1.0265123542823911</v>
      </c>
      <c r="BE177" s="277">
        <f t="shared" si="29"/>
        <v>0</v>
      </c>
    </row>
    <row r="178" spans="1:57" x14ac:dyDescent="0.35">
      <c r="A178" t="s">
        <v>7649</v>
      </c>
      <c r="B178" s="208">
        <f>IF('Indicator Date hidden'!C179="x","x",$B$2-'Indicator Date hidden'!C179)</f>
        <v>0</v>
      </c>
      <c r="C178" s="208">
        <f>IF('Indicator Date hidden'!D179="x","x",$C$2-'Indicator Date hidden'!D179)</f>
        <v>0</v>
      </c>
      <c r="D178" s="208">
        <f>IF('Indicator Date hidden'!E179="x","x",$D$2-'Indicator Date hidden'!E179)</f>
        <v>0</v>
      </c>
      <c r="E178" s="208">
        <f>IF('Indicator Date hidden'!F179="x","x",$E$2-'Indicator Date hidden'!F179)</f>
        <v>0</v>
      </c>
      <c r="F178" s="208">
        <f>IF('Indicator Date hidden'!G179="x","x",$F$2-'Indicator Date hidden'!G179)</f>
        <v>0</v>
      </c>
      <c r="G178" s="208">
        <f>IF('Indicator Date hidden'!H179="x","x",$G$2-'Indicator Date hidden'!H179)</f>
        <v>0</v>
      </c>
      <c r="H178" s="208">
        <f>IF('Indicator Date hidden'!I179="x","x",$H$2-'Indicator Date hidden'!I179)</f>
        <v>0</v>
      </c>
      <c r="I178" s="208">
        <f>IF('Indicator Date hidden'!J179="x","x",$I$2-'Indicator Date hidden'!J179)</f>
        <v>0</v>
      </c>
      <c r="J178" s="208">
        <f>IF('Indicator Date hidden'!K179="x","x",$J$2-'Indicator Date hidden'!K179)</f>
        <v>0</v>
      </c>
      <c r="K178" s="208">
        <f>IF('Indicator Date hidden'!L179="x","x",$K$2-'Indicator Date hidden'!L179)</f>
        <v>0</v>
      </c>
      <c r="L178" s="208">
        <f>IF('Indicator Date hidden'!M179="x","x",$L$2-'Indicator Date hidden'!M179)</f>
        <v>0</v>
      </c>
      <c r="M178" s="208">
        <f>IF('Indicator Date hidden'!N179="x","x",$M$2-'Indicator Date hidden'!N179)</f>
        <v>0</v>
      </c>
      <c r="N178" s="208">
        <f>IF('Indicator Date hidden'!O179="x","x",$N$2-'Indicator Date hidden'!O179)</f>
        <v>0</v>
      </c>
      <c r="O178" s="208">
        <f>IF('Indicator Date hidden'!P179="x","x",$O$2-'Indicator Date hidden'!P179)</f>
        <v>0</v>
      </c>
      <c r="P178" s="208">
        <f>IF('Indicator Date hidden'!Q179="x","x",$P$2-'Indicator Date hidden'!Q179)</f>
        <v>0</v>
      </c>
      <c r="Q178" s="208" t="str">
        <f>IF('Indicator Date hidden'!R179="x","x",$Q$2-'Indicator Date hidden'!R179)</f>
        <v>x</v>
      </c>
      <c r="R178" s="208">
        <f>IF('Indicator Date hidden'!S179="x","x",$R$2-'Indicator Date hidden'!S179)</f>
        <v>0</v>
      </c>
      <c r="S178" s="208">
        <f>IF('Indicator Date hidden'!T179="x","x",$S$2-'Indicator Date hidden'!T179)</f>
        <v>0</v>
      </c>
      <c r="T178" s="208">
        <f>IF('Indicator Date hidden'!U179="x","x",$T$2-'Indicator Date hidden'!U179)</f>
        <v>0</v>
      </c>
      <c r="U178" s="208">
        <f>IF('Indicator Date hidden'!V179="x","x",$U$2-'Indicator Date hidden'!V179)</f>
        <v>0</v>
      </c>
      <c r="V178" s="208">
        <f>IF('Indicator Date hidden'!W179="x","x",$V$2-'Indicator Date hidden'!W179)</f>
        <v>0</v>
      </c>
      <c r="W178" s="208">
        <f>IF('Indicator Date hidden'!X179="x","x",$W$2-'Indicator Date hidden'!X179)</f>
        <v>1</v>
      </c>
      <c r="X178" s="208">
        <f>IF('Indicator Date hidden'!Y179="x","x",$X$2-'Indicator Date hidden'!Y179)</f>
        <v>3</v>
      </c>
      <c r="Y178" s="208">
        <f>IF('Indicator Date hidden'!Z179="x","x",$Y$2-'Indicator Date hidden'!Z179)</f>
        <v>0</v>
      </c>
      <c r="Z178" s="208">
        <f>IF('Indicator Date hidden'!AA179="x","x",$Z$2-'Indicator Date hidden'!AA179)</f>
        <v>0</v>
      </c>
      <c r="AA178" s="208" t="str">
        <f>IF('Indicator Date hidden'!AB179="x","x",$AA$2-'Indicator Date hidden'!AB179)</f>
        <v>x</v>
      </c>
      <c r="AB178" s="208">
        <f>IF('Indicator Date hidden'!AC179="x","x",$AB$2-'Indicator Date hidden'!AC179)</f>
        <v>0</v>
      </c>
      <c r="AC178" s="208">
        <f>IF('Indicator Date hidden'!AD179="x","x",$AC$2-'Indicator Date hidden'!AD179)</f>
        <v>0</v>
      </c>
      <c r="AD178" s="208">
        <f>IF('Indicator Date hidden'!AE179="x","x",$AD$2-'Indicator Date hidden'!AE179)</f>
        <v>0</v>
      </c>
      <c r="AE178" s="208">
        <f>IF('Indicator Date hidden'!AF179="x","x",$AE$2-'Indicator Date hidden'!AF179)</f>
        <v>0</v>
      </c>
      <c r="AF178" s="208">
        <f>IF('Indicator Date hidden'!AG179="x","x",$AF$2-'Indicator Date hidden'!AG179)</f>
        <v>1</v>
      </c>
      <c r="AG178" s="208">
        <f>IF('Indicator Date hidden'!AH179="x","x",$AG$2-'Indicator Date hidden'!AH179)</f>
        <v>0</v>
      </c>
      <c r="AH178" s="208">
        <f>IF('Indicator Date hidden'!AI179="x","x",$AH$2-'Indicator Date hidden'!AI179)</f>
        <v>0</v>
      </c>
      <c r="AI178" s="208">
        <f>IF('Indicator Date hidden'!AJ179="x","x",$AI$2-'Indicator Date hidden'!AJ179)</f>
        <v>0</v>
      </c>
      <c r="AJ178" s="208">
        <f>IF('Indicator Date hidden'!AK179="x","x",$AJ$2-'Indicator Date hidden'!AK179)</f>
        <v>1</v>
      </c>
      <c r="AK178" s="208">
        <f>IF('Indicator Date hidden'!AL179="x","x",$AK$2-'Indicator Date hidden'!AL179)</f>
        <v>0</v>
      </c>
      <c r="AL178" s="208">
        <f>IF('Indicator Date hidden'!AM179="x","x",$AL$2-'Indicator Date hidden'!AM179)</f>
        <v>0</v>
      </c>
      <c r="AM178" s="208">
        <f>IF('Indicator Date hidden'!AN179="x","x",$AM$2-'Indicator Date hidden'!AN179)</f>
        <v>0</v>
      </c>
      <c r="AN178" s="208">
        <f>IF('Indicator Date hidden'!AO179="x","x",$AN$2-'Indicator Date hidden'!AO179)</f>
        <v>0</v>
      </c>
      <c r="AO178" s="208">
        <f>IF('Indicator Date hidden'!AP179="x","x",$AO$2-'Indicator Date hidden'!AP179)</f>
        <v>0</v>
      </c>
      <c r="AP178" s="208">
        <f>IF('Indicator Date hidden'!AQ179="x","x",$AP$2-'Indicator Date hidden'!AQ179)</f>
        <v>0</v>
      </c>
      <c r="AQ178" s="208">
        <f>IF('Indicator Date hidden'!AR179="x","x",$AQ$2-'Indicator Date hidden'!AR179)</f>
        <v>0</v>
      </c>
      <c r="AR178" s="208">
        <f>IF('Indicator Date hidden'!AS179="x","x",$AR$2-'Indicator Date hidden'!AS179)</f>
        <v>0</v>
      </c>
      <c r="AS178" s="208">
        <f>IF('Indicator Date hidden'!AT179="x","x",$AS$2-'Indicator Date hidden'!AT179)</f>
        <v>0</v>
      </c>
      <c r="AT178" s="208">
        <f>IF('Indicator Date hidden'!AU179="x","x",$AT$2-'Indicator Date hidden'!AU179)</f>
        <v>0</v>
      </c>
      <c r="AU178" s="208">
        <f>IF('Indicator Date hidden'!AV179="x","x",$AU$2-'Indicator Date hidden'!AV179)</f>
        <v>1</v>
      </c>
      <c r="AV178" s="208">
        <f>IF('Indicator Date hidden'!AW179="x","x",$AV$2-'Indicator Date hidden'!AW179)</f>
        <v>0</v>
      </c>
      <c r="AW178" s="208">
        <f>IF('Indicator Date hidden'!AX179="x","x",$AW$2-'Indicator Date hidden'!AX179)</f>
        <v>0</v>
      </c>
      <c r="AX178" s="208">
        <f>IF('Indicator Date hidden'!AY179="x","x",$AX$2-'Indicator Date hidden'!AY179)</f>
        <v>0</v>
      </c>
      <c r="AY178" s="208">
        <f>IF('Indicator Date hidden'!AZ179="x","x",$AY$2-'Indicator Date hidden'!AZ179)</f>
        <v>0</v>
      </c>
      <c r="AZ178" s="208">
        <f>IF('Indicator Date hidden'!BA179="x","x",$AZ$2-'Indicator Date hidden'!BA179)</f>
        <v>0</v>
      </c>
      <c r="BA178">
        <f t="shared" si="25"/>
        <v>7</v>
      </c>
      <c r="BB178" s="21">
        <f t="shared" si="26"/>
        <v>0.14285714285714285</v>
      </c>
      <c r="BC178">
        <f t="shared" si="27"/>
        <v>5</v>
      </c>
      <c r="BD178" s="21">
        <f t="shared" si="28"/>
        <v>0.49487165930539351</v>
      </c>
      <c r="BE178" s="277">
        <f t="shared" si="29"/>
        <v>0</v>
      </c>
    </row>
    <row r="179" spans="1:57" x14ac:dyDescent="0.35">
      <c r="A179" t="s">
        <v>7651</v>
      </c>
      <c r="B179" s="208">
        <f>IF('Indicator Date hidden'!C180="x","x",$B$2-'Indicator Date hidden'!C180)</f>
        <v>0</v>
      </c>
      <c r="C179" s="208">
        <f>IF('Indicator Date hidden'!D180="x","x",$C$2-'Indicator Date hidden'!D180)</f>
        <v>0</v>
      </c>
      <c r="D179" s="208">
        <f>IF('Indicator Date hidden'!E180="x","x",$D$2-'Indicator Date hidden'!E180)</f>
        <v>0</v>
      </c>
      <c r="E179" s="208">
        <f>IF('Indicator Date hidden'!F180="x","x",$E$2-'Indicator Date hidden'!F180)</f>
        <v>0</v>
      </c>
      <c r="F179" s="208">
        <f>IF('Indicator Date hidden'!G180="x","x",$F$2-'Indicator Date hidden'!G180)</f>
        <v>0</v>
      </c>
      <c r="G179" s="208">
        <f>IF('Indicator Date hidden'!H180="x","x",$G$2-'Indicator Date hidden'!H180)</f>
        <v>0</v>
      </c>
      <c r="H179" s="208">
        <f>IF('Indicator Date hidden'!I180="x","x",$H$2-'Indicator Date hidden'!I180)</f>
        <v>0</v>
      </c>
      <c r="I179" s="208">
        <f>IF('Indicator Date hidden'!J180="x","x",$I$2-'Indicator Date hidden'!J180)</f>
        <v>0</v>
      </c>
      <c r="J179" s="208">
        <f>IF('Indicator Date hidden'!K180="x","x",$J$2-'Indicator Date hidden'!K180)</f>
        <v>0</v>
      </c>
      <c r="K179" s="208">
        <f>IF('Indicator Date hidden'!L180="x","x",$K$2-'Indicator Date hidden'!L180)</f>
        <v>0</v>
      </c>
      <c r="L179" s="208">
        <f>IF('Indicator Date hidden'!M180="x","x",$L$2-'Indicator Date hidden'!M180)</f>
        <v>0</v>
      </c>
      <c r="M179" s="208">
        <f>IF('Indicator Date hidden'!N180="x","x",$M$2-'Indicator Date hidden'!N180)</f>
        <v>0</v>
      </c>
      <c r="N179" s="208">
        <f>IF('Indicator Date hidden'!O180="x","x",$N$2-'Indicator Date hidden'!O180)</f>
        <v>0</v>
      </c>
      <c r="O179" s="208">
        <f>IF('Indicator Date hidden'!P180="x","x",$O$2-'Indicator Date hidden'!P180)</f>
        <v>0</v>
      </c>
      <c r="P179" s="208">
        <f>IF('Indicator Date hidden'!Q180="x","x",$P$2-'Indicator Date hidden'!Q180)</f>
        <v>0</v>
      </c>
      <c r="Q179" s="208" t="str">
        <f>IF('Indicator Date hidden'!R180="x","x",$Q$2-'Indicator Date hidden'!R180)</f>
        <v>x</v>
      </c>
      <c r="R179" s="208">
        <f>IF('Indicator Date hidden'!S180="x","x",$R$2-'Indicator Date hidden'!S180)</f>
        <v>0</v>
      </c>
      <c r="S179" s="208">
        <f>IF('Indicator Date hidden'!T180="x","x",$S$2-'Indicator Date hidden'!T180)</f>
        <v>0</v>
      </c>
      <c r="T179" s="208">
        <f>IF('Indicator Date hidden'!U180="x","x",$T$2-'Indicator Date hidden'!U180)</f>
        <v>0</v>
      </c>
      <c r="U179" s="208">
        <f>IF('Indicator Date hidden'!V180="x","x",$U$2-'Indicator Date hidden'!V180)</f>
        <v>0</v>
      </c>
      <c r="V179" s="208">
        <f>IF('Indicator Date hidden'!W180="x","x",$V$2-'Indicator Date hidden'!W180)</f>
        <v>0</v>
      </c>
      <c r="W179" s="208" t="str">
        <f>IF('Indicator Date hidden'!X180="x","x",$W$2-'Indicator Date hidden'!X180)</f>
        <v>x</v>
      </c>
      <c r="X179" s="208">
        <f>IF('Indicator Date hidden'!Y180="x","x",$X$2-'Indicator Date hidden'!Y180)</f>
        <v>4</v>
      </c>
      <c r="Y179" s="208">
        <f>IF('Indicator Date hidden'!Z180="x","x",$Y$2-'Indicator Date hidden'!Z180)</f>
        <v>0</v>
      </c>
      <c r="Z179" s="208">
        <f>IF('Indicator Date hidden'!AA180="x","x",$Z$2-'Indicator Date hidden'!AA180)</f>
        <v>0</v>
      </c>
      <c r="AA179" s="208" t="str">
        <f>IF('Indicator Date hidden'!AB180="x","x",$AA$2-'Indicator Date hidden'!AB180)</f>
        <v>x</v>
      </c>
      <c r="AB179" s="208">
        <f>IF('Indicator Date hidden'!AC180="x","x",$AB$2-'Indicator Date hidden'!AC180)</f>
        <v>0</v>
      </c>
      <c r="AC179" s="208">
        <f>IF('Indicator Date hidden'!AD180="x","x",$AC$2-'Indicator Date hidden'!AD180)</f>
        <v>0</v>
      </c>
      <c r="AD179" s="208" t="str">
        <f>IF('Indicator Date hidden'!AE180="x","x",$AD$2-'Indicator Date hidden'!AE180)</f>
        <v>x</v>
      </c>
      <c r="AE179" s="208" t="str">
        <f>IF('Indicator Date hidden'!AF180="x","x",$AE$2-'Indicator Date hidden'!AF180)</f>
        <v>x</v>
      </c>
      <c r="AF179" s="208" t="str">
        <f>IF('Indicator Date hidden'!AG180="x","x",$AF$2-'Indicator Date hidden'!AG180)</f>
        <v>x</v>
      </c>
      <c r="AG179" s="208">
        <f>IF('Indicator Date hidden'!AH180="x","x",$AG$2-'Indicator Date hidden'!AH180)</f>
        <v>0</v>
      </c>
      <c r="AH179" s="208">
        <f>IF('Indicator Date hidden'!AI180="x","x",$AH$2-'Indicator Date hidden'!AI180)</f>
        <v>0</v>
      </c>
      <c r="AI179" s="208">
        <f>IF('Indicator Date hidden'!AJ180="x","x",$AI$2-'Indicator Date hidden'!AJ180)</f>
        <v>0</v>
      </c>
      <c r="AJ179" s="208" t="str">
        <f>IF('Indicator Date hidden'!AK180="x","x",$AJ$2-'Indicator Date hidden'!AK180)</f>
        <v>x</v>
      </c>
      <c r="AK179" s="208">
        <f>IF('Indicator Date hidden'!AL180="x","x",$AK$2-'Indicator Date hidden'!AL180)</f>
        <v>1</v>
      </c>
      <c r="AL179" s="208">
        <f>IF('Indicator Date hidden'!AM180="x","x",$AL$2-'Indicator Date hidden'!AM180)</f>
        <v>0</v>
      </c>
      <c r="AM179" s="208">
        <f>IF('Indicator Date hidden'!AN180="x","x",$AM$2-'Indicator Date hidden'!AN180)</f>
        <v>0</v>
      </c>
      <c r="AN179" s="208">
        <f>IF('Indicator Date hidden'!AO180="x","x",$AN$2-'Indicator Date hidden'!AO180)</f>
        <v>0</v>
      </c>
      <c r="AO179" s="208" t="str">
        <f>IF('Indicator Date hidden'!AP180="x","x",$AO$2-'Indicator Date hidden'!AP180)</f>
        <v>x</v>
      </c>
      <c r="AP179" s="208" t="str">
        <f>IF('Indicator Date hidden'!AQ180="x","x",$AP$2-'Indicator Date hidden'!AQ180)</f>
        <v>x</v>
      </c>
      <c r="AQ179" s="208" t="str">
        <f>IF('Indicator Date hidden'!AR180="x","x",$AQ$2-'Indicator Date hidden'!AR180)</f>
        <v>x</v>
      </c>
      <c r="AR179" s="208">
        <f>IF('Indicator Date hidden'!AS180="x","x",$AR$2-'Indicator Date hidden'!AS180)</f>
        <v>0</v>
      </c>
      <c r="AS179" s="208">
        <f>IF('Indicator Date hidden'!AT180="x","x",$AS$2-'Indicator Date hidden'!AT180)</f>
        <v>0</v>
      </c>
      <c r="AT179" s="208">
        <f>IF('Indicator Date hidden'!AU180="x","x",$AT$2-'Indicator Date hidden'!AU180)</f>
        <v>0</v>
      </c>
      <c r="AU179" s="208">
        <f>IF('Indicator Date hidden'!AV180="x","x",$AU$2-'Indicator Date hidden'!AV180)</f>
        <v>1</v>
      </c>
      <c r="AV179" s="208">
        <f>IF('Indicator Date hidden'!AW180="x","x",$AV$2-'Indicator Date hidden'!AW180)</f>
        <v>0</v>
      </c>
      <c r="AW179" s="208">
        <f>IF('Indicator Date hidden'!AX180="x","x",$AW$2-'Indicator Date hidden'!AX180)</f>
        <v>0</v>
      </c>
      <c r="AX179" s="208">
        <f>IF('Indicator Date hidden'!AY180="x","x",$AX$2-'Indicator Date hidden'!AY180)</f>
        <v>0</v>
      </c>
      <c r="AY179" s="208">
        <f>IF('Indicator Date hidden'!AZ180="x","x",$AY$2-'Indicator Date hidden'!AZ180)</f>
        <v>9</v>
      </c>
      <c r="AZ179" s="208">
        <f>IF('Indicator Date hidden'!BA180="x","x",$AZ$2-'Indicator Date hidden'!BA180)</f>
        <v>9</v>
      </c>
      <c r="BA179">
        <f t="shared" si="25"/>
        <v>24</v>
      </c>
      <c r="BB179" s="21">
        <f t="shared" si="26"/>
        <v>0.58536585365853655</v>
      </c>
      <c r="BC179">
        <f t="shared" si="27"/>
        <v>5</v>
      </c>
      <c r="BD179" s="21">
        <f t="shared" si="28"/>
        <v>2.011862500224515</v>
      </c>
      <c r="BE179" s="277">
        <f t="shared" si="29"/>
        <v>0</v>
      </c>
    </row>
    <row r="180" spans="1:57" x14ac:dyDescent="0.35">
      <c r="A180" t="s">
        <v>7653</v>
      </c>
      <c r="B180" s="208">
        <f>IF('Indicator Date hidden'!C181="x","x",$B$2-'Indicator Date hidden'!C181)</f>
        <v>0</v>
      </c>
      <c r="C180" s="208">
        <f>IF('Indicator Date hidden'!D181="x","x",$C$2-'Indicator Date hidden'!D181)</f>
        <v>0</v>
      </c>
      <c r="D180" s="208">
        <f>IF('Indicator Date hidden'!E181="x","x",$D$2-'Indicator Date hidden'!E181)</f>
        <v>0</v>
      </c>
      <c r="E180" s="208">
        <f>IF('Indicator Date hidden'!F181="x","x",$E$2-'Indicator Date hidden'!F181)</f>
        <v>0</v>
      </c>
      <c r="F180" s="208">
        <f>IF('Indicator Date hidden'!G181="x","x",$F$2-'Indicator Date hidden'!G181)</f>
        <v>0</v>
      </c>
      <c r="G180" s="208">
        <f>IF('Indicator Date hidden'!H181="x","x",$G$2-'Indicator Date hidden'!H181)</f>
        <v>0</v>
      </c>
      <c r="H180" s="208">
        <f>IF('Indicator Date hidden'!I181="x","x",$H$2-'Indicator Date hidden'!I181)</f>
        <v>0</v>
      </c>
      <c r="I180" s="208">
        <f>IF('Indicator Date hidden'!J181="x","x",$I$2-'Indicator Date hidden'!J181)</f>
        <v>0</v>
      </c>
      <c r="J180" s="208">
        <f>IF('Indicator Date hidden'!K181="x","x",$J$2-'Indicator Date hidden'!K181)</f>
        <v>0</v>
      </c>
      <c r="K180" s="208">
        <f>IF('Indicator Date hidden'!L181="x","x",$K$2-'Indicator Date hidden'!L181)</f>
        <v>0</v>
      </c>
      <c r="L180" s="208">
        <f>IF('Indicator Date hidden'!M181="x","x",$L$2-'Indicator Date hidden'!M181)</f>
        <v>0</v>
      </c>
      <c r="M180" s="208">
        <f>IF('Indicator Date hidden'!N181="x","x",$M$2-'Indicator Date hidden'!N181)</f>
        <v>0</v>
      </c>
      <c r="N180" s="208">
        <f>IF('Indicator Date hidden'!O181="x","x",$N$2-'Indicator Date hidden'!O181)</f>
        <v>0</v>
      </c>
      <c r="O180" s="208">
        <f>IF('Indicator Date hidden'!P181="x","x",$O$2-'Indicator Date hidden'!P181)</f>
        <v>0</v>
      </c>
      <c r="P180" s="208" t="str">
        <f>IF('Indicator Date hidden'!Q181="x","x",$P$2-'Indicator Date hidden'!Q181)</f>
        <v>x</v>
      </c>
      <c r="Q180" s="208" t="str">
        <f>IF('Indicator Date hidden'!R181="x","x",$Q$2-'Indicator Date hidden'!R181)</f>
        <v>x</v>
      </c>
      <c r="R180" s="208">
        <f>IF('Indicator Date hidden'!S181="x","x",$R$2-'Indicator Date hidden'!S181)</f>
        <v>0</v>
      </c>
      <c r="S180" s="208">
        <f>IF('Indicator Date hidden'!T181="x","x",$S$2-'Indicator Date hidden'!T181)</f>
        <v>0</v>
      </c>
      <c r="T180" s="208">
        <f>IF('Indicator Date hidden'!U181="x","x",$T$2-'Indicator Date hidden'!U181)</f>
        <v>0</v>
      </c>
      <c r="U180" s="208">
        <f>IF('Indicator Date hidden'!V181="x","x",$U$2-'Indicator Date hidden'!V181)</f>
        <v>0</v>
      </c>
      <c r="V180" s="208">
        <f>IF('Indicator Date hidden'!W181="x","x",$V$2-'Indicator Date hidden'!W181)</f>
        <v>0</v>
      </c>
      <c r="W180" s="208">
        <f>IF('Indicator Date hidden'!X181="x","x",$W$2-'Indicator Date hidden'!X181)</f>
        <v>7</v>
      </c>
      <c r="X180" s="208">
        <f>IF('Indicator Date hidden'!Y181="x","x",$X$2-'Indicator Date hidden'!Y181)</f>
        <v>4</v>
      </c>
      <c r="Y180" s="208">
        <f>IF('Indicator Date hidden'!Z181="x","x",$Y$2-'Indicator Date hidden'!Z181)</f>
        <v>0</v>
      </c>
      <c r="Z180" s="208">
        <f>IF('Indicator Date hidden'!AA181="x","x",$Z$2-'Indicator Date hidden'!AA181)</f>
        <v>0</v>
      </c>
      <c r="AA180" s="208" t="str">
        <f>IF('Indicator Date hidden'!AB181="x","x",$AA$2-'Indicator Date hidden'!AB181)</f>
        <v>x</v>
      </c>
      <c r="AB180" s="208">
        <f>IF('Indicator Date hidden'!AC181="x","x",$AB$2-'Indicator Date hidden'!AC181)</f>
        <v>0</v>
      </c>
      <c r="AC180" s="208">
        <f>IF('Indicator Date hidden'!AD181="x","x",$AC$2-'Indicator Date hidden'!AD181)</f>
        <v>0</v>
      </c>
      <c r="AD180" s="208" t="str">
        <f>IF('Indicator Date hidden'!AE181="x","x",$AD$2-'Indicator Date hidden'!AE181)</f>
        <v>x</v>
      </c>
      <c r="AE180" s="208" t="str">
        <f>IF('Indicator Date hidden'!AF181="x","x",$AE$2-'Indicator Date hidden'!AF181)</f>
        <v>x</v>
      </c>
      <c r="AF180" s="208" t="str">
        <f>IF('Indicator Date hidden'!AG181="x","x",$AF$2-'Indicator Date hidden'!AG181)</f>
        <v>x</v>
      </c>
      <c r="AG180" s="208">
        <f>IF('Indicator Date hidden'!AH181="x","x",$AG$2-'Indicator Date hidden'!AH181)</f>
        <v>0</v>
      </c>
      <c r="AH180" s="208">
        <f>IF('Indicator Date hidden'!AI181="x","x",$AH$2-'Indicator Date hidden'!AI181)</f>
        <v>0</v>
      </c>
      <c r="AI180" s="208">
        <f>IF('Indicator Date hidden'!AJ181="x","x",$AI$2-'Indicator Date hidden'!AJ181)</f>
        <v>0</v>
      </c>
      <c r="AJ180" s="208" t="str">
        <f>IF('Indicator Date hidden'!AK181="x","x",$AJ$2-'Indicator Date hidden'!AK181)</f>
        <v>x</v>
      </c>
      <c r="AK180" s="208" t="str">
        <f>IF('Indicator Date hidden'!AL181="x","x",$AK$2-'Indicator Date hidden'!AL181)</f>
        <v>x</v>
      </c>
      <c r="AL180" s="208">
        <f>IF('Indicator Date hidden'!AM181="x","x",$AL$2-'Indicator Date hidden'!AM181)</f>
        <v>0</v>
      </c>
      <c r="AM180" s="208">
        <f>IF('Indicator Date hidden'!AN181="x","x",$AM$2-'Indicator Date hidden'!AN181)</f>
        <v>0</v>
      </c>
      <c r="AN180" s="208">
        <f>IF('Indicator Date hidden'!AO181="x","x",$AN$2-'Indicator Date hidden'!AO181)</f>
        <v>0</v>
      </c>
      <c r="AO180" s="208" t="str">
        <f>IF('Indicator Date hidden'!AP181="x","x",$AO$2-'Indicator Date hidden'!AP181)</f>
        <v>x</v>
      </c>
      <c r="AP180" s="208" t="str">
        <f>IF('Indicator Date hidden'!AQ181="x","x",$AP$2-'Indicator Date hidden'!AQ181)</f>
        <v>x</v>
      </c>
      <c r="AQ180" s="208" t="str">
        <f>IF('Indicator Date hidden'!AR181="x","x",$AQ$2-'Indicator Date hidden'!AR181)</f>
        <v>x</v>
      </c>
      <c r="AR180" s="208">
        <f>IF('Indicator Date hidden'!AS181="x","x",$AR$2-'Indicator Date hidden'!AS181)</f>
        <v>0</v>
      </c>
      <c r="AS180" s="208" t="str">
        <f>IF('Indicator Date hidden'!AT181="x","x",$AS$2-'Indicator Date hidden'!AT181)</f>
        <v>x</v>
      </c>
      <c r="AT180" s="208">
        <f>IF('Indicator Date hidden'!AU181="x","x",$AT$2-'Indicator Date hidden'!AU181)</f>
        <v>0</v>
      </c>
      <c r="AU180" s="208" t="str">
        <f>IF('Indicator Date hidden'!AV181="x","x",$AU$2-'Indicator Date hidden'!AV181)</f>
        <v>x</v>
      </c>
      <c r="AV180" s="208">
        <f>IF('Indicator Date hidden'!AW181="x","x",$AV$2-'Indicator Date hidden'!AW181)</f>
        <v>1</v>
      </c>
      <c r="AW180" s="208">
        <f>IF('Indicator Date hidden'!AX181="x","x",$AW$2-'Indicator Date hidden'!AX181)</f>
        <v>0</v>
      </c>
      <c r="AX180" s="208">
        <f>IF('Indicator Date hidden'!AY181="x","x",$AX$2-'Indicator Date hidden'!AY181)</f>
        <v>0</v>
      </c>
      <c r="AY180" s="208">
        <f>IF('Indicator Date hidden'!AZ181="x","x",$AY$2-'Indicator Date hidden'!AZ181)</f>
        <v>2</v>
      </c>
      <c r="AZ180" s="208">
        <f>IF('Indicator Date hidden'!BA181="x","x",$AZ$2-'Indicator Date hidden'!BA181)</f>
        <v>0</v>
      </c>
      <c r="BA180">
        <f t="shared" si="25"/>
        <v>14</v>
      </c>
      <c r="BB180" s="21">
        <f t="shared" si="26"/>
        <v>0.36842105263157893</v>
      </c>
      <c r="BC180">
        <f t="shared" si="27"/>
        <v>4</v>
      </c>
      <c r="BD180" s="21">
        <f t="shared" si="28"/>
        <v>1.3062814364200901</v>
      </c>
      <c r="BE180" s="277">
        <f t="shared" si="29"/>
        <v>0</v>
      </c>
    </row>
    <row r="181" spans="1:57" x14ac:dyDescent="0.35">
      <c r="A181" t="s">
        <v>7654</v>
      </c>
      <c r="B181" s="208">
        <f>IF('Indicator Date hidden'!C182="x","x",$B$2-'Indicator Date hidden'!C182)</f>
        <v>0</v>
      </c>
      <c r="C181" s="208">
        <f>IF('Indicator Date hidden'!D182="x","x",$C$2-'Indicator Date hidden'!D182)</f>
        <v>0</v>
      </c>
      <c r="D181" s="208">
        <f>IF('Indicator Date hidden'!E182="x","x",$D$2-'Indicator Date hidden'!E182)</f>
        <v>0</v>
      </c>
      <c r="E181" s="208">
        <f>IF('Indicator Date hidden'!F182="x","x",$E$2-'Indicator Date hidden'!F182)</f>
        <v>0</v>
      </c>
      <c r="F181" s="208">
        <f>IF('Indicator Date hidden'!G182="x","x",$F$2-'Indicator Date hidden'!G182)</f>
        <v>0</v>
      </c>
      <c r="G181" s="208">
        <f>IF('Indicator Date hidden'!H182="x","x",$G$2-'Indicator Date hidden'!H182)</f>
        <v>0</v>
      </c>
      <c r="H181" s="208">
        <f>IF('Indicator Date hidden'!I182="x","x",$H$2-'Indicator Date hidden'!I182)</f>
        <v>0</v>
      </c>
      <c r="I181" s="208">
        <f>IF('Indicator Date hidden'!J182="x","x",$I$2-'Indicator Date hidden'!J182)</f>
        <v>0</v>
      </c>
      <c r="J181" s="208">
        <f>IF('Indicator Date hidden'!K182="x","x",$J$2-'Indicator Date hidden'!K182)</f>
        <v>0</v>
      </c>
      <c r="K181" s="208">
        <f>IF('Indicator Date hidden'!L182="x","x",$K$2-'Indicator Date hidden'!L182)</f>
        <v>0</v>
      </c>
      <c r="L181" s="208">
        <f>IF('Indicator Date hidden'!M182="x","x",$L$2-'Indicator Date hidden'!M182)</f>
        <v>0</v>
      </c>
      <c r="M181" s="208">
        <f>IF('Indicator Date hidden'!N182="x","x",$M$2-'Indicator Date hidden'!N182)</f>
        <v>0</v>
      </c>
      <c r="N181" s="208">
        <f>IF('Indicator Date hidden'!O182="x","x",$N$2-'Indicator Date hidden'!O182)</f>
        <v>0</v>
      </c>
      <c r="O181" s="208">
        <f>IF('Indicator Date hidden'!P182="x","x",$O$2-'Indicator Date hidden'!P182)</f>
        <v>0</v>
      </c>
      <c r="P181" s="208">
        <f>IF('Indicator Date hidden'!Q182="x","x",$P$2-'Indicator Date hidden'!Q182)</f>
        <v>0</v>
      </c>
      <c r="Q181" s="208">
        <f>IF('Indicator Date hidden'!R182="x","x",$Q$2-'Indicator Date hidden'!R182)</f>
        <v>3</v>
      </c>
      <c r="R181" s="208">
        <f>IF('Indicator Date hidden'!S182="x","x",$R$2-'Indicator Date hidden'!S182)</f>
        <v>0</v>
      </c>
      <c r="S181" s="208">
        <f>IF('Indicator Date hidden'!T182="x","x",$S$2-'Indicator Date hidden'!T182)</f>
        <v>0</v>
      </c>
      <c r="T181" s="208">
        <f>IF('Indicator Date hidden'!U182="x","x",$T$2-'Indicator Date hidden'!U182)</f>
        <v>0</v>
      </c>
      <c r="U181" s="208">
        <f>IF('Indicator Date hidden'!V182="x","x",$U$2-'Indicator Date hidden'!V182)</f>
        <v>0</v>
      </c>
      <c r="V181" s="208">
        <f>IF('Indicator Date hidden'!W182="x","x",$V$2-'Indicator Date hidden'!W182)</f>
        <v>0</v>
      </c>
      <c r="W181" s="208">
        <f>IF('Indicator Date hidden'!X182="x","x",$W$2-'Indicator Date hidden'!X182)</f>
        <v>3</v>
      </c>
      <c r="X181" s="208">
        <f>IF('Indicator Date hidden'!Y182="x","x",$X$2-'Indicator Date hidden'!Y182)</f>
        <v>4</v>
      </c>
      <c r="Y181" s="208">
        <f>IF('Indicator Date hidden'!Z182="x","x",$Y$2-'Indicator Date hidden'!Z182)</f>
        <v>0</v>
      </c>
      <c r="Z181" s="208">
        <f>IF('Indicator Date hidden'!AA182="x","x",$Z$2-'Indicator Date hidden'!AA182)</f>
        <v>0</v>
      </c>
      <c r="AA181" s="208">
        <f>IF('Indicator Date hidden'!AB182="x","x",$AA$2-'Indicator Date hidden'!AB182)</f>
        <v>0</v>
      </c>
      <c r="AB181" s="208">
        <f>IF('Indicator Date hidden'!AC182="x","x",$AB$2-'Indicator Date hidden'!AC182)</f>
        <v>0</v>
      </c>
      <c r="AC181" s="208">
        <f>IF('Indicator Date hidden'!AD182="x","x",$AC$2-'Indicator Date hidden'!AD182)</f>
        <v>0</v>
      </c>
      <c r="AD181" s="208">
        <f>IF('Indicator Date hidden'!AE182="x","x",$AD$2-'Indicator Date hidden'!AE182)</f>
        <v>0</v>
      </c>
      <c r="AE181" s="208">
        <f>IF('Indicator Date hidden'!AF182="x","x",$AE$2-'Indicator Date hidden'!AF182)</f>
        <v>0</v>
      </c>
      <c r="AF181" s="208">
        <f>IF('Indicator Date hidden'!AG182="x","x",$AF$2-'Indicator Date hidden'!AG182)</f>
        <v>1</v>
      </c>
      <c r="AG181" s="208">
        <f>IF('Indicator Date hidden'!AH182="x","x",$AG$2-'Indicator Date hidden'!AH182)</f>
        <v>0</v>
      </c>
      <c r="AH181" s="208">
        <f>IF('Indicator Date hidden'!AI182="x","x",$AH$2-'Indicator Date hidden'!AI182)</f>
        <v>0</v>
      </c>
      <c r="AI181" s="208">
        <f>IF('Indicator Date hidden'!AJ182="x","x",$AI$2-'Indicator Date hidden'!AJ182)</f>
        <v>0</v>
      </c>
      <c r="AJ181" s="208">
        <f>IF('Indicator Date hidden'!AK182="x","x",$AJ$2-'Indicator Date hidden'!AK182)</f>
        <v>1</v>
      </c>
      <c r="AK181" s="208">
        <f>IF('Indicator Date hidden'!AL182="x","x",$AK$2-'Indicator Date hidden'!AL182)</f>
        <v>0</v>
      </c>
      <c r="AL181" s="208">
        <f>IF('Indicator Date hidden'!AM182="x","x",$AL$2-'Indicator Date hidden'!AM182)</f>
        <v>0</v>
      </c>
      <c r="AM181" s="208">
        <f>IF('Indicator Date hidden'!AN182="x","x",$AM$2-'Indicator Date hidden'!AN182)</f>
        <v>0</v>
      </c>
      <c r="AN181" s="208">
        <f>IF('Indicator Date hidden'!AO182="x","x",$AN$2-'Indicator Date hidden'!AO182)</f>
        <v>0</v>
      </c>
      <c r="AO181" s="208">
        <f>IF('Indicator Date hidden'!AP182="x","x",$AO$2-'Indicator Date hidden'!AP182)</f>
        <v>1</v>
      </c>
      <c r="AP181" s="208">
        <f>IF('Indicator Date hidden'!AQ182="x","x",$AP$2-'Indicator Date hidden'!AQ182)</f>
        <v>0</v>
      </c>
      <c r="AQ181" s="208" t="str">
        <f>IF('Indicator Date hidden'!AR182="x","x",$AQ$2-'Indicator Date hidden'!AR182)</f>
        <v>x</v>
      </c>
      <c r="AR181" s="208">
        <f>IF('Indicator Date hidden'!AS182="x","x",$AR$2-'Indicator Date hidden'!AS182)</f>
        <v>0</v>
      </c>
      <c r="AS181" s="208">
        <f>IF('Indicator Date hidden'!AT182="x","x",$AS$2-'Indicator Date hidden'!AT182)</f>
        <v>0</v>
      </c>
      <c r="AT181" s="208">
        <f>IF('Indicator Date hidden'!AU182="x","x",$AT$2-'Indicator Date hidden'!AU182)</f>
        <v>0</v>
      </c>
      <c r="AU181" s="208">
        <f>IF('Indicator Date hidden'!AV182="x","x",$AU$2-'Indicator Date hidden'!AV182)</f>
        <v>2</v>
      </c>
      <c r="AV181" s="208">
        <f>IF('Indicator Date hidden'!AW182="x","x",$AV$2-'Indicator Date hidden'!AW182)</f>
        <v>0</v>
      </c>
      <c r="AW181" s="208">
        <f>IF('Indicator Date hidden'!AX182="x","x",$AW$2-'Indicator Date hidden'!AX182)</f>
        <v>0</v>
      </c>
      <c r="AX181" s="208">
        <f>IF('Indicator Date hidden'!AY182="x","x",$AX$2-'Indicator Date hidden'!AY182)</f>
        <v>0</v>
      </c>
      <c r="AY181" s="208">
        <f>IF('Indicator Date hidden'!AZ182="x","x",$AY$2-'Indicator Date hidden'!AZ182)</f>
        <v>0</v>
      </c>
      <c r="AZ181" s="208">
        <f>IF('Indicator Date hidden'!BA182="x","x",$AZ$2-'Indicator Date hidden'!BA182)</f>
        <v>0</v>
      </c>
      <c r="BA181">
        <f t="shared" si="25"/>
        <v>15</v>
      </c>
      <c r="BB181" s="21">
        <f t="shared" si="26"/>
        <v>0.3</v>
      </c>
      <c r="BC181">
        <f t="shared" si="27"/>
        <v>7</v>
      </c>
      <c r="BD181" s="21">
        <f t="shared" si="28"/>
        <v>0.8544003745317531</v>
      </c>
      <c r="BE181" s="277">
        <f t="shared" si="29"/>
        <v>0</v>
      </c>
    </row>
    <row r="182" spans="1:57" x14ac:dyDescent="0.35">
      <c r="A182" t="s">
        <v>7655</v>
      </c>
      <c r="B182" s="208">
        <f>IF('Indicator Date hidden'!C183="x","x",$B$2-'Indicator Date hidden'!C183)</f>
        <v>0</v>
      </c>
      <c r="C182" s="208">
        <f>IF('Indicator Date hidden'!D183="x","x",$C$2-'Indicator Date hidden'!D183)</f>
        <v>0</v>
      </c>
      <c r="D182" s="208">
        <f>IF('Indicator Date hidden'!E183="x","x",$D$2-'Indicator Date hidden'!E183)</f>
        <v>0</v>
      </c>
      <c r="E182" s="208">
        <f>IF('Indicator Date hidden'!F183="x","x",$E$2-'Indicator Date hidden'!F183)</f>
        <v>0</v>
      </c>
      <c r="F182" s="208">
        <f>IF('Indicator Date hidden'!G183="x","x",$F$2-'Indicator Date hidden'!G183)</f>
        <v>0</v>
      </c>
      <c r="G182" s="208">
        <f>IF('Indicator Date hidden'!H183="x","x",$G$2-'Indicator Date hidden'!H183)</f>
        <v>0</v>
      </c>
      <c r="H182" s="208">
        <f>IF('Indicator Date hidden'!I183="x","x",$H$2-'Indicator Date hidden'!I183)</f>
        <v>0</v>
      </c>
      <c r="I182" s="208">
        <f>IF('Indicator Date hidden'!J183="x","x",$I$2-'Indicator Date hidden'!J183)</f>
        <v>0</v>
      </c>
      <c r="J182" s="208">
        <f>IF('Indicator Date hidden'!K183="x","x",$J$2-'Indicator Date hidden'!K183)</f>
        <v>0</v>
      </c>
      <c r="K182" s="208">
        <f>IF('Indicator Date hidden'!L183="x","x",$K$2-'Indicator Date hidden'!L183)</f>
        <v>0</v>
      </c>
      <c r="L182" s="208">
        <f>IF('Indicator Date hidden'!M183="x","x",$L$2-'Indicator Date hidden'!M183)</f>
        <v>0</v>
      </c>
      <c r="M182" s="208">
        <f>IF('Indicator Date hidden'!N183="x","x",$M$2-'Indicator Date hidden'!N183)</f>
        <v>0</v>
      </c>
      <c r="N182" s="208">
        <f>IF('Indicator Date hidden'!O183="x","x",$N$2-'Indicator Date hidden'!O183)</f>
        <v>0</v>
      </c>
      <c r="O182" s="208">
        <f>IF('Indicator Date hidden'!P183="x","x",$O$2-'Indicator Date hidden'!P183)</f>
        <v>0</v>
      </c>
      <c r="P182" s="208">
        <f>IF('Indicator Date hidden'!Q183="x","x",$P$2-'Indicator Date hidden'!Q183)</f>
        <v>0</v>
      </c>
      <c r="Q182" s="208">
        <f>IF('Indicator Date hidden'!R183="x","x",$Q$2-'Indicator Date hidden'!R183)</f>
        <v>2</v>
      </c>
      <c r="R182" s="208">
        <f>IF('Indicator Date hidden'!S183="x","x",$R$2-'Indicator Date hidden'!S183)</f>
        <v>0</v>
      </c>
      <c r="S182" s="208">
        <f>IF('Indicator Date hidden'!T183="x","x",$S$2-'Indicator Date hidden'!T183)</f>
        <v>0</v>
      </c>
      <c r="T182" s="208">
        <f>IF('Indicator Date hidden'!U183="x","x",$T$2-'Indicator Date hidden'!U183)</f>
        <v>0</v>
      </c>
      <c r="U182" s="208">
        <f>IF('Indicator Date hidden'!V183="x","x",$U$2-'Indicator Date hidden'!V183)</f>
        <v>0</v>
      </c>
      <c r="V182" s="208">
        <f>IF('Indicator Date hidden'!W183="x","x",$V$2-'Indicator Date hidden'!W183)</f>
        <v>0</v>
      </c>
      <c r="W182" s="208" t="str">
        <f>IF('Indicator Date hidden'!X183="x","x",$W$2-'Indicator Date hidden'!X183)</f>
        <v>x</v>
      </c>
      <c r="X182" s="208">
        <f>IF('Indicator Date hidden'!Y183="x","x",$X$2-'Indicator Date hidden'!Y183)</f>
        <v>1</v>
      </c>
      <c r="Y182" s="208">
        <f>IF('Indicator Date hidden'!Z183="x","x",$Y$2-'Indicator Date hidden'!Z183)</f>
        <v>0</v>
      </c>
      <c r="Z182" s="208">
        <f>IF('Indicator Date hidden'!AA183="x","x",$Z$2-'Indicator Date hidden'!AA183)</f>
        <v>0</v>
      </c>
      <c r="AA182" s="208">
        <f>IF('Indicator Date hidden'!AB183="x","x",$AA$2-'Indicator Date hidden'!AB183)</f>
        <v>0</v>
      </c>
      <c r="AB182" s="208">
        <f>IF('Indicator Date hidden'!AC183="x","x",$AB$2-'Indicator Date hidden'!AC183)</f>
        <v>0</v>
      </c>
      <c r="AC182" s="208">
        <f>IF('Indicator Date hidden'!AD183="x","x",$AC$2-'Indicator Date hidden'!AD183)</f>
        <v>0</v>
      </c>
      <c r="AD182" s="208" t="str">
        <f>IF('Indicator Date hidden'!AE183="x","x",$AD$2-'Indicator Date hidden'!AE183)</f>
        <v>x</v>
      </c>
      <c r="AE182" s="208">
        <f>IF('Indicator Date hidden'!AF183="x","x",$AE$2-'Indicator Date hidden'!AF183)</f>
        <v>0</v>
      </c>
      <c r="AF182" s="208">
        <f>IF('Indicator Date hidden'!AG183="x","x",$AF$2-'Indicator Date hidden'!AG183)</f>
        <v>0</v>
      </c>
      <c r="AG182" s="208">
        <f>IF('Indicator Date hidden'!AH183="x","x",$AG$2-'Indicator Date hidden'!AH183)</f>
        <v>0</v>
      </c>
      <c r="AH182" s="208">
        <f>IF('Indicator Date hidden'!AI183="x","x",$AH$2-'Indicator Date hidden'!AI183)</f>
        <v>0</v>
      </c>
      <c r="AI182" s="208">
        <f>IF('Indicator Date hidden'!AJ183="x","x",$AI$2-'Indicator Date hidden'!AJ183)</f>
        <v>0</v>
      </c>
      <c r="AJ182" s="208">
        <f>IF('Indicator Date hidden'!AK183="x","x",$AJ$2-'Indicator Date hidden'!AK183)</f>
        <v>1</v>
      </c>
      <c r="AK182" s="208">
        <f>IF('Indicator Date hidden'!AL183="x","x",$AK$2-'Indicator Date hidden'!AL183)</f>
        <v>1</v>
      </c>
      <c r="AL182" s="208">
        <f>IF('Indicator Date hidden'!AM183="x","x",$AL$2-'Indicator Date hidden'!AM183)</f>
        <v>0</v>
      </c>
      <c r="AM182" s="208">
        <f>IF('Indicator Date hidden'!AN183="x","x",$AM$2-'Indicator Date hidden'!AN183)</f>
        <v>0</v>
      </c>
      <c r="AN182" s="208">
        <f>IF('Indicator Date hidden'!AO183="x","x",$AN$2-'Indicator Date hidden'!AO183)</f>
        <v>0</v>
      </c>
      <c r="AO182" s="208">
        <f>IF('Indicator Date hidden'!AP183="x","x",$AO$2-'Indicator Date hidden'!AP183)</f>
        <v>1</v>
      </c>
      <c r="AP182" s="208">
        <f>IF('Indicator Date hidden'!AQ183="x","x",$AP$2-'Indicator Date hidden'!AQ183)</f>
        <v>0</v>
      </c>
      <c r="AQ182" s="208" t="str">
        <f>IF('Indicator Date hidden'!AR183="x","x",$AQ$2-'Indicator Date hidden'!AR183)</f>
        <v>x</v>
      </c>
      <c r="AR182" s="208">
        <f>IF('Indicator Date hidden'!AS183="x","x",$AR$2-'Indicator Date hidden'!AS183)</f>
        <v>0</v>
      </c>
      <c r="AS182" s="208">
        <f>IF('Indicator Date hidden'!AT183="x","x",$AS$2-'Indicator Date hidden'!AT183)</f>
        <v>0</v>
      </c>
      <c r="AT182" s="208">
        <f>IF('Indicator Date hidden'!AU183="x","x",$AT$2-'Indicator Date hidden'!AU183)</f>
        <v>0</v>
      </c>
      <c r="AU182" s="208">
        <f>IF('Indicator Date hidden'!AV183="x","x",$AU$2-'Indicator Date hidden'!AV183)</f>
        <v>1</v>
      </c>
      <c r="AV182" s="208">
        <f>IF('Indicator Date hidden'!AW183="x","x",$AV$2-'Indicator Date hidden'!AW183)</f>
        <v>0</v>
      </c>
      <c r="AW182" s="208">
        <f>IF('Indicator Date hidden'!AX183="x","x",$AW$2-'Indicator Date hidden'!AX183)</f>
        <v>0</v>
      </c>
      <c r="AX182" s="208">
        <f>IF('Indicator Date hidden'!AY183="x","x",$AX$2-'Indicator Date hidden'!AY183)</f>
        <v>0</v>
      </c>
      <c r="AY182" s="208">
        <f>IF('Indicator Date hidden'!AZ183="x","x",$AY$2-'Indicator Date hidden'!AZ183)</f>
        <v>0</v>
      </c>
      <c r="AZ182" s="208">
        <f>IF('Indicator Date hidden'!BA183="x","x",$AZ$2-'Indicator Date hidden'!BA183)</f>
        <v>0</v>
      </c>
      <c r="BA182">
        <f t="shared" si="25"/>
        <v>7</v>
      </c>
      <c r="BB182" s="21">
        <f t="shared" si="26"/>
        <v>0.14583333333333334</v>
      </c>
      <c r="BC182">
        <f t="shared" si="27"/>
        <v>6</v>
      </c>
      <c r="BD182" s="21">
        <f t="shared" si="28"/>
        <v>0.40771637064126931</v>
      </c>
      <c r="BE182" s="277">
        <f t="shared" si="29"/>
        <v>0</v>
      </c>
    </row>
    <row r="183" spans="1:57" x14ac:dyDescent="0.35">
      <c r="A183" t="s">
        <v>7657</v>
      </c>
      <c r="B183" s="208">
        <f>IF('Indicator Date hidden'!C184="x","x",$B$2-'Indicator Date hidden'!C184)</f>
        <v>0</v>
      </c>
      <c r="C183" s="208">
        <f>IF('Indicator Date hidden'!D184="x","x",$C$2-'Indicator Date hidden'!D184)</f>
        <v>0</v>
      </c>
      <c r="D183" s="208">
        <f>IF('Indicator Date hidden'!E184="x","x",$D$2-'Indicator Date hidden'!E184)</f>
        <v>0</v>
      </c>
      <c r="E183" s="208">
        <f>IF('Indicator Date hidden'!F184="x","x",$E$2-'Indicator Date hidden'!F184)</f>
        <v>0</v>
      </c>
      <c r="F183" s="208">
        <f>IF('Indicator Date hidden'!G184="x","x",$F$2-'Indicator Date hidden'!G184)</f>
        <v>0</v>
      </c>
      <c r="G183" s="208">
        <f>IF('Indicator Date hidden'!H184="x","x",$G$2-'Indicator Date hidden'!H184)</f>
        <v>0</v>
      </c>
      <c r="H183" s="208">
        <f>IF('Indicator Date hidden'!I184="x","x",$H$2-'Indicator Date hidden'!I184)</f>
        <v>0</v>
      </c>
      <c r="I183" s="208">
        <f>IF('Indicator Date hidden'!J184="x","x",$I$2-'Indicator Date hidden'!J184)</f>
        <v>0</v>
      </c>
      <c r="J183" s="208">
        <f>IF('Indicator Date hidden'!K184="x","x",$J$2-'Indicator Date hidden'!K184)</f>
        <v>0</v>
      </c>
      <c r="K183" s="208">
        <f>IF('Indicator Date hidden'!L184="x","x",$K$2-'Indicator Date hidden'!L184)</f>
        <v>0</v>
      </c>
      <c r="L183" s="208">
        <f>IF('Indicator Date hidden'!M184="x","x",$L$2-'Indicator Date hidden'!M184)</f>
        <v>0</v>
      </c>
      <c r="M183" s="208">
        <f>IF('Indicator Date hidden'!N184="x","x",$M$2-'Indicator Date hidden'!N184)</f>
        <v>0</v>
      </c>
      <c r="N183" s="208">
        <f>IF('Indicator Date hidden'!O184="x","x",$N$2-'Indicator Date hidden'!O184)</f>
        <v>0</v>
      </c>
      <c r="O183" s="208">
        <f>IF('Indicator Date hidden'!P184="x","x",$O$2-'Indicator Date hidden'!P184)</f>
        <v>0</v>
      </c>
      <c r="P183" s="208">
        <f>IF('Indicator Date hidden'!Q184="x","x",$P$2-'Indicator Date hidden'!Q184)</f>
        <v>0</v>
      </c>
      <c r="Q183" s="208" t="str">
        <f>IF('Indicator Date hidden'!R184="x","x",$Q$2-'Indicator Date hidden'!R184)</f>
        <v>x</v>
      </c>
      <c r="R183" s="208">
        <f>IF('Indicator Date hidden'!S184="x","x",$R$2-'Indicator Date hidden'!S184)</f>
        <v>0</v>
      </c>
      <c r="S183" s="208">
        <f>IF('Indicator Date hidden'!T184="x","x",$S$2-'Indicator Date hidden'!T184)</f>
        <v>0</v>
      </c>
      <c r="T183" s="208">
        <f>IF('Indicator Date hidden'!U184="x","x",$T$2-'Indicator Date hidden'!U184)</f>
        <v>0</v>
      </c>
      <c r="U183" s="208" t="str">
        <f>IF('Indicator Date hidden'!V184="x","x",$U$2-'Indicator Date hidden'!V184)</f>
        <v>x</v>
      </c>
      <c r="V183" s="208">
        <f>IF('Indicator Date hidden'!W184="x","x",$V$2-'Indicator Date hidden'!W184)</f>
        <v>0</v>
      </c>
      <c r="W183" s="208" t="str">
        <f>IF('Indicator Date hidden'!X184="x","x",$W$2-'Indicator Date hidden'!X184)</f>
        <v>x</v>
      </c>
      <c r="X183" s="208">
        <f>IF('Indicator Date hidden'!Y184="x","x",$X$2-'Indicator Date hidden'!Y184)</f>
        <v>4</v>
      </c>
      <c r="Y183" s="208">
        <f>IF('Indicator Date hidden'!Z184="x","x",$Y$2-'Indicator Date hidden'!Z184)</f>
        <v>0</v>
      </c>
      <c r="Z183" s="208">
        <f>IF('Indicator Date hidden'!AA184="x","x",$Z$2-'Indicator Date hidden'!AA184)</f>
        <v>0</v>
      </c>
      <c r="AA183" s="208" t="str">
        <f>IF('Indicator Date hidden'!AB184="x","x",$AA$2-'Indicator Date hidden'!AB184)</f>
        <v>x</v>
      </c>
      <c r="AB183" s="208">
        <f>IF('Indicator Date hidden'!AC184="x","x",$AB$2-'Indicator Date hidden'!AC184)</f>
        <v>0</v>
      </c>
      <c r="AC183" s="208">
        <f>IF('Indicator Date hidden'!AD184="x","x",$AC$2-'Indicator Date hidden'!AD184)</f>
        <v>0</v>
      </c>
      <c r="AD183" s="208" t="str">
        <f>IF('Indicator Date hidden'!AE184="x","x",$AD$2-'Indicator Date hidden'!AE184)</f>
        <v>x</v>
      </c>
      <c r="AE183" s="208">
        <f>IF('Indicator Date hidden'!AF184="x","x",$AE$2-'Indicator Date hidden'!AF184)</f>
        <v>0</v>
      </c>
      <c r="AF183" s="208" t="str">
        <f>IF('Indicator Date hidden'!AG184="x","x",$AF$2-'Indicator Date hidden'!AG184)</f>
        <v>x</v>
      </c>
      <c r="AG183" s="208">
        <f>IF('Indicator Date hidden'!AH184="x","x",$AG$2-'Indicator Date hidden'!AH184)</f>
        <v>0</v>
      </c>
      <c r="AH183" s="208">
        <f>IF('Indicator Date hidden'!AI184="x","x",$AH$2-'Indicator Date hidden'!AI184)</f>
        <v>0</v>
      </c>
      <c r="AI183" s="208">
        <f>IF('Indicator Date hidden'!AJ184="x","x",$AI$2-'Indicator Date hidden'!AJ184)</f>
        <v>0</v>
      </c>
      <c r="AJ183" s="208" t="str">
        <f>IF('Indicator Date hidden'!AK184="x","x",$AJ$2-'Indicator Date hidden'!AK184)</f>
        <v>x</v>
      </c>
      <c r="AK183" s="208">
        <f>IF('Indicator Date hidden'!AL184="x","x",$AK$2-'Indicator Date hidden'!AL184)</f>
        <v>1</v>
      </c>
      <c r="AL183" s="208">
        <f>IF('Indicator Date hidden'!AM184="x","x",$AL$2-'Indicator Date hidden'!AM184)</f>
        <v>0</v>
      </c>
      <c r="AM183" s="208">
        <f>IF('Indicator Date hidden'!AN184="x","x",$AM$2-'Indicator Date hidden'!AN184)</f>
        <v>0</v>
      </c>
      <c r="AN183" s="208">
        <f>IF('Indicator Date hidden'!AO184="x","x",$AN$2-'Indicator Date hidden'!AO184)</f>
        <v>0</v>
      </c>
      <c r="AO183" s="208" t="str">
        <f>IF('Indicator Date hidden'!AP184="x","x",$AO$2-'Indicator Date hidden'!AP184)</f>
        <v>x</v>
      </c>
      <c r="AP183" s="208" t="str">
        <f>IF('Indicator Date hidden'!AQ184="x","x",$AP$2-'Indicator Date hidden'!AQ184)</f>
        <v>x</v>
      </c>
      <c r="AQ183" s="208">
        <f>IF('Indicator Date hidden'!AR184="x","x",$AQ$2-'Indicator Date hidden'!AR184)</f>
        <v>0</v>
      </c>
      <c r="AR183" s="208">
        <f>IF('Indicator Date hidden'!AS184="x","x",$AR$2-'Indicator Date hidden'!AS184)</f>
        <v>0</v>
      </c>
      <c r="AS183" s="208">
        <f>IF('Indicator Date hidden'!AT184="x","x",$AS$2-'Indicator Date hidden'!AT184)</f>
        <v>0</v>
      </c>
      <c r="AT183" s="208">
        <f>IF('Indicator Date hidden'!AU184="x","x",$AT$2-'Indicator Date hidden'!AU184)</f>
        <v>0</v>
      </c>
      <c r="AU183" s="208" t="str">
        <f>IF('Indicator Date hidden'!AV184="x","x",$AU$2-'Indicator Date hidden'!AV184)</f>
        <v>x</v>
      </c>
      <c r="AV183" s="208">
        <f>IF('Indicator Date hidden'!AW184="x","x",$AV$2-'Indicator Date hidden'!AW184)</f>
        <v>0</v>
      </c>
      <c r="AW183" s="208">
        <f>IF('Indicator Date hidden'!AX184="x","x",$AW$2-'Indicator Date hidden'!AX184)</f>
        <v>0</v>
      </c>
      <c r="AX183" s="208">
        <f>IF('Indicator Date hidden'!AY184="x","x",$AX$2-'Indicator Date hidden'!AY184)</f>
        <v>0</v>
      </c>
      <c r="AY183" s="208">
        <f>IF('Indicator Date hidden'!AZ184="x","x",$AY$2-'Indicator Date hidden'!AZ184)</f>
        <v>0</v>
      </c>
      <c r="AZ183" s="208">
        <f>IF('Indicator Date hidden'!BA184="x","x",$AZ$2-'Indicator Date hidden'!BA184)</f>
        <v>0</v>
      </c>
      <c r="BA183">
        <f t="shared" si="25"/>
        <v>5</v>
      </c>
      <c r="BB183" s="21">
        <f t="shared" si="26"/>
        <v>0.12195121951219512</v>
      </c>
      <c r="BC183">
        <f t="shared" si="27"/>
        <v>2</v>
      </c>
      <c r="BD183" s="21">
        <f t="shared" si="28"/>
        <v>0.63226738521052295</v>
      </c>
      <c r="BE183" s="277">
        <f t="shared" si="29"/>
        <v>0</v>
      </c>
    </row>
    <row r="184" spans="1:57" x14ac:dyDescent="0.35">
      <c r="A184" t="s">
        <v>7659</v>
      </c>
      <c r="B184" s="208">
        <f>IF('Indicator Date hidden'!C185="x","x",$B$2-'Indicator Date hidden'!C185)</f>
        <v>0</v>
      </c>
      <c r="C184" s="208">
        <f>IF('Indicator Date hidden'!D185="x","x",$C$2-'Indicator Date hidden'!D185)</f>
        <v>0</v>
      </c>
      <c r="D184" s="208">
        <f>IF('Indicator Date hidden'!E185="x","x",$D$2-'Indicator Date hidden'!E185)</f>
        <v>0</v>
      </c>
      <c r="E184" s="208">
        <f>IF('Indicator Date hidden'!F185="x","x",$E$2-'Indicator Date hidden'!F185)</f>
        <v>0</v>
      </c>
      <c r="F184" s="208">
        <f>IF('Indicator Date hidden'!G185="x","x",$F$2-'Indicator Date hidden'!G185)</f>
        <v>0</v>
      </c>
      <c r="G184" s="208">
        <f>IF('Indicator Date hidden'!H185="x","x",$G$2-'Indicator Date hidden'!H185)</f>
        <v>0</v>
      </c>
      <c r="H184" s="208">
        <f>IF('Indicator Date hidden'!I185="x","x",$H$2-'Indicator Date hidden'!I185)</f>
        <v>0</v>
      </c>
      <c r="I184" s="208">
        <f>IF('Indicator Date hidden'!J185="x","x",$I$2-'Indicator Date hidden'!J185)</f>
        <v>0</v>
      </c>
      <c r="J184" s="208">
        <f>IF('Indicator Date hidden'!K185="x","x",$J$2-'Indicator Date hidden'!K185)</f>
        <v>0</v>
      </c>
      <c r="K184" s="208">
        <f>IF('Indicator Date hidden'!L185="x","x",$K$2-'Indicator Date hidden'!L185)</f>
        <v>0</v>
      </c>
      <c r="L184" s="208">
        <f>IF('Indicator Date hidden'!M185="x","x",$L$2-'Indicator Date hidden'!M185)</f>
        <v>0</v>
      </c>
      <c r="M184" s="208">
        <f>IF('Indicator Date hidden'!N185="x","x",$M$2-'Indicator Date hidden'!N185)</f>
        <v>0</v>
      </c>
      <c r="N184" s="208">
        <f>IF('Indicator Date hidden'!O185="x","x",$N$2-'Indicator Date hidden'!O185)</f>
        <v>0</v>
      </c>
      <c r="O184" s="208">
        <f>IF('Indicator Date hidden'!P185="x","x",$O$2-'Indicator Date hidden'!P185)</f>
        <v>0</v>
      </c>
      <c r="P184" s="208">
        <f>IF('Indicator Date hidden'!Q185="x","x",$P$2-'Indicator Date hidden'!Q185)</f>
        <v>0</v>
      </c>
      <c r="Q184" s="208" t="str">
        <f>IF('Indicator Date hidden'!R185="x","x",$Q$2-'Indicator Date hidden'!R185)</f>
        <v>x</v>
      </c>
      <c r="R184" s="208">
        <f>IF('Indicator Date hidden'!S185="x","x",$R$2-'Indicator Date hidden'!S185)</f>
        <v>0</v>
      </c>
      <c r="S184" s="208">
        <f>IF('Indicator Date hidden'!T185="x","x",$S$2-'Indicator Date hidden'!T185)</f>
        <v>0</v>
      </c>
      <c r="T184" s="208">
        <f>IF('Indicator Date hidden'!U185="x","x",$T$2-'Indicator Date hidden'!U185)</f>
        <v>0</v>
      </c>
      <c r="U184" s="208" t="str">
        <f>IF('Indicator Date hidden'!V185="x","x",$U$2-'Indicator Date hidden'!V185)</f>
        <v>x</v>
      </c>
      <c r="V184" s="208">
        <f>IF('Indicator Date hidden'!W185="x","x",$V$2-'Indicator Date hidden'!W185)</f>
        <v>0</v>
      </c>
      <c r="W184" s="208" t="str">
        <f>IF('Indicator Date hidden'!X185="x","x",$W$2-'Indicator Date hidden'!X185)</f>
        <v>x</v>
      </c>
      <c r="X184" s="208">
        <f>IF('Indicator Date hidden'!Y185="x","x",$X$2-'Indicator Date hidden'!Y185)</f>
        <v>1</v>
      </c>
      <c r="Y184" s="208">
        <f>IF('Indicator Date hidden'!Z185="x","x",$Y$2-'Indicator Date hidden'!Z185)</f>
        <v>0</v>
      </c>
      <c r="Z184" s="208">
        <f>IF('Indicator Date hidden'!AA185="x","x",$Z$2-'Indicator Date hidden'!AA185)</f>
        <v>0</v>
      </c>
      <c r="AA184" s="208">
        <f>IF('Indicator Date hidden'!AB185="x","x",$AA$2-'Indicator Date hidden'!AB185)</f>
        <v>1</v>
      </c>
      <c r="AB184" s="208">
        <f>IF('Indicator Date hidden'!AC185="x","x",$AB$2-'Indicator Date hidden'!AC185)</f>
        <v>0</v>
      </c>
      <c r="AC184" s="208">
        <f>IF('Indicator Date hidden'!AD185="x","x",$AC$2-'Indicator Date hidden'!AD185)</f>
        <v>0</v>
      </c>
      <c r="AD184" s="208" t="str">
        <f>IF('Indicator Date hidden'!AE185="x","x",$AD$2-'Indicator Date hidden'!AE185)</f>
        <v>x</v>
      </c>
      <c r="AE184" s="208">
        <f>IF('Indicator Date hidden'!AF185="x","x",$AE$2-'Indicator Date hidden'!AF185)</f>
        <v>0</v>
      </c>
      <c r="AF184" s="208">
        <f>IF('Indicator Date hidden'!AG185="x","x",$AF$2-'Indicator Date hidden'!AG185)</f>
        <v>1</v>
      </c>
      <c r="AG184" s="208">
        <f>IF('Indicator Date hidden'!AH185="x","x",$AG$2-'Indicator Date hidden'!AH185)</f>
        <v>0</v>
      </c>
      <c r="AH184" s="208">
        <f>IF('Indicator Date hidden'!AI185="x","x",$AH$2-'Indicator Date hidden'!AI185)</f>
        <v>0</v>
      </c>
      <c r="AI184" s="208">
        <f>IF('Indicator Date hidden'!AJ185="x","x",$AI$2-'Indicator Date hidden'!AJ185)</f>
        <v>0</v>
      </c>
      <c r="AJ184" s="208" t="str">
        <f>IF('Indicator Date hidden'!AK185="x","x",$AJ$2-'Indicator Date hidden'!AK185)</f>
        <v>x</v>
      </c>
      <c r="AK184" s="208">
        <f>IF('Indicator Date hidden'!AL185="x","x",$AK$2-'Indicator Date hidden'!AL185)</f>
        <v>1</v>
      </c>
      <c r="AL184" s="208">
        <f>IF('Indicator Date hidden'!AM185="x","x",$AL$2-'Indicator Date hidden'!AM185)</f>
        <v>0</v>
      </c>
      <c r="AM184" s="208">
        <f>IF('Indicator Date hidden'!AN185="x","x",$AM$2-'Indicator Date hidden'!AN185)</f>
        <v>0</v>
      </c>
      <c r="AN184" s="208">
        <f>IF('Indicator Date hidden'!AO185="x","x",$AN$2-'Indicator Date hidden'!AO185)</f>
        <v>0</v>
      </c>
      <c r="AO184" s="208">
        <f>IF('Indicator Date hidden'!AP185="x","x",$AO$2-'Indicator Date hidden'!AP185)</f>
        <v>0</v>
      </c>
      <c r="AP184" s="208">
        <f>IF('Indicator Date hidden'!AQ185="x","x",$AP$2-'Indicator Date hidden'!AQ185)</f>
        <v>0</v>
      </c>
      <c r="AQ184" s="208">
        <f>IF('Indicator Date hidden'!AR185="x","x",$AQ$2-'Indicator Date hidden'!AR185)</f>
        <v>0</v>
      </c>
      <c r="AR184" s="208">
        <f>IF('Indicator Date hidden'!AS185="x","x",$AR$2-'Indicator Date hidden'!AS185)</f>
        <v>0</v>
      </c>
      <c r="AS184" s="208">
        <f>IF('Indicator Date hidden'!AT185="x","x",$AS$2-'Indicator Date hidden'!AT185)</f>
        <v>0</v>
      </c>
      <c r="AT184" s="208">
        <f>IF('Indicator Date hidden'!AU185="x","x",$AT$2-'Indicator Date hidden'!AU185)</f>
        <v>0</v>
      </c>
      <c r="AU184" s="208" t="str">
        <f>IF('Indicator Date hidden'!AV185="x","x",$AU$2-'Indicator Date hidden'!AV185)</f>
        <v>x</v>
      </c>
      <c r="AV184" s="208">
        <f>IF('Indicator Date hidden'!AW185="x","x",$AV$2-'Indicator Date hidden'!AW185)</f>
        <v>0</v>
      </c>
      <c r="AW184" s="208">
        <f>IF('Indicator Date hidden'!AX185="x","x",$AW$2-'Indicator Date hidden'!AX185)</f>
        <v>0</v>
      </c>
      <c r="AX184" s="208">
        <f>IF('Indicator Date hidden'!AY185="x","x",$AX$2-'Indicator Date hidden'!AY185)</f>
        <v>0</v>
      </c>
      <c r="AY184" s="208">
        <f>IF('Indicator Date hidden'!AZ185="x","x",$AY$2-'Indicator Date hidden'!AZ185)</f>
        <v>0</v>
      </c>
      <c r="AZ184" s="208">
        <f>IF('Indicator Date hidden'!BA185="x","x",$AZ$2-'Indicator Date hidden'!BA185)</f>
        <v>0</v>
      </c>
      <c r="BA184">
        <f t="shared" si="25"/>
        <v>4</v>
      </c>
      <c r="BB184" s="21">
        <f t="shared" si="26"/>
        <v>8.8888888888888892E-2</v>
      </c>
      <c r="BC184">
        <f t="shared" si="27"/>
        <v>4</v>
      </c>
      <c r="BD184" s="21">
        <f t="shared" si="28"/>
        <v>0.28458329944145994</v>
      </c>
      <c r="BE184" s="277">
        <f t="shared" si="29"/>
        <v>0</v>
      </c>
    </row>
    <row r="185" spans="1:57" x14ac:dyDescent="0.35">
      <c r="A185" t="s">
        <v>7661</v>
      </c>
      <c r="B185" s="208">
        <f>IF('Indicator Date hidden'!C186="x","x",$B$2-'Indicator Date hidden'!C186)</f>
        <v>0</v>
      </c>
      <c r="C185" s="208">
        <f>IF('Indicator Date hidden'!D186="x","x",$C$2-'Indicator Date hidden'!D186)</f>
        <v>0</v>
      </c>
      <c r="D185" s="208">
        <f>IF('Indicator Date hidden'!E186="x","x",$D$2-'Indicator Date hidden'!E186)</f>
        <v>0</v>
      </c>
      <c r="E185" s="208">
        <f>IF('Indicator Date hidden'!F186="x","x",$E$2-'Indicator Date hidden'!F186)</f>
        <v>0</v>
      </c>
      <c r="F185" s="208">
        <f>IF('Indicator Date hidden'!G186="x","x",$F$2-'Indicator Date hidden'!G186)</f>
        <v>0</v>
      </c>
      <c r="G185" s="208">
        <f>IF('Indicator Date hidden'!H186="x","x",$G$2-'Indicator Date hidden'!H186)</f>
        <v>0</v>
      </c>
      <c r="H185" s="208">
        <f>IF('Indicator Date hidden'!I186="x","x",$H$2-'Indicator Date hidden'!I186)</f>
        <v>0</v>
      </c>
      <c r="I185" s="208">
        <f>IF('Indicator Date hidden'!J186="x","x",$I$2-'Indicator Date hidden'!J186)</f>
        <v>0</v>
      </c>
      <c r="J185" s="208">
        <f>IF('Indicator Date hidden'!K186="x","x",$J$2-'Indicator Date hidden'!K186)</f>
        <v>0</v>
      </c>
      <c r="K185" s="208">
        <f>IF('Indicator Date hidden'!L186="x","x",$K$2-'Indicator Date hidden'!L186)</f>
        <v>0</v>
      </c>
      <c r="L185" s="208">
        <f>IF('Indicator Date hidden'!M186="x","x",$L$2-'Indicator Date hidden'!M186)</f>
        <v>0</v>
      </c>
      <c r="M185" s="208">
        <f>IF('Indicator Date hidden'!N186="x","x",$M$2-'Indicator Date hidden'!N186)</f>
        <v>0</v>
      </c>
      <c r="N185" s="208">
        <f>IF('Indicator Date hidden'!O186="x","x",$N$2-'Indicator Date hidden'!O186)</f>
        <v>0</v>
      </c>
      <c r="O185" s="208">
        <f>IF('Indicator Date hidden'!P186="x","x",$O$2-'Indicator Date hidden'!P186)</f>
        <v>0</v>
      </c>
      <c r="P185" s="208">
        <f>IF('Indicator Date hidden'!Q186="x","x",$P$2-'Indicator Date hidden'!Q186)</f>
        <v>0</v>
      </c>
      <c r="Q185" s="208" t="str">
        <f>IF('Indicator Date hidden'!R186="x","x",$Q$2-'Indicator Date hidden'!R186)</f>
        <v>x</v>
      </c>
      <c r="R185" s="208">
        <f>IF('Indicator Date hidden'!S186="x","x",$R$2-'Indicator Date hidden'!S186)</f>
        <v>0</v>
      </c>
      <c r="S185" s="208">
        <f>IF('Indicator Date hidden'!T186="x","x",$S$2-'Indicator Date hidden'!T186)</f>
        <v>0</v>
      </c>
      <c r="T185" s="208">
        <f>IF('Indicator Date hidden'!U186="x","x",$T$2-'Indicator Date hidden'!U186)</f>
        <v>0</v>
      </c>
      <c r="U185" s="208" t="str">
        <f>IF('Indicator Date hidden'!V186="x","x",$U$2-'Indicator Date hidden'!V186)</f>
        <v>x</v>
      </c>
      <c r="V185" s="208">
        <f>IF('Indicator Date hidden'!W186="x","x",$V$2-'Indicator Date hidden'!W186)</f>
        <v>0</v>
      </c>
      <c r="W185" s="208">
        <f>IF('Indicator Date hidden'!X186="x","x",$W$2-'Indicator Date hidden'!X186)</f>
        <v>2</v>
      </c>
      <c r="X185" s="208">
        <f>IF('Indicator Date hidden'!Y186="x","x",$X$2-'Indicator Date hidden'!Y186)</f>
        <v>3</v>
      </c>
      <c r="Y185" s="208">
        <f>IF('Indicator Date hidden'!Z186="x","x",$Y$2-'Indicator Date hidden'!Z186)</f>
        <v>0</v>
      </c>
      <c r="Z185" s="208">
        <f>IF('Indicator Date hidden'!AA186="x","x",$Z$2-'Indicator Date hidden'!AA186)</f>
        <v>0</v>
      </c>
      <c r="AA185" s="208" t="str">
        <f>IF('Indicator Date hidden'!AB186="x","x",$AA$2-'Indicator Date hidden'!AB186)</f>
        <v>x</v>
      </c>
      <c r="AB185" s="208">
        <f>IF('Indicator Date hidden'!AC186="x","x",$AB$2-'Indicator Date hidden'!AC186)</f>
        <v>0</v>
      </c>
      <c r="AC185" s="208">
        <f>IF('Indicator Date hidden'!AD186="x","x",$AC$2-'Indicator Date hidden'!AD186)</f>
        <v>0</v>
      </c>
      <c r="AD185" s="208" t="str">
        <f>IF('Indicator Date hidden'!AE186="x","x",$AD$2-'Indicator Date hidden'!AE186)</f>
        <v>x</v>
      </c>
      <c r="AE185" s="208">
        <f>IF('Indicator Date hidden'!AF186="x","x",$AE$2-'Indicator Date hidden'!AF186)</f>
        <v>0</v>
      </c>
      <c r="AF185" s="208">
        <f>IF('Indicator Date hidden'!AG186="x","x",$AF$2-'Indicator Date hidden'!AG186)</f>
        <v>0</v>
      </c>
      <c r="AG185" s="208">
        <f>IF('Indicator Date hidden'!AH186="x","x",$AG$2-'Indicator Date hidden'!AH186)</f>
        <v>0</v>
      </c>
      <c r="AH185" s="208">
        <f>IF('Indicator Date hidden'!AI186="x","x",$AH$2-'Indicator Date hidden'!AI186)</f>
        <v>0</v>
      </c>
      <c r="AI185" s="208">
        <f>IF('Indicator Date hidden'!AJ186="x","x",$AI$2-'Indicator Date hidden'!AJ186)</f>
        <v>0</v>
      </c>
      <c r="AJ185" s="208" t="str">
        <f>IF('Indicator Date hidden'!AK186="x","x",$AJ$2-'Indicator Date hidden'!AK186)</f>
        <v>x</v>
      </c>
      <c r="AK185" s="208">
        <f>IF('Indicator Date hidden'!AL186="x","x",$AK$2-'Indicator Date hidden'!AL186)</f>
        <v>1</v>
      </c>
      <c r="AL185" s="208">
        <f>IF('Indicator Date hidden'!AM186="x","x",$AL$2-'Indicator Date hidden'!AM186)</f>
        <v>0</v>
      </c>
      <c r="AM185" s="208">
        <f>IF('Indicator Date hidden'!AN186="x","x",$AM$2-'Indicator Date hidden'!AN186)</f>
        <v>0</v>
      </c>
      <c r="AN185" s="208">
        <f>IF('Indicator Date hidden'!AO186="x","x",$AN$2-'Indicator Date hidden'!AO186)</f>
        <v>0</v>
      </c>
      <c r="AO185" s="208">
        <f>IF('Indicator Date hidden'!AP186="x","x",$AO$2-'Indicator Date hidden'!AP186)</f>
        <v>0</v>
      </c>
      <c r="AP185" s="208">
        <f>IF('Indicator Date hidden'!AQ186="x","x",$AP$2-'Indicator Date hidden'!AQ186)</f>
        <v>0</v>
      </c>
      <c r="AQ185" s="208">
        <f>IF('Indicator Date hidden'!AR186="x","x",$AQ$2-'Indicator Date hidden'!AR186)</f>
        <v>4</v>
      </c>
      <c r="AR185" s="208">
        <f>IF('Indicator Date hidden'!AS186="x","x",$AR$2-'Indicator Date hidden'!AS186)</f>
        <v>0</v>
      </c>
      <c r="AS185" s="208">
        <f>IF('Indicator Date hidden'!AT186="x","x",$AS$2-'Indicator Date hidden'!AT186)</f>
        <v>0</v>
      </c>
      <c r="AT185" s="208">
        <f>IF('Indicator Date hidden'!AU186="x","x",$AT$2-'Indicator Date hidden'!AU186)</f>
        <v>0</v>
      </c>
      <c r="AU185" s="208" t="str">
        <f>IF('Indicator Date hidden'!AV186="x","x",$AU$2-'Indicator Date hidden'!AV186)</f>
        <v>x</v>
      </c>
      <c r="AV185" s="208">
        <f>IF('Indicator Date hidden'!AW186="x","x",$AV$2-'Indicator Date hidden'!AW186)</f>
        <v>0</v>
      </c>
      <c r="AW185" s="208">
        <f>IF('Indicator Date hidden'!AX186="x","x",$AW$2-'Indicator Date hidden'!AX186)</f>
        <v>0</v>
      </c>
      <c r="AX185" s="208">
        <f>IF('Indicator Date hidden'!AY186="x","x",$AX$2-'Indicator Date hidden'!AY186)</f>
        <v>1</v>
      </c>
      <c r="AY185" s="208">
        <f>IF('Indicator Date hidden'!AZ186="x","x",$AY$2-'Indicator Date hidden'!AZ186)</f>
        <v>0</v>
      </c>
      <c r="AZ185" s="208">
        <f>IF('Indicator Date hidden'!BA186="x","x",$AZ$2-'Indicator Date hidden'!BA186)</f>
        <v>0</v>
      </c>
      <c r="BA185">
        <f t="shared" si="25"/>
        <v>11</v>
      </c>
      <c r="BB185" s="21">
        <f t="shared" si="26"/>
        <v>0.24444444444444444</v>
      </c>
      <c r="BC185">
        <f t="shared" si="27"/>
        <v>5</v>
      </c>
      <c r="BD185" s="21">
        <f t="shared" si="28"/>
        <v>0.79318081322554435</v>
      </c>
      <c r="BE185" s="277">
        <f t="shared" si="29"/>
        <v>0</v>
      </c>
    </row>
    <row r="186" spans="1:57" x14ac:dyDescent="0.35">
      <c r="A186" t="s">
        <v>7663</v>
      </c>
      <c r="B186" s="208">
        <f>IF('Indicator Date hidden'!C187="x","x",$B$2-'Indicator Date hidden'!C187)</f>
        <v>0</v>
      </c>
      <c r="C186" s="208">
        <f>IF('Indicator Date hidden'!D187="x","x",$C$2-'Indicator Date hidden'!D187)</f>
        <v>0</v>
      </c>
      <c r="D186" s="208">
        <f>IF('Indicator Date hidden'!E187="x","x",$D$2-'Indicator Date hidden'!E187)</f>
        <v>0</v>
      </c>
      <c r="E186" s="208">
        <f>IF('Indicator Date hidden'!F187="x","x",$E$2-'Indicator Date hidden'!F187)</f>
        <v>0</v>
      </c>
      <c r="F186" s="208">
        <f>IF('Indicator Date hidden'!G187="x","x",$F$2-'Indicator Date hidden'!G187)</f>
        <v>0</v>
      </c>
      <c r="G186" s="208">
        <f>IF('Indicator Date hidden'!H187="x","x",$G$2-'Indicator Date hidden'!H187)</f>
        <v>0</v>
      </c>
      <c r="H186" s="208">
        <f>IF('Indicator Date hidden'!I187="x","x",$H$2-'Indicator Date hidden'!I187)</f>
        <v>0</v>
      </c>
      <c r="I186" s="208">
        <f>IF('Indicator Date hidden'!J187="x","x",$I$2-'Indicator Date hidden'!J187)</f>
        <v>0</v>
      </c>
      <c r="J186" s="208">
        <f>IF('Indicator Date hidden'!K187="x","x",$J$2-'Indicator Date hidden'!K187)</f>
        <v>0</v>
      </c>
      <c r="K186" s="208">
        <f>IF('Indicator Date hidden'!L187="x","x",$K$2-'Indicator Date hidden'!L187)</f>
        <v>0</v>
      </c>
      <c r="L186" s="208">
        <f>IF('Indicator Date hidden'!M187="x","x",$L$2-'Indicator Date hidden'!M187)</f>
        <v>0</v>
      </c>
      <c r="M186" s="208">
        <f>IF('Indicator Date hidden'!N187="x","x",$M$2-'Indicator Date hidden'!N187)</f>
        <v>0</v>
      </c>
      <c r="N186" s="208">
        <f>IF('Indicator Date hidden'!O187="x","x",$N$2-'Indicator Date hidden'!O187)</f>
        <v>0</v>
      </c>
      <c r="O186" s="208">
        <f>IF('Indicator Date hidden'!P187="x","x",$O$2-'Indicator Date hidden'!P187)</f>
        <v>0</v>
      </c>
      <c r="P186" s="208">
        <f>IF('Indicator Date hidden'!Q187="x","x",$P$2-'Indicator Date hidden'!Q187)</f>
        <v>0</v>
      </c>
      <c r="Q186" s="208" t="str">
        <f>IF('Indicator Date hidden'!R187="x","x",$Q$2-'Indicator Date hidden'!R187)</f>
        <v>x</v>
      </c>
      <c r="R186" s="208">
        <f>IF('Indicator Date hidden'!S187="x","x",$R$2-'Indicator Date hidden'!S187)</f>
        <v>0</v>
      </c>
      <c r="S186" s="208">
        <f>IF('Indicator Date hidden'!T187="x","x",$S$2-'Indicator Date hidden'!T187)</f>
        <v>0</v>
      </c>
      <c r="T186" s="208">
        <f>IF('Indicator Date hidden'!U187="x","x",$T$2-'Indicator Date hidden'!U187)</f>
        <v>0</v>
      </c>
      <c r="U186" s="208">
        <f>IF('Indicator Date hidden'!V187="x","x",$U$2-'Indicator Date hidden'!V187)</f>
        <v>0</v>
      </c>
      <c r="V186" s="208">
        <f>IF('Indicator Date hidden'!W187="x","x",$V$2-'Indicator Date hidden'!W187)</f>
        <v>0</v>
      </c>
      <c r="W186" s="208">
        <f>IF('Indicator Date hidden'!X187="x","x",$W$2-'Indicator Date hidden'!X187)</f>
        <v>3</v>
      </c>
      <c r="X186" s="208">
        <f>IF('Indicator Date hidden'!Y187="x","x",$X$2-'Indicator Date hidden'!Y187)</f>
        <v>4</v>
      </c>
      <c r="Y186" s="208">
        <f>IF('Indicator Date hidden'!Z187="x","x",$Y$2-'Indicator Date hidden'!Z187)</f>
        <v>0</v>
      </c>
      <c r="Z186" s="208">
        <f>IF('Indicator Date hidden'!AA187="x","x",$Z$2-'Indicator Date hidden'!AA187)</f>
        <v>0</v>
      </c>
      <c r="AA186" s="208">
        <f>IF('Indicator Date hidden'!AB187="x","x",$AA$2-'Indicator Date hidden'!AB187)</f>
        <v>0</v>
      </c>
      <c r="AB186" s="208">
        <f>IF('Indicator Date hidden'!AC187="x","x",$AB$2-'Indicator Date hidden'!AC187)</f>
        <v>0</v>
      </c>
      <c r="AC186" s="208">
        <f>IF('Indicator Date hidden'!AD187="x","x",$AC$2-'Indicator Date hidden'!AD187)</f>
        <v>0</v>
      </c>
      <c r="AD186" s="208" t="str">
        <f>IF('Indicator Date hidden'!AE187="x","x",$AD$2-'Indicator Date hidden'!AE187)</f>
        <v>x</v>
      </c>
      <c r="AE186" s="208">
        <f>IF('Indicator Date hidden'!AF187="x","x",$AE$2-'Indicator Date hidden'!AF187)</f>
        <v>0</v>
      </c>
      <c r="AF186" s="208">
        <f>IF('Indicator Date hidden'!AG187="x","x",$AF$2-'Indicator Date hidden'!AG187)</f>
        <v>0</v>
      </c>
      <c r="AG186" s="208">
        <f>IF('Indicator Date hidden'!AH187="x","x",$AG$2-'Indicator Date hidden'!AH187)</f>
        <v>0</v>
      </c>
      <c r="AH186" s="208">
        <f>IF('Indicator Date hidden'!AI187="x","x",$AH$2-'Indicator Date hidden'!AI187)</f>
        <v>0</v>
      </c>
      <c r="AI186" s="208">
        <f>IF('Indicator Date hidden'!AJ187="x","x",$AI$2-'Indicator Date hidden'!AJ187)</f>
        <v>0</v>
      </c>
      <c r="AJ186" s="208" t="str">
        <f>IF('Indicator Date hidden'!AK187="x","x",$AJ$2-'Indicator Date hidden'!AK187)</f>
        <v>x</v>
      </c>
      <c r="AK186" s="208">
        <f>IF('Indicator Date hidden'!AL187="x","x",$AK$2-'Indicator Date hidden'!AL187)</f>
        <v>1</v>
      </c>
      <c r="AL186" s="208">
        <f>IF('Indicator Date hidden'!AM187="x","x",$AL$2-'Indicator Date hidden'!AM187)</f>
        <v>0</v>
      </c>
      <c r="AM186" s="208">
        <f>IF('Indicator Date hidden'!AN187="x","x",$AM$2-'Indicator Date hidden'!AN187)</f>
        <v>0</v>
      </c>
      <c r="AN186" s="208">
        <f>IF('Indicator Date hidden'!AO187="x","x",$AN$2-'Indicator Date hidden'!AO187)</f>
        <v>0</v>
      </c>
      <c r="AO186" s="208">
        <f>IF('Indicator Date hidden'!AP187="x","x",$AO$2-'Indicator Date hidden'!AP187)</f>
        <v>0</v>
      </c>
      <c r="AP186" s="208">
        <f>IF('Indicator Date hidden'!AQ187="x","x",$AP$2-'Indicator Date hidden'!AQ187)</f>
        <v>0</v>
      </c>
      <c r="AQ186" s="208">
        <f>IF('Indicator Date hidden'!AR187="x","x",$AQ$2-'Indicator Date hidden'!AR187)</f>
        <v>4</v>
      </c>
      <c r="AR186" s="208">
        <f>IF('Indicator Date hidden'!AS187="x","x",$AR$2-'Indicator Date hidden'!AS187)</f>
        <v>0</v>
      </c>
      <c r="AS186" s="208">
        <f>IF('Indicator Date hidden'!AT187="x","x",$AS$2-'Indicator Date hidden'!AT187)</f>
        <v>0</v>
      </c>
      <c r="AT186" s="208">
        <f>IF('Indicator Date hidden'!AU187="x","x",$AT$2-'Indicator Date hidden'!AU187)</f>
        <v>0</v>
      </c>
      <c r="AU186" s="208">
        <f>IF('Indicator Date hidden'!AV187="x","x",$AU$2-'Indicator Date hidden'!AV187)</f>
        <v>1</v>
      </c>
      <c r="AV186" s="208">
        <f>IF('Indicator Date hidden'!AW187="x","x",$AV$2-'Indicator Date hidden'!AW187)</f>
        <v>0</v>
      </c>
      <c r="AW186" s="208">
        <f>IF('Indicator Date hidden'!AX187="x","x",$AW$2-'Indicator Date hidden'!AX187)</f>
        <v>0</v>
      </c>
      <c r="AX186" s="208">
        <f>IF('Indicator Date hidden'!AY187="x","x",$AX$2-'Indicator Date hidden'!AY187)</f>
        <v>0</v>
      </c>
      <c r="AY186" s="208">
        <f>IF('Indicator Date hidden'!AZ187="x","x",$AY$2-'Indicator Date hidden'!AZ187)</f>
        <v>0</v>
      </c>
      <c r="AZ186" s="208">
        <f>IF('Indicator Date hidden'!BA187="x","x",$AZ$2-'Indicator Date hidden'!BA187)</f>
        <v>0</v>
      </c>
      <c r="BA186">
        <f t="shared" si="25"/>
        <v>13</v>
      </c>
      <c r="BB186" s="21">
        <f t="shared" si="26"/>
        <v>0.27083333333333331</v>
      </c>
      <c r="BC186">
        <f t="shared" si="27"/>
        <v>5</v>
      </c>
      <c r="BD186" s="21">
        <f t="shared" si="28"/>
        <v>0.90690828581995475</v>
      </c>
      <c r="BE186" s="277">
        <f t="shared" si="29"/>
        <v>0</v>
      </c>
    </row>
    <row r="187" spans="1:57" x14ac:dyDescent="0.35">
      <c r="A187" t="s">
        <v>7665</v>
      </c>
      <c r="B187" s="208">
        <f>IF('Indicator Date hidden'!C188="x","x",$B$2-'Indicator Date hidden'!C188)</f>
        <v>0</v>
      </c>
      <c r="C187" s="208">
        <f>IF('Indicator Date hidden'!D188="x","x",$C$2-'Indicator Date hidden'!D188)</f>
        <v>0</v>
      </c>
      <c r="D187" s="208">
        <f>IF('Indicator Date hidden'!E188="x","x",$D$2-'Indicator Date hidden'!E188)</f>
        <v>0</v>
      </c>
      <c r="E187" s="208">
        <f>IF('Indicator Date hidden'!F188="x","x",$E$2-'Indicator Date hidden'!F188)</f>
        <v>0</v>
      </c>
      <c r="F187" s="208">
        <f>IF('Indicator Date hidden'!G188="x","x",$F$2-'Indicator Date hidden'!G188)</f>
        <v>0</v>
      </c>
      <c r="G187" s="208">
        <f>IF('Indicator Date hidden'!H188="x","x",$G$2-'Indicator Date hidden'!H188)</f>
        <v>0</v>
      </c>
      <c r="H187" s="208">
        <f>IF('Indicator Date hidden'!I188="x","x",$H$2-'Indicator Date hidden'!I188)</f>
        <v>0</v>
      </c>
      <c r="I187" s="208">
        <f>IF('Indicator Date hidden'!J188="x","x",$I$2-'Indicator Date hidden'!J188)</f>
        <v>0</v>
      </c>
      <c r="J187" s="208">
        <f>IF('Indicator Date hidden'!K188="x","x",$J$2-'Indicator Date hidden'!K188)</f>
        <v>0</v>
      </c>
      <c r="K187" s="208">
        <f>IF('Indicator Date hidden'!L188="x","x",$K$2-'Indicator Date hidden'!L188)</f>
        <v>0</v>
      </c>
      <c r="L187" s="208">
        <f>IF('Indicator Date hidden'!M188="x","x",$L$2-'Indicator Date hidden'!M188)</f>
        <v>0</v>
      </c>
      <c r="M187" s="208">
        <f>IF('Indicator Date hidden'!N188="x","x",$M$2-'Indicator Date hidden'!N188)</f>
        <v>0</v>
      </c>
      <c r="N187" s="208">
        <f>IF('Indicator Date hidden'!O188="x","x",$N$2-'Indicator Date hidden'!O188)</f>
        <v>0</v>
      </c>
      <c r="O187" s="208">
        <f>IF('Indicator Date hidden'!P188="x","x",$O$2-'Indicator Date hidden'!P188)</f>
        <v>0</v>
      </c>
      <c r="P187" s="208">
        <f>IF('Indicator Date hidden'!Q188="x","x",$P$2-'Indicator Date hidden'!Q188)</f>
        <v>0</v>
      </c>
      <c r="Q187" s="208">
        <f>IF('Indicator Date hidden'!R188="x","x",$Q$2-'Indicator Date hidden'!R188)</f>
        <v>8</v>
      </c>
      <c r="R187" s="208">
        <f>IF('Indicator Date hidden'!S188="x","x",$R$2-'Indicator Date hidden'!S188)</f>
        <v>0</v>
      </c>
      <c r="S187" s="208">
        <f>IF('Indicator Date hidden'!T188="x","x",$S$2-'Indicator Date hidden'!T188)</f>
        <v>0</v>
      </c>
      <c r="T187" s="208">
        <f>IF('Indicator Date hidden'!U188="x","x",$T$2-'Indicator Date hidden'!U188)</f>
        <v>0</v>
      </c>
      <c r="U187" s="208">
        <f>IF('Indicator Date hidden'!V188="x","x",$U$2-'Indicator Date hidden'!V188)</f>
        <v>0</v>
      </c>
      <c r="V187" s="208">
        <f>IF('Indicator Date hidden'!W188="x","x",$V$2-'Indicator Date hidden'!W188)</f>
        <v>0</v>
      </c>
      <c r="W187" s="208">
        <f>IF('Indicator Date hidden'!X188="x","x",$W$2-'Indicator Date hidden'!X188)</f>
        <v>8</v>
      </c>
      <c r="X187" s="208">
        <f>IF('Indicator Date hidden'!Y188="x","x",$X$2-'Indicator Date hidden'!Y188)</f>
        <v>1</v>
      </c>
      <c r="Y187" s="208">
        <f>IF('Indicator Date hidden'!Z188="x","x",$Y$2-'Indicator Date hidden'!Z188)</f>
        <v>0</v>
      </c>
      <c r="Z187" s="208">
        <f>IF('Indicator Date hidden'!AA188="x","x",$Z$2-'Indicator Date hidden'!AA188)</f>
        <v>0</v>
      </c>
      <c r="AA187" s="208">
        <f>IF('Indicator Date hidden'!AB188="x","x",$AA$2-'Indicator Date hidden'!AB188)</f>
        <v>0</v>
      </c>
      <c r="AB187" s="208">
        <f>IF('Indicator Date hidden'!AC188="x","x",$AB$2-'Indicator Date hidden'!AC188)</f>
        <v>0</v>
      </c>
      <c r="AC187" s="208">
        <f>IF('Indicator Date hidden'!AD188="x","x",$AC$2-'Indicator Date hidden'!AD188)</f>
        <v>0</v>
      </c>
      <c r="AD187" s="208" t="str">
        <f>IF('Indicator Date hidden'!AE188="x","x",$AD$2-'Indicator Date hidden'!AE188)</f>
        <v>x</v>
      </c>
      <c r="AE187" s="208" t="str">
        <f>IF('Indicator Date hidden'!AF188="x","x",$AE$2-'Indicator Date hidden'!AF188)</f>
        <v>x</v>
      </c>
      <c r="AF187" s="208">
        <f>IF('Indicator Date hidden'!AG188="x","x",$AF$2-'Indicator Date hidden'!AG188)</f>
        <v>10</v>
      </c>
      <c r="AG187" s="208">
        <f>IF('Indicator Date hidden'!AH188="x","x",$AG$2-'Indicator Date hidden'!AH188)</f>
        <v>0</v>
      </c>
      <c r="AH187" s="208">
        <f>IF('Indicator Date hidden'!AI188="x","x",$AH$2-'Indicator Date hidden'!AI188)</f>
        <v>0</v>
      </c>
      <c r="AI187" s="208">
        <f>IF('Indicator Date hidden'!AJ188="x","x",$AI$2-'Indicator Date hidden'!AJ188)</f>
        <v>0</v>
      </c>
      <c r="AJ187" s="208" t="str">
        <f>IF('Indicator Date hidden'!AK188="x","x",$AJ$2-'Indicator Date hidden'!AK188)</f>
        <v>x</v>
      </c>
      <c r="AK187" s="208">
        <f>IF('Indicator Date hidden'!AL188="x","x",$AK$2-'Indicator Date hidden'!AL188)</f>
        <v>1</v>
      </c>
      <c r="AL187" s="208">
        <f>IF('Indicator Date hidden'!AM188="x","x",$AL$2-'Indicator Date hidden'!AM188)</f>
        <v>0</v>
      </c>
      <c r="AM187" s="208">
        <f>IF('Indicator Date hidden'!AN188="x","x",$AM$2-'Indicator Date hidden'!AN188)</f>
        <v>0</v>
      </c>
      <c r="AN187" s="208">
        <f>IF('Indicator Date hidden'!AO188="x","x",$AN$2-'Indicator Date hidden'!AO188)</f>
        <v>0</v>
      </c>
      <c r="AO187" s="208" t="str">
        <f>IF('Indicator Date hidden'!AP188="x","x",$AO$2-'Indicator Date hidden'!AP188)</f>
        <v>x</v>
      </c>
      <c r="AP187" s="208" t="str">
        <f>IF('Indicator Date hidden'!AQ188="x","x",$AP$2-'Indicator Date hidden'!AQ188)</f>
        <v>x</v>
      </c>
      <c r="AQ187" s="208">
        <f>IF('Indicator Date hidden'!AR188="x","x",$AQ$2-'Indicator Date hidden'!AR188)</f>
        <v>8</v>
      </c>
      <c r="AR187" s="208">
        <f>IF('Indicator Date hidden'!AS188="x","x",$AR$2-'Indicator Date hidden'!AS188)</f>
        <v>0</v>
      </c>
      <c r="AS187" s="208">
        <f>IF('Indicator Date hidden'!AT188="x","x",$AS$2-'Indicator Date hidden'!AT188)</f>
        <v>0</v>
      </c>
      <c r="AT187" s="208">
        <f>IF('Indicator Date hidden'!AU188="x","x",$AT$2-'Indicator Date hidden'!AU188)</f>
        <v>0</v>
      </c>
      <c r="AU187" s="208">
        <f>IF('Indicator Date hidden'!AV188="x","x",$AU$2-'Indicator Date hidden'!AV188)</f>
        <v>1</v>
      </c>
      <c r="AV187" s="208">
        <f>IF('Indicator Date hidden'!AW188="x","x",$AV$2-'Indicator Date hidden'!AW188)</f>
        <v>0</v>
      </c>
      <c r="AW187" s="208">
        <f>IF('Indicator Date hidden'!AX188="x","x",$AW$2-'Indicator Date hidden'!AX188)</f>
        <v>0</v>
      </c>
      <c r="AX187" s="208">
        <f>IF('Indicator Date hidden'!AY188="x","x",$AX$2-'Indicator Date hidden'!AY188)</f>
        <v>0</v>
      </c>
      <c r="AY187" s="208">
        <f>IF('Indicator Date hidden'!AZ188="x","x",$AY$2-'Indicator Date hidden'!AZ188)</f>
        <v>0</v>
      </c>
      <c r="AZ187" s="208">
        <f>IF('Indicator Date hidden'!BA188="x","x",$AZ$2-'Indicator Date hidden'!BA188)</f>
        <v>3</v>
      </c>
      <c r="BA187">
        <f t="shared" si="25"/>
        <v>40</v>
      </c>
      <c r="BB187" s="21">
        <f t="shared" si="26"/>
        <v>0.86956521739130432</v>
      </c>
      <c r="BC187">
        <f t="shared" si="27"/>
        <v>8</v>
      </c>
      <c r="BD187" s="21">
        <f t="shared" si="28"/>
        <v>2.4192048249119229</v>
      </c>
      <c r="BE187" s="277">
        <f t="shared" si="29"/>
        <v>0</v>
      </c>
    </row>
    <row r="188" spans="1:57" x14ac:dyDescent="0.35">
      <c r="A188" t="s">
        <v>7667</v>
      </c>
      <c r="B188" s="208">
        <f>IF('Indicator Date hidden'!C189="x","x",$B$2-'Indicator Date hidden'!C189)</f>
        <v>0</v>
      </c>
      <c r="C188" s="208">
        <f>IF('Indicator Date hidden'!D189="x","x",$C$2-'Indicator Date hidden'!D189)</f>
        <v>0</v>
      </c>
      <c r="D188" s="208">
        <f>IF('Indicator Date hidden'!E189="x","x",$D$2-'Indicator Date hidden'!E189)</f>
        <v>0</v>
      </c>
      <c r="E188" s="208">
        <f>IF('Indicator Date hidden'!F189="x","x",$E$2-'Indicator Date hidden'!F189)</f>
        <v>0</v>
      </c>
      <c r="F188" s="208">
        <f>IF('Indicator Date hidden'!G189="x","x",$F$2-'Indicator Date hidden'!G189)</f>
        <v>0</v>
      </c>
      <c r="G188" s="208">
        <f>IF('Indicator Date hidden'!H189="x","x",$G$2-'Indicator Date hidden'!H189)</f>
        <v>0</v>
      </c>
      <c r="H188" s="208">
        <f>IF('Indicator Date hidden'!I189="x","x",$H$2-'Indicator Date hidden'!I189)</f>
        <v>0</v>
      </c>
      <c r="I188" s="208">
        <f>IF('Indicator Date hidden'!J189="x","x",$I$2-'Indicator Date hidden'!J189)</f>
        <v>0</v>
      </c>
      <c r="J188" s="208">
        <f>IF('Indicator Date hidden'!K189="x","x",$J$2-'Indicator Date hidden'!K189)</f>
        <v>0</v>
      </c>
      <c r="K188" s="208">
        <f>IF('Indicator Date hidden'!L189="x","x",$K$2-'Indicator Date hidden'!L189)</f>
        <v>0</v>
      </c>
      <c r="L188" s="208">
        <f>IF('Indicator Date hidden'!M189="x","x",$L$2-'Indicator Date hidden'!M189)</f>
        <v>0</v>
      </c>
      <c r="M188" s="208">
        <f>IF('Indicator Date hidden'!N189="x","x",$M$2-'Indicator Date hidden'!N189)</f>
        <v>0</v>
      </c>
      <c r="N188" s="208">
        <f>IF('Indicator Date hidden'!O189="x","x",$N$2-'Indicator Date hidden'!O189)</f>
        <v>0</v>
      </c>
      <c r="O188" s="208">
        <f>IF('Indicator Date hidden'!P189="x","x",$O$2-'Indicator Date hidden'!P189)</f>
        <v>0</v>
      </c>
      <c r="P188" s="208">
        <f>IF('Indicator Date hidden'!Q189="x","x",$P$2-'Indicator Date hidden'!Q189)</f>
        <v>0</v>
      </c>
      <c r="Q188" s="208">
        <f>IF('Indicator Date hidden'!R189="x","x",$Q$2-'Indicator Date hidden'!R189)</f>
        <v>7</v>
      </c>
      <c r="R188" s="208">
        <f>IF('Indicator Date hidden'!S189="x","x",$R$2-'Indicator Date hidden'!S189)</f>
        <v>0</v>
      </c>
      <c r="S188" s="208">
        <f>IF('Indicator Date hidden'!T189="x","x",$S$2-'Indicator Date hidden'!T189)</f>
        <v>0</v>
      </c>
      <c r="T188" s="208">
        <f>IF('Indicator Date hidden'!U189="x","x",$T$2-'Indicator Date hidden'!U189)</f>
        <v>0</v>
      </c>
      <c r="U188" s="208">
        <f>IF('Indicator Date hidden'!V189="x","x",$U$2-'Indicator Date hidden'!V189)</f>
        <v>0</v>
      </c>
      <c r="V188" s="208">
        <f>IF('Indicator Date hidden'!W189="x","x",$V$2-'Indicator Date hidden'!W189)</f>
        <v>0</v>
      </c>
      <c r="W188" s="208">
        <f>IF('Indicator Date hidden'!X189="x","x",$W$2-'Indicator Date hidden'!X189)</f>
        <v>1</v>
      </c>
      <c r="X188" s="208">
        <f>IF('Indicator Date hidden'!Y189="x","x",$X$2-'Indicator Date hidden'!Y189)</f>
        <v>4</v>
      </c>
      <c r="Y188" s="208">
        <f>IF('Indicator Date hidden'!Z189="x","x",$Y$2-'Indicator Date hidden'!Z189)</f>
        <v>0</v>
      </c>
      <c r="Z188" s="208">
        <f>IF('Indicator Date hidden'!AA189="x","x",$Z$2-'Indicator Date hidden'!AA189)</f>
        <v>0</v>
      </c>
      <c r="AA188" s="208" t="str">
        <f>IF('Indicator Date hidden'!AB189="x","x",$AA$2-'Indicator Date hidden'!AB189)</f>
        <v>x</v>
      </c>
      <c r="AB188" s="208">
        <f>IF('Indicator Date hidden'!AC189="x","x",$AB$2-'Indicator Date hidden'!AC189)</f>
        <v>0</v>
      </c>
      <c r="AC188" s="208">
        <f>IF('Indicator Date hidden'!AD189="x","x",$AC$2-'Indicator Date hidden'!AD189)</f>
        <v>0</v>
      </c>
      <c r="AD188" s="208">
        <f>IF('Indicator Date hidden'!AE189="x","x",$AD$2-'Indicator Date hidden'!AE189)</f>
        <v>0</v>
      </c>
      <c r="AE188" s="208" t="str">
        <f>IF('Indicator Date hidden'!AF189="x","x",$AE$2-'Indicator Date hidden'!AF189)</f>
        <v>x</v>
      </c>
      <c r="AF188" s="208">
        <f>IF('Indicator Date hidden'!AG189="x","x",$AF$2-'Indicator Date hidden'!AG189)</f>
        <v>3</v>
      </c>
      <c r="AG188" s="208">
        <f>IF('Indicator Date hidden'!AH189="x","x",$AG$2-'Indicator Date hidden'!AH189)</f>
        <v>0</v>
      </c>
      <c r="AH188" s="208">
        <f>IF('Indicator Date hidden'!AI189="x","x",$AH$2-'Indicator Date hidden'!AI189)</f>
        <v>0</v>
      </c>
      <c r="AI188" s="208">
        <f>IF('Indicator Date hidden'!AJ189="x","x",$AI$2-'Indicator Date hidden'!AJ189)</f>
        <v>0</v>
      </c>
      <c r="AJ188" s="208" t="str">
        <f>IF('Indicator Date hidden'!AK189="x","x",$AJ$2-'Indicator Date hidden'!AK189)</f>
        <v>x</v>
      </c>
      <c r="AK188" s="208">
        <f>IF('Indicator Date hidden'!AL189="x","x",$AK$2-'Indicator Date hidden'!AL189)</f>
        <v>1</v>
      </c>
      <c r="AL188" s="208">
        <f>IF('Indicator Date hidden'!AM189="x","x",$AL$2-'Indicator Date hidden'!AM189)</f>
        <v>0</v>
      </c>
      <c r="AM188" s="208">
        <f>IF('Indicator Date hidden'!AN189="x","x",$AM$2-'Indicator Date hidden'!AN189)</f>
        <v>0</v>
      </c>
      <c r="AN188" s="208">
        <f>IF('Indicator Date hidden'!AO189="x","x",$AN$2-'Indicator Date hidden'!AO189)</f>
        <v>0</v>
      </c>
      <c r="AO188" s="208" t="str">
        <f>IF('Indicator Date hidden'!AP189="x","x",$AO$2-'Indicator Date hidden'!AP189)</f>
        <v>x</v>
      </c>
      <c r="AP188" s="208" t="str">
        <f>IF('Indicator Date hidden'!AQ189="x","x",$AP$2-'Indicator Date hidden'!AQ189)</f>
        <v>x</v>
      </c>
      <c r="AQ188" s="208">
        <f>IF('Indicator Date hidden'!AR189="x","x",$AQ$2-'Indicator Date hidden'!AR189)</f>
        <v>4</v>
      </c>
      <c r="AR188" s="208">
        <f>IF('Indicator Date hidden'!AS189="x","x",$AR$2-'Indicator Date hidden'!AS189)</f>
        <v>0</v>
      </c>
      <c r="AS188" s="208" t="str">
        <f>IF('Indicator Date hidden'!AT189="x","x",$AS$2-'Indicator Date hidden'!AT189)</f>
        <v>x</v>
      </c>
      <c r="AT188" s="208">
        <f>IF('Indicator Date hidden'!AU189="x","x",$AT$2-'Indicator Date hidden'!AU189)</f>
        <v>0</v>
      </c>
      <c r="AU188" s="208">
        <f>IF('Indicator Date hidden'!AV189="x","x",$AU$2-'Indicator Date hidden'!AV189)</f>
        <v>1</v>
      </c>
      <c r="AV188" s="208">
        <f>IF('Indicator Date hidden'!AW189="x","x",$AV$2-'Indicator Date hidden'!AW189)</f>
        <v>0</v>
      </c>
      <c r="AW188" s="208">
        <f>IF('Indicator Date hidden'!AX189="x","x",$AW$2-'Indicator Date hidden'!AX189)</f>
        <v>0</v>
      </c>
      <c r="AX188" s="208">
        <f>IF('Indicator Date hidden'!AY189="x","x",$AX$2-'Indicator Date hidden'!AY189)</f>
        <v>0</v>
      </c>
      <c r="AY188" s="208">
        <f>IF('Indicator Date hidden'!AZ189="x","x",$AY$2-'Indicator Date hidden'!AZ189)</f>
        <v>0</v>
      </c>
      <c r="AZ188" s="208">
        <f>IF('Indicator Date hidden'!BA189="x","x",$AZ$2-'Indicator Date hidden'!BA189)</f>
        <v>0</v>
      </c>
      <c r="BA188">
        <f t="shared" si="25"/>
        <v>21</v>
      </c>
      <c r="BB188" s="21">
        <f t="shared" si="26"/>
        <v>0.46666666666666667</v>
      </c>
      <c r="BC188">
        <f t="shared" si="27"/>
        <v>7</v>
      </c>
      <c r="BD188" s="21">
        <f t="shared" si="28"/>
        <v>1.3597385369580759</v>
      </c>
      <c r="BE188" s="277">
        <f t="shared" si="29"/>
        <v>0</v>
      </c>
    </row>
    <row r="189" spans="1:57" x14ac:dyDescent="0.35">
      <c r="A189" t="s">
        <v>7668</v>
      </c>
      <c r="B189" s="208">
        <f>IF('Indicator Date hidden'!C190="x","x",$B$2-'Indicator Date hidden'!C190)</f>
        <v>0</v>
      </c>
      <c r="C189" s="208">
        <f>IF('Indicator Date hidden'!D190="x","x",$C$2-'Indicator Date hidden'!D190)</f>
        <v>0</v>
      </c>
      <c r="D189" s="208">
        <f>IF('Indicator Date hidden'!E190="x","x",$D$2-'Indicator Date hidden'!E190)</f>
        <v>0</v>
      </c>
      <c r="E189" s="208">
        <f>IF('Indicator Date hidden'!F190="x","x",$E$2-'Indicator Date hidden'!F190)</f>
        <v>0</v>
      </c>
      <c r="F189" s="208">
        <f>IF('Indicator Date hidden'!G190="x","x",$F$2-'Indicator Date hidden'!G190)</f>
        <v>0</v>
      </c>
      <c r="G189" s="208">
        <f>IF('Indicator Date hidden'!H190="x","x",$G$2-'Indicator Date hidden'!H190)</f>
        <v>0</v>
      </c>
      <c r="H189" s="208">
        <f>IF('Indicator Date hidden'!I190="x","x",$H$2-'Indicator Date hidden'!I190)</f>
        <v>0</v>
      </c>
      <c r="I189" s="208">
        <f>IF('Indicator Date hidden'!J190="x","x",$I$2-'Indicator Date hidden'!J190)</f>
        <v>0</v>
      </c>
      <c r="J189" s="208">
        <f>IF('Indicator Date hidden'!K190="x","x",$J$2-'Indicator Date hidden'!K190)</f>
        <v>0</v>
      </c>
      <c r="K189" s="208">
        <f>IF('Indicator Date hidden'!L190="x","x",$K$2-'Indicator Date hidden'!L190)</f>
        <v>0</v>
      </c>
      <c r="L189" s="208">
        <f>IF('Indicator Date hidden'!M190="x","x",$L$2-'Indicator Date hidden'!M190)</f>
        <v>0</v>
      </c>
      <c r="M189" s="208">
        <f>IF('Indicator Date hidden'!N190="x","x",$M$2-'Indicator Date hidden'!N190)</f>
        <v>0</v>
      </c>
      <c r="N189" s="208">
        <f>IF('Indicator Date hidden'!O190="x","x",$N$2-'Indicator Date hidden'!O190)</f>
        <v>0</v>
      </c>
      <c r="O189" s="208">
        <f>IF('Indicator Date hidden'!P190="x","x",$O$2-'Indicator Date hidden'!P190)</f>
        <v>0</v>
      </c>
      <c r="P189" s="208">
        <f>IF('Indicator Date hidden'!Q190="x","x",$P$2-'Indicator Date hidden'!Q190)</f>
        <v>0</v>
      </c>
      <c r="Q189" s="208" t="str">
        <f>IF('Indicator Date hidden'!R190="x","x",$Q$2-'Indicator Date hidden'!R190)</f>
        <v>x</v>
      </c>
      <c r="R189" s="208">
        <f>IF('Indicator Date hidden'!S190="x","x",$R$2-'Indicator Date hidden'!S190)</f>
        <v>0</v>
      </c>
      <c r="S189" s="208">
        <f>IF('Indicator Date hidden'!T190="x","x",$S$2-'Indicator Date hidden'!T190)</f>
        <v>0</v>
      </c>
      <c r="T189" s="208">
        <f>IF('Indicator Date hidden'!U190="x","x",$T$2-'Indicator Date hidden'!U190)</f>
        <v>0</v>
      </c>
      <c r="U189" s="208" t="str">
        <f>IF('Indicator Date hidden'!V190="x","x",$U$2-'Indicator Date hidden'!V190)</f>
        <v>x</v>
      </c>
      <c r="V189" s="208">
        <f>IF('Indicator Date hidden'!W190="x","x",$V$2-'Indicator Date hidden'!W190)</f>
        <v>0</v>
      </c>
      <c r="W189" s="208">
        <f>IF('Indicator Date hidden'!X190="x","x",$W$2-'Indicator Date hidden'!X190)</f>
        <v>5</v>
      </c>
      <c r="X189" s="208" t="str">
        <f>IF('Indicator Date hidden'!Y190="x","x",$X$2-'Indicator Date hidden'!Y190)</f>
        <v>x</v>
      </c>
      <c r="Y189" s="208">
        <f>IF('Indicator Date hidden'!Z190="x","x",$Y$2-'Indicator Date hidden'!Z190)</f>
        <v>0</v>
      </c>
      <c r="Z189" s="208">
        <f>IF('Indicator Date hidden'!AA190="x","x",$Z$2-'Indicator Date hidden'!AA190)</f>
        <v>0</v>
      </c>
      <c r="AA189" s="208">
        <f>IF('Indicator Date hidden'!AB190="x","x",$AA$2-'Indicator Date hidden'!AB190)</f>
        <v>0</v>
      </c>
      <c r="AB189" s="208">
        <f>IF('Indicator Date hidden'!AC190="x","x",$AB$2-'Indicator Date hidden'!AC190)</f>
        <v>0</v>
      </c>
      <c r="AC189" s="208">
        <f>IF('Indicator Date hidden'!AD190="x","x",$AC$2-'Indicator Date hidden'!AD190)</f>
        <v>0</v>
      </c>
      <c r="AD189" s="208">
        <f>IF('Indicator Date hidden'!AE190="x","x",$AD$2-'Indicator Date hidden'!AE190)</f>
        <v>0</v>
      </c>
      <c r="AE189" s="208">
        <f>IF('Indicator Date hidden'!AF190="x","x",$AE$2-'Indicator Date hidden'!AF190)</f>
        <v>0</v>
      </c>
      <c r="AF189" s="208">
        <f>IF('Indicator Date hidden'!AG190="x","x",$AF$2-'Indicator Date hidden'!AG190)</f>
        <v>7</v>
      </c>
      <c r="AG189" s="208">
        <f>IF('Indicator Date hidden'!AH190="x","x",$AG$2-'Indicator Date hidden'!AH190)</f>
        <v>0</v>
      </c>
      <c r="AH189" s="208">
        <f>IF('Indicator Date hidden'!AI190="x","x",$AH$2-'Indicator Date hidden'!AI190)</f>
        <v>0</v>
      </c>
      <c r="AI189" s="208">
        <f>IF('Indicator Date hidden'!AJ190="x","x",$AI$2-'Indicator Date hidden'!AJ190)</f>
        <v>0</v>
      </c>
      <c r="AJ189" s="208" t="str">
        <f>IF('Indicator Date hidden'!AK190="x","x",$AJ$2-'Indicator Date hidden'!AK190)</f>
        <v>x</v>
      </c>
      <c r="AK189" s="208">
        <f>IF('Indicator Date hidden'!AL190="x","x",$AK$2-'Indicator Date hidden'!AL190)</f>
        <v>1</v>
      </c>
      <c r="AL189" s="208">
        <f>IF('Indicator Date hidden'!AM190="x","x",$AL$2-'Indicator Date hidden'!AM190)</f>
        <v>0</v>
      </c>
      <c r="AM189" s="208">
        <f>IF('Indicator Date hidden'!AN190="x","x",$AM$2-'Indicator Date hidden'!AN190)</f>
        <v>0</v>
      </c>
      <c r="AN189" s="208">
        <f>IF('Indicator Date hidden'!AO190="x","x",$AN$2-'Indicator Date hidden'!AO190)</f>
        <v>0</v>
      </c>
      <c r="AO189" s="208">
        <f>IF('Indicator Date hidden'!AP190="x","x",$AO$2-'Indicator Date hidden'!AP190)</f>
        <v>0</v>
      </c>
      <c r="AP189" s="208">
        <f>IF('Indicator Date hidden'!AQ190="x","x",$AP$2-'Indicator Date hidden'!AQ190)</f>
        <v>0</v>
      </c>
      <c r="AQ189" s="208">
        <f>IF('Indicator Date hidden'!AR190="x","x",$AQ$2-'Indicator Date hidden'!AR190)</f>
        <v>0</v>
      </c>
      <c r="AR189" s="208">
        <f>IF('Indicator Date hidden'!AS190="x","x",$AR$2-'Indicator Date hidden'!AS190)</f>
        <v>0</v>
      </c>
      <c r="AS189" s="208">
        <f>IF('Indicator Date hidden'!AT190="x","x",$AS$2-'Indicator Date hidden'!AT190)</f>
        <v>0</v>
      </c>
      <c r="AT189" s="208">
        <f>IF('Indicator Date hidden'!AU190="x","x",$AT$2-'Indicator Date hidden'!AU190)</f>
        <v>0</v>
      </c>
      <c r="AU189" s="208">
        <f>IF('Indicator Date hidden'!AV190="x","x",$AU$2-'Indicator Date hidden'!AV190)</f>
        <v>3</v>
      </c>
      <c r="AV189" s="208">
        <f>IF('Indicator Date hidden'!AW190="x","x",$AV$2-'Indicator Date hidden'!AW190)</f>
        <v>0</v>
      </c>
      <c r="AW189" s="208">
        <f>IF('Indicator Date hidden'!AX190="x","x",$AW$2-'Indicator Date hidden'!AX190)</f>
        <v>0</v>
      </c>
      <c r="AX189" s="208">
        <f>IF('Indicator Date hidden'!AY190="x","x",$AX$2-'Indicator Date hidden'!AY190)</f>
        <v>0</v>
      </c>
      <c r="AY189" s="208">
        <f>IF('Indicator Date hidden'!AZ190="x","x",$AY$2-'Indicator Date hidden'!AZ190)</f>
        <v>0</v>
      </c>
      <c r="AZ189" s="208">
        <f>IF('Indicator Date hidden'!BA190="x","x",$AZ$2-'Indicator Date hidden'!BA190)</f>
        <v>0</v>
      </c>
      <c r="BA189">
        <f t="shared" si="25"/>
        <v>16</v>
      </c>
      <c r="BB189" s="21">
        <f t="shared" si="26"/>
        <v>0.34042553191489361</v>
      </c>
      <c r="BC189">
        <f t="shared" si="27"/>
        <v>4</v>
      </c>
      <c r="BD189" s="21">
        <f t="shared" si="28"/>
        <v>1.2928048962521967</v>
      </c>
      <c r="BE189" s="277">
        <f t="shared" si="29"/>
        <v>0</v>
      </c>
    </row>
    <row r="190" spans="1:57" x14ac:dyDescent="0.35">
      <c r="A190" t="s">
        <v>7670</v>
      </c>
      <c r="B190" s="208">
        <f>IF('Indicator Date hidden'!C191="x","x",$B$2-'Indicator Date hidden'!C191)</f>
        <v>0</v>
      </c>
      <c r="C190" s="208">
        <f>IF('Indicator Date hidden'!D191="x","x",$C$2-'Indicator Date hidden'!D191)</f>
        <v>0</v>
      </c>
      <c r="D190" s="208">
        <f>IF('Indicator Date hidden'!E191="x","x",$D$2-'Indicator Date hidden'!E191)</f>
        <v>0</v>
      </c>
      <c r="E190" s="208">
        <f>IF('Indicator Date hidden'!F191="x","x",$E$2-'Indicator Date hidden'!F191)</f>
        <v>0</v>
      </c>
      <c r="F190" s="208">
        <f>IF('Indicator Date hidden'!G191="x","x",$F$2-'Indicator Date hidden'!G191)</f>
        <v>0</v>
      </c>
      <c r="G190" s="208">
        <f>IF('Indicator Date hidden'!H191="x","x",$G$2-'Indicator Date hidden'!H191)</f>
        <v>0</v>
      </c>
      <c r="H190" s="208">
        <f>IF('Indicator Date hidden'!I191="x","x",$H$2-'Indicator Date hidden'!I191)</f>
        <v>0</v>
      </c>
      <c r="I190" s="208">
        <f>IF('Indicator Date hidden'!J191="x","x",$I$2-'Indicator Date hidden'!J191)</f>
        <v>0</v>
      </c>
      <c r="J190" s="208">
        <f>IF('Indicator Date hidden'!K191="x","x",$J$2-'Indicator Date hidden'!K191)</f>
        <v>0</v>
      </c>
      <c r="K190" s="208">
        <f>IF('Indicator Date hidden'!L191="x","x",$K$2-'Indicator Date hidden'!L191)</f>
        <v>0</v>
      </c>
      <c r="L190" s="208">
        <f>IF('Indicator Date hidden'!M191="x","x",$L$2-'Indicator Date hidden'!M191)</f>
        <v>0</v>
      </c>
      <c r="M190" s="208">
        <f>IF('Indicator Date hidden'!N191="x","x",$M$2-'Indicator Date hidden'!N191)</f>
        <v>0</v>
      </c>
      <c r="N190" s="208">
        <f>IF('Indicator Date hidden'!O191="x","x",$N$2-'Indicator Date hidden'!O191)</f>
        <v>0</v>
      </c>
      <c r="O190" s="208">
        <f>IF('Indicator Date hidden'!P191="x","x",$O$2-'Indicator Date hidden'!P191)</f>
        <v>0</v>
      </c>
      <c r="P190" s="208">
        <f>IF('Indicator Date hidden'!Q191="x","x",$P$2-'Indicator Date hidden'!Q191)</f>
        <v>0</v>
      </c>
      <c r="Q190" s="208">
        <f>IF('Indicator Date hidden'!R191="x","x",$Q$2-'Indicator Date hidden'!R191)</f>
        <v>3</v>
      </c>
      <c r="R190" s="208">
        <f>IF('Indicator Date hidden'!S191="x","x",$R$2-'Indicator Date hidden'!S191)</f>
        <v>0</v>
      </c>
      <c r="S190" s="208">
        <f>IF('Indicator Date hidden'!T191="x","x",$S$2-'Indicator Date hidden'!T191)</f>
        <v>0</v>
      </c>
      <c r="T190" s="208">
        <f>IF('Indicator Date hidden'!U191="x","x",$T$2-'Indicator Date hidden'!U191)</f>
        <v>0</v>
      </c>
      <c r="U190" s="208">
        <f>IF('Indicator Date hidden'!V191="x","x",$U$2-'Indicator Date hidden'!V191)</f>
        <v>0</v>
      </c>
      <c r="V190" s="208">
        <f>IF('Indicator Date hidden'!W191="x","x",$V$2-'Indicator Date hidden'!W191)</f>
        <v>0</v>
      </c>
      <c r="W190" s="208">
        <f>IF('Indicator Date hidden'!X191="x","x",$W$2-'Indicator Date hidden'!X191)</f>
        <v>1</v>
      </c>
      <c r="X190" s="208">
        <f>IF('Indicator Date hidden'!Y191="x","x",$X$2-'Indicator Date hidden'!Y191)</f>
        <v>1</v>
      </c>
      <c r="Y190" s="208">
        <f>IF('Indicator Date hidden'!Z191="x","x",$Y$2-'Indicator Date hidden'!Z191)</f>
        <v>0</v>
      </c>
      <c r="Z190" s="208">
        <f>IF('Indicator Date hidden'!AA191="x","x",$Z$2-'Indicator Date hidden'!AA191)</f>
        <v>0</v>
      </c>
      <c r="AA190" s="208">
        <f>IF('Indicator Date hidden'!AB191="x","x",$AA$2-'Indicator Date hidden'!AB191)</f>
        <v>0</v>
      </c>
      <c r="AB190" s="208">
        <f>IF('Indicator Date hidden'!AC191="x","x",$AB$2-'Indicator Date hidden'!AC191)</f>
        <v>0</v>
      </c>
      <c r="AC190" s="208">
        <f>IF('Indicator Date hidden'!AD191="x","x",$AC$2-'Indicator Date hidden'!AD191)</f>
        <v>0</v>
      </c>
      <c r="AD190" s="208">
        <f>IF('Indicator Date hidden'!AE191="x","x",$AD$2-'Indicator Date hidden'!AE191)</f>
        <v>0</v>
      </c>
      <c r="AE190" s="208">
        <f>IF('Indicator Date hidden'!AF191="x","x",$AE$2-'Indicator Date hidden'!AF191)</f>
        <v>0</v>
      </c>
      <c r="AF190" s="208">
        <f>IF('Indicator Date hidden'!AG191="x","x",$AF$2-'Indicator Date hidden'!AG191)</f>
        <v>1</v>
      </c>
      <c r="AG190" s="208">
        <f>IF('Indicator Date hidden'!AH191="x","x",$AG$2-'Indicator Date hidden'!AH191)</f>
        <v>0</v>
      </c>
      <c r="AH190" s="208">
        <f>IF('Indicator Date hidden'!AI191="x","x",$AH$2-'Indicator Date hidden'!AI191)</f>
        <v>0</v>
      </c>
      <c r="AI190" s="208">
        <f>IF('Indicator Date hidden'!AJ191="x","x",$AI$2-'Indicator Date hidden'!AJ191)</f>
        <v>0</v>
      </c>
      <c r="AJ190" s="208" t="str">
        <f>IF('Indicator Date hidden'!AK191="x","x",$AJ$2-'Indicator Date hidden'!AK191)</f>
        <v>x</v>
      </c>
      <c r="AK190" s="208">
        <f>IF('Indicator Date hidden'!AL191="x","x",$AK$2-'Indicator Date hidden'!AL191)</f>
        <v>1</v>
      </c>
      <c r="AL190" s="208">
        <f>IF('Indicator Date hidden'!AM191="x","x",$AL$2-'Indicator Date hidden'!AM191)</f>
        <v>0</v>
      </c>
      <c r="AM190" s="208">
        <f>IF('Indicator Date hidden'!AN191="x","x",$AM$2-'Indicator Date hidden'!AN191)</f>
        <v>0</v>
      </c>
      <c r="AN190" s="208">
        <f>IF('Indicator Date hidden'!AO191="x","x",$AN$2-'Indicator Date hidden'!AO191)</f>
        <v>0</v>
      </c>
      <c r="AO190" s="208" t="str">
        <f>IF('Indicator Date hidden'!AP191="x","x",$AO$2-'Indicator Date hidden'!AP191)</f>
        <v>x</v>
      </c>
      <c r="AP190" s="208" t="str">
        <f>IF('Indicator Date hidden'!AQ191="x","x",$AP$2-'Indicator Date hidden'!AQ191)</f>
        <v>x</v>
      </c>
      <c r="AQ190" s="208">
        <f>IF('Indicator Date hidden'!AR191="x","x",$AQ$2-'Indicator Date hidden'!AR191)</f>
        <v>0</v>
      </c>
      <c r="AR190" s="208">
        <f>IF('Indicator Date hidden'!AS191="x","x",$AR$2-'Indicator Date hidden'!AS191)</f>
        <v>0</v>
      </c>
      <c r="AS190" s="208">
        <f>IF('Indicator Date hidden'!AT191="x","x",$AS$2-'Indicator Date hidden'!AT191)</f>
        <v>0</v>
      </c>
      <c r="AT190" s="208">
        <f>IF('Indicator Date hidden'!AU191="x","x",$AT$2-'Indicator Date hidden'!AU191)</f>
        <v>0</v>
      </c>
      <c r="AU190" s="208">
        <f>IF('Indicator Date hidden'!AV191="x","x",$AU$2-'Indicator Date hidden'!AV191)</f>
        <v>5</v>
      </c>
      <c r="AV190" s="208">
        <f>IF('Indicator Date hidden'!AW191="x","x",$AV$2-'Indicator Date hidden'!AW191)</f>
        <v>0</v>
      </c>
      <c r="AW190" s="208">
        <f>IF('Indicator Date hidden'!AX191="x","x",$AW$2-'Indicator Date hidden'!AX191)</f>
        <v>0</v>
      </c>
      <c r="AX190" s="208">
        <f>IF('Indicator Date hidden'!AY191="x","x",$AX$2-'Indicator Date hidden'!AY191)</f>
        <v>0</v>
      </c>
      <c r="AY190" s="208">
        <f>IF('Indicator Date hidden'!AZ191="x","x",$AY$2-'Indicator Date hidden'!AZ191)</f>
        <v>0</v>
      </c>
      <c r="AZ190" s="208">
        <f>IF('Indicator Date hidden'!BA191="x","x",$AZ$2-'Indicator Date hidden'!BA191)</f>
        <v>0</v>
      </c>
      <c r="BA190">
        <f t="shared" si="25"/>
        <v>12</v>
      </c>
      <c r="BB190" s="21">
        <f t="shared" si="26"/>
        <v>0.25</v>
      </c>
      <c r="BC190">
        <f t="shared" si="27"/>
        <v>6</v>
      </c>
      <c r="BD190" s="21">
        <f t="shared" si="28"/>
        <v>0.8539125638299665</v>
      </c>
      <c r="BE190" s="277">
        <f t="shared" si="29"/>
        <v>0</v>
      </c>
    </row>
    <row r="191" spans="1:57" x14ac:dyDescent="0.35">
      <c r="A191" t="s">
        <v>7671</v>
      </c>
      <c r="B191" s="208">
        <f>IF('Indicator Date hidden'!C192="x","x",$B$2-'Indicator Date hidden'!C192)</f>
        <v>0</v>
      </c>
      <c r="C191" s="208">
        <f>IF('Indicator Date hidden'!D192="x","x",$C$2-'Indicator Date hidden'!D192)</f>
        <v>0</v>
      </c>
      <c r="D191" s="208">
        <f>IF('Indicator Date hidden'!E192="x","x",$D$2-'Indicator Date hidden'!E192)</f>
        <v>0</v>
      </c>
      <c r="E191" s="208">
        <f>IF('Indicator Date hidden'!F192="x","x",$E$2-'Indicator Date hidden'!F192)</f>
        <v>0</v>
      </c>
      <c r="F191" s="208">
        <f>IF('Indicator Date hidden'!G192="x","x",$F$2-'Indicator Date hidden'!G192)</f>
        <v>0</v>
      </c>
      <c r="G191" s="208">
        <f>IF('Indicator Date hidden'!H192="x","x",$G$2-'Indicator Date hidden'!H192)</f>
        <v>0</v>
      </c>
      <c r="H191" s="208">
        <f>IF('Indicator Date hidden'!I192="x","x",$H$2-'Indicator Date hidden'!I192)</f>
        <v>0</v>
      </c>
      <c r="I191" s="208">
        <f>IF('Indicator Date hidden'!J192="x","x",$I$2-'Indicator Date hidden'!J192)</f>
        <v>0</v>
      </c>
      <c r="J191" s="208">
        <f>IF('Indicator Date hidden'!K192="x","x",$J$2-'Indicator Date hidden'!K192)</f>
        <v>0</v>
      </c>
      <c r="K191" s="208">
        <f>IF('Indicator Date hidden'!L192="x","x",$K$2-'Indicator Date hidden'!L192)</f>
        <v>0</v>
      </c>
      <c r="L191" s="208">
        <f>IF('Indicator Date hidden'!M192="x","x",$L$2-'Indicator Date hidden'!M192)</f>
        <v>0</v>
      </c>
      <c r="M191" s="208">
        <f>IF('Indicator Date hidden'!N192="x","x",$M$2-'Indicator Date hidden'!N192)</f>
        <v>0</v>
      </c>
      <c r="N191" s="208">
        <f>IF('Indicator Date hidden'!O192="x","x",$N$2-'Indicator Date hidden'!O192)</f>
        <v>0</v>
      </c>
      <c r="O191" s="208">
        <f>IF('Indicator Date hidden'!P192="x","x",$O$2-'Indicator Date hidden'!P192)</f>
        <v>0</v>
      </c>
      <c r="P191" s="208">
        <f>IF('Indicator Date hidden'!Q192="x","x",$P$2-'Indicator Date hidden'!Q192)</f>
        <v>0</v>
      </c>
      <c r="Q191" s="208">
        <f>IF('Indicator Date hidden'!R192="x","x",$Q$2-'Indicator Date hidden'!R192)</f>
        <v>1</v>
      </c>
      <c r="R191" s="208">
        <f>IF('Indicator Date hidden'!S192="x","x",$R$2-'Indicator Date hidden'!S192)</f>
        <v>0</v>
      </c>
      <c r="S191" s="208">
        <f>IF('Indicator Date hidden'!T192="x","x",$S$2-'Indicator Date hidden'!T192)</f>
        <v>0</v>
      </c>
      <c r="T191" s="208">
        <f>IF('Indicator Date hidden'!U192="x","x",$T$2-'Indicator Date hidden'!U192)</f>
        <v>0</v>
      </c>
      <c r="U191" s="208" t="str">
        <f>IF('Indicator Date hidden'!V192="x","x",$U$2-'Indicator Date hidden'!V192)</f>
        <v>x</v>
      </c>
      <c r="V191" s="208">
        <f>IF('Indicator Date hidden'!W192="x","x",$V$2-'Indicator Date hidden'!W192)</f>
        <v>0</v>
      </c>
      <c r="W191" s="208">
        <f>IF('Indicator Date hidden'!X192="x","x",$W$2-'Indicator Date hidden'!X192)</f>
        <v>1</v>
      </c>
      <c r="X191" s="208">
        <f>IF('Indicator Date hidden'!Y192="x","x",$X$2-'Indicator Date hidden'!Y192)</f>
        <v>4</v>
      </c>
      <c r="Y191" s="208">
        <f>IF('Indicator Date hidden'!Z192="x","x",$Y$2-'Indicator Date hidden'!Z192)</f>
        <v>0</v>
      </c>
      <c r="Z191" s="208">
        <f>IF('Indicator Date hidden'!AA192="x","x",$Z$2-'Indicator Date hidden'!AA192)</f>
        <v>0</v>
      </c>
      <c r="AA191" s="208">
        <f>IF('Indicator Date hidden'!AB192="x","x",$AA$2-'Indicator Date hidden'!AB192)</f>
        <v>0</v>
      </c>
      <c r="AB191" s="208">
        <f>IF('Indicator Date hidden'!AC192="x","x",$AB$2-'Indicator Date hidden'!AC192)</f>
        <v>0</v>
      </c>
      <c r="AC191" s="208">
        <f>IF('Indicator Date hidden'!AD192="x","x",$AC$2-'Indicator Date hidden'!AD192)</f>
        <v>0</v>
      </c>
      <c r="AD191" s="208">
        <f>IF('Indicator Date hidden'!AE192="x","x",$AD$2-'Indicator Date hidden'!AE192)</f>
        <v>0</v>
      </c>
      <c r="AE191" s="208">
        <f>IF('Indicator Date hidden'!AF192="x","x",$AE$2-'Indicator Date hidden'!AF192)</f>
        <v>0</v>
      </c>
      <c r="AF191" s="208">
        <f>IF('Indicator Date hidden'!AG192="x","x",$AF$2-'Indicator Date hidden'!AG192)</f>
        <v>8</v>
      </c>
      <c r="AG191" s="208">
        <f>IF('Indicator Date hidden'!AH192="x","x",$AG$2-'Indicator Date hidden'!AH192)</f>
        <v>0</v>
      </c>
      <c r="AH191" s="208">
        <f>IF('Indicator Date hidden'!AI192="x","x",$AH$2-'Indicator Date hidden'!AI192)</f>
        <v>0</v>
      </c>
      <c r="AI191" s="208">
        <f>IF('Indicator Date hidden'!AJ192="x","x",$AI$2-'Indicator Date hidden'!AJ192)</f>
        <v>0</v>
      </c>
      <c r="AJ191" s="208">
        <f>IF('Indicator Date hidden'!AK192="x","x",$AJ$2-'Indicator Date hidden'!AK192)</f>
        <v>0</v>
      </c>
      <c r="AK191" s="208">
        <f>IF('Indicator Date hidden'!AL192="x","x",$AK$2-'Indicator Date hidden'!AL192)</f>
        <v>0</v>
      </c>
      <c r="AL191" s="208">
        <f>IF('Indicator Date hidden'!AM192="x","x",$AL$2-'Indicator Date hidden'!AM192)</f>
        <v>0</v>
      </c>
      <c r="AM191" s="208">
        <f>IF('Indicator Date hidden'!AN192="x","x",$AM$2-'Indicator Date hidden'!AN192)</f>
        <v>0</v>
      </c>
      <c r="AN191" s="208">
        <f>IF('Indicator Date hidden'!AO192="x","x",$AN$2-'Indicator Date hidden'!AO192)</f>
        <v>0</v>
      </c>
      <c r="AO191" s="208">
        <f>IF('Indicator Date hidden'!AP192="x","x",$AO$2-'Indicator Date hidden'!AP192)</f>
        <v>1</v>
      </c>
      <c r="AP191" s="208">
        <f>IF('Indicator Date hidden'!AQ192="x","x",$AP$2-'Indicator Date hidden'!AQ192)</f>
        <v>1</v>
      </c>
      <c r="AQ191" s="208">
        <f>IF('Indicator Date hidden'!AR192="x","x",$AQ$2-'Indicator Date hidden'!AR192)</f>
        <v>0</v>
      </c>
      <c r="AR191" s="208">
        <f>IF('Indicator Date hidden'!AS192="x","x",$AR$2-'Indicator Date hidden'!AS192)</f>
        <v>0</v>
      </c>
      <c r="AS191" s="208">
        <f>IF('Indicator Date hidden'!AT192="x","x",$AS$2-'Indicator Date hidden'!AT192)</f>
        <v>0</v>
      </c>
      <c r="AT191" s="208">
        <f>IF('Indicator Date hidden'!AU192="x","x",$AT$2-'Indicator Date hidden'!AU192)</f>
        <v>0</v>
      </c>
      <c r="AU191" s="208">
        <f>IF('Indicator Date hidden'!AV192="x","x",$AU$2-'Indicator Date hidden'!AV192)</f>
        <v>1</v>
      </c>
      <c r="AV191" s="208">
        <f>IF('Indicator Date hidden'!AW192="x","x",$AV$2-'Indicator Date hidden'!AW192)</f>
        <v>0</v>
      </c>
      <c r="AW191" s="208">
        <f>IF('Indicator Date hidden'!AX192="x","x",$AW$2-'Indicator Date hidden'!AX192)</f>
        <v>0</v>
      </c>
      <c r="AX191" s="208">
        <f>IF('Indicator Date hidden'!AY192="x","x",$AX$2-'Indicator Date hidden'!AY192)</f>
        <v>0</v>
      </c>
      <c r="AY191" s="208">
        <f>IF('Indicator Date hidden'!AZ192="x","x",$AY$2-'Indicator Date hidden'!AZ192)</f>
        <v>3</v>
      </c>
      <c r="AZ191" s="208">
        <f>IF('Indicator Date hidden'!BA192="x","x",$AZ$2-'Indicator Date hidden'!BA192)</f>
        <v>3</v>
      </c>
      <c r="BA191">
        <f t="shared" si="25"/>
        <v>23</v>
      </c>
      <c r="BB191" s="21">
        <f t="shared" si="26"/>
        <v>0.46</v>
      </c>
      <c r="BC191">
        <f t="shared" si="27"/>
        <v>9</v>
      </c>
      <c r="BD191" s="21">
        <f t="shared" si="28"/>
        <v>1.3595587519485872</v>
      </c>
      <c r="BE191" s="277">
        <f t="shared" si="29"/>
        <v>0</v>
      </c>
    </row>
    <row r="192" spans="1:57" x14ac:dyDescent="0.35">
      <c r="A192" t="s">
        <v>7672</v>
      </c>
      <c r="B192" s="208">
        <f>IF('Indicator Date hidden'!C193="x","x",$B$2-'Indicator Date hidden'!C193)</f>
        <v>0</v>
      </c>
      <c r="C192" s="208">
        <f>IF('Indicator Date hidden'!D193="x","x",$C$2-'Indicator Date hidden'!D193)</f>
        <v>0</v>
      </c>
      <c r="D192" s="208">
        <f>IF('Indicator Date hidden'!E193="x","x",$D$2-'Indicator Date hidden'!E193)</f>
        <v>0</v>
      </c>
      <c r="E192" s="208">
        <f>IF('Indicator Date hidden'!F193="x","x",$E$2-'Indicator Date hidden'!F193)</f>
        <v>0</v>
      </c>
      <c r="F192" s="208">
        <f>IF('Indicator Date hidden'!G193="x","x",$F$2-'Indicator Date hidden'!G193)</f>
        <v>0</v>
      </c>
      <c r="G192" s="208">
        <f>IF('Indicator Date hidden'!H193="x","x",$G$2-'Indicator Date hidden'!H193)</f>
        <v>0</v>
      </c>
      <c r="H192" s="208">
        <f>IF('Indicator Date hidden'!I193="x","x",$H$2-'Indicator Date hidden'!I193)</f>
        <v>0</v>
      </c>
      <c r="I192" s="208">
        <f>IF('Indicator Date hidden'!J193="x","x",$I$2-'Indicator Date hidden'!J193)</f>
        <v>0</v>
      </c>
      <c r="J192" s="208">
        <f>IF('Indicator Date hidden'!K193="x","x",$J$2-'Indicator Date hidden'!K193)</f>
        <v>0</v>
      </c>
      <c r="K192" s="208">
        <f>IF('Indicator Date hidden'!L193="x","x",$K$2-'Indicator Date hidden'!L193)</f>
        <v>0</v>
      </c>
      <c r="L192" s="208">
        <f>IF('Indicator Date hidden'!M193="x","x",$L$2-'Indicator Date hidden'!M193)</f>
        <v>0</v>
      </c>
      <c r="M192" s="208">
        <f>IF('Indicator Date hidden'!N193="x","x",$M$2-'Indicator Date hidden'!N193)</f>
        <v>0</v>
      </c>
      <c r="N192" s="208">
        <f>IF('Indicator Date hidden'!O193="x","x",$N$2-'Indicator Date hidden'!O193)</f>
        <v>0</v>
      </c>
      <c r="O192" s="208">
        <f>IF('Indicator Date hidden'!P193="x","x",$O$2-'Indicator Date hidden'!P193)</f>
        <v>0</v>
      </c>
      <c r="P192" s="208">
        <f>IF('Indicator Date hidden'!Q193="x","x",$P$2-'Indicator Date hidden'!Q193)</f>
        <v>0</v>
      </c>
      <c r="Q192" s="208">
        <f>IF('Indicator Date hidden'!R193="x","x",$Q$2-'Indicator Date hidden'!R193)</f>
        <v>0</v>
      </c>
      <c r="R192" s="208">
        <f>IF('Indicator Date hidden'!S193="x","x",$R$2-'Indicator Date hidden'!S193)</f>
        <v>0</v>
      </c>
      <c r="S192" s="208">
        <f>IF('Indicator Date hidden'!T193="x","x",$S$2-'Indicator Date hidden'!T193)</f>
        <v>0</v>
      </c>
      <c r="T192" s="208">
        <f>IF('Indicator Date hidden'!U193="x","x",$T$2-'Indicator Date hidden'!U193)</f>
        <v>0</v>
      </c>
      <c r="U192" s="208">
        <f>IF('Indicator Date hidden'!V193="x","x",$U$2-'Indicator Date hidden'!V193)</f>
        <v>0</v>
      </c>
      <c r="V192" s="208">
        <f>IF('Indicator Date hidden'!W193="x","x",$V$2-'Indicator Date hidden'!W193)</f>
        <v>0</v>
      </c>
      <c r="W192" s="208">
        <f>IF('Indicator Date hidden'!X193="x","x",$W$2-'Indicator Date hidden'!X193)</f>
        <v>1</v>
      </c>
      <c r="X192" s="208">
        <f>IF('Indicator Date hidden'!Y193="x","x",$X$2-'Indicator Date hidden'!Y193)</f>
        <v>2</v>
      </c>
      <c r="Y192" s="208">
        <f>IF('Indicator Date hidden'!Z193="x","x",$Y$2-'Indicator Date hidden'!Z193)</f>
        <v>0</v>
      </c>
      <c r="Z192" s="208">
        <f>IF('Indicator Date hidden'!AA193="x","x",$Z$2-'Indicator Date hidden'!AA193)</f>
        <v>0</v>
      </c>
      <c r="AA192" s="208">
        <f>IF('Indicator Date hidden'!AB193="x","x",$AA$2-'Indicator Date hidden'!AB193)</f>
        <v>0</v>
      </c>
      <c r="AB192" s="208">
        <f>IF('Indicator Date hidden'!AC193="x","x",$AB$2-'Indicator Date hidden'!AC193)</f>
        <v>0</v>
      </c>
      <c r="AC192" s="208">
        <f>IF('Indicator Date hidden'!AD193="x","x",$AC$2-'Indicator Date hidden'!AD193)</f>
        <v>0</v>
      </c>
      <c r="AD192" s="208">
        <f>IF('Indicator Date hidden'!AE193="x","x",$AD$2-'Indicator Date hidden'!AE193)</f>
        <v>0</v>
      </c>
      <c r="AE192" s="208">
        <f>IF('Indicator Date hidden'!AF193="x","x",$AE$2-'Indicator Date hidden'!AF193)</f>
        <v>0</v>
      </c>
      <c r="AF192" s="208">
        <f>IF('Indicator Date hidden'!AG193="x","x",$AF$2-'Indicator Date hidden'!AG193)</f>
        <v>3</v>
      </c>
      <c r="AG192" s="208">
        <f>IF('Indicator Date hidden'!AH193="x","x",$AG$2-'Indicator Date hidden'!AH193)</f>
        <v>0</v>
      </c>
      <c r="AH192" s="208">
        <f>IF('Indicator Date hidden'!AI193="x","x",$AH$2-'Indicator Date hidden'!AI193)</f>
        <v>0</v>
      </c>
      <c r="AI192" s="208">
        <f>IF('Indicator Date hidden'!AJ193="x","x",$AI$2-'Indicator Date hidden'!AJ193)</f>
        <v>0</v>
      </c>
      <c r="AJ192" s="208" t="str">
        <f>IF('Indicator Date hidden'!AK193="x","x",$AJ$2-'Indicator Date hidden'!AK193)</f>
        <v>x</v>
      </c>
      <c r="AK192" s="208">
        <f>IF('Indicator Date hidden'!AL193="x","x",$AK$2-'Indicator Date hidden'!AL193)</f>
        <v>1</v>
      </c>
      <c r="AL192" s="208">
        <f>IF('Indicator Date hidden'!AM193="x","x",$AL$2-'Indicator Date hidden'!AM193)</f>
        <v>0</v>
      </c>
      <c r="AM192" s="208">
        <f>IF('Indicator Date hidden'!AN193="x","x",$AM$2-'Indicator Date hidden'!AN193)</f>
        <v>0</v>
      </c>
      <c r="AN192" s="208">
        <f>IF('Indicator Date hidden'!AO193="x","x",$AN$2-'Indicator Date hidden'!AO193)</f>
        <v>0</v>
      </c>
      <c r="AO192" s="208">
        <f>IF('Indicator Date hidden'!AP193="x","x",$AO$2-'Indicator Date hidden'!AP193)</f>
        <v>1</v>
      </c>
      <c r="AP192" s="208">
        <f>IF('Indicator Date hidden'!AQ193="x","x",$AP$2-'Indicator Date hidden'!AQ193)</f>
        <v>1</v>
      </c>
      <c r="AQ192" s="208">
        <f>IF('Indicator Date hidden'!AR193="x","x",$AQ$2-'Indicator Date hidden'!AR193)</f>
        <v>6</v>
      </c>
      <c r="AR192" s="208">
        <f>IF('Indicator Date hidden'!AS193="x","x",$AR$2-'Indicator Date hidden'!AS193)</f>
        <v>0</v>
      </c>
      <c r="AS192" s="208">
        <f>IF('Indicator Date hidden'!AT193="x","x",$AS$2-'Indicator Date hidden'!AT193)</f>
        <v>0</v>
      </c>
      <c r="AT192" s="208">
        <f>IF('Indicator Date hidden'!AU193="x","x",$AT$2-'Indicator Date hidden'!AU193)</f>
        <v>0</v>
      </c>
      <c r="AU192" s="208">
        <f>IF('Indicator Date hidden'!AV193="x","x",$AU$2-'Indicator Date hidden'!AV193)</f>
        <v>7</v>
      </c>
      <c r="AV192" s="208">
        <f>IF('Indicator Date hidden'!AW193="x","x",$AV$2-'Indicator Date hidden'!AW193)</f>
        <v>0</v>
      </c>
      <c r="AW192" s="208">
        <f>IF('Indicator Date hidden'!AX193="x","x",$AW$2-'Indicator Date hidden'!AX193)</f>
        <v>0</v>
      </c>
      <c r="AX192" s="208">
        <f>IF('Indicator Date hidden'!AY193="x","x",$AX$2-'Indicator Date hidden'!AY193)</f>
        <v>0</v>
      </c>
      <c r="AY192" s="208">
        <f>IF('Indicator Date hidden'!AZ193="x","x",$AY$2-'Indicator Date hidden'!AZ193)</f>
        <v>0</v>
      </c>
      <c r="AZ192" s="208">
        <f>IF('Indicator Date hidden'!BA193="x","x",$AZ$2-'Indicator Date hidden'!BA193)</f>
        <v>0</v>
      </c>
      <c r="BA192">
        <f t="shared" si="25"/>
        <v>22</v>
      </c>
      <c r="BB192" s="21">
        <f t="shared" si="26"/>
        <v>0.44</v>
      </c>
      <c r="BC192">
        <f t="shared" si="27"/>
        <v>8</v>
      </c>
      <c r="BD192" s="21">
        <f t="shared" si="28"/>
        <v>1.3588230201170424</v>
      </c>
      <c r="BE192" s="277">
        <f t="shared" si="29"/>
        <v>0</v>
      </c>
    </row>
    <row r="193" spans="1:57" x14ac:dyDescent="0.35">
      <c r="A193" t="s">
        <v>7673</v>
      </c>
      <c r="B193" s="208">
        <f>IF('Indicator Date hidden'!C194="x","x",$B$2-'Indicator Date hidden'!C194)</f>
        <v>0</v>
      </c>
      <c r="C193" s="208">
        <f>IF('Indicator Date hidden'!D194="x","x",$C$2-'Indicator Date hidden'!D194)</f>
        <v>0</v>
      </c>
      <c r="D193" s="208">
        <f>IF('Indicator Date hidden'!E194="x","x",$D$2-'Indicator Date hidden'!E194)</f>
        <v>0</v>
      </c>
      <c r="E193" s="208">
        <f>IF('Indicator Date hidden'!F194="x","x",$E$2-'Indicator Date hidden'!F194)</f>
        <v>0</v>
      </c>
      <c r="F193" s="208">
        <f>IF('Indicator Date hidden'!G194="x","x",$F$2-'Indicator Date hidden'!G194)</f>
        <v>0</v>
      </c>
      <c r="G193" s="208">
        <f>IF('Indicator Date hidden'!H194="x","x",$G$2-'Indicator Date hidden'!H194)</f>
        <v>0</v>
      </c>
      <c r="H193" s="208">
        <f>IF('Indicator Date hidden'!I194="x","x",$H$2-'Indicator Date hidden'!I194)</f>
        <v>0</v>
      </c>
      <c r="I193" s="208">
        <f>IF('Indicator Date hidden'!J194="x","x",$I$2-'Indicator Date hidden'!J194)</f>
        <v>0</v>
      </c>
      <c r="J193" s="208">
        <f>IF('Indicator Date hidden'!K194="x","x",$J$2-'Indicator Date hidden'!K194)</f>
        <v>0</v>
      </c>
      <c r="K193" s="208">
        <f>IF('Indicator Date hidden'!L194="x","x",$K$2-'Indicator Date hidden'!L194)</f>
        <v>0</v>
      </c>
      <c r="L193" s="208">
        <f>IF('Indicator Date hidden'!M194="x","x",$L$2-'Indicator Date hidden'!M194)</f>
        <v>0</v>
      </c>
      <c r="M193" s="208">
        <f>IF('Indicator Date hidden'!N194="x","x",$M$2-'Indicator Date hidden'!N194)</f>
        <v>0</v>
      </c>
      <c r="N193" s="208">
        <f>IF('Indicator Date hidden'!O194="x","x",$N$2-'Indicator Date hidden'!O194)</f>
        <v>0</v>
      </c>
      <c r="O193" s="208">
        <f>IF('Indicator Date hidden'!P194="x","x",$O$2-'Indicator Date hidden'!P194)</f>
        <v>0</v>
      </c>
      <c r="P193" s="208">
        <f>IF('Indicator Date hidden'!Q194="x","x",$P$2-'Indicator Date hidden'!Q194)</f>
        <v>0</v>
      </c>
      <c r="Q193" s="208">
        <f>IF('Indicator Date hidden'!R194="x","x",$Q$2-'Indicator Date hidden'!R194)</f>
        <v>0</v>
      </c>
      <c r="R193" s="208">
        <f>IF('Indicator Date hidden'!S194="x","x",$R$2-'Indicator Date hidden'!S194)</f>
        <v>0</v>
      </c>
      <c r="S193" s="208">
        <f>IF('Indicator Date hidden'!T194="x","x",$S$2-'Indicator Date hidden'!T194)</f>
        <v>0</v>
      </c>
      <c r="T193" s="208">
        <f>IF('Indicator Date hidden'!U194="x","x",$T$2-'Indicator Date hidden'!U194)</f>
        <v>0</v>
      </c>
      <c r="U193" s="208">
        <f>IF('Indicator Date hidden'!V194="x","x",$U$2-'Indicator Date hidden'!V194)</f>
        <v>0</v>
      </c>
      <c r="V193" s="208">
        <f>IF('Indicator Date hidden'!W194="x","x",$V$2-'Indicator Date hidden'!W194)</f>
        <v>0</v>
      </c>
      <c r="W193" s="208">
        <f>IF('Indicator Date hidden'!X194="x","x",$W$2-'Indicator Date hidden'!X194)</f>
        <v>0</v>
      </c>
      <c r="X193" s="208">
        <f>IF('Indicator Date hidden'!Y194="x","x",$X$2-'Indicator Date hidden'!Y194)</f>
        <v>3</v>
      </c>
      <c r="Y193" s="208">
        <f>IF('Indicator Date hidden'!Z194="x","x",$Y$2-'Indicator Date hidden'!Z194)</f>
        <v>0</v>
      </c>
      <c r="Z193" s="208">
        <f>IF('Indicator Date hidden'!AA194="x","x",$Z$2-'Indicator Date hidden'!AA194)</f>
        <v>0</v>
      </c>
      <c r="AA193" s="208">
        <f>IF('Indicator Date hidden'!AB194="x","x",$AA$2-'Indicator Date hidden'!AB194)</f>
        <v>0</v>
      </c>
      <c r="AB193" s="208">
        <f>IF('Indicator Date hidden'!AC194="x","x",$AB$2-'Indicator Date hidden'!AC194)</f>
        <v>0</v>
      </c>
      <c r="AC193" s="208">
        <f>IF('Indicator Date hidden'!AD194="x","x",$AC$2-'Indicator Date hidden'!AD194)</f>
        <v>0</v>
      </c>
      <c r="AD193" s="208">
        <f>IF('Indicator Date hidden'!AE194="x","x",$AD$2-'Indicator Date hidden'!AE194)</f>
        <v>0</v>
      </c>
      <c r="AE193" s="208">
        <f>IF('Indicator Date hidden'!AF194="x","x",$AE$2-'Indicator Date hidden'!AF194)</f>
        <v>0</v>
      </c>
      <c r="AF193" s="208" t="str">
        <f>IF('Indicator Date hidden'!AG194="x","x",$AF$2-'Indicator Date hidden'!AG194)</f>
        <v>x</v>
      </c>
      <c r="AG193" s="208">
        <f>IF('Indicator Date hidden'!AH194="x","x",$AG$2-'Indicator Date hidden'!AH194)</f>
        <v>0</v>
      </c>
      <c r="AH193" s="208">
        <f>IF('Indicator Date hidden'!AI194="x","x",$AH$2-'Indicator Date hidden'!AI194)</f>
        <v>0</v>
      </c>
      <c r="AI193" s="208">
        <f>IF('Indicator Date hidden'!AJ194="x","x",$AI$2-'Indicator Date hidden'!AJ194)</f>
        <v>0</v>
      </c>
      <c r="AJ193" s="208">
        <f>IF('Indicator Date hidden'!AK194="x","x",$AJ$2-'Indicator Date hidden'!AK194)</f>
        <v>1</v>
      </c>
      <c r="AK193" s="208">
        <f>IF('Indicator Date hidden'!AL194="x","x",$AK$2-'Indicator Date hidden'!AL194)</f>
        <v>1</v>
      </c>
      <c r="AL193" s="208">
        <f>IF('Indicator Date hidden'!AM194="x","x",$AL$2-'Indicator Date hidden'!AM194)</f>
        <v>0</v>
      </c>
      <c r="AM193" s="208">
        <f>IF('Indicator Date hidden'!AN194="x","x",$AM$2-'Indicator Date hidden'!AN194)</f>
        <v>0</v>
      </c>
      <c r="AN193" s="208">
        <f>IF('Indicator Date hidden'!AO194="x","x",$AN$2-'Indicator Date hidden'!AO194)</f>
        <v>0</v>
      </c>
      <c r="AO193" s="208" t="str">
        <f>IF('Indicator Date hidden'!AP194="x","x",$AO$2-'Indicator Date hidden'!AP194)</f>
        <v>x</v>
      </c>
      <c r="AP193" s="208" t="str">
        <f>IF('Indicator Date hidden'!AQ194="x","x",$AP$2-'Indicator Date hidden'!AQ194)</f>
        <v>x</v>
      </c>
      <c r="AQ193" s="208">
        <f>IF('Indicator Date hidden'!AR194="x","x",$AQ$2-'Indicator Date hidden'!AR194)</f>
        <v>0</v>
      </c>
      <c r="AR193" s="208">
        <f>IF('Indicator Date hidden'!AS194="x","x",$AR$2-'Indicator Date hidden'!AS194)</f>
        <v>0</v>
      </c>
      <c r="AS193" s="208">
        <f>IF('Indicator Date hidden'!AT194="x","x",$AS$2-'Indicator Date hidden'!AT194)</f>
        <v>0</v>
      </c>
      <c r="AT193" s="208">
        <f>IF('Indicator Date hidden'!AU194="x","x",$AT$2-'Indicator Date hidden'!AU194)</f>
        <v>0</v>
      </c>
      <c r="AU193" s="208">
        <f>IF('Indicator Date hidden'!AV194="x","x",$AU$2-'Indicator Date hidden'!AV194)</f>
        <v>3</v>
      </c>
      <c r="AV193" s="208">
        <f>IF('Indicator Date hidden'!AW194="x","x",$AV$2-'Indicator Date hidden'!AW194)</f>
        <v>0</v>
      </c>
      <c r="AW193" s="208">
        <f>IF('Indicator Date hidden'!AX194="x","x",$AW$2-'Indicator Date hidden'!AX194)</f>
        <v>0</v>
      </c>
      <c r="AX193" s="208">
        <f>IF('Indicator Date hidden'!AY194="x","x",$AX$2-'Indicator Date hidden'!AY194)</f>
        <v>0</v>
      </c>
      <c r="AY193" s="208">
        <f>IF('Indicator Date hidden'!AZ194="x","x",$AY$2-'Indicator Date hidden'!AZ194)</f>
        <v>0</v>
      </c>
      <c r="AZ193" s="208">
        <f>IF('Indicator Date hidden'!BA194="x","x",$AZ$2-'Indicator Date hidden'!BA194)</f>
        <v>0</v>
      </c>
      <c r="BA193">
        <f t="shared" si="25"/>
        <v>8</v>
      </c>
      <c r="BB193" s="21">
        <f t="shared" si="26"/>
        <v>0.16666666666666666</v>
      </c>
      <c r="BC193">
        <f t="shared" si="27"/>
        <v>4</v>
      </c>
      <c r="BD193" s="21">
        <f t="shared" si="28"/>
        <v>0.62360956446232352</v>
      </c>
      <c r="BE193" s="277">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10" bestFit="1" customWidth="1"/>
  </cols>
  <sheetData>
    <row r="1" spans="1:54" ht="278.64999999999998" customHeight="1" x14ac:dyDescent="0.35">
      <c r="A1" t="s">
        <v>7201</v>
      </c>
      <c r="B1" s="206" t="s">
        <v>8249</v>
      </c>
      <c r="C1" s="206" t="s">
        <v>8250</v>
      </c>
      <c r="D1" s="206" t="s">
        <v>8251</v>
      </c>
      <c r="E1" s="206" t="s">
        <v>8252</v>
      </c>
      <c r="F1" s="206" t="s">
        <v>8253</v>
      </c>
      <c r="G1" s="206" t="s">
        <v>8254</v>
      </c>
      <c r="H1" s="206" t="s">
        <v>8255</v>
      </c>
      <c r="I1" s="206" t="s">
        <v>8256</v>
      </c>
      <c r="J1" s="206" t="s">
        <v>8257</v>
      </c>
      <c r="K1" s="206" t="s">
        <v>8258</v>
      </c>
      <c r="L1" s="206" t="s">
        <v>8259</v>
      </c>
      <c r="M1" s="206" t="s">
        <v>8260</v>
      </c>
      <c r="N1" s="206" t="s">
        <v>8261</v>
      </c>
      <c r="O1" s="206" t="s">
        <v>8262</v>
      </c>
      <c r="P1" s="206" t="s">
        <v>8263</v>
      </c>
      <c r="Q1" s="206" t="s">
        <v>8264</v>
      </c>
      <c r="R1" s="206" t="s">
        <v>8265</v>
      </c>
      <c r="S1" s="206" t="s">
        <v>8266</v>
      </c>
      <c r="T1" s="206" t="s">
        <v>8266</v>
      </c>
      <c r="U1" s="206" t="s">
        <v>8267</v>
      </c>
      <c r="V1" s="206" t="s">
        <v>8268</v>
      </c>
      <c r="W1" s="206" t="s">
        <v>8269</v>
      </c>
      <c r="X1" s="206" t="s">
        <v>8270</v>
      </c>
      <c r="Y1" s="206" t="s">
        <v>8271</v>
      </c>
      <c r="Z1" s="206" t="s">
        <v>8272</v>
      </c>
      <c r="AA1" s="206" t="s">
        <v>8273</v>
      </c>
      <c r="AB1" s="206" t="s">
        <v>8274</v>
      </c>
      <c r="AC1" s="206" t="s">
        <v>8275</v>
      </c>
      <c r="AD1" s="206" t="s">
        <v>8276</v>
      </c>
      <c r="AE1" s="206" t="s">
        <v>7348</v>
      </c>
      <c r="AF1" s="206" t="s">
        <v>7263</v>
      </c>
      <c r="AG1" s="206" t="s">
        <v>8277</v>
      </c>
      <c r="AH1" s="206" t="s">
        <v>8277</v>
      </c>
      <c r="AI1" s="206" t="s">
        <v>8277</v>
      </c>
      <c r="AJ1" s="206" t="s">
        <v>8278</v>
      </c>
      <c r="AK1" s="206" t="s">
        <v>8279</v>
      </c>
      <c r="AL1" s="206" t="s">
        <v>8280</v>
      </c>
      <c r="AM1" s="206" t="s">
        <v>8281</v>
      </c>
      <c r="AN1" s="206" t="s">
        <v>8282</v>
      </c>
      <c r="AO1" s="206" t="s">
        <v>8283</v>
      </c>
      <c r="AP1" s="206" t="s">
        <v>8284</v>
      </c>
      <c r="AQ1" s="206" t="s">
        <v>8285</v>
      </c>
      <c r="AR1" s="206" t="s">
        <v>8286</v>
      </c>
      <c r="AS1" s="206" t="s">
        <v>8287</v>
      </c>
      <c r="AT1" s="206" t="s">
        <v>8288</v>
      </c>
      <c r="AU1" s="206" t="s">
        <v>8289</v>
      </c>
      <c r="AV1" s="206" t="s">
        <v>8290</v>
      </c>
      <c r="AW1" s="206" t="s">
        <v>8291</v>
      </c>
      <c r="AX1" s="206" t="s">
        <v>8292</v>
      </c>
      <c r="AY1" s="206" t="s">
        <v>8293</v>
      </c>
      <c r="AZ1" s="206" t="s">
        <v>8294</v>
      </c>
      <c r="BA1" s="206" t="s">
        <v>8319</v>
      </c>
      <c r="BB1" s="206" t="s">
        <v>8320</v>
      </c>
    </row>
    <row r="2" spans="1:54" x14ac:dyDescent="0.35">
      <c r="A2" t="s">
        <v>7366</v>
      </c>
      <c r="B2" s="208" t="e">
        <f>IF('Crisis Indicator Data'!#REF!="No Data",1,IF(#REF!&lt;&gt;"",1,0))</f>
        <v>#REF!</v>
      </c>
      <c r="C2" s="208" t="e">
        <f>IF('Crisis Indicator Data'!#REF!="No Data",1,IF(#REF!&lt;&gt;"",1,0))</f>
        <v>#REF!</v>
      </c>
      <c r="D2" s="208" t="e">
        <f>IF('Crisis Indicator Data'!#REF!="No Data",1,IF(#REF!&lt;&gt;"",1,0))</f>
        <v>#REF!</v>
      </c>
      <c r="E2" s="208" t="e">
        <f>IF('Crisis Indicator Data'!#REF!="No Data",1,IF(#REF!&lt;&gt;"",1,0))</f>
        <v>#REF!</v>
      </c>
      <c r="F2" s="208" t="e">
        <f>IF('Crisis Indicator Data'!#REF!="No Data",1,IF(#REF!&lt;&gt;"",1,0))</f>
        <v>#REF!</v>
      </c>
      <c r="G2" s="208" t="e">
        <f>IF('Crisis Indicator Data'!#REF!="No Data",1,IF(#REF!&lt;&gt;"",1,0))</f>
        <v>#REF!</v>
      </c>
      <c r="H2" s="208" t="e">
        <f>IF('Crisis Indicator Data'!#REF!="No Data",1,IF(#REF!&lt;&gt;"",1,0))</f>
        <v>#REF!</v>
      </c>
      <c r="I2" s="208" t="e">
        <f>IF('Crisis Indicator Data'!#REF!="No Data",1,IF(#REF!&lt;&gt;"",1,0))</f>
        <v>#REF!</v>
      </c>
      <c r="J2" s="208" t="e">
        <f>IF('Crisis Indicator Data'!#REF!="No Data",1,IF(#REF!&lt;&gt;"",1,0))</f>
        <v>#REF!</v>
      </c>
      <c r="K2" s="208" t="e">
        <f>IF('Crisis Indicator Data'!#REF!="No Data",1,IF(#REF!&lt;&gt;"",1,0))</f>
        <v>#REF!</v>
      </c>
      <c r="L2" s="208" t="e">
        <f>IF('Crisis Indicator Data'!#REF!="No Data",1,IF(#REF!&lt;&gt;"",1,0))</f>
        <v>#REF!</v>
      </c>
      <c r="M2" s="208" t="e">
        <f>IF('Crisis Indicator Data'!#REF!="No Data",1,IF(#REF!&lt;&gt;"",1,0))</f>
        <v>#REF!</v>
      </c>
      <c r="N2" s="208" t="e">
        <f>IF('Crisis Indicator Data'!#REF!="No Data",1,IF(#REF!&lt;&gt;"",1,0))</f>
        <v>#REF!</v>
      </c>
      <c r="O2" s="208" t="e">
        <f>IF('Crisis Indicator Data'!#REF!="No Data",1,IF(#REF!&lt;&gt;"",1,0))</f>
        <v>#REF!</v>
      </c>
      <c r="P2" s="208" t="e">
        <f>IF('Crisis Indicator Data'!#REF!="No Data",1,IF(#REF!&lt;&gt;"",1,0))</f>
        <v>#REF!</v>
      </c>
      <c r="Q2" s="208" t="e">
        <f>IF('Crisis Indicator Data'!#REF!="No Data",1,IF(#REF!&lt;&gt;"",1,0))</f>
        <v>#REF!</v>
      </c>
      <c r="R2" s="208" t="e">
        <f>IF('Crisis Indicator Data'!#REF!="No Data",1,IF(#REF!&lt;&gt;"",1,0))</f>
        <v>#REF!</v>
      </c>
      <c r="S2" s="208" t="e">
        <f>IF('Crisis Indicator Data'!#REF!="No Data",1,IF(#REF!&lt;&gt;"",1,0))</f>
        <v>#REF!</v>
      </c>
      <c r="T2" s="208" t="e">
        <f>IF('Crisis Indicator Data'!#REF!="No Data",1,IF(#REF!&lt;&gt;"",1,0))</f>
        <v>#REF!</v>
      </c>
      <c r="U2" s="208" t="e">
        <f>IF('Crisis Indicator Data'!#REF!="No Data",1,IF(#REF!&lt;&gt;"",1,0))</f>
        <v>#REF!</v>
      </c>
      <c r="V2" s="208" t="e">
        <f>IF('Crisis Indicator Data'!#REF!="No Data",1,IF(#REF!&lt;&gt;"",1,0))</f>
        <v>#REF!</v>
      </c>
      <c r="W2" s="208" t="e">
        <f>IF('Crisis Indicator Data'!#REF!="No Data",1,IF(#REF!&lt;&gt;"",1,0))</f>
        <v>#REF!</v>
      </c>
      <c r="X2" s="208" t="e">
        <f>IF('Crisis Indicator Data'!#REF!="No Data",1,IF(#REF!&lt;&gt;"",1,0))</f>
        <v>#REF!</v>
      </c>
      <c r="Y2" s="208" t="e">
        <f>IF('Crisis Indicator Data'!#REF!="No Data",1,IF(#REF!&lt;&gt;"",1,0))</f>
        <v>#REF!</v>
      </c>
      <c r="Z2" s="208" t="e">
        <f>IF('Crisis Indicator Data'!#REF!="No Data",1,IF(#REF!&lt;&gt;"",1,0))</f>
        <v>#REF!</v>
      </c>
      <c r="AA2" s="208" t="e">
        <f>IF('Crisis Indicator Data'!#REF!="No Data",1,IF(#REF!&lt;&gt;"",1,0))</f>
        <v>#REF!</v>
      </c>
      <c r="AB2" s="208" t="e">
        <f>IF('Crisis Indicator Data'!#REF!="No Data",1,IF(#REF!&lt;&gt;"",1,0))</f>
        <v>#REF!</v>
      </c>
      <c r="AC2" s="208" t="e">
        <f>IF('Crisis Indicator Data'!#REF!="No Data",1,IF(#REF!&lt;&gt;"",1,0))</f>
        <v>#REF!</v>
      </c>
      <c r="AD2" s="208" t="e">
        <f>IF('Crisis Indicator Data'!#REF!="No Data",1,IF(#REF!&lt;&gt;"",1,0))</f>
        <v>#REF!</v>
      </c>
      <c r="AE2" s="208" t="e">
        <f>IF('Crisis Indicator Data'!#REF!="No Data",1,IF(#REF!&lt;&gt;"",1,0))</f>
        <v>#REF!</v>
      </c>
      <c r="AF2" s="208" t="e">
        <f>IF('Crisis Indicator Data'!#REF!="No Data",1,IF(#REF!&lt;&gt;"",1,0))</f>
        <v>#REF!</v>
      </c>
      <c r="AG2" s="208" t="e">
        <f>IF('Crisis Indicator Data'!#REF!="No Data",1,IF(#REF!&lt;&gt;"",1,0))</f>
        <v>#REF!</v>
      </c>
      <c r="AH2" s="208" t="e">
        <f>IF('Crisis Indicator Data'!#REF!="No Data",1,IF(#REF!&lt;&gt;"",1,0))</f>
        <v>#REF!</v>
      </c>
      <c r="AI2" s="208" t="e">
        <f>IF('Crisis Indicator Data'!#REF!="No Data",1,IF(#REF!&lt;&gt;"",1,0))</f>
        <v>#REF!</v>
      </c>
      <c r="AJ2" s="208" t="e">
        <f>IF('Crisis Indicator Data'!#REF!="No Data",1,IF(#REF!&lt;&gt;"",1,0))</f>
        <v>#REF!</v>
      </c>
      <c r="AK2" s="208" t="e">
        <f>IF('Crisis Indicator Data'!#REF!="No Data",1,IF(#REF!&lt;&gt;"",1,0))</f>
        <v>#REF!</v>
      </c>
      <c r="AL2" s="208" t="e">
        <f>IF('Crisis Indicator Data'!#REF!="No Data",1,IF(#REF!&lt;&gt;"",1,0))</f>
        <v>#REF!</v>
      </c>
      <c r="AM2" s="208" t="e">
        <f>IF('Crisis Indicator Data'!#REF!="No Data",1,IF(#REF!&lt;&gt;"",1,0))</f>
        <v>#REF!</v>
      </c>
      <c r="AN2" s="208" t="e">
        <f>IF('Crisis Indicator Data'!#REF!="No Data",1,IF(#REF!&lt;&gt;"",1,0))</f>
        <v>#REF!</v>
      </c>
      <c r="AO2" s="208" t="e">
        <f>IF('Crisis Indicator Data'!#REF!="No Data",1,IF(#REF!&lt;&gt;"",1,0))</f>
        <v>#REF!</v>
      </c>
      <c r="AP2" s="208" t="e">
        <f>IF('Crisis Indicator Data'!#REF!="No Data",1,IF(#REF!&lt;&gt;"",1,0))</f>
        <v>#REF!</v>
      </c>
      <c r="AQ2" s="208" t="e">
        <f>IF('Crisis Indicator Data'!#REF!="No Data",1,IF(#REF!&lt;&gt;"",1,0))</f>
        <v>#REF!</v>
      </c>
      <c r="AR2" s="208" t="e">
        <f>IF('Crisis Indicator Data'!#REF!="No Data",1,IF(#REF!&lt;&gt;"",1,0))</f>
        <v>#REF!</v>
      </c>
      <c r="AS2" s="208" t="e">
        <f>IF('Crisis Indicator Data'!#REF!="No Data",1,IF(#REF!&lt;&gt;"",1,0))</f>
        <v>#REF!</v>
      </c>
      <c r="AT2" s="208" t="e">
        <f>IF('Crisis Indicator Data'!#REF!="No Data",1,IF(#REF!&lt;&gt;"",1,0))</f>
        <v>#REF!</v>
      </c>
      <c r="AU2" s="208" t="e">
        <f>IF('Crisis Indicator Data'!#REF!="No Data",1,IF(#REF!&lt;&gt;"",1,0))</f>
        <v>#REF!</v>
      </c>
      <c r="AV2" s="208" t="e">
        <f>IF('Crisis Indicator Data'!#REF!="No Data",1,IF(#REF!&lt;&gt;"",1,0))</f>
        <v>#REF!</v>
      </c>
      <c r="AW2" s="208" t="e">
        <f>IF('Crisis Indicator Data'!#REF!="No Data",1,IF(#REF!&lt;&gt;"",1,0))</f>
        <v>#REF!</v>
      </c>
      <c r="AX2" s="208" t="e">
        <f>IF('Crisis Indicator Data'!#REF!="No Data",1,IF(#REF!&lt;&gt;"",1,0))</f>
        <v>#REF!</v>
      </c>
      <c r="AY2" s="208" t="e">
        <f>IF('Crisis Indicator Data'!#REF!="No Data",1,IF(#REF!&lt;&gt;"",1,0))</f>
        <v>#REF!</v>
      </c>
      <c r="AZ2" s="208" t="e">
        <f>IF('Crisis Indicator Data'!#REF!="No Data",1,IF(#REF!&lt;&gt;"",1,0))</f>
        <v>#REF!</v>
      </c>
      <c r="BA2" t="e">
        <f t="shared" ref="BA2:BA33" si="0">SUM(B2:AZ2)</f>
        <v>#REF!</v>
      </c>
      <c r="BB2" s="22" t="e">
        <f t="shared" ref="BB2:BB33" si="1">BA2/51</f>
        <v>#REF!</v>
      </c>
    </row>
    <row r="3" spans="1:54" x14ac:dyDescent="0.35">
      <c r="A3" t="s">
        <v>7368</v>
      </c>
      <c r="B3" s="208" t="e">
        <f>IF('Crisis Indicator Data'!#REF!="No Data",1,IF(#REF!&lt;&gt;"",1,0))</f>
        <v>#REF!</v>
      </c>
      <c r="C3" s="208" t="e">
        <f>IF('Crisis Indicator Data'!#REF!="No Data",1,IF(#REF!&lt;&gt;"",1,0))</f>
        <v>#REF!</v>
      </c>
      <c r="D3" s="208" t="e">
        <f>IF('Crisis Indicator Data'!#REF!="No Data",1,IF(#REF!&lt;&gt;"",1,0))</f>
        <v>#REF!</v>
      </c>
      <c r="E3" s="208" t="e">
        <f>IF('Crisis Indicator Data'!#REF!="No Data",1,IF(#REF!&lt;&gt;"",1,0))</f>
        <v>#REF!</v>
      </c>
      <c r="F3" s="208" t="e">
        <f>IF('Crisis Indicator Data'!#REF!="No Data",1,IF(#REF!&lt;&gt;"",1,0))</f>
        <v>#REF!</v>
      </c>
      <c r="G3" s="208" t="e">
        <f>IF('Crisis Indicator Data'!#REF!="No Data",1,IF(#REF!&lt;&gt;"",1,0))</f>
        <v>#REF!</v>
      </c>
      <c r="H3" s="208" t="e">
        <f>IF('Crisis Indicator Data'!#REF!="No Data",1,IF(#REF!&lt;&gt;"",1,0))</f>
        <v>#REF!</v>
      </c>
      <c r="I3" s="208" t="e">
        <f>IF('Crisis Indicator Data'!#REF!="No Data",1,IF(#REF!&lt;&gt;"",1,0))</f>
        <v>#REF!</v>
      </c>
      <c r="J3" s="208" t="e">
        <f>IF('Crisis Indicator Data'!#REF!="No Data",1,IF(#REF!&lt;&gt;"",1,0))</f>
        <v>#REF!</v>
      </c>
      <c r="K3" s="208" t="e">
        <f>IF('Crisis Indicator Data'!#REF!="No Data",1,IF(#REF!&lt;&gt;"",1,0))</f>
        <v>#REF!</v>
      </c>
      <c r="L3" s="208" t="e">
        <f>IF('Crisis Indicator Data'!#REF!="No Data",1,IF(#REF!&lt;&gt;"",1,0))</f>
        <v>#REF!</v>
      </c>
      <c r="M3" s="208" t="e">
        <f>IF('Crisis Indicator Data'!#REF!="No Data",1,IF(#REF!&lt;&gt;"",1,0))</f>
        <v>#REF!</v>
      </c>
      <c r="N3" s="208" t="e">
        <f>IF('Crisis Indicator Data'!#REF!="No Data",1,IF(#REF!&lt;&gt;"",1,0))</f>
        <v>#REF!</v>
      </c>
      <c r="O3" s="208" t="e">
        <f>IF('Crisis Indicator Data'!#REF!="No Data",1,IF(#REF!&lt;&gt;"",1,0))</f>
        <v>#REF!</v>
      </c>
      <c r="P3" s="208" t="e">
        <f>IF('Crisis Indicator Data'!#REF!="No Data",1,IF(#REF!&lt;&gt;"",1,0))</f>
        <v>#REF!</v>
      </c>
      <c r="Q3" s="208" t="e">
        <f>IF('Crisis Indicator Data'!#REF!="No Data",1,IF(#REF!&lt;&gt;"",1,0))</f>
        <v>#REF!</v>
      </c>
      <c r="R3" s="208" t="e">
        <f>IF('Crisis Indicator Data'!#REF!="No Data",1,IF(#REF!&lt;&gt;"",1,0))</f>
        <v>#REF!</v>
      </c>
      <c r="S3" s="208" t="e">
        <f>IF('Crisis Indicator Data'!#REF!="No Data",1,IF(#REF!&lt;&gt;"",1,0))</f>
        <v>#REF!</v>
      </c>
      <c r="T3" s="208" t="e">
        <f>IF('Crisis Indicator Data'!#REF!="No Data",1,IF(#REF!&lt;&gt;"",1,0))</f>
        <v>#REF!</v>
      </c>
      <c r="U3" s="208" t="e">
        <f>IF('Crisis Indicator Data'!#REF!="No Data",1,IF(#REF!&lt;&gt;"",1,0))</f>
        <v>#REF!</v>
      </c>
      <c r="V3" s="208" t="e">
        <f>IF('Crisis Indicator Data'!#REF!="No Data",1,IF(#REF!&lt;&gt;"",1,0))</f>
        <v>#REF!</v>
      </c>
      <c r="W3" s="208" t="e">
        <f>IF('Crisis Indicator Data'!#REF!="No Data",1,IF(#REF!&lt;&gt;"",1,0))</f>
        <v>#REF!</v>
      </c>
      <c r="X3" s="208" t="e">
        <f>IF('Crisis Indicator Data'!#REF!="No Data",1,IF(#REF!&lt;&gt;"",1,0))</f>
        <v>#REF!</v>
      </c>
      <c r="Y3" s="208" t="e">
        <f>IF('Crisis Indicator Data'!#REF!="No Data",1,IF(#REF!&lt;&gt;"",1,0))</f>
        <v>#REF!</v>
      </c>
      <c r="Z3" s="208" t="e">
        <f>IF('Crisis Indicator Data'!#REF!="No Data",1,IF(#REF!&lt;&gt;"",1,0))</f>
        <v>#REF!</v>
      </c>
      <c r="AA3" s="208" t="e">
        <f>IF('Crisis Indicator Data'!#REF!="No Data",1,IF(#REF!&lt;&gt;"",1,0))</f>
        <v>#REF!</v>
      </c>
      <c r="AB3" s="208" t="e">
        <f>IF('Crisis Indicator Data'!#REF!="No Data",1,IF(#REF!&lt;&gt;"",1,0))</f>
        <v>#REF!</v>
      </c>
      <c r="AC3" s="208" t="e">
        <f>IF('Crisis Indicator Data'!#REF!="No Data",1,IF(#REF!&lt;&gt;"",1,0))</f>
        <v>#REF!</v>
      </c>
      <c r="AD3" s="208" t="e">
        <f>IF('Crisis Indicator Data'!#REF!="No Data",1,IF(#REF!&lt;&gt;"",1,0))</f>
        <v>#REF!</v>
      </c>
      <c r="AE3" s="208" t="e">
        <f>IF('Crisis Indicator Data'!#REF!="No Data",1,IF(#REF!&lt;&gt;"",1,0))</f>
        <v>#REF!</v>
      </c>
      <c r="AF3" s="208" t="e">
        <f>IF('Crisis Indicator Data'!#REF!="No Data",1,IF(#REF!&lt;&gt;"",1,0))</f>
        <v>#REF!</v>
      </c>
      <c r="AG3" s="208" t="e">
        <f>IF('Crisis Indicator Data'!#REF!="No Data",1,IF(#REF!&lt;&gt;"",1,0))</f>
        <v>#REF!</v>
      </c>
      <c r="AH3" s="208" t="e">
        <f>IF('Crisis Indicator Data'!#REF!="No Data",1,IF(#REF!&lt;&gt;"",1,0))</f>
        <v>#REF!</v>
      </c>
      <c r="AI3" s="208" t="e">
        <f>IF('Crisis Indicator Data'!#REF!="No Data",1,IF(#REF!&lt;&gt;"",1,0))</f>
        <v>#REF!</v>
      </c>
      <c r="AJ3" s="208" t="e">
        <f>IF('Crisis Indicator Data'!#REF!="No Data",1,IF(#REF!&lt;&gt;"",1,0))</f>
        <v>#REF!</v>
      </c>
      <c r="AK3" s="208" t="e">
        <f>IF('Crisis Indicator Data'!#REF!="No Data",1,IF(#REF!&lt;&gt;"",1,0))</f>
        <v>#REF!</v>
      </c>
      <c r="AL3" s="208" t="e">
        <f>IF('Crisis Indicator Data'!#REF!="No Data",1,IF(#REF!&lt;&gt;"",1,0))</f>
        <v>#REF!</v>
      </c>
      <c r="AM3" s="208" t="e">
        <f>IF('Crisis Indicator Data'!#REF!="No Data",1,IF(#REF!&lt;&gt;"",1,0))</f>
        <v>#REF!</v>
      </c>
      <c r="AN3" s="208" t="e">
        <f>IF('Crisis Indicator Data'!#REF!="No Data",1,IF(#REF!&lt;&gt;"",1,0))</f>
        <v>#REF!</v>
      </c>
      <c r="AO3" s="208" t="e">
        <f>IF('Crisis Indicator Data'!#REF!="No Data",1,IF(#REF!&lt;&gt;"",1,0))</f>
        <v>#REF!</v>
      </c>
      <c r="AP3" s="208" t="e">
        <f>IF('Crisis Indicator Data'!#REF!="No Data",1,IF(#REF!&lt;&gt;"",1,0))</f>
        <v>#REF!</v>
      </c>
      <c r="AQ3" s="208" t="e">
        <f>IF('Crisis Indicator Data'!#REF!="No Data",1,IF(#REF!&lt;&gt;"",1,0))</f>
        <v>#REF!</v>
      </c>
      <c r="AR3" s="208" t="e">
        <f>IF('Crisis Indicator Data'!#REF!="No Data",1,IF(#REF!&lt;&gt;"",1,0))</f>
        <v>#REF!</v>
      </c>
      <c r="AS3" s="208" t="e">
        <f>IF('Crisis Indicator Data'!#REF!="No Data",1,IF(#REF!&lt;&gt;"",1,0))</f>
        <v>#REF!</v>
      </c>
      <c r="AT3" s="208" t="e">
        <f>IF('Crisis Indicator Data'!#REF!="No Data",1,IF(#REF!&lt;&gt;"",1,0))</f>
        <v>#REF!</v>
      </c>
      <c r="AU3" s="208" t="e">
        <f>IF('Crisis Indicator Data'!#REF!="No Data",1,IF(#REF!&lt;&gt;"",1,0))</f>
        <v>#REF!</v>
      </c>
      <c r="AV3" s="208" t="e">
        <f>IF('Crisis Indicator Data'!#REF!="No Data",1,IF(#REF!&lt;&gt;"",1,0))</f>
        <v>#REF!</v>
      </c>
      <c r="AW3" s="208" t="e">
        <f>IF('Crisis Indicator Data'!#REF!="No Data",1,IF(#REF!&lt;&gt;"",1,0))</f>
        <v>#REF!</v>
      </c>
      <c r="AX3" s="208" t="e">
        <f>IF('Crisis Indicator Data'!#REF!="No Data",1,IF(#REF!&lt;&gt;"",1,0))</f>
        <v>#REF!</v>
      </c>
      <c r="AY3" s="208" t="e">
        <f>IF('Crisis Indicator Data'!#REF!="No Data",1,IF(#REF!&lt;&gt;"",1,0))</f>
        <v>#REF!</v>
      </c>
      <c r="AZ3" s="208" t="e">
        <f>IF('Crisis Indicator Data'!#REF!="No Data",1,IF(#REF!&lt;&gt;"",1,0))</f>
        <v>#REF!</v>
      </c>
      <c r="BA3" t="e">
        <f t="shared" si="0"/>
        <v>#REF!</v>
      </c>
      <c r="BB3" s="22" t="e">
        <f t="shared" si="1"/>
        <v>#REF!</v>
      </c>
    </row>
    <row r="4" spans="1:54" x14ac:dyDescent="0.35">
      <c r="A4" t="s">
        <v>7369</v>
      </c>
      <c r="B4" s="208" t="e">
        <f>IF('Crisis Indicator Data'!#REF!="No Data",1,IF(#REF!&lt;&gt;"",1,0))</f>
        <v>#REF!</v>
      </c>
      <c r="C4" s="208" t="e">
        <f>IF('Crisis Indicator Data'!#REF!="No Data",1,IF(#REF!&lt;&gt;"",1,0))</f>
        <v>#REF!</v>
      </c>
      <c r="D4" s="208" t="e">
        <f>IF('Crisis Indicator Data'!#REF!="No Data",1,IF(#REF!&lt;&gt;"",1,0))</f>
        <v>#REF!</v>
      </c>
      <c r="E4" s="208" t="e">
        <f>IF('Crisis Indicator Data'!#REF!="No Data",1,IF(#REF!&lt;&gt;"",1,0))</f>
        <v>#REF!</v>
      </c>
      <c r="F4" s="208" t="e">
        <f>IF('Crisis Indicator Data'!#REF!="No Data",1,IF(#REF!&lt;&gt;"",1,0))</f>
        <v>#REF!</v>
      </c>
      <c r="G4" s="208" t="e">
        <f>IF('Crisis Indicator Data'!#REF!="No Data",1,IF(#REF!&lt;&gt;"",1,0))</f>
        <v>#REF!</v>
      </c>
      <c r="H4" s="208" t="e">
        <f>IF('Crisis Indicator Data'!#REF!="No Data",1,IF(#REF!&lt;&gt;"",1,0))</f>
        <v>#REF!</v>
      </c>
      <c r="I4" s="208" t="e">
        <f>IF('Crisis Indicator Data'!#REF!="No Data",1,IF(#REF!&lt;&gt;"",1,0))</f>
        <v>#REF!</v>
      </c>
      <c r="J4" s="208" t="e">
        <f>IF('Crisis Indicator Data'!#REF!="No Data",1,IF(#REF!&lt;&gt;"",1,0))</f>
        <v>#REF!</v>
      </c>
      <c r="K4" s="208" t="e">
        <f>IF('Crisis Indicator Data'!#REF!="No Data",1,IF(#REF!&lt;&gt;"",1,0))</f>
        <v>#REF!</v>
      </c>
      <c r="L4" s="208" t="e">
        <f>IF('Crisis Indicator Data'!#REF!="No Data",1,IF(#REF!&lt;&gt;"",1,0))</f>
        <v>#REF!</v>
      </c>
      <c r="M4" s="208" t="e">
        <f>IF('Crisis Indicator Data'!#REF!="No Data",1,IF(#REF!&lt;&gt;"",1,0))</f>
        <v>#REF!</v>
      </c>
      <c r="N4" s="208" t="e">
        <f>IF('Crisis Indicator Data'!#REF!="No Data",1,IF(#REF!&lt;&gt;"",1,0))</f>
        <v>#REF!</v>
      </c>
      <c r="O4" s="208" t="e">
        <f>IF('Crisis Indicator Data'!#REF!="No Data",1,IF(#REF!&lt;&gt;"",1,0))</f>
        <v>#REF!</v>
      </c>
      <c r="P4" s="208" t="e">
        <f>IF('Crisis Indicator Data'!#REF!="No Data",1,IF(#REF!&lt;&gt;"",1,0))</f>
        <v>#REF!</v>
      </c>
      <c r="Q4" s="208" t="e">
        <f>IF('Crisis Indicator Data'!#REF!="No Data",1,IF(#REF!&lt;&gt;"",1,0))</f>
        <v>#REF!</v>
      </c>
      <c r="R4" s="208" t="e">
        <f>IF('Crisis Indicator Data'!#REF!="No Data",1,IF(#REF!&lt;&gt;"",1,0))</f>
        <v>#REF!</v>
      </c>
      <c r="S4" s="208" t="e">
        <f>IF('Crisis Indicator Data'!#REF!="No Data",1,IF(#REF!&lt;&gt;"",1,0))</f>
        <v>#REF!</v>
      </c>
      <c r="T4" s="208" t="e">
        <f>IF('Crisis Indicator Data'!#REF!="No Data",1,IF(#REF!&lt;&gt;"",1,0))</f>
        <v>#REF!</v>
      </c>
      <c r="U4" s="208" t="e">
        <f>IF('Crisis Indicator Data'!#REF!="No Data",1,IF(#REF!&lt;&gt;"",1,0))</f>
        <v>#REF!</v>
      </c>
      <c r="V4" s="208" t="e">
        <f>IF('Crisis Indicator Data'!#REF!="No Data",1,IF(#REF!&lt;&gt;"",1,0))</f>
        <v>#REF!</v>
      </c>
      <c r="W4" s="208" t="e">
        <f>IF('Crisis Indicator Data'!#REF!="No Data",1,IF(#REF!&lt;&gt;"",1,0))</f>
        <v>#REF!</v>
      </c>
      <c r="X4" s="208" t="e">
        <f>IF('Crisis Indicator Data'!#REF!="No Data",1,IF(#REF!&lt;&gt;"",1,0))</f>
        <v>#REF!</v>
      </c>
      <c r="Y4" s="208" t="e">
        <f>IF('Crisis Indicator Data'!#REF!="No Data",1,IF(#REF!&lt;&gt;"",1,0))</f>
        <v>#REF!</v>
      </c>
      <c r="Z4" s="208" t="e">
        <f>IF('Crisis Indicator Data'!#REF!="No Data",1,IF(#REF!&lt;&gt;"",1,0))</f>
        <v>#REF!</v>
      </c>
      <c r="AA4" s="208" t="e">
        <f>IF('Crisis Indicator Data'!#REF!="No Data",1,IF(#REF!&lt;&gt;"",1,0))</f>
        <v>#REF!</v>
      </c>
      <c r="AB4" s="208" t="e">
        <f>IF('Crisis Indicator Data'!#REF!="No Data",1,IF(#REF!&lt;&gt;"",1,0))</f>
        <v>#REF!</v>
      </c>
      <c r="AC4" s="208" t="e">
        <f>IF('Crisis Indicator Data'!#REF!="No Data",1,IF(#REF!&lt;&gt;"",1,0))</f>
        <v>#REF!</v>
      </c>
      <c r="AD4" s="208" t="e">
        <f>IF('Crisis Indicator Data'!#REF!="No Data",1,IF(#REF!&lt;&gt;"",1,0))</f>
        <v>#REF!</v>
      </c>
      <c r="AE4" s="208" t="e">
        <f>IF('Crisis Indicator Data'!#REF!="No Data",1,IF(#REF!&lt;&gt;"",1,0))</f>
        <v>#REF!</v>
      </c>
      <c r="AF4" s="208" t="e">
        <f>IF('Crisis Indicator Data'!#REF!="No Data",1,IF(#REF!&lt;&gt;"",1,0))</f>
        <v>#REF!</v>
      </c>
      <c r="AG4" s="208" t="e">
        <f>IF('Crisis Indicator Data'!#REF!="No Data",1,IF(#REF!&lt;&gt;"",1,0))</f>
        <v>#REF!</v>
      </c>
      <c r="AH4" s="208" t="e">
        <f>IF('Crisis Indicator Data'!#REF!="No Data",1,IF(#REF!&lt;&gt;"",1,0))</f>
        <v>#REF!</v>
      </c>
      <c r="AI4" s="208" t="e">
        <f>IF('Crisis Indicator Data'!#REF!="No Data",1,IF(#REF!&lt;&gt;"",1,0))</f>
        <v>#REF!</v>
      </c>
      <c r="AJ4" s="208" t="e">
        <f>IF('Crisis Indicator Data'!#REF!="No Data",1,IF(#REF!&lt;&gt;"",1,0))</f>
        <v>#REF!</v>
      </c>
      <c r="AK4" s="208" t="e">
        <f>IF('Crisis Indicator Data'!#REF!="No Data",1,IF(#REF!&lt;&gt;"",1,0))</f>
        <v>#REF!</v>
      </c>
      <c r="AL4" s="208" t="e">
        <f>IF('Crisis Indicator Data'!#REF!="No Data",1,IF(#REF!&lt;&gt;"",1,0))</f>
        <v>#REF!</v>
      </c>
      <c r="AM4" s="208" t="e">
        <f>IF('Crisis Indicator Data'!#REF!="No Data",1,IF(#REF!&lt;&gt;"",1,0))</f>
        <v>#REF!</v>
      </c>
      <c r="AN4" s="208" t="e">
        <f>IF('Crisis Indicator Data'!#REF!="No Data",1,IF(#REF!&lt;&gt;"",1,0))</f>
        <v>#REF!</v>
      </c>
      <c r="AO4" s="208" t="e">
        <f>IF('Crisis Indicator Data'!#REF!="No Data",1,IF(#REF!&lt;&gt;"",1,0))</f>
        <v>#REF!</v>
      </c>
      <c r="AP4" s="208" t="e">
        <f>IF('Crisis Indicator Data'!#REF!="No Data",1,IF(#REF!&lt;&gt;"",1,0))</f>
        <v>#REF!</v>
      </c>
      <c r="AQ4" s="208" t="e">
        <f>IF('Crisis Indicator Data'!#REF!="No Data",1,IF(#REF!&lt;&gt;"",1,0))</f>
        <v>#REF!</v>
      </c>
      <c r="AR4" s="208" t="e">
        <f>IF('Crisis Indicator Data'!#REF!="No Data",1,IF(#REF!&lt;&gt;"",1,0))</f>
        <v>#REF!</v>
      </c>
      <c r="AS4" s="208" t="e">
        <f>IF('Crisis Indicator Data'!#REF!="No Data",1,IF(#REF!&lt;&gt;"",1,0))</f>
        <v>#REF!</v>
      </c>
      <c r="AT4" s="208" t="e">
        <f>IF('Crisis Indicator Data'!#REF!="No Data",1,IF(#REF!&lt;&gt;"",1,0))</f>
        <v>#REF!</v>
      </c>
      <c r="AU4" s="208" t="e">
        <f>IF('Crisis Indicator Data'!#REF!="No Data",1,IF(#REF!&lt;&gt;"",1,0))</f>
        <v>#REF!</v>
      </c>
      <c r="AV4" s="208" t="e">
        <f>IF('Crisis Indicator Data'!#REF!="No Data",1,IF(#REF!&lt;&gt;"",1,0))</f>
        <v>#REF!</v>
      </c>
      <c r="AW4" s="208" t="e">
        <f>IF('Crisis Indicator Data'!#REF!="No Data",1,IF(#REF!&lt;&gt;"",1,0))</f>
        <v>#REF!</v>
      </c>
      <c r="AX4" s="208" t="e">
        <f>IF('Crisis Indicator Data'!#REF!="No Data",1,IF(#REF!&lt;&gt;"",1,0))</f>
        <v>#REF!</v>
      </c>
      <c r="AY4" s="208" t="e">
        <f>IF('Crisis Indicator Data'!#REF!="No Data",1,IF(#REF!&lt;&gt;"",1,0))</f>
        <v>#REF!</v>
      </c>
      <c r="AZ4" s="208" t="e">
        <f>IF('Crisis Indicator Data'!#REF!="No Data",1,IF(#REF!&lt;&gt;"",1,0))</f>
        <v>#REF!</v>
      </c>
      <c r="BA4" t="e">
        <f t="shared" si="0"/>
        <v>#REF!</v>
      </c>
      <c r="BB4" s="22" t="e">
        <f t="shared" si="1"/>
        <v>#REF!</v>
      </c>
    </row>
    <row r="5" spans="1:54" x14ac:dyDescent="0.35">
      <c r="A5" t="s">
        <v>7371</v>
      </c>
      <c r="B5" s="208" t="e">
        <f>IF('Crisis Indicator Data'!#REF!="No Data",1,IF(#REF!&lt;&gt;"",1,0))</f>
        <v>#REF!</v>
      </c>
      <c r="C5" s="208" t="e">
        <f>IF('Crisis Indicator Data'!#REF!="No Data",1,IF(#REF!&lt;&gt;"",1,0))</f>
        <v>#REF!</v>
      </c>
      <c r="D5" s="208" t="e">
        <f>IF('Crisis Indicator Data'!#REF!="No Data",1,IF(#REF!&lt;&gt;"",1,0))</f>
        <v>#REF!</v>
      </c>
      <c r="E5" s="208" t="e">
        <f>IF('Crisis Indicator Data'!#REF!="No Data",1,IF(#REF!&lt;&gt;"",1,0))</f>
        <v>#REF!</v>
      </c>
      <c r="F5" s="208" t="e">
        <f>IF('Crisis Indicator Data'!#REF!="No Data",1,IF(#REF!&lt;&gt;"",1,0))</f>
        <v>#REF!</v>
      </c>
      <c r="G5" s="208" t="e">
        <f>IF('Crisis Indicator Data'!#REF!="No Data",1,IF(#REF!&lt;&gt;"",1,0))</f>
        <v>#REF!</v>
      </c>
      <c r="H5" s="208" t="e">
        <f>IF('Crisis Indicator Data'!#REF!="No Data",1,IF(#REF!&lt;&gt;"",1,0))</f>
        <v>#REF!</v>
      </c>
      <c r="I5" s="208" t="e">
        <f>IF('Crisis Indicator Data'!#REF!="No Data",1,IF(#REF!&lt;&gt;"",1,0))</f>
        <v>#REF!</v>
      </c>
      <c r="J5" s="208" t="e">
        <f>IF('Crisis Indicator Data'!#REF!="No Data",1,IF(#REF!&lt;&gt;"",1,0))</f>
        <v>#REF!</v>
      </c>
      <c r="K5" s="208" t="e">
        <f>IF('Crisis Indicator Data'!#REF!="No Data",1,IF(#REF!&lt;&gt;"",1,0))</f>
        <v>#REF!</v>
      </c>
      <c r="L5" s="208" t="e">
        <f>IF('Crisis Indicator Data'!#REF!="No Data",1,IF(#REF!&lt;&gt;"",1,0))</f>
        <v>#REF!</v>
      </c>
      <c r="M5" s="208" t="e">
        <f>IF('Crisis Indicator Data'!#REF!="No Data",1,IF(#REF!&lt;&gt;"",1,0))</f>
        <v>#REF!</v>
      </c>
      <c r="N5" s="208" t="e">
        <f>IF('Crisis Indicator Data'!#REF!="No Data",1,IF(#REF!&lt;&gt;"",1,0))</f>
        <v>#REF!</v>
      </c>
      <c r="O5" s="208" t="e">
        <f>IF('Crisis Indicator Data'!#REF!="No Data",1,IF(#REF!&lt;&gt;"",1,0))</f>
        <v>#REF!</v>
      </c>
      <c r="P5" s="208" t="e">
        <f>IF('Crisis Indicator Data'!#REF!="No Data",1,IF(#REF!&lt;&gt;"",1,0))</f>
        <v>#REF!</v>
      </c>
      <c r="Q5" s="208" t="e">
        <f>IF('Crisis Indicator Data'!#REF!="No Data",1,IF(#REF!&lt;&gt;"",1,0))</f>
        <v>#REF!</v>
      </c>
      <c r="R5" s="208" t="e">
        <f>IF('Crisis Indicator Data'!#REF!="No Data",1,IF(#REF!&lt;&gt;"",1,0))</f>
        <v>#REF!</v>
      </c>
      <c r="S5" s="208" t="e">
        <f>IF('Crisis Indicator Data'!#REF!="No Data",1,IF(#REF!&lt;&gt;"",1,0))</f>
        <v>#REF!</v>
      </c>
      <c r="T5" s="208" t="e">
        <f>IF('Crisis Indicator Data'!#REF!="No Data",1,IF(#REF!&lt;&gt;"",1,0))</f>
        <v>#REF!</v>
      </c>
      <c r="U5" s="208" t="e">
        <f>IF('Crisis Indicator Data'!#REF!="No Data",1,IF(#REF!&lt;&gt;"",1,0))</f>
        <v>#REF!</v>
      </c>
      <c r="V5" s="208" t="e">
        <f>IF('Crisis Indicator Data'!#REF!="No Data",1,IF(#REF!&lt;&gt;"",1,0))</f>
        <v>#REF!</v>
      </c>
      <c r="W5" s="208" t="e">
        <f>IF('Crisis Indicator Data'!#REF!="No Data",1,IF(#REF!&lt;&gt;"",1,0))</f>
        <v>#REF!</v>
      </c>
      <c r="X5" s="208" t="e">
        <f>IF('Crisis Indicator Data'!#REF!="No Data",1,IF(#REF!&lt;&gt;"",1,0))</f>
        <v>#REF!</v>
      </c>
      <c r="Y5" s="208" t="e">
        <f>IF('Crisis Indicator Data'!#REF!="No Data",1,IF(#REF!&lt;&gt;"",1,0))</f>
        <v>#REF!</v>
      </c>
      <c r="Z5" s="208" t="e">
        <f>IF('Crisis Indicator Data'!#REF!="No Data",1,IF(#REF!&lt;&gt;"",1,0))</f>
        <v>#REF!</v>
      </c>
      <c r="AA5" s="208" t="e">
        <f>IF('Crisis Indicator Data'!#REF!="No Data",1,IF(#REF!&lt;&gt;"",1,0))</f>
        <v>#REF!</v>
      </c>
      <c r="AB5" s="208" t="e">
        <f>IF('Crisis Indicator Data'!#REF!="No Data",1,IF(#REF!&lt;&gt;"",1,0))</f>
        <v>#REF!</v>
      </c>
      <c r="AC5" s="208" t="e">
        <f>IF('Crisis Indicator Data'!#REF!="No Data",1,IF(#REF!&lt;&gt;"",1,0))</f>
        <v>#REF!</v>
      </c>
      <c r="AD5" s="208" t="e">
        <f>IF('Crisis Indicator Data'!#REF!="No Data",1,IF(#REF!&lt;&gt;"",1,0))</f>
        <v>#REF!</v>
      </c>
      <c r="AE5" s="208" t="e">
        <f>IF('Crisis Indicator Data'!#REF!="No Data",1,IF(#REF!&lt;&gt;"",1,0))</f>
        <v>#REF!</v>
      </c>
      <c r="AF5" s="208" t="e">
        <f>IF('Crisis Indicator Data'!#REF!="No Data",1,IF(#REF!&lt;&gt;"",1,0))</f>
        <v>#REF!</v>
      </c>
      <c r="AG5" s="208" t="e">
        <f>IF('Crisis Indicator Data'!#REF!="No Data",1,IF(#REF!&lt;&gt;"",1,0))</f>
        <v>#REF!</v>
      </c>
      <c r="AH5" s="208" t="e">
        <f>IF('Crisis Indicator Data'!#REF!="No Data",1,IF(#REF!&lt;&gt;"",1,0))</f>
        <v>#REF!</v>
      </c>
      <c r="AI5" s="208" t="e">
        <f>IF('Crisis Indicator Data'!#REF!="No Data",1,IF(#REF!&lt;&gt;"",1,0))</f>
        <v>#REF!</v>
      </c>
      <c r="AJ5" s="208" t="e">
        <f>IF('Crisis Indicator Data'!#REF!="No Data",1,IF(#REF!&lt;&gt;"",1,0))</f>
        <v>#REF!</v>
      </c>
      <c r="AK5" s="208" t="e">
        <f>IF('Crisis Indicator Data'!#REF!="No Data",1,IF(#REF!&lt;&gt;"",1,0))</f>
        <v>#REF!</v>
      </c>
      <c r="AL5" s="208" t="e">
        <f>IF('Crisis Indicator Data'!#REF!="No Data",1,IF(#REF!&lt;&gt;"",1,0))</f>
        <v>#REF!</v>
      </c>
      <c r="AM5" s="208" t="e">
        <f>IF('Crisis Indicator Data'!#REF!="No Data",1,IF(#REF!&lt;&gt;"",1,0))</f>
        <v>#REF!</v>
      </c>
      <c r="AN5" s="208" t="e">
        <f>IF('Crisis Indicator Data'!#REF!="No Data",1,IF(#REF!&lt;&gt;"",1,0))</f>
        <v>#REF!</v>
      </c>
      <c r="AO5" s="208" t="e">
        <f>IF('Crisis Indicator Data'!#REF!="No Data",1,IF(#REF!&lt;&gt;"",1,0))</f>
        <v>#REF!</v>
      </c>
      <c r="AP5" s="208" t="e">
        <f>IF('Crisis Indicator Data'!#REF!="No Data",1,IF(#REF!&lt;&gt;"",1,0))</f>
        <v>#REF!</v>
      </c>
      <c r="AQ5" s="208" t="e">
        <f>IF('Crisis Indicator Data'!#REF!="No Data",1,IF(#REF!&lt;&gt;"",1,0))</f>
        <v>#REF!</v>
      </c>
      <c r="AR5" s="208" t="e">
        <f>IF('Crisis Indicator Data'!#REF!="No Data",1,IF(#REF!&lt;&gt;"",1,0))</f>
        <v>#REF!</v>
      </c>
      <c r="AS5" s="208" t="e">
        <f>IF('Crisis Indicator Data'!#REF!="No Data",1,IF(#REF!&lt;&gt;"",1,0))</f>
        <v>#REF!</v>
      </c>
      <c r="AT5" s="208" t="e">
        <f>IF('Crisis Indicator Data'!#REF!="No Data",1,IF(#REF!&lt;&gt;"",1,0))</f>
        <v>#REF!</v>
      </c>
      <c r="AU5" s="208" t="e">
        <f>IF('Crisis Indicator Data'!#REF!="No Data",1,IF(#REF!&lt;&gt;"",1,0))</f>
        <v>#REF!</v>
      </c>
      <c r="AV5" s="208" t="e">
        <f>IF('Crisis Indicator Data'!#REF!="No Data",1,IF(#REF!&lt;&gt;"",1,0))</f>
        <v>#REF!</v>
      </c>
      <c r="AW5" s="208" t="e">
        <f>IF('Crisis Indicator Data'!#REF!="No Data",1,IF(#REF!&lt;&gt;"",1,0))</f>
        <v>#REF!</v>
      </c>
      <c r="AX5" s="208" t="e">
        <f>IF('Crisis Indicator Data'!#REF!="No Data",1,IF(#REF!&lt;&gt;"",1,0))</f>
        <v>#REF!</v>
      </c>
      <c r="AY5" s="208" t="e">
        <f>IF('Crisis Indicator Data'!#REF!="No Data",1,IF(#REF!&lt;&gt;"",1,0))</f>
        <v>#REF!</v>
      </c>
      <c r="AZ5" s="208" t="e">
        <f>IF('Crisis Indicator Data'!#REF!="No Data",1,IF(#REF!&lt;&gt;"",1,0))</f>
        <v>#REF!</v>
      </c>
      <c r="BA5" t="e">
        <f t="shared" si="0"/>
        <v>#REF!</v>
      </c>
      <c r="BB5" s="22" t="e">
        <f t="shared" si="1"/>
        <v>#REF!</v>
      </c>
    </row>
    <row r="6" spans="1:54" x14ac:dyDescent="0.35">
      <c r="A6" t="s">
        <v>7373</v>
      </c>
      <c r="B6" s="208" t="e">
        <f>IF('Crisis Indicator Data'!#REF!="No Data",1,IF(#REF!&lt;&gt;"",1,0))</f>
        <v>#REF!</v>
      </c>
      <c r="C6" s="208" t="e">
        <f>IF('Crisis Indicator Data'!#REF!="No Data",1,IF(#REF!&lt;&gt;"",1,0))</f>
        <v>#REF!</v>
      </c>
      <c r="D6" s="208" t="e">
        <f>IF('Crisis Indicator Data'!#REF!="No Data",1,IF(#REF!&lt;&gt;"",1,0))</f>
        <v>#REF!</v>
      </c>
      <c r="E6" s="208" t="e">
        <f>IF('Crisis Indicator Data'!#REF!="No Data",1,IF(#REF!&lt;&gt;"",1,0))</f>
        <v>#REF!</v>
      </c>
      <c r="F6" s="208" t="e">
        <f>IF('Crisis Indicator Data'!#REF!="No Data",1,IF(#REF!&lt;&gt;"",1,0))</f>
        <v>#REF!</v>
      </c>
      <c r="G6" s="208" t="e">
        <f>IF('Crisis Indicator Data'!#REF!="No Data",1,IF(#REF!&lt;&gt;"",1,0))</f>
        <v>#REF!</v>
      </c>
      <c r="H6" s="208" t="e">
        <f>IF('Crisis Indicator Data'!#REF!="No Data",1,IF(#REF!&lt;&gt;"",1,0))</f>
        <v>#REF!</v>
      </c>
      <c r="I6" s="208" t="e">
        <f>IF('Crisis Indicator Data'!#REF!="No Data",1,IF(#REF!&lt;&gt;"",1,0))</f>
        <v>#REF!</v>
      </c>
      <c r="J6" s="208" t="e">
        <f>IF('Crisis Indicator Data'!#REF!="No Data",1,IF(#REF!&lt;&gt;"",1,0))</f>
        <v>#REF!</v>
      </c>
      <c r="K6" s="208" t="e">
        <f>IF('Crisis Indicator Data'!#REF!="No Data",1,IF(#REF!&lt;&gt;"",1,0))</f>
        <v>#REF!</v>
      </c>
      <c r="L6" s="208" t="e">
        <f>IF('Crisis Indicator Data'!#REF!="No Data",1,IF(#REF!&lt;&gt;"",1,0))</f>
        <v>#REF!</v>
      </c>
      <c r="M6" s="208" t="e">
        <f>IF('Crisis Indicator Data'!#REF!="No Data",1,IF(#REF!&lt;&gt;"",1,0))</f>
        <v>#REF!</v>
      </c>
      <c r="N6" s="208" t="e">
        <f>IF('Crisis Indicator Data'!#REF!="No Data",1,IF(#REF!&lt;&gt;"",1,0))</f>
        <v>#REF!</v>
      </c>
      <c r="O6" s="208" t="e">
        <f>IF('Crisis Indicator Data'!#REF!="No Data",1,IF(#REF!&lt;&gt;"",1,0))</f>
        <v>#REF!</v>
      </c>
      <c r="P6" s="208" t="e">
        <f>IF('Crisis Indicator Data'!#REF!="No Data",1,IF(#REF!&lt;&gt;"",1,0))</f>
        <v>#REF!</v>
      </c>
      <c r="Q6" s="208" t="e">
        <f>IF('Crisis Indicator Data'!#REF!="No Data",1,IF(#REF!&lt;&gt;"",1,0))</f>
        <v>#REF!</v>
      </c>
      <c r="R6" s="208" t="e">
        <f>IF('Crisis Indicator Data'!#REF!="No Data",1,IF(#REF!&lt;&gt;"",1,0))</f>
        <v>#REF!</v>
      </c>
      <c r="S6" s="208" t="e">
        <f>IF('Crisis Indicator Data'!#REF!="No Data",1,IF(#REF!&lt;&gt;"",1,0))</f>
        <v>#REF!</v>
      </c>
      <c r="T6" s="208" t="e">
        <f>IF('Crisis Indicator Data'!#REF!="No Data",1,IF(#REF!&lt;&gt;"",1,0))</f>
        <v>#REF!</v>
      </c>
      <c r="U6" s="208" t="e">
        <f>IF('Crisis Indicator Data'!#REF!="No Data",1,IF(#REF!&lt;&gt;"",1,0))</f>
        <v>#REF!</v>
      </c>
      <c r="V6" s="208" t="e">
        <f>IF('Crisis Indicator Data'!#REF!="No Data",1,IF(#REF!&lt;&gt;"",1,0))</f>
        <v>#REF!</v>
      </c>
      <c r="W6" s="208" t="e">
        <f>IF('Crisis Indicator Data'!#REF!="No Data",1,IF(#REF!&lt;&gt;"",1,0))</f>
        <v>#REF!</v>
      </c>
      <c r="X6" s="208" t="e">
        <f>IF('Crisis Indicator Data'!#REF!="No Data",1,IF(#REF!&lt;&gt;"",1,0))</f>
        <v>#REF!</v>
      </c>
      <c r="Y6" s="208" t="e">
        <f>IF('Crisis Indicator Data'!#REF!="No Data",1,IF(#REF!&lt;&gt;"",1,0))</f>
        <v>#REF!</v>
      </c>
      <c r="Z6" s="208" t="e">
        <f>IF('Crisis Indicator Data'!#REF!="No Data",1,IF(#REF!&lt;&gt;"",1,0))</f>
        <v>#REF!</v>
      </c>
      <c r="AA6" s="208" t="e">
        <f>IF('Crisis Indicator Data'!#REF!="No Data",1,IF(#REF!&lt;&gt;"",1,0))</f>
        <v>#REF!</v>
      </c>
      <c r="AB6" s="208" t="e">
        <f>IF('Crisis Indicator Data'!#REF!="No Data",1,IF(#REF!&lt;&gt;"",1,0))</f>
        <v>#REF!</v>
      </c>
      <c r="AC6" s="208" t="e">
        <f>IF('Crisis Indicator Data'!#REF!="No Data",1,IF(#REF!&lt;&gt;"",1,0))</f>
        <v>#REF!</v>
      </c>
      <c r="AD6" s="208" t="e">
        <f>IF('Crisis Indicator Data'!#REF!="No Data",1,IF(#REF!&lt;&gt;"",1,0))</f>
        <v>#REF!</v>
      </c>
      <c r="AE6" s="208" t="e">
        <f>IF('Crisis Indicator Data'!#REF!="No Data",1,IF(#REF!&lt;&gt;"",1,0))</f>
        <v>#REF!</v>
      </c>
      <c r="AF6" s="208" t="e">
        <f>IF('Crisis Indicator Data'!#REF!="No Data",1,IF(#REF!&lt;&gt;"",1,0))</f>
        <v>#REF!</v>
      </c>
      <c r="AG6" s="208" t="e">
        <f>IF('Crisis Indicator Data'!#REF!="No Data",1,IF(#REF!&lt;&gt;"",1,0))</f>
        <v>#REF!</v>
      </c>
      <c r="AH6" s="208" t="e">
        <f>IF('Crisis Indicator Data'!#REF!="No Data",1,IF(#REF!&lt;&gt;"",1,0))</f>
        <v>#REF!</v>
      </c>
      <c r="AI6" s="208" t="e">
        <f>IF('Crisis Indicator Data'!#REF!="No Data",1,IF(#REF!&lt;&gt;"",1,0))</f>
        <v>#REF!</v>
      </c>
      <c r="AJ6" s="208" t="e">
        <f>IF('Crisis Indicator Data'!#REF!="No Data",1,IF(#REF!&lt;&gt;"",1,0))</f>
        <v>#REF!</v>
      </c>
      <c r="AK6" s="208" t="e">
        <f>IF('Crisis Indicator Data'!#REF!="No Data",1,IF(#REF!&lt;&gt;"",1,0))</f>
        <v>#REF!</v>
      </c>
      <c r="AL6" s="208" t="e">
        <f>IF('Crisis Indicator Data'!#REF!="No Data",1,IF(#REF!&lt;&gt;"",1,0))</f>
        <v>#REF!</v>
      </c>
      <c r="AM6" s="208" t="e">
        <f>IF('Crisis Indicator Data'!#REF!="No Data",1,IF(#REF!&lt;&gt;"",1,0))</f>
        <v>#REF!</v>
      </c>
      <c r="AN6" s="208" t="e">
        <f>IF('Crisis Indicator Data'!#REF!="No Data",1,IF(#REF!&lt;&gt;"",1,0))</f>
        <v>#REF!</v>
      </c>
      <c r="AO6" s="208" t="e">
        <f>IF('Crisis Indicator Data'!#REF!="No Data",1,IF(#REF!&lt;&gt;"",1,0))</f>
        <v>#REF!</v>
      </c>
      <c r="AP6" s="208" t="e">
        <f>IF('Crisis Indicator Data'!#REF!="No Data",1,IF(#REF!&lt;&gt;"",1,0))</f>
        <v>#REF!</v>
      </c>
      <c r="AQ6" s="208" t="e">
        <f>IF('Crisis Indicator Data'!#REF!="No Data",1,IF(#REF!&lt;&gt;"",1,0))</f>
        <v>#REF!</v>
      </c>
      <c r="AR6" s="208" t="e">
        <f>IF('Crisis Indicator Data'!#REF!="No Data",1,IF(#REF!&lt;&gt;"",1,0))</f>
        <v>#REF!</v>
      </c>
      <c r="AS6" s="208" t="e">
        <f>IF('Crisis Indicator Data'!#REF!="No Data",1,IF(#REF!&lt;&gt;"",1,0))</f>
        <v>#REF!</v>
      </c>
      <c r="AT6" s="208" t="e">
        <f>IF('Crisis Indicator Data'!#REF!="No Data",1,IF(#REF!&lt;&gt;"",1,0))</f>
        <v>#REF!</v>
      </c>
      <c r="AU6" s="208" t="e">
        <f>IF('Crisis Indicator Data'!#REF!="No Data",1,IF(#REF!&lt;&gt;"",1,0))</f>
        <v>#REF!</v>
      </c>
      <c r="AV6" s="208" t="e">
        <f>IF('Crisis Indicator Data'!#REF!="No Data",1,IF(#REF!&lt;&gt;"",1,0))</f>
        <v>#REF!</v>
      </c>
      <c r="AW6" s="208" t="e">
        <f>IF('Crisis Indicator Data'!#REF!="No Data",1,IF(#REF!&lt;&gt;"",1,0))</f>
        <v>#REF!</v>
      </c>
      <c r="AX6" s="208" t="e">
        <f>IF('Crisis Indicator Data'!#REF!="No Data",1,IF(#REF!&lt;&gt;"",1,0))</f>
        <v>#REF!</v>
      </c>
      <c r="AY6" s="208" t="e">
        <f>IF('Crisis Indicator Data'!#REF!="No Data",1,IF(#REF!&lt;&gt;"",1,0))</f>
        <v>#REF!</v>
      </c>
      <c r="AZ6" s="208" t="e">
        <f>IF('Crisis Indicator Data'!#REF!="No Data",1,IF(#REF!&lt;&gt;"",1,0))</f>
        <v>#REF!</v>
      </c>
      <c r="BA6" t="e">
        <f t="shared" si="0"/>
        <v>#REF!</v>
      </c>
      <c r="BB6" s="22" t="e">
        <f t="shared" si="1"/>
        <v>#REF!</v>
      </c>
    </row>
    <row r="7" spans="1:54" x14ac:dyDescent="0.35">
      <c r="A7" t="s">
        <v>7375</v>
      </c>
      <c r="B7" s="208" t="e">
        <f>IF('Crisis Indicator Data'!#REF!="No Data",1,IF(#REF!&lt;&gt;"",1,0))</f>
        <v>#REF!</v>
      </c>
      <c r="C7" s="208" t="e">
        <f>IF('Crisis Indicator Data'!#REF!="No Data",1,IF(#REF!&lt;&gt;"",1,0))</f>
        <v>#REF!</v>
      </c>
      <c r="D7" s="208" t="e">
        <f>IF('Crisis Indicator Data'!#REF!="No Data",1,IF(#REF!&lt;&gt;"",1,0))</f>
        <v>#REF!</v>
      </c>
      <c r="E7" s="208" t="e">
        <f>IF('Crisis Indicator Data'!#REF!="No Data",1,IF(#REF!&lt;&gt;"",1,0))</f>
        <v>#REF!</v>
      </c>
      <c r="F7" s="208" t="e">
        <f>IF('Crisis Indicator Data'!#REF!="No Data",1,IF(#REF!&lt;&gt;"",1,0))</f>
        <v>#REF!</v>
      </c>
      <c r="G7" s="208" t="e">
        <f>IF('Crisis Indicator Data'!#REF!="No Data",1,IF(#REF!&lt;&gt;"",1,0))</f>
        <v>#REF!</v>
      </c>
      <c r="H7" s="208" t="e">
        <f>IF('Crisis Indicator Data'!#REF!="No Data",1,IF(#REF!&lt;&gt;"",1,0))</f>
        <v>#REF!</v>
      </c>
      <c r="I7" s="208" t="e">
        <f>IF('Crisis Indicator Data'!#REF!="No Data",1,IF(#REF!&lt;&gt;"",1,0))</f>
        <v>#REF!</v>
      </c>
      <c r="J7" s="208" t="e">
        <f>IF('Crisis Indicator Data'!#REF!="No Data",1,IF(#REF!&lt;&gt;"",1,0))</f>
        <v>#REF!</v>
      </c>
      <c r="K7" s="208" t="e">
        <f>IF('Crisis Indicator Data'!#REF!="No Data",1,IF(#REF!&lt;&gt;"",1,0))</f>
        <v>#REF!</v>
      </c>
      <c r="L7" s="208" t="e">
        <f>IF('Crisis Indicator Data'!#REF!="No Data",1,IF(#REF!&lt;&gt;"",1,0))</f>
        <v>#REF!</v>
      </c>
      <c r="M7" s="208" t="e">
        <f>IF('Crisis Indicator Data'!#REF!="No Data",1,IF(#REF!&lt;&gt;"",1,0))</f>
        <v>#REF!</v>
      </c>
      <c r="N7" s="208" t="e">
        <f>IF('Crisis Indicator Data'!#REF!="No Data",1,IF(#REF!&lt;&gt;"",1,0))</f>
        <v>#REF!</v>
      </c>
      <c r="O7" s="208" t="e">
        <f>IF('Crisis Indicator Data'!#REF!="No Data",1,IF(#REF!&lt;&gt;"",1,0))</f>
        <v>#REF!</v>
      </c>
      <c r="P7" s="208" t="e">
        <f>IF('Crisis Indicator Data'!#REF!="No Data",1,IF(#REF!&lt;&gt;"",1,0))</f>
        <v>#REF!</v>
      </c>
      <c r="Q7" s="208" t="e">
        <f>IF('Crisis Indicator Data'!#REF!="No Data",1,IF(#REF!&lt;&gt;"",1,0))</f>
        <v>#REF!</v>
      </c>
      <c r="R7" s="208" t="e">
        <f>IF('Crisis Indicator Data'!#REF!="No Data",1,IF(#REF!&lt;&gt;"",1,0))</f>
        <v>#REF!</v>
      </c>
      <c r="S7" s="208" t="e">
        <f>IF('Crisis Indicator Data'!#REF!="No Data",1,IF(#REF!&lt;&gt;"",1,0))</f>
        <v>#REF!</v>
      </c>
      <c r="T7" s="208" t="e">
        <f>IF('Crisis Indicator Data'!#REF!="No Data",1,IF(#REF!&lt;&gt;"",1,0))</f>
        <v>#REF!</v>
      </c>
      <c r="U7" s="208" t="e">
        <f>IF('Crisis Indicator Data'!#REF!="No Data",1,IF(#REF!&lt;&gt;"",1,0))</f>
        <v>#REF!</v>
      </c>
      <c r="V7" s="208" t="e">
        <f>IF('Crisis Indicator Data'!#REF!="No Data",1,IF(#REF!&lt;&gt;"",1,0))</f>
        <v>#REF!</v>
      </c>
      <c r="W7" s="208" t="e">
        <f>IF('Crisis Indicator Data'!#REF!="No Data",1,IF(#REF!&lt;&gt;"",1,0))</f>
        <v>#REF!</v>
      </c>
      <c r="X7" s="208" t="e">
        <f>IF('Crisis Indicator Data'!#REF!="No Data",1,IF(#REF!&lt;&gt;"",1,0))</f>
        <v>#REF!</v>
      </c>
      <c r="Y7" s="208" t="e">
        <f>IF('Crisis Indicator Data'!#REF!="No Data",1,IF(#REF!&lt;&gt;"",1,0))</f>
        <v>#REF!</v>
      </c>
      <c r="Z7" s="208" t="e">
        <f>IF('Crisis Indicator Data'!#REF!="No Data",1,IF(#REF!&lt;&gt;"",1,0))</f>
        <v>#REF!</v>
      </c>
      <c r="AA7" s="208" t="e">
        <f>IF('Crisis Indicator Data'!#REF!="No Data",1,IF(#REF!&lt;&gt;"",1,0))</f>
        <v>#REF!</v>
      </c>
      <c r="AB7" s="208" t="e">
        <f>IF('Crisis Indicator Data'!#REF!="No Data",1,IF(#REF!&lt;&gt;"",1,0))</f>
        <v>#REF!</v>
      </c>
      <c r="AC7" s="208" t="e">
        <f>IF('Crisis Indicator Data'!#REF!="No Data",1,IF(#REF!&lt;&gt;"",1,0))</f>
        <v>#REF!</v>
      </c>
      <c r="AD7" s="208" t="e">
        <f>IF('Crisis Indicator Data'!#REF!="No Data",1,IF(#REF!&lt;&gt;"",1,0))</f>
        <v>#REF!</v>
      </c>
      <c r="AE7" s="208" t="e">
        <f>IF('Crisis Indicator Data'!#REF!="No Data",1,IF(#REF!&lt;&gt;"",1,0))</f>
        <v>#REF!</v>
      </c>
      <c r="AF7" s="208" t="e">
        <f>IF('Crisis Indicator Data'!#REF!="No Data",1,IF(#REF!&lt;&gt;"",1,0))</f>
        <v>#REF!</v>
      </c>
      <c r="AG7" s="208" t="e">
        <f>IF('Crisis Indicator Data'!#REF!="No Data",1,IF(#REF!&lt;&gt;"",1,0))</f>
        <v>#REF!</v>
      </c>
      <c r="AH7" s="208" t="e">
        <f>IF('Crisis Indicator Data'!#REF!="No Data",1,IF(#REF!&lt;&gt;"",1,0))</f>
        <v>#REF!</v>
      </c>
      <c r="AI7" s="208" t="e">
        <f>IF('Crisis Indicator Data'!#REF!="No Data",1,IF(#REF!&lt;&gt;"",1,0))</f>
        <v>#REF!</v>
      </c>
      <c r="AJ7" s="208" t="e">
        <f>IF('Crisis Indicator Data'!#REF!="No Data",1,IF(#REF!&lt;&gt;"",1,0))</f>
        <v>#REF!</v>
      </c>
      <c r="AK7" s="208" t="e">
        <f>IF('Crisis Indicator Data'!#REF!="No Data",1,IF(#REF!&lt;&gt;"",1,0))</f>
        <v>#REF!</v>
      </c>
      <c r="AL7" s="208" t="e">
        <f>IF('Crisis Indicator Data'!#REF!="No Data",1,IF(#REF!&lt;&gt;"",1,0))</f>
        <v>#REF!</v>
      </c>
      <c r="AM7" s="208" t="e">
        <f>IF('Crisis Indicator Data'!#REF!="No Data",1,IF(#REF!&lt;&gt;"",1,0))</f>
        <v>#REF!</v>
      </c>
      <c r="AN7" s="208" t="e">
        <f>IF('Crisis Indicator Data'!#REF!="No Data",1,IF(#REF!&lt;&gt;"",1,0))</f>
        <v>#REF!</v>
      </c>
      <c r="AO7" s="208" t="e">
        <f>IF('Crisis Indicator Data'!#REF!="No Data",1,IF(#REF!&lt;&gt;"",1,0))</f>
        <v>#REF!</v>
      </c>
      <c r="AP7" s="208" t="e">
        <f>IF('Crisis Indicator Data'!#REF!="No Data",1,IF(#REF!&lt;&gt;"",1,0))</f>
        <v>#REF!</v>
      </c>
      <c r="AQ7" s="208" t="e">
        <f>IF('Crisis Indicator Data'!#REF!="No Data",1,IF(#REF!&lt;&gt;"",1,0))</f>
        <v>#REF!</v>
      </c>
      <c r="AR7" s="208" t="e">
        <f>IF('Crisis Indicator Data'!#REF!="No Data",1,IF(#REF!&lt;&gt;"",1,0))</f>
        <v>#REF!</v>
      </c>
      <c r="AS7" s="208" t="e">
        <f>IF('Crisis Indicator Data'!#REF!="No Data",1,IF(#REF!&lt;&gt;"",1,0))</f>
        <v>#REF!</v>
      </c>
      <c r="AT7" s="208" t="e">
        <f>IF('Crisis Indicator Data'!#REF!="No Data",1,IF(#REF!&lt;&gt;"",1,0))</f>
        <v>#REF!</v>
      </c>
      <c r="AU7" s="208" t="e">
        <f>IF('Crisis Indicator Data'!#REF!="No Data",1,IF(#REF!&lt;&gt;"",1,0))</f>
        <v>#REF!</v>
      </c>
      <c r="AV7" s="208" t="e">
        <f>IF('Crisis Indicator Data'!#REF!="No Data",1,IF(#REF!&lt;&gt;"",1,0))</f>
        <v>#REF!</v>
      </c>
      <c r="AW7" s="208" t="e">
        <f>IF('Crisis Indicator Data'!#REF!="No Data",1,IF(#REF!&lt;&gt;"",1,0))</f>
        <v>#REF!</v>
      </c>
      <c r="AX7" s="208" t="e">
        <f>IF('Crisis Indicator Data'!#REF!="No Data",1,IF(#REF!&lt;&gt;"",1,0))</f>
        <v>#REF!</v>
      </c>
      <c r="AY7" s="208" t="e">
        <f>IF('Crisis Indicator Data'!#REF!="No Data",1,IF(#REF!&lt;&gt;"",1,0))</f>
        <v>#REF!</v>
      </c>
      <c r="AZ7" s="208" t="e">
        <f>IF('Crisis Indicator Data'!#REF!="No Data",1,IF(#REF!&lt;&gt;"",1,0))</f>
        <v>#REF!</v>
      </c>
      <c r="BA7" t="e">
        <f t="shared" si="0"/>
        <v>#REF!</v>
      </c>
      <c r="BB7" s="22" t="e">
        <f t="shared" si="1"/>
        <v>#REF!</v>
      </c>
    </row>
    <row r="8" spans="1:54" x14ac:dyDescent="0.35">
      <c r="A8" t="s">
        <v>7376</v>
      </c>
      <c r="B8" s="208" t="e">
        <f>IF('Crisis Indicator Data'!#REF!="No Data",1,IF(#REF!&lt;&gt;"",1,0))</f>
        <v>#REF!</v>
      </c>
      <c r="C8" s="208" t="e">
        <f>IF('Crisis Indicator Data'!#REF!="No Data",1,IF(#REF!&lt;&gt;"",1,0))</f>
        <v>#REF!</v>
      </c>
      <c r="D8" s="208" t="e">
        <f>IF('Crisis Indicator Data'!#REF!="No Data",1,IF(#REF!&lt;&gt;"",1,0))</f>
        <v>#REF!</v>
      </c>
      <c r="E8" s="208" t="e">
        <f>IF('Crisis Indicator Data'!#REF!="No Data",1,IF(#REF!&lt;&gt;"",1,0))</f>
        <v>#REF!</v>
      </c>
      <c r="F8" s="208" t="e">
        <f>IF('Crisis Indicator Data'!#REF!="No Data",1,IF(#REF!&lt;&gt;"",1,0))</f>
        <v>#REF!</v>
      </c>
      <c r="G8" s="208" t="e">
        <f>IF('Crisis Indicator Data'!#REF!="No Data",1,IF(#REF!&lt;&gt;"",1,0))</f>
        <v>#REF!</v>
      </c>
      <c r="H8" s="208" t="e">
        <f>IF('Crisis Indicator Data'!#REF!="No Data",1,IF(#REF!&lt;&gt;"",1,0))</f>
        <v>#REF!</v>
      </c>
      <c r="I8" s="208" t="e">
        <f>IF('Crisis Indicator Data'!#REF!="No Data",1,IF(#REF!&lt;&gt;"",1,0))</f>
        <v>#REF!</v>
      </c>
      <c r="J8" s="208" t="e">
        <f>IF('Crisis Indicator Data'!#REF!="No Data",1,IF(#REF!&lt;&gt;"",1,0))</f>
        <v>#REF!</v>
      </c>
      <c r="K8" s="208" t="e">
        <f>IF('Crisis Indicator Data'!#REF!="No Data",1,IF(#REF!&lt;&gt;"",1,0))</f>
        <v>#REF!</v>
      </c>
      <c r="L8" s="208" t="e">
        <f>IF('Crisis Indicator Data'!#REF!="No Data",1,IF(#REF!&lt;&gt;"",1,0))</f>
        <v>#REF!</v>
      </c>
      <c r="M8" s="208" t="e">
        <f>IF('Crisis Indicator Data'!#REF!="No Data",1,IF(#REF!&lt;&gt;"",1,0))</f>
        <v>#REF!</v>
      </c>
      <c r="N8" s="208" t="e">
        <f>IF('Crisis Indicator Data'!#REF!="No Data",1,IF(#REF!&lt;&gt;"",1,0))</f>
        <v>#REF!</v>
      </c>
      <c r="O8" s="208" t="e">
        <f>IF('Crisis Indicator Data'!#REF!="No Data",1,IF(#REF!&lt;&gt;"",1,0))</f>
        <v>#REF!</v>
      </c>
      <c r="P8" s="208" t="e">
        <f>IF('Crisis Indicator Data'!#REF!="No Data",1,IF(#REF!&lt;&gt;"",1,0))</f>
        <v>#REF!</v>
      </c>
      <c r="Q8" s="208" t="e">
        <f>IF('Crisis Indicator Data'!#REF!="No Data",1,IF(#REF!&lt;&gt;"",1,0))</f>
        <v>#REF!</v>
      </c>
      <c r="R8" s="208" t="e">
        <f>IF('Crisis Indicator Data'!#REF!="No Data",1,IF(#REF!&lt;&gt;"",1,0))</f>
        <v>#REF!</v>
      </c>
      <c r="S8" s="208" t="e">
        <f>IF('Crisis Indicator Data'!#REF!="No Data",1,IF(#REF!&lt;&gt;"",1,0))</f>
        <v>#REF!</v>
      </c>
      <c r="T8" s="208" t="e">
        <f>IF('Crisis Indicator Data'!#REF!="No Data",1,IF(#REF!&lt;&gt;"",1,0))</f>
        <v>#REF!</v>
      </c>
      <c r="U8" s="208" t="e">
        <f>IF('Crisis Indicator Data'!#REF!="No Data",1,IF(#REF!&lt;&gt;"",1,0))</f>
        <v>#REF!</v>
      </c>
      <c r="V8" s="208" t="e">
        <f>IF('Crisis Indicator Data'!#REF!="No Data",1,IF(#REF!&lt;&gt;"",1,0))</f>
        <v>#REF!</v>
      </c>
      <c r="W8" s="208" t="e">
        <f>IF('Crisis Indicator Data'!#REF!="No Data",1,IF(#REF!&lt;&gt;"",1,0))</f>
        <v>#REF!</v>
      </c>
      <c r="X8" s="208" t="e">
        <f>IF('Crisis Indicator Data'!#REF!="No Data",1,IF(#REF!&lt;&gt;"",1,0))</f>
        <v>#REF!</v>
      </c>
      <c r="Y8" s="208" t="e">
        <f>IF('Crisis Indicator Data'!#REF!="No Data",1,IF(#REF!&lt;&gt;"",1,0))</f>
        <v>#REF!</v>
      </c>
      <c r="Z8" s="208" t="e">
        <f>IF('Crisis Indicator Data'!#REF!="No Data",1,IF(#REF!&lt;&gt;"",1,0))</f>
        <v>#REF!</v>
      </c>
      <c r="AA8" s="208" t="e">
        <f>IF('Crisis Indicator Data'!#REF!="No Data",1,IF(#REF!&lt;&gt;"",1,0))</f>
        <v>#REF!</v>
      </c>
      <c r="AB8" s="208" t="e">
        <f>IF('Crisis Indicator Data'!#REF!="No Data",1,IF(#REF!&lt;&gt;"",1,0))</f>
        <v>#REF!</v>
      </c>
      <c r="AC8" s="208" t="e">
        <f>IF('Crisis Indicator Data'!#REF!="No Data",1,IF(#REF!&lt;&gt;"",1,0))</f>
        <v>#REF!</v>
      </c>
      <c r="AD8" s="208" t="e">
        <f>IF('Crisis Indicator Data'!#REF!="No Data",1,IF(#REF!&lt;&gt;"",1,0))</f>
        <v>#REF!</v>
      </c>
      <c r="AE8" s="208" t="e">
        <f>IF('Crisis Indicator Data'!#REF!="No Data",1,IF(#REF!&lt;&gt;"",1,0))</f>
        <v>#REF!</v>
      </c>
      <c r="AF8" s="208" t="e">
        <f>IF('Crisis Indicator Data'!#REF!="No Data",1,IF(#REF!&lt;&gt;"",1,0))</f>
        <v>#REF!</v>
      </c>
      <c r="AG8" s="208" t="e">
        <f>IF('Crisis Indicator Data'!#REF!="No Data",1,IF(#REF!&lt;&gt;"",1,0))</f>
        <v>#REF!</v>
      </c>
      <c r="AH8" s="208" t="e">
        <f>IF('Crisis Indicator Data'!#REF!="No Data",1,IF(#REF!&lt;&gt;"",1,0))</f>
        <v>#REF!</v>
      </c>
      <c r="AI8" s="208" t="e">
        <f>IF('Crisis Indicator Data'!#REF!="No Data",1,IF(#REF!&lt;&gt;"",1,0))</f>
        <v>#REF!</v>
      </c>
      <c r="AJ8" s="208" t="e">
        <f>IF('Crisis Indicator Data'!#REF!="No Data",1,IF(#REF!&lt;&gt;"",1,0))</f>
        <v>#REF!</v>
      </c>
      <c r="AK8" s="208" t="e">
        <f>IF('Crisis Indicator Data'!#REF!="No Data",1,IF(#REF!&lt;&gt;"",1,0))</f>
        <v>#REF!</v>
      </c>
      <c r="AL8" s="208" t="e">
        <f>IF('Crisis Indicator Data'!#REF!="No Data",1,IF(#REF!&lt;&gt;"",1,0))</f>
        <v>#REF!</v>
      </c>
      <c r="AM8" s="208" t="e">
        <f>IF('Crisis Indicator Data'!#REF!="No Data",1,IF(#REF!&lt;&gt;"",1,0))</f>
        <v>#REF!</v>
      </c>
      <c r="AN8" s="208" t="e">
        <f>IF('Crisis Indicator Data'!#REF!="No Data",1,IF(#REF!&lt;&gt;"",1,0))</f>
        <v>#REF!</v>
      </c>
      <c r="AO8" s="208" t="e">
        <f>IF('Crisis Indicator Data'!#REF!="No Data",1,IF(#REF!&lt;&gt;"",1,0))</f>
        <v>#REF!</v>
      </c>
      <c r="AP8" s="208" t="e">
        <f>IF('Crisis Indicator Data'!#REF!="No Data",1,IF(#REF!&lt;&gt;"",1,0))</f>
        <v>#REF!</v>
      </c>
      <c r="AQ8" s="208" t="e">
        <f>IF('Crisis Indicator Data'!#REF!="No Data",1,IF(#REF!&lt;&gt;"",1,0))</f>
        <v>#REF!</v>
      </c>
      <c r="AR8" s="208" t="e">
        <f>IF('Crisis Indicator Data'!#REF!="No Data",1,IF(#REF!&lt;&gt;"",1,0))</f>
        <v>#REF!</v>
      </c>
      <c r="AS8" s="208" t="e">
        <f>IF('Crisis Indicator Data'!#REF!="No Data",1,IF(#REF!&lt;&gt;"",1,0))</f>
        <v>#REF!</v>
      </c>
      <c r="AT8" s="208" t="e">
        <f>IF('Crisis Indicator Data'!#REF!="No Data",1,IF(#REF!&lt;&gt;"",1,0))</f>
        <v>#REF!</v>
      </c>
      <c r="AU8" s="208" t="e">
        <f>IF('Crisis Indicator Data'!#REF!="No Data",1,IF(#REF!&lt;&gt;"",1,0))</f>
        <v>#REF!</v>
      </c>
      <c r="AV8" s="208" t="e">
        <f>IF('Crisis Indicator Data'!#REF!="No Data",1,IF(#REF!&lt;&gt;"",1,0))</f>
        <v>#REF!</v>
      </c>
      <c r="AW8" s="208" t="e">
        <f>IF('Crisis Indicator Data'!#REF!="No Data",1,IF(#REF!&lt;&gt;"",1,0))</f>
        <v>#REF!</v>
      </c>
      <c r="AX8" s="208" t="e">
        <f>IF('Crisis Indicator Data'!#REF!="No Data",1,IF(#REF!&lt;&gt;"",1,0))</f>
        <v>#REF!</v>
      </c>
      <c r="AY8" s="208" t="e">
        <f>IF('Crisis Indicator Data'!#REF!="No Data",1,IF(#REF!&lt;&gt;"",1,0))</f>
        <v>#REF!</v>
      </c>
      <c r="AZ8" s="208" t="e">
        <f>IF('Crisis Indicator Data'!#REF!="No Data",1,IF(#REF!&lt;&gt;"",1,0))</f>
        <v>#REF!</v>
      </c>
      <c r="BA8" t="e">
        <f t="shared" si="0"/>
        <v>#REF!</v>
      </c>
      <c r="BB8" s="22" t="e">
        <f t="shared" si="1"/>
        <v>#REF!</v>
      </c>
    </row>
    <row r="9" spans="1:54" x14ac:dyDescent="0.35">
      <c r="A9" t="s">
        <v>7378</v>
      </c>
      <c r="B9" s="208" t="e">
        <f>IF('Crisis Indicator Data'!#REF!="No Data",1,IF(#REF!&lt;&gt;"",1,0))</f>
        <v>#REF!</v>
      </c>
      <c r="C9" s="208" t="e">
        <f>IF('Crisis Indicator Data'!#REF!="No Data",1,IF(#REF!&lt;&gt;"",1,0))</f>
        <v>#REF!</v>
      </c>
      <c r="D9" s="208" t="e">
        <f>IF('Crisis Indicator Data'!#REF!="No Data",1,IF(#REF!&lt;&gt;"",1,0))</f>
        <v>#REF!</v>
      </c>
      <c r="E9" s="208" t="e">
        <f>IF('Crisis Indicator Data'!#REF!="No Data",1,IF(#REF!&lt;&gt;"",1,0))</f>
        <v>#REF!</v>
      </c>
      <c r="F9" s="208" t="e">
        <f>IF('Crisis Indicator Data'!#REF!="No Data",1,IF(#REF!&lt;&gt;"",1,0))</f>
        <v>#REF!</v>
      </c>
      <c r="G9" s="208" t="e">
        <f>IF('Crisis Indicator Data'!#REF!="No Data",1,IF(#REF!&lt;&gt;"",1,0))</f>
        <v>#REF!</v>
      </c>
      <c r="H9" s="208" t="e">
        <f>IF('Crisis Indicator Data'!#REF!="No Data",1,IF(#REF!&lt;&gt;"",1,0))</f>
        <v>#REF!</v>
      </c>
      <c r="I9" s="208" t="e">
        <f>IF('Crisis Indicator Data'!#REF!="No Data",1,IF(#REF!&lt;&gt;"",1,0))</f>
        <v>#REF!</v>
      </c>
      <c r="J9" s="208" t="e">
        <f>IF('Crisis Indicator Data'!#REF!="No Data",1,IF(#REF!&lt;&gt;"",1,0))</f>
        <v>#REF!</v>
      </c>
      <c r="K9" s="208" t="e">
        <f>IF('Crisis Indicator Data'!#REF!="No Data",1,IF(#REF!&lt;&gt;"",1,0))</f>
        <v>#REF!</v>
      </c>
      <c r="L9" s="208" t="e">
        <f>IF('Crisis Indicator Data'!#REF!="No Data",1,IF(#REF!&lt;&gt;"",1,0))</f>
        <v>#REF!</v>
      </c>
      <c r="M9" s="208" t="e">
        <f>IF('Crisis Indicator Data'!#REF!="No Data",1,IF(#REF!&lt;&gt;"",1,0))</f>
        <v>#REF!</v>
      </c>
      <c r="N9" s="208" t="e">
        <f>IF('Crisis Indicator Data'!#REF!="No Data",1,IF(#REF!&lt;&gt;"",1,0))</f>
        <v>#REF!</v>
      </c>
      <c r="O9" s="208" t="e">
        <f>IF('Crisis Indicator Data'!#REF!="No Data",1,IF(#REF!&lt;&gt;"",1,0))</f>
        <v>#REF!</v>
      </c>
      <c r="P9" s="208" t="e">
        <f>IF('Crisis Indicator Data'!#REF!="No Data",1,IF(#REF!&lt;&gt;"",1,0))</f>
        <v>#REF!</v>
      </c>
      <c r="Q9" s="208" t="e">
        <f>IF('Crisis Indicator Data'!#REF!="No Data",1,IF(#REF!&lt;&gt;"",1,0))</f>
        <v>#REF!</v>
      </c>
      <c r="R9" s="208" t="e">
        <f>IF('Crisis Indicator Data'!#REF!="No Data",1,IF(#REF!&lt;&gt;"",1,0))</f>
        <v>#REF!</v>
      </c>
      <c r="S9" s="208" t="e">
        <f>IF('Crisis Indicator Data'!#REF!="No Data",1,IF(#REF!&lt;&gt;"",1,0))</f>
        <v>#REF!</v>
      </c>
      <c r="T9" s="208" t="e">
        <f>IF('Crisis Indicator Data'!#REF!="No Data",1,IF(#REF!&lt;&gt;"",1,0))</f>
        <v>#REF!</v>
      </c>
      <c r="U9" s="208" t="e">
        <f>IF('Crisis Indicator Data'!#REF!="No Data",1,IF(#REF!&lt;&gt;"",1,0))</f>
        <v>#REF!</v>
      </c>
      <c r="V9" s="208" t="e">
        <f>IF('Crisis Indicator Data'!#REF!="No Data",1,IF(#REF!&lt;&gt;"",1,0))</f>
        <v>#REF!</v>
      </c>
      <c r="W9" s="208" t="e">
        <f>IF('Crisis Indicator Data'!#REF!="No Data",1,IF(#REF!&lt;&gt;"",1,0))</f>
        <v>#REF!</v>
      </c>
      <c r="X9" s="208" t="e">
        <f>IF('Crisis Indicator Data'!#REF!="No Data",1,IF(#REF!&lt;&gt;"",1,0))</f>
        <v>#REF!</v>
      </c>
      <c r="Y9" s="208" t="e">
        <f>IF('Crisis Indicator Data'!#REF!="No Data",1,IF(#REF!&lt;&gt;"",1,0))</f>
        <v>#REF!</v>
      </c>
      <c r="Z9" s="208" t="e">
        <f>IF('Crisis Indicator Data'!#REF!="No Data",1,IF(#REF!&lt;&gt;"",1,0))</f>
        <v>#REF!</v>
      </c>
      <c r="AA9" s="208" t="e">
        <f>IF('Crisis Indicator Data'!#REF!="No Data",1,IF(#REF!&lt;&gt;"",1,0))</f>
        <v>#REF!</v>
      </c>
      <c r="AB9" s="208" t="e">
        <f>IF('Crisis Indicator Data'!#REF!="No Data",1,IF(#REF!&lt;&gt;"",1,0))</f>
        <v>#REF!</v>
      </c>
      <c r="AC9" s="208" t="e">
        <f>IF('Crisis Indicator Data'!#REF!="No Data",1,IF(#REF!&lt;&gt;"",1,0))</f>
        <v>#REF!</v>
      </c>
      <c r="AD9" s="208" t="e">
        <f>IF('Crisis Indicator Data'!#REF!="No Data",1,IF(#REF!&lt;&gt;"",1,0))</f>
        <v>#REF!</v>
      </c>
      <c r="AE9" s="208" t="e">
        <f>IF('Crisis Indicator Data'!#REF!="No Data",1,IF(#REF!&lt;&gt;"",1,0))</f>
        <v>#REF!</v>
      </c>
      <c r="AF9" s="208" t="e">
        <f>IF('Crisis Indicator Data'!#REF!="No Data",1,IF(#REF!&lt;&gt;"",1,0))</f>
        <v>#REF!</v>
      </c>
      <c r="AG9" s="208" t="e">
        <f>IF('Crisis Indicator Data'!#REF!="No Data",1,IF(#REF!&lt;&gt;"",1,0))</f>
        <v>#REF!</v>
      </c>
      <c r="AH9" s="208" t="e">
        <f>IF('Crisis Indicator Data'!#REF!="No Data",1,IF(#REF!&lt;&gt;"",1,0))</f>
        <v>#REF!</v>
      </c>
      <c r="AI9" s="208" t="e">
        <f>IF('Crisis Indicator Data'!#REF!="No Data",1,IF(#REF!&lt;&gt;"",1,0))</f>
        <v>#REF!</v>
      </c>
      <c r="AJ9" s="208" t="e">
        <f>IF('Crisis Indicator Data'!#REF!="No Data",1,IF(#REF!&lt;&gt;"",1,0))</f>
        <v>#REF!</v>
      </c>
      <c r="AK9" s="208" t="e">
        <f>IF('Crisis Indicator Data'!#REF!="No Data",1,IF(#REF!&lt;&gt;"",1,0))</f>
        <v>#REF!</v>
      </c>
      <c r="AL9" s="208" t="e">
        <f>IF('Crisis Indicator Data'!#REF!="No Data",1,IF(#REF!&lt;&gt;"",1,0))</f>
        <v>#REF!</v>
      </c>
      <c r="AM9" s="208" t="e">
        <f>IF('Crisis Indicator Data'!#REF!="No Data",1,IF(#REF!&lt;&gt;"",1,0))</f>
        <v>#REF!</v>
      </c>
      <c r="AN9" s="208" t="e">
        <f>IF('Crisis Indicator Data'!#REF!="No Data",1,IF(#REF!&lt;&gt;"",1,0))</f>
        <v>#REF!</v>
      </c>
      <c r="AO9" s="208" t="e">
        <f>IF('Crisis Indicator Data'!#REF!="No Data",1,IF(#REF!&lt;&gt;"",1,0))</f>
        <v>#REF!</v>
      </c>
      <c r="AP9" s="208" t="e">
        <f>IF('Crisis Indicator Data'!#REF!="No Data",1,IF(#REF!&lt;&gt;"",1,0))</f>
        <v>#REF!</v>
      </c>
      <c r="AQ9" s="208" t="e">
        <f>IF('Crisis Indicator Data'!#REF!="No Data",1,IF(#REF!&lt;&gt;"",1,0))</f>
        <v>#REF!</v>
      </c>
      <c r="AR9" s="208" t="e">
        <f>IF('Crisis Indicator Data'!#REF!="No Data",1,IF(#REF!&lt;&gt;"",1,0))</f>
        <v>#REF!</v>
      </c>
      <c r="AS9" s="208" t="e">
        <f>IF('Crisis Indicator Data'!#REF!="No Data",1,IF(#REF!&lt;&gt;"",1,0))</f>
        <v>#REF!</v>
      </c>
      <c r="AT9" s="208" t="e">
        <f>IF('Crisis Indicator Data'!#REF!="No Data",1,IF(#REF!&lt;&gt;"",1,0))</f>
        <v>#REF!</v>
      </c>
      <c r="AU9" s="208" t="e">
        <f>IF('Crisis Indicator Data'!#REF!="No Data",1,IF(#REF!&lt;&gt;"",1,0))</f>
        <v>#REF!</v>
      </c>
      <c r="AV9" s="208" t="e">
        <f>IF('Crisis Indicator Data'!#REF!="No Data",1,IF(#REF!&lt;&gt;"",1,0))</f>
        <v>#REF!</v>
      </c>
      <c r="AW9" s="208" t="e">
        <f>IF('Crisis Indicator Data'!#REF!="No Data",1,IF(#REF!&lt;&gt;"",1,0))</f>
        <v>#REF!</v>
      </c>
      <c r="AX9" s="208" t="e">
        <f>IF('Crisis Indicator Data'!#REF!="No Data",1,IF(#REF!&lt;&gt;"",1,0))</f>
        <v>#REF!</v>
      </c>
      <c r="AY9" s="208" t="e">
        <f>IF('Crisis Indicator Data'!#REF!="No Data",1,IF(#REF!&lt;&gt;"",1,0))</f>
        <v>#REF!</v>
      </c>
      <c r="AZ9" s="208" t="e">
        <f>IF('Crisis Indicator Data'!#REF!="No Data",1,IF(#REF!&lt;&gt;"",1,0))</f>
        <v>#REF!</v>
      </c>
      <c r="BA9" t="e">
        <f t="shared" si="0"/>
        <v>#REF!</v>
      </c>
      <c r="BB9" s="22" t="e">
        <f t="shared" si="1"/>
        <v>#REF!</v>
      </c>
    </row>
    <row r="10" spans="1:54" x14ac:dyDescent="0.35">
      <c r="A10" t="s">
        <v>7380</v>
      </c>
      <c r="B10" s="208" t="e">
        <f>IF('Crisis Indicator Data'!#REF!="No Data",1,IF(#REF!&lt;&gt;"",1,0))</f>
        <v>#REF!</v>
      </c>
      <c r="C10" s="208" t="e">
        <f>IF('Crisis Indicator Data'!#REF!="No Data",1,IF(#REF!&lt;&gt;"",1,0))</f>
        <v>#REF!</v>
      </c>
      <c r="D10" s="208" t="e">
        <f>IF('Crisis Indicator Data'!#REF!="No Data",1,IF(#REF!&lt;&gt;"",1,0))</f>
        <v>#REF!</v>
      </c>
      <c r="E10" s="208" t="e">
        <f>IF('Crisis Indicator Data'!#REF!="No Data",1,IF(#REF!&lt;&gt;"",1,0))</f>
        <v>#REF!</v>
      </c>
      <c r="F10" s="208" t="e">
        <f>IF('Crisis Indicator Data'!#REF!="No Data",1,IF(#REF!&lt;&gt;"",1,0))</f>
        <v>#REF!</v>
      </c>
      <c r="G10" s="208" t="e">
        <f>IF('Crisis Indicator Data'!#REF!="No Data",1,IF(#REF!&lt;&gt;"",1,0))</f>
        <v>#REF!</v>
      </c>
      <c r="H10" s="208" t="e">
        <f>IF('Crisis Indicator Data'!#REF!="No Data",1,IF(#REF!&lt;&gt;"",1,0))</f>
        <v>#REF!</v>
      </c>
      <c r="I10" s="208" t="e">
        <f>IF('Crisis Indicator Data'!#REF!="No Data",1,IF(#REF!&lt;&gt;"",1,0))</f>
        <v>#REF!</v>
      </c>
      <c r="J10" s="208" t="e">
        <f>IF('Crisis Indicator Data'!#REF!="No Data",1,IF(#REF!&lt;&gt;"",1,0))</f>
        <v>#REF!</v>
      </c>
      <c r="K10" s="208" t="e">
        <f>IF('Crisis Indicator Data'!#REF!="No Data",1,IF(#REF!&lt;&gt;"",1,0))</f>
        <v>#REF!</v>
      </c>
      <c r="L10" s="208" t="e">
        <f>IF('Crisis Indicator Data'!#REF!="No Data",1,IF(#REF!&lt;&gt;"",1,0))</f>
        <v>#REF!</v>
      </c>
      <c r="M10" s="208" t="e">
        <f>IF('Crisis Indicator Data'!#REF!="No Data",1,IF(#REF!&lt;&gt;"",1,0))</f>
        <v>#REF!</v>
      </c>
      <c r="N10" s="208" t="e">
        <f>IF('Crisis Indicator Data'!#REF!="No Data",1,IF(#REF!&lt;&gt;"",1,0))</f>
        <v>#REF!</v>
      </c>
      <c r="O10" s="208" t="e">
        <f>IF('Crisis Indicator Data'!#REF!="No Data",1,IF(#REF!&lt;&gt;"",1,0))</f>
        <v>#REF!</v>
      </c>
      <c r="P10" s="208" t="e">
        <f>IF('Crisis Indicator Data'!#REF!="No Data",1,IF(#REF!&lt;&gt;"",1,0))</f>
        <v>#REF!</v>
      </c>
      <c r="Q10" s="208" t="e">
        <f>IF('Crisis Indicator Data'!#REF!="No Data",1,IF(#REF!&lt;&gt;"",1,0))</f>
        <v>#REF!</v>
      </c>
      <c r="R10" s="208" t="e">
        <f>IF('Crisis Indicator Data'!#REF!="No Data",1,IF(#REF!&lt;&gt;"",1,0))</f>
        <v>#REF!</v>
      </c>
      <c r="S10" s="208" t="e">
        <f>IF('Crisis Indicator Data'!#REF!="No Data",1,IF(#REF!&lt;&gt;"",1,0))</f>
        <v>#REF!</v>
      </c>
      <c r="T10" s="208" t="e">
        <f>IF('Crisis Indicator Data'!#REF!="No Data",1,IF(#REF!&lt;&gt;"",1,0))</f>
        <v>#REF!</v>
      </c>
      <c r="U10" s="208" t="e">
        <f>IF('Crisis Indicator Data'!#REF!="No Data",1,IF(#REF!&lt;&gt;"",1,0))</f>
        <v>#REF!</v>
      </c>
      <c r="V10" s="208" t="e">
        <f>IF('Crisis Indicator Data'!#REF!="No Data",1,IF(#REF!&lt;&gt;"",1,0))</f>
        <v>#REF!</v>
      </c>
      <c r="W10" s="208" t="e">
        <f>IF('Crisis Indicator Data'!#REF!="No Data",1,IF(#REF!&lt;&gt;"",1,0))</f>
        <v>#REF!</v>
      </c>
      <c r="X10" s="208" t="e">
        <f>IF('Crisis Indicator Data'!#REF!="No Data",1,IF(#REF!&lt;&gt;"",1,0))</f>
        <v>#REF!</v>
      </c>
      <c r="Y10" s="208" t="e">
        <f>IF('Crisis Indicator Data'!#REF!="No Data",1,IF(#REF!&lt;&gt;"",1,0))</f>
        <v>#REF!</v>
      </c>
      <c r="Z10" s="208" t="e">
        <f>IF('Crisis Indicator Data'!#REF!="No Data",1,IF(#REF!&lt;&gt;"",1,0))</f>
        <v>#REF!</v>
      </c>
      <c r="AA10" s="208" t="e">
        <f>IF('Crisis Indicator Data'!#REF!="No Data",1,IF(#REF!&lt;&gt;"",1,0))</f>
        <v>#REF!</v>
      </c>
      <c r="AB10" s="208" t="e">
        <f>IF('Crisis Indicator Data'!#REF!="No Data",1,IF(#REF!&lt;&gt;"",1,0))</f>
        <v>#REF!</v>
      </c>
      <c r="AC10" s="208" t="e">
        <f>IF('Crisis Indicator Data'!#REF!="No Data",1,IF(#REF!&lt;&gt;"",1,0))</f>
        <v>#REF!</v>
      </c>
      <c r="AD10" s="208" t="e">
        <f>IF('Crisis Indicator Data'!#REF!="No Data",1,IF(#REF!&lt;&gt;"",1,0))</f>
        <v>#REF!</v>
      </c>
      <c r="AE10" s="208" t="e">
        <f>IF('Crisis Indicator Data'!#REF!="No Data",1,IF(#REF!&lt;&gt;"",1,0))</f>
        <v>#REF!</v>
      </c>
      <c r="AF10" s="208" t="e">
        <f>IF('Crisis Indicator Data'!#REF!="No Data",1,IF(#REF!&lt;&gt;"",1,0))</f>
        <v>#REF!</v>
      </c>
      <c r="AG10" s="208" t="e">
        <f>IF('Crisis Indicator Data'!#REF!="No Data",1,IF(#REF!&lt;&gt;"",1,0))</f>
        <v>#REF!</v>
      </c>
      <c r="AH10" s="208" t="e">
        <f>IF('Crisis Indicator Data'!#REF!="No Data",1,IF(#REF!&lt;&gt;"",1,0))</f>
        <v>#REF!</v>
      </c>
      <c r="AI10" s="208" t="e">
        <f>IF('Crisis Indicator Data'!#REF!="No Data",1,IF(#REF!&lt;&gt;"",1,0))</f>
        <v>#REF!</v>
      </c>
      <c r="AJ10" s="208" t="e">
        <f>IF('Crisis Indicator Data'!#REF!="No Data",1,IF(#REF!&lt;&gt;"",1,0))</f>
        <v>#REF!</v>
      </c>
      <c r="AK10" s="208" t="e">
        <f>IF('Crisis Indicator Data'!#REF!="No Data",1,IF(#REF!&lt;&gt;"",1,0))</f>
        <v>#REF!</v>
      </c>
      <c r="AL10" s="208" t="e">
        <f>IF('Crisis Indicator Data'!#REF!="No Data",1,IF(#REF!&lt;&gt;"",1,0))</f>
        <v>#REF!</v>
      </c>
      <c r="AM10" s="208" t="e">
        <f>IF('Crisis Indicator Data'!#REF!="No Data",1,IF(#REF!&lt;&gt;"",1,0))</f>
        <v>#REF!</v>
      </c>
      <c r="AN10" s="208" t="e">
        <f>IF('Crisis Indicator Data'!#REF!="No Data",1,IF(#REF!&lt;&gt;"",1,0))</f>
        <v>#REF!</v>
      </c>
      <c r="AO10" s="208" t="e">
        <f>IF('Crisis Indicator Data'!#REF!="No Data",1,IF(#REF!&lt;&gt;"",1,0))</f>
        <v>#REF!</v>
      </c>
      <c r="AP10" s="208" t="e">
        <f>IF('Crisis Indicator Data'!#REF!="No Data",1,IF(#REF!&lt;&gt;"",1,0))</f>
        <v>#REF!</v>
      </c>
      <c r="AQ10" s="208" t="e">
        <f>IF('Crisis Indicator Data'!#REF!="No Data",1,IF(#REF!&lt;&gt;"",1,0))</f>
        <v>#REF!</v>
      </c>
      <c r="AR10" s="208" t="e">
        <f>IF('Crisis Indicator Data'!#REF!="No Data",1,IF(#REF!&lt;&gt;"",1,0))</f>
        <v>#REF!</v>
      </c>
      <c r="AS10" s="208" t="e">
        <f>IF('Crisis Indicator Data'!#REF!="No Data",1,IF(#REF!&lt;&gt;"",1,0))</f>
        <v>#REF!</v>
      </c>
      <c r="AT10" s="208" t="e">
        <f>IF('Crisis Indicator Data'!#REF!="No Data",1,IF(#REF!&lt;&gt;"",1,0))</f>
        <v>#REF!</v>
      </c>
      <c r="AU10" s="208" t="e">
        <f>IF('Crisis Indicator Data'!#REF!="No Data",1,IF(#REF!&lt;&gt;"",1,0))</f>
        <v>#REF!</v>
      </c>
      <c r="AV10" s="208" t="e">
        <f>IF('Crisis Indicator Data'!#REF!="No Data",1,IF(#REF!&lt;&gt;"",1,0))</f>
        <v>#REF!</v>
      </c>
      <c r="AW10" s="208" t="e">
        <f>IF('Crisis Indicator Data'!#REF!="No Data",1,IF(#REF!&lt;&gt;"",1,0))</f>
        <v>#REF!</v>
      </c>
      <c r="AX10" s="208" t="e">
        <f>IF('Crisis Indicator Data'!#REF!="No Data",1,IF(#REF!&lt;&gt;"",1,0))</f>
        <v>#REF!</v>
      </c>
      <c r="AY10" s="208" t="e">
        <f>IF('Crisis Indicator Data'!#REF!="No Data",1,IF(#REF!&lt;&gt;"",1,0))</f>
        <v>#REF!</v>
      </c>
      <c r="AZ10" s="208" t="e">
        <f>IF('Crisis Indicator Data'!#REF!="No Data",1,IF(#REF!&lt;&gt;"",1,0))</f>
        <v>#REF!</v>
      </c>
      <c r="BA10" t="e">
        <f t="shared" si="0"/>
        <v>#REF!</v>
      </c>
      <c r="BB10" s="22" t="e">
        <f t="shared" si="1"/>
        <v>#REF!</v>
      </c>
    </row>
    <row r="11" spans="1:54" x14ac:dyDescent="0.35">
      <c r="A11" t="s">
        <v>7381</v>
      </c>
      <c r="B11" s="208" t="e">
        <f>IF('Crisis Indicator Data'!#REF!="No Data",1,IF(#REF!&lt;&gt;"",1,0))</f>
        <v>#REF!</v>
      </c>
      <c r="C11" s="208" t="e">
        <f>IF('Crisis Indicator Data'!#REF!="No Data",1,IF(#REF!&lt;&gt;"",1,0))</f>
        <v>#REF!</v>
      </c>
      <c r="D11" s="208" t="e">
        <f>IF('Crisis Indicator Data'!#REF!="No Data",1,IF(#REF!&lt;&gt;"",1,0))</f>
        <v>#REF!</v>
      </c>
      <c r="E11" s="208" t="e">
        <f>IF('Crisis Indicator Data'!#REF!="No Data",1,IF(#REF!&lt;&gt;"",1,0))</f>
        <v>#REF!</v>
      </c>
      <c r="F11" s="208" t="e">
        <f>IF('Crisis Indicator Data'!#REF!="No Data",1,IF(#REF!&lt;&gt;"",1,0))</f>
        <v>#REF!</v>
      </c>
      <c r="G11" s="208" t="e">
        <f>IF('Crisis Indicator Data'!#REF!="No Data",1,IF(#REF!&lt;&gt;"",1,0))</f>
        <v>#REF!</v>
      </c>
      <c r="H11" s="208" t="e">
        <f>IF('Crisis Indicator Data'!#REF!="No Data",1,IF(#REF!&lt;&gt;"",1,0))</f>
        <v>#REF!</v>
      </c>
      <c r="I11" s="208" t="e">
        <f>IF('Crisis Indicator Data'!#REF!="No Data",1,IF(#REF!&lt;&gt;"",1,0))</f>
        <v>#REF!</v>
      </c>
      <c r="J11" s="208" t="e">
        <f>IF('Crisis Indicator Data'!#REF!="No Data",1,IF(#REF!&lt;&gt;"",1,0))</f>
        <v>#REF!</v>
      </c>
      <c r="K11" s="208" t="e">
        <f>IF('Crisis Indicator Data'!#REF!="No Data",1,IF(#REF!&lt;&gt;"",1,0))</f>
        <v>#REF!</v>
      </c>
      <c r="L11" s="208" t="e">
        <f>IF('Crisis Indicator Data'!#REF!="No Data",1,IF(#REF!&lt;&gt;"",1,0))</f>
        <v>#REF!</v>
      </c>
      <c r="M11" s="208" t="e">
        <f>IF('Crisis Indicator Data'!#REF!="No Data",1,IF(#REF!&lt;&gt;"",1,0))</f>
        <v>#REF!</v>
      </c>
      <c r="N11" s="208" t="e">
        <f>IF('Crisis Indicator Data'!#REF!="No Data",1,IF(#REF!&lt;&gt;"",1,0))</f>
        <v>#REF!</v>
      </c>
      <c r="O11" s="208" t="e">
        <f>IF('Crisis Indicator Data'!#REF!="No Data",1,IF(#REF!&lt;&gt;"",1,0))</f>
        <v>#REF!</v>
      </c>
      <c r="P11" s="208" t="e">
        <f>IF('Crisis Indicator Data'!#REF!="No Data",1,IF(#REF!&lt;&gt;"",1,0))</f>
        <v>#REF!</v>
      </c>
      <c r="Q11" s="208" t="e">
        <f>IF('Crisis Indicator Data'!#REF!="No Data",1,IF(#REF!&lt;&gt;"",1,0))</f>
        <v>#REF!</v>
      </c>
      <c r="R11" s="208" t="e">
        <f>IF('Crisis Indicator Data'!#REF!="No Data",1,IF(#REF!&lt;&gt;"",1,0))</f>
        <v>#REF!</v>
      </c>
      <c r="S11" s="208" t="e">
        <f>IF('Crisis Indicator Data'!#REF!="No Data",1,IF(#REF!&lt;&gt;"",1,0))</f>
        <v>#REF!</v>
      </c>
      <c r="T11" s="208" t="e">
        <f>IF('Crisis Indicator Data'!#REF!="No Data",1,IF(#REF!&lt;&gt;"",1,0))</f>
        <v>#REF!</v>
      </c>
      <c r="U11" s="208" t="e">
        <f>IF('Crisis Indicator Data'!#REF!="No Data",1,IF(#REF!&lt;&gt;"",1,0))</f>
        <v>#REF!</v>
      </c>
      <c r="V11" s="208" t="e">
        <f>IF('Crisis Indicator Data'!#REF!="No Data",1,IF(#REF!&lt;&gt;"",1,0))</f>
        <v>#REF!</v>
      </c>
      <c r="W11" s="208" t="e">
        <f>IF('Crisis Indicator Data'!#REF!="No Data",1,IF(#REF!&lt;&gt;"",1,0))</f>
        <v>#REF!</v>
      </c>
      <c r="X11" s="208" t="e">
        <f>IF('Crisis Indicator Data'!#REF!="No Data",1,IF(#REF!&lt;&gt;"",1,0))</f>
        <v>#REF!</v>
      </c>
      <c r="Y11" s="208" t="e">
        <f>IF('Crisis Indicator Data'!#REF!="No Data",1,IF(#REF!&lt;&gt;"",1,0))</f>
        <v>#REF!</v>
      </c>
      <c r="Z11" s="208" t="e">
        <f>IF('Crisis Indicator Data'!#REF!="No Data",1,IF(#REF!&lt;&gt;"",1,0))</f>
        <v>#REF!</v>
      </c>
      <c r="AA11" s="208" t="e">
        <f>IF('Crisis Indicator Data'!#REF!="No Data",1,IF(#REF!&lt;&gt;"",1,0))</f>
        <v>#REF!</v>
      </c>
      <c r="AB11" s="208" t="e">
        <f>IF('Crisis Indicator Data'!#REF!="No Data",1,IF(#REF!&lt;&gt;"",1,0))</f>
        <v>#REF!</v>
      </c>
      <c r="AC11" s="208" t="e">
        <f>IF('Crisis Indicator Data'!#REF!="No Data",1,IF(#REF!&lt;&gt;"",1,0))</f>
        <v>#REF!</v>
      </c>
      <c r="AD11" s="208" t="e">
        <f>IF('Crisis Indicator Data'!#REF!="No Data",1,IF(#REF!&lt;&gt;"",1,0))</f>
        <v>#REF!</v>
      </c>
      <c r="AE11" s="208" t="e">
        <f>IF('Crisis Indicator Data'!#REF!="No Data",1,IF(#REF!&lt;&gt;"",1,0))</f>
        <v>#REF!</v>
      </c>
      <c r="AF11" s="208" t="e">
        <f>IF('Crisis Indicator Data'!#REF!="No Data",1,IF(#REF!&lt;&gt;"",1,0))</f>
        <v>#REF!</v>
      </c>
      <c r="AG11" s="208" t="e">
        <f>IF('Crisis Indicator Data'!#REF!="No Data",1,IF(#REF!&lt;&gt;"",1,0))</f>
        <v>#REF!</v>
      </c>
      <c r="AH11" s="208" t="e">
        <f>IF('Crisis Indicator Data'!#REF!="No Data",1,IF(#REF!&lt;&gt;"",1,0))</f>
        <v>#REF!</v>
      </c>
      <c r="AI11" s="208" t="e">
        <f>IF('Crisis Indicator Data'!#REF!="No Data",1,IF(#REF!&lt;&gt;"",1,0))</f>
        <v>#REF!</v>
      </c>
      <c r="AJ11" s="208" t="e">
        <f>IF('Crisis Indicator Data'!#REF!="No Data",1,IF(#REF!&lt;&gt;"",1,0))</f>
        <v>#REF!</v>
      </c>
      <c r="AK11" s="208" t="e">
        <f>IF('Crisis Indicator Data'!#REF!="No Data",1,IF(#REF!&lt;&gt;"",1,0))</f>
        <v>#REF!</v>
      </c>
      <c r="AL11" s="208" t="e">
        <f>IF('Crisis Indicator Data'!#REF!="No Data",1,IF(#REF!&lt;&gt;"",1,0))</f>
        <v>#REF!</v>
      </c>
      <c r="AM11" s="208" t="e">
        <f>IF('Crisis Indicator Data'!#REF!="No Data",1,IF(#REF!&lt;&gt;"",1,0))</f>
        <v>#REF!</v>
      </c>
      <c r="AN11" s="208" t="e">
        <f>IF('Crisis Indicator Data'!#REF!="No Data",1,IF(#REF!&lt;&gt;"",1,0))</f>
        <v>#REF!</v>
      </c>
      <c r="AO11" s="208" t="e">
        <f>IF('Crisis Indicator Data'!#REF!="No Data",1,IF(#REF!&lt;&gt;"",1,0))</f>
        <v>#REF!</v>
      </c>
      <c r="AP11" s="208" t="e">
        <f>IF('Crisis Indicator Data'!#REF!="No Data",1,IF(#REF!&lt;&gt;"",1,0))</f>
        <v>#REF!</v>
      </c>
      <c r="AQ11" s="208" t="e">
        <f>IF('Crisis Indicator Data'!#REF!="No Data",1,IF(#REF!&lt;&gt;"",1,0))</f>
        <v>#REF!</v>
      </c>
      <c r="AR11" s="208" t="e">
        <f>IF('Crisis Indicator Data'!#REF!="No Data",1,IF(#REF!&lt;&gt;"",1,0))</f>
        <v>#REF!</v>
      </c>
      <c r="AS11" s="208" t="e">
        <f>IF('Crisis Indicator Data'!#REF!="No Data",1,IF(#REF!&lt;&gt;"",1,0))</f>
        <v>#REF!</v>
      </c>
      <c r="AT11" s="208" t="e">
        <f>IF('Crisis Indicator Data'!#REF!="No Data",1,IF(#REF!&lt;&gt;"",1,0))</f>
        <v>#REF!</v>
      </c>
      <c r="AU11" s="208" t="e">
        <f>IF('Crisis Indicator Data'!#REF!="No Data",1,IF(#REF!&lt;&gt;"",1,0))</f>
        <v>#REF!</v>
      </c>
      <c r="AV11" s="208" t="e">
        <f>IF('Crisis Indicator Data'!#REF!="No Data",1,IF(#REF!&lt;&gt;"",1,0))</f>
        <v>#REF!</v>
      </c>
      <c r="AW11" s="208" t="e">
        <f>IF('Crisis Indicator Data'!#REF!="No Data",1,IF(#REF!&lt;&gt;"",1,0))</f>
        <v>#REF!</v>
      </c>
      <c r="AX11" s="208" t="e">
        <f>IF('Crisis Indicator Data'!#REF!="No Data",1,IF(#REF!&lt;&gt;"",1,0))</f>
        <v>#REF!</v>
      </c>
      <c r="AY11" s="208" t="e">
        <f>IF('Crisis Indicator Data'!#REF!="No Data",1,IF(#REF!&lt;&gt;"",1,0))</f>
        <v>#REF!</v>
      </c>
      <c r="AZ11" s="208" t="e">
        <f>IF('Crisis Indicator Data'!#REF!="No Data",1,IF(#REF!&lt;&gt;"",1,0))</f>
        <v>#REF!</v>
      </c>
      <c r="BA11" t="e">
        <f t="shared" si="0"/>
        <v>#REF!</v>
      </c>
      <c r="BB11" s="22" t="e">
        <f t="shared" si="1"/>
        <v>#REF!</v>
      </c>
    </row>
    <row r="12" spans="1:54" x14ac:dyDescent="0.35">
      <c r="A12" t="s">
        <v>7383</v>
      </c>
      <c r="B12" s="208" t="e">
        <f>IF('Crisis Indicator Data'!#REF!="No Data",1,IF(#REF!&lt;&gt;"",1,0))</f>
        <v>#REF!</v>
      </c>
      <c r="C12" s="208" t="e">
        <f>IF('Crisis Indicator Data'!#REF!="No Data",1,IF(#REF!&lt;&gt;"",1,0))</f>
        <v>#REF!</v>
      </c>
      <c r="D12" s="208" t="e">
        <f>IF('Crisis Indicator Data'!#REF!="No Data",1,IF(#REF!&lt;&gt;"",1,0))</f>
        <v>#REF!</v>
      </c>
      <c r="E12" s="208" t="e">
        <f>IF('Crisis Indicator Data'!#REF!="No Data",1,IF(#REF!&lt;&gt;"",1,0))</f>
        <v>#REF!</v>
      </c>
      <c r="F12" s="208" t="e">
        <f>IF('Crisis Indicator Data'!#REF!="No Data",1,IF(#REF!&lt;&gt;"",1,0))</f>
        <v>#REF!</v>
      </c>
      <c r="G12" s="208" t="e">
        <f>IF('Crisis Indicator Data'!#REF!="No Data",1,IF(#REF!&lt;&gt;"",1,0))</f>
        <v>#REF!</v>
      </c>
      <c r="H12" s="208" t="e">
        <f>IF('Crisis Indicator Data'!#REF!="No Data",1,IF(#REF!&lt;&gt;"",1,0))</f>
        <v>#REF!</v>
      </c>
      <c r="I12" s="208" t="e">
        <f>IF('Crisis Indicator Data'!#REF!="No Data",1,IF(#REF!&lt;&gt;"",1,0))</f>
        <v>#REF!</v>
      </c>
      <c r="J12" s="208" t="e">
        <f>IF('Crisis Indicator Data'!#REF!="No Data",1,IF(#REF!&lt;&gt;"",1,0))</f>
        <v>#REF!</v>
      </c>
      <c r="K12" s="208" t="e">
        <f>IF('Crisis Indicator Data'!#REF!="No Data",1,IF(#REF!&lt;&gt;"",1,0))</f>
        <v>#REF!</v>
      </c>
      <c r="L12" s="208" t="e">
        <f>IF('Crisis Indicator Data'!#REF!="No Data",1,IF(#REF!&lt;&gt;"",1,0))</f>
        <v>#REF!</v>
      </c>
      <c r="M12" s="208" t="e">
        <f>IF('Crisis Indicator Data'!#REF!="No Data",1,IF(#REF!&lt;&gt;"",1,0))</f>
        <v>#REF!</v>
      </c>
      <c r="N12" s="208" t="e">
        <f>IF('Crisis Indicator Data'!#REF!="No Data",1,IF(#REF!&lt;&gt;"",1,0))</f>
        <v>#REF!</v>
      </c>
      <c r="O12" s="208" t="e">
        <f>IF('Crisis Indicator Data'!#REF!="No Data",1,IF(#REF!&lt;&gt;"",1,0))</f>
        <v>#REF!</v>
      </c>
      <c r="P12" s="208" t="e">
        <f>IF('Crisis Indicator Data'!#REF!="No Data",1,IF(#REF!&lt;&gt;"",1,0))</f>
        <v>#REF!</v>
      </c>
      <c r="Q12" s="208" t="e">
        <f>IF('Crisis Indicator Data'!#REF!="No Data",1,IF(#REF!&lt;&gt;"",1,0))</f>
        <v>#REF!</v>
      </c>
      <c r="R12" s="208" t="e">
        <f>IF('Crisis Indicator Data'!#REF!="No Data",1,IF(#REF!&lt;&gt;"",1,0))</f>
        <v>#REF!</v>
      </c>
      <c r="S12" s="208" t="e">
        <f>IF('Crisis Indicator Data'!#REF!="No Data",1,IF(#REF!&lt;&gt;"",1,0))</f>
        <v>#REF!</v>
      </c>
      <c r="T12" s="208" t="e">
        <f>IF('Crisis Indicator Data'!#REF!="No Data",1,IF(#REF!&lt;&gt;"",1,0))</f>
        <v>#REF!</v>
      </c>
      <c r="U12" s="208" t="e">
        <f>IF('Crisis Indicator Data'!#REF!="No Data",1,IF(#REF!&lt;&gt;"",1,0))</f>
        <v>#REF!</v>
      </c>
      <c r="V12" s="208" t="e">
        <f>IF('Crisis Indicator Data'!#REF!="No Data",1,IF(#REF!&lt;&gt;"",1,0))</f>
        <v>#REF!</v>
      </c>
      <c r="W12" s="208" t="e">
        <f>IF('Crisis Indicator Data'!#REF!="No Data",1,IF(#REF!&lt;&gt;"",1,0))</f>
        <v>#REF!</v>
      </c>
      <c r="X12" s="208" t="e">
        <f>IF('Crisis Indicator Data'!#REF!="No Data",1,IF(#REF!&lt;&gt;"",1,0))</f>
        <v>#REF!</v>
      </c>
      <c r="Y12" s="208" t="e">
        <f>IF('Crisis Indicator Data'!#REF!="No Data",1,IF(#REF!&lt;&gt;"",1,0))</f>
        <v>#REF!</v>
      </c>
      <c r="Z12" s="208" t="e">
        <f>IF('Crisis Indicator Data'!#REF!="No Data",1,IF(#REF!&lt;&gt;"",1,0))</f>
        <v>#REF!</v>
      </c>
      <c r="AA12" s="208" t="e">
        <f>IF('Crisis Indicator Data'!#REF!="No Data",1,IF(#REF!&lt;&gt;"",1,0))</f>
        <v>#REF!</v>
      </c>
      <c r="AB12" s="208" t="e">
        <f>IF('Crisis Indicator Data'!#REF!="No Data",1,IF(#REF!&lt;&gt;"",1,0))</f>
        <v>#REF!</v>
      </c>
      <c r="AC12" s="208" t="e">
        <f>IF('Crisis Indicator Data'!#REF!="No Data",1,IF(#REF!&lt;&gt;"",1,0))</f>
        <v>#REF!</v>
      </c>
      <c r="AD12" s="208" t="e">
        <f>IF('Crisis Indicator Data'!#REF!="No Data",1,IF(#REF!&lt;&gt;"",1,0))</f>
        <v>#REF!</v>
      </c>
      <c r="AE12" s="208" t="e">
        <f>IF('Crisis Indicator Data'!#REF!="No Data",1,IF(#REF!&lt;&gt;"",1,0))</f>
        <v>#REF!</v>
      </c>
      <c r="AF12" s="208" t="e">
        <f>IF('Crisis Indicator Data'!#REF!="No Data",1,IF(#REF!&lt;&gt;"",1,0))</f>
        <v>#REF!</v>
      </c>
      <c r="AG12" s="208" t="e">
        <f>IF('Crisis Indicator Data'!#REF!="No Data",1,IF(#REF!&lt;&gt;"",1,0))</f>
        <v>#REF!</v>
      </c>
      <c r="AH12" s="208" t="e">
        <f>IF('Crisis Indicator Data'!#REF!="No Data",1,IF(#REF!&lt;&gt;"",1,0))</f>
        <v>#REF!</v>
      </c>
      <c r="AI12" s="208" t="e">
        <f>IF('Crisis Indicator Data'!#REF!="No Data",1,IF(#REF!&lt;&gt;"",1,0))</f>
        <v>#REF!</v>
      </c>
      <c r="AJ12" s="208" t="e">
        <f>IF('Crisis Indicator Data'!#REF!="No Data",1,IF(#REF!&lt;&gt;"",1,0))</f>
        <v>#REF!</v>
      </c>
      <c r="AK12" s="208" t="e">
        <f>IF('Crisis Indicator Data'!#REF!="No Data",1,IF(#REF!&lt;&gt;"",1,0))</f>
        <v>#REF!</v>
      </c>
      <c r="AL12" s="208" t="e">
        <f>IF('Crisis Indicator Data'!#REF!="No Data",1,IF(#REF!&lt;&gt;"",1,0))</f>
        <v>#REF!</v>
      </c>
      <c r="AM12" s="208" t="e">
        <f>IF('Crisis Indicator Data'!#REF!="No Data",1,IF(#REF!&lt;&gt;"",1,0))</f>
        <v>#REF!</v>
      </c>
      <c r="AN12" s="208" t="e">
        <f>IF('Crisis Indicator Data'!#REF!="No Data",1,IF(#REF!&lt;&gt;"",1,0))</f>
        <v>#REF!</v>
      </c>
      <c r="AO12" s="208" t="e">
        <f>IF('Crisis Indicator Data'!#REF!="No Data",1,IF(#REF!&lt;&gt;"",1,0))</f>
        <v>#REF!</v>
      </c>
      <c r="AP12" s="208" t="e">
        <f>IF('Crisis Indicator Data'!#REF!="No Data",1,IF(#REF!&lt;&gt;"",1,0))</f>
        <v>#REF!</v>
      </c>
      <c r="AQ12" s="208" t="e">
        <f>IF('Crisis Indicator Data'!#REF!="No Data",1,IF(#REF!&lt;&gt;"",1,0))</f>
        <v>#REF!</v>
      </c>
      <c r="AR12" s="208" t="e">
        <f>IF('Crisis Indicator Data'!#REF!="No Data",1,IF(#REF!&lt;&gt;"",1,0))</f>
        <v>#REF!</v>
      </c>
      <c r="AS12" s="208" t="e">
        <f>IF('Crisis Indicator Data'!#REF!="No Data",1,IF(#REF!&lt;&gt;"",1,0))</f>
        <v>#REF!</v>
      </c>
      <c r="AT12" s="208" t="e">
        <f>IF('Crisis Indicator Data'!#REF!="No Data",1,IF(#REF!&lt;&gt;"",1,0))</f>
        <v>#REF!</v>
      </c>
      <c r="AU12" s="208" t="e">
        <f>IF('Crisis Indicator Data'!#REF!="No Data",1,IF(#REF!&lt;&gt;"",1,0))</f>
        <v>#REF!</v>
      </c>
      <c r="AV12" s="208" t="e">
        <f>IF('Crisis Indicator Data'!#REF!="No Data",1,IF(#REF!&lt;&gt;"",1,0))</f>
        <v>#REF!</v>
      </c>
      <c r="AW12" s="208" t="e">
        <f>IF('Crisis Indicator Data'!#REF!="No Data",1,IF(#REF!&lt;&gt;"",1,0))</f>
        <v>#REF!</v>
      </c>
      <c r="AX12" s="208" t="e">
        <f>IF('Crisis Indicator Data'!#REF!="No Data",1,IF(#REF!&lt;&gt;"",1,0))</f>
        <v>#REF!</v>
      </c>
      <c r="AY12" s="208" t="e">
        <f>IF('Crisis Indicator Data'!#REF!="No Data",1,IF(#REF!&lt;&gt;"",1,0))</f>
        <v>#REF!</v>
      </c>
      <c r="AZ12" s="208" t="e">
        <f>IF('Crisis Indicator Data'!#REF!="No Data",1,IF(#REF!&lt;&gt;"",1,0))</f>
        <v>#REF!</v>
      </c>
      <c r="BA12" t="e">
        <f t="shared" si="0"/>
        <v>#REF!</v>
      </c>
      <c r="BB12" s="22" t="e">
        <f t="shared" si="1"/>
        <v>#REF!</v>
      </c>
    </row>
    <row r="13" spans="1:54" x14ac:dyDescent="0.35">
      <c r="A13" t="s">
        <v>7385</v>
      </c>
      <c r="B13" s="208" t="e">
        <f>IF('Crisis Indicator Data'!#REF!="No Data",1,IF(#REF!&lt;&gt;"",1,0))</f>
        <v>#REF!</v>
      </c>
      <c r="C13" s="208" t="e">
        <f>IF('Crisis Indicator Data'!#REF!="No Data",1,IF(#REF!&lt;&gt;"",1,0))</f>
        <v>#REF!</v>
      </c>
      <c r="D13" s="208" t="e">
        <f>IF('Crisis Indicator Data'!#REF!="No Data",1,IF(#REF!&lt;&gt;"",1,0))</f>
        <v>#REF!</v>
      </c>
      <c r="E13" s="208" t="e">
        <f>IF('Crisis Indicator Data'!#REF!="No Data",1,IF(#REF!&lt;&gt;"",1,0))</f>
        <v>#REF!</v>
      </c>
      <c r="F13" s="208" t="e">
        <f>IF('Crisis Indicator Data'!#REF!="No Data",1,IF(#REF!&lt;&gt;"",1,0))</f>
        <v>#REF!</v>
      </c>
      <c r="G13" s="208" t="e">
        <f>IF('Crisis Indicator Data'!#REF!="No Data",1,IF(#REF!&lt;&gt;"",1,0))</f>
        <v>#REF!</v>
      </c>
      <c r="H13" s="208" t="e">
        <f>IF('Crisis Indicator Data'!#REF!="No Data",1,IF(#REF!&lt;&gt;"",1,0))</f>
        <v>#REF!</v>
      </c>
      <c r="I13" s="208" t="e">
        <f>IF('Crisis Indicator Data'!#REF!="No Data",1,IF(#REF!&lt;&gt;"",1,0))</f>
        <v>#REF!</v>
      </c>
      <c r="J13" s="208" t="e">
        <f>IF('Crisis Indicator Data'!#REF!="No Data",1,IF(#REF!&lt;&gt;"",1,0))</f>
        <v>#REF!</v>
      </c>
      <c r="K13" s="208" t="e">
        <f>IF('Crisis Indicator Data'!#REF!="No Data",1,IF(#REF!&lt;&gt;"",1,0))</f>
        <v>#REF!</v>
      </c>
      <c r="L13" s="208" t="e">
        <f>IF('Crisis Indicator Data'!#REF!="No Data",1,IF(#REF!&lt;&gt;"",1,0))</f>
        <v>#REF!</v>
      </c>
      <c r="M13" s="208" t="e">
        <f>IF('Crisis Indicator Data'!#REF!="No Data",1,IF(#REF!&lt;&gt;"",1,0))</f>
        <v>#REF!</v>
      </c>
      <c r="N13" s="208" t="e">
        <f>IF('Crisis Indicator Data'!#REF!="No Data",1,IF(#REF!&lt;&gt;"",1,0))</f>
        <v>#REF!</v>
      </c>
      <c r="O13" s="208" t="e">
        <f>IF('Crisis Indicator Data'!#REF!="No Data",1,IF(#REF!&lt;&gt;"",1,0))</f>
        <v>#REF!</v>
      </c>
      <c r="P13" s="208" t="e">
        <f>IF('Crisis Indicator Data'!#REF!="No Data",1,IF(#REF!&lt;&gt;"",1,0))</f>
        <v>#REF!</v>
      </c>
      <c r="Q13" s="208" t="e">
        <f>IF('Crisis Indicator Data'!#REF!="No Data",1,IF(#REF!&lt;&gt;"",1,0))</f>
        <v>#REF!</v>
      </c>
      <c r="R13" s="208" t="e">
        <f>IF('Crisis Indicator Data'!#REF!="No Data",1,IF(#REF!&lt;&gt;"",1,0))</f>
        <v>#REF!</v>
      </c>
      <c r="S13" s="208" t="e">
        <f>IF('Crisis Indicator Data'!#REF!="No Data",1,IF(#REF!&lt;&gt;"",1,0))</f>
        <v>#REF!</v>
      </c>
      <c r="T13" s="208" t="e">
        <f>IF('Crisis Indicator Data'!#REF!="No Data",1,IF(#REF!&lt;&gt;"",1,0))</f>
        <v>#REF!</v>
      </c>
      <c r="U13" s="208" t="e">
        <f>IF('Crisis Indicator Data'!#REF!="No Data",1,IF(#REF!&lt;&gt;"",1,0))</f>
        <v>#REF!</v>
      </c>
      <c r="V13" s="208" t="e">
        <f>IF('Crisis Indicator Data'!#REF!="No Data",1,IF(#REF!&lt;&gt;"",1,0))</f>
        <v>#REF!</v>
      </c>
      <c r="W13" s="208" t="e">
        <f>IF('Crisis Indicator Data'!#REF!="No Data",1,IF(#REF!&lt;&gt;"",1,0))</f>
        <v>#REF!</v>
      </c>
      <c r="X13" s="208" t="e">
        <f>IF('Crisis Indicator Data'!#REF!="No Data",1,IF(#REF!&lt;&gt;"",1,0))</f>
        <v>#REF!</v>
      </c>
      <c r="Y13" s="208" t="e">
        <f>IF('Crisis Indicator Data'!#REF!="No Data",1,IF(#REF!&lt;&gt;"",1,0))</f>
        <v>#REF!</v>
      </c>
      <c r="Z13" s="208" t="e">
        <f>IF('Crisis Indicator Data'!#REF!="No Data",1,IF(#REF!&lt;&gt;"",1,0))</f>
        <v>#REF!</v>
      </c>
      <c r="AA13" s="208" t="e">
        <f>IF('Crisis Indicator Data'!#REF!="No Data",1,IF(#REF!&lt;&gt;"",1,0))</f>
        <v>#REF!</v>
      </c>
      <c r="AB13" s="208" t="e">
        <f>IF('Crisis Indicator Data'!#REF!="No Data",1,IF(#REF!&lt;&gt;"",1,0))</f>
        <v>#REF!</v>
      </c>
      <c r="AC13" s="208" t="e">
        <f>IF('Crisis Indicator Data'!#REF!="No Data",1,IF(#REF!&lt;&gt;"",1,0))</f>
        <v>#REF!</v>
      </c>
      <c r="AD13" s="208" t="e">
        <f>IF('Crisis Indicator Data'!#REF!="No Data",1,IF(#REF!&lt;&gt;"",1,0))</f>
        <v>#REF!</v>
      </c>
      <c r="AE13" s="208" t="e">
        <f>IF('Crisis Indicator Data'!#REF!="No Data",1,IF(#REF!&lt;&gt;"",1,0))</f>
        <v>#REF!</v>
      </c>
      <c r="AF13" s="208" t="e">
        <f>IF('Crisis Indicator Data'!#REF!="No Data",1,IF(#REF!&lt;&gt;"",1,0))</f>
        <v>#REF!</v>
      </c>
      <c r="AG13" s="208" t="e">
        <f>IF('Crisis Indicator Data'!#REF!="No Data",1,IF(#REF!&lt;&gt;"",1,0))</f>
        <v>#REF!</v>
      </c>
      <c r="AH13" s="208" t="e">
        <f>IF('Crisis Indicator Data'!#REF!="No Data",1,IF(#REF!&lt;&gt;"",1,0))</f>
        <v>#REF!</v>
      </c>
      <c r="AI13" s="208" t="e">
        <f>IF('Crisis Indicator Data'!#REF!="No Data",1,IF(#REF!&lt;&gt;"",1,0))</f>
        <v>#REF!</v>
      </c>
      <c r="AJ13" s="208" t="e">
        <f>IF('Crisis Indicator Data'!#REF!="No Data",1,IF(#REF!&lt;&gt;"",1,0))</f>
        <v>#REF!</v>
      </c>
      <c r="AK13" s="208" t="e">
        <f>IF('Crisis Indicator Data'!#REF!="No Data",1,IF(#REF!&lt;&gt;"",1,0))</f>
        <v>#REF!</v>
      </c>
      <c r="AL13" s="208" t="e">
        <f>IF('Crisis Indicator Data'!#REF!="No Data",1,IF(#REF!&lt;&gt;"",1,0))</f>
        <v>#REF!</v>
      </c>
      <c r="AM13" s="208" t="e">
        <f>IF('Crisis Indicator Data'!#REF!="No Data",1,IF(#REF!&lt;&gt;"",1,0))</f>
        <v>#REF!</v>
      </c>
      <c r="AN13" s="208" t="e">
        <f>IF('Crisis Indicator Data'!#REF!="No Data",1,IF(#REF!&lt;&gt;"",1,0))</f>
        <v>#REF!</v>
      </c>
      <c r="AO13" s="208" t="e">
        <f>IF('Crisis Indicator Data'!#REF!="No Data",1,IF(#REF!&lt;&gt;"",1,0))</f>
        <v>#REF!</v>
      </c>
      <c r="AP13" s="208" t="e">
        <f>IF('Crisis Indicator Data'!#REF!="No Data",1,IF(#REF!&lt;&gt;"",1,0))</f>
        <v>#REF!</v>
      </c>
      <c r="AQ13" s="208" t="e">
        <f>IF('Crisis Indicator Data'!#REF!="No Data",1,IF(#REF!&lt;&gt;"",1,0))</f>
        <v>#REF!</v>
      </c>
      <c r="AR13" s="208" t="e">
        <f>IF('Crisis Indicator Data'!#REF!="No Data",1,IF(#REF!&lt;&gt;"",1,0))</f>
        <v>#REF!</v>
      </c>
      <c r="AS13" s="208" t="e">
        <f>IF('Crisis Indicator Data'!#REF!="No Data",1,IF(#REF!&lt;&gt;"",1,0))</f>
        <v>#REF!</v>
      </c>
      <c r="AT13" s="208" t="e">
        <f>IF('Crisis Indicator Data'!#REF!="No Data",1,IF(#REF!&lt;&gt;"",1,0))</f>
        <v>#REF!</v>
      </c>
      <c r="AU13" s="208" t="e">
        <f>IF('Crisis Indicator Data'!#REF!="No Data",1,IF(#REF!&lt;&gt;"",1,0))</f>
        <v>#REF!</v>
      </c>
      <c r="AV13" s="208" t="e">
        <f>IF('Crisis Indicator Data'!#REF!="No Data",1,IF(#REF!&lt;&gt;"",1,0))</f>
        <v>#REF!</v>
      </c>
      <c r="AW13" s="208" t="e">
        <f>IF('Crisis Indicator Data'!#REF!="No Data",1,IF(#REF!&lt;&gt;"",1,0))</f>
        <v>#REF!</v>
      </c>
      <c r="AX13" s="208" t="e">
        <f>IF('Crisis Indicator Data'!#REF!="No Data",1,IF(#REF!&lt;&gt;"",1,0))</f>
        <v>#REF!</v>
      </c>
      <c r="AY13" s="208" t="e">
        <f>IF('Crisis Indicator Data'!#REF!="No Data",1,IF(#REF!&lt;&gt;"",1,0))</f>
        <v>#REF!</v>
      </c>
      <c r="AZ13" s="208" t="e">
        <f>IF('Crisis Indicator Data'!#REF!="No Data",1,IF(#REF!&lt;&gt;"",1,0))</f>
        <v>#REF!</v>
      </c>
      <c r="BA13" t="e">
        <f t="shared" si="0"/>
        <v>#REF!</v>
      </c>
      <c r="BB13" s="22" t="e">
        <f t="shared" si="1"/>
        <v>#REF!</v>
      </c>
    </row>
    <row r="14" spans="1:54" x14ac:dyDescent="0.35">
      <c r="A14" t="s">
        <v>7386</v>
      </c>
      <c r="B14" s="208" t="e">
        <f>IF('Crisis Indicator Data'!#REF!="No Data",1,IF(#REF!&lt;&gt;"",1,0))</f>
        <v>#REF!</v>
      </c>
      <c r="C14" s="208" t="e">
        <f>IF('Crisis Indicator Data'!#REF!="No Data",1,IF(#REF!&lt;&gt;"",1,0))</f>
        <v>#REF!</v>
      </c>
      <c r="D14" s="208" t="e">
        <f>IF('Crisis Indicator Data'!#REF!="No Data",1,IF(#REF!&lt;&gt;"",1,0))</f>
        <v>#REF!</v>
      </c>
      <c r="E14" s="208" t="e">
        <f>IF('Crisis Indicator Data'!#REF!="No Data",1,IF(#REF!&lt;&gt;"",1,0))</f>
        <v>#REF!</v>
      </c>
      <c r="F14" s="208" t="e">
        <f>IF('Crisis Indicator Data'!#REF!="No Data",1,IF(#REF!&lt;&gt;"",1,0))</f>
        <v>#REF!</v>
      </c>
      <c r="G14" s="208" t="e">
        <f>IF('Crisis Indicator Data'!#REF!="No Data",1,IF(#REF!&lt;&gt;"",1,0))</f>
        <v>#REF!</v>
      </c>
      <c r="H14" s="208" t="e">
        <f>IF('Crisis Indicator Data'!#REF!="No Data",1,IF(#REF!&lt;&gt;"",1,0))</f>
        <v>#REF!</v>
      </c>
      <c r="I14" s="208" t="e">
        <f>IF('Crisis Indicator Data'!#REF!="No Data",1,IF(#REF!&lt;&gt;"",1,0))</f>
        <v>#REF!</v>
      </c>
      <c r="J14" s="208" t="e">
        <f>IF('Crisis Indicator Data'!#REF!="No Data",1,IF(#REF!&lt;&gt;"",1,0))</f>
        <v>#REF!</v>
      </c>
      <c r="K14" s="208" t="e">
        <f>IF('Crisis Indicator Data'!#REF!="No Data",1,IF(#REF!&lt;&gt;"",1,0))</f>
        <v>#REF!</v>
      </c>
      <c r="L14" s="208" t="e">
        <f>IF('Crisis Indicator Data'!#REF!="No Data",1,IF(#REF!&lt;&gt;"",1,0))</f>
        <v>#REF!</v>
      </c>
      <c r="M14" s="208" t="e">
        <f>IF('Crisis Indicator Data'!#REF!="No Data",1,IF(#REF!&lt;&gt;"",1,0))</f>
        <v>#REF!</v>
      </c>
      <c r="N14" s="208" t="e">
        <f>IF('Crisis Indicator Data'!#REF!="No Data",1,IF(#REF!&lt;&gt;"",1,0))</f>
        <v>#REF!</v>
      </c>
      <c r="O14" s="208" t="e">
        <f>IF('Crisis Indicator Data'!#REF!="No Data",1,IF(#REF!&lt;&gt;"",1,0))</f>
        <v>#REF!</v>
      </c>
      <c r="P14" s="208" t="e">
        <f>IF('Crisis Indicator Data'!#REF!="No Data",1,IF(#REF!&lt;&gt;"",1,0))</f>
        <v>#REF!</v>
      </c>
      <c r="Q14" s="208" t="e">
        <f>IF('Crisis Indicator Data'!#REF!="No Data",1,IF(#REF!&lt;&gt;"",1,0))</f>
        <v>#REF!</v>
      </c>
      <c r="R14" s="208" t="e">
        <f>IF('Crisis Indicator Data'!#REF!="No Data",1,IF(#REF!&lt;&gt;"",1,0))</f>
        <v>#REF!</v>
      </c>
      <c r="S14" s="208" t="e">
        <f>IF('Crisis Indicator Data'!#REF!="No Data",1,IF(#REF!&lt;&gt;"",1,0))</f>
        <v>#REF!</v>
      </c>
      <c r="T14" s="208" t="e">
        <f>IF('Crisis Indicator Data'!#REF!="No Data",1,IF(#REF!&lt;&gt;"",1,0))</f>
        <v>#REF!</v>
      </c>
      <c r="U14" s="208" t="e">
        <f>IF('Crisis Indicator Data'!#REF!="No Data",1,IF(#REF!&lt;&gt;"",1,0))</f>
        <v>#REF!</v>
      </c>
      <c r="V14" s="208" t="e">
        <f>IF('Crisis Indicator Data'!#REF!="No Data",1,IF(#REF!&lt;&gt;"",1,0))</f>
        <v>#REF!</v>
      </c>
      <c r="W14" s="208" t="e">
        <f>IF('Crisis Indicator Data'!#REF!="No Data",1,IF(#REF!&lt;&gt;"",1,0))</f>
        <v>#REF!</v>
      </c>
      <c r="X14" s="208" t="e">
        <f>IF('Crisis Indicator Data'!#REF!="No Data",1,IF(#REF!&lt;&gt;"",1,0))</f>
        <v>#REF!</v>
      </c>
      <c r="Y14" s="208" t="e">
        <f>IF('Crisis Indicator Data'!#REF!="No Data",1,IF(#REF!&lt;&gt;"",1,0))</f>
        <v>#REF!</v>
      </c>
      <c r="Z14" s="208" t="e">
        <f>IF('Crisis Indicator Data'!#REF!="No Data",1,IF(#REF!&lt;&gt;"",1,0))</f>
        <v>#REF!</v>
      </c>
      <c r="AA14" s="208" t="e">
        <f>IF('Crisis Indicator Data'!#REF!="No Data",1,IF(#REF!&lt;&gt;"",1,0))</f>
        <v>#REF!</v>
      </c>
      <c r="AB14" s="208" t="e">
        <f>IF('Crisis Indicator Data'!#REF!="No Data",1,IF(#REF!&lt;&gt;"",1,0))</f>
        <v>#REF!</v>
      </c>
      <c r="AC14" s="208" t="e">
        <f>IF('Crisis Indicator Data'!#REF!="No Data",1,IF(#REF!&lt;&gt;"",1,0))</f>
        <v>#REF!</v>
      </c>
      <c r="AD14" s="208" t="e">
        <f>IF('Crisis Indicator Data'!#REF!="No Data",1,IF(#REF!&lt;&gt;"",1,0))</f>
        <v>#REF!</v>
      </c>
      <c r="AE14" s="208" t="e">
        <f>IF('Crisis Indicator Data'!#REF!="No Data",1,IF(#REF!&lt;&gt;"",1,0))</f>
        <v>#REF!</v>
      </c>
      <c r="AF14" s="208" t="e">
        <f>IF('Crisis Indicator Data'!#REF!="No Data",1,IF(#REF!&lt;&gt;"",1,0))</f>
        <v>#REF!</v>
      </c>
      <c r="AG14" s="208" t="e">
        <f>IF('Crisis Indicator Data'!#REF!="No Data",1,IF(#REF!&lt;&gt;"",1,0))</f>
        <v>#REF!</v>
      </c>
      <c r="AH14" s="208" t="e">
        <f>IF('Crisis Indicator Data'!#REF!="No Data",1,IF(#REF!&lt;&gt;"",1,0))</f>
        <v>#REF!</v>
      </c>
      <c r="AI14" s="208" t="e">
        <f>IF('Crisis Indicator Data'!#REF!="No Data",1,IF(#REF!&lt;&gt;"",1,0))</f>
        <v>#REF!</v>
      </c>
      <c r="AJ14" s="208" t="e">
        <f>IF('Crisis Indicator Data'!#REF!="No Data",1,IF(#REF!&lt;&gt;"",1,0))</f>
        <v>#REF!</v>
      </c>
      <c r="AK14" s="208" t="e">
        <f>IF('Crisis Indicator Data'!#REF!="No Data",1,IF(#REF!&lt;&gt;"",1,0))</f>
        <v>#REF!</v>
      </c>
      <c r="AL14" s="208" t="e">
        <f>IF('Crisis Indicator Data'!#REF!="No Data",1,IF(#REF!&lt;&gt;"",1,0))</f>
        <v>#REF!</v>
      </c>
      <c r="AM14" s="208" t="e">
        <f>IF('Crisis Indicator Data'!#REF!="No Data",1,IF(#REF!&lt;&gt;"",1,0))</f>
        <v>#REF!</v>
      </c>
      <c r="AN14" s="208" t="e">
        <f>IF('Crisis Indicator Data'!#REF!="No Data",1,IF(#REF!&lt;&gt;"",1,0))</f>
        <v>#REF!</v>
      </c>
      <c r="AO14" s="208" t="e">
        <f>IF('Crisis Indicator Data'!#REF!="No Data",1,IF(#REF!&lt;&gt;"",1,0))</f>
        <v>#REF!</v>
      </c>
      <c r="AP14" s="208" t="e">
        <f>IF('Crisis Indicator Data'!#REF!="No Data",1,IF(#REF!&lt;&gt;"",1,0))</f>
        <v>#REF!</v>
      </c>
      <c r="AQ14" s="208" t="e">
        <f>IF('Crisis Indicator Data'!#REF!="No Data",1,IF(#REF!&lt;&gt;"",1,0))</f>
        <v>#REF!</v>
      </c>
      <c r="AR14" s="208" t="e">
        <f>IF('Crisis Indicator Data'!#REF!="No Data",1,IF(#REF!&lt;&gt;"",1,0))</f>
        <v>#REF!</v>
      </c>
      <c r="AS14" s="208" t="e">
        <f>IF('Crisis Indicator Data'!#REF!="No Data",1,IF(#REF!&lt;&gt;"",1,0))</f>
        <v>#REF!</v>
      </c>
      <c r="AT14" s="208" t="e">
        <f>IF('Crisis Indicator Data'!#REF!="No Data",1,IF(#REF!&lt;&gt;"",1,0))</f>
        <v>#REF!</v>
      </c>
      <c r="AU14" s="208" t="e">
        <f>IF('Crisis Indicator Data'!#REF!="No Data",1,IF(#REF!&lt;&gt;"",1,0))</f>
        <v>#REF!</v>
      </c>
      <c r="AV14" s="208" t="e">
        <f>IF('Crisis Indicator Data'!#REF!="No Data",1,IF(#REF!&lt;&gt;"",1,0))</f>
        <v>#REF!</v>
      </c>
      <c r="AW14" s="208" t="e">
        <f>IF('Crisis Indicator Data'!#REF!="No Data",1,IF(#REF!&lt;&gt;"",1,0))</f>
        <v>#REF!</v>
      </c>
      <c r="AX14" s="208" t="e">
        <f>IF('Crisis Indicator Data'!#REF!="No Data",1,IF(#REF!&lt;&gt;"",1,0))</f>
        <v>#REF!</v>
      </c>
      <c r="AY14" s="208" t="e">
        <f>IF('Crisis Indicator Data'!#REF!="No Data",1,IF(#REF!&lt;&gt;"",1,0))</f>
        <v>#REF!</v>
      </c>
      <c r="AZ14" s="208" t="e">
        <f>IF('Crisis Indicator Data'!#REF!="No Data",1,IF(#REF!&lt;&gt;"",1,0))</f>
        <v>#REF!</v>
      </c>
      <c r="BA14" t="e">
        <f t="shared" si="0"/>
        <v>#REF!</v>
      </c>
      <c r="BB14" s="22" t="e">
        <f t="shared" si="1"/>
        <v>#REF!</v>
      </c>
    </row>
    <row r="15" spans="1:54" x14ac:dyDescent="0.35">
      <c r="A15" t="s">
        <v>7388</v>
      </c>
      <c r="B15" s="208" t="e">
        <f>IF('Crisis Indicator Data'!#REF!="No Data",1,IF(#REF!&lt;&gt;"",1,0))</f>
        <v>#REF!</v>
      </c>
      <c r="C15" s="208" t="e">
        <f>IF('Crisis Indicator Data'!#REF!="No Data",1,IF(#REF!&lt;&gt;"",1,0))</f>
        <v>#REF!</v>
      </c>
      <c r="D15" s="208" t="e">
        <f>IF('Crisis Indicator Data'!#REF!="No Data",1,IF(#REF!&lt;&gt;"",1,0))</f>
        <v>#REF!</v>
      </c>
      <c r="E15" s="208" t="e">
        <f>IF('Crisis Indicator Data'!#REF!="No Data",1,IF(#REF!&lt;&gt;"",1,0))</f>
        <v>#REF!</v>
      </c>
      <c r="F15" s="208" t="e">
        <f>IF('Crisis Indicator Data'!#REF!="No Data",1,IF(#REF!&lt;&gt;"",1,0))</f>
        <v>#REF!</v>
      </c>
      <c r="G15" s="208" t="e">
        <f>IF('Crisis Indicator Data'!#REF!="No Data",1,IF(#REF!&lt;&gt;"",1,0))</f>
        <v>#REF!</v>
      </c>
      <c r="H15" s="208" t="e">
        <f>IF('Crisis Indicator Data'!#REF!="No Data",1,IF(#REF!&lt;&gt;"",1,0))</f>
        <v>#REF!</v>
      </c>
      <c r="I15" s="208" t="e">
        <f>IF('Crisis Indicator Data'!#REF!="No Data",1,IF(#REF!&lt;&gt;"",1,0))</f>
        <v>#REF!</v>
      </c>
      <c r="J15" s="208" t="e">
        <f>IF('Crisis Indicator Data'!#REF!="No Data",1,IF(#REF!&lt;&gt;"",1,0))</f>
        <v>#REF!</v>
      </c>
      <c r="K15" s="208" t="e">
        <f>IF('Crisis Indicator Data'!#REF!="No Data",1,IF(#REF!&lt;&gt;"",1,0))</f>
        <v>#REF!</v>
      </c>
      <c r="L15" s="208" t="e">
        <f>IF('Crisis Indicator Data'!#REF!="No Data",1,IF(#REF!&lt;&gt;"",1,0))</f>
        <v>#REF!</v>
      </c>
      <c r="M15" s="208" t="e">
        <f>IF('Crisis Indicator Data'!#REF!="No Data",1,IF(#REF!&lt;&gt;"",1,0))</f>
        <v>#REF!</v>
      </c>
      <c r="N15" s="208" t="e">
        <f>IF('Crisis Indicator Data'!#REF!="No Data",1,IF(#REF!&lt;&gt;"",1,0))</f>
        <v>#REF!</v>
      </c>
      <c r="O15" s="208" t="e">
        <f>IF('Crisis Indicator Data'!#REF!="No Data",1,IF(#REF!&lt;&gt;"",1,0))</f>
        <v>#REF!</v>
      </c>
      <c r="P15" s="208" t="e">
        <f>IF('Crisis Indicator Data'!#REF!="No Data",1,IF(#REF!&lt;&gt;"",1,0))</f>
        <v>#REF!</v>
      </c>
      <c r="Q15" s="208" t="e">
        <f>IF('Crisis Indicator Data'!#REF!="No Data",1,IF(#REF!&lt;&gt;"",1,0))</f>
        <v>#REF!</v>
      </c>
      <c r="R15" s="208" t="e">
        <f>IF('Crisis Indicator Data'!#REF!="No Data",1,IF(#REF!&lt;&gt;"",1,0))</f>
        <v>#REF!</v>
      </c>
      <c r="S15" s="208" t="e">
        <f>IF('Crisis Indicator Data'!#REF!="No Data",1,IF(#REF!&lt;&gt;"",1,0))</f>
        <v>#REF!</v>
      </c>
      <c r="T15" s="208" t="e">
        <f>IF('Crisis Indicator Data'!#REF!="No Data",1,IF(#REF!&lt;&gt;"",1,0))</f>
        <v>#REF!</v>
      </c>
      <c r="U15" s="208" t="e">
        <f>IF('Crisis Indicator Data'!#REF!="No Data",1,IF(#REF!&lt;&gt;"",1,0))</f>
        <v>#REF!</v>
      </c>
      <c r="V15" s="208" t="e">
        <f>IF('Crisis Indicator Data'!#REF!="No Data",1,IF(#REF!&lt;&gt;"",1,0))</f>
        <v>#REF!</v>
      </c>
      <c r="W15" s="208" t="e">
        <f>IF('Crisis Indicator Data'!#REF!="No Data",1,IF(#REF!&lt;&gt;"",1,0))</f>
        <v>#REF!</v>
      </c>
      <c r="X15" s="208" t="e">
        <f>IF('Crisis Indicator Data'!#REF!="No Data",1,IF(#REF!&lt;&gt;"",1,0))</f>
        <v>#REF!</v>
      </c>
      <c r="Y15" s="208" t="e">
        <f>IF('Crisis Indicator Data'!#REF!="No Data",1,IF(#REF!&lt;&gt;"",1,0))</f>
        <v>#REF!</v>
      </c>
      <c r="Z15" s="208" t="e">
        <f>IF('Crisis Indicator Data'!#REF!="No Data",1,IF(#REF!&lt;&gt;"",1,0))</f>
        <v>#REF!</v>
      </c>
      <c r="AA15" s="208" t="e">
        <f>IF('Crisis Indicator Data'!#REF!="No Data",1,IF(#REF!&lt;&gt;"",1,0))</f>
        <v>#REF!</v>
      </c>
      <c r="AB15" s="208" t="e">
        <f>IF('Crisis Indicator Data'!#REF!="No Data",1,IF(#REF!&lt;&gt;"",1,0))</f>
        <v>#REF!</v>
      </c>
      <c r="AC15" s="208" t="e">
        <f>IF('Crisis Indicator Data'!#REF!="No Data",1,IF(#REF!&lt;&gt;"",1,0))</f>
        <v>#REF!</v>
      </c>
      <c r="AD15" s="208" t="e">
        <f>IF('Crisis Indicator Data'!#REF!="No Data",1,IF(#REF!&lt;&gt;"",1,0))</f>
        <v>#REF!</v>
      </c>
      <c r="AE15" s="208" t="e">
        <f>IF('Crisis Indicator Data'!#REF!="No Data",1,IF(#REF!&lt;&gt;"",1,0))</f>
        <v>#REF!</v>
      </c>
      <c r="AF15" s="208" t="e">
        <f>IF('Crisis Indicator Data'!#REF!="No Data",1,IF(#REF!&lt;&gt;"",1,0))</f>
        <v>#REF!</v>
      </c>
      <c r="AG15" s="208" t="e">
        <f>IF('Crisis Indicator Data'!#REF!="No Data",1,IF(#REF!&lt;&gt;"",1,0))</f>
        <v>#REF!</v>
      </c>
      <c r="AH15" s="208" t="e">
        <f>IF('Crisis Indicator Data'!#REF!="No Data",1,IF(#REF!&lt;&gt;"",1,0))</f>
        <v>#REF!</v>
      </c>
      <c r="AI15" s="208" t="e">
        <f>IF('Crisis Indicator Data'!#REF!="No Data",1,IF(#REF!&lt;&gt;"",1,0))</f>
        <v>#REF!</v>
      </c>
      <c r="AJ15" s="208" t="e">
        <f>IF('Crisis Indicator Data'!#REF!="No Data",1,IF(#REF!&lt;&gt;"",1,0))</f>
        <v>#REF!</v>
      </c>
      <c r="AK15" s="208" t="e">
        <f>IF('Crisis Indicator Data'!#REF!="No Data",1,IF(#REF!&lt;&gt;"",1,0))</f>
        <v>#REF!</v>
      </c>
      <c r="AL15" s="208" t="e">
        <f>IF('Crisis Indicator Data'!#REF!="No Data",1,IF(#REF!&lt;&gt;"",1,0))</f>
        <v>#REF!</v>
      </c>
      <c r="AM15" s="208" t="e">
        <f>IF('Crisis Indicator Data'!#REF!="No Data",1,IF(#REF!&lt;&gt;"",1,0))</f>
        <v>#REF!</v>
      </c>
      <c r="AN15" s="208" t="e">
        <f>IF('Crisis Indicator Data'!#REF!="No Data",1,IF(#REF!&lt;&gt;"",1,0))</f>
        <v>#REF!</v>
      </c>
      <c r="AO15" s="208" t="e">
        <f>IF('Crisis Indicator Data'!#REF!="No Data",1,IF(#REF!&lt;&gt;"",1,0))</f>
        <v>#REF!</v>
      </c>
      <c r="AP15" s="208" t="e">
        <f>IF('Crisis Indicator Data'!#REF!="No Data",1,IF(#REF!&lt;&gt;"",1,0))</f>
        <v>#REF!</v>
      </c>
      <c r="AQ15" s="208" t="e">
        <f>IF('Crisis Indicator Data'!#REF!="No Data",1,IF(#REF!&lt;&gt;"",1,0))</f>
        <v>#REF!</v>
      </c>
      <c r="AR15" s="208" t="e">
        <f>IF('Crisis Indicator Data'!#REF!="No Data",1,IF(#REF!&lt;&gt;"",1,0))</f>
        <v>#REF!</v>
      </c>
      <c r="AS15" s="208" t="e">
        <f>IF('Crisis Indicator Data'!#REF!="No Data",1,IF(#REF!&lt;&gt;"",1,0))</f>
        <v>#REF!</v>
      </c>
      <c r="AT15" s="208" t="e">
        <f>IF('Crisis Indicator Data'!#REF!="No Data",1,IF(#REF!&lt;&gt;"",1,0))</f>
        <v>#REF!</v>
      </c>
      <c r="AU15" s="208" t="e">
        <f>IF('Crisis Indicator Data'!#REF!="No Data",1,IF(#REF!&lt;&gt;"",1,0))</f>
        <v>#REF!</v>
      </c>
      <c r="AV15" s="208" t="e">
        <f>IF('Crisis Indicator Data'!#REF!="No Data",1,IF(#REF!&lt;&gt;"",1,0))</f>
        <v>#REF!</v>
      </c>
      <c r="AW15" s="208" t="e">
        <f>IF('Crisis Indicator Data'!#REF!="No Data",1,IF(#REF!&lt;&gt;"",1,0))</f>
        <v>#REF!</v>
      </c>
      <c r="AX15" s="208" t="e">
        <f>IF('Crisis Indicator Data'!#REF!="No Data",1,IF(#REF!&lt;&gt;"",1,0))</f>
        <v>#REF!</v>
      </c>
      <c r="AY15" s="208" t="e">
        <f>IF('Crisis Indicator Data'!#REF!="No Data",1,IF(#REF!&lt;&gt;"",1,0))</f>
        <v>#REF!</v>
      </c>
      <c r="AZ15" s="208" t="e">
        <f>IF('Crisis Indicator Data'!#REF!="No Data",1,IF(#REF!&lt;&gt;"",1,0))</f>
        <v>#REF!</v>
      </c>
      <c r="BA15" t="e">
        <f t="shared" si="0"/>
        <v>#REF!</v>
      </c>
      <c r="BB15" s="22" t="e">
        <f t="shared" si="1"/>
        <v>#REF!</v>
      </c>
    </row>
    <row r="16" spans="1:54" x14ac:dyDescent="0.35">
      <c r="A16" t="s">
        <v>7390</v>
      </c>
      <c r="B16" s="208" t="e">
        <f>IF('Crisis Indicator Data'!#REF!="No Data",1,IF(#REF!&lt;&gt;"",1,0))</f>
        <v>#REF!</v>
      </c>
      <c r="C16" s="208" t="e">
        <f>IF('Crisis Indicator Data'!#REF!="No Data",1,IF(#REF!&lt;&gt;"",1,0))</f>
        <v>#REF!</v>
      </c>
      <c r="D16" s="208" t="e">
        <f>IF('Crisis Indicator Data'!#REF!="No Data",1,IF(#REF!&lt;&gt;"",1,0))</f>
        <v>#REF!</v>
      </c>
      <c r="E16" s="208" t="e">
        <f>IF('Crisis Indicator Data'!#REF!="No Data",1,IF(#REF!&lt;&gt;"",1,0))</f>
        <v>#REF!</v>
      </c>
      <c r="F16" s="208" t="e">
        <f>IF('Crisis Indicator Data'!#REF!="No Data",1,IF(#REF!&lt;&gt;"",1,0))</f>
        <v>#REF!</v>
      </c>
      <c r="G16" s="208" t="e">
        <f>IF('Crisis Indicator Data'!#REF!="No Data",1,IF(#REF!&lt;&gt;"",1,0))</f>
        <v>#REF!</v>
      </c>
      <c r="H16" s="208" t="e">
        <f>IF('Crisis Indicator Data'!#REF!="No Data",1,IF(#REF!&lt;&gt;"",1,0))</f>
        <v>#REF!</v>
      </c>
      <c r="I16" s="208" t="e">
        <f>IF('Crisis Indicator Data'!#REF!="No Data",1,IF(#REF!&lt;&gt;"",1,0))</f>
        <v>#REF!</v>
      </c>
      <c r="J16" s="208" t="e">
        <f>IF('Crisis Indicator Data'!#REF!="No Data",1,IF(#REF!&lt;&gt;"",1,0))</f>
        <v>#REF!</v>
      </c>
      <c r="K16" s="208" t="e">
        <f>IF('Crisis Indicator Data'!#REF!="No Data",1,IF(#REF!&lt;&gt;"",1,0))</f>
        <v>#REF!</v>
      </c>
      <c r="L16" s="208" t="e">
        <f>IF('Crisis Indicator Data'!#REF!="No Data",1,IF(#REF!&lt;&gt;"",1,0))</f>
        <v>#REF!</v>
      </c>
      <c r="M16" s="208" t="e">
        <f>IF('Crisis Indicator Data'!#REF!="No Data",1,IF(#REF!&lt;&gt;"",1,0))</f>
        <v>#REF!</v>
      </c>
      <c r="N16" s="208" t="e">
        <f>IF('Crisis Indicator Data'!#REF!="No Data",1,IF(#REF!&lt;&gt;"",1,0))</f>
        <v>#REF!</v>
      </c>
      <c r="O16" s="208" t="e">
        <f>IF('Crisis Indicator Data'!#REF!="No Data",1,IF(#REF!&lt;&gt;"",1,0))</f>
        <v>#REF!</v>
      </c>
      <c r="P16" s="208" t="e">
        <f>IF('Crisis Indicator Data'!#REF!="No Data",1,IF(#REF!&lt;&gt;"",1,0))</f>
        <v>#REF!</v>
      </c>
      <c r="Q16" s="208" t="e">
        <f>IF('Crisis Indicator Data'!#REF!="No Data",1,IF(#REF!&lt;&gt;"",1,0))</f>
        <v>#REF!</v>
      </c>
      <c r="R16" s="208" t="e">
        <f>IF('Crisis Indicator Data'!#REF!="No Data",1,IF(#REF!&lt;&gt;"",1,0))</f>
        <v>#REF!</v>
      </c>
      <c r="S16" s="208" t="e">
        <f>IF('Crisis Indicator Data'!#REF!="No Data",1,IF(#REF!&lt;&gt;"",1,0))</f>
        <v>#REF!</v>
      </c>
      <c r="T16" s="208" t="e">
        <f>IF('Crisis Indicator Data'!#REF!="No Data",1,IF(#REF!&lt;&gt;"",1,0))</f>
        <v>#REF!</v>
      </c>
      <c r="U16" s="208" t="e">
        <f>IF('Crisis Indicator Data'!#REF!="No Data",1,IF(#REF!&lt;&gt;"",1,0))</f>
        <v>#REF!</v>
      </c>
      <c r="V16" s="208" t="e">
        <f>IF('Crisis Indicator Data'!#REF!="No Data",1,IF(#REF!&lt;&gt;"",1,0))</f>
        <v>#REF!</v>
      </c>
      <c r="W16" s="208" t="e">
        <f>IF('Crisis Indicator Data'!#REF!="No Data",1,IF(#REF!&lt;&gt;"",1,0))</f>
        <v>#REF!</v>
      </c>
      <c r="X16" s="208" t="e">
        <f>IF('Crisis Indicator Data'!#REF!="No Data",1,IF(#REF!&lt;&gt;"",1,0))</f>
        <v>#REF!</v>
      </c>
      <c r="Y16" s="208" t="e">
        <f>IF('Crisis Indicator Data'!#REF!="No Data",1,IF(#REF!&lt;&gt;"",1,0))</f>
        <v>#REF!</v>
      </c>
      <c r="Z16" s="208" t="e">
        <f>IF('Crisis Indicator Data'!#REF!="No Data",1,IF(#REF!&lt;&gt;"",1,0))</f>
        <v>#REF!</v>
      </c>
      <c r="AA16" s="208" t="e">
        <f>IF('Crisis Indicator Data'!#REF!="No Data",1,IF(#REF!&lt;&gt;"",1,0))</f>
        <v>#REF!</v>
      </c>
      <c r="AB16" s="208" t="e">
        <f>IF('Crisis Indicator Data'!#REF!="No Data",1,IF(#REF!&lt;&gt;"",1,0))</f>
        <v>#REF!</v>
      </c>
      <c r="AC16" s="208" t="e">
        <f>IF('Crisis Indicator Data'!#REF!="No Data",1,IF(#REF!&lt;&gt;"",1,0))</f>
        <v>#REF!</v>
      </c>
      <c r="AD16" s="208" t="e">
        <f>IF('Crisis Indicator Data'!#REF!="No Data",1,IF(#REF!&lt;&gt;"",1,0))</f>
        <v>#REF!</v>
      </c>
      <c r="AE16" s="208" t="e">
        <f>IF('Crisis Indicator Data'!#REF!="No Data",1,IF(#REF!&lt;&gt;"",1,0))</f>
        <v>#REF!</v>
      </c>
      <c r="AF16" s="208" t="e">
        <f>IF('Crisis Indicator Data'!#REF!="No Data",1,IF(#REF!&lt;&gt;"",1,0))</f>
        <v>#REF!</v>
      </c>
      <c r="AG16" s="208" t="e">
        <f>IF('Crisis Indicator Data'!#REF!="No Data",1,IF(#REF!&lt;&gt;"",1,0))</f>
        <v>#REF!</v>
      </c>
      <c r="AH16" s="208" t="e">
        <f>IF('Crisis Indicator Data'!#REF!="No Data",1,IF(#REF!&lt;&gt;"",1,0))</f>
        <v>#REF!</v>
      </c>
      <c r="AI16" s="208" t="e">
        <f>IF('Crisis Indicator Data'!#REF!="No Data",1,IF(#REF!&lt;&gt;"",1,0))</f>
        <v>#REF!</v>
      </c>
      <c r="AJ16" s="208" t="e">
        <f>IF('Crisis Indicator Data'!#REF!="No Data",1,IF(#REF!&lt;&gt;"",1,0))</f>
        <v>#REF!</v>
      </c>
      <c r="AK16" s="208" t="e">
        <f>IF('Crisis Indicator Data'!#REF!="No Data",1,IF(#REF!&lt;&gt;"",1,0))</f>
        <v>#REF!</v>
      </c>
      <c r="AL16" s="208" t="e">
        <f>IF('Crisis Indicator Data'!#REF!="No Data",1,IF(#REF!&lt;&gt;"",1,0))</f>
        <v>#REF!</v>
      </c>
      <c r="AM16" s="208" t="e">
        <f>IF('Crisis Indicator Data'!#REF!="No Data",1,IF(#REF!&lt;&gt;"",1,0))</f>
        <v>#REF!</v>
      </c>
      <c r="AN16" s="208" t="e">
        <f>IF('Crisis Indicator Data'!#REF!="No Data",1,IF(#REF!&lt;&gt;"",1,0))</f>
        <v>#REF!</v>
      </c>
      <c r="AO16" s="208" t="e">
        <f>IF('Crisis Indicator Data'!#REF!="No Data",1,IF(#REF!&lt;&gt;"",1,0))</f>
        <v>#REF!</v>
      </c>
      <c r="AP16" s="208" t="e">
        <f>IF('Crisis Indicator Data'!#REF!="No Data",1,IF(#REF!&lt;&gt;"",1,0))</f>
        <v>#REF!</v>
      </c>
      <c r="AQ16" s="208" t="e">
        <f>IF('Crisis Indicator Data'!#REF!="No Data",1,IF(#REF!&lt;&gt;"",1,0))</f>
        <v>#REF!</v>
      </c>
      <c r="AR16" s="208" t="e">
        <f>IF('Crisis Indicator Data'!#REF!="No Data",1,IF(#REF!&lt;&gt;"",1,0))</f>
        <v>#REF!</v>
      </c>
      <c r="AS16" s="208" t="e">
        <f>IF('Crisis Indicator Data'!#REF!="No Data",1,IF(#REF!&lt;&gt;"",1,0))</f>
        <v>#REF!</v>
      </c>
      <c r="AT16" s="208" t="e">
        <f>IF('Crisis Indicator Data'!#REF!="No Data",1,IF(#REF!&lt;&gt;"",1,0))</f>
        <v>#REF!</v>
      </c>
      <c r="AU16" s="208" t="e">
        <f>IF('Crisis Indicator Data'!#REF!="No Data",1,IF(#REF!&lt;&gt;"",1,0))</f>
        <v>#REF!</v>
      </c>
      <c r="AV16" s="208" t="e">
        <f>IF('Crisis Indicator Data'!#REF!="No Data",1,IF(#REF!&lt;&gt;"",1,0))</f>
        <v>#REF!</v>
      </c>
      <c r="AW16" s="208" t="e">
        <f>IF('Crisis Indicator Data'!#REF!="No Data",1,IF(#REF!&lt;&gt;"",1,0))</f>
        <v>#REF!</v>
      </c>
      <c r="AX16" s="208" t="e">
        <f>IF('Crisis Indicator Data'!#REF!="No Data",1,IF(#REF!&lt;&gt;"",1,0))</f>
        <v>#REF!</v>
      </c>
      <c r="AY16" s="208" t="e">
        <f>IF('Crisis Indicator Data'!#REF!="No Data",1,IF(#REF!&lt;&gt;"",1,0))</f>
        <v>#REF!</v>
      </c>
      <c r="AZ16" s="208" t="e">
        <f>IF('Crisis Indicator Data'!#REF!="No Data",1,IF(#REF!&lt;&gt;"",1,0))</f>
        <v>#REF!</v>
      </c>
      <c r="BA16" t="e">
        <f t="shared" si="0"/>
        <v>#REF!</v>
      </c>
      <c r="BB16" s="22" t="e">
        <f t="shared" si="1"/>
        <v>#REF!</v>
      </c>
    </row>
    <row r="17" spans="1:54" x14ac:dyDescent="0.35">
      <c r="A17" t="s">
        <v>7392</v>
      </c>
      <c r="B17" s="208" t="e">
        <f>IF('Crisis Indicator Data'!#REF!="No Data",1,IF(#REF!&lt;&gt;"",1,0))</f>
        <v>#REF!</v>
      </c>
      <c r="C17" s="208" t="e">
        <f>IF('Crisis Indicator Data'!#REF!="No Data",1,IF(#REF!&lt;&gt;"",1,0))</f>
        <v>#REF!</v>
      </c>
      <c r="D17" s="208" t="e">
        <f>IF('Crisis Indicator Data'!#REF!="No Data",1,IF(#REF!&lt;&gt;"",1,0))</f>
        <v>#REF!</v>
      </c>
      <c r="E17" s="208" t="e">
        <f>IF('Crisis Indicator Data'!#REF!="No Data",1,IF(#REF!&lt;&gt;"",1,0))</f>
        <v>#REF!</v>
      </c>
      <c r="F17" s="208" t="e">
        <f>IF('Crisis Indicator Data'!#REF!="No Data",1,IF(#REF!&lt;&gt;"",1,0))</f>
        <v>#REF!</v>
      </c>
      <c r="G17" s="208" t="e">
        <f>IF('Crisis Indicator Data'!#REF!="No Data",1,IF(#REF!&lt;&gt;"",1,0))</f>
        <v>#REF!</v>
      </c>
      <c r="H17" s="208" t="e">
        <f>IF('Crisis Indicator Data'!#REF!="No Data",1,IF(#REF!&lt;&gt;"",1,0))</f>
        <v>#REF!</v>
      </c>
      <c r="I17" s="208" t="e">
        <f>IF('Crisis Indicator Data'!#REF!="No Data",1,IF(#REF!&lt;&gt;"",1,0))</f>
        <v>#REF!</v>
      </c>
      <c r="J17" s="208" t="e">
        <f>IF('Crisis Indicator Data'!#REF!="No Data",1,IF(#REF!&lt;&gt;"",1,0))</f>
        <v>#REF!</v>
      </c>
      <c r="K17" s="208" t="e">
        <f>IF('Crisis Indicator Data'!#REF!="No Data",1,IF(#REF!&lt;&gt;"",1,0))</f>
        <v>#REF!</v>
      </c>
      <c r="L17" s="208" t="e">
        <f>IF('Crisis Indicator Data'!#REF!="No Data",1,IF(#REF!&lt;&gt;"",1,0))</f>
        <v>#REF!</v>
      </c>
      <c r="M17" s="208" t="e">
        <f>IF('Crisis Indicator Data'!#REF!="No Data",1,IF(#REF!&lt;&gt;"",1,0))</f>
        <v>#REF!</v>
      </c>
      <c r="N17" s="208" t="e">
        <f>IF('Crisis Indicator Data'!#REF!="No Data",1,IF(#REF!&lt;&gt;"",1,0))</f>
        <v>#REF!</v>
      </c>
      <c r="O17" s="208" t="e">
        <f>IF('Crisis Indicator Data'!#REF!="No Data",1,IF(#REF!&lt;&gt;"",1,0))</f>
        <v>#REF!</v>
      </c>
      <c r="P17" s="208" t="e">
        <f>IF('Crisis Indicator Data'!#REF!="No Data",1,IF(#REF!&lt;&gt;"",1,0))</f>
        <v>#REF!</v>
      </c>
      <c r="Q17" s="208" t="e">
        <f>IF('Crisis Indicator Data'!#REF!="No Data",1,IF(#REF!&lt;&gt;"",1,0))</f>
        <v>#REF!</v>
      </c>
      <c r="R17" s="208" t="e">
        <f>IF('Crisis Indicator Data'!#REF!="No Data",1,IF(#REF!&lt;&gt;"",1,0))</f>
        <v>#REF!</v>
      </c>
      <c r="S17" s="208" t="e">
        <f>IF('Crisis Indicator Data'!#REF!="No Data",1,IF(#REF!&lt;&gt;"",1,0))</f>
        <v>#REF!</v>
      </c>
      <c r="T17" s="208" t="e">
        <f>IF('Crisis Indicator Data'!#REF!="No Data",1,IF(#REF!&lt;&gt;"",1,0))</f>
        <v>#REF!</v>
      </c>
      <c r="U17" s="208" t="e">
        <f>IF('Crisis Indicator Data'!#REF!="No Data",1,IF(#REF!&lt;&gt;"",1,0))</f>
        <v>#REF!</v>
      </c>
      <c r="V17" s="208" t="e">
        <f>IF('Crisis Indicator Data'!#REF!="No Data",1,IF(#REF!&lt;&gt;"",1,0))</f>
        <v>#REF!</v>
      </c>
      <c r="W17" s="208" t="e">
        <f>IF('Crisis Indicator Data'!#REF!="No Data",1,IF(#REF!&lt;&gt;"",1,0))</f>
        <v>#REF!</v>
      </c>
      <c r="X17" s="208" t="e">
        <f>IF('Crisis Indicator Data'!#REF!="No Data",1,IF(#REF!&lt;&gt;"",1,0))</f>
        <v>#REF!</v>
      </c>
      <c r="Y17" s="208" t="e">
        <f>IF('Crisis Indicator Data'!#REF!="No Data",1,IF(#REF!&lt;&gt;"",1,0))</f>
        <v>#REF!</v>
      </c>
      <c r="Z17" s="208" t="e">
        <f>IF('Crisis Indicator Data'!#REF!="No Data",1,IF(#REF!&lt;&gt;"",1,0))</f>
        <v>#REF!</v>
      </c>
      <c r="AA17" s="208" t="e">
        <f>IF('Crisis Indicator Data'!#REF!="No Data",1,IF(#REF!&lt;&gt;"",1,0))</f>
        <v>#REF!</v>
      </c>
      <c r="AB17" s="208" t="e">
        <f>IF('Crisis Indicator Data'!#REF!="No Data",1,IF(#REF!&lt;&gt;"",1,0))</f>
        <v>#REF!</v>
      </c>
      <c r="AC17" s="208" t="e">
        <f>IF('Crisis Indicator Data'!#REF!="No Data",1,IF(#REF!&lt;&gt;"",1,0))</f>
        <v>#REF!</v>
      </c>
      <c r="AD17" s="208" t="e">
        <f>IF('Crisis Indicator Data'!#REF!="No Data",1,IF(#REF!&lt;&gt;"",1,0))</f>
        <v>#REF!</v>
      </c>
      <c r="AE17" s="208" t="e">
        <f>IF('Crisis Indicator Data'!#REF!="No Data",1,IF(#REF!&lt;&gt;"",1,0))</f>
        <v>#REF!</v>
      </c>
      <c r="AF17" s="208" t="e">
        <f>IF('Crisis Indicator Data'!#REF!="No Data",1,IF(#REF!&lt;&gt;"",1,0))</f>
        <v>#REF!</v>
      </c>
      <c r="AG17" s="208" t="e">
        <f>IF('Crisis Indicator Data'!#REF!="No Data",1,IF(#REF!&lt;&gt;"",1,0))</f>
        <v>#REF!</v>
      </c>
      <c r="AH17" s="208" t="e">
        <f>IF('Crisis Indicator Data'!#REF!="No Data",1,IF(#REF!&lt;&gt;"",1,0))</f>
        <v>#REF!</v>
      </c>
      <c r="AI17" s="208" t="e">
        <f>IF('Crisis Indicator Data'!#REF!="No Data",1,IF(#REF!&lt;&gt;"",1,0))</f>
        <v>#REF!</v>
      </c>
      <c r="AJ17" s="208" t="e">
        <f>IF('Crisis Indicator Data'!#REF!="No Data",1,IF(#REF!&lt;&gt;"",1,0))</f>
        <v>#REF!</v>
      </c>
      <c r="AK17" s="208" t="e">
        <f>IF('Crisis Indicator Data'!#REF!="No Data",1,IF(#REF!&lt;&gt;"",1,0))</f>
        <v>#REF!</v>
      </c>
      <c r="AL17" s="208" t="e">
        <f>IF('Crisis Indicator Data'!#REF!="No Data",1,IF(#REF!&lt;&gt;"",1,0))</f>
        <v>#REF!</v>
      </c>
      <c r="AM17" s="208" t="e">
        <f>IF('Crisis Indicator Data'!#REF!="No Data",1,IF(#REF!&lt;&gt;"",1,0))</f>
        <v>#REF!</v>
      </c>
      <c r="AN17" s="208" t="e">
        <f>IF('Crisis Indicator Data'!#REF!="No Data",1,IF(#REF!&lt;&gt;"",1,0))</f>
        <v>#REF!</v>
      </c>
      <c r="AO17" s="208" t="e">
        <f>IF('Crisis Indicator Data'!#REF!="No Data",1,IF(#REF!&lt;&gt;"",1,0))</f>
        <v>#REF!</v>
      </c>
      <c r="AP17" s="208" t="e">
        <f>IF('Crisis Indicator Data'!#REF!="No Data",1,IF(#REF!&lt;&gt;"",1,0))</f>
        <v>#REF!</v>
      </c>
      <c r="AQ17" s="208" t="e">
        <f>IF('Crisis Indicator Data'!#REF!="No Data",1,IF(#REF!&lt;&gt;"",1,0))</f>
        <v>#REF!</v>
      </c>
      <c r="AR17" s="208" t="e">
        <f>IF('Crisis Indicator Data'!#REF!="No Data",1,IF(#REF!&lt;&gt;"",1,0))</f>
        <v>#REF!</v>
      </c>
      <c r="AS17" s="208" t="e">
        <f>IF('Crisis Indicator Data'!#REF!="No Data",1,IF(#REF!&lt;&gt;"",1,0))</f>
        <v>#REF!</v>
      </c>
      <c r="AT17" s="208" t="e">
        <f>IF('Crisis Indicator Data'!#REF!="No Data",1,IF(#REF!&lt;&gt;"",1,0))</f>
        <v>#REF!</v>
      </c>
      <c r="AU17" s="208" t="e">
        <f>IF('Crisis Indicator Data'!#REF!="No Data",1,IF(#REF!&lt;&gt;"",1,0))</f>
        <v>#REF!</v>
      </c>
      <c r="AV17" s="208" t="e">
        <f>IF('Crisis Indicator Data'!#REF!="No Data",1,IF(#REF!&lt;&gt;"",1,0))</f>
        <v>#REF!</v>
      </c>
      <c r="AW17" s="208" t="e">
        <f>IF('Crisis Indicator Data'!#REF!="No Data",1,IF(#REF!&lt;&gt;"",1,0))</f>
        <v>#REF!</v>
      </c>
      <c r="AX17" s="208" t="e">
        <f>IF('Crisis Indicator Data'!#REF!="No Data",1,IF(#REF!&lt;&gt;"",1,0))</f>
        <v>#REF!</v>
      </c>
      <c r="AY17" s="208" t="e">
        <f>IF('Crisis Indicator Data'!#REF!="No Data",1,IF(#REF!&lt;&gt;"",1,0))</f>
        <v>#REF!</v>
      </c>
      <c r="AZ17" s="208" t="e">
        <f>IF('Crisis Indicator Data'!#REF!="No Data",1,IF(#REF!&lt;&gt;"",1,0))</f>
        <v>#REF!</v>
      </c>
      <c r="BA17" t="e">
        <f t="shared" si="0"/>
        <v>#REF!</v>
      </c>
      <c r="BB17" s="22" t="e">
        <f t="shared" si="1"/>
        <v>#REF!</v>
      </c>
    </row>
    <row r="18" spans="1:54" x14ac:dyDescent="0.35">
      <c r="A18" t="s">
        <v>7394</v>
      </c>
      <c r="B18" s="208" t="e">
        <f>IF('Crisis Indicator Data'!#REF!="No Data",1,IF(#REF!&lt;&gt;"",1,0))</f>
        <v>#REF!</v>
      </c>
      <c r="C18" s="208" t="e">
        <f>IF('Crisis Indicator Data'!#REF!="No Data",1,IF(#REF!&lt;&gt;"",1,0))</f>
        <v>#REF!</v>
      </c>
      <c r="D18" s="208" t="e">
        <f>IF('Crisis Indicator Data'!#REF!="No Data",1,IF(#REF!&lt;&gt;"",1,0))</f>
        <v>#REF!</v>
      </c>
      <c r="E18" s="208" t="e">
        <f>IF('Crisis Indicator Data'!#REF!="No Data",1,IF(#REF!&lt;&gt;"",1,0))</f>
        <v>#REF!</v>
      </c>
      <c r="F18" s="208" t="e">
        <f>IF('Crisis Indicator Data'!#REF!="No Data",1,IF(#REF!&lt;&gt;"",1,0))</f>
        <v>#REF!</v>
      </c>
      <c r="G18" s="208" t="e">
        <f>IF('Crisis Indicator Data'!#REF!="No Data",1,IF(#REF!&lt;&gt;"",1,0))</f>
        <v>#REF!</v>
      </c>
      <c r="H18" s="208" t="e">
        <f>IF('Crisis Indicator Data'!#REF!="No Data",1,IF(#REF!&lt;&gt;"",1,0))</f>
        <v>#REF!</v>
      </c>
      <c r="I18" s="208" t="e">
        <f>IF('Crisis Indicator Data'!#REF!="No Data",1,IF(#REF!&lt;&gt;"",1,0))</f>
        <v>#REF!</v>
      </c>
      <c r="J18" s="208" t="e">
        <f>IF('Crisis Indicator Data'!#REF!="No Data",1,IF(#REF!&lt;&gt;"",1,0))</f>
        <v>#REF!</v>
      </c>
      <c r="K18" s="208" t="e">
        <f>IF('Crisis Indicator Data'!#REF!="No Data",1,IF(#REF!&lt;&gt;"",1,0))</f>
        <v>#REF!</v>
      </c>
      <c r="L18" s="208" t="e">
        <f>IF('Crisis Indicator Data'!#REF!="No Data",1,IF(#REF!&lt;&gt;"",1,0))</f>
        <v>#REF!</v>
      </c>
      <c r="M18" s="208" t="e">
        <f>IF('Crisis Indicator Data'!#REF!="No Data",1,IF(#REF!&lt;&gt;"",1,0))</f>
        <v>#REF!</v>
      </c>
      <c r="N18" s="208" t="e">
        <f>IF('Crisis Indicator Data'!#REF!="No Data",1,IF(#REF!&lt;&gt;"",1,0))</f>
        <v>#REF!</v>
      </c>
      <c r="O18" s="208" t="e">
        <f>IF('Crisis Indicator Data'!#REF!="No Data",1,IF(#REF!&lt;&gt;"",1,0))</f>
        <v>#REF!</v>
      </c>
      <c r="P18" s="208" t="e">
        <f>IF('Crisis Indicator Data'!#REF!="No Data",1,IF(#REF!&lt;&gt;"",1,0))</f>
        <v>#REF!</v>
      </c>
      <c r="Q18" s="208" t="e">
        <f>IF('Crisis Indicator Data'!#REF!="No Data",1,IF(#REF!&lt;&gt;"",1,0))</f>
        <v>#REF!</v>
      </c>
      <c r="R18" s="208" t="e">
        <f>IF('Crisis Indicator Data'!#REF!="No Data",1,IF(#REF!&lt;&gt;"",1,0))</f>
        <v>#REF!</v>
      </c>
      <c r="S18" s="208" t="e">
        <f>IF('Crisis Indicator Data'!#REF!="No Data",1,IF(#REF!&lt;&gt;"",1,0))</f>
        <v>#REF!</v>
      </c>
      <c r="T18" s="208" t="e">
        <f>IF('Crisis Indicator Data'!#REF!="No Data",1,IF(#REF!&lt;&gt;"",1,0))</f>
        <v>#REF!</v>
      </c>
      <c r="U18" s="208" t="e">
        <f>IF('Crisis Indicator Data'!#REF!="No Data",1,IF(#REF!&lt;&gt;"",1,0))</f>
        <v>#REF!</v>
      </c>
      <c r="V18" s="208" t="e">
        <f>IF('Crisis Indicator Data'!#REF!="No Data",1,IF(#REF!&lt;&gt;"",1,0))</f>
        <v>#REF!</v>
      </c>
      <c r="W18" s="208" t="e">
        <f>IF('Crisis Indicator Data'!#REF!="No Data",1,IF(#REF!&lt;&gt;"",1,0))</f>
        <v>#REF!</v>
      </c>
      <c r="X18" s="208" t="e">
        <f>IF('Crisis Indicator Data'!#REF!="No Data",1,IF(#REF!&lt;&gt;"",1,0))</f>
        <v>#REF!</v>
      </c>
      <c r="Y18" s="208" t="e">
        <f>IF('Crisis Indicator Data'!#REF!="No Data",1,IF(#REF!&lt;&gt;"",1,0))</f>
        <v>#REF!</v>
      </c>
      <c r="Z18" s="208" t="e">
        <f>IF('Crisis Indicator Data'!#REF!="No Data",1,IF(#REF!&lt;&gt;"",1,0))</f>
        <v>#REF!</v>
      </c>
      <c r="AA18" s="208" t="e">
        <f>IF('Crisis Indicator Data'!#REF!="No Data",1,IF(#REF!&lt;&gt;"",1,0))</f>
        <v>#REF!</v>
      </c>
      <c r="AB18" s="208" t="e">
        <f>IF('Crisis Indicator Data'!#REF!="No Data",1,IF(#REF!&lt;&gt;"",1,0))</f>
        <v>#REF!</v>
      </c>
      <c r="AC18" s="208" t="e">
        <f>IF('Crisis Indicator Data'!#REF!="No Data",1,IF(#REF!&lt;&gt;"",1,0))</f>
        <v>#REF!</v>
      </c>
      <c r="AD18" s="208" t="e">
        <f>IF('Crisis Indicator Data'!#REF!="No Data",1,IF(#REF!&lt;&gt;"",1,0))</f>
        <v>#REF!</v>
      </c>
      <c r="AE18" s="208" t="e">
        <f>IF('Crisis Indicator Data'!#REF!="No Data",1,IF(#REF!&lt;&gt;"",1,0))</f>
        <v>#REF!</v>
      </c>
      <c r="AF18" s="208" t="e">
        <f>IF('Crisis Indicator Data'!#REF!="No Data",1,IF(#REF!&lt;&gt;"",1,0))</f>
        <v>#REF!</v>
      </c>
      <c r="AG18" s="208" t="e">
        <f>IF('Crisis Indicator Data'!#REF!="No Data",1,IF(#REF!&lt;&gt;"",1,0))</f>
        <v>#REF!</v>
      </c>
      <c r="AH18" s="208" t="e">
        <f>IF('Crisis Indicator Data'!#REF!="No Data",1,IF(#REF!&lt;&gt;"",1,0))</f>
        <v>#REF!</v>
      </c>
      <c r="AI18" s="208" t="e">
        <f>IF('Crisis Indicator Data'!#REF!="No Data",1,IF(#REF!&lt;&gt;"",1,0))</f>
        <v>#REF!</v>
      </c>
      <c r="AJ18" s="208" t="e">
        <f>IF('Crisis Indicator Data'!#REF!="No Data",1,IF(#REF!&lt;&gt;"",1,0))</f>
        <v>#REF!</v>
      </c>
      <c r="AK18" s="208" t="e">
        <f>IF('Crisis Indicator Data'!#REF!="No Data",1,IF(#REF!&lt;&gt;"",1,0))</f>
        <v>#REF!</v>
      </c>
      <c r="AL18" s="208" t="e">
        <f>IF('Crisis Indicator Data'!#REF!="No Data",1,IF(#REF!&lt;&gt;"",1,0))</f>
        <v>#REF!</v>
      </c>
      <c r="AM18" s="208" t="e">
        <f>IF('Crisis Indicator Data'!#REF!="No Data",1,IF(#REF!&lt;&gt;"",1,0))</f>
        <v>#REF!</v>
      </c>
      <c r="AN18" s="208" t="e">
        <f>IF('Crisis Indicator Data'!#REF!="No Data",1,IF(#REF!&lt;&gt;"",1,0))</f>
        <v>#REF!</v>
      </c>
      <c r="AO18" s="208" t="e">
        <f>IF('Crisis Indicator Data'!#REF!="No Data",1,IF(#REF!&lt;&gt;"",1,0))</f>
        <v>#REF!</v>
      </c>
      <c r="AP18" s="208" t="e">
        <f>IF('Crisis Indicator Data'!#REF!="No Data",1,IF(#REF!&lt;&gt;"",1,0))</f>
        <v>#REF!</v>
      </c>
      <c r="AQ18" s="208" t="e">
        <f>IF('Crisis Indicator Data'!#REF!="No Data",1,IF(#REF!&lt;&gt;"",1,0))</f>
        <v>#REF!</v>
      </c>
      <c r="AR18" s="208" t="e">
        <f>IF('Crisis Indicator Data'!#REF!="No Data",1,IF(#REF!&lt;&gt;"",1,0))</f>
        <v>#REF!</v>
      </c>
      <c r="AS18" s="208" t="e">
        <f>IF('Crisis Indicator Data'!#REF!="No Data",1,IF(#REF!&lt;&gt;"",1,0))</f>
        <v>#REF!</v>
      </c>
      <c r="AT18" s="208" t="e">
        <f>IF('Crisis Indicator Data'!#REF!="No Data",1,IF(#REF!&lt;&gt;"",1,0))</f>
        <v>#REF!</v>
      </c>
      <c r="AU18" s="208" t="e">
        <f>IF('Crisis Indicator Data'!#REF!="No Data",1,IF(#REF!&lt;&gt;"",1,0))</f>
        <v>#REF!</v>
      </c>
      <c r="AV18" s="208" t="e">
        <f>IF('Crisis Indicator Data'!#REF!="No Data",1,IF(#REF!&lt;&gt;"",1,0))</f>
        <v>#REF!</v>
      </c>
      <c r="AW18" s="208" t="e">
        <f>IF('Crisis Indicator Data'!#REF!="No Data",1,IF(#REF!&lt;&gt;"",1,0))</f>
        <v>#REF!</v>
      </c>
      <c r="AX18" s="208" t="e">
        <f>IF('Crisis Indicator Data'!#REF!="No Data",1,IF(#REF!&lt;&gt;"",1,0))</f>
        <v>#REF!</v>
      </c>
      <c r="AY18" s="208" t="e">
        <f>IF('Crisis Indicator Data'!#REF!="No Data",1,IF(#REF!&lt;&gt;"",1,0))</f>
        <v>#REF!</v>
      </c>
      <c r="AZ18" s="208" t="e">
        <f>IF('Crisis Indicator Data'!#REF!="No Data",1,IF(#REF!&lt;&gt;"",1,0))</f>
        <v>#REF!</v>
      </c>
      <c r="BA18" t="e">
        <f t="shared" si="0"/>
        <v>#REF!</v>
      </c>
      <c r="BB18" s="22" t="e">
        <f t="shared" si="1"/>
        <v>#REF!</v>
      </c>
    </row>
    <row r="19" spans="1:54" x14ac:dyDescent="0.35">
      <c r="A19" t="s">
        <v>7396</v>
      </c>
      <c r="B19" s="208" t="e">
        <f>IF('Crisis Indicator Data'!#REF!="No Data",1,IF(#REF!&lt;&gt;"",1,0))</f>
        <v>#REF!</v>
      </c>
      <c r="C19" s="208" t="e">
        <f>IF('Crisis Indicator Data'!#REF!="No Data",1,IF(#REF!&lt;&gt;"",1,0))</f>
        <v>#REF!</v>
      </c>
      <c r="D19" s="208" t="e">
        <f>IF('Crisis Indicator Data'!#REF!="No Data",1,IF(#REF!&lt;&gt;"",1,0))</f>
        <v>#REF!</v>
      </c>
      <c r="E19" s="208" t="e">
        <f>IF('Crisis Indicator Data'!#REF!="No Data",1,IF(#REF!&lt;&gt;"",1,0))</f>
        <v>#REF!</v>
      </c>
      <c r="F19" s="208" t="e">
        <f>IF('Crisis Indicator Data'!#REF!="No Data",1,IF(#REF!&lt;&gt;"",1,0))</f>
        <v>#REF!</v>
      </c>
      <c r="G19" s="208" t="e">
        <f>IF('Crisis Indicator Data'!#REF!="No Data",1,IF(#REF!&lt;&gt;"",1,0))</f>
        <v>#REF!</v>
      </c>
      <c r="H19" s="208" t="e">
        <f>IF('Crisis Indicator Data'!#REF!="No Data",1,IF(#REF!&lt;&gt;"",1,0))</f>
        <v>#REF!</v>
      </c>
      <c r="I19" s="208" t="e">
        <f>IF('Crisis Indicator Data'!#REF!="No Data",1,IF(#REF!&lt;&gt;"",1,0))</f>
        <v>#REF!</v>
      </c>
      <c r="J19" s="208" t="e">
        <f>IF('Crisis Indicator Data'!#REF!="No Data",1,IF(#REF!&lt;&gt;"",1,0))</f>
        <v>#REF!</v>
      </c>
      <c r="K19" s="208" t="e">
        <f>IF('Crisis Indicator Data'!#REF!="No Data",1,IF(#REF!&lt;&gt;"",1,0))</f>
        <v>#REF!</v>
      </c>
      <c r="L19" s="208" t="e">
        <f>IF('Crisis Indicator Data'!#REF!="No Data",1,IF(#REF!&lt;&gt;"",1,0))</f>
        <v>#REF!</v>
      </c>
      <c r="M19" s="208" t="e">
        <f>IF('Crisis Indicator Data'!#REF!="No Data",1,IF(#REF!&lt;&gt;"",1,0))</f>
        <v>#REF!</v>
      </c>
      <c r="N19" s="208" t="e">
        <f>IF('Crisis Indicator Data'!#REF!="No Data",1,IF(#REF!&lt;&gt;"",1,0))</f>
        <v>#REF!</v>
      </c>
      <c r="O19" s="208" t="e">
        <f>IF('Crisis Indicator Data'!#REF!="No Data",1,IF(#REF!&lt;&gt;"",1,0))</f>
        <v>#REF!</v>
      </c>
      <c r="P19" s="208" t="e">
        <f>IF('Crisis Indicator Data'!#REF!="No Data",1,IF(#REF!&lt;&gt;"",1,0))</f>
        <v>#REF!</v>
      </c>
      <c r="Q19" s="208" t="e">
        <f>IF('Crisis Indicator Data'!#REF!="No Data",1,IF(#REF!&lt;&gt;"",1,0))</f>
        <v>#REF!</v>
      </c>
      <c r="R19" s="208" t="e">
        <f>IF('Crisis Indicator Data'!#REF!="No Data",1,IF(#REF!&lt;&gt;"",1,0))</f>
        <v>#REF!</v>
      </c>
      <c r="S19" s="208" t="e">
        <f>IF('Crisis Indicator Data'!#REF!="No Data",1,IF(#REF!&lt;&gt;"",1,0))</f>
        <v>#REF!</v>
      </c>
      <c r="T19" s="208" t="e">
        <f>IF('Crisis Indicator Data'!#REF!="No Data",1,IF(#REF!&lt;&gt;"",1,0))</f>
        <v>#REF!</v>
      </c>
      <c r="U19" s="208" t="e">
        <f>IF('Crisis Indicator Data'!#REF!="No Data",1,IF(#REF!&lt;&gt;"",1,0))</f>
        <v>#REF!</v>
      </c>
      <c r="V19" s="208" t="e">
        <f>IF('Crisis Indicator Data'!#REF!="No Data",1,IF(#REF!&lt;&gt;"",1,0))</f>
        <v>#REF!</v>
      </c>
      <c r="W19" s="208" t="e">
        <f>IF('Crisis Indicator Data'!#REF!="No Data",1,IF(#REF!&lt;&gt;"",1,0))</f>
        <v>#REF!</v>
      </c>
      <c r="X19" s="208" t="e">
        <f>IF('Crisis Indicator Data'!#REF!="No Data",1,IF(#REF!&lt;&gt;"",1,0))</f>
        <v>#REF!</v>
      </c>
      <c r="Y19" s="208" t="e">
        <f>IF('Crisis Indicator Data'!#REF!="No Data",1,IF(#REF!&lt;&gt;"",1,0))</f>
        <v>#REF!</v>
      </c>
      <c r="Z19" s="208" t="e">
        <f>IF('Crisis Indicator Data'!#REF!="No Data",1,IF(#REF!&lt;&gt;"",1,0))</f>
        <v>#REF!</v>
      </c>
      <c r="AA19" s="208" t="e">
        <f>IF('Crisis Indicator Data'!#REF!="No Data",1,IF(#REF!&lt;&gt;"",1,0))</f>
        <v>#REF!</v>
      </c>
      <c r="AB19" s="208" t="e">
        <f>IF('Crisis Indicator Data'!#REF!="No Data",1,IF(#REF!&lt;&gt;"",1,0))</f>
        <v>#REF!</v>
      </c>
      <c r="AC19" s="208" t="e">
        <f>IF('Crisis Indicator Data'!#REF!="No Data",1,IF(#REF!&lt;&gt;"",1,0))</f>
        <v>#REF!</v>
      </c>
      <c r="AD19" s="208" t="e">
        <f>IF('Crisis Indicator Data'!#REF!="No Data",1,IF(#REF!&lt;&gt;"",1,0))</f>
        <v>#REF!</v>
      </c>
      <c r="AE19" s="208" t="e">
        <f>IF('Crisis Indicator Data'!#REF!="No Data",1,IF(#REF!&lt;&gt;"",1,0))</f>
        <v>#REF!</v>
      </c>
      <c r="AF19" s="208" t="e">
        <f>IF('Crisis Indicator Data'!#REF!="No Data",1,IF(#REF!&lt;&gt;"",1,0))</f>
        <v>#REF!</v>
      </c>
      <c r="AG19" s="208" t="e">
        <f>IF('Crisis Indicator Data'!#REF!="No Data",1,IF(#REF!&lt;&gt;"",1,0))</f>
        <v>#REF!</v>
      </c>
      <c r="AH19" s="208" t="e">
        <f>IF('Crisis Indicator Data'!#REF!="No Data",1,IF(#REF!&lt;&gt;"",1,0))</f>
        <v>#REF!</v>
      </c>
      <c r="AI19" s="208" t="e">
        <f>IF('Crisis Indicator Data'!#REF!="No Data",1,IF(#REF!&lt;&gt;"",1,0))</f>
        <v>#REF!</v>
      </c>
      <c r="AJ19" s="208" t="e">
        <f>IF('Crisis Indicator Data'!#REF!="No Data",1,IF(#REF!&lt;&gt;"",1,0))</f>
        <v>#REF!</v>
      </c>
      <c r="AK19" s="208" t="e">
        <f>IF('Crisis Indicator Data'!#REF!="No Data",1,IF(#REF!&lt;&gt;"",1,0))</f>
        <v>#REF!</v>
      </c>
      <c r="AL19" s="208" t="e">
        <f>IF('Crisis Indicator Data'!#REF!="No Data",1,IF(#REF!&lt;&gt;"",1,0))</f>
        <v>#REF!</v>
      </c>
      <c r="AM19" s="208" t="e">
        <f>IF('Crisis Indicator Data'!#REF!="No Data",1,IF(#REF!&lt;&gt;"",1,0))</f>
        <v>#REF!</v>
      </c>
      <c r="AN19" s="208" t="e">
        <f>IF('Crisis Indicator Data'!#REF!="No Data",1,IF(#REF!&lt;&gt;"",1,0))</f>
        <v>#REF!</v>
      </c>
      <c r="AO19" s="208" t="e">
        <f>IF('Crisis Indicator Data'!#REF!="No Data",1,IF(#REF!&lt;&gt;"",1,0))</f>
        <v>#REF!</v>
      </c>
      <c r="AP19" s="208" t="e">
        <f>IF('Crisis Indicator Data'!#REF!="No Data",1,IF(#REF!&lt;&gt;"",1,0))</f>
        <v>#REF!</v>
      </c>
      <c r="AQ19" s="208" t="e">
        <f>IF('Crisis Indicator Data'!#REF!="No Data",1,IF(#REF!&lt;&gt;"",1,0))</f>
        <v>#REF!</v>
      </c>
      <c r="AR19" s="208" t="e">
        <f>IF('Crisis Indicator Data'!#REF!="No Data",1,IF(#REF!&lt;&gt;"",1,0))</f>
        <v>#REF!</v>
      </c>
      <c r="AS19" s="208" t="e">
        <f>IF('Crisis Indicator Data'!#REF!="No Data",1,IF(#REF!&lt;&gt;"",1,0))</f>
        <v>#REF!</v>
      </c>
      <c r="AT19" s="208" t="e">
        <f>IF('Crisis Indicator Data'!#REF!="No Data",1,IF(#REF!&lt;&gt;"",1,0))</f>
        <v>#REF!</v>
      </c>
      <c r="AU19" s="208" t="e">
        <f>IF('Crisis Indicator Data'!#REF!="No Data",1,IF(#REF!&lt;&gt;"",1,0))</f>
        <v>#REF!</v>
      </c>
      <c r="AV19" s="208" t="e">
        <f>IF('Crisis Indicator Data'!#REF!="No Data",1,IF(#REF!&lt;&gt;"",1,0))</f>
        <v>#REF!</v>
      </c>
      <c r="AW19" s="208" t="e">
        <f>IF('Crisis Indicator Data'!#REF!="No Data",1,IF(#REF!&lt;&gt;"",1,0))</f>
        <v>#REF!</v>
      </c>
      <c r="AX19" s="208" t="e">
        <f>IF('Crisis Indicator Data'!#REF!="No Data",1,IF(#REF!&lt;&gt;"",1,0))</f>
        <v>#REF!</v>
      </c>
      <c r="AY19" s="208" t="e">
        <f>IF('Crisis Indicator Data'!#REF!="No Data",1,IF(#REF!&lt;&gt;"",1,0))</f>
        <v>#REF!</v>
      </c>
      <c r="AZ19" s="208" t="e">
        <f>IF('Crisis Indicator Data'!#REF!="No Data",1,IF(#REF!&lt;&gt;"",1,0))</f>
        <v>#REF!</v>
      </c>
      <c r="BA19" t="e">
        <f t="shared" si="0"/>
        <v>#REF!</v>
      </c>
      <c r="BB19" s="22" t="e">
        <f t="shared" si="1"/>
        <v>#REF!</v>
      </c>
    </row>
    <row r="20" spans="1:54" x14ac:dyDescent="0.35">
      <c r="A20" t="s">
        <v>7398</v>
      </c>
      <c r="B20" s="208" t="e">
        <f>IF('Crisis Indicator Data'!#REF!="No Data",1,IF(#REF!&lt;&gt;"",1,0))</f>
        <v>#REF!</v>
      </c>
      <c r="C20" s="208" t="e">
        <f>IF('Crisis Indicator Data'!#REF!="No Data",1,IF(#REF!&lt;&gt;"",1,0))</f>
        <v>#REF!</v>
      </c>
      <c r="D20" s="208" t="e">
        <f>IF('Crisis Indicator Data'!#REF!="No Data",1,IF(#REF!&lt;&gt;"",1,0))</f>
        <v>#REF!</v>
      </c>
      <c r="E20" s="208" t="e">
        <f>IF('Crisis Indicator Data'!#REF!="No Data",1,IF(#REF!&lt;&gt;"",1,0))</f>
        <v>#REF!</v>
      </c>
      <c r="F20" s="208" t="e">
        <f>IF('Crisis Indicator Data'!#REF!="No Data",1,IF(#REF!&lt;&gt;"",1,0))</f>
        <v>#REF!</v>
      </c>
      <c r="G20" s="208" t="e">
        <f>IF('Crisis Indicator Data'!#REF!="No Data",1,IF(#REF!&lt;&gt;"",1,0))</f>
        <v>#REF!</v>
      </c>
      <c r="H20" s="208" t="e">
        <f>IF('Crisis Indicator Data'!#REF!="No Data",1,IF(#REF!&lt;&gt;"",1,0))</f>
        <v>#REF!</v>
      </c>
      <c r="I20" s="208" t="e">
        <f>IF('Crisis Indicator Data'!#REF!="No Data",1,IF(#REF!&lt;&gt;"",1,0))</f>
        <v>#REF!</v>
      </c>
      <c r="J20" s="208" t="e">
        <f>IF('Crisis Indicator Data'!#REF!="No Data",1,IF(#REF!&lt;&gt;"",1,0))</f>
        <v>#REF!</v>
      </c>
      <c r="K20" s="208" t="e">
        <f>IF('Crisis Indicator Data'!#REF!="No Data",1,IF(#REF!&lt;&gt;"",1,0))</f>
        <v>#REF!</v>
      </c>
      <c r="L20" s="208" t="e">
        <f>IF('Crisis Indicator Data'!#REF!="No Data",1,IF(#REF!&lt;&gt;"",1,0))</f>
        <v>#REF!</v>
      </c>
      <c r="M20" s="208" t="e">
        <f>IF('Crisis Indicator Data'!#REF!="No Data",1,IF(#REF!&lt;&gt;"",1,0))</f>
        <v>#REF!</v>
      </c>
      <c r="N20" s="208" t="e">
        <f>IF('Crisis Indicator Data'!#REF!="No Data",1,IF(#REF!&lt;&gt;"",1,0))</f>
        <v>#REF!</v>
      </c>
      <c r="O20" s="208" t="e">
        <f>IF('Crisis Indicator Data'!#REF!="No Data",1,IF(#REF!&lt;&gt;"",1,0))</f>
        <v>#REF!</v>
      </c>
      <c r="P20" s="208" t="e">
        <f>IF('Crisis Indicator Data'!#REF!="No Data",1,IF(#REF!&lt;&gt;"",1,0))</f>
        <v>#REF!</v>
      </c>
      <c r="Q20" s="208" t="e">
        <f>IF('Crisis Indicator Data'!#REF!="No Data",1,IF(#REF!&lt;&gt;"",1,0))</f>
        <v>#REF!</v>
      </c>
      <c r="R20" s="208" t="e">
        <f>IF('Crisis Indicator Data'!#REF!="No Data",1,IF(#REF!&lt;&gt;"",1,0))</f>
        <v>#REF!</v>
      </c>
      <c r="S20" s="208" t="e">
        <f>IF('Crisis Indicator Data'!#REF!="No Data",1,IF(#REF!&lt;&gt;"",1,0))</f>
        <v>#REF!</v>
      </c>
      <c r="T20" s="208" t="e">
        <f>IF('Crisis Indicator Data'!#REF!="No Data",1,IF(#REF!&lt;&gt;"",1,0))</f>
        <v>#REF!</v>
      </c>
      <c r="U20" s="208" t="e">
        <f>IF('Crisis Indicator Data'!#REF!="No Data",1,IF(#REF!&lt;&gt;"",1,0))</f>
        <v>#REF!</v>
      </c>
      <c r="V20" s="208" t="e">
        <f>IF('Crisis Indicator Data'!#REF!="No Data",1,IF(#REF!&lt;&gt;"",1,0))</f>
        <v>#REF!</v>
      </c>
      <c r="W20" s="208" t="e">
        <f>IF('Crisis Indicator Data'!#REF!="No Data",1,IF(#REF!&lt;&gt;"",1,0))</f>
        <v>#REF!</v>
      </c>
      <c r="X20" s="208" t="e">
        <f>IF('Crisis Indicator Data'!#REF!="No Data",1,IF(#REF!&lt;&gt;"",1,0))</f>
        <v>#REF!</v>
      </c>
      <c r="Y20" s="208" t="e">
        <f>IF('Crisis Indicator Data'!#REF!="No Data",1,IF(#REF!&lt;&gt;"",1,0))</f>
        <v>#REF!</v>
      </c>
      <c r="Z20" s="208" t="e">
        <f>IF('Crisis Indicator Data'!#REF!="No Data",1,IF(#REF!&lt;&gt;"",1,0))</f>
        <v>#REF!</v>
      </c>
      <c r="AA20" s="208" t="e">
        <f>IF('Crisis Indicator Data'!#REF!="No Data",1,IF(#REF!&lt;&gt;"",1,0))</f>
        <v>#REF!</v>
      </c>
      <c r="AB20" s="208" t="e">
        <f>IF('Crisis Indicator Data'!#REF!="No Data",1,IF(#REF!&lt;&gt;"",1,0))</f>
        <v>#REF!</v>
      </c>
      <c r="AC20" s="208" t="e">
        <f>IF('Crisis Indicator Data'!#REF!="No Data",1,IF(#REF!&lt;&gt;"",1,0))</f>
        <v>#REF!</v>
      </c>
      <c r="AD20" s="208" t="e">
        <f>IF('Crisis Indicator Data'!#REF!="No Data",1,IF(#REF!&lt;&gt;"",1,0))</f>
        <v>#REF!</v>
      </c>
      <c r="AE20" s="208" t="e">
        <f>IF('Crisis Indicator Data'!#REF!="No Data",1,IF(#REF!&lt;&gt;"",1,0))</f>
        <v>#REF!</v>
      </c>
      <c r="AF20" s="208" t="e">
        <f>IF('Crisis Indicator Data'!#REF!="No Data",1,IF(#REF!&lt;&gt;"",1,0))</f>
        <v>#REF!</v>
      </c>
      <c r="AG20" s="208" t="e">
        <f>IF('Crisis Indicator Data'!#REF!="No Data",1,IF(#REF!&lt;&gt;"",1,0))</f>
        <v>#REF!</v>
      </c>
      <c r="AH20" s="208" t="e">
        <f>IF('Crisis Indicator Data'!#REF!="No Data",1,IF(#REF!&lt;&gt;"",1,0))</f>
        <v>#REF!</v>
      </c>
      <c r="AI20" s="208" t="e">
        <f>IF('Crisis Indicator Data'!#REF!="No Data",1,IF(#REF!&lt;&gt;"",1,0))</f>
        <v>#REF!</v>
      </c>
      <c r="AJ20" s="208" t="e">
        <f>IF('Crisis Indicator Data'!#REF!="No Data",1,IF(#REF!&lt;&gt;"",1,0))</f>
        <v>#REF!</v>
      </c>
      <c r="AK20" s="208" t="e">
        <f>IF('Crisis Indicator Data'!#REF!="No Data",1,IF(#REF!&lt;&gt;"",1,0))</f>
        <v>#REF!</v>
      </c>
      <c r="AL20" s="208" t="e">
        <f>IF('Crisis Indicator Data'!#REF!="No Data",1,IF(#REF!&lt;&gt;"",1,0))</f>
        <v>#REF!</v>
      </c>
      <c r="AM20" s="208" t="e">
        <f>IF('Crisis Indicator Data'!#REF!="No Data",1,IF(#REF!&lt;&gt;"",1,0))</f>
        <v>#REF!</v>
      </c>
      <c r="AN20" s="208" t="e">
        <f>IF('Crisis Indicator Data'!#REF!="No Data",1,IF(#REF!&lt;&gt;"",1,0))</f>
        <v>#REF!</v>
      </c>
      <c r="AO20" s="208" t="e">
        <f>IF('Crisis Indicator Data'!#REF!="No Data",1,IF(#REF!&lt;&gt;"",1,0))</f>
        <v>#REF!</v>
      </c>
      <c r="AP20" s="208" t="e">
        <f>IF('Crisis Indicator Data'!#REF!="No Data",1,IF(#REF!&lt;&gt;"",1,0))</f>
        <v>#REF!</v>
      </c>
      <c r="AQ20" s="208" t="e">
        <f>IF('Crisis Indicator Data'!#REF!="No Data",1,IF(#REF!&lt;&gt;"",1,0))</f>
        <v>#REF!</v>
      </c>
      <c r="AR20" s="208" t="e">
        <f>IF('Crisis Indicator Data'!#REF!="No Data",1,IF(#REF!&lt;&gt;"",1,0))</f>
        <v>#REF!</v>
      </c>
      <c r="AS20" s="208" t="e">
        <f>IF('Crisis Indicator Data'!#REF!="No Data",1,IF(#REF!&lt;&gt;"",1,0))</f>
        <v>#REF!</v>
      </c>
      <c r="AT20" s="208" t="e">
        <f>IF('Crisis Indicator Data'!#REF!="No Data",1,IF(#REF!&lt;&gt;"",1,0))</f>
        <v>#REF!</v>
      </c>
      <c r="AU20" s="208" t="e">
        <f>IF('Crisis Indicator Data'!#REF!="No Data",1,IF(#REF!&lt;&gt;"",1,0))</f>
        <v>#REF!</v>
      </c>
      <c r="AV20" s="208" t="e">
        <f>IF('Crisis Indicator Data'!#REF!="No Data",1,IF(#REF!&lt;&gt;"",1,0))</f>
        <v>#REF!</v>
      </c>
      <c r="AW20" s="208" t="e">
        <f>IF('Crisis Indicator Data'!#REF!="No Data",1,IF(#REF!&lt;&gt;"",1,0))</f>
        <v>#REF!</v>
      </c>
      <c r="AX20" s="208" t="e">
        <f>IF('Crisis Indicator Data'!#REF!="No Data",1,IF(#REF!&lt;&gt;"",1,0))</f>
        <v>#REF!</v>
      </c>
      <c r="AY20" s="208" t="e">
        <f>IF('Crisis Indicator Data'!#REF!="No Data",1,IF(#REF!&lt;&gt;"",1,0))</f>
        <v>#REF!</v>
      </c>
      <c r="AZ20" s="208" t="e">
        <f>IF('Crisis Indicator Data'!#REF!="No Data",1,IF(#REF!&lt;&gt;"",1,0))</f>
        <v>#REF!</v>
      </c>
      <c r="BA20" t="e">
        <f t="shared" si="0"/>
        <v>#REF!</v>
      </c>
      <c r="BB20" s="22" t="e">
        <f t="shared" si="1"/>
        <v>#REF!</v>
      </c>
    </row>
    <row r="21" spans="1:54" x14ac:dyDescent="0.35">
      <c r="A21" t="s">
        <v>7400</v>
      </c>
      <c r="B21" s="208" t="e">
        <f>IF('Crisis Indicator Data'!#REF!="No Data",1,IF(#REF!&lt;&gt;"",1,0))</f>
        <v>#REF!</v>
      </c>
      <c r="C21" s="208" t="e">
        <f>IF('Crisis Indicator Data'!#REF!="No Data",1,IF(#REF!&lt;&gt;"",1,0))</f>
        <v>#REF!</v>
      </c>
      <c r="D21" s="208" t="e">
        <f>IF('Crisis Indicator Data'!#REF!="No Data",1,IF(#REF!&lt;&gt;"",1,0))</f>
        <v>#REF!</v>
      </c>
      <c r="E21" s="208" t="e">
        <f>IF('Crisis Indicator Data'!#REF!="No Data",1,IF(#REF!&lt;&gt;"",1,0))</f>
        <v>#REF!</v>
      </c>
      <c r="F21" s="208" t="e">
        <f>IF('Crisis Indicator Data'!#REF!="No Data",1,IF(#REF!&lt;&gt;"",1,0))</f>
        <v>#REF!</v>
      </c>
      <c r="G21" s="208" t="e">
        <f>IF('Crisis Indicator Data'!#REF!="No Data",1,IF(#REF!&lt;&gt;"",1,0))</f>
        <v>#REF!</v>
      </c>
      <c r="H21" s="208" t="e">
        <f>IF('Crisis Indicator Data'!#REF!="No Data",1,IF(#REF!&lt;&gt;"",1,0))</f>
        <v>#REF!</v>
      </c>
      <c r="I21" s="208" t="e">
        <f>IF('Crisis Indicator Data'!#REF!="No Data",1,IF(#REF!&lt;&gt;"",1,0))</f>
        <v>#REF!</v>
      </c>
      <c r="J21" s="208" t="e">
        <f>IF('Crisis Indicator Data'!#REF!="No Data",1,IF(#REF!&lt;&gt;"",1,0))</f>
        <v>#REF!</v>
      </c>
      <c r="K21" s="208" t="e">
        <f>IF('Crisis Indicator Data'!#REF!="No Data",1,IF(#REF!&lt;&gt;"",1,0))</f>
        <v>#REF!</v>
      </c>
      <c r="L21" s="208" t="e">
        <f>IF('Crisis Indicator Data'!#REF!="No Data",1,IF(#REF!&lt;&gt;"",1,0))</f>
        <v>#REF!</v>
      </c>
      <c r="M21" s="208" t="e">
        <f>IF('Crisis Indicator Data'!#REF!="No Data",1,IF(#REF!&lt;&gt;"",1,0))</f>
        <v>#REF!</v>
      </c>
      <c r="N21" s="208" t="e">
        <f>IF('Crisis Indicator Data'!#REF!="No Data",1,IF(#REF!&lt;&gt;"",1,0))</f>
        <v>#REF!</v>
      </c>
      <c r="O21" s="208" t="e">
        <f>IF('Crisis Indicator Data'!#REF!="No Data",1,IF(#REF!&lt;&gt;"",1,0))</f>
        <v>#REF!</v>
      </c>
      <c r="P21" s="208" t="e">
        <f>IF('Crisis Indicator Data'!#REF!="No Data",1,IF(#REF!&lt;&gt;"",1,0))</f>
        <v>#REF!</v>
      </c>
      <c r="Q21" s="208" t="e">
        <f>IF('Crisis Indicator Data'!#REF!="No Data",1,IF(#REF!&lt;&gt;"",1,0))</f>
        <v>#REF!</v>
      </c>
      <c r="R21" s="208" t="e">
        <f>IF('Crisis Indicator Data'!#REF!="No Data",1,IF(#REF!&lt;&gt;"",1,0))</f>
        <v>#REF!</v>
      </c>
      <c r="S21" s="208" t="e">
        <f>IF('Crisis Indicator Data'!#REF!="No Data",1,IF(#REF!&lt;&gt;"",1,0))</f>
        <v>#REF!</v>
      </c>
      <c r="T21" s="208" t="e">
        <f>IF('Crisis Indicator Data'!#REF!="No Data",1,IF(#REF!&lt;&gt;"",1,0))</f>
        <v>#REF!</v>
      </c>
      <c r="U21" s="208" t="e">
        <f>IF('Crisis Indicator Data'!#REF!="No Data",1,IF(#REF!&lt;&gt;"",1,0))</f>
        <v>#REF!</v>
      </c>
      <c r="V21" s="208" t="e">
        <f>IF('Crisis Indicator Data'!#REF!="No Data",1,IF(#REF!&lt;&gt;"",1,0))</f>
        <v>#REF!</v>
      </c>
      <c r="W21" s="208" t="e">
        <f>IF('Crisis Indicator Data'!#REF!="No Data",1,IF(#REF!&lt;&gt;"",1,0))</f>
        <v>#REF!</v>
      </c>
      <c r="X21" s="208" t="e">
        <f>IF('Crisis Indicator Data'!#REF!="No Data",1,IF(#REF!&lt;&gt;"",1,0))</f>
        <v>#REF!</v>
      </c>
      <c r="Y21" s="208" t="e">
        <f>IF('Crisis Indicator Data'!#REF!="No Data",1,IF(#REF!&lt;&gt;"",1,0))</f>
        <v>#REF!</v>
      </c>
      <c r="Z21" s="208" t="e">
        <f>IF('Crisis Indicator Data'!#REF!="No Data",1,IF(#REF!&lt;&gt;"",1,0))</f>
        <v>#REF!</v>
      </c>
      <c r="AA21" s="208" t="e">
        <f>IF('Crisis Indicator Data'!#REF!="No Data",1,IF(#REF!&lt;&gt;"",1,0))</f>
        <v>#REF!</v>
      </c>
      <c r="AB21" s="208" t="e">
        <f>IF('Crisis Indicator Data'!#REF!="No Data",1,IF(#REF!&lt;&gt;"",1,0))</f>
        <v>#REF!</v>
      </c>
      <c r="AC21" s="208" t="e">
        <f>IF('Crisis Indicator Data'!#REF!="No Data",1,IF(#REF!&lt;&gt;"",1,0))</f>
        <v>#REF!</v>
      </c>
      <c r="AD21" s="208" t="e">
        <f>IF('Crisis Indicator Data'!#REF!="No Data",1,IF(#REF!&lt;&gt;"",1,0))</f>
        <v>#REF!</v>
      </c>
      <c r="AE21" s="208" t="e">
        <f>IF('Crisis Indicator Data'!#REF!="No Data",1,IF(#REF!&lt;&gt;"",1,0))</f>
        <v>#REF!</v>
      </c>
      <c r="AF21" s="208" t="e">
        <f>IF('Crisis Indicator Data'!#REF!="No Data",1,IF(#REF!&lt;&gt;"",1,0))</f>
        <v>#REF!</v>
      </c>
      <c r="AG21" s="208" t="e">
        <f>IF('Crisis Indicator Data'!#REF!="No Data",1,IF(#REF!&lt;&gt;"",1,0))</f>
        <v>#REF!</v>
      </c>
      <c r="AH21" s="208" t="e">
        <f>IF('Crisis Indicator Data'!#REF!="No Data",1,IF(#REF!&lt;&gt;"",1,0))</f>
        <v>#REF!</v>
      </c>
      <c r="AI21" s="208" t="e">
        <f>IF('Crisis Indicator Data'!#REF!="No Data",1,IF(#REF!&lt;&gt;"",1,0))</f>
        <v>#REF!</v>
      </c>
      <c r="AJ21" s="208" t="e">
        <f>IF('Crisis Indicator Data'!#REF!="No Data",1,IF(#REF!&lt;&gt;"",1,0))</f>
        <v>#REF!</v>
      </c>
      <c r="AK21" s="208" t="e">
        <f>IF('Crisis Indicator Data'!#REF!="No Data",1,IF(#REF!&lt;&gt;"",1,0))</f>
        <v>#REF!</v>
      </c>
      <c r="AL21" s="208" t="e">
        <f>IF('Crisis Indicator Data'!#REF!="No Data",1,IF(#REF!&lt;&gt;"",1,0))</f>
        <v>#REF!</v>
      </c>
      <c r="AM21" s="208" t="e">
        <f>IF('Crisis Indicator Data'!#REF!="No Data",1,IF(#REF!&lt;&gt;"",1,0))</f>
        <v>#REF!</v>
      </c>
      <c r="AN21" s="208" t="e">
        <f>IF('Crisis Indicator Data'!#REF!="No Data",1,IF(#REF!&lt;&gt;"",1,0))</f>
        <v>#REF!</v>
      </c>
      <c r="AO21" s="208" t="e">
        <f>IF('Crisis Indicator Data'!#REF!="No Data",1,IF(#REF!&lt;&gt;"",1,0))</f>
        <v>#REF!</v>
      </c>
      <c r="AP21" s="208" t="e">
        <f>IF('Crisis Indicator Data'!#REF!="No Data",1,IF(#REF!&lt;&gt;"",1,0))</f>
        <v>#REF!</v>
      </c>
      <c r="AQ21" s="208" t="e">
        <f>IF('Crisis Indicator Data'!#REF!="No Data",1,IF(#REF!&lt;&gt;"",1,0))</f>
        <v>#REF!</v>
      </c>
      <c r="AR21" s="208" t="e">
        <f>IF('Crisis Indicator Data'!#REF!="No Data",1,IF(#REF!&lt;&gt;"",1,0))</f>
        <v>#REF!</v>
      </c>
      <c r="AS21" s="208" t="e">
        <f>IF('Crisis Indicator Data'!#REF!="No Data",1,IF(#REF!&lt;&gt;"",1,0))</f>
        <v>#REF!</v>
      </c>
      <c r="AT21" s="208" t="e">
        <f>IF('Crisis Indicator Data'!#REF!="No Data",1,IF(#REF!&lt;&gt;"",1,0))</f>
        <v>#REF!</v>
      </c>
      <c r="AU21" s="208" t="e">
        <f>IF('Crisis Indicator Data'!#REF!="No Data",1,IF(#REF!&lt;&gt;"",1,0))</f>
        <v>#REF!</v>
      </c>
      <c r="AV21" s="208" t="e">
        <f>IF('Crisis Indicator Data'!#REF!="No Data",1,IF(#REF!&lt;&gt;"",1,0))</f>
        <v>#REF!</v>
      </c>
      <c r="AW21" s="208" t="e">
        <f>IF('Crisis Indicator Data'!#REF!="No Data",1,IF(#REF!&lt;&gt;"",1,0))</f>
        <v>#REF!</v>
      </c>
      <c r="AX21" s="208" t="e">
        <f>IF('Crisis Indicator Data'!#REF!="No Data",1,IF(#REF!&lt;&gt;"",1,0))</f>
        <v>#REF!</v>
      </c>
      <c r="AY21" s="208" t="e">
        <f>IF('Crisis Indicator Data'!#REF!="No Data",1,IF(#REF!&lt;&gt;"",1,0))</f>
        <v>#REF!</v>
      </c>
      <c r="AZ21" s="208" t="e">
        <f>IF('Crisis Indicator Data'!#REF!="No Data",1,IF(#REF!&lt;&gt;"",1,0))</f>
        <v>#REF!</v>
      </c>
      <c r="BA21" t="e">
        <f t="shared" si="0"/>
        <v>#REF!</v>
      </c>
      <c r="BB21" s="22" t="e">
        <f t="shared" si="1"/>
        <v>#REF!</v>
      </c>
    </row>
    <row r="22" spans="1:54" x14ac:dyDescent="0.35">
      <c r="A22" t="s">
        <v>7402</v>
      </c>
      <c r="B22" s="208" t="e">
        <f>IF('Crisis Indicator Data'!#REF!="No Data",1,IF(#REF!&lt;&gt;"",1,0))</f>
        <v>#REF!</v>
      </c>
      <c r="C22" s="208" t="e">
        <f>IF('Crisis Indicator Data'!#REF!="No Data",1,IF(#REF!&lt;&gt;"",1,0))</f>
        <v>#REF!</v>
      </c>
      <c r="D22" s="208" t="e">
        <f>IF('Crisis Indicator Data'!#REF!="No Data",1,IF(#REF!&lt;&gt;"",1,0))</f>
        <v>#REF!</v>
      </c>
      <c r="E22" s="208" t="e">
        <f>IF('Crisis Indicator Data'!#REF!="No Data",1,IF(#REF!&lt;&gt;"",1,0))</f>
        <v>#REF!</v>
      </c>
      <c r="F22" s="208" t="e">
        <f>IF('Crisis Indicator Data'!#REF!="No Data",1,IF(#REF!&lt;&gt;"",1,0))</f>
        <v>#REF!</v>
      </c>
      <c r="G22" s="208" t="e">
        <f>IF('Crisis Indicator Data'!#REF!="No Data",1,IF(#REF!&lt;&gt;"",1,0))</f>
        <v>#REF!</v>
      </c>
      <c r="H22" s="208" t="e">
        <f>IF('Crisis Indicator Data'!#REF!="No Data",1,IF(#REF!&lt;&gt;"",1,0))</f>
        <v>#REF!</v>
      </c>
      <c r="I22" s="208" t="e">
        <f>IF('Crisis Indicator Data'!#REF!="No Data",1,IF(#REF!&lt;&gt;"",1,0))</f>
        <v>#REF!</v>
      </c>
      <c r="J22" s="208" t="e">
        <f>IF('Crisis Indicator Data'!#REF!="No Data",1,IF(#REF!&lt;&gt;"",1,0))</f>
        <v>#REF!</v>
      </c>
      <c r="K22" s="208" t="e">
        <f>IF('Crisis Indicator Data'!#REF!="No Data",1,IF(#REF!&lt;&gt;"",1,0))</f>
        <v>#REF!</v>
      </c>
      <c r="L22" s="208" t="e">
        <f>IF('Crisis Indicator Data'!#REF!="No Data",1,IF(#REF!&lt;&gt;"",1,0))</f>
        <v>#REF!</v>
      </c>
      <c r="M22" s="208" t="e">
        <f>IF('Crisis Indicator Data'!#REF!="No Data",1,IF(#REF!&lt;&gt;"",1,0))</f>
        <v>#REF!</v>
      </c>
      <c r="N22" s="208" t="e">
        <f>IF('Crisis Indicator Data'!#REF!="No Data",1,IF(#REF!&lt;&gt;"",1,0))</f>
        <v>#REF!</v>
      </c>
      <c r="O22" s="208" t="e">
        <f>IF('Crisis Indicator Data'!#REF!="No Data",1,IF(#REF!&lt;&gt;"",1,0))</f>
        <v>#REF!</v>
      </c>
      <c r="P22" s="208" t="e">
        <f>IF('Crisis Indicator Data'!#REF!="No Data",1,IF(#REF!&lt;&gt;"",1,0))</f>
        <v>#REF!</v>
      </c>
      <c r="Q22" s="208" t="e">
        <f>IF('Crisis Indicator Data'!#REF!="No Data",1,IF(#REF!&lt;&gt;"",1,0))</f>
        <v>#REF!</v>
      </c>
      <c r="R22" s="208" t="e">
        <f>IF('Crisis Indicator Data'!#REF!="No Data",1,IF(#REF!&lt;&gt;"",1,0))</f>
        <v>#REF!</v>
      </c>
      <c r="S22" s="208" t="e">
        <f>IF('Crisis Indicator Data'!#REF!="No Data",1,IF(#REF!&lt;&gt;"",1,0))</f>
        <v>#REF!</v>
      </c>
      <c r="T22" s="208" t="e">
        <f>IF('Crisis Indicator Data'!#REF!="No Data",1,IF(#REF!&lt;&gt;"",1,0))</f>
        <v>#REF!</v>
      </c>
      <c r="U22" s="208" t="e">
        <f>IF('Crisis Indicator Data'!#REF!="No Data",1,IF(#REF!&lt;&gt;"",1,0))</f>
        <v>#REF!</v>
      </c>
      <c r="V22" s="208" t="e">
        <f>IF('Crisis Indicator Data'!#REF!="No Data",1,IF(#REF!&lt;&gt;"",1,0))</f>
        <v>#REF!</v>
      </c>
      <c r="W22" s="208" t="e">
        <f>IF('Crisis Indicator Data'!#REF!="No Data",1,IF(#REF!&lt;&gt;"",1,0))</f>
        <v>#REF!</v>
      </c>
      <c r="X22" s="208" t="e">
        <f>IF('Crisis Indicator Data'!#REF!="No Data",1,IF(#REF!&lt;&gt;"",1,0))</f>
        <v>#REF!</v>
      </c>
      <c r="Y22" s="208" t="e">
        <f>IF('Crisis Indicator Data'!#REF!="No Data",1,IF(#REF!&lt;&gt;"",1,0))</f>
        <v>#REF!</v>
      </c>
      <c r="Z22" s="208" t="e">
        <f>IF('Crisis Indicator Data'!#REF!="No Data",1,IF(#REF!&lt;&gt;"",1,0))</f>
        <v>#REF!</v>
      </c>
      <c r="AA22" s="208" t="e">
        <f>IF('Crisis Indicator Data'!#REF!="No Data",1,IF(#REF!&lt;&gt;"",1,0))</f>
        <v>#REF!</v>
      </c>
      <c r="AB22" s="208" t="e">
        <f>IF('Crisis Indicator Data'!#REF!="No Data",1,IF(#REF!&lt;&gt;"",1,0))</f>
        <v>#REF!</v>
      </c>
      <c r="AC22" s="208" t="e">
        <f>IF('Crisis Indicator Data'!#REF!="No Data",1,IF(#REF!&lt;&gt;"",1,0))</f>
        <v>#REF!</v>
      </c>
      <c r="AD22" s="208" t="e">
        <f>IF('Crisis Indicator Data'!#REF!="No Data",1,IF(#REF!&lt;&gt;"",1,0))</f>
        <v>#REF!</v>
      </c>
      <c r="AE22" s="208" t="e">
        <f>IF('Crisis Indicator Data'!#REF!="No Data",1,IF(#REF!&lt;&gt;"",1,0))</f>
        <v>#REF!</v>
      </c>
      <c r="AF22" s="208" t="e">
        <f>IF('Crisis Indicator Data'!#REF!="No Data",1,IF(#REF!&lt;&gt;"",1,0))</f>
        <v>#REF!</v>
      </c>
      <c r="AG22" s="208" t="e">
        <f>IF('Crisis Indicator Data'!#REF!="No Data",1,IF(#REF!&lt;&gt;"",1,0))</f>
        <v>#REF!</v>
      </c>
      <c r="AH22" s="208" t="e">
        <f>IF('Crisis Indicator Data'!#REF!="No Data",1,IF(#REF!&lt;&gt;"",1,0))</f>
        <v>#REF!</v>
      </c>
      <c r="AI22" s="208" t="e">
        <f>IF('Crisis Indicator Data'!#REF!="No Data",1,IF(#REF!&lt;&gt;"",1,0))</f>
        <v>#REF!</v>
      </c>
      <c r="AJ22" s="208" t="e">
        <f>IF('Crisis Indicator Data'!#REF!="No Data",1,IF(#REF!&lt;&gt;"",1,0))</f>
        <v>#REF!</v>
      </c>
      <c r="AK22" s="208" t="e">
        <f>IF('Crisis Indicator Data'!#REF!="No Data",1,IF(#REF!&lt;&gt;"",1,0))</f>
        <v>#REF!</v>
      </c>
      <c r="AL22" s="208" t="e">
        <f>IF('Crisis Indicator Data'!#REF!="No Data",1,IF(#REF!&lt;&gt;"",1,0))</f>
        <v>#REF!</v>
      </c>
      <c r="AM22" s="208" t="e">
        <f>IF('Crisis Indicator Data'!#REF!="No Data",1,IF(#REF!&lt;&gt;"",1,0))</f>
        <v>#REF!</v>
      </c>
      <c r="AN22" s="208" t="e">
        <f>IF('Crisis Indicator Data'!#REF!="No Data",1,IF(#REF!&lt;&gt;"",1,0))</f>
        <v>#REF!</v>
      </c>
      <c r="AO22" s="208" t="e">
        <f>IF('Crisis Indicator Data'!#REF!="No Data",1,IF(#REF!&lt;&gt;"",1,0))</f>
        <v>#REF!</v>
      </c>
      <c r="AP22" s="208" t="e">
        <f>IF('Crisis Indicator Data'!#REF!="No Data",1,IF(#REF!&lt;&gt;"",1,0))</f>
        <v>#REF!</v>
      </c>
      <c r="AQ22" s="208" t="e">
        <f>IF('Crisis Indicator Data'!#REF!="No Data",1,IF(#REF!&lt;&gt;"",1,0))</f>
        <v>#REF!</v>
      </c>
      <c r="AR22" s="208" t="e">
        <f>IF('Crisis Indicator Data'!#REF!="No Data",1,IF(#REF!&lt;&gt;"",1,0))</f>
        <v>#REF!</v>
      </c>
      <c r="AS22" s="208" t="e">
        <f>IF('Crisis Indicator Data'!#REF!="No Data",1,IF(#REF!&lt;&gt;"",1,0))</f>
        <v>#REF!</v>
      </c>
      <c r="AT22" s="208" t="e">
        <f>IF('Crisis Indicator Data'!#REF!="No Data",1,IF(#REF!&lt;&gt;"",1,0))</f>
        <v>#REF!</v>
      </c>
      <c r="AU22" s="208" t="e">
        <f>IF('Crisis Indicator Data'!#REF!="No Data",1,IF(#REF!&lt;&gt;"",1,0))</f>
        <v>#REF!</v>
      </c>
      <c r="AV22" s="208" t="e">
        <f>IF('Crisis Indicator Data'!#REF!="No Data",1,IF(#REF!&lt;&gt;"",1,0))</f>
        <v>#REF!</v>
      </c>
      <c r="AW22" s="208" t="e">
        <f>IF('Crisis Indicator Data'!#REF!="No Data",1,IF(#REF!&lt;&gt;"",1,0))</f>
        <v>#REF!</v>
      </c>
      <c r="AX22" s="208" t="e">
        <f>IF('Crisis Indicator Data'!#REF!="No Data",1,IF(#REF!&lt;&gt;"",1,0))</f>
        <v>#REF!</v>
      </c>
      <c r="AY22" s="208" t="e">
        <f>IF('Crisis Indicator Data'!#REF!="No Data",1,IF(#REF!&lt;&gt;"",1,0))</f>
        <v>#REF!</v>
      </c>
      <c r="AZ22" s="208" t="e">
        <f>IF('Crisis Indicator Data'!#REF!="No Data",1,IF(#REF!&lt;&gt;"",1,0))</f>
        <v>#REF!</v>
      </c>
      <c r="BA22" t="e">
        <f t="shared" si="0"/>
        <v>#REF!</v>
      </c>
      <c r="BB22" s="22" t="e">
        <f t="shared" si="1"/>
        <v>#REF!</v>
      </c>
    </row>
    <row r="23" spans="1:54" x14ac:dyDescent="0.35">
      <c r="A23" t="s">
        <v>7404</v>
      </c>
      <c r="B23" s="208" t="e">
        <f>IF('Crisis Indicator Data'!#REF!="No Data",1,IF(#REF!&lt;&gt;"",1,0))</f>
        <v>#REF!</v>
      </c>
      <c r="C23" s="208" t="e">
        <f>IF('Crisis Indicator Data'!#REF!="No Data",1,IF(#REF!&lt;&gt;"",1,0))</f>
        <v>#REF!</v>
      </c>
      <c r="D23" s="208" t="e">
        <f>IF('Crisis Indicator Data'!#REF!="No Data",1,IF(#REF!&lt;&gt;"",1,0))</f>
        <v>#REF!</v>
      </c>
      <c r="E23" s="208" t="e">
        <f>IF('Crisis Indicator Data'!#REF!="No Data",1,IF(#REF!&lt;&gt;"",1,0))</f>
        <v>#REF!</v>
      </c>
      <c r="F23" s="208" t="e">
        <f>IF('Crisis Indicator Data'!#REF!="No Data",1,IF(#REF!&lt;&gt;"",1,0))</f>
        <v>#REF!</v>
      </c>
      <c r="G23" s="208" t="e">
        <f>IF('Crisis Indicator Data'!#REF!="No Data",1,IF(#REF!&lt;&gt;"",1,0))</f>
        <v>#REF!</v>
      </c>
      <c r="H23" s="208" t="e">
        <f>IF('Crisis Indicator Data'!#REF!="No Data",1,IF(#REF!&lt;&gt;"",1,0))</f>
        <v>#REF!</v>
      </c>
      <c r="I23" s="208" t="e">
        <f>IF('Crisis Indicator Data'!#REF!="No Data",1,IF(#REF!&lt;&gt;"",1,0))</f>
        <v>#REF!</v>
      </c>
      <c r="J23" s="208" t="e">
        <f>IF('Crisis Indicator Data'!#REF!="No Data",1,IF(#REF!&lt;&gt;"",1,0))</f>
        <v>#REF!</v>
      </c>
      <c r="K23" s="208" t="e">
        <f>IF('Crisis Indicator Data'!#REF!="No Data",1,IF(#REF!&lt;&gt;"",1,0))</f>
        <v>#REF!</v>
      </c>
      <c r="L23" s="208" t="e">
        <f>IF('Crisis Indicator Data'!#REF!="No Data",1,IF(#REF!&lt;&gt;"",1,0))</f>
        <v>#REF!</v>
      </c>
      <c r="M23" s="208" t="e">
        <f>IF('Crisis Indicator Data'!#REF!="No Data",1,IF(#REF!&lt;&gt;"",1,0))</f>
        <v>#REF!</v>
      </c>
      <c r="N23" s="208" t="e">
        <f>IF('Crisis Indicator Data'!#REF!="No Data",1,IF(#REF!&lt;&gt;"",1,0))</f>
        <v>#REF!</v>
      </c>
      <c r="O23" s="208" t="e">
        <f>IF('Crisis Indicator Data'!#REF!="No Data",1,IF(#REF!&lt;&gt;"",1,0))</f>
        <v>#REF!</v>
      </c>
      <c r="P23" s="208" t="e">
        <f>IF('Crisis Indicator Data'!#REF!="No Data",1,IF(#REF!&lt;&gt;"",1,0))</f>
        <v>#REF!</v>
      </c>
      <c r="Q23" s="208" t="e">
        <f>IF('Crisis Indicator Data'!#REF!="No Data",1,IF(#REF!&lt;&gt;"",1,0))</f>
        <v>#REF!</v>
      </c>
      <c r="R23" s="208" t="e">
        <f>IF('Crisis Indicator Data'!#REF!="No Data",1,IF(#REF!&lt;&gt;"",1,0))</f>
        <v>#REF!</v>
      </c>
      <c r="S23" s="208" t="e">
        <f>IF('Crisis Indicator Data'!#REF!="No Data",1,IF(#REF!&lt;&gt;"",1,0))</f>
        <v>#REF!</v>
      </c>
      <c r="T23" s="208" t="e">
        <f>IF('Crisis Indicator Data'!#REF!="No Data",1,IF(#REF!&lt;&gt;"",1,0))</f>
        <v>#REF!</v>
      </c>
      <c r="U23" s="208" t="e">
        <f>IF('Crisis Indicator Data'!#REF!="No Data",1,IF(#REF!&lt;&gt;"",1,0))</f>
        <v>#REF!</v>
      </c>
      <c r="V23" s="208" t="e">
        <f>IF('Crisis Indicator Data'!#REF!="No Data",1,IF(#REF!&lt;&gt;"",1,0))</f>
        <v>#REF!</v>
      </c>
      <c r="W23" s="208" t="e">
        <f>IF('Crisis Indicator Data'!#REF!="No Data",1,IF(#REF!&lt;&gt;"",1,0))</f>
        <v>#REF!</v>
      </c>
      <c r="X23" s="208" t="e">
        <f>IF('Crisis Indicator Data'!#REF!="No Data",1,IF(#REF!&lt;&gt;"",1,0))</f>
        <v>#REF!</v>
      </c>
      <c r="Y23" s="208" t="e">
        <f>IF('Crisis Indicator Data'!#REF!="No Data",1,IF(#REF!&lt;&gt;"",1,0))</f>
        <v>#REF!</v>
      </c>
      <c r="Z23" s="208" t="e">
        <f>IF('Crisis Indicator Data'!#REF!="No Data",1,IF(#REF!&lt;&gt;"",1,0))</f>
        <v>#REF!</v>
      </c>
      <c r="AA23" s="208" t="e">
        <f>IF('Crisis Indicator Data'!#REF!="No Data",1,IF(#REF!&lt;&gt;"",1,0))</f>
        <v>#REF!</v>
      </c>
      <c r="AB23" s="208" t="e">
        <f>IF('Crisis Indicator Data'!#REF!="No Data",1,IF(#REF!&lt;&gt;"",1,0))</f>
        <v>#REF!</v>
      </c>
      <c r="AC23" s="208" t="e">
        <f>IF('Crisis Indicator Data'!#REF!="No Data",1,IF(#REF!&lt;&gt;"",1,0))</f>
        <v>#REF!</v>
      </c>
      <c r="AD23" s="208" t="e">
        <f>IF('Crisis Indicator Data'!#REF!="No Data",1,IF(#REF!&lt;&gt;"",1,0))</f>
        <v>#REF!</v>
      </c>
      <c r="AE23" s="208" t="e">
        <f>IF('Crisis Indicator Data'!#REF!="No Data",1,IF(#REF!&lt;&gt;"",1,0))</f>
        <v>#REF!</v>
      </c>
      <c r="AF23" s="208" t="e">
        <f>IF('Crisis Indicator Data'!#REF!="No Data",1,IF(#REF!&lt;&gt;"",1,0))</f>
        <v>#REF!</v>
      </c>
      <c r="AG23" s="208" t="e">
        <f>IF('Crisis Indicator Data'!#REF!="No Data",1,IF(#REF!&lt;&gt;"",1,0))</f>
        <v>#REF!</v>
      </c>
      <c r="AH23" s="208" t="e">
        <f>IF('Crisis Indicator Data'!#REF!="No Data",1,IF(#REF!&lt;&gt;"",1,0))</f>
        <v>#REF!</v>
      </c>
      <c r="AI23" s="208" t="e">
        <f>IF('Crisis Indicator Data'!#REF!="No Data",1,IF(#REF!&lt;&gt;"",1,0))</f>
        <v>#REF!</v>
      </c>
      <c r="AJ23" s="208" t="e">
        <f>IF('Crisis Indicator Data'!#REF!="No Data",1,IF(#REF!&lt;&gt;"",1,0))</f>
        <v>#REF!</v>
      </c>
      <c r="AK23" s="208" t="e">
        <f>IF('Crisis Indicator Data'!#REF!="No Data",1,IF(#REF!&lt;&gt;"",1,0))</f>
        <v>#REF!</v>
      </c>
      <c r="AL23" s="208" t="e">
        <f>IF('Crisis Indicator Data'!#REF!="No Data",1,IF(#REF!&lt;&gt;"",1,0))</f>
        <v>#REF!</v>
      </c>
      <c r="AM23" s="208" t="e">
        <f>IF('Crisis Indicator Data'!#REF!="No Data",1,IF(#REF!&lt;&gt;"",1,0))</f>
        <v>#REF!</v>
      </c>
      <c r="AN23" s="208" t="e">
        <f>IF('Crisis Indicator Data'!#REF!="No Data",1,IF(#REF!&lt;&gt;"",1,0))</f>
        <v>#REF!</v>
      </c>
      <c r="AO23" s="208" t="e">
        <f>IF('Crisis Indicator Data'!#REF!="No Data",1,IF(#REF!&lt;&gt;"",1,0))</f>
        <v>#REF!</v>
      </c>
      <c r="AP23" s="208" t="e">
        <f>IF('Crisis Indicator Data'!#REF!="No Data",1,IF(#REF!&lt;&gt;"",1,0))</f>
        <v>#REF!</v>
      </c>
      <c r="AQ23" s="208" t="e">
        <f>IF('Crisis Indicator Data'!#REF!="No Data",1,IF(#REF!&lt;&gt;"",1,0))</f>
        <v>#REF!</v>
      </c>
      <c r="AR23" s="208" t="e">
        <f>IF('Crisis Indicator Data'!#REF!="No Data",1,IF(#REF!&lt;&gt;"",1,0))</f>
        <v>#REF!</v>
      </c>
      <c r="AS23" s="208" t="e">
        <f>IF('Crisis Indicator Data'!#REF!="No Data",1,IF(#REF!&lt;&gt;"",1,0))</f>
        <v>#REF!</v>
      </c>
      <c r="AT23" s="208" t="e">
        <f>IF('Crisis Indicator Data'!#REF!="No Data",1,IF(#REF!&lt;&gt;"",1,0))</f>
        <v>#REF!</v>
      </c>
      <c r="AU23" s="208" t="e">
        <f>IF('Crisis Indicator Data'!#REF!="No Data",1,IF(#REF!&lt;&gt;"",1,0))</f>
        <v>#REF!</v>
      </c>
      <c r="AV23" s="208" t="e">
        <f>IF('Crisis Indicator Data'!#REF!="No Data",1,IF(#REF!&lt;&gt;"",1,0))</f>
        <v>#REF!</v>
      </c>
      <c r="AW23" s="208" t="e">
        <f>IF('Crisis Indicator Data'!#REF!="No Data",1,IF(#REF!&lt;&gt;"",1,0))</f>
        <v>#REF!</v>
      </c>
      <c r="AX23" s="208" t="e">
        <f>IF('Crisis Indicator Data'!#REF!="No Data",1,IF(#REF!&lt;&gt;"",1,0))</f>
        <v>#REF!</v>
      </c>
      <c r="AY23" s="208" t="e">
        <f>IF('Crisis Indicator Data'!#REF!="No Data",1,IF(#REF!&lt;&gt;"",1,0))</f>
        <v>#REF!</v>
      </c>
      <c r="AZ23" s="208" t="e">
        <f>IF('Crisis Indicator Data'!#REF!="No Data",1,IF(#REF!&lt;&gt;"",1,0))</f>
        <v>#REF!</v>
      </c>
      <c r="BA23" t="e">
        <f t="shared" si="0"/>
        <v>#REF!</v>
      </c>
      <c r="BB23" s="22" t="e">
        <f t="shared" si="1"/>
        <v>#REF!</v>
      </c>
    </row>
    <row r="24" spans="1:54" x14ac:dyDescent="0.35">
      <c r="A24" t="s">
        <v>7405</v>
      </c>
      <c r="B24" s="208" t="e">
        <f>IF('Crisis Indicator Data'!#REF!="No Data",1,IF(#REF!&lt;&gt;"",1,0))</f>
        <v>#REF!</v>
      </c>
      <c r="C24" s="208" t="e">
        <f>IF('Crisis Indicator Data'!#REF!="No Data",1,IF(#REF!&lt;&gt;"",1,0))</f>
        <v>#REF!</v>
      </c>
      <c r="D24" s="208" t="e">
        <f>IF('Crisis Indicator Data'!#REF!="No Data",1,IF(#REF!&lt;&gt;"",1,0))</f>
        <v>#REF!</v>
      </c>
      <c r="E24" s="208" t="e">
        <f>IF('Crisis Indicator Data'!#REF!="No Data",1,IF(#REF!&lt;&gt;"",1,0))</f>
        <v>#REF!</v>
      </c>
      <c r="F24" s="208" t="e">
        <f>IF('Crisis Indicator Data'!#REF!="No Data",1,IF(#REF!&lt;&gt;"",1,0))</f>
        <v>#REF!</v>
      </c>
      <c r="G24" s="208" t="e">
        <f>IF('Crisis Indicator Data'!#REF!="No Data",1,IF(#REF!&lt;&gt;"",1,0))</f>
        <v>#REF!</v>
      </c>
      <c r="H24" s="208" t="e">
        <f>IF('Crisis Indicator Data'!#REF!="No Data",1,IF(#REF!&lt;&gt;"",1,0))</f>
        <v>#REF!</v>
      </c>
      <c r="I24" s="208" t="e">
        <f>IF('Crisis Indicator Data'!#REF!="No Data",1,IF(#REF!&lt;&gt;"",1,0))</f>
        <v>#REF!</v>
      </c>
      <c r="J24" s="208" t="e">
        <f>IF('Crisis Indicator Data'!#REF!="No Data",1,IF(#REF!&lt;&gt;"",1,0))</f>
        <v>#REF!</v>
      </c>
      <c r="K24" s="208" t="e">
        <f>IF('Crisis Indicator Data'!#REF!="No Data",1,IF(#REF!&lt;&gt;"",1,0))</f>
        <v>#REF!</v>
      </c>
      <c r="L24" s="208" t="e">
        <f>IF('Crisis Indicator Data'!#REF!="No Data",1,IF(#REF!&lt;&gt;"",1,0))</f>
        <v>#REF!</v>
      </c>
      <c r="M24" s="208" t="e">
        <f>IF('Crisis Indicator Data'!#REF!="No Data",1,IF(#REF!&lt;&gt;"",1,0))</f>
        <v>#REF!</v>
      </c>
      <c r="N24" s="208" t="e">
        <f>IF('Crisis Indicator Data'!#REF!="No Data",1,IF(#REF!&lt;&gt;"",1,0))</f>
        <v>#REF!</v>
      </c>
      <c r="O24" s="208" t="e">
        <f>IF('Crisis Indicator Data'!#REF!="No Data",1,IF(#REF!&lt;&gt;"",1,0))</f>
        <v>#REF!</v>
      </c>
      <c r="P24" s="208" t="e">
        <f>IF('Crisis Indicator Data'!#REF!="No Data",1,IF(#REF!&lt;&gt;"",1,0))</f>
        <v>#REF!</v>
      </c>
      <c r="Q24" s="208" t="e">
        <f>IF('Crisis Indicator Data'!#REF!="No Data",1,IF(#REF!&lt;&gt;"",1,0))</f>
        <v>#REF!</v>
      </c>
      <c r="R24" s="208" t="e">
        <f>IF('Crisis Indicator Data'!#REF!="No Data",1,IF(#REF!&lt;&gt;"",1,0))</f>
        <v>#REF!</v>
      </c>
      <c r="S24" s="208" t="e">
        <f>IF('Crisis Indicator Data'!#REF!="No Data",1,IF(#REF!&lt;&gt;"",1,0))</f>
        <v>#REF!</v>
      </c>
      <c r="T24" s="208" t="e">
        <f>IF('Crisis Indicator Data'!#REF!="No Data",1,IF(#REF!&lt;&gt;"",1,0))</f>
        <v>#REF!</v>
      </c>
      <c r="U24" s="208" t="e">
        <f>IF('Crisis Indicator Data'!#REF!="No Data",1,IF(#REF!&lt;&gt;"",1,0))</f>
        <v>#REF!</v>
      </c>
      <c r="V24" s="208" t="e">
        <f>IF('Crisis Indicator Data'!#REF!="No Data",1,IF(#REF!&lt;&gt;"",1,0))</f>
        <v>#REF!</v>
      </c>
      <c r="W24" s="208" t="e">
        <f>IF('Crisis Indicator Data'!#REF!="No Data",1,IF(#REF!&lt;&gt;"",1,0))</f>
        <v>#REF!</v>
      </c>
      <c r="X24" s="208" t="e">
        <f>IF('Crisis Indicator Data'!#REF!="No Data",1,IF(#REF!&lt;&gt;"",1,0))</f>
        <v>#REF!</v>
      </c>
      <c r="Y24" s="208" t="e">
        <f>IF('Crisis Indicator Data'!#REF!="No Data",1,IF(#REF!&lt;&gt;"",1,0))</f>
        <v>#REF!</v>
      </c>
      <c r="Z24" s="208" t="e">
        <f>IF('Crisis Indicator Data'!#REF!="No Data",1,IF(#REF!&lt;&gt;"",1,0))</f>
        <v>#REF!</v>
      </c>
      <c r="AA24" s="208" t="e">
        <f>IF('Crisis Indicator Data'!#REF!="No Data",1,IF(#REF!&lt;&gt;"",1,0))</f>
        <v>#REF!</v>
      </c>
      <c r="AB24" s="208" t="e">
        <f>IF('Crisis Indicator Data'!#REF!="No Data",1,IF(#REF!&lt;&gt;"",1,0))</f>
        <v>#REF!</v>
      </c>
      <c r="AC24" s="208" t="e">
        <f>IF('Crisis Indicator Data'!#REF!="No Data",1,IF(#REF!&lt;&gt;"",1,0))</f>
        <v>#REF!</v>
      </c>
      <c r="AD24" s="208" t="e">
        <f>IF('Crisis Indicator Data'!#REF!="No Data",1,IF(#REF!&lt;&gt;"",1,0))</f>
        <v>#REF!</v>
      </c>
      <c r="AE24" s="208" t="e">
        <f>IF('Crisis Indicator Data'!#REF!="No Data",1,IF(#REF!&lt;&gt;"",1,0))</f>
        <v>#REF!</v>
      </c>
      <c r="AF24" s="208" t="e">
        <f>IF('Crisis Indicator Data'!#REF!="No Data",1,IF(#REF!&lt;&gt;"",1,0))</f>
        <v>#REF!</v>
      </c>
      <c r="AG24" s="208" t="e">
        <f>IF('Crisis Indicator Data'!#REF!="No Data",1,IF(#REF!&lt;&gt;"",1,0))</f>
        <v>#REF!</v>
      </c>
      <c r="AH24" s="208" t="e">
        <f>IF('Crisis Indicator Data'!#REF!="No Data",1,IF(#REF!&lt;&gt;"",1,0))</f>
        <v>#REF!</v>
      </c>
      <c r="AI24" s="208" t="e">
        <f>IF('Crisis Indicator Data'!#REF!="No Data",1,IF(#REF!&lt;&gt;"",1,0))</f>
        <v>#REF!</v>
      </c>
      <c r="AJ24" s="208" t="e">
        <f>IF('Crisis Indicator Data'!#REF!="No Data",1,IF(#REF!&lt;&gt;"",1,0))</f>
        <v>#REF!</v>
      </c>
      <c r="AK24" s="208" t="e">
        <f>IF('Crisis Indicator Data'!#REF!="No Data",1,IF(#REF!&lt;&gt;"",1,0))</f>
        <v>#REF!</v>
      </c>
      <c r="AL24" s="208" t="e">
        <f>IF('Crisis Indicator Data'!#REF!="No Data",1,IF(#REF!&lt;&gt;"",1,0))</f>
        <v>#REF!</v>
      </c>
      <c r="AM24" s="208" t="e">
        <f>IF('Crisis Indicator Data'!#REF!="No Data",1,IF(#REF!&lt;&gt;"",1,0))</f>
        <v>#REF!</v>
      </c>
      <c r="AN24" s="208" t="e">
        <f>IF('Crisis Indicator Data'!#REF!="No Data",1,IF(#REF!&lt;&gt;"",1,0))</f>
        <v>#REF!</v>
      </c>
      <c r="AO24" s="208" t="e">
        <f>IF('Crisis Indicator Data'!#REF!="No Data",1,IF(#REF!&lt;&gt;"",1,0))</f>
        <v>#REF!</v>
      </c>
      <c r="AP24" s="208" t="e">
        <f>IF('Crisis Indicator Data'!#REF!="No Data",1,IF(#REF!&lt;&gt;"",1,0))</f>
        <v>#REF!</v>
      </c>
      <c r="AQ24" s="208" t="e">
        <f>IF('Crisis Indicator Data'!#REF!="No Data",1,IF(#REF!&lt;&gt;"",1,0))</f>
        <v>#REF!</v>
      </c>
      <c r="AR24" s="208" t="e">
        <f>IF('Crisis Indicator Data'!#REF!="No Data",1,IF(#REF!&lt;&gt;"",1,0))</f>
        <v>#REF!</v>
      </c>
      <c r="AS24" s="208" t="e">
        <f>IF('Crisis Indicator Data'!#REF!="No Data",1,IF(#REF!&lt;&gt;"",1,0))</f>
        <v>#REF!</v>
      </c>
      <c r="AT24" s="208" t="e">
        <f>IF('Crisis Indicator Data'!#REF!="No Data",1,IF(#REF!&lt;&gt;"",1,0))</f>
        <v>#REF!</v>
      </c>
      <c r="AU24" s="208" t="e">
        <f>IF('Crisis Indicator Data'!#REF!="No Data",1,IF(#REF!&lt;&gt;"",1,0))</f>
        <v>#REF!</v>
      </c>
      <c r="AV24" s="208" t="e">
        <f>IF('Crisis Indicator Data'!#REF!="No Data",1,IF(#REF!&lt;&gt;"",1,0))</f>
        <v>#REF!</v>
      </c>
      <c r="AW24" s="208" t="e">
        <f>IF('Crisis Indicator Data'!#REF!="No Data",1,IF(#REF!&lt;&gt;"",1,0))</f>
        <v>#REF!</v>
      </c>
      <c r="AX24" s="208" t="e">
        <f>IF('Crisis Indicator Data'!#REF!="No Data",1,IF(#REF!&lt;&gt;"",1,0))</f>
        <v>#REF!</v>
      </c>
      <c r="AY24" s="208" t="e">
        <f>IF('Crisis Indicator Data'!#REF!="No Data",1,IF(#REF!&lt;&gt;"",1,0))</f>
        <v>#REF!</v>
      </c>
      <c r="AZ24" s="208" t="e">
        <f>IF('Crisis Indicator Data'!#REF!="No Data",1,IF(#REF!&lt;&gt;"",1,0))</f>
        <v>#REF!</v>
      </c>
      <c r="BA24" t="e">
        <f t="shared" si="0"/>
        <v>#REF!</v>
      </c>
      <c r="BB24" s="22" t="e">
        <f t="shared" si="1"/>
        <v>#REF!</v>
      </c>
    </row>
    <row r="25" spans="1:54" x14ac:dyDescent="0.35">
      <c r="A25" t="s">
        <v>7407</v>
      </c>
      <c r="B25" s="208" t="e">
        <f>IF('Crisis Indicator Data'!#REF!="No Data",1,IF(#REF!&lt;&gt;"",1,0))</f>
        <v>#REF!</v>
      </c>
      <c r="C25" s="208" t="e">
        <f>IF('Crisis Indicator Data'!#REF!="No Data",1,IF(#REF!&lt;&gt;"",1,0))</f>
        <v>#REF!</v>
      </c>
      <c r="D25" s="208" t="e">
        <f>IF('Crisis Indicator Data'!#REF!="No Data",1,IF(#REF!&lt;&gt;"",1,0))</f>
        <v>#REF!</v>
      </c>
      <c r="E25" s="208" t="e">
        <f>IF('Crisis Indicator Data'!#REF!="No Data",1,IF(#REF!&lt;&gt;"",1,0))</f>
        <v>#REF!</v>
      </c>
      <c r="F25" s="208" t="e">
        <f>IF('Crisis Indicator Data'!#REF!="No Data",1,IF(#REF!&lt;&gt;"",1,0))</f>
        <v>#REF!</v>
      </c>
      <c r="G25" s="208" t="e">
        <f>IF('Crisis Indicator Data'!#REF!="No Data",1,IF(#REF!&lt;&gt;"",1,0))</f>
        <v>#REF!</v>
      </c>
      <c r="H25" s="208" t="e">
        <f>IF('Crisis Indicator Data'!#REF!="No Data",1,IF(#REF!&lt;&gt;"",1,0))</f>
        <v>#REF!</v>
      </c>
      <c r="I25" s="208" t="e">
        <f>IF('Crisis Indicator Data'!#REF!="No Data",1,IF(#REF!&lt;&gt;"",1,0))</f>
        <v>#REF!</v>
      </c>
      <c r="J25" s="208" t="e">
        <f>IF('Crisis Indicator Data'!#REF!="No Data",1,IF(#REF!&lt;&gt;"",1,0))</f>
        <v>#REF!</v>
      </c>
      <c r="K25" s="208" t="e">
        <f>IF('Crisis Indicator Data'!#REF!="No Data",1,IF(#REF!&lt;&gt;"",1,0))</f>
        <v>#REF!</v>
      </c>
      <c r="L25" s="208" t="e">
        <f>IF('Crisis Indicator Data'!#REF!="No Data",1,IF(#REF!&lt;&gt;"",1,0))</f>
        <v>#REF!</v>
      </c>
      <c r="M25" s="208" t="e">
        <f>IF('Crisis Indicator Data'!#REF!="No Data",1,IF(#REF!&lt;&gt;"",1,0))</f>
        <v>#REF!</v>
      </c>
      <c r="N25" s="208" t="e">
        <f>IF('Crisis Indicator Data'!#REF!="No Data",1,IF(#REF!&lt;&gt;"",1,0))</f>
        <v>#REF!</v>
      </c>
      <c r="O25" s="208" t="e">
        <f>IF('Crisis Indicator Data'!#REF!="No Data",1,IF(#REF!&lt;&gt;"",1,0))</f>
        <v>#REF!</v>
      </c>
      <c r="P25" s="208" t="e">
        <f>IF('Crisis Indicator Data'!#REF!="No Data",1,IF(#REF!&lt;&gt;"",1,0))</f>
        <v>#REF!</v>
      </c>
      <c r="Q25" s="208" t="e">
        <f>IF('Crisis Indicator Data'!#REF!="No Data",1,IF(#REF!&lt;&gt;"",1,0))</f>
        <v>#REF!</v>
      </c>
      <c r="R25" s="208" t="e">
        <f>IF('Crisis Indicator Data'!#REF!="No Data",1,IF(#REF!&lt;&gt;"",1,0))</f>
        <v>#REF!</v>
      </c>
      <c r="S25" s="208" t="e">
        <f>IF('Crisis Indicator Data'!#REF!="No Data",1,IF(#REF!&lt;&gt;"",1,0))</f>
        <v>#REF!</v>
      </c>
      <c r="T25" s="208" t="e">
        <f>IF('Crisis Indicator Data'!#REF!="No Data",1,IF(#REF!&lt;&gt;"",1,0))</f>
        <v>#REF!</v>
      </c>
      <c r="U25" s="208" t="e">
        <f>IF('Crisis Indicator Data'!#REF!="No Data",1,IF(#REF!&lt;&gt;"",1,0))</f>
        <v>#REF!</v>
      </c>
      <c r="V25" s="208" t="e">
        <f>IF('Crisis Indicator Data'!#REF!="No Data",1,IF(#REF!&lt;&gt;"",1,0))</f>
        <v>#REF!</v>
      </c>
      <c r="W25" s="208" t="e">
        <f>IF('Crisis Indicator Data'!#REF!="No Data",1,IF(#REF!&lt;&gt;"",1,0))</f>
        <v>#REF!</v>
      </c>
      <c r="X25" s="208" t="e">
        <f>IF('Crisis Indicator Data'!#REF!="No Data",1,IF(#REF!&lt;&gt;"",1,0))</f>
        <v>#REF!</v>
      </c>
      <c r="Y25" s="208" t="e">
        <f>IF('Crisis Indicator Data'!#REF!="No Data",1,IF(#REF!&lt;&gt;"",1,0))</f>
        <v>#REF!</v>
      </c>
      <c r="Z25" s="208" t="e">
        <f>IF('Crisis Indicator Data'!#REF!="No Data",1,IF(#REF!&lt;&gt;"",1,0))</f>
        <v>#REF!</v>
      </c>
      <c r="AA25" s="208" t="e">
        <f>IF('Crisis Indicator Data'!#REF!="No Data",1,IF(#REF!&lt;&gt;"",1,0))</f>
        <v>#REF!</v>
      </c>
      <c r="AB25" s="208" t="e">
        <f>IF('Crisis Indicator Data'!#REF!="No Data",1,IF(#REF!&lt;&gt;"",1,0))</f>
        <v>#REF!</v>
      </c>
      <c r="AC25" s="208" t="e">
        <f>IF('Crisis Indicator Data'!#REF!="No Data",1,IF(#REF!&lt;&gt;"",1,0))</f>
        <v>#REF!</v>
      </c>
      <c r="AD25" s="208" t="e">
        <f>IF('Crisis Indicator Data'!#REF!="No Data",1,IF(#REF!&lt;&gt;"",1,0))</f>
        <v>#REF!</v>
      </c>
      <c r="AE25" s="208" t="e">
        <f>IF('Crisis Indicator Data'!#REF!="No Data",1,IF(#REF!&lt;&gt;"",1,0))</f>
        <v>#REF!</v>
      </c>
      <c r="AF25" s="208" t="e">
        <f>IF('Crisis Indicator Data'!#REF!="No Data",1,IF(#REF!&lt;&gt;"",1,0))</f>
        <v>#REF!</v>
      </c>
      <c r="AG25" s="208" t="e">
        <f>IF('Crisis Indicator Data'!#REF!="No Data",1,IF(#REF!&lt;&gt;"",1,0))</f>
        <v>#REF!</v>
      </c>
      <c r="AH25" s="208" t="e">
        <f>IF('Crisis Indicator Data'!#REF!="No Data",1,IF(#REF!&lt;&gt;"",1,0))</f>
        <v>#REF!</v>
      </c>
      <c r="AI25" s="208" t="e">
        <f>IF('Crisis Indicator Data'!#REF!="No Data",1,IF(#REF!&lt;&gt;"",1,0))</f>
        <v>#REF!</v>
      </c>
      <c r="AJ25" s="208" t="e">
        <f>IF('Crisis Indicator Data'!#REF!="No Data",1,IF(#REF!&lt;&gt;"",1,0))</f>
        <v>#REF!</v>
      </c>
      <c r="AK25" s="208" t="e">
        <f>IF('Crisis Indicator Data'!#REF!="No Data",1,IF(#REF!&lt;&gt;"",1,0))</f>
        <v>#REF!</v>
      </c>
      <c r="AL25" s="208" t="e">
        <f>IF('Crisis Indicator Data'!#REF!="No Data",1,IF(#REF!&lt;&gt;"",1,0))</f>
        <v>#REF!</v>
      </c>
      <c r="AM25" s="208" t="e">
        <f>IF('Crisis Indicator Data'!#REF!="No Data",1,IF(#REF!&lt;&gt;"",1,0))</f>
        <v>#REF!</v>
      </c>
      <c r="AN25" s="208" t="e">
        <f>IF('Crisis Indicator Data'!#REF!="No Data",1,IF(#REF!&lt;&gt;"",1,0))</f>
        <v>#REF!</v>
      </c>
      <c r="AO25" s="208" t="e">
        <f>IF('Crisis Indicator Data'!#REF!="No Data",1,IF(#REF!&lt;&gt;"",1,0))</f>
        <v>#REF!</v>
      </c>
      <c r="AP25" s="208" t="e">
        <f>IF('Crisis Indicator Data'!#REF!="No Data",1,IF(#REF!&lt;&gt;"",1,0))</f>
        <v>#REF!</v>
      </c>
      <c r="AQ25" s="208" t="e">
        <f>IF('Crisis Indicator Data'!#REF!="No Data",1,IF(#REF!&lt;&gt;"",1,0))</f>
        <v>#REF!</v>
      </c>
      <c r="AR25" s="208" t="e">
        <f>IF('Crisis Indicator Data'!#REF!="No Data",1,IF(#REF!&lt;&gt;"",1,0))</f>
        <v>#REF!</v>
      </c>
      <c r="AS25" s="208" t="e">
        <f>IF('Crisis Indicator Data'!#REF!="No Data",1,IF(#REF!&lt;&gt;"",1,0))</f>
        <v>#REF!</v>
      </c>
      <c r="AT25" s="208" t="e">
        <f>IF('Crisis Indicator Data'!#REF!="No Data",1,IF(#REF!&lt;&gt;"",1,0))</f>
        <v>#REF!</v>
      </c>
      <c r="AU25" s="208" t="e">
        <f>IF('Crisis Indicator Data'!#REF!="No Data",1,IF(#REF!&lt;&gt;"",1,0))</f>
        <v>#REF!</v>
      </c>
      <c r="AV25" s="208" t="e">
        <f>IF('Crisis Indicator Data'!#REF!="No Data",1,IF(#REF!&lt;&gt;"",1,0))</f>
        <v>#REF!</v>
      </c>
      <c r="AW25" s="208" t="e">
        <f>IF('Crisis Indicator Data'!#REF!="No Data",1,IF(#REF!&lt;&gt;"",1,0))</f>
        <v>#REF!</v>
      </c>
      <c r="AX25" s="208" t="e">
        <f>IF('Crisis Indicator Data'!#REF!="No Data",1,IF(#REF!&lt;&gt;"",1,0))</f>
        <v>#REF!</v>
      </c>
      <c r="AY25" s="208" t="e">
        <f>IF('Crisis Indicator Data'!#REF!="No Data",1,IF(#REF!&lt;&gt;"",1,0))</f>
        <v>#REF!</v>
      </c>
      <c r="AZ25" s="208" t="e">
        <f>IF('Crisis Indicator Data'!#REF!="No Data",1,IF(#REF!&lt;&gt;"",1,0))</f>
        <v>#REF!</v>
      </c>
      <c r="BA25" t="e">
        <f t="shared" si="0"/>
        <v>#REF!</v>
      </c>
      <c r="BB25" s="22" t="e">
        <f t="shared" si="1"/>
        <v>#REF!</v>
      </c>
    </row>
    <row r="26" spans="1:54" x14ac:dyDescent="0.35">
      <c r="A26" t="s">
        <v>7409</v>
      </c>
      <c r="B26" s="208" t="e">
        <f>IF('Crisis Indicator Data'!#REF!="No Data",1,IF(#REF!&lt;&gt;"",1,0))</f>
        <v>#REF!</v>
      </c>
      <c r="C26" s="208" t="e">
        <f>IF('Crisis Indicator Data'!#REF!="No Data",1,IF(#REF!&lt;&gt;"",1,0))</f>
        <v>#REF!</v>
      </c>
      <c r="D26" s="208" t="e">
        <f>IF('Crisis Indicator Data'!#REF!="No Data",1,IF(#REF!&lt;&gt;"",1,0))</f>
        <v>#REF!</v>
      </c>
      <c r="E26" s="208" t="e">
        <f>IF('Crisis Indicator Data'!#REF!="No Data",1,IF(#REF!&lt;&gt;"",1,0))</f>
        <v>#REF!</v>
      </c>
      <c r="F26" s="208" t="e">
        <f>IF('Crisis Indicator Data'!#REF!="No Data",1,IF(#REF!&lt;&gt;"",1,0))</f>
        <v>#REF!</v>
      </c>
      <c r="G26" s="208" t="e">
        <f>IF('Crisis Indicator Data'!#REF!="No Data",1,IF(#REF!&lt;&gt;"",1,0))</f>
        <v>#REF!</v>
      </c>
      <c r="H26" s="208" t="e">
        <f>IF('Crisis Indicator Data'!#REF!="No Data",1,IF(#REF!&lt;&gt;"",1,0))</f>
        <v>#REF!</v>
      </c>
      <c r="I26" s="208" t="e">
        <f>IF('Crisis Indicator Data'!#REF!="No Data",1,IF(#REF!&lt;&gt;"",1,0))</f>
        <v>#REF!</v>
      </c>
      <c r="J26" s="208" t="e">
        <f>IF('Crisis Indicator Data'!#REF!="No Data",1,IF(#REF!&lt;&gt;"",1,0))</f>
        <v>#REF!</v>
      </c>
      <c r="K26" s="208" t="e">
        <f>IF('Crisis Indicator Data'!#REF!="No Data",1,IF(#REF!&lt;&gt;"",1,0))</f>
        <v>#REF!</v>
      </c>
      <c r="L26" s="208" t="e">
        <f>IF('Crisis Indicator Data'!#REF!="No Data",1,IF(#REF!&lt;&gt;"",1,0))</f>
        <v>#REF!</v>
      </c>
      <c r="M26" s="208" t="e">
        <f>IF('Crisis Indicator Data'!#REF!="No Data",1,IF(#REF!&lt;&gt;"",1,0))</f>
        <v>#REF!</v>
      </c>
      <c r="N26" s="208" t="e">
        <f>IF('Crisis Indicator Data'!#REF!="No Data",1,IF(#REF!&lt;&gt;"",1,0))</f>
        <v>#REF!</v>
      </c>
      <c r="O26" s="208" t="e">
        <f>IF('Crisis Indicator Data'!#REF!="No Data",1,IF(#REF!&lt;&gt;"",1,0))</f>
        <v>#REF!</v>
      </c>
      <c r="P26" s="208" t="e">
        <f>IF('Crisis Indicator Data'!#REF!="No Data",1,IF(#REF!&lt;&gt;"",1,0))</f>
        <v>#REF!</v>
      </c>
      <c r="Q26" s="208" t="e">
        <f>IF('Crisis Indicator Data'!#REF!="No Data",1,IF(#REF!&lt;&gt;"",1,0))</f>
        <v>#REF!</v>
      </c>
      <c r="R26" s="208" t="e">
        <f>IF('Crisis Indicator Data'!#REF!="No Data",1,IF(#REF!&lt;&gt;"",1,0))</f>
        <v>#REF!</v>
      </c>
      <c r="S26" s="208" t="e">
        <f>IF('Crisis Indicator Data'!#REF!="No Data",1,IF(#REF!&lt;&gt;"",1,0))</f>
        <v>#REF!</v>
      </c>
      <c r="T26" s="208" t="e">
        <f>IF('Crisis Indicator Data'!#REF!="No Data",1,IF(#REF!&lt;&gt;"",1,0))</f>
        <v>#REF!</v>
      </c>
      <c r="U26" s="208" t="e">
        <f>IF('Crisis Indicator Data'!#REF!="No Data",1,IF(#REF!&lt;&gt;"",1,0))</f>
        <v>#REF!</v>
      </c>
      <c r="V26" s="208" t="e">
        <f>IF('Crisis Indicator Data'!#REF!="No Data",1,IF(#REF!&lt;&gt;"",1,0))</f>
        <v>#REF!</v>
      </c>
      <c r="W26" s="208" t="e">
        <f>IF('Crisis Indicator Data'!#REF!="No Data",1,IF(#REF!&lt;&gt;"",1,0))</f>
        <v>#REF!</v>
      </c>
      <c r="X26" s="208" t="e">
        <f>IF('Crisis Indicator Data'!#REF!="No Data",1,IF(#REF!&lt;&gt;"",1,0))</f>
        <v>#REF!</v>
      </c>
      <c r="Y26" s="208" t="e">
        <f>IF('Crisis Indicator Data'!#REF!="No Data",1,IF(#REF!&lt;&gt;"",1,0))</f>
        <v>#REF!</v>
      </c>
      <c r="Z26" s="208" t="e">
        <f>IF('Crisis Indicator Data'!#REF!="No Data",1,IF(#REF!&lt;&gt;"",1,0))</f>
        <v>#REF!</v>
      </c>
      <c r="AA26" s="208" t="e">
        <f>IF('Crisis Indicator Data'!#REF!="No Data",1,IF(#REF!&lt;&gt;"",1,0))</f>
        <v>#REF!</v>
      </c>
      <c r="AB26" s="208" t="e">
        <f>IF('Crisis Indicator Data'!#REF!="No Data",1,IF(#REF!&lt;&gt;"",1,0))</f>
        <v>#REF!</v>
      </c>
      <c r="AC26" s="208" t="e">
        <f>IF('Crisis Indicator Data'!#REF!="No Data",1,IF(#REF!&lt;&gt;"",1,0))</f>
        <v>#REF!</v>
      </c>
      <c r="AD26" s="208" t="e">
        <f>IF('Crisis Indicator Data'!#REF!="No Data",1,IF(#REF!&lt;&gt;"",1,0))</f>
        <v>#REF!</v>
      </c>
      <c r="AE26" s="208" t="e">
        <f>IF('Crisis Indicator Data'!#REF!="No Data",1,IF(#REF!&lt;&gt;"",1,0))</f>
        <v>#REF!</v>
      </c>
      <c r="AF26" s="208" t="e">
        <f>IF('Crisis Indicator Data'!#REF!="No Data",1,IF(#REF!&lt;&gt;"",1,0))</f>
        <v>#REF!</v>
      </c>
      <c r="AG26" s="208" t="e">
        <f>IF('Crisis Indicator Data'!#REF!="No Data",1,IF(#REF!&lt;&gt;"",1,0))</f>
        <v>#REF!</v>
      </c>
      <c r="AH26" s="208" t="e">
        <f>IF('Crisis Indicator Data'!#REF!="No Data",1,IF(#REF!&lt;&gt;"",1,0))</f>
        <v>#REF!</v>
      </c>
      <c r="AI26" s="208" t="e">
        <f>IF('Crisis Indicator Data'!#REF!="No Data",1,IF(#REF!&lt;&gt;"",1,0))</f>
        <v>#REF!</v>
      </c>
      <c r="AJ26" s="208" t="e">
        <f>IF('Crisis Indicator Data'!#REF!="No Data",1,IF(#REF!&lt;&gt;"",1,0))</f>
        <v>#REF!</v>
      </c>
      <c r="AK26" s="208" t="e">
        <f>IF('Crisis Indicator Data'!#REF!="No Data",1,IF(#REF!&lt;&gt;"",1,0))</f>
        <v>#REF!</v>
      </c>
      <c r="AL26" s="208" t="e">
        <f>IF('Crisis Indicator Data'!#REF!="No Data",1,IF(#REF!&lt;&gt;"",1,0))</f>
        <v>#REF!</v>
      </c>
      <c r="AM26" s="208" t="e">
        <f>IF('Crisis Indicator Data'!#REF!="No Data",1,IF(#REF!&lt;&gt;"",1,0))</f>
        <v>#REF!</v>
      </c>
      <c r="AN26" s="208" t="e">
        <f>IF('Crisis Indicator Data'!#REF!="No Data",1,IF(#REF!&lt;&gt;"",1,0))</f>
        <v>#REF!</v>
      </c>
      <c r="AO26" s="208" t="e">
        <f>IF('Crisis Indicator Data'!#REF!="No Data",1,IF(#REF!&lt;&gt;"",1,0))</f>
        <v>#REF!</v>
      </c>
      <c r="AP26" s="208" t="e">
        <f>IF('Crisis Indicator Data'!#REF!="No Data",1,IF(#REF!&lt;&gt;"",1,0))</f>
        <v>#REF!</v>
      </c>
      <c r="AQ26" s="208" t="e">
        <f>IF('Crisis Indicator Data'!#REF!="No Data",1,IF(#REF!&lt;&gt;"",1,0))</f>
        <v>#REF!</v>
      </c>
      <c r="AR26" s="208" t="e">
        <f>IF('Crisis Indicator Data'!#REF!="No Data",1,IF(#REF!&lt;&gt;"",1,0))</f>
        <v>#REF!</v>
      </c>
      <c r="AS26" s="208" t="e">
        <f>IF('Crisis Indicator Data'!#REF!="No Data",1,IF(#REF!&lt;&gt;"",1,0))</f>
        <v>#REF!</v>
      </c>
      <c r="AT26" s="208" t="e">
        <f>IF('Crisis Indicator Data'!#REF!="No Data",1,IF(#REF!&lt;&gt;"",1,0))</f>
        <v>#REF!</v>
      </c>
      <c r="AU26" s="208" t="e">
        <f>IF('Crisis Indicator Data'!#REF!="No Data",1,IF(#REF!&lt;&gt;"",1,0))</f>
        <v>#REF!</v>
      </c>
      <c r="AV26" s="208" t="e">
        <f>IF('Crisis Indicator Data'!#REF!="No Data",1,IF(#REF!&lt;&gt;"",1,0))</f>
        <v>#REF!</v>
      </c>
      <c r="AW26" s="208" t="e">
        <f>IF('Crisis Indicator Data'!#REF!="No Data",1,IF(#REF!&lt;&gt;"",1,0))</f>
        <v>#REF!</v>
      </c>
      <c r="AX26" s="208" t="e">
        <f>IF('Crisis Indicator Data'!#REF!="No Data",1,IF(#REF!&lt;&gt;"",1,0))</f>
        <v>#REF!</v>
      </c>
      <c r="AY26" s="208" t="e">
        <f>IF('Crisis Indicator Data'!#REF!="No Data",1,IF(#REF!&lt;&gt;"",1,0))</f>
        <v>#REF!</v>
      </c>
      <c r="AZ26" s="208" t="e">
        <f>IF('Crisis Indicator Data'!#REF!="No Data",1,IF(#REF!&lt;&gt;"",1,0))</f>
        <v>#REF!</v>
      </c>
      <c r="BA26" t="e">
        <f t="shared" si="0"/>
        <v>#REF!</v>
      </c>
      <c r="BB26" s="22" t="e">
        <f t="shared" si="1"/>
        <v>#REF!</v>
      </c>
    </row>
    <row r="27" spans="1:54" x14ac:dyDescent="0.35">
      <c r="A27" t="s">
        <v>7410</v>
      </c>
      <c r="B27" s="208" t="e">
        <f>IF('Crisis Indicator Data'!#REF!="No Data",1,IF(#REF!&lt;&gt;"",1,0))</f>
        <v>#REF!</v>
      </c>
      <c r="C27" s="208" t="e">
        <f>IF('Crisis Indicator Data'!#REF!="No Data",1,IF(#REF!&lt;&gt;"",1,0))</f>
        <v>#REF!</v>
      </c>
      <c r="D27" s="208" t="e">
        <f>IF('Crisis Indicator Data'!#REF!="No Data",1,IF(#REF!&lt;&gt;"",1,0))</f>
        <v>#REF!</v>
      </c>
      <c r="E27" s="208" t="e">
        <f>IF('Crisis Indicator Data'!#REF!="No Data",1,IF(#REF!&lt;&gt;"",1,0))</f>
        <v>#REF!</v>
      </c>
      <c r="F27" s="208" t="e">
        <f>IF('Crisis Indicator Data'!#REF!="No Data",1,IF(#REF!&lt;&gt;"",1,0))</f>
        <v>#REF!</v>
      </c>
      <c r="G27" s="208" t="e">
        <f>IF('Crisis Indicator Data'!#REF!="No Data",1,IF(#REF!&lt;&gt;"",1,0))</f>
        <v>#REF!</v>
      </c>
      <c r="H27" s="208" t="e">
        <f>IF('Crisis Indicator Data'!#REF!="No Data",1,IF(#REF!&lt;&gt;"",1,0))</f>
        <v>#REF!</v>
      </c>
      <c r="I27" s="208" t="e">
        <f>IF('Crisis Indicator Data'!#REF!="No Data",1,IF(#REF!&lt;&gt;"",1,0))</f>
        <v>#REF!</v>
      </c>
      <c r="J27" s="208" t="e">
        <f>IF('Crisis Indicator Data'!#REF!="No Data",1,IF(#REF!&lt;&gt;"",1,0))</f>
        <v>#REF!</v>
      </c>
      <c r="K27" s="208" t="e">
        <f>IF('Crisis Indicator Data'!#REF!="No Data",1,IF(#REF!&lt;&gt;"",1,0))</f>
        <v>#REF!</v>
      </c>
      <c r="L27" s="208" t="e">
        <f>IF('Crisis Indicator Data'!#REF!="No Data",1,IF(#REF!&lt;&gt;"",1,0))</f>
        <v>#REF!</v>
      </c>
      <c r="M27" s="208" t="e">
        <f>IF('Crisis Indicator Data'!#REF!="No Data",1,IF(#REF!&lt;&gt;"",1,0))</f>
        <v>#REF!</v>
      </c>
      <c r="N27" s="208" t="e">
        <f>IF('Crisis Indicator Data'!#REF!="No Data",1,IF(#REF!&lt;&gt;"",1,0))</f>
        <v>#REF!</v>
      </c>
      <c r="O27" s="208" t="e">
        <f>IF('Crisis Indicator Data'!#REF!="No Data",1,IF(#REF!&lt;&gt;"",1,0))</f>
        <v>#REF!</v>
      </c>
      <c r="P27" s="208" t="e">
        <f>IF('Crisis Indicator Data'!#REF!="No Data",1,IF(#REF!&lt;&gt;"",1,0))</f>
        <v>#REF!</v>
      </c>
      <c r="Q27" s="208" t="e">
        <f>IF('Crisis Indicator Data'!#REF!="No Data",1,IF(#REF!&lt;&gt;"",1,0))</f>
        <v>#REF!</v>
      </c>
      <c r="R27" s="208" t="e">
        <f>IF('Crisis Indicator Data'!#REF!="No Data",1,IF(#REF!&lt;&gt;"",1,0))</f>
        <v>#REF!</v>
      </c>
      <c r="S27" s="208" t="e">
        <f>IF('Crisis Indicator Data'!#REF!="No Data",1,IF(#REF!&lt;&gt;"",1,0))</f>
        <v>#REF!</v>
      </c>
      <c r="T27" s="208" t="e">
        <f>IF('Crisis Indicator Data'!#REF!="No Data",1,IF(#REF!&lt;&gt;"",1,0))</f>
        <v>#REF!</v>
      </c>
      <c r="U27" s="208" t="e">
        <f>IF('Crisis Indicator Data'!#REF!="No Data",1,IF(#REF!&lt;&gt;"",1,0))</f>
        <v>#REF!</v>
      </c>
      <c r="V27" s="208" t="e">
        <f>IF('Crisis Indicator Data'!#REF!="No Data",1,IF(#REF!&lt;&gt;"",1,0))</f>
        <v>#REF!</v>
      </c>
      <c r="W27" s="208" t="e">
        <f>IF('Crisis Indicator Data'!#REF!="No Data",1,IF(#REF!&lt;&gt;"",1,0))</f>
        <v>#REF!</v>
      </c>
      <c r="X27" s="208" t="e">
        <f>IF('Crisis Indicator Data'!#REF!="No Data",1,IF(#REF!&lt;&gt;"",1,0))</f>
        <v>#REF!</v>
      </c>
      <c r="Y27" s="208" t="e">
        <f>IF('Crisis Indicator Data'!#REF!="No Data",1,IF(#REF!&lt;&gt;"",1,0))</f>
        <v>#REF!</v>
      </c>
      <c r="Z27" s="208" t="e">
        <f>IF('Crisis Indicator Data'!#REF!="No Data",1,IF(#REF!&lt;&gt;"",1,0))</f>
        <v>#REF!</v>
      </c>
      <c r="AA27" s="208" t="e">
        <f>IF('Crisis Indicator Data'!#REF!="No Data",1,IF(#REF!&lt;&gt;"",1,0))</f>
        <v>#REF!</v>
      </c>
      <c r="AB27" s="208" t="e">
        <f>IF('Crisis Indicator Data'!#REF!="No Data",1,IF(#REF!&lt;&gt;"",1,0))</f>
        <v>#REF!</v>
      </c>
      <c r="AC27" s="208" t="e">
        <f>IF('Crisis Indicator Data'!#REF!="No Data",1,IF(#REF!&lt;&gt;"",1,0))</f>
        <v>#REF!</v>
      </c>
      <c r="AD27" s="208" t="e">
        <f>IF('Crisis Indicator Data'!#REF!="No Data",1,IF(#REF!&lt;&gt;"",1,0))</f>
        <v>#REF!</v>
      </c>
      <c r="AE27" s="208" t="e">
        <f>IF('Crisis Indicator Data'!#REF!="No Data",1,IF(#REF!&lt;&gt;"",1,0))</f>
        <v>#REF!</v>
      </c>
      <c r="AF27" s="208" t="e">
        <f>IF('Crisis Indicator Data'!#REF!="No Data",1,IF(#REF!&lt;&gt;"",1,0))</f>
        <v>#REF!</v>
      </c>
      <c r="AG27" s="208" t="e">
        <f>IF('Crisis Indicator Data'!#REF!="No Data",1,IF(#REF!&lt;&gt;"",1,0))</f>
        <v>#REF!</v>
      </c>
      <c r="AH27" s="208" t="e">
        <f>IF('Crisis Indicator Data'!#REF!="No Data",1,IF(#REF!&lt;&gt;"",1,0))</f>
        <v>#REF!</v>
      </c>
      <c r="AI27" s="208" t="e">
        <f>IF('Crisis Indicator Data'!#REF!="No Data",1,IF(#REF!&lt;&gt;"",1,0))</f>
        <v>#REF!</v>
      </c>
      <c r="AJ27" s="208" t="e">
        <f>IF('Crisis Indicator Data'!#REF!="No Data",1,IF(#REF!&lt;&gt;"",1,0))</f>
        <v>#REF!</v>
      </c>
      <c r="AK27" s="208" t="e">
        <f>IF('Crisis Indicator Data'!#REF!="No Data",1,IF(#REF!&lt;&gt;"",1,0))</f>
        <v>#REF!</v>
      </c>
      <c r="AL27" s="208" t="e">
        <f>IF('Crisis Indicator Data'!#REF!="No Data",1,IF(#REF!&lt;&gt;"",1,0))</f>
        <v>#REF!</v>
      </c>
      <c r="AM27" s="208" t="e">
        <f>IF('Crisis Indicator Data'!#REF!="No Data",1,IF(#REF!&lt;&gt;"",1,0))</f>
        <v>#REF!</v>
      </c>
      <c r="AN27" s="208" t="e">
        <f>IF('Crisis Indicator Data'!#REF!="No Data",1,IF(#REF!&lt;&gt;"",1,0))</f>
        <v>#REF!</v>
      </c>
      <c r="AO27" s="208" t="e">
        <f>IF('Crisis Indicator Data'!#REF!="No Data",1,IF(#REF!&lt;&gt;"",1,0))</f>
        <v>#REF!</v>
      </c>
      <c r="AP27" s="208" t="e">
        <f>IF('Crisis Indicator Data'!#REF!="No Data",1,IF(#REF!&lt;&gt;"",1,0))</f>
        <v>#REF!</v>
      </c>
      <c r="AQ27" s="208" t="e">
        <f>IF('Crisis Indicator Data'!#REF!="No Data",1,IF(#REF!&lt;&gt;"",1,0))</f>
        <v>#REF!</v>
      </c>
      <c r="AR27" s="208" t="e">
        <f>IF('Crisis Indicator Data'!#REF!="No Data",1,IF(#REF!&lt;&gt;"",1,0))</f>
        <v>#REF!</v>
      </c>
      <c r="AS27" s="208" t="e">
        <f>IF('Crisis Indicator Data'!#REF!="No Data",1,IF(#REF!&lt;&gt;"",1,0))</f>
        <v>#REF!</v>
      </c>
      <c r="AT27" s="208" t="e">
        <f>IF('Crisis Indicator Data'!#REF!="No Data",1,IF(#REF!&lt;&gt;"",1,0))</f>
        <v>#REF!</v>
      </c>
      <c r="AU27" s="208" t="e">
        <f>IF('Crisis Indicator Data'!#REF!="No Data",1,IF(#REF!&lt;&gt;"",1,0))</f>
        <v>#REF!</v>
      </c>
      <c r="AV27" s="208" t="e">
        <f>IF('Crisis Indicator Data'!#REF!="No Data",1,IF(#REF!&lt;&gt;"",1,0))</f>
        <v>#REF!</v>
      </c>
      <c r="AW27" s="208" t="e">
        <f>IF('Crisis Indicator Data'!#REF!="No Data",1,IF(#REF!&lt;&gt;"",1,0))</f>
        <v>#REF!</v>
      </c>
      <c r="AX27" s="208" t="e">
        <f>IF('Crisis Indicator Data'!#REF!="No Data",1,IF(#REF!&lt;&gt;"",1,0))</f>
        <v>#REF!</v>
      </c>
      <c r="AY27" s="208" t="e">
        <f>IF('Crisis Indicator Data'!#REF!="No Data",1,IF(#REF!&lt;&gt;"",1,0))</f>
        <v>#REF!</v>
      </c>
      <c r="AZ27" s="208" t="e">
        <f>IF('Crisis Indicator Data'!#REF!="No Data",1,IF(#REF!&lt;&gt;"",1,0))</f>
        <v>#REF!</v>
      </c>
      <c r="BA27" t="e">
        <f t="shared" si="0"/>
        <v>#REF!</v>
      </c>
      <c r="BB27" s="22" t="e">
        <f t="shared" si="1"/>
        <v>#REF!</v>
      </c>
    </row>
    <row r="28" spans="1:54" x14ac:dyDescent="0.35">
      <c r="A28" t="s">
        <v>7411</v>
      </c>
      <c r="B28" s="208" t="e">
        <f>IF('Crisis Indicator Data'!#REF!="No Data",1,IF(#REF!&lt;&gt;"",1,0))</f>
        <v>#REF!</v>
      </c>
      <c r="C28" s="208" t="e">
        <f>IF('Crisis Indicator Data'!#REF!="No Data",1,IF(#REF!&lt;&gt;"",1,0))</f>
        <v>#REF!</v>
      </c>
      <c r="D28" s="208" t="e">
        <f>IF('Crisis Indicator Data'!#REF!="No Data",1,IF(#REF!&lt;&gt;"",1,0))</f>
        <v>#REF!</v>
      </c>
      <c r="E28" s="208" t="e">
        <f>IF('Crisis Indicator Data'!#REF!="No Data",1,IF(#REF!&lt;&gt;"",1,0))</f>
        <v>#REF!</v>
      </c>
      <c r="F28" s="208" t="e">
        <f>IF('Crisis Indicator Data'!#REF!="No Data",1,IF(#REF!&lt;&gt;"",1,0))</f>
        <v>#REF!</v>
      </c>
      <c r="G28" s="208" t="e">
        <f>IF('Crisis Indicator Data'!#REF!="No Data",1,IF(#REF!&lt;&gt;"",1,0))</f>
        <v>#REF!</v>
      </c>
      <c r="H28" s="208" t="e">
        <f>IF('Crisis Indicator Data'!#REF!="No Data",1,IF(#REF!&lt;&gt;"",1,0))</f>
        <v>#REF!</v>
      </c>
      <c r="I28" s="208" t="e">
        <f>IF('Crisis Indicator Data'!#REF!="No Data",1,IF(#REF!&lt;&gt;"",1,0))</f>
        <v>#REF!</v>
      </c>
      <c r="J28" s="208" t="e">
        <f>IF('Crisis Indicator Data'!#REF!="No Data",1,IF(#REF!&lt;&gt;"",1,0))</f>
        <v>#REF!</v>
      </c>
      <c r="K28" s="208" t="e">
        <f>IF('Crisis Indicator Data'!#REF!="No Data",1,IF(#REF!&lt;&gt;"",1,0))</f>
        <v>#REF!</v>
      </c>
      <c r="L28" s="208" t="e">
        <f>IF('Crisis Indicator Data'!#REF!="No Data",1,IF(#REF!&lt;&gt;"",1,0))</f>
        <v>#REF!</v>
      </c>
      <c r="M28" s="208" t="e">
        <f>IF('Crisis Indicator Data'!#REF!="No Data",1,IF(#REF!&lt;&gt;"",1,0))</f>
        <v>#REF!</v>
      </c>
      <c r="N28" s="208" t="e">
        <f>IF('Crisis Indicator Data'!#REF!="No Data",1,IF(#REF!&lt;&gt;"",1,0))</f>
        <v>#REF!</v>
      </c>
      <c r="O28" s="208" t="e">
        <f>IF('Crisis Indicator Data'!#REF!="No Data",1,IF(#REF!&lt;&gt;"",1,0))</f>
        <v>#REF!</v>
      </c>
      <c r="P28" s="208" t="e">
        <f>IF('Crisis Indicator Data'!#REF!="No Data",1,IF(#REF!&lt;&gt;"",1,0))</f>
        <v>#REF!</v>
      </c>
      <c r="Q28" s="208" t="e">
        <f>IF('Crisis Indicator Data'!#REF!="No Data",1,IF(#REF!&lt;&gt;"",1,0))</f>
        <v>#REF!</v>
      </c>
      <c r="R28" s="208" t="e">
        <f>IF('Crisis Indicator Data'!#REF!="No Data",1,IF(#REF!&lt;&gt;"",1,0))</f>
        <v>#REF!</v>
      </c>
      <c r="S28" s="208" t="e">
        <f>IF('Crisis Indicator Data'!#REF!="No Data",1,IF(#REF!&lt;&gt;"",1,0))</f>
        <v>#REF!</v>
      </c>
      <c r="T28" s="208" t="e">
        <f>IF('Crisis Indicator Data'!#REF!="No Data",1,IF(#REF!&lt;&gt;"",1,0))</f>
        <v>#REF!</v>
      </c>
      <c r="U28" s="208" t="e">
        <f>IF('Crisis Indicator Data'!#REF!="No Data",1,IF(#REF!&lt;&gt;"",1,0))</f>
        <v>#REF!</v>
      </c>
      <c r="V28" s="208" t="e">
        <f>IF('Crisis Indicator Data'!#REF!="No Data",1,IF(#REF!&lt;&gt;"",1,0))</f>
        <v>#REF!</v>
      </c>
      <c r="W28" s="208" t="e">
        <f>IF('Crisis Indicator Data'!#REF!="No Data",1,IF(#REF!&lt;&gt;"",1,0))</f>
        <v>#REF!</v>
      </c>
      <c r="X28" s="208" t="e">
        <f>IF('Crisis Indicator Data'!#REF!="No Data",1,IF(#REF!&lt;&gt;"",1,0))</f>
        <v>#REF!</v>
      </c>
      <c r="Y28" s="208" t="e">
        <f>IF('Crisis Indicator Data'!#REF!="No Data",1,IF(#REF!&lt;&gt;"",1,0))</f>
        <v>#REF!</v>
      </c>
      <c r="Z28" s="208" t="e">
        <f>IF('Crisis Indicator Data'!#REF!="No Data",1,IF(#REF!&lt;&gt;"",1,0))</f>
        <v>#REF!</v>
      </c>
      <c r="AA28" s="208" t="e">
        <f>IF('Crisis Indicator Data'!#REF!="No Data",1,IF(#REF!&lt;&gt;"",1,0))</f>
        <v>#REF!</v>
      </c>
      <c r="AB28" s="208" t="e">
        <f>IF('Crisis Indicator Data'!#REF!="No Data",1,IF(#REF!&lt;&gt;"",1,0))</f>
        <v>#REF!</v>
      </c>
      <c r="AC28" s="208" t="e">
        <f>IF('Crisis Indicator Data'!#REF!="No Data",1,IF(#REF!&lt;&gt;"",1,0))</f>
        <v>#REF!</v>
      </c>
      <c r="AD28" s="208" t="e">
        <f>IF('Crisis Indicator Data'!#REF!="No Data",1,IF(#REF!&lt;&gt;"",1,0))</f>
        <v>#REF!</v>
      </c>
      <c r="AE28" s="208" t="e">
        <f>IF('Crisis Indicator Data'!#REF!="No Data",1,IF(#REF!&lt;&gt;"",1,0))</f>
        <v>#REF!</v>
      </c>
      <c r="AF28" s="208" t="e">
        <f>IF('Crisis Indicator Data'!#REF!="No Data",1,IF(#REF!&lt;&gt;"",1,0))</f>
        <v>#REF!</v>
      </c>
      <c r="AG28" s="208" t="e">
        <f>IF('Crisis Indicator Data'!#REF!="No Data",1,IF(#REF!&lt;&gt;"",1,0))</f>
        <v>#REF!</v>
      </c>
      <c r="AH28" s="208" t="e">
        <f>IF('Crisis Indicator Data'!#REF!="No Data",1,IF(#REF!&lt;&gt;"",1,0))</f>
        <v>#REF!</v>
      </c>
      <c r="AI28" s="208" t="e">
        <f>IF('Crisis Indicator Data'!#REF!="No Data",1,IF(#REF!&lt;&gt;"",1,0))</f>
        <v>#REF!</v>
      </c>
      <c r="AJ28" s="208" t="e">
        <f>IF('Crisis Indicator Data'!#REF!="No Data",1,IF(#REF!&lt;&gt;"",1,0))</f>
        <v>#REF!</v>
      </c>
      <c r="AK28" s="208" t="e">
        <f>IF('Crisis Indicator Data'!#REF!="No Data",1,IF(#REF!&lt;&gt;"",1,0))</f>
        <v>#REF!</v>
      </c>
      <c r="AL28" s="208" t="e">
        <f>IF('Crisis Indicator Data'!#REF!="No Data",1,IF(#REF!&lt;&gt;"",1,0))</f>
        <v>#REF!</v>
      </c>
      <c r="AM28" s="208" t="e">
        <f>IF('Crisis Indicator Data'!#REF!="No Data",1,IF(#REF!&lt;&gt;"",1,0))</f>
        <v>#REF!</v>
      </c>
      <c r="AN28" s="208" t="e">
        <f>IF('Crisis Indicator Data'!#REF!="No Data",1,IF(#REF!&lt;&gt;"",1,0))</f>
        <v>#REF!</v>
      </c>
      <c r="AO28" s="208" t="e">
        <f>IF('Crisis Indicator Data'!#REF!="No Data",1,IF(#REF!&lt;&gt;"",1,0))</f>
        <v>#REF!</v>
      </c>
      <c r="AP28" s="208" t="e">
        <f>IF('Crisis Indicator Data'!#REF!="No Data",1,IF(#REF!&lt;&gt;"",1,0))</f>
        <v>#REF!</v>
      </c>
      <c r="AQ28" s="208" t="e">
        <f>IF('Crisis Indicator Data'!#REF!="No Data",1,IF(#REF!&lt;&gt;"",1,0))</f>
        <v>#REF!</v>
      </c>
      <c r="AR28" s="208" t="e">
        <f>IF('Crisis Indicator Data'!#REF!="No Data",1,IF(#REF!&lt;&gt;"",1,0))</f>
        <v>#REF!</v>
      </c>
      <c r="AS28" s="208" t="e">
        <f>IF('Crisis Indicator Data'!#REF!="No Data",1,IF(#REF!&lt;&gt;"",1,0))</f>
        <v>#REF!</v>
      </c>
      <c r="AT28" s="208" t="e">
        <f>IF('Crisis Indicator Data'!#REF!="No Data",1,IF(#REF!&lt;&gt;"",1,0))</f>
        <v>#REF!</v>
      </c>
      <c r="AU28" s="208" t="e">
        <f>IF('Crisis Indicator Data'!#REF!="No Data",1,IF(#REF!&lt;&gt;"",1,0))</f>
        <v>#REF!</v>
      </c>
      <c r="AV28" s="208" t="e">
        <f>IF('Crisis Indicator Data'!#REF!="No Data",1,IF(#REF!&lt;&gt;"",1,0))</f>
        <v>#REF!</v>
      </c>
      <c r="AW28" s="208" t="e">
        <f>IF('Crisis Indicator Data'!#REF!="No Data",1,IF(#REF!&lt;&gt;"",1,0))</f>
        <v>#REF!</v>
      </c>
      <c r="AX28" s="208" t="e">
        <f>IF('Crisis Indicator Data'!#REF!="No Data",1,IF(#REF!&lt;&gt;"",1,0))</f>
        <v>#REF!</v>
      </c>
      <c r="AY28" s="208" t="e">
        <f>IF('Crisis Indicator Data'!#REF!="No Data",1,IF(#REF!&lt;&gt;"",1,0))</f>
        <v>#REF!</v>
      </c>
      <c r="AZ28" s="208" t="e">
        <f>IF('Crisis Indicator Data'!#REF!="No Data",1,IF(#REF!&lt;&gt;"",1,0))</f>
        <v>#REF!</v>
      </c>
      <c r="BA28" t="e">
        <f t="shared" si="0"/>
        <v>#REF!</v>
      </c>
      <c r="BB28" s="22" t="e">
        <f t="shared" si="1"/>
        <v>#REF!</v>
      </c>
    </row>
    <row r="29" spans="1:54" x14ac:dyDescent="0.35">
      <c r="A29" t="s">
        <v>7419</v>
      </c>
      <c r="B29" s="208" t="e">
        <f>IF('Crisis Indicator Data'!#REF!="No Data",1,IF(#REF!&lt;&gt;"",1,0))</f>
        <v>#REF!</v>
      </c>
      <c r="C29" s="208" t="e">
        <f>IF('Crisis Indicator Data'!#REF!="No Data",1,IF(#REF!&lt;&gt;"",1,0))</f>
        <v>#REF!</v>
      </c>
      <c r="D29" s="208" t="e">
        <f>IF('Crisis Indicator Data'!#REF!="No Data",1,IF(#REF!&lt;&gt;"",1,0))</f>
        <v>#REF!</v>
      </c>
      <c r="E29" s="208" t="e">
        <f>IF('Crisis Indicator Data'!#REF!="No Data",1,IF(#REF!&lt;&gt;"",1,0))</f>
        <v>#REF!</v>
      </c>
      <c r="F29" s="208" t="e">
        <f>IF('Crisis Indicator Data'!#REF!="No Data",1,IF(#REF!&lt;&gt;"",1,0))</f>
        <v>#REF!</v>
      </c>
      <c r="G29" s="208" t="e">
        <f>IF('Crisis Indicator Data'!#REF!="No Data",1,IF(#REF!&lt;&gt;"",1,0))</f>
        <v>#REF!</v>
      </c>
      <c r="H29" s="208" t="e">
        <f>IF('Crisis Indicator Data'!#REF!="No Data",1,IF(#REF!&lt;&gt;"",1,0))</f>
        <v>#REF!</v>
      </c>
      <c r="I29" s="208" t="e">
        <f>IF('Crisis Indicator Data'!#REF!="No Data",1,IF(#REF!&lt;&gt;"",1,0))</f>
        <v>#REF!</v>
      </c>
      <c r="J29" s="208" t="e">
        <f>IF('Crisis Indicator Data'!#REF!="No Data",1,IF(#REF!&lt;&gt;"",1,0))</f>
        <v>#REF!</v>
      </c>
      <c r="K29" s="208" t="e">
        <f>IF('Crisis Indicator Data'!#REF!="No Data",1,IF(#REF!&lt;&gt;"",1,0))</f>
        <v>#REF!</v>
      </c>
      <c r="L29" s="208" t="e">
        <f>IF('Crisis Indicator Data'!#REF!="No Data",1,IF(#REF!&lt;&gt;"",1,0))</f>
        <v>#REF!</v>
      </c>
      <c r="M29" s="208" t="e">
        <f>IF('Crisis Indicator Data'!#REF!="No Data",1,IF(#REF!&lt;&gt;"",1,0))</f>
        <v>#REF!</v>
      </c>
      <c r="N29" s="208" t="e">
        <f>IF('Crisis Indicator Data'!#REF!="No Data",1,IF(#REF!&lt;&gt;"",1,0))</f>
        <v>#REF!</v>
      </c>
      <c r="O29" s="208" t="e">
        <f>IF('Crisis Indicator Data'!#REF!="No Data",1,IF(#REF!&lt;&gt;"",1,0))</f>
        <v>#REF!</v>
      </c>
      <c r="P29" s="208" t="e">
        <f>IF('Crisis Indicator Data'!#REF!="No Data",1,IF(#REF!&lt;&gt;"",1,0))</f>
        <v>#REF!</v>
      </c>
      <c r="Q29" s="208" t="e">
        <f>IF('Crisis Indicator Data'!#REF!="No Data",1,IF(#REF!&lt;&gt;"",1,0))</f>
        <v>#REF!</v>
      </c>
      <c r="R29" s="208" t="e">
        <f>IF('Crisis Indicator Data'!#REF!="No Data",1,IF(#REF!&lt;&gt;"",1,0))</f>
        <v>#REF!</v>
      </c>
      <c r="S29" s="208" t="e">
        <f>IF('Crisis Indicator Data'!#REF!="No Data",1,IF(#REF!&lt;&gt;"",1,0))</f>
        <v>#REF!</v>
      </c>
      <c r="T29" s="208" t="e">
        <f>IF('Crisis Indicator Data'!#REF!="No Data",1,IF(#REF!&lt;&gt;"",1,0))</f>
        <v>#REF!</v>
      </c>
      <c r="U29" s="208" t="e">
        <f>IF('Crisis Indicator Data'!#REF!="No Data",1,IF(#REF!&lt;&gt;"",1,0))</f>
        <v>#REF!</v>
      </c>
      <c r="V29" s="208" t="e">
        <f>IF('Crisis Indicator Data'!#REF!="No Data",1,IF(#REF!&lt;&gt;"",1,0))</f>
        <v>#REF!</v>
      </c>
      <c r="W29" s="208" t="e">
        <f>IF('Crisis Indicator Data'!#REF!="No Data",1,IF(#REF!&lt;&gt;"",1,0))</f>
        <v>#REF!</v>
      </c>
      <c r="X29" s="208" t="e">
        <f>IF('Crisis Indicator Data'!#REF!="No Data",1,IF(#REF!&lt;&gt;"",1,0))</f>
        <v>#REF!</v>
      </c>
      <c r="Y29" s="208" t="e">
        <f>IF('Crisis Indicator Data'!#REF!="No Data",1,IF(#REF!&lt;&gt;"",1,0))</f>
        <v>#REF!</v>
      </c>
      <c r="Z29" s="208" t="e">
        <f>IF('Crisis Indicator Data'!#REF!="No Data",1,IF(#REF!&lt;&gt;"",1,0))</f>
        <v>#REF!</v>
      </c>
      <c r="AA29" s="208" t="e">
        <f>IF('Crisis Indicator Data'!#REF!="No Data",1,IF(#REF!&lt;&gt;"",1,0))</f>
        <v>#REF!</v>
      </c>
      <c r="AB29" s="208" t="e">
        <f>IF('Crisis Indicator Data'!#REF!="No Data",1,IF(#REF!&lt;&gt;"",1,0))</f>
        <v>#REF!</v>
      </c>
      <c r="AC29" s="208" t="e">
        <f>IF('Crisis Indicator Data'!#REF!="No Data",1,IF(#REF!&lt;&gt;"",1,0))</f>
        <v>#REF!</v>
      </c>
      <c r="AD29" s="208" t="e">
        <f>IF('Crisis Indicator Data'!#REF!="No Data",1,IF(#REF!&lt;&gt;"",1,0))</f>
        <v>#REF!</v>
      </c>
      <c r="AE29" s="208" t="e">
        <f>IF('Crisis Indicator Data'!#REF!="No Data",1,IF(#REF!&lt;&gt;"",1,0))</f>
        <v>#REF!</v>
      </c>
      <c r="AF29" s="208" t="e">
        <f>IF('Crisis Indicator Data'!#REF!="No Data",1,IF(#REF!&lt;&gt;"",1,0))</f>
        <v>#REF!</v>
      </c>
      <c r="AG29" s="208" t="e">
        <f>IF('Crisis Indicator Data'!#REF!="No Data",1,IF(#REF!&lt;&gt;"",1,0))</f>
        <v>#REF!</v>
      </c>
      <c r="AH29" s="208" t="e">
        <f>IF('Crisis Indicator Data'!#REF!="No Data",1,IF(#REF!&lt;&gt;"",1,0))</f>
        <v>#REF!</v>
      </c>
      <c r="AI29" s="208" t="e">
        <f>IF('Crisis Indicator Data'!#REF!="No Data",1,IF(#REF!&lt;&gt;"",1,0))</f>
        <v>#REF!</v>
      </c>
      <c r="AJ29" s="208" t="e">
        <f>IF('Crisis Indicator Data'!#REF!="No Data",1,IF(#REF!&lt;&gt;"",1,0))</f>
        <v>#REF!</v>
      </c>
      <c r="AK29" s="208" t="e">
        <f>IF('Crisis Indicator Data'!#REF!="No Data",1,IF(#REF!&lt;&gt;"",1,0))</f>
        <v>#REF!</v>
      </c>
      <c r="AL29" s="208" t="e">
        <f>IF('Crisis Indicator Data'!#REF!="No Data",1,IF(#REF!&lt;&gt;"",1,0))</f>
        <v>#REF!</v>
      </c>
      <c r="AM29" s="208" t="e">
        <f>IF('Crisis Indicator Data'!#REF!="No Data",1,IF(#REF!&lt;&gt;"",1,0))</f>
        <v>#REF!</v>
      </c>
      <c r="AN29" s="208" t="e">
        <f>IF('Crisis Indicator Data'!#REF!="No Data",1,IF(#REF!&lt;&gt;"",1,0))</f>
        <v>#REF!</v>
      </c>
      <c r="AO29" s="208" t="e">
        <f>IF('Crisis Indicator Data'!#REF!="No Data",1,IF(#REF!&lt;&gt;"",1,0))</f>
        <v>#REF!</v>
      </c>
      <c r="AP29" s="208" t="e">
        <f>IF('Crisis Indicator Data'!#REF!="No Data",1,IF(#REF!&lt;&gt;"",1,0))</f>
        <v>#REF!</v>
      </c>
      <c r="AQ29" s="208" t="e">
        <f>IF('Crisis Indicator Data'!#REF!="No Data",1,IF(#REF!&lt;&gt;"",1,0))</f>
        <v>#REF!</v>
      </c>
      <c r="AR29" s="208" t="e">
        <f>IF('Crisis Indicator Data'!#REF!="No Data",1,IF(#REF!&lt;&gt;"",1,0))</f>
        <v>#REF!</v>
      </c>
      <c r="AS29" s="208" t="e">
        <f>IF('Crisis Indicator Data'!#REF!="No Data",1,IF(#REF!&lt;&gt;"",1,0))</f>
        <v>#REF!</v>
      </c>
      <c r="AT29" s="208" t="e">
        <f>IF('Crisis Indicator Data'!#REF!="No Data",1,IF(#REF!&lt;&gt;"",1,0))</f>
        <v>#REF!</v>
      </c>
      <c r="AU29" s="208" t="e">
        <f>IF('Crisis Indicator Data'!#REF!="No Data",1,IF(#REF!&lt;&gt;"",1,0))</f>
        <v>#REF!</v>
      </c>
      <c r="AV29" s="208" t="e">
        <f>IF('Crisis Indicator Data'!#REF!="No Data",1,IF(#REF!&lt;&gt;"",1,0))</f>
        <v>#REF!</v>
      </c>
      <c r="AW29" s="208" t="e">
        <f>IF('Crisis Indicator Data'!#REF!="No Data",1,IF(#REF!&lt;&gt;"",1,0))</f>
        <v>#REF!</v>
      </c>
      <c r="AX29" s="208" t="e">
        <f>IF('Crisis Indicator Data'!#REF!="No Data",1,IF(#REF!&lt;&gt;"",1,0))</f>
        <v>#REF!</v>
      </c>
      <c r="AY29" s="208" t="e">
        <f>IF('Crisis Indicator Data'!#REF!="No Data",1,IF(#REF!&lt;&gt;"",1,0))</f>
        <v>#REF!</v>
      </c>
      <c r="AZ29" s="208" t="e">
        <f>IF('Crisis Indicator Data'!#REF!="No Data",1,IF(#REF!&lt;&gt;"",1,0))</f>
        <v>#REF!</v>
      </c>
      <c r="BA29" t="e">
        <f t="shared" si="0"/>
        <v>#REF!</v>
      </c>
      <c r="BB29" s="22" t="e">
        <f t="shared" si="1"/>
        <v>#REF!</v>
      </c>
    </row>
    <row r="30" spans="1:54" x14ac:dyDescent="0.35">
      <c r="A30" t="s">
        <v>7414</v>
      </c>
      <c r="B30" s="208" t="e">
        <f>IF('Crisis Indicator Data'!#REF!="No Data",1,IF(#REF!&lt;&gt;"",1,0))</f>
        <v>#REF!</v>
      </c>
      <c r="C30" s="208" t="e">
        <f>IF('Crisis Indicator Data'!#REF!="No Data",1,IF(#REF!&lt;&gt;"",1,0))</f>
        <v>#REF!</v>
      </c>
      <c r="D30" s="208" t="e">
        <f>IF('Crisis Indicator Data'!#REF!="No Data",1,IF(#REF!&lt;&gt;"",1,0))</f>
        <v>#REF!</v>
      </c>
      <c r="E30" s="208" t="e">
        <f>IF('Crisis Indicator Data'!#REF!="No Data",1,IF(#REF!&lt;&gt;"",1,0))</f>
        <v>#REF!</v>
      </c>
      <c r="F30" s="208" t="e">
        <f>IF('Crisis Indicator Data'!#REF!="No Data",1,IF(#REF!&lt;&gt;"",1,0))</f>
        <v>#REF!</v>
      </c>
      <c r="G30" s="208" t="e">
        <f>IF('Crisis Indicator Data'!#REF!="No Data",1,IF(#REF!&lt;&gt;"",1,0))</f>
        <v>#REF!</v>
      </c>
      <c r="H30" s="208" t="e">
        <f>IF('Crisis Indicator Data'!#REF!="No Data",1,IF(#REF!&lt;&gt;"",1,0))</f>
        <v>#REF!</v>
      </c>
      <c r="I30" s="208" t="e">
        <f>IF('Crisis Indicator Data'!#REF!="No Data",1,IF(#REF!&lt;&gt;"",1,0))</f>
        <v>#REF!</v>
      </c>
      <c r="J30" s="208" t="e">
        <f>IF('Crisis Indicator Data'!#REF!="No Data",1,IF(#REF!&lt;&gt;"",1,0))</f>
        <v>#REF!</v>
      </c>
      <c r="K30" s="208" t="e">
        <f>IF('Crisis Indicator Data'!#REF!="No Data",1,IF(#REF!&lt;&gt;"",1,0))</f>
        <v>#REF!</v>
      </c>
      <c r="L30" s="208" t="e">
        <f>IF('Crisis Indicator Data'!#REF!="No Data",1,IF(#REF!&lt;&gt;"",1,0))</f>
        <v>#REF!</v>
      </c>
      <c r="M30" s="208" t="e">
        <f>IF('Crisis Indicator Data'!#REF!="No Data",1,IF(#REF!&lt;&gt;"",1,0))</f>
        <v>#REF!</v>
      </c>
      <c r="N30" s="208" t="e">
        <f>IF('Crisis Indicator Data'!#REF!="No Data",1,IF(#REF!&lt;&gt;"",1,0))</f>
        <v>#REF!</v>
      </c>
      <c r="O30" s="208" t="e">
        <f>IF('Crisis Indicator Data'!#REF!="No Data",1,IF(#REF!&lt;&gt;"",1,0))</f>
        <v>#REF!</v>
      </c>
      <c r="P30" s="208" t="e">
        <f>IF('Crisis Indicator Data'!#REF!="No Data",1,IF(#REF!&lt;&gt;"",1,0))</f>
        <v>#REF!</v>
      </c>
      <c r="Q30" s="208" t="e">
        <f>IF('Crisis Indicator Data'!#REF!="No Data",1,IF(#REF!&lt;&gt;"",1,0))</f>
        <v>#REF!</v>
      </c>
      <c r="R30" s="208" t="e">
        <f>IF('Crisis Indicator Data'!#REF!="No Data",1,IF(#REF!&lt;&gt;"",1,0))</f>
        <v>#REF!</v>
      </c>
      <c r="S30" s="208" t="e">
        <f>IF('Crisis Indicator Data'!#REF!="No Data",1,IF(#REF!&lt;&gt;"",1,0))</f>
        <v>#REF!</v>
      </c>
      <c r="T30" s="208" t="e">
        <f>IF('Crisis Indicator Data'!#REF!="No Data",1,IF(#REF!&lt;&gt;"",1,0))</f>
        <v>#REF!</v>
      </c>
      <c r="U30" s="208" t="e">
        <f>IF('Crisis Indicator Data'!#REF!="No Data",1,IF(#REF!&lt;&gt;"",1,0))</f>
        <v>#REF!</v>
      </c>
      <c r="V30" s="208" t="e">
        <f>IF('Crisis Indicator Data'!#REF!="No Data",1,IF(#REF!&lt;&gt;"",1,0))</f>
        <v>#REF!</v>
      </c>
      <c r="W30" s="208" t="e">
        <f>IF('Crisis Indicator Data'!#REF!="No Data",1,IF(#REF!&lt;&gt;"",1,0))</f>
        <v>#REF!</v>
      </c>
      <c r="X30" s="208" t="e">
        <f>IF('Crisis Indicator Data'!#REF!="No Data",1,IF(#REF!&lt;&gt;"",1,0))</f>
        <v>#REF!</v>
      </c>
      <c r="Y30" s="208" t="e">
        <f>IF('Crisis Indicator Data'!#REF!="No Data",1,IF(#REF!&lt;&gt;"",1,0))</f>
        <v>#REF!</v>
      </c>
      <c r="Z30" s="208" t="e">
        <f>IF('Crisis Indicator Data'!#REF!="No Data",1,IF(#REF!&lt;&gt;"",1,0))</f>
        <v>#REF!</v>
      </c>
      <c r="AA30" s="208" t="e">
        <f>IF('Crisis Indicator Data'!#REF!="No Data",1,IF(#REF!&lt;&gt;"",1,0))</f>
        <v>#REF!</v>
      </c>
      <c r="AB30" s="208" t="e">
        <f>IF('Crisis Indicator Data'!#REF!="No Data",1,IF(#REF!&lt;&gt;"",1,0))</f>
        <v>#REF!</v>
      </c>
      <c r="AC30" s="208" t="e">
        <f>IF('Crisis Indicator Data'!#REF!="No Data",1,IF(#REF!&lt;&gt;"",1,0))</f>
        <v>#REF!</v>
      </c>
      <c r="AD30" s="208" t="e">
        <f>IF('Crisis Indicator Data'!#REF!="No Data",1,IF(#REF!&lt;&gt;"",1,0))</f>
        <v>#REF!</v>
      </c>
      <c r="AE30" s="208" t="e">
        <f>IF('Crisis Indicator Data'!#REF!="No Data",1,IF(#REF!&lt;&gt;"",1,0))</f>
        <v>#REF!</v>
      </c>
      <c r="AF30" s="208" t="e">
        <f>IF('Crisis Indicator Data'!#REF!="No Data",1,IF(#REF!&lt;&gt;"",1,0))</f>
        <v>#REF!</v>
      </c>
      <c r="AG30" s="208" t="e">
        <f>IF('Crisis Indicator Data'!#REF!="No Data",1,IF(#REF!&lt;&gt;"",1,0))</f>
        <v>#REF!</v>
      </c>
      <c r="AH30" s="208" t="e">
        <f>IF('Crisis Indicator Data'!#REF!="No Data",1,IF(#REF!&lt;&gt;"",1,0))</f>
        <v>#REF!</v>
      </c>
      <c r="AI30" s="208" t="e">
        <f>IF('Crisis Indicator Data'!#REF!="No Data",1,IF(#REF!&lt;&gt;"",1,0))</f>
        <v>#REF!</v>
      </c>
      <c r="AJ30" s="208" t="e">
        <f>IF('Crisis Indicator Data'!#REF!="No Data",1,IF(#REF!&lt;&gt;"",1,0))</f>
        <v>#REF!</v>
      </c>
      <c r="AK30" s="208" t="e">
        <f>IF('Crisis Indicator Data'!#REF!="No Data",1,IF(#REF!&lt;&gt;"",1,0))</f>
        <v>#REF!</v>
      </c>
      <c r="AL30" s="208" t="e">
        <f>IF('Crisis Indicator Data'!#REF!="No Data",1,IF(#REF!&lt;&gt;"",1,0))</f>
        <v>#REF!</v>
      </c>
      <c r="AM30" s="208" t="e">
        <f>IF('Crisis Indicator Data'!#REF!="No Data",1,IF(#REF!&lt;&gt;"",1,0))</f>
        <v>#REF!</v>
      </c>
      <c r="AN30" s="208" t="e">
        <f>IF('Crisis Indicator Data'!#REF!="No Data",1,IF(#REF!&lt;&gt;"",1,0))</f>
        <v>#REF!</v>
      </c>
      <c r="AO30" s="208" t="e">
        <f>IF('Crisis Indicator Data'!#REF!="No Data",1,IF(#REF!&lt;&gt;"",1,0))</f>
        <v>#REF!</v>
      </c>
      <c r="AP30" s="208" t="e">
        <f>IF('Crisis Indicator Data'!#REF!="No Data",1,IF(#REF!&lt;&gt;"",1,0))</f>
        <v>#REF!</v>
      </c>
      <c r="AQ30" s="208" t="e">
        <f>IF('Crisis Indicator Data'!#REF!="No Data",1,IF(#REF!&lt;&gt;"",1,0))</f>
        <v>#REF!</v>
      </c>
      <c r="AR30" s="208" t="e">
        <f>IF('Crisis Indicator Data'!#REF!="No Data",1,IF(#REF!&lt;&gt;"",1,0))</f>
        <v>#REF!</v>
      </c>
      <c r="AS30" s="208" t="e">
        <f>IF('Crisis Indicator Data'!#REF!="No Data",1,IF(#REF!&lt;&gt;"",1,0))</f>
        <v>#REF!</v>
      </c>
      <c r="AT30" s="208" t="e">
        <f>IF('Crisis Indicator Data'!#REF!="No Data",1,IF(#REF!&lt;&gt;"",1,0))</f>
        <v>#REF!</v>
      </c>
      <c r="AU30" s="208" t="e">
        <f>IF('Crisis Indicator Data'!#REF!="No Data",1,IF(#REF!&lt;&gt;"",1,0))</f>
        <v>#REF!</v>
      </c>
      <c r="AV30" s="208" t="e">
        <f>IF('Crisis Indicator Data'!#REF!="No Data",1,IF(#REF!&lt;&gt;"",1,0))</f>
        <v>#REF!</v>
      </c>
      <c r="AW30" s="208" t="e">
        <f>IF('Crisis Indicator Data'!#REF!="No Data",1,IF(#REF!&lt;&gt;"",1,0))</f>
        <v>#REF!</v>
      </c>
      <c r="AX30" s="208" t="e">
        <f>IF('Crisis Indicator Data'!#REF!="No Data",1,IF(#REF!&lt;&gt;"",1,0))</f>
        <v>#REF!</v>
      </c>
      <c r="AY30" s="208" t="e">
        <f>IF('Crisis Indicator Data'!#REF!="No Data",1,IF(#REF!&lt;&gt;"",1,0))</f>
        <v>#REF!</v>
      </c>
      <c r="AZ30" s="208" t="e">
        <f>IF('Crisis Indicator Data'!#REF!="No Data",1,IF(#REF!&lt;&gt;"",1,0))</f>
        <v>#REF!</v>
      </c>
      <c r="BA30" t="e">
        <f t="shared" si="0"/>
        <v>#REF!</v>
      </c>
      <c r="BB30" s="22" t="e">
        <f t="shared" si="1"/>
        <v>#REF!</v>
      </c>
    </row>
    <row r="31" spans="1:54" x14ac:dyDescent="0.35">
      <c r="A31" t="s">
        <v>7415</v>
      </c>
      <c r="B31" s="208" t="e">
        <f>IF('Crisis Indicator Data'!#REF!="No Data",1,IF(#REF!&lt;&gt;"",1,0))</f>
        <v>#REF!</v>
      </c>
      <c r="C31" s="208" t="e">
        <f>IF('Crisis Indicator Data'!#REF!="No Data",1,IF(#REF!&lt;&gt;"",1,0))</f>
        <v>#REF!</v>
      </c>
      <c r="D31" s="208" t="e">
        <f>IF('Crisis Indicator Data'!#REF!="No Data",1,IF(#REF!&lt;&gt;"",1,0))</f>
        <v>#REF!</v>
      </c>
      <c r="E31" s="208" t="e">
        <f>IF('Crisis Indicator Data'!#REF!="No Data",1,IF(#REF!&lt;&gt;"",1,0))</f>
        <v>#REF!</v>
      </c>
      <c r="F31" s="208" t="e">
        <f>IF('Crisis Indicator Data'!#REF!="No Data",1,IF(#REF!&lt;&gt;"",1,0))</f>
        <v>#REF!</v>
      </c>
      <c r="G31" s="208" t="e">
        <f>IF('Crisis Indicator Data'!#REF!="No Data",1,IF(#REF!&lt;&gt;"",1,0))</f>
        <v>#REF!</v>
      </c>
      <c r="H31" s="208" t="e">
        <f>IF('Crisis Indicator Data'!#REF!="No Data",1,IF(#REF!&lt;&gt;"",1,0))</f>
        <v>#REF!</v>
      </c>
      <c r="I31" s="208" t="e">
        <f>IF('Crisis Indicator Data'!#REF!="No Data",1,IF(#REF!&lt;&gt;"",1,0))</f>
        <v>#REF!</v>
      </c>
      <c r="J31" s="208" t="e">
        <f>IF('Crisis Indicator Data'!#REF!="No Data",1,IF(#REF!&lt;&gt;"",1,0))</f>
        <v>#REF!</v>
      </c>
      <c r="K31" s="208" t="e">
        <f>IF('Crisis Indicator Data'!#REF!="No Data",1,IF(#REF!&lt;&gt;"",1,0))</f>
        <v>#REF!</v>
      </c>
      <c r="L31" s="208" t="e">
        <f>IF('Crisis Indicator Data'!#REF!="No Data",1,IF(#REF!&lt;&gt;"",1,0))</f>
        <v>#REF!</v>
      </c>
      <c r="M31" s="208" t="e">
        <f>IF('Crisis Indicator Data'!#REF!="No Data",1,IF(#REF!&lt;&gt;"",1,0))</f>
        <v>#REF!</v>
      </c>
      <c r="N31" s="208" t="e">
        <f>IF('Crisis Indicator Data'!#REF!="No Data",1,IF(#REF!&lt;&gt;"",1,0))</f>
        <v>#REF!</v>
      </c>
      <c r="O31" s="208" t="e">
        <f>IF('Crisis Indicator Data'!#REF!="No Data",1,IF(#REF!&lt;&gt;"",1,0))</f>
        <v>#REF!</v>
      </c>
      <c r="P31" s="208" t="e">
        <f>IF('Crisis Indicator Data'!#REF!="No Data",1,IF(#REF!&lt;&gt;"",1,0))</f>
        <v>#REF!</v>
      </c>
      <c r="Q31" s="208" t="e">
        <f>IF('Crisis Indicator Data'!#REF!="No Data",1,IF(#REF!&lt;&gt;"",1,0))</f>
        <v>#REF!</v>
      </c>
      <c r="R31" s="208" t="e">
        <f>IF('Crisis Indicator Data'!#REF!="No Data",1,IF(#REF!&lt;&gt;"",1,0))</f>
        <v>#REF!</v>
      </c>
      <c r="S31" s="208" t="e">
        <f>IF('Crisis Indicator Data'!#REF!="No Data",1,IF(#REF!&lt;&gt;"",1,0))</f>
        <v>#REF!</v>
      </c>
      <c r="T31" s="208" t="e">
        <f>IF('Crisis Indicator Data'!#REF!="No Data",1,IF(#REF!&lt;&gt;"",1,0))</f>
        <v>#REF!</v>
      </c>
      <c r="U31" s="208" t="e">
        <f>IF('Crisis Indicator Data'!#REF!="No Data",1,IF(#REF!&lt;&gt;"",1,0))</f>
        <v>#REF!</v>
      </c>
      <c r="V31" s="208" t="e">
        <f>IF('Crisis Indicator Data'!#REF!="No Data",1,IF(#REF!&lt;&gt;"",1,0))</f>
        <v>#REF!</v>
      </c>
      <c r="W31" s="208" t="e">
        <f>IF('Crisis Indicator Data'!#REF!="No Data",1,IF(#REF!&lt;&gt;"",1,0))</f>
        <v>#REF!</v>
      </c>
      <c r="X31" s="208" t="e">
        <f>IF('Crisis Indicator Data'!#REF!="No Data",1,IF(#REF!&lt;&gt;"",1,0))</f>
        <v>#REF!</v>
      </c>
      <c r="Y31" s="208" t="e">
        <f>IF('Crisis Indicator Data'!#REF!="No Data",1,IF(#REF!&lt;&gt;"",1,0))</f>
        <v>#REF!</v>
      </c>
      <c r="Z31" s="208" t="e">
        <f>IF('Crisis Indicator Data'!#REF!="No Data",1,IF(#REF!&lt;&gt;"",1,0))</f>
        <v>#REF!</v>
      </c>
      <c r="AA31" s="208" t="e">
        <f>IF('Crisis Indicator Data'!#REF!="No Data",1,IF(#REF!&lt;&gt;"",1,0))</f>
        <v>#REF!</v>
      </c>
      <c r="AB31" s="208" t="e">
        <f>IF('Crisis Indicator Data'!#REF!="No Data",1,IF(#REF!&lt;&gt;"",1,0))</f>
        <v>#REF!</v>
      </c>
      <c r="AC31" s="208" t="e">
        <f>IF('Crisis Indicator Data'!#REF!="No Data",1,IF(#REF!&lt;&gt;"",1,0))</f>
        <v>#REF!</v>
      </c>
      <c r="AD31" s="208" t="e">
        <f>IF('Crisis Indicator Data'!#REF!="No Data",1,IF(#REF!&lt;&gt;"",1,0))</f>
        <v>#REF!</v>
      </c>
      <c r="AE31" s="208" t="e">
        <f>IF('Crisis Indicator Data'!#REF!="No Data",1,IF(#REF!&lt;&gt;"",1,0))</f>
        <v>#REF!</v>
      </c>
      <c r="AF31" s="208" t="e">
        <f>IF('Crisis Indicator Data'!#REF!="No Data",1,IF(#REF!&lt;&gt;"",1,0))</f>
        <v>#REF!</v>
      </c>
      <c r="AG31" s="208" t="e">
        <f>IF('Crisis Indicator Data'!#REF!="No Data",1,IF(#REF!&lt;&gt;"",1,0))</f>
        <v>#REF!</v>
      </c>
      <c r="AH31" s="208" t="e">
        <f>IF('Crisis Indicator Data'!#REF!="No Data",1,IF(#REF!&lt;&gt;"",1,0))</f>
        <v>#REF!</v>
      </c>
      <c r="AI31" s="208" t="e">
        <f>IF('Crisis Indicator Data'!#REF!="No Data",1,IF(#REF!&lt;&gt;"",1,0))</f>
        <v>#REF!</v>
      </c>
      <c r="AJ31" s="208" t="e">
        <f>IF('Crisis Indicator Data'!#REF!="No Data",1,IF(#REF!&lt;&gt;"",1,0))</f>
        <v>#REF!</v>
      </c>
      <c r="AK31" s="208" t="e">
        <f>IF('Crisis Indicator Data'!#REF!="No Data",1,IF(#REF!&lt;&gt;"",1,0))</f>
        <v>#REF!</v>
      </c>
      <c r="AL31" s="208" t="e">
        <f>IF('Crisis Indicator Data'!#REF!="No Data",1,IF(#REF!&lt;&gt;"",1,0))</f>
        <v>#REF!</v>
      </c>
      <c r="AM31" s="208" t="e">
        <f>IF('Crisis Indicator Data'!#REF!="No Data",1,IF(#REF!&lt;&gt;"",1,0))</f>
        <v>#REF!</v>
      </c>
      <c r="AN31" s="208" t="e">
        <f>IF('Crisis Indicator Data'!#REF!="No Data",1,IF(#REF!&lt;&gt;"",1,0))</f>
        <v>#REF!</v>
      </c>
      <c r="AO31" s="208" t="e">
        <f>IF('Crisis Indicator Data'!#REF!="No Data",1,IF(#REF!&lt;&gt;"",1,0))</f>
        <v>#REF!</v>
      </c>
      <c r="AP31" s="208" t="e">
        <f>IF('Crisis Indicator Data'!#REF!="No Data",1,IF(#REF!&lt;&gt;"",1,0))</f>
        <v>#REF!</v>
      </c>
      <c r="AQ31" s="208" t="e">
        <f>IF('Crisis Indicator Data'!#REF!="No Data",1,IF(#REF!&lt;&gt;"",1,0))</f>
        <v>#REF!</v>
      </c>
      <c r="AR31" s="208" t="e">
        <f>IF('Crisis Indicator Data'!#REF!="No Data",1,IF(#REF!&lt;&gt;"",1,0))</f>
        <v>#REF!</v>
      </c>
      <c r="AS31" s="208" t="e">
        <f>IF('Crisis Indicator Data'!#REF!="No Data",1,IF(#REF!&lt;&gt;"",1,0))</f>
        <v>#REF!</v>
      </c>
      <c r="AT31" s="208" t="e">
        <f>IF('Crisis Indicator Data'!#REF!="No Data",1,IF(#REF!&lt;&gt;"",1,0))</f>
        <v>#REF!</v>
      </c>
      <c r="AU31" s="208" t="e">
        <f>IF('Crisis Indicator Data'!#REF!="No Data",1,IF(#REF!&lt;&gt;"",1,0))</f>
        <v>#REF!</v>
      </c>
      <c r="AV31" s="208" t="e">
        <f>IF('Crisis Indicator Data'!#REF!="No Data",1,IF(#REF!&lt;&gt;"",1,0))</f>
        <v>#REF!</v>
      </c>
      <c r="AW31" s="208" t="e">
        <f>IF('Crisis Indicator Data'!#REF!="No Data",1,IF(#REF!&lt;&gt;"",1,0))</f>
        <v>#REF!</v>
      </c>
      <c r="AX31" s="208" t="e">
        <f>IF('Crisis Indicator Data'!#REF!="No Data",1,IF(#REF!&lt;&gt;"",1,0))</f>
        <v>#REF!</v>
      </c>
      <c r="AY31" s="208" t="e">
        <f>IF('Crisis Indicator Data'!#REF!="No Data",1,IF(#REF!&lt;&gt;"",1,0))</f>
        <v>#REF!</v>
      </c>
      <c r="AZ31" s="208" t="e">
        <f>IF('Crisis Indicator Data'!#REF!="No Data",1,IF(#REF!&lt;&gt;"",1,0))</f>
        <v>#REF!</v>
      </c>
      <c r="BA31" t="e">
        <f t="shared" si="0"/>
        <v>#REF!</v>
      </c>
      <c r="BB31" s="22" t="e">
        <f t="shared" si="1"/>
        <v>#REF!</v>
      </c>
    </row>
    <row r="32" spans="1:54" x14ac:dyDescent="0.35">
      <c r="A32" t="s">
        <v>7417</v>
      </c>
      <c r="B32" s="208" t="e">
        <f>IF('Crisis Indicator Data'!#REF!="No Data",1,IF(#REF!&lt;&gt;"",1,0))</f>
        <v>#REF!</v>
      </c>
      <c r="C32" s="208" t="e">
        <f>IF('Crisis Indicator Data'!#REF!="No Data",1,IF(#REF!&lt;&gt;"",1,0))</f>
        <v>#REF!</v>
      </c>
      <c r="D32" s="208" t="e">
        <f>IF('Crisis Indicator Data'!#REF!="No Data",1,IF(#REF!&lt;&gt;"",1,0))</f>
        <v>#REF!</v>
      </c>
      <c r="E32" s="208" t="e">
        <f>IF('Crisis Indicator Data'!#REF!="No Data",1,IF(#REF!&lt;&gt;"",1,0))</f>
        <v>#REF!</v>
      </c>
      <c r="F32" s="208" t="e">
        <f>IF('Crisis Indicator Data'!#REF!="No Data",1,IF(#REF!&lt;&gt;"",1,0))</f>
        <v>#REF!</v>
      </c>
      <c r="G32" s="208" t="e">
        <f>IF('Crisis Indicator Data'!#REF!="No Data",1,IF(#REF!&lt;&gt;"",1,0))</f>
        <v>#REF!</v>
      </c>
      <c r="H32" s="208" t="e">
        <f>IF('Crisis Indicator Data'!#REF!="No Data",1,IF(#REF!&lt;&gt;"",1,0))</f>
        <v>#REF!</v>
      </c>
      <c r="I32" s="208" t="e">
        <f>IF('Crisis Indicator Data'!#REF!="No Data",1,IF(#REF!&lt;&gt;"",1,0))</f>
        <v>#REF!</v>
      </c>
      <c r="J32" s="208" t="e">
        <f>IF('Crisis Indicator Data'!#REF!="No Data",1,IF(#REF!&lt;&gt;"",1,0))</f>
        <v>#REF!</v>
      </c>
      <c r="K32" s="208" t="e">
        <f>IF('Crisis Indicator Data'!#REF!="No Data",1,IF(#REF!&lt;&gt;"",1,0))</f>
        <v>#REF!</v>
      </c>
      <c r="L32" s="208" t="e">
        <f>IF('Crisis Indicator Data'!#REF!="No Data",1,IF(#REF!&lt;&gt;"",1,0))</f>
        <v>#REF!</v>
      </c>
      <c r="M32" s="208" t="e">
        <f>IF('Crisis Indicator Data'!#REF!="No Data",1,IF(#REF!&lt;&gt;"",1,0))</f>
        <v>#REF!</v>
      </c>
      <c r="N32" s="208" t="e">
        <f>IF('Crisis Indicator Data'!#REF!="No Data",1,IF(#REF!&lt;&gt;"",1,0))</f>
        <v>#REF!</v>
      </c>
      <c r="O32" s="208" t="e">
        <f>IF('Crisis Indicator Data'!#REF!="No Data",1,IF(#REF!&lt;&gt;"",1,0))</f>
        <v>#REF!</v>
      </c>
      <c r="P32" s="208" t="e">
        <f>IF('Crisis Indicator Data'!#REF!="No Data",1,IF(#REF!&lt;&gt;"",1,0))</f>
        <v>#REF!</v>
      </c>
      <c r="Q32" s="208" t="e">
        <f>IF('Crisis Indicator Data'!#REF!="No Data",1,IF(#REF!&lt;&gt;"",1,0))</f>
        <v>#REF!</v>
      </c>
      <c r="R32" s="208" t="e">
        <f>IF('Crisis Indicator Data'!#REF!="No Data",1,IF(#REF!&lt;&gt;"",1,0))</f>
        <v>#REF!</v>
      </c>
      <c r="S32" s="208" t="e">
        <f>IF('Crisis Indicator Data'!#REF!="No Data",1,IF(#REF!&lt;&gt;"",1,0))</f>
        <v>#REF!</v>
      </c>
      <c r="T32" s="208" t="e">
        <f>IF('Crisis Indicator Data'!#REF!="No Data",1,IF(#REF!&lt;&gt;"",1,0))</f>
        <v>#REF!</v>
      </c>
      <c r="U32" s="208" t="e">
        <f>IF('Crisis Indicator Data'!#REF!="No Data",1,IF(#REF!&lt;&gt;"",1,0))</f>
        <v>#REF!</v>
      </c>
      <c r="V32" s="208" t="e">
        <f>IF('Crisis Indicator Data'!#REF!="No Data",1,IF(#REF!&lt;&gt;"",1,0))</f>
        <v>#REF!</v>
      </c>
      <c r="W32" s="208" t="e">
        <f>IF('Crisis Indicator Data'!#REF!="No Data",1,IF(#REF!&lt;&gt;"",1,0))</f>
        <v>#REF!</v>
      </c>
      <c r="X32" s="208" t="e">
        <f>IF('Crisis Indicator Data'!#REF!="No Data",1,IF(#REF!&lt;&gt;"",1,0))</f>
        <v>#REF!</v>
      </c>
      <c r="Y32" s="208" t="e">
        <f>IF('Crisis Indicator Data'!#REF!="No Data",1,IF(#REF!&lt;&gt;"",1,0))</f>
        <v>#REF!</v>
      </c>
      <c r="Z32" s="208" t="e">
        <f>IF('Crisis Indicator Data'!#REF!="No Data",1,IF(#REF!&lt;&gt;"",1,0))</f>
        <v>#REF!</v>
      </c>
      <c r="AA32" s="208" t="e">
        <f>IF('Crisis Indicator Data'!#REF!="No Data",1,IF(#REF!&lt;&gt;"",1,0))</f>
        <v>#REF!</v>
      </c>
      <c r="AB32" s="208" t="e">
        <f>IF('Crisis Indicator Data'!#REF!="No Data",1,IF(#REF!&lt;&gt;"",1,0))</f>
        <v>#REF!</v>
      </c>
      <c r="AC32" s="208" t="e">
        <f>IF('Crisis Indicator Data'!#REF!="No Data",1,IF(#REF!&lt;&gt;"",1,0))</f>
        <v>#REF!</v>
      </c>
      <c r="AD32" s="208" t="e">
        <f>IF('Crisis Indicator Data'!#REF!="No Data",1,IF(#REF!&lt;&gt;"",1,0))</f>
        <v>#REF!</v>
      </c>
      <c r="AE32" s="208" t="e">
        <f>IF('Crisis Indicator Data'!#REF!="No Data",1,IF(#REF!&lt;&gt;"",1,0))</f>
        <v>#REF!</v>
      </c>
      <c r="AF32" s="208" t="e">
        <f>IF('Crisis Indicator Data'!#REF!="No Data",1,IF(#REF!&lt;&gt;"",1,0))</f>
        <v>#REF!</v>
      </c>
      <c r="AG32" s="208" t="e">
        <f>IF('Crisis Indicator Data'!#REF!="No Data",1,IF(#REF!&lt;&gt;"",1,0))</f>
        <v>#REF!</v>
      </c>
      <c r="AH32" s="208" t="e">
        <f>IF('Crisis Indicator Data'!#REF!="No Data",1,IF(#REF!&lt;&gt;"",1,0))</f>
        <v>#REF!</v>
      </c>
      <c r="AI32" s="208" t="e">
        <f>IF('Crisis Indicator Data'!#REF!="No Data",1,IF(#REF!&lt;&gt;"",1,0))</f>
        <v>#REF!</v>
      </c>
      <c r="AJ32" s="208" t="e">
        <f>IF('Crisis Indicator Data'!#REF!="No Data",1,IF(#REF!&lt;&gt;"",1,0))</f>
        <v>#REF!</v>
      </c>
      <c r="AK32" s="208" t="e">
        <f>IF('Crisis Indicator Data'!#REF!="No Data",1,IF(#REF!&lt;&gt;"",1,0))</f>
        <v>#REF!</v>
      </c>
      <c r="AL32" s="208" t="e">
        <f>IF('Crisis Indicator Data'!#REF!="No Data",1,IF(#REF!&lt;&gt;"",1,0))</f>
        <v>#REF!</v>
      </c>
      <c r="AM32" s="208" t="e">
        <f>IF('Crisis Indicator Data'!#REF!="No Data",1,IF(#REF!&lt;&gt;"",1,0))</f>
        <v>#REF!</v>
      </c>
      <c r="AN32" s="208" t="e">
        <f>IF('Crisis Indicator Data'!#REF!="No Data",1,IF(#REF!&lt;&gt;"",1,0))</f>
        <v>#REF!</v>
      </c>
      <c r="AO32" s="208" t="e">
        <f>IF('Crisis Indicator Data'!#REF!="No Data",1,IF(#REF!&lt;&gt;"",1,0))</f>
        <v>#REF!</v>
      </c>
      <c r="AP32" s="208" t="e">
        <f>IF('Crisis Indicator Data'!#REF!="No Data",1,IF(#REF!&lt;&gt;"",1,0))</f>
        <v>#REF!</v>
      </c>
      <c r="AQ32" s="208" t="e">
        <f>IF('Crisis Indicator Data'!#REF!="No Data",1,IF(#REF!&lt;&gt;"",1,0))</f>
        <v>#REF!</v>
      </c>
      <c r="AR32" s="208" t="e">
        <f>IF('Crisis Indicator Data'!#REF!="No Data",1,IF(#REF!&lt;&gt;"",1,0))</f>
        <v>#REF!</v>
      </c>
      <c r="AS32" s="208" t="e">
        <f>IF('Crisis Indicator Data'!#REF!="No Data",1,IF(#REF!&lt;&gt;"",1,0))</f>
        <v>#REF!</v>
      </c>
      <c r="AT32" s="208" t="e">
        <f>IF('Crisis Indicator Data'!#REF!="No Data",1,IF(#REF!&lt;&gt;"",1,0))</f>
        <v>#REF!</v>
      </c>
      <c r="AU32" s="208" t="e">
        <f>IF('Crisis Indicator Data'!#REF!="No Data",1,IF(#REF!&lt;&gt;"",1,0))</f>
        <v>#REF!</v>
      </c>
      <c r="AV32" s="208" t="e">
        <f>IF('Crisis Indicator Data'!#REF!="No Data",1,IF(#REF!&lt;&gt;"",1,0))</f>
        <v>#REF!</v>
      </c>
      <c r="AW32" s="208" t="e">
        <f>IF('Crisis Indicator Data'!#REF!="No Data",1,IF(#REF!&lt;&gt;"",1,0))</f>
        <v>#REF!</v>
      </c>
      <c r="AX32" s="208" t="e">
        <f>IF('Crisis Indicator Data'!#REF!="No Data",1,IF(#REF!&lt;&gt;"",1,0))</f>
        <v>#REF!</v>
      </c>
      <c r="AY32" s="208" t="e">
        <f>IF('Crisis Indicator Data'!#REF!="No Data",1,IF(#REF!&lt;&gt;"",1,0))</f>
        <v>#REF!</v>
      </c>
      <c r="AZ32" s="208" t="e">
        <f>IF('Crisis Indicator Data'!#REF!="No Data",1,IF(#REF!&lt;&gt;"",1,0))</f>
        <v>#REF!</v>
      </c>
      <c r="BA32" t="e">
        <f t="shared" si="0"/>
        <v>#REF!</v>
      </c>
      <c r="BB32" s="22" t="e">
        <f t="shared" si="1"/>
        <v>#REF!</v>
      </c>
    </row>
    <row r="33" spans="1:54" x14ac:dyDescent="0.35">
      <c r="A33" t="s">
        <v>7412</v>
      </c>
      <c r="B33" s="208" t="e">
        <f>IF('Crisis Indicator Data'!#REF!="No Data",1,IF(#REF!&lt;&gt;"",1,0))</f>
        <v>#REF!</v>
      </c>
      <c r="C33" s="208" t="e">
        <f>IF('Crisis Indicator Data'!#REF!="No Data",1,IF(#REF!&lt;&gt;"",1,0))</f>
        <v>#REF!</v>
      </c>
      <c r="D33" s="208" t="e">
        <f>IF('Crisis Indicator Data'!#REF!="No Data",1,IF(#REF!&lt;&gt;"",1,0))</f>
        <v>#REF!</v>
      </c>
      <c r="E33" s="208" t="e">
        <f>IF('Crisis Indicator Data'!#REF!="No Data",1,IF(#REF!&lt;&gt;"",1,0))</f>
        <v>#REF!</v>
      </c>
      <c r="F33" s="208" t="e">
        <f>IF('Crisis Indicator Data'!#REF!="No Data",1,IF(#REF!&lt;&gt;"",1,0))</f>
        <v>#REF!</v>
      </c>
      <c r="G33" s="208" t="e">
        <f>IF('Crisis Indicator Data'!#REF!="No Data",1,IF(#REF!&lt;&gt;"",1,0))</f>
        <v>#REF!</v>
      </c>
      <c r="H33" s="208" t="e">
        <f>IF('Crisis Indicator Data'!#REF!="No Data",1,IF(#REF!&lt;&gt;"",1,0))</f>
        <v>#REF!</v>
      </c>
      <c r="I33" s="208" t="e">
        <f>IF('Crisis Indicator Data'!#REF!="No Data",1,IF(#REF!&lt;&gt;"",1,0))</f>
        <v>#REF!</v>
      </c>
      <c r="J33" s="208" t="e">
        <f>IF('Crisis Indicator Data'!#REF!="No Data",1,IF(#REF!&lt;&gt;"",1,0))</f>
        <v>#REF!</v>
      </c>
      <c r="K33" s="208" t="e">
        <f>IF('Crisis Indicator Data'!#REF!="No Data",1,IF(#REF!&lt;&gt;"",1,0))</f>
        <v>#REF!</v>
      </c>
      <c r="L33" s="208" t="e">
        <f>IF('Crisis Indicator Data'!#REF!="No Data",1,IF(#REF!&lt;&gt;"",1,0))</f>
        <v>#REF!</v>
      </c>
      <c r="M33" s="208" t="e">
        <f>IF('Crisis Indicator Data'!#REF!="No Data",1,IF(#REF!&lt;&gt;"",1,0))</f>
        <v>#REF!</v>
      </c>
      <c r="N33" s="208" t="e">
        <f>IF('Crisis Indicator Data'!#REF!="No Data",1,IF(#REF!&lt;&gt;"",1,0))</f>
        <v>#REF!</v>
      </c>
      <c r="O33" s="208" t="e">
        <f>IF('Crisis Indicator Data'!#REF!="No Data",1,IF(#REF!&lt;&gt;"",1,0))</f>
        <v>#REF!</v>
      </c>
      <c r="P33" s="208" t="e">
        <f>IF('Crisis Indicator Data'!#REF!="No Data",1,IF(#REF!&lt;&gt;"",1,0))</f>
        <v>#REF!</v>
      </c>
      <c r="Q33" s="208" t="e">
        <f>IF('Crisis Indicator Data'!#REF!="No Data",1,IF(#REF!&lt;&gt;"",1,0))</f>
        <v>#REF!</v>
      </c>
      <c r="R33" s="208" t="e">
        <f>IF('Crisis Indicator Data'!#REF!="No Data",1,IF(#REF!&lt;&gt;"",1,0))</f>
        <v>#REF!</v>
      </c>
      <c r="S33" s="208" t="e">
        <f>IF('Crisis Indicator Data'!#REF!="No Data",1,IF(#REF!&lt;&gt;"",1,0))</f>
        <v>#REF!</v>
      </c>
      <c r="T33" s="208" t="e">
        <f>IF('Crisis Indicator Data'!#REF!="No Data",1,IF(#REF!&lt;&gt;"",1,0))</f>
        <v>#REF!</v>
      </c>
      <c r="U33" s="208" t="e">
        <f>IF('Crisis Indicator Data'!#REF!="No Data",1,IF(#REF!&lt;&gt;"",1,0))</f>
        <v>#REF!</v>
      </c>
      <c r="V33" s="208" t="e">
        <f>IF('Crisis Indicator Data'!#REF!="No Data",1,IF(#REF!&lt;&gt;"",1,0))</f>
        <v>#REF!</v>
      </c>
      <c r="W33" s="208" t="e">
        <f>IF('Crisis Indicator Data'!#REF!="No Data",1,IF(#REF!&lt;&gt;"",1,0))</f>
        <v>#REF!</v>
      </c>
      <c r="X33" s="208" t="e">
        <f>IF('Crisis Indicator Data'!#REF!="No Data",1,IF(#REF!&lt;&gt;"",1,0))</f>
        <v>#REF!</v>
      </c>
      <c r="Y33" s="208" t="e">
        <f>IF('Crisis Indicator Data'!#REF!="No Data",1,IF(#REF!&lt;&gt;"",1,0))</f>
        <v>#REF!</v>
      </c>
      <c r="Z33" s="208" t="e">
        <f>IF('Crisis Indicator Data'!#REF!="No Data",1,IF(#REF!&lt;&gt;"",1,0))</f>
        <v>#REF!</v>
      </c>
      <c r="AA33" s="208" t="e">
        <f>IF('Crisis Indicator Data'!#REF!="No Data",1,IF(#REF!&lt;&gt;"",1,0))</f>
        <v>#REF!</v>
      </c>
      <c r="AB33" s="208" t="e">
        <f>IF('Crisis Indicator Data'!#REF!="No Data",1,IF(#REF!&lt;&gt;"",1,0))</f>
        <v>#REF!</v>
      </c>
      <c r="AC33" s="208" t="e">
        <f>IF('Crisis Indicator Data'!#REF!="No Data",1,IF(#REF!&lt;&gt;"",1,0))</f>
        <v>#REF!</v>
      </c>
      <c r="AD33" s="208" t="e">
        <f>IF('Crisis Indicator Data'!#REF!="No Data",1,IF(#REF!&lt;&gt;"",1,0))</f>
        <v>#REF!</v>
      </c>
      <c r="AE33" s="208" t="e">
        <f>IF('Crisis Indicator Data'!#REF!="No Data",1,IF(#REF!&lt;&gt;"",1,0))</f>
        <v>#REF!</v>
      </c>
      <c r="AF33" s="208" t="e">
        <f>IF('Crisis Indicator Data'!#REF!="No Data",1,IF(#REF!&lt;&gt;"",1,0))</f>
        <v>#REF!</v>
      </c>
      <c r="AG33" s="208" t="e">
        <f>IF('Crisis Indicator Data'!#REF!="No Data",1,IF(#REF!&lt;&gt;"",1,0))</f>
        <v>#REF!</v>
      </c>
      <c r="AH33" s="208" t="e">
        <f>IF('Crisis Indicator Data'!#REF!="No Data",1,IF(#REF!&lt;&gt;"",1,0))</f>
        <v>#REF!</v>
      </c>
      <c r="AI33" s="208" t="e">
        <f>IF('Crisis Indicator Data'!#REF!="No Data",1,IF(#REF!&lt;&gt;"",1,0))</f>
        <v>#REF!</v>
      </c>
      <c r="AJ33" s="208" t="e">
        <f>IF('Crisis Indicator Data'!#REF!="No Data",1,IF(#REF!&lt;&gt;"",1,0))</f>
        <v>#REF!</v>
      </c>
      <c r="AK33" s="208" t="e">
        <f>IF('Crisis Indicator Data'!#REF!="No Data",1,IF(#REF!&lt;&gt;"",1,0))</f>
        <v>#REF!</v>
      </c>
      <c r="AL33" s="208" t="e">
        <f>IF('Crisis Indicator Data'!#REF!="No Data",1,IF(#REF!&lt;&gt;"",1,0))</f>
        <v>#REF!</v>
      </c>
      <c r="AM33" s="208" t="e">
        <f>IF('Crisis Indicator Data'!#REF!="No Data",1,IF(#REF!&lt;&gt;"",1,0))</f>
        <v>#REF!</v>
      </c>
      <c r="AN33" s="208" t="e">
        <f>IF('Crisis Indicator Data'!#REF!="No Data",1,IF(#REF!&lt;&gt;"",1,0))</f>
        <v>#REF!</v>
      </c>
      <c r="AO33" s="208" t="e">
        <f>IF('Crisis Indicator Data'!#REF!="No Data",1,IF(#REF!&lt;&gt;"",1,0))</f>
        <v>#REF!</v>
      </c>
      <c r="AP33" s="208" t="e">
        <f>IF('Crisis Indicator Data'!#REF!="No Data",1,IF(#REF!&lt;&gt;"",1,0))</f>
        <v>#REF!</v>
      </c>
      <c r="AQ33" s="208" t="e">
        <f>IF('Crisis Indicator Data'!#REF!="No Data",1,IF(#REF!&lt;&gt;"",1,0))</f>
        <v>#REF!</v>
      </c>
      <c r="AR33" s="208" t="e">
        <f>IF('Crisis Indicator Data'!#REF!="No Data",1,IF(#REF!&lt;&gt;"",1,0))</f>
        <v>#REF!</v>
      </c>
      <c r="AS33" s="208" t="e">
        <f>IF('Crisis Indicator Data'!#REF!="No Data",1,IF(#REF!&lt;&gt;"",1,0))</f>
        <v>#REF!</v>
      </c>
      <c r="AT33" s="208" t="e">
        <f>IF('Crisis Indicator Data'!#REF!="No Data",1,IF(#REF!&lt;&gt;"",1,0))</f>
        <v>#REF!</v>
      </c>
      <c r="AU33" s="208" t="e">
        <f>IF('Crisis Indicator Data'!#REF!="No Data",1,IF(#REF!&lt;&gt;"",1,0))</f>
        <v>#REF!</v>
      </c>
      <c r="AV33" s="208" t="e">
        <f>IF('Crisis Indicator Data'!#REF!="No Data",1,IF(#REF!&lt;&gt;"",1,0))</f>
        <v>#REF!</v>
      </c>
      <c r="AW33" s="208" t="e">
        <f>IF('Crisis Indicator Data'!#REF!="No Data",1,IF(#REF!&lt;&gt;"",1,0))</f>
        <v>#REF!</v>
      </c>
      <c r="AX33" s="208" t="e">
        <f>IF('Crisis Indicator Data'!#REF!="No Data",1,IF(#REF!&lt;&gt;"",1,0))</f>
        <v>#REF!</v>
      </c>
      <c r="AY33" s="208" t="e">
        <f>IF('Crisis Indicator Data'!#REF!="No Data",1,IF(#REF!&lt;&gt;"",1,0))</f>
        <v>#REF!</v>
      </c>
      <c r="AZ33" s="208" t="e">
        <f>IF('Crisis Indicator Data'!#REF!="No Data",1,IF(#REF!&lt;&gt;"",1,0))</f>
        <v>#REF!</v>
      </c>
      <c r="BA33" t="e">
        <f t="shared" si="0"/>
        <v>#REF!</v>
      </c>
      <c r="BB33" s="22" t="e">
        <f t="shared" si="1"/>
        <v>#REF!</v>
      </c>
    </row>
    <row r="34" spans="1:54" x14ac:dyDescent="0.35">
      <c r="A34" t="s">
        <v>7420</v>
      </c>
      <c r="B34" s="208" t="e">
        <f>IF('Crisis Indicator Data'!#REF!="No Data",1,IF(#REF!&lt;&gt;"",1,0))</f>
        <v>#REF!</v>
      </c>
      <c r="C34" s="208" t="e">
        <f>IF('Crisis Indicator Data'!#REF!="No Data",1,IF(#REF!&lt;&gt;"",1,0))</f>
        <v>#REF!</v>
      </c>
      <c r="D34" s="208" t="e">
        <f>IF('Crisis Indicator Data'!#REF!="No Data",1,IF(#REF!&lt;&gt;"",1,0))</f>
        <v>#REF!</v>
      </c>
      <c r="E34" s="208" t="e">
        <f>IF('Crisis Indicator Data'!#REF!="No Data",1,IF(#REF!&lt;&gt;"",1,0))</f>
        <v>#REF!</v>
      </c>
      <c r="F34" s="208" t="e">
        <f>IF('Crisis Indicator Data'!#REF!="No Data",1,IF(#REF!&lt;&gt;"",1,0))</f>
        <v>#REF!</v>
      </c>
      <c r="G34" s="208" t="e">
        <f>IF('Crisis Indicator Data'!#REF!="No Data",1,IF(#REF!&lt;&gt;"",1,0))</f>
        <v>#REF!</v>
      </c>
      <c r="H34" s="208" t="e">
        <f>IF('Crisis Indicator Data'!#REF!="No Data",1,IF(#REF!&lt;&gt;"",1,0))</f>
        <v>#REF!</v>
      </c>
      <c r="I34" s="208" t="e">
        <f>IF('Crisis Indicator Data'!#REF!="No Data",1,IF(#REF!&lt;&gt;"",1,0))</f>
        <v>#REF!</v>
      </c>
      <c r="J34" s="208" t="e">
        <f>IF('Crisis Indicator Data'!#REF!="No Data",1,IF(#REF!&lt;&gt;"",1,0))</f>
        <v>#REF!</v>
      </c>
      <c r="K34" s="208" t="e">
        <f>IF('Crisis Indicator Data'!#REF!="No Data",1,IF(#REF!&lt;&gt;"",1,0))</f>
        <v>#REF!</v>
      </c>
      <c r="L34" s="208" t="e">
        <f>IF('Crisis Indicator Data'!#REF!="No Data",1,IF(#REF!&lt;&gt;"",1,0))</f>
        <v>#REF!</v>
      </c>
      <c r="M34" s="208" t="e">
        <f>IF('Crisis Indicator Data'!#REF!="No Data",1,IF(#REF!&lt;&gt;"",1,0))</f>
        <v>#REF!</v>
      </c>
      <c r="N34" s="208" t="e">
        <f>IF('Crisis Indicator Data'!#REF!="No Data",1,IF(#REF!&lt;&gt;"",1,0))</f>
        <v>#REF!</v>
      </c>
      <c r="O34" s="208" t="e">
        <f>IF('Crisis Indicator Data'!#REF!="No Data",1,IF(#REF!&lt;&gt;"",1,0))</f>
        <v>#REF!</v>
      </c>
      <c r="P34" s="208" t="e">
        <f>IF('Crisis Indicator Data'!#REF!="No Data",1,IF(#REF!&lt;&gt;"",1,0))</f>
        <v>#REF!</v>
      </c>
      <c r="Q34" s="208" t="e">
        <f>IF('Crisis Indicator Data'!#REF!="No Data",1,IF(#REF!&lt;&gt;"",1,0))</f>
        <v>#REF!</v>
      </c>
      <c r="R34" s="208" t="e">
        <f>IF('Crisis Indicator Data'!#REF!="No Data",1,IF(#REF!&lt;&gt;"",1,0))</f>
        <v>#REF!</v>
      </c>
      <c r="S34" s="208" t="e">
        <f>IF('Crisis Indicator Data'!#REF!="No Data",1,IF(#REF!&lt;&gt;"",1,0))</f>
        <v>#REF!</v>
      </c>
      <c r="T34" s="208" t="e">
        <f>IF('Crisis Indicator Data'!#REF!="No Data",1,IF(#REF!&lt;&gt;"",1,0))</f>
        <v>#REF!</v>
      </c>
      <c r="U34" s="208" t="e">
        <f>IF('Crisis Indicator Data'!#REF!="No Data",1,IF(#REF!&lt;&gt;"",1,0))</f>
        <v>#REF!</v>
      </c>
      <c r="V34" s="208" t="e">
        <f>IF('Crisis Indicator Data'!#REF!="No Data",1,IF(#REF!&lt;&gt;"",1,0))</f>
        <v>#REF!</v>
      </c>
      <c r="W34" s="208" t="e">
        <f>IF('Crisis Indicator Data'!#REF!="No Data",1,IF(#REF!&lt;&gt;"",1,0))</f>
        <v>#REF!</v>
      </c>
      <c r="X34" s="208" t="e">
        <f>IF('Crisis Indicator Data'!#REF!="No Data",1,IF(#REF!&lt;&gt;"",1,0))</f>
        <v>#REF!</v>
      </c>
      <c r="Y34" s="208" t="e">
        <f>IF('Crisis Indicator Data'!#REF!="No Data",1,IF(#REF!&lt;&gt;"",1,0))</f>
        <v>#REF!</v>
      </c>
      <c r="Z34" s="208" t="e">
        <f>IF('Crisis Indicator Data'!#REF!="No Data",1,IF(#REF!&lt;&gt;"",1,0))</f>
        <v>#REF!</v>
      </c>
      <c r="AA34" s="208" t="e">
        <f>IF('Crisis Indicator Data'!#REF!="No Data",1,IF(#REF!&lt;&gt;"",1,0))</f>
        <v>#REF!</v>
      </c>
      <c r="AB34" s="208" t="e">
        <f>IF('Crisis Indicator Data'!#REF!="No Data",1,IF(#REF!&lt;&gt;"",1,0))</f>
        <v>#REF!</v>
      </c>
      <c r="AC34" s="208" t="e">
        <f>IF('Crisis Indicator Data'!#REF!="No Data",1,IF(#REF!&lt;&gt;"",1,0))</f>
        <v>#REF!</v>
      </c>
      <c r="AD34" s="208" t="e">
        <f>IF('Crisis Indicator Data'!#REF!="No Data",1,IF(#REF!&lt;&gt;"",1,0))</f>
        <v>#REF!</v>
      </c>
      <c r="AE34" s="208" t="e">
        <f>IF('Crisis Indicator Data'!#REF!="No Data",1,IF(#REF!&lt;&gt;"",1,0))</f>
        <v>#REF!</v>
      </c>
      <c r="AF34" s="208" t="e">
        <f>IF('Crisis Indicator Data'!#REF!="No Data",1,IF(#REF!&lt;&gt;"",1,0))</f>
        <v>#REF!</v>
      </c>
      <c r="AG34" s="208" t="e">
        <f>IF('Crisis Indicator Data'!#REF!="No Data",1,IF(#REF!&lt;&gt;"",1,0))</f>
        <v>#REF!</v>
      </c>
      <c r="AH34" s="208" t="e">
        <f>IF('Crisis Indicator Data'!#REF!="No Data",1,IF(#REF!&lt;&gt;"",1,0))</f>
        <v>#REF!</v>
      </c>
      <c r="AI34" s="208" t="e">
        <f>IF('Crisis Indicator Data'!#REF!="No Data",1,IF(#REF!&lt;&gt;"",1,0))</f>
        <v>#REF!</v>
      </c>
      <c r="AJ34" s="208" t="e">
        <f>IF('Crisis Indicator Data'!#REF!="No Data",1,IF(#REF!&lt;&gt;"",1,0))</f>
        <v>#REF!</v>
      </c>
      <c r="AK34" s="208" t="e">
        <f>IF('Crisis Indicator Data'!#REF!="No Data",1,IF(#REF!&lt;&gt;"",1,0))</f>
        <v>#REF!</v>
      </c>
      <c r="AL34" s="208" t="e">
        <f>IF('Crisis Indicator Data'!#REF!="No Data",1,IF(#REF!&lt;&gt;"",1,0))</f>
        <v>#REF!</v>
      </c>
      <c r="AM34" s="208" t="e">
        <f>IF('Crisis Indicator Data'!#REF!="No Data",1,IF(#REF!&lt;&gt;"",1,0))</f>
        <v>#REF!</v>
      </c>
      <c r="AN34" s="208" t="e">
        <f>IF('Crisis Indicator Data'!#REF!="No Data",1,IF(#REF!&lt;&gt;"",1,0))</f>
        <v>#REF!</v>
      </c>
      <c r="AO34" s="208" t="e">
        <f>IF('Crisis Indicator Data'!#REF!="No Data",1,IF(#REF!&lt;&gt;"",1,0))</f>
        <v>#REF!</v>
      </c>
      <c r="AP34" s="208" t="e">
        <f>IF('Crisis Indicator Data'!#REF!="No Data",1,IF(#REF!&lt;&gt;"",1,0))</f>
        <v>#REF!</v>
      </c>
      <c r="AQ34" s="208" t="e">
        <f>IF('Crisis Indicator Data'!#REF!="No Data",1,IF(#REF!&lt;&gt;"",1,0))</f>
        <v>#REF!</v>
      </c>
      <c r="AR34" s="208" t="e">
        <f>IF('Crisis Indicator Data'!#REF!="No Data",1,IF(#REF!&lt;&gt;"",1,0))</f>
        <v>#REF!</v>
      </c>
      <c r="AS34" s="208" t="e">
        <f>IF('Crisis Indicator Data'!#REF!="No Data",1,IF(#REF!&lt;&gt;"",1,0))</f>
        <v>#REF!</v>
      </c>
      <c r="AT34" s="208" t="e">
        <f>IF('Crisis Indicator Data'!#REF!="No Data",1,IF(#REF!&lt;&gt;"",1,0))</f>
        <v>#REF!</v>
      </c>
      <c r="AU34" s="208" t="e">
        <f>IF('Crisis Indicator Data'!#REF!="No Data",1,IF(#REF!&lt;&gt;"",1,0))</f>
        <v>#REF!</v>
      </c>
      <c r="AV34" s="208" t="e">
        <f>IF('Crisis Indicator Data'!#REF!="No Data",1,IF(#REF!&lt;&gt;"",1,0))</f>
        <v>#REF!</v>
      </c>
      <c r="AW34" s="208" t="e">
        <f>IF('Crisis Indicator Data'!#REF!="No Data",1,IF(#REF!&lt;&gt;"",1,0))</f>
        <v>#REF!</v>
      </c>
      <c r="AX34" s="208" t="e">
        <f>IF('Crisis Indicator Data'!#REF!="No Data",1,IF(#REF!&lt;&gt;"",1,0))</f>
        <v>#REF!</v>
      </c>
      <c r="AY34" s="208" t="e">
        <f>IF('Crisis Indicator Data'!#REF!="No Data",1,IF(#REF!&lt;&gt;"",1,0))</f>
        <v>#REF!</v>
      </c>
      <c r="AZ34" s="208" t="e">
        <f>IF('Crisis Indicator Data'!#REF!="No Data",1,IF(#REF!&lt;&gt;"",1,0))</f>
        <v>#REF!</v>
      </c>
      <c r="BA34" t="e">
        <f t="shared" ref="BA34:BA65" si="2">SUM(B34:AZ34)</f>
        <v>#REF!</v>
      </c>
      <c r="BB34" s="22" t="e">
        <f t="shared" ref="BB34:BB65" si="3">BA34/51</f>
        <v>#REF!</v>
      </c>
    </row>
    <row r="35" spans="1:54" x14ac:dyDescent="0.35">
      <c r="A35" t="s">
        <v>7422</v>
      </c>
      <c r="B35" s="208" t="e">
        <f>IF('Crisis Indicator Data'!#REF!="No Data",1,IF(#REF!&lt;&gt;"",1,0))</f>
        <v>#REF!</v>
      </c>
      <c r="C35" s="208" t="e">
        <f>IF('Crisis Indicator Data'!#REF!="No Data",1,IF(#REF!&lt;&gt;"",1,0))</f>
        <v>#REF!</v>
      </c>
      <c r="D35" s="208" t="e">
        <f>IF('Crisis Indicator Data'!#REF!="No Data",1,IF(#REF!&lt;&gt;"",1,0))</f>
        <v>#REF!</v>
      </c>
      <c r="E35" s="208" t="e">
        <f>IF('Crisis Indicator Data'!#REF!="No Data",1,IF(#REF!&lt;&gt;"",1,0))</f>
        <v>#REF!</v>
      </c>
      <c r="F35" s="208" t="e">
        <f>IF('Crisis Indicator Data'!#REF!="No Data",1,IF(#REF!&lt;&gt;"",1,0))</f>
        <v>#REF!</v>
      </c>
      <c r="G35" s="208" t="e">
        <f>IF('Crisis Indicator Data'!#REF!="No Data",1,IF(#REF!&lt;&gt;"",1,0))</f>
        <v>#REF!</v>
      </c>
      <c r="H35" s="208" t="e">
        <f>IF('Crisis Indicator Data'!#REF!="No Data",1,IF(#REF!&lt;&gt;"",1,0))</f>
        <v>#REF!</v>
      </c>
      <c r="I35" s="208" t="e">
        <f>IF('Crisis Indicator Data'!#REF!="No Data",1,IF(#REF!&lt;&gt;"",1,0))</f>
        <v>#REF!</v>
      </c>
      <c r="J35" s="208" t="e">
        <f>IF('Crisis Indicator Data'!#REF!="No Data",1,IF(#REF!&lt;&gt;"",1,0))</f>
        <v>#REF!</v>
      </c>
      <c r="K35" s="208" t="e">
        <f>IF('Crisis Indicator Data'!#REF!="No Data",1,IF(#REF!&lt;&gt;"",1,0))</f>
        <v>#REF!</v>
      </c>
      <c r="L35" s="208" t="e">
        <f>IF('Crisis Indicator Data'!#REF!="No Data",1,IF(#REF!&lt;&gt;"",1,0))</f>
        <v>#REF!</v>
      </c>
      <c r="M35" s="208" t="e">
        <f>IF('Crisis Indicator Data'!#REF!="No Data",1,IF(#REF!&lt;&gt;"",1,0))</f>
        <v>#REF!</v>
      </c>
      <c r="N35" s="208" t="e">
        <f>IF('Crisis Indicator Data'!#REF!="No Data",1,IF(#REF!&lt;&gt;"",1,0))</f>
        <v>#REF!</v>
      </c>
      <c r="O35" s="208" t="e">
        <f>IF('Crisis Indicator Data'!#REF!="No Data",1,IF(#REF!&lt;&gt;"",1,0))</f>
        <v>#REF!</v>
      </c>
      <c r="P35" s="208" t="e">
        <f>IF('Crisis Indicator Data'!#REF!="No Data",1,IF(#REF!&lt;&gt;"",1,0))</f>
        <v>#REF!</v>
      </c>
      <c r="Q35" s="208" t="e">
        <f>IF('Crisis Indicator Data'!#REF!="No Data",1,IF(#REF!&lt;&gt;"",1,0))</f>
        <v>#REF!</v>
      </c>
      <c r="R35" s="208" t="e">
        <f>IF('Crisis Indicator Data'!#REF!="No Data",1,IF(#REF!&lt;&gt;"",1,0))</f>
        <v>#REF!</v>
      </c>
      <c r="S35" s="208" t="e">
        <f>IF('Crisis Indicator Data'!#REF!="No Data",1,IF(#REF!&lt;&gt;"",1,0))</f>
        <v>#REF!</v>
      </c>
      <c r="T35" s="208" t="e">
        <f>IF('Crisis Indicator Data'!#REF!="No Data",1,IF(#REF!&lt;&gt;"",1,0))</f>
        <v>#REF!</v>
      </c>
      <c r="U35" s="208" t="e">
        <f>IF('Crisis Indicator Data'!#REF!="No Data",1,IF(#REF!&lt;&gt;"",1,0))</f>
        <v>#REF!</v>
      </c>
      <c r="V35" s="208" t="e">
        <f>IF('Crisis Indicator Data'!#REF!="No Data",1,IF(#REF!&lt;&gt;"",1,0))</f>
        <v>#REF!</v>
      </c>
      <c r="W35" s="208" t="e">
        <f>IF('Crisis Indicator Data'!#REF!="No Data",1,IF(#REF!&lt;&gt;"",1,0))</f>
        <v>#REF!</v>
      </c>
      <c r="X35" s="208" t="e">
        <f>IF('Crisis Indicator Data'!#REF!="No Data",1,IF(#REF!&lt;&gt;"",1,0))</f>
        <v>#REF!</v>
      </c>
      <c r="Y35" s="208" t="e">
        <f>IF('Crisis Indicator Data'!#REF!="No Data",1,IF(#REF!&lt;&gt;"",1,0))</f>
        <v>#REF!</v>
      </c>
      <c r="Z35" s="208" t="e">
        <f>IF('Crisis Indicator Data'!#REF!="No Data",1,IF(#REF!&lt;&gt;"",1,0))</f>
        <v>#REF!</v>
      </c>
      <c r="AA35" s="208" t="e">
        <f>IF('Crisis Indicator Data'!#REF!="No Data",1,IF(#REF!&lt;&gt;"",1,0))</f>
        <v>#REF!</v>
      </c>
      <c r="AB35" s="208" t="e">
        <f>IF('Crisis Indicator Data'!#REF!="No Data",1,IF(#REF!&lt;&gt;"",1,0))</f>
        <v>#REF!</v>
      </c>
      <c r="AC35" s="208" t="e">
        <f>IF('Crisis Indicator Data'!#REF!="No Data",1,IF(#REF!&lt;&gt;"",1,0))</f>
        <v>#REF!</v>
      </c>
      <c r="AD35" s="208" t="e">
        <f>IF('Crisis Indicator Data'!#REF!="No Data",1,IF(#REF!&lt;&gt;"",1,0))</f>
        <v>#REF!</v>
      </c>
      <c r="AE35" s="208" t="e">
        <f>IF('Crisis Indicator Data'!#REF!="No Data",1,IF(#REF!&lt;&gt;"",1,0))</f>
        <v>#REF!</v>
      </c>
      <c r="AF35" s="208" t="e">
        <f>IF('Crisis Indicator Data'!#REF!="No Data",1,IF(#REF!&lt;&gt;"",1,0))</f>
        <v>#REF!</v>
      </c>
      <c r="AG35" s="208" t="e">
        <f>IF('Crisis Indicator Data'!#REF!="No Data",1,IF(#REF!&lt;&gt;"",1,0))</f>
        <v>#REF!</v>
      </c>
      <c r="AH35" s="208" t="e">
        <f>IF('Crisis Indicator Data'!#REF!="No Data",1,IF(#REF!&lt;&gt;"",1,0))</f>
        <v>#REF!</v>
      </c>
      <c r="AI35" s="208" t="e">
        <f>IF('Crisis Indicator Data'!#REF!="No Data",1,IF(#REF!&lt;&gt;"",1,0))</f>
        <v>#REF!</v>
      </c>
      <c r="AJ35" s="208" t="e">
        <f>IF('Crisis Indicator Data'!#REF!="No Data",1,IF(#REF!&lt;&gt;"",1,0))</f>
        <v>#REF!</v>
      </c>
      <c r="AK35" s="208" t="e">
        <f>IF('Crisis Indicator Data'!#REF!="No Data",1,IF(#REF!&lt;&gt;"",1,0))</f>
        <v>#REF!</v>
      </c>
      <c r="AL35" s="208" t="e">
        <f>IF('Crisis Indicator Data'!#REF!="No Data",1,IF(#REF!&lt;&gt;"",1,0))</f>
        <v>#REF!</v>
      </c>
      <c r="AM35" s="208" t="e">
        <f>IF('Crisis Indicator Data'!#REF!="No Data",1,IF(#REF!&lt;&gt;"",1,0))</f>
        <v>#REF!</v>
      </c>
      <c r="AN35" s="208" t="e">
        <f>IF('Crisis Indicator Data'!#REF!="No Data",1,IF(#REF!&lt;&gt;"",1,0))</f>
        <v>#REF!</v>
      </c>
      <c r="AO35" s="208" t="e">
        <f>IF('Crisis Indicator Data'!#REF!="No Data",1,IF(#REF!&lt;&gt;"",1,0))</f>
        <v>#REF!</v>
      </c>
      <c r="AP35" s="208" t="e">
        <f>IF('Crisis Indicator Data'!#REF!="No Data",1,IF(#REF!&lt;&gt;"",1,0))</f>
        <v>#REF!</v>
      </c>
      <c r="AQ35" s="208" t="e">
        <f>IF('Crisis Indicator Data'!#REF!="No Data",1,IF(#REF!&lt;&gt;"",1,0))</f>
        <v>#REF!</v>
      </c>
      <c r="AR35" s="208" t="e">
        <f>IF('Crisis Indicator Data'!#REF!="No Data",1,IF(#REF!&lt;&gt;"",1,0))</f>
        <v>#REF!</v>
      </c>
      <c r="AS35" s="208" t="e">
        <f>IF('Crisis Indicator Data'!#REF!="No Data",1,IF(#REF!&lt;&gt;"",1,0))</f>
        <v>#REF!</v>
      </c>
      <c r="AT35" s="208" t="e">
        <f>IF('Crisis Indicator Data'!#REF!="No Data",1,IF(#REF!&lt;&gt;"",1,0))</f>
        <v>#REF!</v>
      </c>
      <c r="AU35" s="208" t="e">
        <f>IF('Crisis Indicator Data'!#REF!="No Data",1,IF(#REF!&lt;&gt;"",1,0))</f>
        <v>#REF!</v>
      </c>
      <c r="AV35" s="208" t="e">
        <f>IF('Crisis Indicator Data'!#REF!="No Data",1,IF(#REF!&lt;&gt;"",1,0))</f>
        <v>#REF!</v>
      </c>
      <c r="AW35" s="208" t="e">
        <f>IF('Crisis Indicator Data'!#REF!="No Data",1,IF(#REF!&lt;&gt;"",1,0))</f>
        <v>#REF!</v>
      </c>
      <c r="AX35" s="208" t="e">
        <f>IF('Crisis Indicator Data'!#REF!="No Data",1,IF(#REF!&lt;&gt;"",1,0))</f>
        <v>#REF!</v>
      </c>
      <c r="AY35" s="208" t="e">
        <f>IF('Crisis Indicator Data'!#REF!="No Data",1,IF(#REF!&lt;&gt;"",1,0))</f>
        <v>#REF!</v>
      </c>
      <c r="AZ35" s="208" t="e">
        <f>IF('Crisis Indicator Data'!#REF!="No Data",1,IF(#REF!&lt;&gt;"",1,0))</f>
        <v>#REF!</v>
      </c>
      <c r="BA35" t="e">
        <f t="shared" si="2"/>
        <v>#REF!</v>
      </c>
      <c r="BB35" s="22" t="e">
        <f t="shared" si="3"/>
        <v>#REF!</v>
      </c>
    </row>
    <row r="36" spans="1:54" x14ac:dyDescent="0.35">
      <c r="A36" t="s">
        <v>7424</v>
      </c>
      <c r="B36" s="208" t="e">
        <f>IF('Crisis Indicator Data'!#REF!="No Data",1,IF(#REF!&lt;&gt;"",1,0))</f>
        <v>#REF!</v>
      </c>
      <c r="C36" s="208" t="e">
        <f>IF('Crisis Indicator Data'!#REF!="No Data",1,IF(#REF!&lt;&gt;"",1,0))</f>
        <v>#REF!</v>
      </c>
      <c r="D36" s="208" t="e">
        <f>IF('Crisis Indicator Data'!#REF!="No Data",1,IF(#REF!&lt;&gt;"",1,0))</f>
        <v>#REF!</v>
      </c>
      <c r="E36" s="208" t="e">
        <f>IF('Crisis Indicator Data'!#REF!="No Data",1,IF(#REF!&lt;&gt;"",1,0))</f>
        <v>#REF!</v>
      </c>
      <c r="F36" s="208" t="e">
        <f>IF('Crisis Indicator Data'!#REF!="No Data",1,IF(#REF!&lt;&gt;"",1,0))</f>
        <v>#REF!</v>
      </c>
      <c r="G36" s="208" t="e">
        <f>IF('Crisis Indicator Data'!#REF!="No Data",1,IF(#REF!&lt;&gt;"",1,0))</f>
        <v>#REF!</v>
      </c>
      <c r="H36" s="208" t="e">
        <f>IF('Crisis Indicator Data'!#REF!="No Data",1,IF(#REF!&lt;&gt;"",1,0))</f>
        <v>#REF!</v>
      </c>
      <c r="I36" s="208" t="e">
        <f>IF('Crisis Indicator Data'!#REF!="No Data",1,IF(#REF!&lt;&gt;"",1,0))</f>
        <v>#REF!</v>
      </c>
      <c r="J36" s="208" t="e">
        <f>IF('Crisis Indicator Data'!#REF!="No Data",1,IF(#REF!&lt;&gt;"",1,0))</f>
        <v>#REF!</v>
      </c>
      <c r="K36" s="208" t="e">
        <f>IF('Crisis Indicator Data'!#REF!="No Data",1,IF(#REF!&lt;&gt;"",1,0))</f>
        <v>#REF!</v>
      </c>
      <c r="L36" s="208" t="e">
        <f>IF('Crisis Indicator Data'!#REF!="No Data",1,IF(#REF!&lt;&gt;"",1,0))</f>
        <v>#REF!</v>
      </c>
      <c r="M36" s="208" t="e">
        <f>IF('Crisis Indicator Data'!#REF!="No Data",1,IF(#REF!&lt;&gt;"",1,0))</f>
        <v>#REF!</v>
      </c>
      <c r="N36" s="208" t="e">
        <f>IF('Crisis Indicator Data'!#REF!="No Data",1,IF(#REF!&lt;&gt;"",1,0))</f>
        <v>#REF!</v>
      </c>
      <c r="O36" s="208" t="e">
        <f>IF('Crisis Indicator Data'!#REF!="No Data",1,IF(#REF!&lt;&gt;"",1,0))</f>
        <v>#REF!</v>
      </c>
      <c r="P36" s="208" t="e">
        <f>IF('Crisis Indicator Data'!#REF!="No Data",1,IF(#REF!&lt;&gt;"",1,0))</f>
        <v>#REF!</v>
      </c>
      <c r="Q36" s="208" t="e">
        <f>IF('Crisis Indicator Data'!#REF!="No Data",1,IF(#REF!&lt;&gt;"",1,0))</f>
        <v>#REF!</v>
      </c>
      <c r="R36" s="208" t="e">
        <f>IF('Crisis Indicator Data'!#REF!="No Data",1,IF(#REF!&lt;&gt;"",1,0))</f>
        <v>#REF!</v>
      </c>
      <c r="S36" s="208" t="e">
        <f>IF('Crisis Indicator Data'!#REF!="No Data",1,IF(#REF!&lt;&gt;"",1,0))</f>
        <v>#REF!</v>
      </c>
      <c r="T36" s="208" t="e">
        <f>IF('Crisis Indicator Data'!#REF!="No Data",1,IF(#REF!&lt;&gt;"",1,0))</f>
        <v>#REF!</v>
      </c>
      <c r="U36" s="208" t="e">
        <f>IF('Crisis Indicator Data'!#REF!="No Data",1,IF(#REF!&lt;&gt;"",1,0))</f>
        <v>#REF!</v>
      </c>
      <c r="V36" s="208" t="e">
        <f>IF('Crisis Indicator Data'!#REF!="No Data",1,IF(#REF!&lt;&gt;"",1,0))</f>
        <v>#REF!</v>
      </c>
      <c r="W36" s="208" t="e">
        <f>IF('Crisis Indicator Data'!#REF!="No Data",1,IF(#REF!&lt;&gt;"",1,0))</f>
        <v>#REF!</v>
      </c>
      <c r="X36" s="208" t="e">
        <f>IF('Crisis Indicator Data'!#REF!="No Data",1,IF(#REF!&lt;&gt;"",1,0))</f>
        <v>#REF!</v>
      </c>
      <c r="Y36" s="208" t="e">
        <f>IF('Crisis Indicator Data'!#REF!="No Data",1,IF(#REF!&lt;&gt;"",1,0))</f>
        <v>#REF!</v>
      </c>
      <c r="Z36" s="208" t="e">
        <f>IF('Crisis Indicator Data'!#REF!="No Data",1,IF(#REF!&lt;&gt;"",1,0))</f>
        <v>#REF!</v>
      </c>
      <c r="AA36" s="208" t="e">
        <f>IF('Crisis Indicator Data'!#REF!="No Data",1,IF(#REF!&lt;&gt;"",1,0))</f>
        <v>#REF!</v>
      </c>
      <c r="AB36" s="208" t="e">
        <f>IF('Crisis Indicator Data'!#REF!="No Data",1,IF(#REF!&lt;&gt;"",1,0))</f>
        <v>#REF!</v>
      </c>
      <c r="AC36" s="208" t="e">
        <f>IF('Crisis Indicator Data'!#REF!="No Data",1,IF(#REF!&lt;&gt;"",1,0))</f>
        <v>#REF!</v>
      </c>
      <c r="AD36" s="208" t="e">
        <f>IF('Crisis Indicator Data'!#REF!="No Data",1,IF(#REF!&lt;&gt;"",1,0))</f>
        <v>#REF!</v>
      </c>
      <c r="AE36" s="208" t="e">
        <f>IF('Crisis Indicator Data'!#REF!="No Data",1,IF(#REF!&lt;&gt;"",1,0))</f>
        <v>#REF!</v>
      </c>
      <c r="AF36" s="208" t="e">
        <f>IF('Crisis Indicator Data'!#REF!="No Data",1,IF(#REF!&lt;&gt;"",1,0))</f>
        <v>#REF!</v>
      </c>
      <c r="AG36" s="208" t="e">
        <f>IF('Crisis Indicator Data'!#REF!="No Data",1,IF(#REF!&lt;&gt;"",1,0))</f>
        <v>#REF!</v>
      </c>
      <c r="AH36" s="208" t="e">
        <f>IF('Crisis Indicator Data'!#REF!="No Data",1,IF(#REF!&lt;&gt;"",1,0))</f>
        <v>#REF!</v>
      </c>
      <c r="AI36" s="208" t="e">
        <f>IF('Crisis Indicator Data'!#REF!="No Data",1,IF(#REF!&lt;&gt;"",1,0))</f>
        <v>#REF!</v>
      </c>
      <c r="AJ36" s="208" t="e">
        <f>IF('Crisis Indicator Data'!#REF!="No Data",1,IF(#REF!&lt;&gt;"",1,0))</f>
        <v>#REF!</v>
      </c>
      <c r="AK36" s="208" t="e">
        <f>IF('Crisis Indicator Data'!#REF!="No Data",1,IF(#REF!&lt;&gt;"",1,0))</f>
        <v>#REF!</v>
      </c>
      <c r="AL36" s="208" t="e">
        <f>IF('Crisis Indicator Data'!#REF!="No Data",1,IF(#REF!&lt;&gt;"",1,0))</f>
        <v>#REF!</v>
      </c>
      <c r="AM36" s="208" t="e">
        <f>IF('Crisis Indicator Data'!#REF!="No Data",1,IF(#REF!&lt;&gt;"",1,0))</f>
        <v>#REF!</v>
      </c>
      <c r="AN36" s="208" t="e">
        <f>IF('Crisis Indicator Data'!#REF!="No Data",1,IF(#REF!&lt;&gt;"",1,0))</f>
        <v>#REF!</v>
      </c>
      <c r="AO36" s="208" t="e">
        <f>IF('Crisis Indicator Data'!#REF!="No Data",1,IF(#REF!&lt;&gt;"",1,0))</f>
        <v>#REF!</v>
      </c>
      <c r="AP36" s="208" t="e">
        <f>IF('Crisis Indicator Data'!#REF!="No Data",1,IF(#REF!&lt;&gt;"",1,0))</f>
        <v>#REF!</v>
      </c>
      <c r="AQ36" s="208" t="e">
        <f>IF('Crisis Indicator Data'!#REF!="No Data",1,IF(#REF!&lt;&gt;"",1,0))</f>
        <v>#REF!</v>
      </c>
      <c r="AR36" s="208" t="e">
        <f>IF('Crisis Indicator Data'!#REF!="No Data",1,IF(#REF!&lt;&gt;"",1,0))</f>
        <v>#REF!</v>
      </c>
      <c r="AS36" s="208" t="e">
        <f>IF('Crisis Indicator Data'!#REF!="No Data",1,IF(#REF!&lt;&gt;"",1,0))</f>
        <v>#REF!</v>
      </c>
      <c r="AT36" s="208" t="e">
        <f>IF('Crisis Indicator Data'!#REF!="No Data",1,IF(#REF!&lt;&gt;"",1,0))</f>
        <v>#REF!</v>
      </c>
      <c r="AU36" s="208" t="e">
        <f>IF('Crisis Indicator Data'!#REF!="No Data",1,IF(#REF!&lt;&gt;"",1,0))</f>
        <v>#REF!</v>
      </c>
      <c r="AV36" s="208" t="e">
        <f>IF('Crisis Indicator Data'!#REF!="No Data",1,IF(#REF!&lt;&gt;"",1,0))</f>
        <v>#REF!</v>
      </c>
      <c r="AW36" s="208" t="e">
        <f>IF('Crisis Indicator Data'!#REF!="No Data",1,IF(#REF!&lt;&gt;"",1,0))</f>
        <v>#REF!</v>
      </c>
      <c r="AX36" s="208" t="e">
        <f>IF('Crisis Indicator Data'!#REF!="No Data",1,IF(#REF!&lt;&gt;"",1,0))</f>
        <v>#REF!</v>
      </c>
      <c r="AY36" s="208" t="e">
        <f>IF('Crisis Indicator Data'!#REF!="No Data",1,IF(#REF!&lt;&gt;"",1,0))</f>
        <v>#REF!</v>
      </c>
      <c r="AZ36" s="208" t="e">
        <f>IF('Crisis Indicator Data'!#REF!="No Data",1,IF(#REF!&lt;&gt;"",1,0))</f>
        <v>#REF!</v>
      </c>
      <c r="BA36" t="e">
        <f t="shared" si="2"/>
        <v>#REF!</v>
      </c>
      <c r="BB36" s="22" t="e">
        <f t="shared" si="3"/>
        <v>#REF!</v>
      </c>
    </row>
    <row r="37" spans="1:54" x14ac:dyDescent="0.35">
      <c r="A37" t="s">
        <v>7425</v>
      </c>
      <c r="B37" s="208" t="e">
        <f>IF('Crisis Indicator Data'!#REF!="No Data",1,IF(#REF!&lt;&gt;"",1,0))</f>
        <v>#REF!</v>
      </c>
      <c r="C37" s="208" t="e">
        <f>IF('Crisis Indicator Data'!#REF!="No Data",1,IF(#REF!&lt;&gt;"",1,0))</f>
        <v>#REF!</v>
      </c>
      <c r="D37" s="208" t="e">
        <f>IF('Crisis Indicator Data'!#REF!="No Data",1,IF(#REF!&lt;&gt;"",1,0))</f>
        <v>#REF!</v>
      </c>
      <c r="E37" s="208" t="e">
        <f>IF('Crisis Indicator Data'!#REF!="No Data",1,IF(#REF!&lt;&gt;"",1,0))</f>
        <v>#REF!</v>
      </c>
      <c r="F37" s="208" t="e">
        <f>IF('Crisis Indicator Data'!#REF!="No Data",1,IF(#REF!&lt;&gt;"",1,0))</f>
        <v>#REF!</v>
      </c>
      <c r="G37" s="208" t="e">
        <f>IF('Crisis Indicator Data'!#REF!="No Data",1,IF(#REF!&lt;&gt;"",1,0))</f>
        <v>#REF!</v>
      </c>
      <c r="H37" s="208" t="e">
        <f>IF('Crisis Indicator Data'!#REF!="No Data",1,IF(#REF!&lt;&gt;"",1,0))</f>
        <v>#REF!</v>
      </c>
      <c r="I37" s="208" t="e">
        <f>IF('Crisis Indicator Data'!#REF!="No Data",1,IF(#REF!&lt;&gt;"",1,0))</f>
        <v>#REF!</v>
      </c>
      <c r="J37" s="208" t="e">
        <f>IF('Crisis Indicator Data'!#REF!="No Data",1,IF(#REF!&lt;&gt;"",1,0))</f>
        <v>#REF!</v>
      </c>
      <c r="K37" s="208" t="e">
        <f>IF('Crisis Indicator Data'!#REF!="No Data",1,IF(#REF!&lt;&gt;"",1,0))</f>
        <v>#REF!</v>
      </c>
      <c r="L37" s="208" t="e">
        <f>IF('Crisis Indicator Data'!#REF!="No Data",1,IF(#REF!&lt;&gt;"",1,0))</f>
        <v>#REF!</v>
      </c>
      <c r="M37" s="208" t="e">
        <f>IF('Crisis Indicator Data'!#REF!="No Data",1,IF(#REF!&lt;&gt;"",1,0))</f>
        <v>#REF!</v>
      </c>
      <c r="N37" s="208" t="e">
        <f>IF('Crisis Indicator Data'!#REF!="No Data",1,IF(#REF!&lt;&gt;"",1,0))</f>
        <v>#REF!</v>
      </c>
      <c r="O37" s="208" t="e">
        <f>IF('Crisis Indicator Data'!#REF!="No Data",1,IF(#REF!&lt;&gt;"",1,0))</f>
        <v>#REF!</v>
      </c>
      <c r="P37" s="208" t="e">
        <f>IF('Crisis Indicator Data'!#REF!="No Data",1,IF(#REF!&lt;&gt;"",1,0))</f>
        <v>#REF!</v>
      </c>
      <c r="Q37" s="208" t="e">
        <f>IF('Crisis Indicator Data'!#REF!="No Data",1,IF(#REF!&lt;&gt;"",1,0))</f>
        <v>#REF!</v>
      </c>
      <c r="R37" s="208" t="e">
        <f>IF('Crisis Indicator Data'!#REF!="No Data",1,IF(#REF!&lt;&gt;"",1,0))</f>
        <v>#REF!</v>
      </c>
      <c r="S37" s="208" t="e">
        <f>IF('Crisis Indicator Data'!#REF!="No Data",1,IF(#REF!&lt;&gt;"",1,0))</f>
        <v>#REF!</v>
      </c>
      <c r="T37" s="208" t="e">
        <f>IF('Crisis Indicator Data'!#REF!="No Data",1,IF(#REF!&lt;&gt;"",1,0))</f>
        <v>#REF!</v>
      </c>
      <c r="U37" s="208" t="e">
        <f>IF('Crisis Indicator Data'!#REF!="No Data",1,IF(#REF!&lt;&gt;"",1,0))</f>
        <v>#REF!</v>
      </c>
      <c r="V37" s="208" t="e">
        <f>IF('Crisis Indicator Data'!#REF!="No Data",1,IF(#REF!&lt;&gt;"",1,0))</f>
        <v>#REF!</v>
      </c>
      <c r="W37" s="208" t="e">
        <f>IF('Crisis Indicator Data'!#REF!="No Data",1,IF(#REF!&lt;&gt;"",1,0))</f>
        <v>#REF!</v>
      </c>
      <c r="X37" s="208" t="e">
        <f>IF('Crisis Indicator Data'!#REF!="No Data",1,IF(#REF!&lt;&gt;"",1,0))</f>
        <v>#REF!</v>
      </c>
      <c r="Y37" s="208" t="e">
        <f>IF('Crisis Indicator Data'!#REF!="No Data",1,IF(#REF!&lt;&gt;"",1,0))</f>
        <v>#REF!</v>
      </c>
      <c r="Z37" s="208" t="e">
        <f>IF('Crisis Indicator Data'!#REF!="No Data",1,IF(#REF!&lt;&gt;"",1,0))</f>
        <v>#REF!</v>
      </c>
      <c r="AA37" s="208" t="e">
        <f>IF('Crisis Indicator Data'!#REF!="No Data",1,IF(#REF!&lt;&gt;"",1,0))</f>
        <v>#REF!</v>
      </c>
      <c r="AB37" s="208" t="e">
        <f>IF('Crisis Indicator Data'!#REF!="No Data",1,IF(#REF!&lt;&gt;"",1,0))</f>
        <v>#REF!</v>
      </c>
      <c r="AC37" s="208" t="e">
        <f>IF('Crisis Indicator Data'!#REF!="No Data",1,IF(#REF!&lt;&gt;"",1,0))</f>
        <v>#REF!</v>
      </c>
      <c r="AD37" s="208" t="e">
        <f>IF('Crisis Indicator Data'!#REF!="No Data",1,IF(#REF!&lt;&gt;"",1,0))</f>
        <v>#REF!</v>
      </c>
      <c r="AE37" s="208" t="e">
        <f>IF('Crisis Indicator Data'!#REF!="No Data",1,IF(#REF!&lt;&gt;"",1,0))</f>
        <v>#REF!</v>
      </c>
      <c r="AF37" s="208" t="e">
        <f>IF('Crisis Indicator Data'!#REF!="No Data",1,IF(#REF!&lt;&gt;"",1,0))</f>
        <v>#REF!</v>
      </c>
      <c r="AG37" s="208" t="e">
        <f>IF('Crisis Indicator Data'!#REF!="No Data",1,IF(#REF!&lt;&gt;"",1,0))</f>
        <v>#REF!</v>
      </c>
      <c r="AH37" s="208" t="e">
        <f>IF('Crisis Indicator Data'!#REF!="No Data",1,IF(#REF!&lt;&gt;"",1,0))</f>
        <v>#REF!</v>
      </c>
      <c r="AI37" s="208" t="e">
        <f>IF('Crisis Indicator Data'!#REF!="No Data",1,IF(#REF!&lt;&gt;"",1,0))</f>
        <v>#REF!</v>
      </c>
      <c r="AJ37" s="208" t="e">
        <f>IF('Crisis Indicator Data'!#REF!="No Data",1,IF(#REF!&lt;&gt;"",1,0))</f>
        <v>#REF!</v>
      </c>
      <c r="AK37" s="208" t="e">
        <f>IF('Crisis Indicator Data'!#REF!="No Data",1,IF(#REF!&lt;&gt;"",1,0))</f>
        <v>#REF!</v>
      </c>
      <c r="AL37" s="208" t="e">
        <f>IF('Crisis Indicator Data'!#REF!="No Data",1,IF(#REF!&lt;&gt;"",1,0))</f>
        <v>#REF!</v>
      </c>
      <c r="AM37" s="208" t="e">
        <f>IF('Crisis Indicator Data'!#REF!="No Data",1,IF(#REF!&lt;&gt;"",1,0))</f>
        <v>#REF!</v>
      </c>
      <c r="AN37" s="208" t="e">
        <f>IF('Crisis Indicator Data'!#REF!="No Data",1,IF(#REF!&lt;&gt;"",1,0))</f>
        <v>#REF!</v>
      </c>
      <c r="AO37" s="208" t="e">
        <f>IF('Crisis Indicator Data'!#REF!="No Data",1,IF(#REF!&lt;&gt;"",1,0))</f>
        <v>#REF!</v>
      </c>
      <c r="AP37" s="208" t="e">
        <f>IF('Crisis Indicator Data'!#REF!="No Data",1,IF(#REF!&lt;&gt;"",1,0))</f>
        <v>#REF!</v>
      </c>
      <c r="AQ37" s="208" t="e">
        <f>IF('Crisis Indicator Data'!#REF!="No Data",1,IF(#REF!&lt;&gt;"",1,0))</f>
        <v>#REF!</v>
      </c>
      <c r="AR37" s="208" t="e">
        <f>IF('Crisis Indicator Data'!#REF!="No Data",1,IF(#REF!&lt;&gt;"",1,0))</f>
        <v>#REF!</v>
      </c>
      <c r="AS37" s="208" t="e">
        <f>IF('Crisis Indicator Data'!#REF!="No Data",1,IF(#REF!&lt;&gt;"",1,0))</f>
        <v>#REF!</v>
      </c>
      <c r="AT37" s="208" t="e">
        <f>IF('Crisis Indicator Data'!#REF!="No Data",1,IF(#REF!&lt;&gt;"",1,0))</f>
        <v>#REF!</v>
      </c>
      <c r="AU37" s="208" t="e">
        <f>IF('Crisis Indicator Data'!#REF!="No Data",1,IF(#REF!&lt;&gt;"",1,0))</f>
        <v>#REF!</v>
      </c>
      <c r="AV37" s="208" t="e">
        <f>IF('Crisis Indicator Data'!#REF!="No Data",1,IF(#REF!&lt;&gt;"",1,0))</f>
        <v>#REF!</v>
      </c>
      <c r="AW37" s="208" t="e">
        <f>IF('Crisis Indicator Data'!#REF!="No Data",1,IF(#REF!&lt;&gt;"",1,0))</f>
        <v>#REF!</v>
      </c>
      <c r="AX37" s="208" t="e">
        <f>IF('Crisis Indicator Data'!#REF!="No Data",1,IF(#REF!&lt;&gt;"",1,0))</f>
        <v>#REF!</v>
      </c>
      <c r="AY37" s="208" t="e">
        <f>IF('Crisis Indicator Data'!#REF!="No Data",1,IF(#REF!&lt;&gt;"",1,0))</f>
        <v>#REF!</v>
      </c>
      <c r="AZ37" s="208" t="e">
        <f>IF('Crisis Indicator Data'!#REF!="No Data",1,IF(#REF!&lt;&gt;"",1,0))</f>
        <v>#REF!</v>
      </c>
      <c r="BA37" t="e">
        <f t="shared" si="2"/>
        <v>#REF!</v>
      </c>
      <c r="BB37" s="22" t="e">
        <f t="shared" si="3"/>
        <v>#REF!</v>
      </c>
    </row>
    <row r="38" spans="1:54" x14ac:dyDescent="0.35">
      <c r="A38" t="s">
        <v>7427</v>
      </c>
      <c r="B38" s="208" t="e">
        <f>IF('Crisis Indicator Data'!#REF!="No Data",1,IF(#REF!&lt;&gt;"",1,0))</f>
        <v>#REF!</v>
      </c>
      <c r="C38" s="208" t="e">
        <f>IF('Crisis Indicator Data'!#REF!="No Data",1,IF(#REF!&lt;&gt;"",1,0))</f>
        <v>#REF!</v>
      </c>
      <c r="D38" s="208" t="e">
        <f>IF('Crisis Indicator Data'!#REF!="No Data",1,IF(#REF!&lt;&gt;"",1,0))</f>
        <v>#REF!</v>
      </c>
      <c r="E38" s="208" t="e">
        <f>IF('Crisis Indicator Data'!#REF!="No Data",1,IF(#REF!&lt;&gt;"",1,0))</f>
        <v>#REF!</v>
      </c>
      <c r="F38" s="208" t="e">
        <f>IF('Crisis Indicator Data'!#REF!="No Data",1,IF(#REF!&lt;&gt;"",1,0))</f>
        <v>#REF!</v>
      </c>
      <c r="G38" s="208" t="e">
        <f>IF('Crisis Indicator Data'!#REF!="No Data",1,IF(#REF!&lt;&gt;"",1,0))</f>
        <v>#REF!</v>
      </c>
      <c r="H38" s="208" t="e">
        <f>IF('Crisis Indicator Data'!#REF!="No Data",1,IF(#REF!&lt;&gt;"",1,0))</f>
        <v>#REF!</v>
      </c>
      <c r="I38" s="208" t="e">
        <f>IF('Crisis Indicator Data'!#REF!="No Data",1,IF(#REF!&lt;&gt;"",1,0))</f>
        <v>#REF!</v>
      </c>
      <c r="J38" s="208" t="e">
        <f>IF('Crisis Indicator Data'!#REF!="No Data",1,IF(#REF!&lt;&gt;"",1,0))</f>
        <v>#REF!</v>
      </c>
      <c r="K38" s="208" t="e">
        <f>IF('Crisis Indicator Data'!#REF!="No Data",1,IF(#REF!&lt;&gt;"",1,0))</f>
        <v>#REF!</v>
      </c>
      <c r="L38" s="208" t="e">
        <f>IF('Crisis Indicator Data'!#REF!="No Data",1,IF(#REF!&lt;&gt;"",1,0))</f>
        <v>#REF!</v>
      </c>
      <c r="M38" s="208" t="e">
        <f>IF('Crisis Indicator Data'!#REF!="No Data",1,IF(#REF!&lt;&gt;"",1,0))</f>
        <v>#REF!</v>
      </c>
      <c r="N38" s="208" t="e">
        <f>IF('Crisis Indicator Data'!#REF!="No Data",1,IF(#REF!&lt;&gt;"",1,0))</f>
        <v>#REF!</v>
      </c>
      <c r="O38" s="208" t="e">
        <f>IF('Crisis Indicator Data'!#REF!="No Data",1,IF(#REF!&lt;&gt;"",1,0))</f>
        <v>#REF!</v>
      </c>
      <c r="P38" s="208" t="e">
        <f>IF('Crisis Indicator Data'!#REF!="No Data",1,IF(#REF!&lt;&gt;"",1,0))</f>
        <v>#REF!</v>
      </c>
      <c r="Q38" s="208" t="e">
        <f>IF('Crisis Indicator Data'!#REF!="No Data",1,IF(#REF!&lt;&gt;"",1,0))</f>
        <v>#REF!</v>
      </c>
      <c r="R38" s="208" t="e">
        <f>IF('Crisis Indicator Data'!#REF!="No Data",1,IF(#REF!&lt;&gt;"",1,0))</f>
        <v>#REF!</v>
      </c>
      <c r="S38" s="208" t="e">
        <f>IF('Crisis Indicator Data'!#REF!="No Data",1,IF(#REF!&lt;&gt;"",1,0))</f>
        <v>#REF!</v>
      </c>
      <c r="T38" s="208" t="e">
        <f>IF('Crisis Indicator Data'!#REF!="No Data",1,IF(#REF!&lt;&gt;"",1,0))</f>
        <v>#REF!</v>
      </c>
      <c r="U38" s="208" t="e">
        <f>IF('Crisis Indicator Data'!#REF!="No Data",1,IF(#REF!&lt;&gt;"",1,0))</f>
        <v>#REF!</v>
      </c>
      <c r="V38" s="208" t="e">
        <f>IF('Crisis Indicator Data'!#REF!="No Data",1,IF(#REF!&lt;&gt;"",1,0))</f>
        <v>#REF!</v>
      </c>
      <c r="W38" s="208" t="e">
        <f>IF('Crisis Indicator Data'!#REF!="No Data",1,IF(#REF!&lt;&gt;"",1,0))</f>
        <v>#REF!</v>
      </c>
      <c r="X38" s="208" t="e">
        <f>IF('Crisis Indicator Data'!#REF!="No Data",1,IF(#REF!&lt;&gt;"",1,0))</f>
        <v>#REF!</v>
      </c>
      <c r="Y38" s="208" t="e">
        <f>IF('Crisis Indicator Data'!#REF!="No Data",1,IF(#REF!&lt;&gt;"",1,0))</f>
        <v>#REF!</v>
      </c>
      <c r="Z38" s="208" t="e">
        <f>IF('Crisis Indicator Data'!#REF!="No Data",1,IF(#REF!&lt;&gt;"",1,0))</f>
        <v>#REF!</v>
      </c>
      <c r="AA38" s="208" t="e">
        <f>IF('Crisis Indicator Data'!#REF!="No Data",1,IF(#REF!&lt;&gt;"",1,0))</f>
        <v>#REF!</v>
      </c>
      <c r="AB38" s="208" t="e">
        <f>IF('Crisis Indicator Data'!#REF!="No Data",1,IF(#REF!&lt;&gt;"",1,0))</f>
        <v>#REF!</v>
      </c>
      <c r="AC38" s="208" t="e">
        <f>IF('Crisis Indicator Data'!#REF!="No Data",1,IF(#REF!&lt;&gt;"",1,0))</f>
        <v>#REF!</v>
      </c>
      <c r="AD38" s="208" t="e">
        <f>IF('Crisis Indicator Data'!#REF!="No Data",1,IF(#REF!&lt;&gt;"",1,0))</f>
        <v>#REF!</v>
      </c>
      <c r="AE38" s="208" t="e">
        <f>IF('Crisis Indicator Data'!#REF!="No Data",1,IF(#REF!&lt;&gt;"",1,0))</f>
        <v>#REF!</v>
      </c>
      <c r="AF38" s="208" t="e">
        <f>IF('Crisis Indicator Data'!#REF!="No Data",1,IF(#REF!&lt;&gt;"",1,0))</f>
        <v>#REF!</v>
      </c>
      <c r="AG38" s="208" t="e">
        <f>IF('Crisis Indicator Data'!#REF!="No Data",1,IF(#REF!&lt;&gt;"",1,0))</f>
        <v>#REF!</v>
      </c>
      <c r="AH38" s="208" t="e">
        <f>IF('Crisis Indicator Data'!#REF!="No Data",1,IF(#REF!&lt;&gt;"",1,0))</f>
        <v>#REF!</v>
      </c>
      <c r="AI38" s="208" t="e">
        <f>IF('Crisis Indicator Data'!#REF!="No Data",1,IF(#REF!&lt;&gt;"",1,0))</f>
        <v>#REF!</v>
      </c>
      <c r="AJ38" s="208" t="e">
        <f>IF('Crisis Indicator Data'!#REF!="No Data",1,IF(#REF!&lt;&gt;"",1,0))</f>
        <v>#REF!</v>
      </c>
      <c r="AK38" s="208" t="e">
        <f>IF('Crisis Indicator Data'!#REF!="No Data",1,IF(#REF!&lt;&gt;"",1,0))</f>
        <v>#REF!</v>
      </c>
      <c r="AL38" s="208" t="e">
        <f>IF('Crisis Indicator Data'!#REF!="No Data",1,IF(#REF!&lt;&gt;"",1,0))</f>
        <v>#REF!</v>
      </c>
      <c r="AM38" s="208" t="e">
        <f>IF('Crisis Indicator Data'!#REF!="No Data",1,IF(#REF!&lt;&gt;"",1,0))</f>
        <v>#REF!</v>
      </c>
      <c r="AN38" s="208" t="e">
        <f>IF('Crisis Indicator Data'!#REF!="No Data",1,IF(#REF!&lt;&gt;"",1,0))</f>
        <v>#REF!</v>
      </c>
      <c r="AO38" s="208" t="e">
        <f>IF('Crisis Indicator Data'!#REF!="No Data",1,IF(#REF!&lt;&gt;"",1,0))</f>
        <v>#REF!</v>
      </c>
      <c r="AP38" s="208" t="e">
        <f>IF('Crisis Indicator Data'!#REF!="No Data",1,IF(#REF!&lt;&gt;"",1,0))</f>
        <v>#REF!</v>
      </c>
      <c r="AQ38" s="208" t="e">
        <f>IF('Crisis Indicator Data'!#REF!="No Data",1,IF(#REF!&lt;&gt;"",1,0))</f>
        <v>#REF!</v>
      </c>
      <c r="AR38" s="208" t="e">
        <f>IF('Crisis Indicator Data'!#REF!="No Data",1,IF(#REF!&lt;&gt;"",1,0))</f>
        <v>#REF!</v>
      </c>
      <c r="AS38" s="208" t="e">
        <f>IF('Crisis Indicator Data'!#REF!="No Data",1,IF(#REF!&lt;&gt;"",1,0))</f>
        <v>#REF!</v>
      </c>
      <c r="AT38" s="208" t="e">
        <f>IF('Crisis Indicator Data'!#REF!="No Data",1,IF(#REF!&lt;&gt;"",1,0))</f>
        <v>#REF!</v>
      </c>
      <c r="AU38" s="208" t="e">
        <f>IF('Crisis Indicator Data'!#REF!="No Data",1,IF(#REF!&lt;&gt;"",1,0))</f>
        <v>#REF!</v>
      </c>
      <c r="AV38" s="208" t="e">
        <f>IF('Crisis Indicator Data'!#REF!="No Data",1,IF(#REF!&lt;&gt;"",1,0))</f>
        <v>#REF!</v>
      </c>
      <c r="AW38" s="208" t="e">
        <f>IF('Crisis Indicator Data'!#REF!="No Data",1,IF(#REF!&lt;&gt;"",1,0))</f>
        <v>#REF!</v>
      </c>
      <c r="AX38" s="208" t="e">
        <f>IF('Crisis Indicator Data'!#REF!="No Data",1,IF(#REF!&lt;&gt;"",1,0))</f>
        <v>#REF!</v>
      </c>
      <c r="AY38" s="208" t="e">
        <f>IF('Crisis Indicator Data'!#REF!="No Data",1,IF(#REF!&lt;&gt;"",1,0))</f>
        <v>#REF!</v>
      </c>
      <c r="AZ38" s="208" t="e">
        <f>IF('Crisis Indicator Data'!#REF!="No Data",1,IF(#REF!&lt;&gt;"",1,0))</f>
        <v>#REF!</v>
      </c>
      <c r="BA38" t="e">
        <f t="shared" si="2"/>
        <v>#REF!</v>
      </c>
      <c r="BB38" s="22" t="e">
        <f t="shared" si="3"/>
        <v>#REF!</v>
      </c>
    </row>
    <row r="39" spans="1:54" x14ac:dyDescent="0.35">
      <c r="A39" t="s">
        <v>7428</v>
      </c>
      <c r="B39" s="208" t="e">
        <f>IF('Crisis Indicator Data'!#REF!="No Data",1,IF(#REF!&lt;&gt;"",1,0))</f>
        <v>#REF!</v>
      </c>
      <c r="C39" s="208" t="e">
        <f>IF('Crisis Indicator Data'!#REF!="No Data",1,IF(#REF!&lt;&gt;"",1,0))</f>
        <v>#REF!</v>
      </c>
      <c r="D39" s="208" t="e">
        <f>IF('Crisis Indicator Data'!#REF!="No Data",1,IF(#REF!&lt;&gt;"",1,0))</f>
        <v>#REF!</v>
      </c>
      <c r="E39" s="208" t="e">
        <f>IF('Crisis Indicator Data'!#REF!="No Data",1,IF(#REF!&lt;&gt;"",1,0))</f>
        <v>#REF!</v>
      </c>
      <c r="F39" s="208" t="e">
        <f>IF('Crisis Indicator Data'!#REF!="No Data",1,IF(#REF!&lt;&gt;"",1,0))</f>
        <v>#REF!</v>
      </c>
      <c r="G39" s="208" t="e">
        <f>IF('Crisis Indicator Data'!#REF!="No Data",1,IF(#REF!&lt;&gt;"",1,0))</f>
        <v>#REF!</v>
      </c>
      <c r="H39" s="208" t="e">
        <f>IF('Crisis Indicator Data'!#REF!="No Data",1,IF(#REF!&lt;&gt;"",1,0))</f>
        <v>#REF!</v>
      </c>
      <c r="I39" s="208" t="e">
        <f>IF('Crisis Indicator Data'!#REF!="No Data",1,IF(#REF!&lt;&gt;"",1,0))</f>
        <v>#REF!</v>
      </c>
      <c r="J39" s="208" t="e">
        <f>IF('Crisis Indicator Data'!#REF!="No Data",1,IF(#REF!&lt;&gt;"",1,0))</f>
        <v>#REF!</v>
      </c>
      <c r="K39" s="208" t="e">
        <f>IF('Crisis Indicator Data'!#REF!="No Data",1,IF(#REF!&lt;&gt;"",1,0))</f>
        <v>#REF!</v>
      </c>
      <c r="L39" s="208" t="e">
        <f>IF('Crisis Indicator Data'!#REF!="No Data",1,IF(#REF!&lt;&gt;"",1,0))</f>
        <v>#REF!</v>
      </c>
      <c r="M39" s="208" t="e">
        <f>IF('Crisis Indicator Data'!#REF!="No Data",1,IF(#REF!&lt;&gt;"",1,0))</f>
        <v>#REF!</v>
      </c>
      <c r="N39" s="208" t="e">
        <f>IF('Crisis Indicator Data'!#REF!="No Data",1,IF(#REF!&lt;&gt;"",1,0))</f>
        <v>#REF!</v>
      </c>
      <c r="O39" s="208" t="e">
        <f>IF('Crisis Indicator Data'!#REF!="No Data",1,IF(#REF!&lt;&gt;"",1,0))</f>
        <v>#REF!</v>
      </c>
      <c r="P39" s="208" t="e">
        <f>IF('Crisis Indicator Data'!#REF!="No Data",1,IF(#REF!&lt;&gt;"",1,0))</f>
        <v>#REF!</v>
      </c>
      <c r="Q39" s="208" t="e">
        <f>IF('Crisis Indicator Data'!#REF!="No Data",1,IF(#REF!&lt;&gt;"",1,0))</f>
        <v>#REF!</v>
      </c>
      <c r="R39" s="208" t="e">
        <f>IF('Crisis Indicator Data'!#REF!="No Data",1,IF(#REF!&lt;&gt;"",1,0))</f>
        <v>#REF!</v>
      </c>
      <c r="S39" s="208" t="e">
        <f>IF('Crisis Indicator Data'!#REF!="No Data",1,IF(#REF!&lt;&gt;"",1,0))</f>
        <v>#REF!</v>
      </c>
      <c r="T39" s="208" t="e">
        <f>IF('Crisis Indicator Data'!#REF!="No Data",1,IF(#REF!&lt;&gt;"",1,0))</f>
        <v>#REF!</v>
      </c>
      <c r="U39" s="208" t="e">
        <f>IF('Crisis Indicator Data'!#REF!="No Data",1,IF(#REF!&lt;&gt;"",1,0))</f>
        <v>#REF!</v>
      </c>
      <c r="V39" s="208" t="e">
        <f>IF('Crisis Indicator Data'!#REF!="No Data",1,IF(#REF!&lt;&gt;"",1,0))</f>
        <v>#REF!</v>
      </c>
      <c r="W39" s="208" t="e">
        <f>IF('Crisis Indicator Data'!#REF!="No Data",1,IF(#REF!&lt;&gt;"",1,0))</f>
        <v>#REF!</v>
      </c>
      <c r="X39" s="208" t="e">
        <f>IF('Crisis Indicator Data'!#REF!="No Data",1,IF(#REF!&lt;&gt;"",1,0))</f>
        <v>#REF!</v>
      </c>
      <c r="Y39" s="208" t="e">
        <f>IF('Crisis Indicator Data'!#REF!="No Data",1,IF(#REF!&lt;&gt;"",1,0))</f>
        <v>#REF!</v>
      </c>
      <c r="Z39" s="208" t="e">
        <f>IF('Crisis Indicator Data'!#REF!="No Data",1,IF(#REF!&lt;&gt;"",1,0))</f>
        <v>#REF!</v>
      </c>
      <c r="AA39" s="208" t="e">
        <f>IF('Crisis Indicator Data'!#REF!="No Data",1,IF(#REF!&lt;&gt;"",1,0))</f>
        <v>#REF!</v>
      </c>
      <c r="AB39" s="208" t="e">
        <f>IF('Crisis Indicator Data'!#REF!="No Data",1,IF(#REF!&lt;&gt;"",1,0))</f>
        <v>#REF!</v>
      </c>
      <c r="AC39" s="208" t="e">
        <f>IF('Crisis Indicator Data'!#REF!="No Data",1,IF(#REF!&lt;&gt;"",1,0))</f>
        <v>#REF!</v>
      </c>
      <c r="AD39" s="208" t="e">
        <f>IF('Crisis Indicator Data'!#REF!="No Data",1,IF(#REF!&lt;&gt;"",1,0))</f>
        <v>#REF!</v>
      </c>
      <c r="AE39" s="208" t="e">
        <f>IF('Crisis Indicator Data'!#REF!="No Data",1,IF(#REF!&lt;&gt;"",1,0))</f>
        <v>#REF!</v>
      </c>
      <c r="AF39" s="208" t="e">
        <f>IF('Crisis Indicator Data'!#REF!="No Data",1,IF(#REF!&lt;&gt;"",1,0))</f>
        <v>#REF!</v>
      </c>
      <c r="AG39" s="208" t="e">
        <f>IF('Crisis Indicator Data'!#REF!="No Data",1,IF(#REF!&lt;&gt;"",1,0))</f>
        <v>#REF!</v>
      </c>
      <c r="AH39" s="208" t="e">
        <f>IF('Crisis Indicator Data'!#REF!="No Data",1,IF(#REF!&lt;&gt;"",1,0))</f>
        <v>#REF!</v>
      </c>
      <c r="AI39" s="208" t="e">
        <f>IF('Crisis Indicator Data'!#REF!="No Data",1,IF(#REF!&lt;&gt;"",1,0))</f>
        <v>#REF!</v>
      </c>
      <c r="AJ39" s="208" t="e">
        <f>IF('Crisis Indicator Data'!#REF!="No Data",1,IF(#REF!&lt;&gt;"",1,0))</f>
        <v>#REF!</v>
      </c>
      <c r="AK39" s="208" t="e">
        <f>IF('Crisis Indicator Data'!#REF!="No Data",1,IF(#REF!&lt;&gt;"",1,0))</f>
        <v>#REF!</v>
      </c>
      <c r="AL39" s="208" t="e">
        <f>IF('Crisis Indicator Data'!#REF!="No Data",1,IF(#REF!&lt;&gt;"",1,0))</f>
        <v>#REF!</v>
      </c>
      <c r="AM39" s="208" t="e">
        <f>IF('Crisis Indicator Data'!#REF!="No Data",1,IF(#REF!&lt;&gt;"",1,0))</f>
        <v>#REF!</v>
      </c>
      <c r="AN39" s="208" t="e">
        <f>IF('Crisis Indicator Data'!#REF!="No Data",1,IF(#REF!&lt;&gt;"",1,0))</f>
        <v>#REF!</v>
      </c>
      <c r="AO39" s="208" t="e">
        <f>IF('Crisis Indicator Data'!#REF!="No Data",1,IF(#REF!&lt;&gt;"",1,0))</f>
        <v>#REF!</v>
      </c>
      <c r="AP39" s="208" t="e">
        <f>IF('Crisis Indicator Data'!#REF!="No Data",1,IF(#REF!&lt;&gt;"",1,0))</f>
        <v>#REF!</v>
      </c>
      <c r="AQ39" s="208" t="e">
        <f>IF('Crisis Indicator Data'!#REF!="No Data",1,IF(#REF!&lt;&gt;"",1,0))</f>
        <v>#REF!</v>
      </c>
      <c r="AR39" s="208" t="e">
        <f>IF('Crisis Indicator Data'!#REF!="No Data",1,IF(#REF!&lt;&gt;"",1,0))</f>
        <v>#REF!</v>
      </c>
      <c r="AS39" s="208" t="e">
        <f>IF('Crisis Indicator Data'!#REF!="No Data",1,IF(#REF!&lt;&gt;"",1,0))</f>
        <v>#REF!</v>
      </c>
      <c r="AT39" s="208" t="e">
        <f>IF('Crisis Indicator Data'!#REF!="No Data",1,IF(#REF!&lt;&gt;"",1,0))</f>
        <v>#REF!</v>
      </c>
      <c r="AU39" s="208" t="e">
        <f>IF('Crisis Indicator Data'!#REF!="No Data",1,IF(#REF!&lt;&gt;"",1,0))</f>
        <v>#REF!</v>
      </c>
      <c r="AV39" s="208" t="e">
        <f>IF('Crisis Indicator Data'!#REF!="No Data",1,IF(#REF!&lt;&gt;"",1,0))</f>
        <v>#REF!</v>
      </c>
      <c r="AW39" s="208" t="e">
        <f>IF('Crisis Indicator Data'!#REF!="No Data",1,IF(#REF!&lt;&gt;"",1,0))</f>
        <v>#REF!</v>
      </c>
      <c r="AX39" s="208" t="e">
        <f>IF('Crisis Indicator Data'!#REF!="No Data",1,IF(#REF!&lt;&gt;"",1,0))</f>
        <v>#REF!</v>
      </c>
      <c r="AY39" s="208" t="e">
        <f>IF('Crisis Indicator Data'!#REF!="No Data",1,IF(#REF!&lt;&gt;"",1,0))</f>
        <v>#REF!</v>
      </c>
      <c r="AZ39" s="208" t="e">
        <f>IF('Crisis Indicator Data'!#REF!="No Data",1,IF(#REF!&lt;&gt;"",1,0))</f>
        <v>#REF!</v>
      </c>
      <c r="BA39" t="e">
        <f t="shared" si="2"/>
        <v>#REF!</v>
      </c>
      <c r="BB39" s="22" t="e">
        <f t="shared" si="3"/>
        <v>#REF!</v>
      </c>
    </row>
    <row r="40" spans="1:54" x14ac:dyDescent="0.35">
      <c r="A40" t="s">
        <v>7441</v>
      </c>
      <c r="B40" s="208" t="e">
        <f>IF('Crisis Indicator Data'!#REF!="No Data",1,IF(#REF!&lt;&gt;"",1,0))</f>
        <v>#REF!</v>
      </c>
      <c r="C40" s="208" t="e">
        <f>IF('Crisis Indicator Data'!#REF!="No Data",1,IF(#REF!&lt;&gt;"",1,0))</f>
        <v>#REF!</v>
      </c>
      <c r="D40" s="208" t="e">
        <f>IF('Crisis Indicator Data'!#REF!="No Data",1,IF(#REF!&lt;&gt;"",1,0))</f>
        <v>#REF!</v>
      </c>
      <c r="E40" s="208" t="e">
        <f>IF('Crisis Indicator Data'!#REF!="No Data",1,IF(#REF!&lt;&gt;"",1,0))</f>
        <v>#REF!</v>
      </c>
      <c r="F40" s="208" t="e">
        <f>IF('Crisis Indicator Data'!#REF!="No Data",1,IF(#REF!&lt;&gt;"",1,0))</f>
        <v>#REF!</v>
      </c>
      <c r="G40" s="208" t="e">
        <f>IF('Crisis Indicator Data'!#REF!="No Data",1,IF(#REF!&lt;&gt;"",1,0))</f>
        <v>#REF!</v>
      </c>
      <c r="H40" s="208" t="e">
        <f>IF('Crisis Indicator Data'!#REF!="No Data",1,IF(#REF!&lt;&gt;"",1,0))</f>
        <v>#REF!</v>
      </c>
      <c r="I40" s="208" t="e">
        <f>IF('Crisis Indicator Data'!#REF!="No Data",1,IF(#REF!&lt;&gt;"",1,0))</f>
        <v>#REF!</v>
      </c>
      <c r="J40" s="208" t="e">
        <f>IF('Crisis Indicator Data'!#REF!="No Data",1,IF(#REF!&lt;&gt;"",1,0))</f>
        <v>#REF!</v>
      </c>
      <c r="K40" s="208" t="e">
        <f>IF('Crisis Indicator Data'!#REF!="No Data",1,IF(#REF!&lt;&gt;"",1,0))</f>
        <v>#REF!</v>
      </c>
      <c r="L40" s="208" t="e">
        <f>IF('Crisis Indicator Data'!#REF!="No Data",1,IF(#REF!&lt;&gt;"",1,0))</f>
        <v>#REF!</v>
      </c>
      <c r="M40" s="208" t="e">
        <f>IF('Crisis Indicator Data'!#REF!="No Data",1,IF(#REF!&lt;&gt;"",1,0))</f>
        <v>#REF!</v>
      </c>
      <c r="N40" s="208" t="e">
        <f>IF('Crisis Indicator Data'!#REF!="No Data",1,IF(#REF!&lt;&gt;"",1,0))</f>
        <v>#REF!</v>
      </c>
      <c r="O40" s="208" t="e">
        <f>IF('Crisis Indicator Data'!#REF!="No Data",1,IF(#REF!&lt;&gt;"",1,0))</f>
        <v>#REF!</v>
      </c>
      <c r="P40" s="208" t="e">
        <f>IF('Crisis Indicator Data'!#REF!="No Data",1,IF(#REF!&lt;&gt;"",1,0))</f>
        <v>#REF!</v>
      </c>
      <c r="Q40" s="208" t="e">
        <f>IF('Crisis Indicator Data'!#REF!="No Data",1,IF(#REF!&lt;&gt;"",1,0))</f>
        <v>#REF!</v>
      </c>
      <c r="R40" s="208" t="e">
        <f>IF('Crisis Indicator Data'!#REF!="No Data",1,IF(#REF!&lt;&gt;"",1,0))</f>
        <v>#REF!</v>
      </c>
      <c r="S40" s="208" t="e">
        <f>IF('Crisis Indicator Data'!#REF!="No Data",1,IF(#REF!&lt;&gt;"",1,0))</f>
        <v>#REF!</v>
      </c>
      <c r="T40" s="208" t="e">
        <f>IF('Crisis Indicator Data'!#REF!="No Data",1,IF(#REF!&lt;&gt;"",1,0))</f>
        <v>#REF!</v>
      </c>
      <c r="U40" s="208" t="e">
        <f>IF('Crisis Indicator Data'!#REF!="No Data",1,IF(#REF!&lt;&gt;"",1,0))</f>
        <v>#REF!</v>
      </c>
      <c r="V40" s="208" t="e">
        <f>IF('Crisis Indicator Data'!#REF!="No Data",1,IF(#REF!&lt;&gt;"",1,0))</f>
        <v>#REF!</v>
      </c>
      <c r="W40" s="208" t="e">
        <f>IF('Crisis Indicator Data'!#REF!="No Data",1,IF(#REF!&lt;&gt;"",1,0))</f>
        <v>#REF!</v>
      </c>
      <c r="X40" s="208" t="e">
        <f>IF('Crisis Indicator Data'!#REF!="No Data",1,IF(#REF!&lt;&gt;"",1,0))</f>
        <v>#REF!</v>
      </c>
      <c r="Y40" s="208" t="e">
        <f>IF('Crisis Indicator Data'!#REF!="No Data",1,IF(#REF!&lt;&gt;"",1,0))</f>
        <v>#REF!</v>
      </c>
      <c r="Z40" s="208" t="e">
        <f>IF('Crisis Indicator Data'!#REF!="No Data",1,IF(#REF!&lt;&gt;"",1,0))</f>
        <v>#REF!</v>
      </c>
      <c r="AA40" s="208" t="e">
        <f>IF('Crisis Indicator Data'!#REF!="No Data",1,IF(#REF!&lt;&gt;"",1,0))</f>
        <v>#REF!</v>
      </c>
      <c r="AB40" s="208" t="e">
        <f>IF('Crisis Indicator Data'!#REF!="No Data",1,IF(#REF!&lt;&gt;"",1,0))</f>
        <v>#REF!</v>
      </c>
      <c r="AC40" s="208" t="e">
        <f>IF('Crisis Indicator Data'!#REF!="No Data",1,IF(#REF!&lt;&gt;"",1,0))</f>
        <v>#REF!</v>
      </c>
      <c r="AD40" s="208" t="e">
        <f>IF('Crisis Indicator Data'!#REF!="No Data",1,IF(#REF!&lt;&gt;"",1,0))</f>
        <v>#REF!</v>
      </c>
      <c r="AE40" s="208" t="e">
        <f>IF('Crisis Indicator Data'!#REF!="No Data",1,IF(#REF!&lt;&gt;"",1,0))</f>
        <v>#REF!</v>
      </c>
      <c r="AF40" s="208" t="e">
        <f>IF('Crisis Indicator Data'!#REF!="No Data",1,IF(#REF!&lt;&gt;"",1,0))</f>
        <v>#REF!</v>
      </c>
      <c r="AG40" s="208" t="e">
        <f>IF('Crisis Indicator Data'!#REF!="No Data",1,IF(#REF!&lt;&gt;"",1,0))</f>
        <v>#REF!</v>
      </c>
      <c r="AH40" s="208" t="e">
        <f>IF('Crisis Indicator Data'!#REF!="No Data",1,IF(#REF!&lt;&gt;"",1,0))</f>
        <v>#REF!</v>
      </c>
      <c r="AI40" s="208" t="e">
        <f>IF('Crisis Indicator Data'!#REF!="No Data",1,IF(#REF!&lt;&gt;"",1,0))</f>
        <v>#REF!</v>
      </c>
      <c r="AJ40" s="208" t="e">
        <f>IF('Crisis Indicator Data'!#REF!="No Data",1,IF(#REF!&lt;&gt;"",1,0))</f>
        <v>#REF!</v>
      </c>
      <c r="AK40" s="208" t="e">
        <f>IF('Crisis Indicator Data'!#REF!="No Data",1,IF(#REF!&lt;&gt;"",1,0))</f>
        <v>#REF!</v>
      </c>
      <c r="AL40" s="208" t="e">
        <f>IF('Crisis Indicator Data'!#REF!="No Data",1,IF(#REF!&lt;&gt;"",1,0))</f>
        <v>#REF!</v>
      </c>
      <c r="AM40" s="208" t="e">
        <f>IF('Crisis Indicator Data'!#REF!="No Data",1,IF(#REF!&lt;&gt;"",1,0))</f>
        <v>#REF!</v>
      </c>
      <c r="AN40" s="208" t="e">
        <f>IF('Crisis Indicator Data'!#REF!="No Data",1,IF(#REF!&lt;&gt;"",1,0))</f>
        <v>#REF!</v>
      </c>
      <c r="AO40" s="208" t="e">
        <f>IF('Crisis Indicator Data'!#REF!="No Data",1,IF(#REF!&lt;&gt;"",1,0))</f>
        <v>#REF!</v>
      </c>
      <c r="AP40" s="208" t="e">
        <f>IF('Crisis Indicator Data'!#REF!="No Data",1,IF(#REF!&lt;&gt;"",1,0))</f>
        <v>#REF!</v>
      </c>
      <c r="AQ40" s="208" t="e">
        <f>IF('Crisis Indicator Data'!#REF!="No Data",1,IF(#REF!&lt;&gt;"",1,0))</f>
        <v>#REF!</v>
      </c>
      <c r="AR40" s="208" t="e">
        <f>IF('Crisis Indicator Data'!#REF!="No Data",1,IF(#REF!&lt;&gt;"",1,0))</f>
        <v>#REF!</v>
      </c>
      <c r="AS40" s="208" t="e">
        <f>IF('Crisis Indicator Data'!#REF!="No Data",1,IF(#REF!&lt;&gt;"",1,0))</f>
        <v>#REF!</v>
      </c>
      <c r="AT40" s="208" t="e">
        <f>IF('Crisis Indicator Data'!#REF!="No Data",1,IF(#REF!&lt;&gt;"",1,0))</f>
        <v>#REF!</v>
      </c>
      <c r="AU40" s="208" t="e">
        <f>IF('Crisis Indicator Data'!#REF!="No Data",1,IF(#REF!&lt;&gt;"",1,0))</f>
        <v>#REF!</v>
      </c>
      <c r="AV40" s="208" t="e">
        <f>IF('Crisis Indicator Data'!#REF!="No Data",1,IF(#REF!&lt;&gt;"",1,0))</f>
        <v>#REF!</v>
      </c>
      <c r="AW40" s="208" t="e">
        <f>IF('Crisis Indicator Data'!#REF!="No Data",1,IF(#REF!&lt;&gt;"",1,0))</f>
        <v>#REF!</v>
      </c>
      <c r="AX40" s="208" t="e">
        <f>IF('Crisis Indicator Data'!#REF!="No Data",1,IF(#REF!&lt;&gt;"",1,0))</f>
        <v>#REF!</v>
      </c>
      <c r="AY40" s="208" t="e">
        <f>IF('Crisis Indicator Data'!#REF!="No Data",1,IF(#REF!&lt;&gt;"",1,0))</f>
        <v>#REF!</v>
      </c>
      <c r="AZ40" s="208" t="e">
        <f>IF('Crisis Indicator Data'!#REF!="No Data",1,IF(#REF!&lt;&gt;"",1,0))</f>
        <v>#REF!</v>
      </c>
      <c r="BA40" t="e">
        <f t="shared" si="2"/>
        <v>#REF!</v>
      </c>
      <c r="BB40" s="22" t="e">
        <f t="shared" si="3"/>
        <v>#REF!</v>
      </c>
    </row>
    <row r="41" spans="1:54" x14ac:dyDescent="0.35">
      <c r="A41" t="s">
        <v>7429</v>
      </c>
      <c r="B41" s="208" t="e">
        <f>IF('Crisis Indicator Data'!#REF!="No Data",1,IF(#REF!&lt;&gt;"",1,0))</f>
        <v>#REF!</v>
      </c>
      <c r="C41" s="208" t="e">
        <f>IF('Crisis Indicator Data'!#REF!="No Data",1,IF(#REF!&lt;&gt;"",1,0))</f>
        <v>#REF!</v>
      </c>
      <c r="D41" s="208" t="e">
        <f>IF('Crisis Indicator Data'!#REF!="No Data",1,IF(#REF!&lt;&gt;"",1,0))</f>
        <v>#REF!</v>
      </c>
      <c r="E41" s="208" t="e">
        <f>IF('Crisis Indicator Data'!#REF!="No Data",1,IF(#REF!&lt;&gt;"",1,0))</f>
        <v>#REF!</v>
      </c>
      <c r="F41" s="208" t="e">
        <f>IF('Crisis Indicator Data'!#REF!="No Data",1,IF(#REF!&lt;&gt;"",1,0))</f>
        <v>#REF!</v>
      </c>
      <c r="G41" s="208" t="e">
        <f>IF('Crisis Indicator Data'!#REF!="No Data",1,IF(#REF!&lt;&gt;"",1,0))</f>
        <v>#REF!</v>
      </c>
      <c r="H41" s="208" t="e">
        <f>IF('Crisis Indicator Data'!#REF!="No Data",1,IF(#REF!&lt;&gt;"",1,0))</f>
        <v>#REF!</v>
      </c>
      <c r="I41" s="208" t="e">
        <f>IF('Crisis Indicator Data'!#REF!="No Data",1,IF(#REF!&lt;&gt;"",1,0))</f>
        <v>#REF!</v>
      </c>
      <c r="J41" s="208" t="e">
        <f>IF('Crisis Indicator Data'!#REF!="No Data",1,IF(#REF!&lt;&gt;"",1,0))</f>
        <v>#REF!</v>
      </c>
      <c r="K41" s="208" t="e">
        <f>IF('Crisis Indicator Data'!#REF!="No Data",1,IF(#REF!&lt;&gt;"",1,0))</f>
        <v>#REF!</v>
      </c>
      <c r="L41" s="208" t="e">
        <f>IF('Crisis Indicator Data'!#REF!="No Data",1,IF(#REF!&lt;&gt;"",1,0))</f>
        <v>#REF!</v>
      </c>
      <c r="M41" s="208" t="e">
        <f>IF('Crisis Indicator Data'!#REF!="No Data",1,IF(#REF!&lt;&gt;"",1,0))</f>
        <v>#REF!</v>
      </c>
      <c r="N41" s="208" t="e">
        <f>IF('Crisis Indicator Data'!#REF!="No Data",1,IF(#REF!&lt;&gt;"",1,0))</f>
        <v>#REF!</v>
      </c>
      <c r="O41" s="208" t="e">
        <f>IF('Crisis Indicator Data'!#REF!="No Data",1,IF(#REF!&lt;&gt;"",1,0))</f>
        <v>#REF!</v>
      </c>
      <c r="P41" s="208" t="e">
        <f>IF('Crisis Indicator Data'!#REF!="No Data",1,IF(#REF!&lt;&gt;"",1,0))</f>
        <v>#REF!</v>
      </c>
      <c r="Q41" s="208" t="e">
        <f>IF('Crisis Indicator Data'!#REF!="No Data",1,IF(#REF!&lt;&gt;"",1,0))</f>
        <v>#REF!</v>
      </c>
      <c r="R41" s="208" t="e">
        <f>IF('Crisis Indicator Data'!#REF!="No Data",1,IF(#REF!&lt;&gt;"",1,0))</f>
        <v>#REF!</v>
      </c>
      <c r="S41" s="208" t="e">
        <f>IF('Crisis Indicator Data'!#REF!="No Data",1,IF(#REF!&lt;&gt;"",1,0))</f>
        <v>#REF!</v>
      </c>
      <c r="T41" s="208" t="e">
        <f>IF('Crisis Indicator Data'!#REF!="No Data",1,IF(#REF!&lt;&gt;"",1,0))</f>
        <v>#REF!</v>
      </c>
      <c r="U41" s="208" t="e">
        <f>IF('Crisis Indicator Data'!#REF!="No Data",1,IF(#REF!&lt;&gt;"",1,0))</f>
        <v>#REF!</v>
      </c>
      <c r="V41" s="208" t="e">
        <f>IF('Crisis Indicator Data'!#REF!="No Data",1,IF(#REF!&lt;&gt;"",1,0))</f>
        <v>#REF!</v>
      </c>
      <c r="W41" s="208" t="e">
        <f>IF('Crisis Indicator Data'!#REF!="No Data",1,IF(#REF!&lt;&gt;"",1,0))</f>
        <v>#REF!</v>
      </c>
      <c r="X41" s="208" t="e">
        <f>IF('Crisis Indicator Data'!#REF!="No Data",1,IF(#REF!&lt;&gt;"",1,0))</f>
        <v>#REF!</v>
      </c>
      <c r="Y41" s="208" t="e">
        <f>IF('Crisis Indicator Data'!#REF!="No Data",1,IF(#REF!&lt;&gt;"",1,0))</f>
        <v>#REF!</v>
      </c>
      <c r="Z41" s="208" t="e">
        <f>IF('Crisis Indicator Data'!#REF!="No Data",1,IF(#REF!&lt;&gt;"",1,0))</f>
        <v>#REF!</v>
      </c>
      <c r="AA41" s="208" t="e">
        <f>IF('Crisis Indicator Data'!#REF!="No Data",1,IF(#REF!&lt;&gt;"",1,0))</f>
        <v>#REF!</v>
      </c>
      <c r="AB41" s="208" t="e">
        <f>IF('Crisis Indicator Data'!#REF!="No Data",1,IF(#REF!&lt;&gt;"",1,0))</f>
        <v>#REF!</v>
      </c>
      <c r="AC41" s="208" t="e">
        <f>IF('Crisis Indicator Data'!#REF!="No Data",1,IF(#REF!&lt;&gt;"",1,0))</f>
        <v>#REF!</v>
      </c>
      <c r="AD41" s="208" t="e">
        <f>IF('Crisis Indicator Data'!#REF!="No Data",1,IF(#REF!&lt;&gt;"",1,0))</f>
        <v>#REF!</v>
      </c>
      <c r="AE41" s="208" t="e">
        <f>IF('Crisis Indicator Data'!#REF!="No Data",1,IF(#REF!&lt;&gt;"",1,0))</f>
        <v>#REF!</v>
      </c>
      <c r="AF41" s="208" t="e">
        <f>IF('Crisis Indicator Data'!#REF!="No Data",1,IF(#REF!&lt;&gt;"",1,0))</f>
        <v>#REF!</v>
      </c>
      <c r="AG41" s="208" t="e">
        <f>IF('Crisis Indicator Data'!#REF!="No Data",1,IF(#REF!&lt;&gt;"",1,0))</f>
        <v>#REF!</v>
      </c>
      <c r="AH41" s="208" t="e">
        <f>IF('Crisis Indicator Data'!#REF!="No Data",1,IF(#REF!&lt;&gt;"",1,0))</f>
        <v>#REF!</v>
      </c>
      <c r="AI41" s="208" t="e">
        <f>IF('Crisis Indicator Data'!#REF!="No Data",1,IF(#REF!&lt;&gt;"",1,0))</f>
        <v>#REF!</v>
      </c>
      <c r="AJ41" s="208" t="e">
        <f>IF('Crisis Indicator Data'!#REF!="No Data",1,IF(#REF!&lt;&gt;"",1,0))</f>
        <v>#REF!</v>
      </c>
      <c r="AK41" s="208" t="e">
        <f>IF('Crisis Indicator Data'!#REF!="No Data",1,IF(#REF!&lt;&gt;"",1,0))</f>
        <v>#REF!</v>
      </c>
      <c r="AL41" s="208" t="e">
        <f>IF('Crisis Indicator Data'!#REF!="No Data",1,IF(#REF!&lt;&gt;"",1,0))</f>
        <v>#REF!</v>
      </c>
      <c r="AM41" s="208" t="e">
        <f>IF('Crisis Indicator Data'!#REF!="No Data",1,IF(#REF!&lt;&gt;"",1,0))</f>
        <v>#REF!</v>
      </c>
      <c r="AN41" s="208" t="e">
        <f>IF('Crisis Indicator Data'!#REF!="No Data",1,IF(#REF!&lt;&gt;"",1,0))</f>
        <v>#REF!</v>
      </c>
      <c r="AO41" s="208" t="e">
        <f>IF('Crisis Indicator Data'!#REF!="No Data",1,IF(#REF!&lt;&gt;"",1,0))</f>
        <v>#REF!</v>
      </c>
      <c r="AP41" s="208" t="e">
        <f>IF('Crisis Indicator Data'!#REF!="No Data",1,IF(#REF!&lt;&gt;"",1,0))</f>
        <v>#REF!</v>
      </c>
      <c r="AQ41" s="208" t="e">
        <f>IF('Crisis Indicator Data'!#REF!="No Data",1,IF(#REF!&lt;&gt;"",1,0))</f>
        <v>#REF!</v>
      </c>
      <c r="AR41" s="208" t="e">
        <f>IF('Crisis Indicator Data'!#REF!="No Data",1,IF(#REF!&lt;&gt;"",1,0))</f>
        <v>#REF!</v>
      </c>
      <c r="AS41" s="208" t="e">
        <f>IF('Crisis Indicator Data'!#REF!="No Data",1,IF(#REF!&lt;&gt;"",1,0))</f>
        <v>#REF!</v>
      </c>
      <c r="AT41" s="208" t="e">
        <f>IF('Crisis Indicator Data'!#REF!="No Data",1,IF(#REF!&lt;&gt;"",1,0))</f>
        <v>#REF!</v>
      </c>
      <c r="AU41" s="208" t="e">
        <f>IF('Crisis Indicator Data'!#REF!="No Data",1,IF(#REF!&lt;&gt;"",1,0))</f>
        <v>#REF!</v>
      </c>
      <c r="AV41" s="208" t="e">
        <f>IF('Crisis Indicator Data'!#REF!="No Data",1,IF(#REF!&lt;&gt;"",1,0))</f>
        <v>#REF!</v>
      </c>
      <c r="AW41" s="208" t="e">
        <f>IF('Crisis Indicator Data'!#REF!="No Data",1,IF(#REF!&lt;&gt;"",1,0))</f>
        <v>#REF!</v>
      </c>
      <c r="AX41" s="208" t="e">
        <f>IF('Crisis Indicator Data'!#REF!="No Data",1,IF(#REF!&lt;&gt;"",1,0))</f>
        <v>#REF!</v>
      </c>
      <c r="AY41" s="208" t="e">
        <f>IF('Crisis Indicator Data'!#REF!="No Data",1,IF(#REF!&lt;&gt;"",1,0))</f>
        <v>#REF!</v>
      </c>
      <c r="AZ41" s="208" t="e">
        <f>IF('Crisis Indicator Data'!#REF!="No Data",1,IF(#REF!&lt;&gt;"",1,0))</f>
        <v>#REF!</v>
      </c>
      <c r="BA41" t="e">
        <f t="shared" si="2"/>
        <v>#REF!</v>
      </c>
      <c r="BB41" s="22" t="e">
        <f t="shared" si="3"/>
        <v>#REF!</v>
      </c>
    </row>
    <row r="42" spans="1:54" x14ac:dyDescent="0.35">
      <c r="A42" t="s">
        <v>7439</v>
      </c>
      <c r="B42" s="208" t="e">
        <f>IF('Crisis Indicator Data'!#REF!="No Data",1,IF(#REF!&lt;&gt;"",1,0))</f>
        <v>#REF!</v>
      </c>
      <c r="C42" s="208" t="e">
        <f>IF('Crisis Indicator Data'!#REF!="No Data",1,IF(#REF!&lt;&gt;"",1,0))</f>
        <v>#REF!</v>
      </c>
      <c r="D42" s="208" t="e">
        <f>IF('Crisis Indicator Data'!#REF!="No Data",1,IF(#REF!&lt;&gt;"",1,0))</f>
        <v>#REF!</v>
      </c>
      <c r="E42" s="208" t="e">
        <f>IF('Crisis Indicator Data'!#REF!="No Data",1,IF(#REF!&lt;&gt;"",1,0))</f>
        <v>#REF!</v>
      </c>
      <c r="F42" s="208" t="e">
        <f>IF('Crisis Indicator Data'!#REF!="No Data",1,IF(#REF!&lt;&gt;"",1,0))</f>
        <v>#REF!</v>
      </c>
      <c r="G42" s="208" t="e">
        <f>IF('Crisis Indicator Data'!#REF!="No Data",1,IF(#REF!&lt;&gt;"",1,0))</f>
        <v>#REF!</v>
      </c>
      <c r="H42" s="208" t="e">
        <f>IF('Crisis Indicator Data'!#REF!="No Data",1,IF(#REF!&lt;&gt;"",1,0))</f>
        <v>#REF!</v>
      </c>
      <c r="I42" s="208" t="e">
        <f>IF('Crisis Indicator Data'!#REF!="No Data",1,IF(#REF!&lt;&gt;"",1,0))</f>
        <v>#REF!</v>
      </c>
      <c r="J42" s="208" t="e">
        <f>IF('Crisis Indicator Data'!#REF!="No Data",1,IF(#REF!&lt;&gt;"",1,0))</f>
        <v>#REF!</v>
      </c>
      <c r="K42" s="208" t="e">
        <f>IF('Crisis Indicator Data'!#REF!="No Data",1,IF(#REF!&lt;&gt;"",1,0))</f>
        <v>#REF!</v>
      </c>
      <c r="L42" s="208" t="e">
        <f>IF('Crisis Indicator Data'!#REF!="No Data",1,IF(#REF!&lt;&gt;"",1,0))</f>
        <v>#REF!</v>
      </c>
      <c r="M42" s="208" t="e">
        <f>IF('Crisis Indicator Data'!#REF!="No Data",1,IF(#REF!&lt;&gt;"",1,0))</f>
        <v>#REF!</v>
      </c>
      <c r="N42" s="208" t="e">
        <f>IF('Crisis Indicator Data'!#REF!="No Data",1,IF(#REF!&lt;&gt;"",1,0))</f>
        <v>#REF!</v>
      </c>
      <c r="O42" s="208" t="e">
        <f>IF('Crisis Indicator Data'!#REF!="No Data",1,IF(#REF!&lt;&gt;"",1,0))</f>
        <v>#REF!</v>
      </c>
      <c r="P42" s="208" t="e">
        <f>IF('Crisis Indicator Data'!#REF!="No Data",1,IF(#REF!&lt;&gt;"",1,0))</f>
        <v>#REF!</v>
      </c>
      <c r="Q42" s="208" t="e">
        <f>IF('Crisis Indicator Data'!#REF!="No Data",1,IF(#REF!&lt;&gt;"",1,0))</f>
        <v>#REF!</v>
      </c>
      <c r="R42" s="208" t="e">
        <f>IF('Crisis Indicator Data'!#REF!="No Data",1,IF(#REF!&lt;&gt;"",1,0))</f>
        <v>#REF!</v>
      </c>
      <c r="S42" s="208" t="e">
        <f>IF('Crisis Indicator Data'!#REF!="No Data",1,IF(#REF!&lt;&gt;"",1,0))</f>
        <v>#REF!</v>
      </c>
      <c r="T42" s="208" t="e">
        <f>IF('Crisis Indicator Data'!#REF!="No Data",1,IF(#REF!&lt;&gt;"",1,0))</f>
        <v>#REF!</v>
      </c>
      <c r="U42" s="208" t="e">
        <f>IF('Crisis Indicator Data'!#REF!="No Data",1,IF(#REF!&lt;&gt;"",1,0))</f>
        <v>#REF!</v>
      </c>
      <c r="V42" s="208" t="e">
        <f>IF('Crisis Indicator Data'!#REF!="No Data",1,IF(#REF!&lt;&gt;"",1,0))</f>
        <v>#REF!</v>
      </c>
      <c r="W42" s="208" t="e">
        <f>IF('Crisis Indicator Data'!#REF!="No Data",1,IF(#REF!&lt;&gt;"",1,0))</f>
        <v>#REF!</v>
      </c>
      <c r="X42" s="208" t="e">
        <f>IF('Crisis Indicator Data'!#REF!="No Data",1,IF(#REF!&lt;&gt;"",1,0))</f>
        <v>#REF!</v>
      </c>
      <c r="Y42" s="208" t="e">
        <f>IF('Crisis Indicator Data'!#REF!="No Data",1,IF(#REF!&lt;&gt;"",1,0))</f>
        <v>#REF!</v>
      </c>
      <c r="Z42" s="208" t="e">
        <f>IF('Crisis Indicator Data'!#REF!="No Data",1,IF(#REF!&lt;&gt;"",1,0))</f>
        <v>#REF!</v>
      </c>
      <c r="AA42" s="208" t="e">
        <f>IF('Crisis Indicator Data'!#REF!="No Data",1,IF(#REF!&lt;&gt;"",1,0))</f>
        <v>#REF!</v>
      </c>
      <c r="AB42" s="208" t="e">
        <f>IF('Crisis Indicator Data'!#REF!="No Data",1,IF(#REF!&lt;&gt;"",1,0))</f>
        <v>#REF!</v>
      </c>
      <c r="AC42" s="208" t="e">
        <f>IF('Crisis Indicator Data'!#REF!="No Data",1,IF(#REF!&lt;&gt;"",1,0))</f>
        <v>#REF!</v>
      </c>
      <c r="AD42" s="208" t="e">
        <f>IF('Crisis Indicator Data'!#REF!="No Data",1,IF(#REF!&lt;&gt;"",1,0))</f>
        <v>#REF!</v>
      </c>
      <c r="AE42" s="208" t="e">
        <f>IF('Crisis Indicator Data'!#REF!="No Data",1,IF(#REF!&lt;&gt;"",1,0))</f>
        <v>#REF!</v>
      </c>
      <c r="AF42" s="208" t="e">
        <f>IF('Crisis Indicator Data'!#REF!="No Data",1,IF(#REF!&lt;&gt;"",1,0))</f>
        <v>#REF!</v>
      </c>
      <c r="AG42" s="208" t="e">
        <f>IF('Crisis Indicator Data'!#REF!="No Data",1,IF(#REF!&lt;&gt;"",1,0))</f>
        <v>#REF!</v>
      </c>
      <c r="AH42" s="208" t="e">
        <f>IF('Crisis Indicator Data'!#REF!="No Data",1,IF(#REF!&lt;&gt;"",1,0))</f>
        <v>#REF!</v>
      </c>
      <c r="AI42" s="208" t="e">
        <f>IF('Crisis Indicator Data'!#REF!="No Data",1,IF(#REF!&lt;&gt;"",1,0))</f>
        <v>#REF!</v>
      </c>
      <c r="AJ42" s="208" t="e">
        <f>IF('Crisis Indicator Data'!#REF!="No Data",1,IF(#REF!&lt;&gt;"",1,0))</f>
        <v>#REF!</v>
      </c>
      <c r="AK42" s="208" t="e">
        <f>IF('Crisis Indicator Data'!#REF!="No Data",1,IF(#REF!&lt;&gt;"",1,0))</f>
        <v>#REF!</v>
      </c>
      <c r="AL42" s="208" t="e">
        <f>IF('Crisis Indicator Data'!#REF!="No Data",1,IF(#REF!&lt;&gt;"",1,0))</f>
        <v>#REF!</v>
      </c>
      <c r="AM42" s="208" t="e">
        <f>IF('Crisis Indicator Data'!#REF!="No Data",1,IF(#REF!&lt;&gt;"",1,0))</f>
        <v>#REF!</v>
      </c>
      <c r="AN42" s="208" t="e">
        <f>IF('Crisis Indicator Data'!#REF!="No Data",1,IF(#REF!&lt;&gt;"",1,0))</f>
        <v>#REF!</v>
      </c>
      <c r="AO42" s="208" t="e">
        <f>IF('Crisis Indicator Data'!#REF!="No Data",1,IF(#REF!&lt;&gt;"",1,0))</f>
        <v>#REF!</v>
      </c>
      <c r="AP42" s="208" t="e">
        <f>IF('Crisis Indicator Data'!#REF!="No Data",1,IF(#REF!&lt;&gt;"",1,0))</f>
        <v>#REF!</v>
      </c>
      <c r="AQ42" s="208" t="e">
        <f>IF('Crisis Indicator Data'!#REF!="No Data",1,IF(#REF!&lt;&gt;"",1,0))</f>
        <v>#REF!</v>
      </c>
      <c r="AR42" s="208" t="e">
        <f>IF('Crisis Indicator Data'!#REF!="No Data",1,IF(#REF!&lt;&gt;"",1,0))</f>
        <v>#REF!</v>
      </c>
      <c r="AS42" s="208" t="e">
        <f>IF('Crisis Indicator Data'!#REF!="No Data",1,IF(#REF!&lt;&gt;"",1,0))</f>
        <v>#REF!</v>
      </c>
      <c r="AT42" s="208" t="e">
        <f>IF('Crisis Indicator Data'!#REF!="No Data",1,IF(#REF!&lt;&gt;"",1,0))</f>
        <v>#REF!</v>
      </c>
      <c r="AU42" s="208" t="e">
        <f>IF('Crisis Indicator Data'!#REF!="No Data",1,IF(#REF!&lt;&gt;"",1,0))</f>
        <v>#REF!</v>
      </c>
      <c r="AV42" s="208" t="e">
        <f>IF('Crisis Indicator Data'!#REF!="No Data",1,IF(#REF!&lt;&gt;"",1,0))</f>
        <v>#REF!</v>
      </c>
      <c r="AW42" s="208" t="e">
        <f>IF('Crisis Indicator Data'!#REF!="No Data",1,IF(#REF!&lt;&gt;"",1,0))</f>
        <v>#REF!</v>
      </c>
      <c r="AX42" s="208" t="e">
        <f>IF('Crisis Indicator Data'!#REF!="No Data",1,IF(#REF!&lt;&gt;"",1,0))</f>
        <v>#REF!</v>
      </c>
      <c r="AY42" s="208" t="e">
        <f>IF('Crisis Indicator Data'!#REF!="No Data",1,IF(#REF!&lt;&gt;"",1,0))</f>
        <v>#REF!</v>
      </c>
      <c r="AZ42" s="208" t="e">
        <f>IF('Crisis Indicator Data'!#REF!="No Data",1,IF(#REF!&lt;&gt;"",1,0))</f>
        <v>#REF!</v>
      </c>
      <c r="BA42" t="e">
        <f t="shared" si="2"/>
        <v>#REF!</v>
      </c>
      <c r="BB42" s="22" t="e">
        <f t="shared" si="3"/>
        <v>#REF!</v>
      </c>
    </row>
    <row r="43" spans="1:54" x14ac:dyDescent="0.35">
      <c r="A43" t="s">
        <v>7431</v>
      </c>
      <c r="B43" s="208" t="e">
        <f>IF('Crisis Indicator Data'!#REF!="No Data",1,IF(#REF!&lt;&gt;"",1,0))</f>
        <v>#REF!</v>
      </c>
      <c r="C43" s="208" t="e">
        <f>IF('Crisis Indicator Data'!#REF!="No Data",1,IF(#REF!&lt;&gt;"",1,0))</f>
        <v>#REF!</v>
      </c>
      <c r="D43" s="208" t="e">
        <f>IF('Crisis Indicator Data'!#REF!="No Data",1,IF(#REF!&lt;&gt;"",1,0))</f>
        <v>#REF!</v>
      </c>
      <c r="E43" s="208" t="e">
        <f>IF('Crisis Indicator Data'!#REF!="No Data",1,IF(#REF!&lt;&gt;"",1,0))</f>
        <v>#REF!</v>
      </c>
      <c r="F43" s="208" t="e">
        <f>IF('Crisis Indicator Data'!#REF!="No Data",1,IF(#REF!&lt;&gt;"",1,0))</f>
        <v>#REF!</v>
      </c>
      <c r="G43" s="208" t="e">
        <f>IF('Crisis Indicator Data'!#REF!="No Data",1,IF(#REF!&lt;&gt;"",1,0))</f>
        <v>#REF!</v>
      </c>
      <c r="H43" s="208" t="e">
        <f>IF('Crisis Indicator Data'!#REF!="No Data",1,IF(#REF!&lt;&gt;"",1,0))</f>
        <v>#REF!</v>
      </c>
      <c r="I43" s="208" t="e">
        <f>IF('Crisis Indicator Data'!#REF!="No Data",1,IF(#REF!&lt;&gt;"",1,0))</f>
        <v>#REF!</v>
      </c>
      <c r="J43" s="208" t="e">
        <f>IF('Crisis Indicator Data'!#REF!="No Data",1,IF(#REF!&lt;&gt;"",1,0))</f>
        <v>#REF!</v>
      </c>
      <c r="K43" s="208" t="e">
        <f>IF('Crisis Indicator Data'!#REF!="No Data",1,IF(#REF!&lt;&gt;"",1,0))</f>
        <v>#REF!</v>
      </c>
      <c r="L43" s="208" t="e">
        <f>IF('Crisis Indicator Data'!#REF!="No Data",1,IF(#REF!&lt;&gt;"",1,0))</f>
        <v>#REF!</v>
      </c>
      <c r="M43" s="208" t="e">
        <f>IF('Crisis Indicator Data'!#REF!="No Data",1,IF(#REF!&lt;&gt;"",1,0))</f>
        <v>#REF!</v>
      </c>
      <c r="N43" s="208" t="e">
        <f>IF('Crisis Indicator Data'!#REF!="No Data",1,IF(#REF!&lt;&gt;"",1,0))</f>
        <v>#REF!</v>
      </c>
      <c r="O43" s="208" t="e">
        <f>IF('Crisis Indicator Data'!#REF!="No Data",1,IF(#REF!&lt;&gt;"",1,0))</f>
        <v>#REF!</v>
      </c>
      <c r="P43" s="208" t="e">
        <f>IF('Crisis Indicator Data'!#REF!="No Data",1,IF(#REF!&lt;&gt;"",1,0))</f>
        <v>#REF!</v>
      </c>
      <c r="Q43" s="208" t="e">
        <f>IF('Crisis Indicator Data'!#REF!="No Data",1,IF(#REF!&lt;&gt;"",1,0))</f>
        <v>#REF!</v>
      </c>
      <c r="R43" s="208" t="e">
        <f>IF('Crisis Indicator Data'!#REF!="No Data",1,IF(#REF!&lt;&gt;"",1,0))</f>
        <v>#REF!</v>
      </c>
      <c r="S43" s="208" t="e">
        <f>IF('Crisis Indicator Data'!#REF!="No Data",1,IF(#REF!&lt;&gt;"",1,0))</f>
        <v>#REF!</v>
      </c>
      <c r="T43" s="208" t="e">
        <f>IF('Crisis Indicator Data'!#REF!="No Data",1,IF(#REF!&lt;&gt;"",1,0))</f>
        <v>#REF!</v>
      </c>
      <c r="U43" s="208" t="e">
        <f>IF('Crisis Indicator Data'!#REF!="No Data",1,IF(#REF!&lt;&gt;"",1,0))</f>
        <v>#REF!</v>
      </c>
      <c r="V43" s="208" t="e">
        <f>IF('Crisis Indicator Data'!#REF!="No Data",1,IF(#REF!&lt;&gt;"",1,0))</f>
        <v>#REF!</v>
      </c>
      <c r="W43" s="208" t="e">
        <f>IF('Crisis Indicator Data'!#REF!="No Data",1,IF(#REF!&lt;&gt;"",1,0))</f>
        <v>#REF!</v>
      </c>
      <c r="X43" s="208" t="e">
        <f>IF('Crisis Indicator Data'!#REF!="No Data",1,IF(#REF!&lt;&gt;"",1,0))</f>
        <v>#REF!</v>
      </c>
      <c r="Y43" s="208" t="e">
        <f>IF('Crisis Indicator Data'!#REF!="No Data",1,IF(#REF!&lt;&gt;"",1,0))</f>
        <v>#REF!</v>
      </c>
      <c r="Z43" s="208" t="e">
        <f>IF('Crisis Indicator Data'!#REF!="No Data",1,IF(#REF!&lt;&gt;"",1,0))</f>
        <v>#REF!</v>
      </c>
      <c r="AA43" s="208" t="e">
        <f>IF('Crisis Indicator Data'!#REF!="No Data",1,IF(#REF!&lt;&gt;"",1,0))</f>
        <v>#REF!</v>
      </c>
      <c r="AB43" s="208" t="e">
        <f>IF('Crisis Indicator Data'!#REF!="No Data",1,IF(#REF!&lt;&gt;"",1,0))</f>
        <v>#REF!</v>
      </c>
      <c r="AC43" s="208" t="e">
        <f>IF('Crisis Indicator Data'!#REF!="No Data",1,IF(#REF!&lt;&gt;"",1,0))</f>
        <v>#REF!</v>
      </c>
      <c r="AD43" s="208" t="e">
        <f>IF('Crisis Indicator Data'!#REF!="No Data",1,IF(#REF!&lt;&gt;"",1,0))</f>
        <v>#REF!</v>
      </c>
      <c r="AE43" s="208" t="e">
        <f>IF('Crisis Indicator Data'!#REF!="No Data",1,IF(#REF!&lt;&gt;"",1,0))</f>
        <v>#REF!</v>
      </c>
      <c r="AF43" s="208" t="e">
        <f>IF('Crisis Indicator Data'!#REF!="No Data",1,IF(#REF!&lt;&gt;"",1,0))</f>
        <v>#REF!</v>
      </c>
      <c r="AG43" s="208" t="e">
        <f>IF('Crisis Indicator Data'!#REF!="No Data",1,IF(#REF!&lt;&gt;"",1,0))</f>
        <v>#REF!</v>
      </c>
      <c r="AH43" s="208" t="e">
        <f>IF('Crisis Indicator Data'!#REF!="No Data",1,IF(#REF!&lt;&gt;"",1,0))</f>
        <v>#REF!</v>
      </c>
      <c r="AI43" s="208" t="e">
        <f>IF('Crisis Indicator Data'!#REF!="No Data",1,IF(#REF!&lt;&gt;"",1,0))</f>
        <v>#REF!</v>
      </c>
      <c r="AJ43" s="208" t="e">
        <f>IF('Crisis Indicator Data'!#REF!="No Data",1,IF(#REF!&lt;&gt;"",1,0))</f>
        <v>#REF!</v>
      </c>
      <c r="AK43" s="208" t="e">
        <f>IF('Crisis Indicator Data'!#REF!="No Data",1,IF(#REF!&lt;&gt;"",1,0))</f>
        <v>#REF!</v>
      </c>
      <c r="AL43" s="208" t="e">
        <f>IF('Crisis Indicator Data'!#REF!="No Data",1,IF(#REF!&lt;&gt;"",1,0))</f>
        <v>#REF!</v>
      </c>
      <c r="AM43" s="208" t="e">
        <f>IF('Crisis Indicator Data'!#REF!="No Data",1,IF(#REF!&lt;&gt;"",1,0))</f>
        <v>#REF!</v>
      </c>
      <c r="AN43" s="208" t="e">
        <f>IF('Crisis Indicator Data'!#REF!="No Data",1,IF(#REF!&lt;&gt;"",1,0))</f>
        <v>#REF!</v>
      </c>
      <c r="AO43" s="208" t="e">
        <f>IF('Crisis Indicator Data'!#REF!="No Data",1,IF(#REF!&lt;&gt;"",1,0))</f>
        <v>#REF!</v>
      </c>
      <c r="AP43" s="208" t="e">
        <f>IF('Crisis Indicator Data'!#REF!="No Data",1,IF(#REF!&lt;&gt;"",1,0))</f>
        <v>#REF!</v>
      </c>
      <c r="AQ43" s="208" t="e">
        <f>IF('Crisis Indicator Data'!#REF!="No Data",1,IF(#REF!&lt;&gt;"",1,0))</f>
        <v>#REF!</v>
      </c>
      <c r="AR43" s="208" t="e">
        <f>IF('Crisis Indicator Data'!#REF!="No Data",1,IF(#REF!&lt;&gt;"",1,0))</f>
        <v>#REF!</v>
      </c>
      <c r="AS43" s="208" t="e">
        <f>IF('Crisis Indicator Data'!#REF!="No Data",1,IF(#REF!&lt;&gt;"",1,0))</f>
        <v>#REF!</v>
      </c>
      <c r="AT43" s="208" t="e">
        <f>IF('Crisis Indicator Data'!#REF!="No Data",1,IF(#REF!&lt;&gt;"",1,0))</f>
        <v>#REF!</v>
      </c>
      <c r="AU43" s="208" t="e">
        <f>IF('Crisis Indicator Data'!#REF!="No Data",1,IF(#REF!&lt;&gt;"",1,0))</f>
        <v>#REF!</v>
      </c>
      <c r="AV43" s="208" t="e">
        <f>IF('Crisis Indicator Data'!#REF!="No Data",1,IF(#REF!&lt;&gt;"",1,0))</f>
        <v>#REF!</v>
      </c>
      <c r="AW43" s="208" t="e">
        <f>IF('Crisis Indicator Data'!#REF!="No Data",1,IF(#REF!&lt;&gt;"",1,0))</f>
        <v>#REF!</v>
      </c>
      <c r="AX43" s="208" t="e">
        <f>IF('Crisis Indicator Data'!#REF!="No Data",1,IF(#REF!&lt;&gt;"",1,0))</f>
        <v>#REF!</v>
      </c>
      <c r="AY43" s="208" t="e">
        <f>IF('Crisis Indicator Data'!#REF!="No Data",1,IF(#REF!&lt;&gt;"",1,0))</f>
        <v>#REF!</v>
      </c>
      <c r="AZ43" s="208" t="e">
        <f>IF('Crisis Indicator Data'!#REF!="No Data",1,IF(#REF!&lt;&gt;"",1,0))</f>
        <v>#REF!</v>
      </c>
      <c r="BA43" t="e">
        <f t="shared" si="2"/>
        <v>#REF!</v>
      </c>
      <c r="BB43" s="22" t="e">
        <f t="shared" si="3"/>
        <v>#REF!</v>
      </c>
    </row>
    <row r="44" spans="1:54" x14ac:dyDescent="0.35">
      <c r="A44" t="s">
        <v>7433</v>
      </c>
      <c r="B44" s="208" t="e">
        <f>IF('Crisis Indicator Data'!#REF!="No Data",1,IF(#REF!&lt;&gt;"",1,0))</f>
        <v>#REF!</v>
      </c>
      <c r="C44" s="208" t="e">
        <f>IF('Crisis Indicator Data'!#REF!="No Data",1,IF(#REF!&lt;&gt;"",1,0))</f>
        <v>#REF!</v>
      </c>
      <c r="D44" s="208" t="e">
        <f>IF('Crisis Indicator Data'!#REF!="No Data",1,IF(#REF!&lt;&gt;"",1,0))</f>
        <v>#REF!</v>
      </c>
      <c r="E44" s="208" t="e">
        <f>IF('Crisis Indicator Data'!#REF!="No Data",1,IF(#REF!&lt;&gt;"",1,0))</f>
        <v>#REF!</v>
      </c>
      <c r="F44" s="208" t="e">
        <f>IF('Crisis Indicator Data'!#REF!="No Data",1,IF(#REF!&lt;&gt;"",1,0))</f>
        <v>#REF!</v>
      </c>
      <c r="G44" s="208" t="e">
        <f>IF('Crisis Indicator Data'!#REF!="No Data",1,IF(#REF!&lt;&gt;"",1,0))</f>
        <v>#REF!</v>
      </c>
      <c r="H44" s="208" t="e">
        <f>IF('Crisis Indicator Data'!#REF!="No Data",1,IF(#REF!&lt;&gt;"",1,0))</f>
        <v>#REF!</v>
      </c>
      <c r="I44" s="208" t="e">
        <f>IF('Crisis Indicator Data'!#REF!="No Data",1,IF(#REF!&lt;&gt;"",1,0))</f>
        <v>#REF!</v>
      </c>
      <c r="J44" s="208" t="e">
        <f>IF('Crisis Indicator Data'!#REF!="No Data",1,IF(#REF!&lt;&gt;"",1,0))</f>
        <v>#REF!</v>
      </c>
      <c r="K44" s="208" t="e">
        <f>IF('Crisis Indicator Data'!#REF!="No Data",1,IF(#REF!&lt;&gt;"",1,0))</f>
        <v>#REF!</v>
      </c>
      <c r="L44" s="208" t="e">
        <f>IF('Crisis Indicator Data'!#REF!="No Data",1,IF(#REF!&lt;&gt;"",1,0))</f>
        <v>#REF!</v>
      </c>
      <c r="M44" s="208" t="e">
        <f>IF('Crisis Indicator Data'!#REF!="No Data",1,IF(#REF!&lt;&gt;"",1,0))</f>
        <v>#REF!</v>
      </c>
      <c r="N44" s="208" t="e">
        <f>IF('Crisis Indicator Data'!#REF!="No Data",1,IF(#REF!&lt;&gt;"",1,0))</f>
        <v>#REF!</v>
      </c>
      <c r="O44" s="208" t="e">
        <f>IF('Crisis Indicator Data'!#REF!="No Data",1,IF(#REF!&lt;&gt;"",1,0))</f>
        <v>#REF!</v>
      </c>
      <c r="P44" s="208" t="e">
        <f>IF('Crisis Indicator Data'!#REF!="No Data",1,IF(#REF!&lt;&gt;"",1,0))</f>
        <v>#REF!</v>
      </c>
      <c r="Q44" s="208" t="e">
        <f>IF('Crisis Indicator Data'!#REF!="No Data",1,IF(#REF!&lt;&gt;"",1,0))</f>
        <v>#REF!</v>
      </c>
      <c r="R44" s="208" t="e">
        <f>IF('Crisis Indicator Data'!#REF!="No Data",1,IF(#REF!&lt;&gt;"",1,0))</f>
        <v>#REF!</v>
      </c>
      <c r="S44" s="208" t="e">
        <f>IF('Crisis Indicator Data'!#REF!="No Data",1,IF(#REF!&lt;&gt;"",1,0))</f>
        <v>#REF!</v>
      </c>
      <c r="T44" s="208" t="e">
        <f>IF('Crisis Indicator Data'!#REF!="No Data",1,IF(#REF!&lt;&gt;"",1,0))</f>
        <v>#REF!</v>
      </c>
      <c r="U44" s="208" t="e">
        <f>IF('Crisis Indicator Data'!#REF!="No Data",1,IF(#REF!&lt;&gt;"",1,0))</f>
        <v>#REF!</v>
      </c>
      <c r="V44" s="208" t="e">
        <f>IF('Crisis Indicator Data'!#REF!="No Data",1,IF(#REF!&lt;&gt;"",1,0))</f>
        <v>#REF!</v>
      </c>
      <c r="W44" s="208" t="e">
        <f>IF('Crisis Indicator Data'!#REF!="No Data",1,IF(#REF!&lt;&gt;"",1,0))</f>
        <v>#REF!</v>
      </c>
      <c r="X44" s="208" t="e">
        <f>IF('Crisis Indicator Data'!#REF!="No Data",1,IF(#REF!&lt;&gt;"",1,0))</f>
        <v>#REF!</v>
      </c>
      <c r="Y44" s="208" t="e">
        <f>IF('Crisis Indicator Data'!#REF!="No Data",1,IF(#REF!&lt;&gt;"",1,0))</f>
        <v>#REF!</v>
      </c>
      <c r="Z44" s="208" t="e">
        <f>IF('Crisis Indicator Data'!#REF!="No Data",1,IF(#REF!&lt;&gt;"",1,0))</f>
        <v>#REF!</v>
      </c>
      <c r="AA44" s="208" t="e">
        <f>IF('Crisis Indicator Data'!#REF!="No Data",1,IF(#REF!&lt;&gt;"",1,0))</f>
        <v>#REF!</v>
      </c>
      <c r="AB44" s="208" t="e">
        <f>IF('Crisis Indicator Data'!#REF!="No Data",1,IF(#REF!&lt;&gt;"",1,0))</f>
        <v>#REF!</v>
      </c>
      <c r="AC44" s="208" t="e">
        <f>IF('Crisis Indicator Data'!#REF!="No Data",1,IF(#REF!&lt;&gt;"",1,0))</f>
        <v>#REF!</v>
      </c>
      <c r="AD44" s="208" t="e">
        <f>IF('Crisis Indicator Data'!#REF!="No Data",1,IF(#REF!&lt;&gt;"",1,0))</f>
        <v>#REF!</v>
      </c>
      <c r="AE44" s="208" t="e">
        <f>IF('Crisis Indicator Data'!#REF!="No Data",1,IF(#REF!&lt;&gt;"",1,0))</f>
        <v>#REF!</v>
      </c>
      <c r="AF44" s="208" t="e">
        <f>IF('Crisis Indicator Data'!#REF!="No Data",1,IF(#REF!&lt;&gt;"",1,0))</f>
        <v>#REF!</v>
      </c>
      <c r="AG44" s="208" t="e">
        <f>IF('Crisis Indicator Data'!#REF!="No Data",1,IF(#REF!&lt;&gt;"",1,0))</f>
        <v>#REF!</v>
      </c>
      <c r="AH44" s="208" t="e">
        <f>IF('Crisis Indicator Data'!#REF!="No Data",1,IF(#REF!&lt;&gt;"",1,0))</f>
        <v>#REF!</v>
      </c>
      <c r="AI44" s="208" t="e">
        <f>IF('Crisis Indicator Data'!#REF!="No Data",1,IF(#REF!&lt;&gt;"",1,0))</f>
        <v>#REF!</v>
      </c>
      <c r="AJ44" s="208" t="e">
        <f>IF('Crisis Indicator Data'!#REF!="No Data",1,IF(#REF!&lt;&gt;"",1,0))</f>
        <v>#REF!</v>
      </c>
      <c r="AK44" s="208" t="e">
        <f>IF('Crisis Indicator Data'!#REF!="No Data",1,IF(#REF!&lt;&gt;"",1,0))</f>
        <v>#REF!</v>
      </c>
      <c r="AL44" s="208" t="e">
        <f>IF('Crisis Indicator Data'!#REF!="No Data",1,IF(#REF!&lt;&gt;"",1,0))</f>
        <v>#REF!</v>
      </c>
      <c r="AM44" s="208" t="e">
        <f>IF('Crisis Indicator Data'!#REF!="No Data",1,IF(#REF!&lt;&gt;"",1,0))</f>
        <v>#REF!</v>
      </c>
      <c r="AN44" s="208" t="e">
        <f>IF('Crisis Indicator Data'!#REF!="No Data",1,IF(#REF!&lt;&gt;"",1,0))</f>
        <v>#REF!</v>
      </c>
      <c r="AO44" s="208" t="e">
        <f>IF('Crisis Indicator Data'!#REF!="No Data",1,IF(#REF!&lt;&gt;"",1,0))</f>
        <v>#REF!</v>
      </c>
      <c r="AP44" s="208" t="e">
        <f>IF('Crisis Indicator Data'!#REF!="No Data",1,IF(#REF!&lt;&gt;"",1,0))</f>
        <v>#REF!</v>
      </c>
      <c r="AQ44" s="208" t="e">
        <f>IF('Crisis Indicator Data'!#REF!="No Data",1,IF(#REF!&lt;&gt;"",1,0))</f>
        <v>#REF!</v>
      </c>
      <c r="AR44" s="208" t="e">
        <f>IF('Crisis Indicator Data'!#REF!="No Data",1,IF(#REF!&lt;&gt;"",1,0))</f>
        <v>#REF!</v>
      </c>
      <c r="AS44" s="208" t="e">
        <f>IF('Crisis Indicator Data'!#REF!="No Data",1,IF(#REF!&lt;&gt;"",1,0))</f>
        <v>#REF!</v>
      </c>
      <c r="AT44" s="208" t="e">
        <f>IF('Crisis Indicator Data'!#REF!="No Data",1,IF(#REF!&lt;&gt;"",1,0))</f>
        <v>#REF!</v>
      </c>
      <c r="AU44" s="208" t="e">
        <f>IF('Crisis Indicator Data'!#REF!="No Data",1,IF(#REF!&lt;&gt;"",1,0))</f>
        <v>#REF!</v>
      </c>
      <c r="AV44" s="208" t="e">
        <f>IF('Crisis Indicator Data'!#REF!="No Data",1,IF(#REF!&lt;&gt;"",1,0))</f>
        <v>#REF!</v>
      </c>
      <c r="AW44" s="208" t="e">
        <f>IF('Crisis Indicator Data'!#REF!="No Data",1,IF(#REF!&lt;&gt;"",1,0))</f>
        <v>#REF!</v>
      </c>
      <c r="AX44" s="208" t="e">
        <f>IF('Crisis Indicator Data'!#REF!="No Data",1,IF(#REF!&lt;&gt;"",1,0))</f>
        <v>#REF!</v>
      </c>
      <c r="AY44" s="208" t="e">
        <f>IF('Crisis Indicator Data'!#REF!="No Data",1,IF(#REF!&lt;&gt;"",1,0))</f>
        <v>#REF!</v>
      </c>
      <c r="AZ44" s="208" t="e">
        <f>IF('Crisis Indicator Data'!#REF!="No Data",1,IF(#REF!&lt;&gt;"",1,0))</f>
        <v>#REF!</v>
      </c>
      <c r="BA44" t="e">
        <f t="shared" si="2"/>
        <v>#REF!</v>
      </c>
      <c r="BB44" s="22" t="e">
        <f t="shared" si="3"/>
        <v>#REF!</v>
      </c>
    </row>
    <row r="45" spans="1:54" x14ac:dyDescent="0.35">
      <c r="A45" t="s">
        <v>7435</v>
      </c>
      <c r="B45" s="208" t="e">
        <f>IF('Crisis Indicator Data'!#REF!="No Data",1,IF(#REF!&lt;&gt;"",1,0))</f>
        <v>#REF!</v>
      </c>
      <c r="C45" s="208" t="e">
        <f>IF('Crisis Indicator Data'!#REF!="No Data",1,IF(#REF!&lt;&gt;"",1,0))</f>
        <v>#REF!</v>
      </c>
      <c r="D45" s="208" t="e">
        <f>IF('Crisis Indicator Data'!#REF!="No Data",1,IF(#REF!&lt;&gt;"",1,0))</f>
        <v>#REF!</v>
      </c>
      <c r="E45" s="208" t="e">
        <f>IF('Crisis Indicator Data'!#REF!="No Data",1,IF(#REF!&lt;&gt;"",1,0))</f>
        <v>#REF!</v>
      </c>
      <c r="F45" s="208" t="e">
        <f>IF('Crisis Indicator Data'!#REF!="No Data",1,IF(#REF!&lt;&gt;"",1,0))</f>
        <v>#REF!</v>
      </c>
      <c r="G45" s="208" t="e">
        <f>IF('Crisis Indicator Data'!#REF!="No Data",1,IF(#REF!&lt;&gt;"",1,0))</f>
        <v>#REF!</v>
      </c>
      <c r="H45" s="208" t="e">
        <f>IF('Crisis Indicator Data'!#REF!="No Data",1,IF(#REF!&lt;&gt;"",1,0))</f>
        <v>#REF!</v>
      </c>
      <c r="I45" s="208" t="e">
        <f>IF('Crisis Indicator Data'!#REF!="No Data",1,IF(#REF!&lt;&gt;"",1,0))</f>
        <v>#REF!</v>
      </c>
      <c r="J45" s="208" t="e">
        <f>IF('Crisis Indicator Data'!#REF!="No Data",1,IF(#REF!&lt;&gt;"",1,0))</f>
        <v>#REF!</v>
      </c>
      <c r="K45" s="208" t="e">
        <f>IF('Crisis Indicator Data'!#REF!="No Data",1,IF(#REF!&lt;&gt;"",1,0))</f>
        <v>#REF!</v>
      </c>
      <c r="L45" s="208" t="e">
        <f>IF('Crisis Indicator Data'!#REF!="No Data",1,IF(#REF!&lt;&gt;"",1,0))</f>
        <v>#REF!</v>
      </c>
      <c r="M45" s="208" t="e">
        <f>IF('Crisis Indicator Data'!#REF!="No Data",1,IF(#REF!&lt;&gt;"",1,0))</f>
        <v>#REF!</v>
      </c>
      <c r="N45" s="208" t="e">
        <f>IF('Crisis Indicator Data'!#REF!="No Data",1,IF(#REF!&lt;&gt;"",1,0))</f>
        <v>#REF!</v>
      </c>
      <c r="O45" s="208" t="e">
        <f>IF('Crisis Indicator Data'!#REF!="No Data",1,IF(#REF!&lt;&gt;"",1,0))</f>
        <v>#REF!</v>
      </c>
      <c r="P45" s="208" t="e">
        <f>IF('Crisis Indicator Data'!#REF!="No Data",1,IF(#REF!&lt;&gt;"",1,0))</f>
        <v>#REF!</v>
      </c>
      <c r="Q45" s="208" t="e">
        <f>IF('Crisis Indicator Data'!#REF!="No Data",1,IF(#REF!&lt;&gt;"",1,0))</f>
        <v>#REF!</v>
      </c>
      <c r="R45" s="208" t="e">
        <f>IF('Crisis Indicator Data'!#REF!="No Data",1,IF(#REF!&lt;&gt;"",1,0))</f>
        <v>#REF!</v>
      </c>
      <c r="S45" s="208" t="e">
        <f>IF('Crisis Indicator Data'!#REF!="No Data",1,IF(#REF!&lt;&gt;"",1,0))</f>
        <v>#REF!</v>
      </c>
      <c r="T45" s="208" t="e">
        <f>IF('Crisis Indicator Data'!#REF!="No Data",1,IF(#REF!&lt;&gt;"",1,0))</f>
        <v>#REF!</v>
      </c>
      <c r="U45" s="208" t="e">
        <f>IF('Crisis Indicator Data'!#REF!="No Data",1,IF(#REF!&lt;&gt;"",1,0))</f>
        <v>#REF!</v>
      </c>
      <c r="V45" s="208" t="e">
        <f>IF('Crisis Indicator Data'!#REF!="No Data",1,IF(#REF!&lt;&gt;"",1,0))</f>
        <v>#REF!</v>
      </c>
      <c r="W45" s="208" t="e">
        <f>IF('Crisis Indicator Data'!#REF!="No Data",1,IF(#REF!&lt;&gt;"",1,0))</f>
        <v>#REF!</v>
      </c>
      <c r="X45" s="208" t="e">
        <f>IF('Crisis Indicator Data'!#REF!="No Data",1,IF(#REF!&lt;&gt;"",1,0))</f>
        <v>#REF!</v>
      </c>
      <c r="Y45" s="208" t="e">
        <f>IF('Crisis Indicator Data'!#REF!="No Data",1,IF(#REF!&lt;&gt;"",1,0))</f>
        <v>#REF!</v>
      </c>
      <c r="Z45" s="208" t="e">
        <f>IF('Crisis Indicator Data'!#REF!="No Data",1,IF(#REF!&lt;&gt;"",1,0))</f>
        <v>#REF!</v>
      </c>
      <c r="AA45" s="208" t="e">
        <f>IF('Crisis Indicator Data'!#REF!="No Data",1,IF(#REF!&lt;&gt;"",1,0))</f>
        <v>#REF!</v>
      </c>
      <c r="AB45" s="208" t="e">
        <f>IF('Crisis Indicator Data'!#REF!="No Data",1,IF(#REF!&lt;&gt;"",1,0))</f>
        <v>#REF!</v>
      </c>
      <c r="AC45" s="208" t="e">
        <f>IF('Crisis Indicator Data'!#REF!="No Data",1,IF(#REF!&lt;&gt;"",1,0))</f>
        <v>#REF!</v>
      </c>
      <c r="AD45" s="208" t="e">
        <f>IF('Crisis Indicator Data'!#REF!="No Data",1,IF(#REF!&lt;&gt;"",1,0))</f>
        <v>#REF!</v>
      </c>
      <c r="AE45" s="208" t="e">
        <f>IF('Crisis Indicator Data'!#REF!="No Data",1,IF(#REF!&lt;&gt;"",1,0))</f>
        <v>#REF!</v>
      </c>
      <c r="AF45" s="208" t="e">
        <f>IF('Crisis Indicator Data'!#REF!="No Data",1,IF(#REF!&lt;&gt;"",1,0))</f>
        <v>#REF!</v>
      </c>
      <c r="AG45" s="208" t="e">
        <f>IF('Crisis Indicator Data'!#REF!="No Data",1,IF(#REF!&lt;&gt;"",1,0))</f>
        <v>#REF!</v>
      </c>
      <c r="AH45" s="208" t="e">
        <f>IF('Crisis Indicator Data'!#REF!="No Data",1,IF(#REF!&lt;&gt;"",1,0))</f>
        <v>#REF!</v>
      </c>
      <c r="AI45" s="208" t="e">
        <f>IF('Crisis Indicator Data'!#REF!="No Data",1,IF(#REF!&lt;&gt;"",1,0))</f>
        <v>#REF!</v>
      </c>
      <c r="AJ45" s="208" t="e">
        <f>IF('Crisis Indicator Data'!#REF!="No Data",1,IF(#REF!&lt;&gt;"",1,0))</f>
        <v>#REF!</v>
      </c>
      <c r="AK45" s="208" t="e">
        <f>IF('Crisis Indicator Data'!#REF!="No Data",1,IF(#REF!&lt;&gt;"",1,0))</f>
        <v>#REF!</v>
      </c>
      <c r="AL45" s="208" t="e">
        <f>IF('Crisis Indicator Data'!#REF!="No Data",1,IF(#REF!&lt;&gt;"",1,0))</f>
        <v>#REF!</v>
      </c>
      <c r="AM45" s="208" t="e">
        <f>IF('Crisis Indicator Data'!#REF!="No Data",1,IF(#REF!&lt;&gt;"",1,0))</f>
        <v>#REF!</v>
      </c>
      <c r="AN45" s="208" t="e">
        <f>IF('Crisis Indicator Data'!#REF!="No Data",1,IF(#REF!&lt;&gt;"",1,0))</f>
        <v>#REF!</v>
      </c>
      <c r="AO45" s="208" t="e">
        <f>IF('Crisis Indicator Data'!#REF!="No Data",1,IF(#REF!&lt;&gt;"",1,0))</f>
        <v>#REF!</v>
      </c>
      <c r="AP45" s="208" t="e">
        <f>IF('Crisis Indicator Data'!#REF!="No Data",1,IF(#REF!&lt;&gt;"",1,0))</f>
        <v>#REF!</v>
      </c>
      <c r="AQ45" s="208" t="e">
        <f>IF('Crisis Indicator Data'!#REF!="No Data",1,IF(#REF!&lt;&gt;"",1,0))</f>
        <v>#REF!</v>
      </c>
      <c r="AR45" s="208" t="e">
        <f>IF('Crisis Indicator Data'!#REF!="No Data",1,IF(#REF!&lt;&gt;"",1,0))</f>
        <v>#REF!</v>
      </c>
      <c r="AS45" s="208" t="e">
        <f>IF('Crisis Indicator Data'!#REF!="No Data",1,IF(#REF!&lt;&gt;"",1,0))</f>
        <v>#REF!</v>
      </c>
      <c r="AT45" s="208" t="e">
        <f>IF('Crisis Indicator Data'!#REF!="No Data",1,IF(#REF!&lt;&gt;"",1,0))</f>
        <v>#REF!</v>
      </c>
      <c r="AU45" s="208" t="e">
        <f>IF('Crisis Indicator Data'!#REF!="No Data",1,IF(#REF!&lt;&gt;"",1,0))</f>
        <v>#REF!</v>
      </c>
      <c r="AV45" s="208" t="e">
        <f>IF('Crisis Indicator Data'!#REF!="No Data",1,IF(#REF!&lt;&gt;"",1,0))</f>
        <v>#REF!</v>
      </c>
      <c r="AW45" s="208" t="e">
        <f>IF('Crisis Indicator Data'!#REF!="No Data",1,IF(#REF!&lt;&gt;"",1,0))</f>
        <v>#REF!</v>
      </c>
      <c r="AX45" s="208" t="e">
        <f>IF('Crisis Indicator Data'!#REF!="No Data",1,IF(#REF!&lt;&gt;"",1,0))</f>
        <v>#REF!</v>
      </c>
      <c r="AY45" s="208" t="e">
        <f>IF('Crisis Indicator Data'!#REF!="No Data",1,IF(#REF!&lt;&gt;"",1,0))</f>
        <v>#REF!</v>
      </c>
      <c r="AZ45" s="208" t="e">
        <f>IF('Crisis Indicator Data'!#REF!="No Data",1,IF(#REF!&lt;&gt;"",1,0))</f>
        <v>#REF!</v>
      </c>
      <c r="BA45" t="e">
        <f t="shared" si="2"/>
        <v>#REF!</v>
      </c>
      <c r="BB45" s="22" t="e">
        <f t="shared" si="3"/>
        <v>#REF!</v>
      </c>
    </row>
    <row r="46" spans="1:54" x14ac:dyDescent="0.35">
      <c r="A46" t="s">
        <v>7437</v>
      </c>
      <c r="B46" s="208" t="e">
        <f>IF('Crisis Indicator Data'!#REF!="No Data",1,IF(#REF!&lt;&gt;"",1,0))</f>
        <v>#REF!</v>
      </c>
      <c r="C46" s="208" t="e">
        <f>IF('Crisis Indicator Data'!#REF!="No Data",1,IF(#REF!&lt;&gt;"",1,0))</f>
        <v>#REF!</v>
      </c>
      <c r="D46" s="208" t="e">
        <f>IF('Crisis Indicator Data'!#REF!="No Data",1,IF(#REF!&lt;&gt;"",1,0))</f>
        <v>#REF!</v>
      </c>
      <c r="E46" s="208" t="e">
        <f>IF('Crisis Indicator Data'!#REF!="No Data",1,IF(#REF!&lt;&gt;"",1,0))</f>
        <v>#REF!</v>
      </c>
      <c r="F46" s="208" t="e">
        <f>IF('Crisis Indicator Data'!#REF!="No Data",1,IF(#REF!&lt;&gt;"",1,0))</f>
        <v>#REF!</v>
      </c>
      <c r="G46" s="208" t="e">
        <f>IF('Crisis Indicator Data'!#REF!="No Data",1,IF(#REF!&lt;&gt;"",1,0))</f>
        <v>#REF!</v>
      </c>
      <c r="H46" s="208" t="e">
        <f>IF('Crisis Indicator Data'!#REF!="No Data",1,IF(#REF!&lt;&gt;"",1,0))</f>
        <v>#REF!</v>
      </c>
      <c r="I46" s="208" t="e">
        <f>IF('Crisis Indicator Data'!#REF!="No Data",1,IF(#REF!&lt;&gt;"",1,0))</f>
        <v>#REF!</v>
      </c>
      <c r="J46" s="208" t="e">
        <f>IF('Crisis Indicator Data'!#REF!="No Data",1,IF(#REF!&lt;&gt;"",1,0))</f>
        <v>#REF!</v>
      </c>
      <c r="K46" s="208" t="e">
        <f>IF('Crisis Indicator Data'!#REF!="No Data",1,IF(#REF!&lt;&gt;"",1,0))</f>
        <v>#REF!</v>
      </c>
      <c r="L46" s="208" t="e">
        <f>IF('Crisis Indicator Data'!#REF!="No Data",1,IF(#REF!&lt;&gt;"",1,0))</f>
        <v>#REF!</v>
      </c>
      <c r="M46" s="208" t="e">
        <f>IF('Crisis Indicator Data'!#REF!="No Data",1,IF(#REF!&lt;&gt;"",1,0))</f>
        <v>#REF!</v>
      </c>
      <c r="N46" s="208" t="e">
        <f>IF('Crisis Indicator Data'!#REF!="No Data",1,IF(#REF!&lt;&gt;"",1,0))</f>
        <v>#REF!</v>
      </c>
      <c r="O46" s="208" t="e">
        <f>IF('Crisis Indicator Data'!#REF!="No Data",1,IF(#REF!&lt;&gt;"",1,0))</f>
        <v>#REF!</v>
      </c>
      <c r="P46" s="208" t="e">
        <f>IF('Crisis Indicator Data'!#REF!="No Data",1,IF(#REF!&lt;&gt;"",1,0))</f>
        <v>#REF!</v>
      </c>
      <c r="Q46" s="208" t="e">
        <f>IF('Crisis Indicator Data'!#REF!="No Data",1,IF(#REF!&lt;&gt;"",1,0))</f>
        <v>#REF!</v>
      </c>
      <c r="R46" s="208" t="e">
        <f>IF('Crisis Indicator Data'!#REF!="No Data",1,IF(#REF!&lt;&gt;"",1,0))</f>
        <v>#REF!</v>
      </c>
      <c r="S46" s="208" t="e">
        <f>IF('Crisis Indicator Data'!#REF!="No Data",1,IF(#REF!&lt;&gt;"",1,0))</f>
        <v>#REF!</v>
      </c>
      <c r="T46" s="208" t="e">
        <f>IF('Crisis Indicator Data'!#REF!="No Data",1,IF(#REF!&lt;&gt;"",1,0))</f>
        <v>#REF!</v>
      </c>
      <c r="U46" s="208" t="e">
        <f>IF('Crisis Indicator Data'!#REF!="No Data",1,IF(#REF!&lt;&gt;"",1,0))</f>
        <v>#REF!</v>
      </c>
      <c r="V46" s="208" t="e">
        <f>IF('Crisis Indicator Data'!#REF!="No Data",1,IF(#REF!&lt;&gt;"",1,0))</f>
        <v>#REF!</v>
      </c>
      <c r="W46" s="208" t="e">
        <f>IF('Crisis Indicator Data'!#REF!="No Data",1,IF(#REF!&lt;&gt;"",1,0))</f>
        <v>#REF!</v>
      </c>
      <c r="X46" s="208" t="e">
        <f>IF('Crisis Indicator Data'!#REF!="No Data",1,IF(#REF!&lt;&gt;"",1,0))</f>
        <v>#REF!</v>
      </c>
      <c r="Y46" s="208" t="e">
        <f>IF('Crisis Indicator Data'!#REF!="No Data",1,IF(#REF!&lt;&gt;"",1,0))</f>
        <v>#REF!</v>
      </c>
      <c r="Z46" s="208" t="e">
        <f>IF('Crisis Indicator Data'!#REF!="No Data",1,IF(#REF!&lt;&gt;"",1,0))</f>
        <v>#REF!</v>
      </c>
      <c r="AA46" s="208" t="e">
        <f>IF('Crisis Indicator Data'!#REF!="No Data",1,IF(#REF!&lt;&gt;"",1,0))</f>
        <v>#REF!</v>
      </c>
      <c r="AB46" s="208" t="e">
        <f>IF('Crisis Indicator Data'!#REF!="No Data",1,IF(#REF!&lt;&gt;"",1,0))</f>
        <v>#REF!</v>
      </c>
      <c r="AC46" s="208" t="e">
        <f>IF('Crisis Indicator Data'!#REF!="No Data",1,IF(#REF!&lt;&gt;"",1,0))</f>
        <v>#REF!</v>
      </c>
      <c r="AD46" s="208" t="e">
        <f>IF('Crisis Indicator Data'!#REF!="No Data",1,IF(#REF!&lt;&gt;"",1,0))</f>
        <v>#REF!</v>
      </c>
      <c r="AE46" s="208" t="e">
        <f>IF('Crisis Indicator Data'!#REF!="No Data",1,IF(#REF!&lt;&gt;"",1,0))</f>
        <v>#REF!</v>
      </c>
      <c r="AF46" s="208" t="e">
        <f>IF('Crisis Indicator Data'!#REF!="No Data",1,IF(#REF!&lt;&gt;"",1,0))</f>
        <v>#REF!</v>
      </c>
      <c r="AG46" s="208" t="e">
        <f>IF('Crisis Indicator Data'!#REF!="No Data",1,IF(#REF!&lt;&gt;"",1,0))</f>
        <v>#REF!</v>
      </c>
      <c r="AH46" s="208" t="e">
        <f>IF('Crisis Indicator Data'!#REF!="No Data",1,IF(#REF!&lt;&gt;"",1,0))</f>
        <v>#REF!</v>
      </c>
      <c r="AI46" s="208" t="e">
        <f>IF('Crisis Indicator Data'!#REF!="No Data",1,IF(#REF!&lt;&gt;"",1,0))</f>
        <v>#REF!</v>
      </c>
      <c r="AJ46" s="208" t="e">
        <f>IF('Crisis Indicator Data'!#REF!="No Data",1,IF(#REF!&lt;&gt;"",1,0))</f>
        <v>#REF!</v>
      </c>
      <c r="AK46" s="208" t="e">
        <f>IF('Crisis Indicator Data'!#REF!="No Data",1,IF(#REF!&lt;&gt;"",1,0))</f>
        <v>#REF!</v>
      </c>
      <c r="AL46" s="208" t="e">
        <f>IF('Crisis Indicator Data'!#REF!="No Data",1,IF(#REF!&lt;&gt;"",1,0))</f>
        <v>#REF!</v>
      </c>
      <c r="AM46" s="208" t="e">
        <f>IF('Crisis Indicator Data'!#REF!="No Data",1,IF(#REF!&lt;&gt;"",1,0))</f>
        <v>#REF!</v>
      </c>
      <c r="AN46" s="208" t="e">
        <f>IF('Crisis Indicator Data'!#REF!="No Data",1,IF(#REF!&lt;&gt;"",1,0))</f>
        <v>#REF!</v>
      </c>
      <c r="AO46" s="208" t="e">
        <f>IF('Crisis Indicator Data'!#REF!="No Data",1,IF(#REF!&lt;&gt;"",1,0))</f>
        <v>#REF!</v>
      </c>
      <c r="AP46" s="208" t="e">
        <f>IF('Crisis Indicator Data'!#REF!="No Data",1,IF(#REF!&lt;&gt;"",1,0))</f>
        <v>#REF!</v>
      </c>
      <c r="AQ46" s="208" t="e">
        <f>IF('Crisis Indicator Data'!#REF!="No Data",1,IF(#REF!&lt;&gt;"",1,0))</f>
        <v>#REF!</v>
      </c>
      <c r="AR46" s="208" t="e">
        <f>IF('Crisis Indicator Data'!#REF!="No Data",1,IF(#REF!&lt;&gt;"",1,0))</f>
        <v>#REF!</v>
      </c>
      <c r="AS46" s="208" t="e">
        <f>IF('Crisis Indicator Data'!#REF!="No Data",1,IF(#REF!&lt;&gt;"",1,0))</f>
        <v>#REF!</v>
      </c>
      <c r="AT46" s="208" t="e">
        <f>IF('Crisis Indicator Data'!#REF!="No Data",1,IF(#REF!&lt;&gt;"",1,0))</f>
        <v>#REF!</v>
      </c>
      <c r="AU46" s="208" t="e">
        <f>IF('Crisis Indicator Data'!#REF!="No Data",1,IF(#REF!&lt;&gt;"",1,0))</f>
        <v>#REF!</v>
      </c>
      <c r="AV46" s="208" t="e">
        <f>IF('Crisis Indicator Data'!#REF!="No Data",1,IF(#REF!&lt;&gt;"",1,0))</f>
        <v>#REF!</v>
      </c>
      <c r="AW46" s="208" t="e">
        <f>IF('Crisis Indicator Data'!#REF!="No Data",1,IF(#REF!&lt;&gt;"",1,0))</f>
        <v>#REF!</v>
      </c>
      <c r="AX46" s="208" t="e">
        <f>IF('Crisis Indicator Data'!#REF!="No Data",1,IF(#REF!&lt;&gt;"",1,0))</f>
        <v>#REF!</v>
      </c>
      <c r="AY46" s="208" t="e">
        <f>IF('Crisis Indicator Data'!#REF!="No Data",1,IF(#REF!&lt;&gt;"",1,0))</f>
        <v>#REF!</v>
      </c>
      <c r="AZ46" s="208" t="e">
        <f>IF('Crisis Indicator Data'!#REF!="No Data",1,IF(#REF!&lt;&gt;"",1,0))</f>
        <v>#REF!</v>
      </c>
      <c r="BA46" t="e">
        <f t="shared" si="2"/>
        <v>#REF!</v>
      </c>
      <c r="BB46" s="22" t="e">
        <f t="shared" si="3"/>
        <v>#REF!</v>
      </c>
    </row>
    <row r="47" spans="1:54" x14ac:dyDescent="0.35">
      <c r="A47" t="s">
        <v>7443</v>
      </c>
      <c r="B47" s="208" t="e">
        <f>IF('Crisis Indicator Data'!#REF!="No Data",1,IF(#REF!&lt;&gt;"",1,0))</f>
        <v>#REF!</v>
      </c>
      <c r="C47" s="208" t="e">
        <f>IF('Crisis Indicator Data'!#REF!="No Data",1,IF(#REF!&lt;&gt;"",1,0))</f>
        <v>#REF!</v>
      </c>
      <c r="D47" s="208" t="e">
        <f>IF('Crisis Indicator Data'!#REF!="No Data",1,IF(#REF!&lt;&gt;"",1,0))</f>
        <v>#REF!</v>
      </c>
      <c r="E47" s="208" t="e">
        <f>IF('Crisis Indicator Data'!#REF!="No Data",1,IF(#REF!&lt;&gt;"",1,0))</f>
        <v>#REF!</v>
      </c>
      <c r="F47" s="208" t="e">
        <f>IF('Crisis Indicator Data'!#REF!="No Data",1,IF(#REF!&lt;&gt;"",1,0))</f>
        <v>#REF!</v>
      </c>
      <c r="G47" s="208" t="e">
        <f>IF('Crisis Indicator Data'!#REF!="No Data",1,IF(#REF!&lt;&gt;"",1,0))</f>
        <v>#REF!</v>
      </c>
      <c r="H47" s="208" t="e">
        <f>IF('Crisis Indicator Data'!#REF!="No Data",1,IF(#REF!&lt;&gt;"",1,0))</f>
        <v>#REF!</v>
      </c>
      <c r="I47" s="208" t="e">
        <f>IF('Crisis Indicator Data'!#REF!="No Data",1,IF(#REF!&lt;&gt;"",1,0))</f>
        <v>#REF!</v>
      </c>
      <c r="J47" s="208" t="e">
        <f>IF('Crisis Indicator Data'!#REF!="No Data",1,IF(#REF!&lt;&gt;"",1,0))</f>
        <v>#REF!</v>
      </c>
      <c r="K47" s="208" t="e">
        <f>IF('Crisis Indicator Data'!#REF!="No Data",1,IF(#REF!&lt;&gt;"",1,0))</f>
        <v>#REF!</v>
      </c>
      <c r="L47" s="208" t="e">
        <f>IF('Crisis Indicator Data'!#REF!="No Data",1,IF(#REF!&lt;&gt;"",1,0))</f>
        <v>#REF!</v>
      </c>
      <c r="M47" s="208" t="e">
        <f>IF('Crisis Indicator Data'!#REF!="No Data",1,IF(#REF!&lt;&gt;"",1,0))</f>
        <v>#REF!</v>
      </c>
      <c r="N47" s="208" t="e">
        <f>IF('Crisis Indicator Data'!#REF!="No Data",1,IF(#REF!&lt;&gt;"",1,0))</f>
        <v>#REF!</v>
      </c>
      <c r="O47" s="208" t="e">
        <f>IF('Crisis Indicator Data'!#REF!="No Data",1,IF(#REF!&lt;&gt;"",1,0))</f>
        <v>#REF!</v>
      </c>
      <c r="P47" s="208" t="e">
        <f>IF('Crisis Indicator Data'!#REF!="No Data",1,IF(#REF!&lt;&gt;"",1,0))</f>
        <v>#REF!</v>
      </c>
      <c r="Q47" s="208" t="e">
        <f>IF('Crisis Indicator Data'!#REF!="No Data",1,IF(#REF!&lt;&gt;"",1,0))</f>
        <v>#REF!</v>
      </c>
      <c r="R47" s="208" t="e">
        <f>IF('Crisis Indicator Data'!#REF!="No Data",1,IF(#REF!&lt;&gt;"",1,0))</f>
        <v>#REF!</v>
      </c>
      <c r="S47" s="208" t="e">
        <f>IF('Crisis Indicator Data'!#REF!="No Data",1,IF(#REF!&lt;&gt;"",1,0))</f>
        <v>#REF!</v>
      </c>
      <c r="T47" s="208" t="e">
        <f>IF('Crisis Indicator Data'!#REF!="No Data",1,IF(#REF!&lt;&gt;"",1,0))</f>
        <v>#REF!</v>
      </c>
      <c r="U47" s="208" t="e">
        <f>IF('Crisis Indicator Data'!#REF!="No Data",1,IF(#REF!&lt;&gt;"",1,0))</f>
        <v>#REF!</v>
      </c>
      <c r="V47" s="208" t="e">
        <f>IF('Crisis Indicator Data'!#REF!="No Data",1,IF(#REF!&lt;&gt;"",1,0))</f>
        <v>#REF!</v>
      </c>
      <c r="W47" s="208" t="e">
        <f>IF('Crisis Indicator Data'!#REF!="No Data",1,IF(#REF!&lt;&gt;"",1,0))</f>
        <v>#REF!</v>
      </c>
      <c r="X47" s="208" t="e">
        <f>IF('Crisis Indicator Data'!#REF!="No Data",1,IF(#REF!&lt;&gt;"",1,0))</f>
        <v>#REF!</v>
      </c>
      <c r="Y47" s="208" t="e">
        <f>IF('Crisis Indicator Data'!#REF!="No Data",1,IF(#REF!&lt;&gt;"",1,0))</f>
        <v>#REF!</v>
      </c>
      <c r="Z47" s="208" t="e">
        <f>IF('Crisis Indicator Data'!#REF!="No Data",1,IF(#REF!&lt;&gt;"",1,0))</f>
        <v>#REF!</v>
      </c>
      <c r="AA47" s="208" t="e">
        <f>IF('Crisis Indicator Data'!#REF!="No Data",1,IF(#REF!&lt;&gt;"",1,0))</f>
        <v>#REF!</v>
      </c>
      <c r="AB47" s="208" t="e">
        <f>IF('Crisis Indicator Data'!#REF!="No Data",1,IF(#REF!&lt;&gt;"",1,0))</f>
        <v>#REF!</v>
      </c>
      <c r="AC47" s="208" t="e">
        <f>IF('Crisis Indicator Data'!#REF!="No Data",1,IF(#REF!&lt;&gt;"",1,0))</f>
        <v>#REF!</v>
      </c>
      <c r="AD47" s="208" t="e">
        <f>IF('Crisis Indicator Data'!#REF!="No Data",1,IF(#REF!&lt;&gt;"",1,0))</f>
        <v>#REF!</v>
      </c>
      <c r="AE47" s="208" t="e">
        <f>IF('Crisis Indicator Data'!#REF!="No Data",1,IF(#REF!&lt;&gt;"",1,0))</f>
        <v>#REF!</v>
      </c>
      <c r="AF47" s="208" t="e">
        <f>IF('Crisis Indicator Data'!#REF!="No Data",1,IF(#REF!&lt;&gt;"",1,0))</f>
        <v>#REF!</v>
      </c>
      <c r="AG47" s="208" t="e">
        <f>IF('Crisis Indicator Data'!#REF!="No Data",1,IF(#REF!&lt;&gt;"",1,0))</f>
        <v>#REF!</v>
      </c>
      <c r="AH47" s="208" t="e">
        <f>IF('Crisis Indicator Data'!#REF!="No Data",1,IF(#REF!&lt;&gt;"",1,0))</f>
        <v>#REF!</v>
      </c>
      <c r="AI47" s="208" t="e">
        <f>IF('Crisis Indicator Data'!#REF!="No Data",1,IF(#REF!&lt;&gt;"",1,0))</f>
        <v>#REF!</v>
      </c>
      <c r="AJ47" s="208" t="e">
        <f>IF('Crisis Indicator Data'!#REF!="No Data",1,IF(#REF!&lt;&gt;"",1,0))</f>
        <v>#REF!</v>
      </c>
      <c r="AK47" s="208" t="e">
        <f>IF('Crisis Indicator Data'!#REF!="No Data",1,IF(#REF!&lt;&gt;"",1,0))</f>
        <v>#REF!</v>
      </c>
      <c r="AL47" s="208" t="e">
        <f>IF('Crisis Indicator Data'!#REF!="No Data",1,IF(#REF!&lt;&gt;"",1,0))</f>
        <v>#REF!</v>
      </c>
      <c r="AM47" s="208" t="e">
        <f>IF('Crisis Indicator Data'!#REF!="No Data",1,IF(#REF!&lt;&gt;"",1,0))</f>
        <v>#REF!</v>
      </c>
      <c r="AN47" s="208" t="e">
        <f>IF('Crisis Indicator Data'!#REF!="No Data",1,IF(#REF!&lt;&gt;"",1,0))</f>
        <v>#REF!</v>
      </c>
      <c r="AO47" s="208" t="e">
        <f>IF('Crisis Indicator Data'!#REF!="No Data",1,IF(#REF!&lt;&gt;"",1,0))</f>
        <v>#REF!</v>
      </c>
      <c r="AP47" s="208" t="e">
        <f>IF('Crisis Indicator Data'!#REF!="No Data",1,IF(#REF!&lt;&gt;"",1,0))</f>
        <v>#REF!</v>
      </c>
      <c r="AQ47" s="208" t="e">
        <f>IF('Crisis Indicator Data'!#REF!="No Data",1,IF(#REF!&lt;&gt;"",1,0))</f>
        <v>#REF!</v>
      </c>
      <c r="AR47" s="208" t="e">
        <f>IF('Crisis Indicator Data'!#REF!="No Data",1,IF(#REF!&lt;&gt;"",1,0))</f>
        <v>#REF!</v>
      </c>
      <c r="AS47" s="208" t="e">
        <f>IF('Crisis Indicator Data'!#REF!="No Data",1,IF(#REF!&lt;&gt;"",1,0))</f>
        <v>#REF!</v>
      </c>
      <c r="AT47" s="208" t="e">
        <f>IF('Crisis Indicator Data'!#REF!="No Data",1,IF(#REF!&lt;&gt;"",1,0))</f>
        <v>#REF!</v>
      </c>
      <c r="AU47" s="208" t="e">
        <f>IF('Crisis Indicator Data'!#REF!="No Data",1,IF(#REF!&lt;&gt;"",1,0))</f>
        <v>#REF!</v>
      </c>
      <c r="AV47" s="208" t="e">
        <f>IF('Crisis Indicator Data'!#REF!="No Data",1,IF(#REF!&lt;&gt;"",1,0))</f>
        <v>#REF!</v>
      </c>
      <c r="AW47" s="208" t="e">
        <f>IF('Crisis Indicator Data'!#REF!="No Data",1,IF(#REF!&lt;&gt;"",1,0))</f>
        <v>#REF!</v>
      </c>
      <c r="AX47" s="208" t="e">
        <f>IF('Crisis Indicator Data'!#REF!="No Data",1,IF(#REF!&lt;&gt;"",1,0))</f>
        <v>#REF!</v>
      </c>
      <c r="AY47" s="208" t="e">
        <f>IF('Crisis Indicator Data'!#REF!="No Data",1,IF(#REF!&lt;&gt;"",1,0))</f>
        <v>#REF!</v>
      </c>
      <c r="AZ47" s="208" t="e">
        <f>IF('Crisis Indicator Data'!#REF!="No Data",1,IF(#REF!&lt;&gt;"",1,0))</f>
        <v>#REF!</v>
      </c>
      <c r="BA47" t="e">
        <f t="shared" si="2"/>
        <v>#REF!</v>
      </c>
      <c r="BB47" s="22" t="e">
        <f t="shared" si="3"/>
        <v>#REF!</v>
      </c>
    </row>
    <row r="48" spans="1:54" x14ac:dyDescent="0.35">
      <c r="A48" t="s">
        <v>7444</v>
      </c>
      <c r="B48" s="208" t="e">
        <f>IF('Crisis Indicator Data'!#REF!="No Data",1,IF(#REF!&lt;&gt;"",1,0))</f>
        <v>#REF!</v>
      </c>
      <c r="C48" s="208" t="e">
        <f>IF('Crisis Indicator Data'!#REF!="No Data",1,IF(#REF!&lt;&gt;"",1,0))</f>
        <v>#REF!</v>
      </c>
      <c r="D48" s="208" t="e">
        <f>IF('Crisis Indicator Data'!#REF!="No Data",1,IF(#REF!&lt;&gt;"",1,0))</f>
        <v>#REF!</v>
      </c>
      <c r="E48" s="208" t="e">
        <f>IF('Crisis Indicator Data'!#REF!="No Data",1,IF(#REF!&lt;&gt;"",1,0))</f>
        <v>#REF!</v>
      </c>
      <c r="F48" s="208" t="e">
        <f>IF('Crisis Indicator Data'!#REF!="No Data",1,IF(#REF!&lt;&gt;"",1,0))</f>
        <v>#REF!</v>
      </c>
      <c r="G48" s="208" t="e">
        <f>IF('Crisis Indicator Data'!#REF!="No Data",1,IF(#REF!&lt;&gt;"",1,0))</f>
        <v>#REF!</v>
      </c>
      <c r="H48" s="208" t="e">
        <f>IF('Crisis Indicator Data'!#REF!="No Data",1,IF(#REF!&lt;&gt;"",1,0))</f>
        <v>#REF!</v>
      </c>
      <c r="I48" s="208" t="e">
        <f>IF('Crisis Indicator Data'!#REF!="No Data",1,IF(#REF!&lt;&gt;"",1,0))</f>
        <v>#REF!</v>
      </c>
      <c r="J48" s="208" t="e">
        <f>IF('Crisis Indicator Data'!#REF!="No Data",1,IF(#REF!&lt;&gt;"",1,0))</f>
        <v>#REF!</v>
      </c>
      <c r="K48" s="208" t="e">
        <f>IF('Crisis Indicator Data'!#REF!="No Data",1,IF(#REF!&lt;&gt;"",1,0))</f>
        <v>#REF!</v>
      </c>
      <c r="L48" s="208" t="e">
        <f>IF('Crisis Indicator Data'!#REF!="No Data",1,IF(#REF!&lt;&gt;"",1,0))</f>
        <v>#REF!</v>
      </c>
      <c r="M48" s="208" t="e">
        <f>IF('Crisis Indicator Data'!#REF!="No Data",1,IF(#REF!&lt;&gt;"",1,0))</f>
        <v>#REF!</v>
      </c>
      <c r="N48" s="208" t="e">
        <f>IF('Crisis Indicator Data'!#REF!="No Data",1,IF(#REF!&lt;&gt;"",1,0))</f>
        <v>#REF!</v>
      </c>
      <c r="O48" s="208" t="e">
        <f>IF('Crisis Indicator Data'!#REF!="No Data",1,IF(#REF!&lt;&gt;"",1,0))</f>
        <v>#REF!</v>
      </c>
      <c r="P48" s="208" t="e">
        <f>IF('Crisis Indicator Data'!#REF!="No Data",1,IF(#REF!&lt;&gt;"",1,0))</f>
        <v>#REF!</v>
      </c>
      <c r="Q48" s="208" t="e">
        <f>IF('Crisis Indicator Data'!#REF!="No Data",1,IF(#REF!&lt;&gt;"",1,0))</f>
        <v>#REF!</v>
      </c>
      <c r="R48" s="208" t="e">
        <f>IF('Crisis Indicator Data'!#REF!="No Data",1,IF(#REF!&lt;&gt;"",1,0))</f>
        <v>#REF!</v>
      </c>
      <c r="S48" s="208" t="e">
        <f>IF('Crisis Indicator Data'!#REF!="No Data",1,IF(#REF!&lt;&gt;"",1,0))</f>
        <v>#REF!</v>
      </c>
      <c r="T48" s="208" t="e">
        <f>IF('Crisis Indicator Data'!#REF!="No Data",1,IF(#REF!&lt;&gt;"",1,0))</f>
        <v>#REF!</v>
      </c>
      <c r="U48" s="208" t="e">
        <f>IF('Crisis Indicator Data'!#REF!="No Data",1,IF(#REF!&lt;&gt;"",1,0))</f>
        <v>#REF!</v>
      </c>
      <c r="V48" s="208" t="e">
        <f>IF('Crisis Indicator Data'!#REF!="No Data",1,IF(#REF!&lt;&gt;"",1,0))</f>
        <v>#REF!</v>
      </c>
      <c r="W48" s="208" t="e">
        <f>IF('Crisis Indicator Data'!#REF!="No Data",1,IF(#REF!&lt;&gt;"",1,0))</f>
        <v>#REF!</v>
      </c>
      <c r="X48" s="208" t="e">
        <f>IF('Crisis Indicator Data'!#REF!="No Data",1,IF(#REF!&lt;&gt;"",1,0))</f>
        <v>#REF!</v>
      </c>
      <c r="Y48" s="208" t="e">
        <f>IF('Crisis Indicator Data'!#REF!="No Data",1,IF(#REF!&lt;&gt;"",1,0))</f>
        <v>#REF!</v>
      </c>
      <c r="Z48" s="208" t="e">
        <f>IF('Crisis Indicator Data'!#REF!="No Data",1,IF(#REF!&lt;&gt;"",1,0))</f>
        <v>#REF!</v>
      </c>
      <c r="AA48" s="208" t="e">
        <f>IF('Crisis Indicator Data'!#REF!="No Data",1,IF(#REF!&lt;&gt;"",1,0))</f>
        <v>#REF!</v>
      </c>
      <c r="AB48" s="208" t="e">
        <f>IF('Crisis Indicator Data'!#REF!="No Data",1,IF(#REF!&lt;&gt;"",1,0))</f>
        <v>#REF!</v>
      </c>
      <c r="AC48" s="208" t="e">
        <f>IF('Crisis Indicator Data'!#REF!="No Data",1,IF(#REF!&lt;&gt;"",1,0))</f>
        <v>#REF!</v>
      </c>
      <c r="AD48" s="208" t="e">
        <f>IF('Crisis Indicator Data'!#REF!="No Data",1,IF(#REF!&lt;&gt;"",1,0))</f>
        <v>#REF!</v>
      </c>
      <c r="AE48" s="208" t="e">
        <f>IF('Crisis Indicator Data'!#REF!="No Data",1,IF(#REF!&lt;&gt;"",1,0))</f>
        <v>#REF!</v>
      </c>
      <c r="AF48" s="208" t="e">
        <f>IF('Crisis Indicator Data'!#REF!="No Data",1,IF(#REF!&lt;&gt;"",1,0))</f>
        <v>#REF!</v>
      </c>
      <c r="AG48" s="208" t="e">
        <f>IF('Crisis Indicator Data'!#REF!="No Data",1,IF(#REF!&lt;&gt;"",1,0))</f>
        <v>#REF!</v>
      </c>
      <c r="AH48" s="208" t="e">
        <f>IF('Crisis Indicator Data'!#REF!="No Data",1,IF(#REF!&lt;&gt;"",1,0))</f>
        <v>#REF!</v>
      </c>
      <c r="AI48" s="208" t="e">
        <f>IF('Crisis Indicator Data'!#REF!="No Data",1,IF(#REF!&lt;&gt;"",1,0))</f>
        <v>#REF!</v>
      </c>
      <c r="AJ48" s="208" t="e">
        <f>IF('Crisis Indicator Data'!#REF!="No Data",1,IF(#REF!&lt;&gt;"",1,0))</f>
        <v>#REF!</v>
      </c>
      <c r="AK48" s="208" t="e">
        <f>IF('Crisis Indicator Data'!#REF!="No Data",1,IF(#REF!&lt;&gt;"",1,0))</f>
        <v>#REF!</v>
      </c>
      <c r="AL48" s="208" t="e">
        <f>IF('Crisis Indicator Data'!#REF!="No Data",1,IF(#REF!&lt;&gt;"",1,0))</f>
        <v>#REF!</v>
      </c>
      <c r="AM48" s="208" t="e">
        <f>IF('Crisis Indicator Data'!#REF!="No Data",1,IF(#REF!&lt;&gt;"",1,0))</f>
        <v>#REF!</v>
      </c>
      <c r="AN48" s="208" t="e">
        <f>IF('Crisis Indicator Data'!#REF!="No Data",1,IF(#REF!&lt;&gt;"",1,0))</f>
        <v>#REF!</v>
      </c>
      <c r="AO48" s="208" t="e">
        <f>IF('Crisis Indicator Data'!#REF!="No Data",1,IF(#REF!&lt;&gt;"",1,0))</f>
        <v>#REF!</v>
      </c>
      <c r="AP48" s="208" t="e">
        <f>IF('Crisis Indicator Data'!#REF!="No Data",1,IF(#REF!&lt;&gt;"",1,0))</f>
        <v>#REF!</v>
      </c>
      <c r="AQ48" s="208" t="e">
        <f>IF('Crisis Indicator Data'!#REF!="No Data",1,IF(#REF!&lt;&gt;"",1,0))</f>
        <v>#REF!</v>
      </c>
      <c r="AR48" s="208" t="e">
        <f>IF('Crisis Indicator Data'!#REF!="No Data",1,IF(#REF!&lt;&gt;"",1,0))</f>
        <v>#REF!</v>
      </c>
      <c r="AS48" s="208" t="e">
        <f>IF('Crisis Indicator Data'!#REF!="No Data",1,IF(#REF!&lt;&gt;"",1,0))</f>
        <v>#REF!</v>
      </c>
      <c r="AT48" s="208" t="e">
        <f>IF('Crisis Indicator Data'!#REF!="No Data",1,IF(#REF!&lt;&gt;"",1,0))</f>
        <v>#REF!</v>
      </c>
      <c r="AU48" s="208" t="e">
        <f>IF('Crisis Indicator Data'!#REF!="No Data",1,IF(#REF!&lt;&gt;"",1,0))</f>
        <v>#REF!</v>
      </c>
      <c r="AV48" s="208" t="e">
        <f>IF('Crisis Indicator Data'!#REF!="No Data",1,IF(#REF!&lt;&gt;"",1,0))</f>
        <v>#REF!</v>
      </c>
      <c r="AW48" s="208" t="e">
        <f>IF('Crisis Indicator Data'!#REF!="No Data",1,IF(#REF!&lt;&gt;"",1,0))</f>
        <v>#REF!</v>
      </c>
      <c r="AX48" s="208" t="e">
        <f>IF('Crisis Indicator Data'!#REF!="No Data",1,IF(#REF!&lt;&gt;"",1,0))</f>
        <v>#REF!</v>
      </c>
      <c r="AY48" s="208" t="e">
        <f>IF('Crisis Indicator Data'!#REF!="No Data",1,IF(#REF!&lt;&gt;"",1,0))</f>
        <v>#REF!</v>
      </c>
      <c r="AZ48" s="208" t="e">
        <f>IF('Crisis Indicator Data'!#REF!="No Data",1,IF(#REF!&lt;&gt;"",1,0))</f>
        <v>#REF!</v>
      </c>
      <c r="BA48" t="e">
        <f t="shared" si="2"/>
        <v>#REF!</v>
      </c>
      <c r="BB48" s="22" t="e">
        <f t="shared" si="3"/>
        <v>#REF!</v>
      </c>
    </row>
    <row r="49" spans="1:54" x14ac:dyDescent="0.35">
      <c r="A49" t="s">
        <v>7446</v>
      </c>
      <c r="B49" s="208" t="e">
        <f>IF('Crisis Indicator Data'!#REF!="No Data",1,IF(#REF!&lt;&gt;"",1,0))</f>
        <v>#REF!</v>
      </c>
      <c r="C49" s="208" t="e">
        <f>IF('Crisis Indicator Data'!#REF!="No Data",1,IF(#REF!&lt;&gt;"",1,0))</f>
        <v>#REF!</v>
      </c>
      <c r="D49" s="208" t="e">
        <f>IF('Crisis Indicator Data'!#REF!="No Data",1,IF(#REF!&lt;&gt;"",1,0))</f>
        <v>#REF!</v>
      </c>
      <c r="E49" s="208" t="e">
        <f>IF('Crisis Indicator Data'!#REF!="No Data",1,IF(#REF!&lt;&gt;"",1,0))</f>
        <v>#REF!</v>
      </c>
      <c r="F49" s="208" t="e">
        <f>IF('Crisis Indicator Data'!#REF!="No Data",1,IF(#REF!&lt;&gt;"",1,0))</f>
        <v>#REF!</v>
      </c>
      <c r="G49" s="208" t="e">
        <f>IF('Crisis Indicator Data'!#REF!="No Data",1,IF(#REF!&lt;&gt;"",1,0))</f>
        <v>#REF!</v>
      </c>
      <c r="H49" s="208" t="e">
        <f>IF('Crisis Indicator Data'!#REF!="No Data",1,IF(#REF!&lt;&gt;"",1,0))</f>
        <v>#REF!</v>
      </c>
      <c r="I49" s="208" t="e">
        <f>IF('Crisis Indicator Data'!#REF!="No Data",1,IF(#REF!&lt;&gt;"",1,0))</f>
        <v>#REF!</v>
      </c>
      <c r="J49" s="208" t="e">
        <f>IF('Crisis Indicator Data'!#REF!="No Data",1,IF(#REF!&lt;&gt;"",1,0))</f>
        <v>#REF!</v>
      </c>
      <c r="K49" s="208" t="e">
        <f>IF('Crisis Indicator Data'!#REF!="No Data",1,IF(#REF!&lt;&gt;"",1,0))</f>
        <v>#REF!</v>
      </c>
      <c r="L49" s="208" t="e">
        <f>IF('Crisis Indicator Data'!#REF!="No Data",1,IF(#REF!&lt;&gt;"",1,0))</f>
        <v>#REF!</v>
      </c>
      <c r="M49" s="208" t="e">
        <f>IF('Crisis Indicator Data'!#REF!="No Data",1,IF(#REF!&lt;&gt;"",1,0))</f>
        <v>#REF!</v>
      </c>
      <c r="N49" s="208" t="e">
        <f>IF('Crisis Indicator Data'!#REF!="No Data",1,IF(#REF!&lt;&gt;"",1,0))</f>
        <v>#REF!</v>
      </c>
      <c r="O49" s="208" t="e">
        <f>IF('Crisis Indicator Data'!#REF!="No Data",1,IF(#REF!&lt;&gt;"",1,0))</f>
        <v>#REF!</v>
      </c>
      <c r="P49" s="208" t="e">
        <f>IF('Crisis Indicator Data'!#REF!="No Data",1,IF(#REF!&lt;&gt;"",1,0))</f>
        <v>#REF!</v>
      </c>
      <c r="Q49" s="208" t="e">
        <f>IF('Crisis Indicator Data'!#REF!="No Data",1,IF(#REF!&lt;&gt;"",1,0))</f>
        <v>#REF!</v>
      </c>
      <c r="R49" s="208" t="e">
        <f>IF('Crisis Indicator Data'!#REF!="No Data",1,IF(#REF!&lt;&gt;"",1,0))</f>
        <v>#REF!</v>
      </c>
      <c r="S49" s="208" t="e">
        <f>IF('Crisis Indicator Data'!#REF!="No Data",1,IF(#REF!&lt;&gt;"",1,0))</f>
        <v>#REF!</v>
      </c>
      <c r="T49" s="208" t="e">
        <f>IF('Crisis Indicator Data'!#REF!="No Data",1,IF(#REF!&lt;&gt;"",1,0))</f>
        <v>#REF!</v>
      </c>
      <c r="U49" s="208" t="e">
        <f>IF('Crisis Indicator Data'!#REF!="No Data",1,IF(#REF!&lt;&gt;"",1,0))</f>
        <v>#REF!</v>
      </c>
      <c r="V49" s="208" t="e">
        <f>IF('Crisis Indicator Data'!#REF!="No Data",1,IF(#REF!&lt;&gt;"",1,0))</f>
        <v>#REF!</v>
      </c>
      <c r="W49" s="208" t="e">
        <f>IF('Crisis Indicator Data'!#REF!="No Data",1,IF(#REF!&lt;&gt;"",1,0))</f>
        <v>#REF!</v>
      </c>
      <c r="X49" s="208" t="e">
        <f>IF('Crisis Indicator Data'!#REF!="No Data",1,IF(#REF!&lt;&gt;"",1,0))</f>
        <v>#REF!</v>
      </c>
      <c r="Y49" s="208" t="e">
        <f>IF('Crisis Indicator Data'!#REF!="No Data",1,IF(#REF!&lt;&gt;"",1,0))</f>
        <v>#REF!</v>
      </c>
      <c r="Z49" s="208" t="e">
        <f>IF('Crisis Indicator Data'!#REF!="No Data",1,IF(#REF!&lt;&gt;"",1,0))</f>
        <v>#REF!</v>
      </c>
      <c r="AA49" s="208" t="e">
        <f>IF('Crisis Indicator Data'!#REF!="No Data",1,IF(#REF!&lt;&gt;"",1,0))</f>
        <v>#REF!</v>
      </c>
      <c r="AB49" s="208" t="e">
        <f>IF('Crisis Indicator Data'!#REF!="No Data",1,IF(#REF!&lt;&gt;"",1,0))</f>
        <v>#REF!</v>
      </c>
      <c r="AC49" s="208" t="e">
        <f>IF('Crisis Indicator Data'!#REF!="No Data",1,IF(#REF!&lt;&gt;"",1,0))</f>
        <v>#REF!</v>
      </c>
      <c r="AD49" s="208" t="e">
        <f>IF('Crisis Indicator Data'!#REF!="No Data",1,IF(#REF!&lt;&gt;"",1,0))</f>
        <v>#REF!</v>
      </c>
      <c r="AE49" s="208" t="e">
        <f>IF('Crisis Indicator Data'!#REF!="No Data",1,IF(#REF!&lt;&gt;"",1,0))</f>
        <v>#REF!</v>
      </c>
      <c r="AF49" s="208" t="e">
        <f>IF('Crisis Indicator Data'!#REF!="No Data",1,IF(#REF!&lt;&gt;"",1,0))</f>
        <v>#REF!</v>
      </c>
      <c r="AG49" s="208" t="e">
        <f>IF('Crisis Indicator Data'!#REF!="No Data",1,IF(#REF!&lt;&gt;"",1,0))</f>
        <v>#REF!</v>
      </c>
      <c r="AH49" s="208" t="e">
        <f>IF('Crisis Indicator Data'!#REF!="No Data",1,IF(#REF!&lt;&gt;"",1,0))</f>
        <v>#REF!</v>
      </c>
      <c r="AI49" s="208" t="e">
        <f>IF('Crisis Indicator Data'!#REF!="No Data",1,IF(#REF!&lt;&gt;"",1,0))</f>
        <v>#REF!</v>
      </c>
      <c r="AJ49" s="208" t="e">
        <f>IF('Crisis Indicator Data'!#REF!="No Data",1,IF(#REF!&lt;&gt;"",1,0))</f>
        <v>#REF!</v>
      </c>
      <c r="AK49" s="208" t="e">
        <f>IF('Crisis Indicator Data'!#REF!="No Data",1,IF(#REF!&lt;&gt;"",1,0))</f>
        <v>#REF!</v>
      </c>
      <c r="AL49" s="208" t="e">
        <f>IF('Crisis Indicator Data'!#REF!="No Data",1,IF(#REF!&lt;&gt;"",1,0))</f>
        <v>#REF!</v>
      </c>
      <c r="AM49" s="208" t="e">
        <f>IF('Crisis Indicator Data'!#REF!="No Data",1,IF(#REF!&lt;&gt;"",1,0))</f>
        <v>#REF!</v>
      </c>
      <c r="AN49" s="208" t="e">
        <f>IF('Crisis Indicator Data'!#REF!="No Data",1,IF(#REF!&lt;&gt;"",1,0))</f>
        <v>#REF!</v>
      </c>
      <c r="AO49" s="208" t="e">
        <f>IF('Crisis Indicator Data'!#REF!="No Data",1,IF(#REF!&lt;&gt;"",1,0))</f>
        <v>#REF!</v>
      </c>
      <c r="AP49" s="208" t="e">
        <f>IF('Crisis Indicator Data'!#REF!="No Data",1,IF(#REF!&lt;&gt;"",1,0))</f>
        <v>#REF!</v>
      </c>
      <c r="AQ49" s="208" t="e">
        <f>IF('Crisis Indicator Data'!#REF!="No Data",1,IF(#REF!&lt;&gt;"",1,0))</f>
        <v>#REF!</v>
      </c>
      <c r="AR49" s="208" t="e">
        <f>IF('Crisis Indicator Data'!#REF!="No Data",1,IF(#REF!&lt;&gt;"",1,0))</f>
        <v>#REF!</v>
      </c>
      <c r="AS49" s="208" t="e">
        <f>IF('Crisis Indicator Data'!#REF!="No Data",1,IF(#REF!&lt;&gt;"",1,0))</f>
        <v>#REF!</v>
      </c>
      <c r="AT49" s="208" t="e">
        <f>IF('Crisis Indicator Data'!#REF!="No Data",1,IF(#REF!&lt;&gt;"",1,0))</f>
        <v>#REF!</v>
      </c>
      <c r="AU49" s="208" t="e">
        <f>IF('Crisis Indicator Data'!#REF!="No Data",1,IF(#REF!&lt;&gt;"",1,0))</f>
        <v>#REF!</v>
      </c>
      <c r="AV49" s="208" t="e">
        <f>IF('Crisis Indicator Data'!#REF!="No Data",1,IF(#REF!&lt;&gt;"",1,0))</f>
        <v>#REF!</v>
      </c>
      <c r="AW49" s="208" t="e">
        <f>IF('Crisis Indicator Data'!#REF!="No Data",1,IF(#REF!&lt;&gt;"",1,0))</f>
        <v>#REF!</v>
      </c>
      <c r="AX49" s="208" t="e">
        <f>IF('Crisis Indicator Data'!#REF!="No Data",1,IF(#REF!&lt;&gt;"",1,0))</f>
        <v>#REF!</v>
      </c>
      <c r="AY49" s="208" t="e">
        <f>IF('Crisis Indicator Data'!#REF!="No Data",1,IF(#REF!&lt;&gt;"",1,0))</f>
        <v>#REF!</v>
      </c>
      <c r="AZ49" s="208" t="e">
        <f>IF('Crisis Indicator Data'!#REF!="No Data",1,IF(#REF!&lt;&gt;"",1,0))</f>
        <v>#REF!</v>
      </c>
      <c r="BA49" t="e">
        <f t="shared" si="2"/>
        <v>#REF!</v>
      </c>
      <c r="BB49" s="22" t="e">
        <f t="shared" si="3"/>
        <v>#REF!</v>
      </c>
    </row>
    <row r="50" spans="1:54" x14ac:dyDescent="0.35">
      <c r="A50" t="s">
        <v>7448</v>
      </c>
      <c r="B50" s="208" t="e">
        <f>IF('Crisis Indicator Data'!#REF!="No Data",1,IF(#REF!&lt;&gt;"",1,0))</f>
        <v>#REF!</v>
      </c>
      <c r="C50" s="208" t="e">
        <f>IF('Crisis Indicator Data'!#REF!="No Data",1,IF(#REF!&lt;&gt;"",1,0))</f>
        <v>#REF!</v>
      </c>
      <c r="D50" s="208" t="e">
        <f>IF('Crisis Indicator Data'!#REF!="No Data",1,IF(#REF!&lt;&gt;"",1,0))</f>
        <v>#REF!</v>
      </c>
      <c r="E50" s="208" t="e">
        <f>IF('Crisis Indicator Data'!#REF!="No Data",1,IF(#REF!&lt;&gt;"",1,0))</f>
        <v>#REF!</v>
      </c>
      <c r="F50" s="208" t="e">
        <f>IF('Crisis Indicator Data'!#REF!="No Data",1,IF(#REF!&lt;&gt;"",1,0))</f>
        <v>#REF!</v>
      </c>
      <c r="G50" s="208" t="e">
        <f>IF('Crisis Indicator Data'!#REF!="No Data",1,IF(#REF!&lt;&gt;"",1,0))</f>
        <v>#REF!</v>
      </c>
      <c r="H50" s="208" t="e">
        <f>IF('Crisis Indicator Data'!#REF!="No Data",1,IF(#REF!&lt;&gt;"",1,0))</f>
        <v>#REF!</v>
      </c>
      <c r="I50" s="208" t="e">
        <f>IF('Crisis Indicator Data'!#REF!="No Data",1,IF(#REF!&lt;&gt;"",1,0))</f>
        <v>#REF!</v>
      </c>
      <c r="J50" s="208" t="e">
        <f>IF('Crisis Indicator Data'!#REF!="No Data",1,IF(#REF!&lt;&gt;"",1,0))</f>
        <v>#REF!</v>
      </c>
      <c r="K50" s="208" t="e">
        <f>IF('Crisis Indicator Data'!#REF!="No Data",1,IF(#REF!&lt;&gt;"",1,0))</f>
        <v>#REF!</v>
      </c>
      <c r="L50" s="208" t="e">
        <f>IF('Crisis Indicator Data'!#REF!="No Data",1,IF(#REF!&lt;&gt;"",1,0))</f>
        <v>#REF!</v>
      </c>
      <c r="M50" s="208" t="e">
        <f>IF('Crisis Indicator Data'!#REF!="No Data",1,IF(#REF!&lt;&gt;"",1,0))</f>
        <v>#REF!</v>
      </c>
      <c r="N50" s="208" t="e">
        <f>IF('Crisis Indicator Data'!#REF!="No Data",1,IF(#REF!&lt;&gt;"",1,0))</f>
        <v>#REF!</v>
      </c>
      <c r="O50" s="208" t="e">
        <f>IF('Crisis Indicator Data'!#REF!="No Data",1,IF(#REF!&lt;&gt;"",1,0))</f>
        <v>#REF!</v>
      </c>
      <c r="P50" s="208" t="e">
        <f>IF('Crisis Indicator Data'!#REF!="No Data",1,IF(#REF!&lt;&gt;"",1,0))</f>
        <v>#REF!</v>
      </c>
      <c r="Q50" s="208" t="e">
        <f>IF('Crisis Indicator Data'!#REF!="No Data",1,IF(#REF!&lt;&gt;"",1,0))</f>
        <v>#REF!</v>
      </c>
      <c r="R50" s="208" t="e">
        <f>IF('Crisis Indicator Data'!#REF!="No Data",1,IF(#REF!&lt;&gt;"",1,0))</f>
        <v>#REF!</v>
      </c>
      <c r="S50" s="208" t="e">
        <f>IF('Crisis Indicator Data'!#REF!="No Data",1,IF(#REF!&lt;&gt;"",1,0))</f>
        <v>#REF!</v>
      </c>
      <c r="T50" s="208" t="e">
        <f>IF('Crisis Indicator Data'!#REF!="No Data",1,IF(#REF!&lt;&gt;"",1,0))</f>
        <v>#REF!</v>
      </c>
      <c r="U50" s="208" t="e">
        <f>IF('Crisis Indicator Data'!#REF!="No Data",1,IF(#REF!&lt;&gt;"",1,0))</f>
        <v>#REF!</v>
      </c>
      <c r="V50" s="208" t="e">
        <f>IF('Crisis Indicator Data'!#REF!="No Data",1,IF(#REF!&lt;&gt;"",1,0))</f>
        <v>#REF!</v>
      </c>
      <c r="W50" s="208" t="e">
        <f>IF('Crisis Indicator Data'!#REF!="No Data",1,IF(#REF!&lt;&gt;"",1,0))</f>
        <v>#REF!</v>
      </c>
      <c r="X50" s="208" t="e">
        <f>IF('Crisis Indicator Data'!#REF!="No Data",1,IF(#REF!&lt;&gt;"",1,0))</f>
        <v>#REF!</v>
      </c>
      <c r="Y50" s="208" t="e">
        <f>IF('Crisis Indicator Data'!#REF!="No Data",1,IF(#REF!&lt;&gt;"",1,0))</f>
        <v>#REF!</v>
      </c>
      <c r="Z50" s="208" t="e">
        <f>IF('Crisis Indicator Data'!#REF!="No Data",1,IF(#REF!&lt;&gt;"",1,0))</f>
        <v>#REF!</v>
      </c>
      <c r="AA50" s="208" t="e">
        <f>IF('Crisis Indicator Data'!#REF!="No Data",1,IF(#REF!&lt;&gt;"",1,0))</f>
        <v>#REF!</v>
      </c>
      <c r="AB50" s="208" t="e">
        <f>IF('Crisis Indicator Data'!#REF!="No Data",1,IF(#REF!&lt;&gt;"",1,0))</f>
        <v>#REF!</v>
      </c>
      <c r="AC50" s="208" t="e">
        <f>IF('Crisis Indicator Data'!#REF!="No Data",1,IF(#REF!&lt;&gt;"",1,0))</f>
        <v>#REF!</v>
      </c>
      <c r="AD50" s="208" t="e">
        <f>IF('Crisis Indicator Data'!#REF!="No Data",1,IF(#REF!&lt;&gt;"",1,0))</f>
        <v>#REF!</v>
      </c>
      <c r="AE50" s="208" t="e">
        <f>IF('Crisis Indicator Data'!#REF!="No Data",1,IF(#REF!&lt;&gt;"",1,0))</f>
        <v>#REF!</v>
      </c>
      <c r="AF50" s="208" t="e">
        <f>IF('Crisis Indicator Data'!#REF!="No Data",1,IF(#REF!&lt;&gt;"",1,0))</f>
        <v>#REF!</v>
      </c>
      <c r="AG50" s="208" t="e">
        <f>IF('Crisis Indicator Data'!#REF!="No Data",1,IF(#REF!&lt;&gt;"",1,0))</f>
        <v>#REF!</v>
      </c>
      <c r="AH50" s="208" t="e">
        <f>IF('Crisis Indicator Data'!#REF!="No Data",1,IF(#REF!&lt;&gt;"",1,0))</f>
        <v>#REF!</v>
      </c>
      <c r="AI50" s="208" t="e">
        <f>IF('Crisis Indicator Data'!#REF!="No Data",1,IF(#REF!&lt;&gt;"",1,0))</f>
        <v>#REF!</v>
      </c>
      <c r="AJ50" s="208" t="e">
        <f>IF('Crisis Indicator Data'!#REF!="No Data",1,IF(#REF!&lt;&gt;"",1,0))</f>
        <v>#REF!</v>
      </c>
      <c r="AK50" s="208" t="e">
        <f>IF('Crisis Indicator Data'!#REF!="No Data",1,IF(#REF!&lt;&gt;"",1,0))</f>
        <v>#REF!</v>
      </c>
      <c r="AL50" s="208" t="e">
        <f>IF('Crisis Indicator Data'!#REF!="No Data",1,IF(#REF!&lt;&gt;"",1,0))</f>
        <v>#REF!</v>
      </c>
      <c r="AM50" s="208" t="e">
        <f>IF('Crisis Indicator Data'!#REF!="No Data",1,IF(#REF!&lt;&gt;"",1,0))</f>
        <v>#REF!</v>
      </c>
      <c r="AN50" s="208" t="e">
        <f>IF('Crisis Indicator Data'!#REF!="No Data",1,IF(#REF!&lt;&gt;"",1,0))</f>
        <v>#REF!</v>
      </c>
      <c r="AO50" s="208" t="e">
        <f>IF('Crisis Indicator Data'!#REF!="No Data",1,IF(#REF!&lt;&gt;"",1,0))</f>
        <v>#REF!</v>
      </c>
      <c r="AP50" s="208" t="e">
        <f>IF('Crisis Indicator Data'!#REF!="No Data",1,IF(#REF!&lt;&gt;"",1,0))</f>
        <v>#REF!</v>
      </c>
      <c r="AQ50" s="208" t="e">
        <f>IF('Crisis Indicator Data'!#REF!="No Data",1,IF(#REF!&lt;&gt;"",1,0))</f>
        <v>#REF!</v>
      </c>
      <c r="AR50" s="208" t="e">
        <f>IF('Crisis Indicator Data'!#REF!="No Data",1,IF(#REF!&lt;&gt;"",1,0))</f>
        <v>#REF!</v>
      </c>
      <c r="AS50" s="208" t="e">
        <f>IF('Crisis Indicator Data'!#REF!="No Data",1,IF(#REF!&lt;&gt;"",1,0))</f>
        <v>#REF!</v>
      </c>
      <c r="AT50" s="208" t="e">
        <f>IF('Crisis Indicator Data'!#REF!="No Data",1,IF(#REF!&lt;&gt;"",1,0))</f>
        <v>#REF!</v>
      </c>
      <c r="AU50" s="208" t="e">
        <f>IF('Crisis Indicator Data'!#REF!="No Data",1,IF(#REF!&lt;&gt;"",1,0))</f>
        <v>#REF!</v>
      </c>
      <c r="AV50" s="208" t="e">
        <f>IF('Crisis Indicator Data'!#REF!="No Data",1,IF(#REF!&lt;&gt;"",1,0))</f>
        <v>#REF!</v>
      </c>
      <c r="AW50" s="208" t="e">
        <f>IF('Crisis Indicator Data'!#REF!="No Data",1,IF(#REF!&lt;&gt;"",1,0))</f>
        <v>#REF!</v>
      </c>
      <c r="AX50" s="208" t="e">
        <f>IF('Crisis Indicator Data'!#REF!="No Data",1,IF(#REF!&lt;&gt;"",1,0))</f>
        <v>#REF!</v>
      </c>
      <c r="AY50" s="208" t="e">
        <f>IF('Crisis Indicator Data'!#REF!="No Data",1,IF(#REF!&lt;&gt;"",1,0))</f>
        <v>#REF!</v>
      </c>
      <c r="AZ50" s="208" t="e">
        <f>IF('Crisis Indicator Data'!#REF!="No Data",1,IF(#REF!&lt;&gt;"",1,0))</f>
        <v>#REF!</v>
      </c>
      <c r="BA50" t="e">
        <f t="shared" si="2"/>
        <v>#REF!</v>
      </c>
      <c r="BB50" s="22" t="e">
        <f t="shared" si="3"/>
        <v>#REF!</v>
      </c>
    </row>
    <row r="51" spans="1:54" x14ac:dyDescent="0.35">
      <c r="A51" t="s">
        <v>7449</v>
      </c>
      <c r="B51" s="208" t="e">
        <f>IF('Crisis Indicator Data'!#REF!="No Data",1,IF(#REF!&lt;&gt;"",1,0))</f>
        <v>#REF!</v>
      </c>
      <c r="C51" s="208" t="e">
        <f>IF('Crisis Indicator Data'!#REF!="No Data",1,IF(#REF!&lt;&gt;"",1,0))</f>
        <v>#REF!</v>
      </c>
      <c r="D51" s="208" t="e">
        <f>IF('Crisis Indicator Data'!#REF!="No Data",1,IF(#REF!&lt;&gt;"",1,0))</f>
        <v>#REF!</v>
      </c>
      <c r="E51" s="208" t="e">
        <f>IF('Crisis Indicator Data'!#REF!="No Data",1,IF(#REF!&lt;&gt;"",1,0))</f>
        <v>#REF!</v>
      </c>
      <c r="F51" s="208" t="e">
        <f>IF('Crisis Indicator Data'!#REF!="No Data",1,IF(#REF!&lt;&gt;"",1,0))</f>
        <v>#REF!</v>
      </c>
      <c r="G51" s="208" t="e">
        <f>IF('Crisis Indicator Data'!#REF!="No Data",1,IF(#REF!&lt;&gt;"",1,0))</f>
        <v>#REF!</v>
      </c>
      <c r="H51" s="208" t="e">
        <f>IF('Crisis Indicator Data'!#REF!="No Data",1,IF(#REF!&lt;&gt;"",1,0))</f>
        <v>#REF!</v>
      </c>
      <c r="I51" s="208" t="e">
        <f>IF('Crisis Indicator Data'!#REF!="No Data",1,IF(#REF!&lt;&gt;"",1,0))</f>
        <v>#REF!</v>
      </c>
      <c r="J51" s="208" t="e">
        <f>IF('Crisis Indicator Data'!#REF!="No Data",1,IF(#REF!&lt;&gt;"",1,0))</f>
        <v>#REF!</v>
      </c>
      <c r="K51" s="208" t="e">
        <f>IF('Crisis Indicator Data'!#REF!="No Data",1,IF(#REF!&lt;&gt;"",1,0))</f>
        <v>#REF!</v>
      </c>
      <c r="L51" s="208" t="e">
        <f>IF('Crisis Indicator Data'!#REF!="No Data",1,IF(#REF!&lt;&gt;"",1,0))</f>
        <v>#REF!</v>
      </c>
      <c r="M51" s="208" t="e">
        <f>IF('Crisis Indicator Data'!#REF!="No Data",1,IF(#REF!&lt;&gt;"",1,0))</f>
        <v>#REF!</v>
      </c>
      <c r="N51" s="208" t="e">
        <f>IF('Crisis Indicator Data'!#REF!="No Data",1,IF(#REF!&lt;&gt;"",1,0))</f>
        <v>#REF!</v>
      </c>
      <c r="O51" s="208" t="e">
        <f>IF('Crisis Indicator Data'!#REF!="No Data",1,IF(#REF!&lt;&gt;"",1,0))</f>
        <v>#REF!</v>
      </c>
      <c r="P51" s="208" t="e">
        <f>IF('Crisis Indicator Data'!#REF!="No Data",1,IF(#REF!&lt;&gt;"",1,0))</f>
        <v>#REF!</v>
      </c>
      <c r="Q51" s="208" t="e">
        <f>IF('Crisis Indicator Data'!#REF!="No Data",1,IF(#REF!&lt;&gt;"",1,0))</f>
        <v>#REF!</v>
      </c>
      <c r="R51" s="208" t="e">
        <f>IF('Crisis Indicator Data'!#REF!="No Data",1,IF(#REF!&lt;&gt;"",1,0))</f>
        <v>#REF!</v>
      </c>
      <c r="S51" s="208" t="e">
        <f>IF('Crisis Indicator Data'!#REF!="No Data",1,IF(#REF!&lt;&gt;"",1,0))</f>
        <v>#REF!</v>
      </c>
      <c r="T51" s="208" t="e">
        <f>IF('Crisis Indicator Data'!#REF!="No Data",1,IF(#REF!&lt;&gt;"",1,0))</f>
        <v>#REF!</v>
      </c>
      <c r="U51" s="208" t="e">
        <f>IF('Crisis Indicator Data'!#REF!="No Data",1,IF(#REF!&lt;&gt;"",1,0))</f>
        <v>#REF!</v>
      </c>
      <c r="V51" s="208" t="e">
        <f>IF('Crisis Indicator Data'!#REF!="No Data",1,IF(#REF!&lt;&gt;"",1,0))</f>
        <v>#REF!</v>
      </c>
      <c r="W51" s="208" t="e">
        <f>IF('Crisis Indicator Data'!#REF!="No Data",1,IF(#REF!&lt;&gt;"",1,0))</f>
        <v>#REF!</v>
      </c>
      <c r="X51" s="208" t="e">
        <f>IF('Crisis Indicator Data'!#REF!="No Data",1,IF(#REF!&lt;&gt;"",1,0))</f>
        <v>#REF!</v>
      </c>
      <c r="Y51" s="208" t="e">
        <f>IF('Crisis Indicator Data'!#REF!="No Data",1,IF(#REF!&lt;&gt;"",1,0))</f>
        <v>#REF!</v>
      </c>
      <c r="Z51" s="208" t="e">
        <f>IF('Crisis Indicator Data'!#REF!="No Data",1,IF(#REF!&lt;&gt;"",1,0))</f>
        <v>#REF!</v>
      </c>
      <c r="AA51" s="208" t="e">
        <f>IF('Crisis Indicator Data'!#REF!="No Data",1,IF(#REF!&lt;&gt;"",1,0))</f>
        <v>#REF!</v>
      </c>
      <c r="AB51" s="208" t="e">
        <f>IF('Crisis Indicator Data'!#REF!="No Data",1,IF(#REF!&lt;&gt;"",1,0))</f>
        <v>#REF!</v>
      </c>
      <c r="AC51" s="208" t="e">
        <f>IF('Crisis Indicator Data'!#REF!="No Data",1,IF(#REF!&lt;&gt;"",1,0))</f>
        <v>#REF!</v>
      </c>
      <c r="AD51" s="208" t="e">
        <f>IF('Crisis Indicator Data'!#REF!="No Data",1,IF(#REF!&lt;&gt;"",1,0))</f>
        <v>#REF!</v>
      </c>
      <c r="AE51" s="208" t="e">
        <f>IF('Crisis Indicator Data'!#REF!="No Data",1,IF(#REF!&lt;&gt;"",1,0))</f>
        <v>#REF!</v>
      </c>
      <c r="AF51" s="208" t="e">
        <f>IF('Crisis Indicator Data'!#REF!="No Data",1,IF(#REF!&lt;&gt;"",1,0))</f>
        <v>#REF!</v>
      </c>
      <c r="AG51" s="208" t="e">
        <f>IF('Crisis Indicator Data'!#REF!="No Data",1,IF(#REF!&lt;&gt;"",1,0))</f>
        <v>#REF!</v>
      </c>
      <c r="AH51" s="208" t="e">
        <f>IF('Crisis Indicator Data'!#REF!="No Data",1,IF(#REF!&lt;&gt;"",1,0))</f>
        <v>#REF!</v>
      </c>
      <c r="AI51" s="208" t="e">
        <f>IF('Crisis Indicator Data'!#REF!="No Data",1,IF(#REF!&lt;&gt;"",1,0))</f>
        <v>#REF!</v>
      </c>
      <c r="AJ51" s="208" t="e">
        <f>IF('Crisis Indicator Data'!#REF!="No Data",1,IF(#REF!&lt;&gt;"",1,0))</f>
        <v>#REF!</v>
      </c>
      <c r="AK51" s="208" t="e">
        <f>IF('Crisis Indicator Data'!#REF!="No Data",1,IF(#REF!&lt;&gt;"",1,0))</f>
        <v>#REF!</v>
      </c>
      <c r="AL51" s="208" t="e">
        <f>IF('Crisis Indicator Data'!#REF!="No Data",1,IF(#REF!&lt;&gt;"",1,0))</f>
        <v>#REF!</v>
      </c>
      <c r="AM51" s="208" t="e">
        <f>IF('Crisis Indicator Data'!#REF!="No Data",1,IF(#REF!&lt;&gt;"",1,0))</f>
        <v>#REF!</v>
      </c>
      <c r="AN51" s="208" t="e">
        <f>IF('Crisis Indicator Data'!#REF!="No Data",1,IF(#REF!&lt;&gt;"",1,0))</f>
        <v>#REF!</v>
      </c>
      <c r="AO51" s="208" t="e">
        <f>IF('Crisis Indicator Data'!#REF!="No Data",1,IF(#REF!&lt;&gt;"",1,0))</f>
        <v>#REF!</v>
      </c>
      <c r="AP51" s="208" t="e">
        <f>IF('Crisis Indicator Data'!#REF!="No Data",1,IF(#REF!&lt;&gt;"",1,0))</f>
        <v>#REF!</v>
      </c>
      <c r="AQ51" s="208" t="e">
        <f>IF('Crisis Indicator Data'!#REF!="No Data",1,IF(#REF!&lt;&gt;"",1,0))</f>
        <v>#REF!</v>
      </c>
      <c r="AR51" s="208" t="e">
        <f>IF('Crisis Indicator Data'!#REF!="No Data",1,IF(#REF!&lt;&gt;"",1,0))</f>
        <v>#REF!</v>
      </c>
      <c r="AS51" s="208" t="e">
        <f>IF('Crisis Indicator Data'!#REF!="No Data",1,IF(#REF!&lt;&gt;"",1,0))</f>
        <v>#REF!</v>
      </c>
      <c r="AT51" s="208" t="e">
        <f>IF('Crisis Indicator Data'!#REF!="No Data",1,IF(#REF!&lt;&gt;"",1,0))</f>
        <v>#REF!</v>
      </c>
      <c r="AU51" s="208" t="e">
        <f>IF('Crisis Indicator Data'!#REF!="No Data",1,IF(#REF!&lt;&gt;"",1,0))</f>
        <v>#REF!</v>
      </c>
      <c r="AV51" s="208" t="e">
        <f>IF('Crisis Indicator Data'!#REF!="No Data",1,IF(#REF!&lt;&gt;"",1,0))</f>
        <v>#REF!</v>
      </c>
      <c r="AW51" s="208" t="e">
        <f>IF('Crisis Indicator Data'!#REF!="No Data",1,IF(#REF!&lt;&gt;"",1,0))</f>
        <v>#REF!</v>
      </c>
      <c r="AX51" s="208" t="e">
        <f>IF('Crisis Indicator Data'!#REF!="No Data",1,IF(#REF!&lt;&gt;"",1,0))</f>
        <v>#REF!</v>
      </c>
      <c r="AY51" s="208" t="e">
        <f>IF('Crisis Indicator Data'!#REF!="No Data",1,IF(#REF!&lt;&gt;"",1,0))</f>
        <v>#REF!</v>
      </c>
      <c r="AZ51" s="208" t="e">
        <f>IF('Crisis Indicator Data'!#REF!="No Data",1,IF(#REF!&lt;&gt;"",1,0))</f>
        <v>#REF!</v>
      </c>
      <c r="BA51" t="e">
        <f t="shared" si="2"/>
        <v>#REF!</v>
      </c>
      <c r="BB51" s="22" t="e">
        <f t="shared" si="3"/>
        <v>#REF!</v>
      </c>
    </row>
    <row r="52" spans="1:54" x14ac:dyDescent="0.35">
      <c r="A52" t="s">
        <v>7450</v>
      </c>
      <c r="B52" s="208" t="e">
        <f>IF('Crisis Indicator Data'!#REF!="No Data",1,IF(#REF!&lt;&gt;"",1,0))</f>
        <v>#REF!</v>
      </c>
      <c r="C52" s="208" t="e">
        <f>IF('Crisis Indicator Data'!#REF!="No Data",1,IF(#REF!&lt;&gt;"",1,0))</f>
        <v>#REF!</v>
      </c>
      <c r="D52" s="208" t="e">
        <f>IF('Crisis Indicator Data'!#REF!="No Data",1,IF(#REF!&lt;&gt;"",1,0))</f>
        <v>#REF!</v>
      </c>
      <c r="E52" s="208" t="e">
        <f>IF('Crisis Indicator Data'!#REF!="No Data",1,IF(#REF!&lt;&gt;"",1,0))</f>
        <v>#REF!</v>
      </c>
      <c r="F52" s="208" t="e">
        <f>IF('Crisis Indicator Data'!#REF!="No Data",1,IF(#REF!&lt;&gt;"",1,0))</f>
        <v>#REF!</v>
      </c>
      <c r="G52" s="208" t="e">
        <f>IF('Crisis Indicator Data'!#REF!="No Data",1,IF(#REF!&lt;&gt;"",1,0))</f>
        <v>#REF!</v>
      </c>
      <c r="H52" s="208" t="e">
        <f>IF('Crisis Indicator Data'!#REF!="No Data",1,IF(#REF!&lt;&gt;"",1,0))</f>
        <v>#REF!</v>
      </c>
      <c r="I52" s="208" t="e">
        <f>IF('Crisis Indicator Data'!#REF!="No Data",1,IF(#REF!&lt;&gt;"",1,0))</f>
        <v>#REF!</v>
      </c>
      <c r="J52" s="208" t="e">
        <f>IF('Crisis Indicator Data'!#REF!="No Data",1,IF(#REF!&lt;&gt;"",1,0))</f>
        <v>#REF!</v>
      </c>
      <c r="K52" s="208" t="e">
        <f>IF('Crisis Indicator Data'!#REF!="No Data",1,IF(#REF!&lt;&gt;"",1,0))</f>
        <v>#REF!</v>
      </c>
      <c r="L52" s="208" t="e">
        <f>IF('Crisis Indicator Data'!#REF!="No Data",1,IF(#REF!&lt;&gt;"",1,0))</f>
        <v>#REF!</v>
      </c>
      <c r="M52" s="208" t="e">
        <f>IF('Crisis Indicator Data'!#REF!="No Data",1,IF(#REF!&lt;&gt;"",1,0))</f>
        <v>#REF!</v>
      </c>
      <c r="N52" s="208" t="e">
        <f>IF('Crisis Indicator Data'!#REF!="No Data",1,IF(#REF!&lt;&gt;"",1,0))</f>
        <v>#REF!</v>
      </c>
      <c r="O52" s="208" t="e">
        <f>IF('Crisis Indicator Data'!#REF!="No Data",1,IF(#REF!&lt;&gt;"",1,0))</f>
        <v>#REF!</v>
      </c>
      <c r="P52" s="208" t="e">
        <f>IF('Crisis Indicator Data'!#REF!="No Data",1,IF(#REF!&lt;&gt;"",1,0))</f>
        <v>#REF!</v>
      </c>
      <c r="Q52" s="208" t="e">
        <f>IF('Crisis Indicator Data'!#REF!="No Data",1,IF(#REF!&lt;&gt;"",1,0))</f>
        <v>#REF!</v>
      </c>
      <c r="R52" s="208" t="e">
        <f>IF('Crisis Indicator Data'!#REF!="No Data",1,IF(#REF!&lt;&gt;"",1,0))</f>
        <v>#REF!</v>
      </c>
      <c r="S52" s="208" t="e">
        <f>IF('Crisis Indicator Data'!#REF!="No Data",1,IF(#REF!&lt;&gt;"",1,0))</f>
        <v>#REF!</v>
      </c>
      <c r="T52" s="208" t="e">
        <f>IF('Crisis Indicator Data'!#REF!="No Data",1,IF(#REF!&lt;&gt;"",1,0))</f>
        <v>#REF!</v>
      </c>
      <c r="U52" s="208" t="e">
        <f>IF('Crisis Indicator Data'!#REF!="No Data",1,IF(#REF!&lt;&gt;"",1,0))</f>
        <v>#REF!</v>
      </c>
      <c r="V52" s="208" t="e">
        <f>IF('Crisis Indicator Data'!#REF!="No Data",1,IF(#REF!&lt;&gt;"",1,0))</f>
        <v>#REF!</v>
      </c>
      <c r="W52" s="208" t="e">
        <f>IF('Crisis Indicator Data'!#REF!="No Data",1,IF(#REF!&lt;&gt;"",1,0))</f>
        <v>#REF!</v>
      </c>
      <c r="X52" s="208" t="e">
        <f>IF('Crisis Indicator Data'!#REF!="No Data",1,IF(#REF!&lt;&gt;"",1,0))</f>
        <v>#REF!</v>
      </c>
      <c r="Y52" s="208" t="e">
        <f>IF('Crisis Indicator Data'!#REF!="No Data",1,IF(#REF!&lt;&gt;"",1,0))</f>
        <v>#REF!</v>
      </c>
      <c r="Z52" s="208" t="e">
        <f>IF('Crisis Indicator Data'!#REF!="No Data",1,IF(#REF!&lt;&gt;"",1,0))</f>
        <v>#REF!</v>
      </c>
      <c r="AA52" s="208" t="e">
        <f>IF('Crisis Indicator Data'!#REF!="No Data",1,IF(#REF!&lt;&gt;"",1,0))</f>
        <v>#REF!</v>
      </c>
      <c r="AB52" s="208" t="e">
        <f>IF('Crisis Indicator Data'!#REF!="No Data",1,IF(#REF!&lt;&gt;"",1,0))</f>
        <v>#REF!</v>
      </c>
      <c r="AC52" s="208" t="e">
        <f>IF('Crisis Indicator Data'!#REF!="No Data",1,IF(#REF!&lt;&gt;"",1,0))</f>
        <v>#REF!</v>
      </c>
      <c r="AD52" s="208" t="e">
        <f>IF('Crisis Indicator Data'!#REF!="No Data",1,IF(#REF!&lt;&gt;"",1,0))</f>
        <v>#REF!</v>
      </c>
      <c r="AE52" s="208" t="e">
        <f>IF('Crisis Indicator Data'!#REF!="No Data",1,IF(#REF!&lt;&gt;"",1,0))</f>
        <v>#REF!</v>
      </c>
      <c r="AF52" s="208" t="e">
        <f>IF('Crisis Indicator Data'!#REF!="No Data",1,IF(#REF!&lt;&gt;"",1,0))</f>
        <v>#REF!</v>
      </c>
      <c r="AG52" s="208" t="e">
        <f>IF('Crisis Indicator Data'!#REF!="No Data",1,IF(#REF!&lt;&gt;"",1,0))</f>
        <v>#REF!</v>
      </c>
      <c r="AH52" s="208" t="e">
        <f>IF('Crisis Indicator Data'!#REF!="No Data",1,IF(#REF!&lt;&gt;"",1,0))</f>
        <v>#REF!</v>
      </c>
      <c r="AI52" s="208" t="e">
        <f>IF('Crisis Indicator Data'!#REF!="No Data",1,IF(#REF!&lt;&gt;"",1,0))</f>
        <v>#REF!</v>
      </c>
      <c r="AJ52" s="208" t="e">
        <f>IF('Crisis Indicator Data'!#REF!="No Data",1,IF(#REF!&lt;&gt;"",1,0))</f>
        <v>#REF!</v>
      </c>
      <c r="AK52" s="208" t="e">
        <f>IF('Crisis Indicator Data'!#REF!="No Data",1,IF(#REF!&lt;&gt;"",1,0))</f>
        <v>#REF!</v>
      </c>
      <c r="AL52" s="208" t="e">
        <f>IF('Crisis Indicator Data'!#REF!="No Data",1,IF(#REF!&lt;&gt;"",1,0))</f>
        <v>#REF!</v>
      </c>
      <c r="AM52" s="208" t="e">
        <f>IF('Crisis Indicator Data'!#REF!="No Data",1,IF(#REF!&lt;&gt;"",1,0))</f>
        <v>#REF!</v>
      </c>
      <c r="AN52" s="208" t="e">
        <f>IF('Crisis Indicator Data'!#REF!="No Data",1,IF(#REF!&lt;&gt;"",1,0))</f>
        <v>#REF!</v>
      </c>
      <c r="AO52" s="208" t="e">
        <f>IF('Crisis Indicator Data'!#REF!="No Data",1,IF(#REF!&lt;&gt;"",1,0))</f>
        <v>#REF!</v>
      </c>
      <c r="AP52" s="208" t="e">
        <f>IF('Crisis Indicator Data'!#REF!="No Data",1,IF(#REF!&lt;&gt;"",1,0))</f>
        <v>#REF!</v>
      </c>
      <c r="AQ52" s="208" t="e">
        <f>IF('Crisis Indicator Data'!#REF!="No Data",1,IF(#REF!&lt;&gt;"",1,0))</f>
        <v>#REF!</v>
      </c>
      <c r="AR52" s="208" t="e">
        <f>IF('Crisis Indicator Data'!#REF!="No Data",1,IF(#REF!&lt;&gt;"",1,0))</f>
        <v>#REF!</v>
      </c>
      <c r="AS52" s="208" t="e">
        <f>IF('Crisis Indicator Data'!#REF!="No Data",1,IF(#REF!&lt;&gt;"",1,0))</f>
        <v>#REF!</v>
      </c>
      <c r="AT52" s="208" t="e">
        <f>IF('Crisis Indicator Data'!#REF!="No Data",1,IF(#REF!&lt;&gt;"",1,0))</f>
        <v>#REF!</v>
      </c>
      <c r="AU52" s="208" t="e">
        <f>IF('Crisis Indicator Data'!#REF!="No Data",1,IF(#REF!&lt;&gt;"",1,0))</f>
        <v>#REF!</v>
      </c>
      <c r="AV52" s="208" t="e">
        <f>IF('Crisis Indicator Data'!#REF!="No Data",1,IF(#REF!&lt;&gt;"",1,0))</f>
        <v>#REF!</v>
      </c>
      <c r="AW52" s="208" t="e">
        <f>IF('Crisis Indicator Data'!#REF!="No Data",1,IF(#REF!&lt;&gt;"",1,0))</f>
        <v>#REF!</v>
      </c>
      <c r="AX52" s="208" t="e">
        <f>IF('Crisis Indicator Data'!#REF!="No Data",1,IF(#REF!&lt;&gt;"",1,0))</f>
        <v>#REF!</v>
      </c>
      <c r="AY52" s="208" t="e">
        <f>IF('Crisis Indicator Data'!#REF!="No Data",1,IF(#REF!&lt;&gt;"",1,0))</f>
        <v>#REF!</v>
      </c>
      <c r="AZ52" s="208" t="e">
        <f>IF('Crisis Indicator Data'!#REF!="No Data",1,IF(#REF!&lt;&gt;"",1,0))</f>
        <v>#REF!</v>
      </c>
      <c r="BA52" t="e">
        <f t="shared" si="2"/>
        <v>#REF!</v>
      </c>
      <c r="BB52" s="22" t="e">
        <f t="shared" si="3"/>
        <v>#REF!</v>
      </c>
    </row>
    <row r="53" spans="1:54" x14ac:dyDescent="0.35">
      <c r="A53" t="s">
        <v>7451</v>
      </c>
      <c r="B53" s="208" t="e">
        <f>IF('Crisis Indicator Data'!#REF!="No Data",1,IF(#REF!&lt;&gt;"",1,0))</f>
        <v>#REF!</v>
      </c>
      <c r="C53" s="208" t="e">
        <f>IF('Crisis Indicator Data'!#REF!="No Data",1,IF(#REF!&lt;&gt;"",1,0))</f>
        <v>#REF!</v>
      </c>
      <c r="D53" s="208" t="e">
        <f>IF('Crisis Indicator Data'!#REF!="No Data",1,IF(#REF!&lt;&gt;"",1,0))</f>
        <v>#REF!</v>
      </c>
      <c r="E53" s="208" t="e">
        <f>IF('Crisis Indicator Data'!#REF!="No Data",1,IF(#REF!&lt;&gt;"",1,0))</f>
        <v>#REF!</v>
      </c>
      <c r="F53" s="208" t="e">
        <f>IF('Crisis Indicator Data'!#REF!="No Data",1,IF(#REF!&lt;&gt;"",1,0))</f>
        <v>#REF!</v>
      </c>
      <c r="G53" s="208" t="e">
        <f>IF('Crisis Indicator Data'!#REF!="No Data",1,IF(#REF!&lt;&gt;"",1,0))</f>
        <v>#REF!</v>
      </c>
      <c r="H53" s="208" t="e">
        <f>IF('Crisis Indicator Data'!#REF!="No Data",1,IF(#REF!&lt;&gt;"",1,0))</f>
        <v>#REF!</v>
      </c>
      <c r="I53" s="208" t="e">
        <f>IF('Crisis Indicator Data'!#REF!="No Data",1,IF(#REF!&lt;&gt;"",1,0))</f>
        <v>#REF!</v>
      </c>
      <c r="J53" s="208" t="e">
        <f>IF('Crisis Indicator Data'!#REF!="No Data",1,IF(#REF!&lt;&gt;"",1,0))</f>
        <v>#REF!</v>
      </c>
      <c r="K53" s="208" t="e">
        <f>IF('Crisis Indicator Data'!#REF!="No Data",1,IF(#REF!&lt;&gt;"",1,0))</f>
        <v>#REF!</v>
      </c>
      <c r="L53" s="208" t="e">
        <f>IF('Crisis Indicator Data'!#REF!="No Data",1,IF(#REF!&lt;&gt;"",1,0))</f>
        <v>#REF!</v>
      </c>
      <c r="M53" s="208" t="e">
        <f>IF('Crisis Indicator Data'!#REF!="No Data",1,IF(#REF!&lt;&gt;"",1,0))</f>
        <v>#REF!</v>
      </c>
      <c r="N53" s="208" t="e">
        <f>IF('Crisis Indicator Data'!#REF!="No Data",1,IF(#REF!&lt;&gt;"",1,0))</f>
        <v>#REF!</v>
      </c>
      <c r="O53" s="208" t="e">
        <f>IF('Crisis Indicator Data'!#REF!="No Data",1,IF(#REF!&lt;&gt;"",1,0))</f>
        <v>#REF!</v>
      </c>
      <c r="P53" s="208" t="e">
        <f>IF('Crisis Indicator Data'!#REF!="No Data",1,IF(#REF!&lt;&gt;"",1,0))</f>
        <v>#REF!</v>
      </c>
      <c r="Q53" s="208" t="e">
        <f>IF('Crisis Indicator Data'!#REF!="No Data",1,IF(#REF!&lt;&gt;"",1,0))</f>
        <v>#REF!</v>
      </c>
      <c r="R53" s="208" t="e">
        <f>IF('Crisis Indicator Data'!#REF!="No Data",1,IF(#REF!&lt;&gt;"",1,0))</f>
        <v>#REF!</v>
      </c>
      <c r="S53" s="208" t="e">
        <f>IF('Crisis Indicator Data'!#REF!="No Data",1,IF(#REF!&lt;&gt;"",1,0))</f>
        <v>#REF!</v>
      </c>
      <c r="T53" s="208" t="e">
        <f>IF('Crisis Indicator Data'!#REF!="No Data",1,IF(#REF!&lt;&gt;"",1,0))</f>
        <v>#REF!</v>
      </c>
      <c r="U53" s="208" t="e">
        <f>IF('Crisis Indicator Data'!#REF!="No Data",1,IF(#REF!&lt;&gt;"",1,0))</f>
        <v>#REF!</v>
      </c>
      <c r="V53" s="208" t="e">
        <f>IF('Crisis Indicator Data'!#REF!="No Data",1,IF(#REF!&lt;&gt;"",1,0))</f>
        <v>#REF!</v>
      </c>
      <c r="W53" s="208" t="e">
        <f>IF('Crisis Indicator Data'!#REF!="No Data",1,IF(#REF!&lt;&gt;"",1,0))</f>
        <v>#REF!</v>
      </c>
      <c r="X53" s="208" t="e">
        <f>IF('Crisis Indicator Data'!#REF!="No Data",1,IF(#REF!&lt;&gt;"",1,0))</f>
        <v>#REF!</v>
      </c>
      <c r="Y53" s="208" t="e">
        <f>IF('Crisis Indicator Data'!#REF!="No Data",1,IF(#REF!&lt;&gt;"",1,0))</f>
        <v>#REF!</v>
      </c>
      <c r="Z53" s="208" t="e">
        <f>IF('Crisis Indicator Data'!#REF!="No Data",1,IF(#REF!&lt;&gt;"",1,0))</f>
        <v>#REF!</v>
      </c>
      <c r="AA53" s="208" t="e">
        <f>IF('Crisis Indicator Data'!#REF!="No Data",1,IF(#REF!&lt;&gt;"",1,0))</f>
        <v>#REF!</v>
      </c>
      <c r="AB53" s="208" t="e">
        <f>IF('Crisis Indicator Data'!#REF!="No Data",1,IF(#REF!&lt;&gt;"",1,0))</f>
        <v>#REF!</v>
      </c>
      <c r="AC53" s="208" t="e">
        <f>IF('Crisis Indicator Data'!#REF!="No Data",1,IF(#REF!&lt;&gt;"",1,0))</f>
        <v>#REF!</v>
      </c>
      <c r="AD53" s="208" t="e">
        <f>IF('Crisis Indicator Data'!#REF!="No Data",1,IF(#REF!&lt;&gt;"",1,0))</f>
        <v>#REF!</v>
      </c>
      <c r="AE53" s="208" t="e">
        <f>IF('Crisis Indicator Data'!#REF!="No Data",1,IF(#REF!&lt;&gt;"",1,0))</f>
        <v>#REF!</v>
      </c>
      <c r="AF53" s="208" t="e">
        <f>IF('Crisis Indicator Data'!#REF!="No Data",1,IF(#REF!&lt;&gt;"",1,0))</f>
        <v>#REF!</v>
      </c>
      <c r="AG53" s="208" t="e">
        <f>IF('Crisis Indicator Data'!#REF!="No Data",1,IF(#REF!&lt;&gt;"",1,0))</f>
        <v>#REF!</v>
      </c>
      <c r="AH53" s="208" t="e">
        <f>IF('Crisis Indicator Data'!#REF!="No Data",1,IF(#REF!&lt;&gt;"",1,0))</f>
        <v>#REF!</v>
      </c>
      <c r="AI53" s="208" t="e">
        <f>IF('Crisis Indicator Data'!#REF!="No Data",1,IF(#REF!&lt;&gt;"",1,0))</f>
        <v>#REF!</v>
      </c>
      <c r="AJ53" s="208" t="e">
        <f>IF('Crisis Indicator Data'!#REF!="No Data",1,IF(#REF!&lt;&gt;"",1,0))</f>
        <v>#REF!</v>
      </c>
      <c r="AK53" s="208" t="e">
        <f>IF('Crisis Indicator Data'!#REF!="No Data",1,IF(#REF!&lt;&gt;"",1,0))</f>
        <v>#REF!</v>
      </c>
      <c r="AL53" s="208" t="e">
        <f>IF('Crisis Indicator Data'!#REF!="No Data",1,IF(#REF!&lt;&gt;"",1,0))</f>
        <v>#REF!</v>
      </c>
      <c r="AM53" s="208" t="e">
        <f>IF('Crisis Indicator Data'!#REF!="No Data",1,IF(#REF!&lt;&gt;"",1,0))</f>
        <v>#REF!</v>
      </c>
      <c r="AN53" s="208" t="e">
        <f>IF('Crisis Indicator Data'!#REF!="No Data",1,IF(#REF!&lt;&gt;"",1,0))</f>
        <v>#REF!</v>
      </c>
      <c r="AO53" s="208" t="e">
        <f>IF('Crisis Indicator Data'!#REF!="No Data",1,IF(#REF!&lt;&gt;"",1,0))</f>
        <v>#REF!</v>
      </c>
      <c r="AP53" s="208" t="e">
        <f>IF('Crisis Indicator Data'!#REF!="No Data",1,IF(#REF!&lt;&gt;"",1,0))</f>
        <v>#REF!</v>
      </c>
      <c r="AQ53" s="208" t="e">
        <f>IF('Crisis Indicator Data'!#REF!="No Data",1,IF(#REF!&lt;&gt;"",1,0))</f>
        <v>#REF!</v>
      </c>
      <c r="AR53" s="208" t="e">
        <f>IF('Crisis Indicator Data'!#REF!="No Data",1,IF(#REF!&lt;&gt;"",1,0))</f>
        <v>#REF!</v>
      </c>
      <c r="AS53" s="208" t="e">
        <f>IF('Crisis Indicator Data'!#REF!="No Data",1,IF(#REF!&lt;&gt;"",1,0))</f>
        <v>#REF!</v>
      </c>
      <c r="AT53" s="208" t="e">
        <f>IF('Crisis Indicator Data'!#REF!="No Data",1,IF(#REF!&lt;&gt;"",1,0))</f>
        <v>#REF!</v>
      </c>
      <c r="AU53" s="208" t="e">
        <f>IF('Crisis Indicator Data'!#REF!="No Data",1,IF(#REF!&lt;&gt;"",1,0))</f>
        <v>#REF!</v>
      </c>
      <c r="AV53" s="208" t="e">
        <f>IF('Crisis Indicator Data'!#REF!="No Data",1,IF(#REF!&lt;&gt;"",1,0))</f>
        <v>#REF!</v>
      </c>
      <c r="AW53" s="208" t="e">
        <f>IF('Crisis Indicator Data'!#REF!="No Data",1,IF(#REF!&lt;&gt;"",1,0))</f>
        <v>#REF!</v>
      </c>
      <c r="AX53" s="208" t="e">
        <f>IF('Crisis Indicator Data'!#REF!="No Data",1,IF(#REF!&lt;&gt;"",1,0))</f>
        <v>#REF!</v>
      </c>
      <c r="AY53" s="208" t="e">
        <f>IF('Crisis Indicator Data'!#REF!="No Data",1,IF(#REF!&lt;&gt;"",1,0))</f>
        <v>#REF!</v>
      </c>
      <c r="AZ53" s="208" t="e">
        <f>IF('Crisis Indicator Data'!#REF!="No Data",1,IF(#REF!&lt;&gt;"",1,0))</f>
        <v>#REF!</v>
      </c>
      <c r="BA53" t="e">
        <f t="shared" si="2"/>
        <v>#REF!</v>
      </c>
      <c r="BB53" s="22" t="e">
        <f t="shared" si="3"/>
        <v>#REF!</v>
      </c>
    </row>
    <row r="54" spans="1:54" x14ac:dyDescent="0.35">
      <c r="A54" t="s">
        <v>7453</v>
      </c>
      <c r="B54" s="208" t="e">
        <f>IF('Crisis Indicator Data'!#REF!="No Data",1,IF(#REF!&lt;&gt;"",1,0))</f>
        <v>#REF!</v>
      </c>
      <c r="C54" s="208" t="e">
        <f>IF('Crisis Indicator Data'!#REF!="No Data",1,IF(#REF!&lt;&gt;"",1,0))</f>
        <v>#REF!</v>
      </c>
      <c r="D54" s="208" t="e">
        <f>IF('Crisis Indicator Data'!#REF!="No Data",1,IF(#REF!&lt;&gt;"",1,0))</f>
        <v>#REF!</v>
      </c>
      <c r="E54" s="208" t="e">
        <f>IF('Crisis Indicator Data'!#REF!="No Data",1,IF(#REF!&lt;&gt;"",1,0))</f>
        <v>#REF!</v>
      </c>
      <c r="F54" s="208" t="e">
        <f>IF('Crisis Indicator Data'!#REF!="No Data",1,IF(#REF!&lt;&gt;"",1,0))</f>
        <v>#REF!</v>
      </c>
      <c r="G54" s="208" t="e">
        <f>IF('Crisis Indicator Data'!#REF!="No Data",1,IF(#REF!&lt;&gt;"",1,0))</f>
        <v>#REF!</v>
      </c>
      <c r="H54" s="208" t="e">
        <f>IF('Crisis Indicator Data'!#REF!="No Data",1,IF(#REF!&lt;&gt;"",1,0))</f>
        <v>#REF!</v>
      </c>
      <c r="I54" s="208" t="e">
        <f>IF('Crisis Indicator Data'!#REF!="No Data",1,IF(#REF!&lt;&gt;"",1,0))</f>
        <v>#REF!</v>
      </c>
      <c r="J54" s="208" t="e">
        <f>IF('Crisis Indicator Data'!#REF!="No Data",1,IF(#REF!&lt;&gt;"",1,0))</f>
        <v>#REF!</v>
      </c>
      <c r="K54" s="208" t="e">
        <f>IF('Crisis Indicator Data'!#REF!="No Data",1,IF(#REF!&lt;&gt;"",1,0))</f>
        <v>#REF!</v>
      </c>
      <c r="L54" s="208" t="e">
        <f>IF('Crisis Indicator Data'!#REF!="No Data",1,IF(#REF!&lt;&gt;"",1,0))</f>
        <v>#REF!</v>
      </c>
      <c r="M54" s="208" t="e">
        <f>IF('Crisis Indicator Data'!#REF!="No Data",1,IF(#REF!&lt;&gt;"",1,0))</f>
        <v>#REF!</v>
      </c>
      <c r="N54" s="208" t="e">
        <f>IF('Crisis Indicator Data'!#REF!="No Data",1,IF(#REF!&lt;&gt;"",1,0))</f>
        <v>#REF!</v>
      </c>
      <c r="O54" s="208" t="e">
        <f>IF('Crisis Indicator Data'!#REF!="No Data",1,IF(#REF!&lt;&gt;"",1,0))</f>
        <v>#REF!</v>
      </c>
      <c r="P54" s="208" t="e">
        <f>IF('Crisis Indicator Data'!#REF!="No Data",1,IF(#REF!&lt;&gt;"",1,0))</f>
        <v>#REF!</v>
      </c>
      <c r="Q54" s="208" t="e">
        <f>IF('Crisis Indicator Data'!#REF!="No Data",1,IF(#REF!&lt;&gt;"",1,0))</f>
        <v>#REF!</v>
      </c>
      <c r="R54" s="208" t="e">
        <f>IF('Crisis Indicator Data'!#REF!="No Data",1,IF(#REF!&lt;&gt;"",1,0))</f>
        <v>#REF!</v>
      </c>
      <c r="S54" s="208" t="e">
        <f>IF('Crisis Indicator Data'!#REF!="No Data",1,IF(#REF!&lt;&gt;"",1,0))</f>
        <v>#REF!</v>
      </c>
      <c r="T54" s="208" t="e">
        <f>IF('Crisis Indicator Data'!#REF!="No Data",1,IF(#REF!&lt;&gt;"",1,0))</f>
        <v>#REF!</v>
      </c>
      <c r="U54" s="208" t="e">
        <f>IF('Crisis Indicator Data'!#REF!="No Data",1,IF(#REF!&lt;&gt;"",1,0))</f>
        <v>#REF!</v>
      </c>
      <c r="V54" s="208" t="e">
        <f>IF('Crisis Indicator Data'!#REF!="No Data",1,IF(#REF!&lt;&gt;"",1,0))</f>
        <v>#REF!</v>
      </c>
      <c r="W54" s="208" t="e">
        <f>IF('Crisis Indicator Data'!#REF!="No Data",1,IF(#REF!&lt;&gt;"",1,0))</f>
        <v>#REF!</v>
      </c>
      <c r="X54" s="208" t="e">
        <f>IF('Crisis Indicator Data'!#REF!="No Data",1,IF(#REF!&lt;&gt;"",1,0))</f>
        <v>#REF!</v>
      </c>
      <c r="Y54" s="208" t="e">
        <f>IF('Crisis Indicator Data'!#REF!="No Data",1,IF(#REF!&lt;&gt;"",1,0))</f>
        <v>#REF!</v>
      </c>
      <c r="Z54" s="208" t="e">
        <f>IF('Crisis Indicator Data'!#REF!="No Data",1,IF(#REF!&lt;&gt;"",1,0))</f>
        <v>#REF!</v>
      </c>
      <c r="AA54" s="208" t="e">
        <f>IF('Crisis Indicator Data'!#REF!="No Data",1,IF(#REF!&lt;&gt;"",1,0))</f>
        <v>#REF!</v>
      </c>
      <c r="AB54" s="208" t="e">
        <f>IF('Crisis Indicator Data'!#REF!="No Data",1,IF(#REF!&lt;&gt;"",1,0))</f>
        <v>#REF!</v>
      </c>
      <c r="AC54" s="208" t="e">
        <f>IF('Crisis Indicator Data'!#REF!="No Data",1,IF(#REF!&lt;&gt;"",1,0))</f>
        <v>#REF!</v>
      </c>
      <c r="AD54" s="208" t="e">
        <f>IF('Crisis Indicator Data'!#REF!="No Data",1,IF(#REF!&lt;&gt;"",1,0))</f>
        <v>#REF!</v>
      </c>
      <c r="AE54" s="208" t="e">
        <f>IF('Crisis Indicator Data'!#REF!="No Data",1,IF(#REF!&lt;&gt;"",1,0))</f>
        <v>#REF!</v>
      </c>
      <c r="AF54" s="208" t="e">
        <f>IF('Crisis Indicator Data'!#REF!="No Data",1,IF(#REF!&lt;&gt;"",1,0))</f>
        <v>#REF!</v>
      </c>
      <c r="AG54" s="208" t="e">
        <f>IF('Crisis Indicator Data'!#REF!="No Data",1,IF(#REF!&lt;&gt;"",1,0))</f>
        <v>#REF!</v>
      </c>
      <c r="AH54" s="208" t="e">
        <f>IF('Crisis Indicator Data'!#REF!="No Data",1,IF(#REF!&lt;&gt;"",1,0))</f>
        <v>#REF!</v>
      </c>
      <c r="AI54" s="208" t="e">
        <f>IF('Crisis Indicator Data'!#REF!="No Data",1,IF(#REF!&lt;&gt;"",1,0))</f>
        <v>#REF!</v>
      </c>
      <c r="AJ54" s="208" t="e">
        <f>IF('Crisis Indicator Data'!#REF!="No Data",1,IF(#REF!&lt;&gt;"",1,0))</f>
        <v>#REF!</v>
      </c>
      <c r="AK54" s="208" t="e">
        <f>IF('Crisis Indicator Data'!#REF!="No Data",1,IF(#REF!&lt;&gt;"",1,0))</f>
        <v>#REF!</v>
      </c>
      <c r="AL54" s="208" t="e">
        <f>IF('Crisis Indicator Data'!#REF!="No Data",1,IF(#REF!&lt;&gt;"",1,0))</f>
        <v>#REF!</v>
      </c>
      <c r="AM54" s="208" t="e">
        <f>IF('Crisis Indicator Data'!#REF!="No Data",1,IF(#REF!&lt;&gt;"",1,0))</f>
        <v>#REF!</v>
      </c>
      <c r="AN54" s="208" t="e">
        <f>IF('Crisis Indicator Data'!#REF!="No Data",1,IF(#REF!&lt;&gt;"",1,0))</f>
        <v>#REF!</v>
      </c>
      <c r="AO54" s="208" t="e">
        <f>IF('Crisis Indicator Data'!#REF!="No Data",1,IF(#REF!&lt;&gt;"",1,0))</f>
        <v>#REF!</v>
      </c>
      <c r="AP54" s="208" t="e">
        <f>IF('Crisis Indicator Data'!#REF!="No Data",1,IF(#REF!&lt;&gt;"",1,0))</f>
        <v>#REF!</v>
      </c>
      <c r="AQ54" s="208" t="e">
        <f>IF('Crisis Indicator Data'!#REF!="No Data",1,IF(#REF!&lt;&gt;"",1,0))</f>
        <v>#REF!</v>
      </c>
      <c r="AR54" s="208" t="e">
        <f>IF('Crisis Indicator Data'!#REF!="No Data",1,IF(#REF!&lt;&gt;"",1,0))</f>
        <v>#REF!</v>
      </c>
      <c r="AS54" s="208" t="e">
        <f>IF('Crisis Indicator Data'!#REF!="No Data",1,IF(#REF!&lt;&gt;"",1,0))</f>
        <v>#REF!</v>
      </c>
      <c r="AT54" s="208" t="e">
        <f>IF('Crisis Indicator Data'!#REF!="No Data",1,IF(#REF!&lt;&gt;"",1,0))</f>
        <v>#REF!</v>
      </c>
      <c r="AU54" s="208" t="e">
        <f>IF('Crisis Indicator Data'!#REF!="No Data",1,IF(#REF!&lt;&gt;"",1,0))</f>
        <v>#REF!</v>
      </c>
      <c r="AV54" s="208" t="e">
        <f>IF('Crisis Indicator Data'!#REF!="No Data",1,IF(#REF!&lt;&gt;"",1,0))</f>
        <v>#REF!</v>
      </c>
      <c r="AW54" s="208" t="e">
        <f>IF('Crisis Indicator Data'!#REF!="No Data",1,IF(#REF!&lt;&gt;"",1,0))</f>
        <v>#REF!</v>
      </c>
      <c r="AX54" s="208" t="e">
        <f>IF('Crisis Indicator Data'!#REF!="No Data",1,IF(#REF!&lt;&gt;"",1,0))</f>
        <v>#REF!</v>
      </c>
      <c r="AY54" s="208" t="e">
        <f>IF('Crisis Indicator Data'!#REF!="No Data",1,IF(#REF!&lt;&gt;"",1,0))</f>
        <v>#REF!</v>
      </c>
      <c r="AZ54" s="208" t="e">
        <f>IF('Crisis Indicator Data'!#REF!="No Data",1,IF(#REF!&lt;&gt;"",1,0))</f>
        <v>#REF!</v>
      </c>
      <c r="BA54" t="e">
        <f t="shared" si="2"/>
        <v>#REF!</v>
      </c>
      <c r="BB54" s="22" t="e">
        <f t="shared" si="3"/>
        <v>#REF!</v>
      </c>
    </row>
    <row r="55" spans="1:54" x14ac:dyDescent="0.35">
      <c r="A55" t="s">
        <v>7454</v>
      </c>
      <c r="B55" s="208" t="e">
        <f>IF('Crisis Indicator Data'!#REF!="No Data",1,IF(#REF!&lt;&gt;"",1,0))</f>
        <v>#REF!</v>
      </c>
      <c r="C55" s="208" t="e">
        <f>IF('Crisis Indicator Data'!#REF!="No Data",1,IF(#REF!&lt;&gt;"",1,0))</f>
        <v>#REF!</v>
      </c>
      <c r="D55" s="208" t="e">
        <f>IF('Crisis Indicator Data'!#REF!="No Data",1,IF(#REF!&lt;&gt;"",1,0))</f>
        <v>#REF!</v>
      </c>
      <c r="E55" s="208" t="e">
        <f>IF('Crisis Indicator Data'!#REF!="No Data",1,IF(#REF!&lt;&gt;"",1,0))</f>
        <v>#REF!</v>
      </c>
      <c r="F55" s="208" t="e">
        <f>IF('Crisis Indicator Data'!#REF!="No Data",1,IF(#REF!&lt;&gt;"",1,0))</f>
        <v>#REF!</v>
      </c>
      <c r="G55" s="208" t="e">
        <f>IF('Crisis Indicator Data'!#REF!="No Data",1,IF(#REF!&lt;&gt;"",1,0))</f>
        <v>#REF!</v>
      </c>
      <c r="H55" s="208" t="e">
        <f>IF('Crisis Indicator Data'!#REF!="No Data",1,IF(#REF!&lt;&gt;"",1,0))</f>
        <v>#REF!</v>
      </c>
      <c r="I55" s="208" t="e">
        <f>IF('Crisis Indicator Data'!#REF!="No Data",1,IF(#REF!&lt;&gt;"",1,0))</f>
        <v>#REF!</v>
      </c>
      <c r="J55" s="208" t="e">
        <f>IF('Crisis Indicator Data'!#REF!="No Data",1,IF(#REF!&lt;&gt;"",1,0))</f>
        <v>#REF!</v>
      </c>
      <c r="K55" s="208" t="e">
        <f>IF('Crisis Indicator Data'!#REF!="No Data",1,IF(#REF!&lt;&gt;"",1,0))</f>
        <v>#REF!</v>
      </c>
      <c r="L55" s="208" t="e">
        <f>IF('Crisis Indicator Data'!#REF!="No Data",1,IF(#REF!&lt;&gt;"",1,0))</f>
        <v>#REF!</v>
      </c>
      <c r="M55" s="208" t="e">
        <f>IF('Crisis Indicator Data'!#REF!="No Data",1,IF(#REF!&lt;&gt;"",1,0))</f>
        <v>#REF!</v>
      </c>
      <c r="N55" s="208" t="e">
        <f>IF('Crisis Indicator Data'!#REF!="No Data",1,IF(#REF!&lt;&gt;"",1,0))</f>
        <v>#REF!</v>
      </c>
      <c r="O55" s="208" t="e">
        <f>IF('Crisis Indicator Data'!#REF!="No Data",1,IF(#REF!&lt;&gt;"",1,0))</f>
        <v>#REF!</v>
      </c>
      <c r="P55" s="208" t="e">
        <f>IF('Crisis Indicator Data'!#REF!="No Data",1,IF(#REF!&lt;&gt;"",1,0))</f>
        <v>#REF!</v>
      </c>
      <c r="Q55" s="208" t="e">
        <f>IF('Crisis Indicator Data'!#REF!="No Data",1,IF(#REF!&lt;&gt;"",1,0))</f>
        <v>#REF!</v>
      </c>
      <c r="R55" s="208" t="e">
        <f>IF('Crisis Indicator Data'!#REF!="No Data",1,IF(#REF!&lt;&gt;"",1,0))</f>
        <v>#REF!</v>
      </c>
      <c r="S55" s="208" t="e">
        <f>IF('Crisis Indicator Data'!#REF!="No Data",1,IF(#REF!&lt;&gt;"",1,0))</f>
        <v>#REF!</v>
      </c>
      <c r="T55" s="208" t="e">
        <f>IF('Crisis Indicator Data'!#REF!="No Data",1,IF(#REF!&lt;&gt;"",1,0))</f>
        <v>#REF!</v>
      </c>
      <c r="U55" s="208" t="e">
        <f>IF('Crisis Indicator Data'!#REF!="No Data",1,IF(#REF!&lt;&gt;"",1,0))</f>
        <v>#REF!</v>
      </c>
      <c r="V55" s="208" t="e">
        <f>IF('Crisis Indicator Data'!#REF!="No Data",1,IF(#REF!&lt;&gt;"",1,0))</f>
        <v>#REF!</v>
      </c>
      <c r="W55" s="208" t="e">
        <f>IF('Crisis Indicator Data'!#REF!="No Data",1,IF(#REF!&lt;&gt;"",1,0))</f>
        <v>#REF!</v>
      </c>
      <c r="X55" s="208" t="e">
        <f>IF('Crisis Indicator Data'!#REF!="No Data",1,IF(#REF!&lt;&gt;"",1,0))</f>
        <v>#REF!</v>
      </c>
      <c r="Y55" s="208" t="e">
        <f>IF('Crisis Indicator Data'!#REF!="No Data",1,IF(#REF!&lt;&gt;"",1,0))</f>
        <v>#REF!</v>
      </c>
      <c r="Z55" s="208" t="e">
        <f>IF('Crisis Indicator Data'!#REF!="No Data",1,IF(#REF!&lt;&gt;"",1,0))</f>
        <v>#REF!</v>
      </c>
      <c r="AA55" s="208" t="e">
        <f>IF('Crisis Indicator Data'!#REF!="No Data",1,IF(#REF!&lt;&gt;"",1,0))</f>
        <v>#REF!</v>
      </c>
      <c r="AB55" s="208" t="e">
        <f>IF('Crisis Indicator Data'!#REF!="No Data",1,IF(#REF!&lt;&gt;"",1,0))</f>
        <v>#REF!</v>
      </c>
      <c r="AC55" s="208" t="e">
        <f>IF('Crisis Indicator Data'!#REF!="No Data",1,IF(#REF!&lt;&gt;"",1,0))</f>
        <v>#REF!</v>
      </c>
      <c r="AD55" s="208" t="e">
        <f>IF('Crisis Indicator Data'!#REF!="No Data",1,IF(#REF!&lt;&gt;"",1,0))</f>
        <v>#REF!</v>
      </c>
      <c r="AE55" s="208" t="e">
        <f>IF('Crisis Indicator Data'!#REF!="No Data",1,IF(#REF!&lt;&gt;"",1,0))</f>
        <v>#REF!</v>
      </c>
      <c r="AF55" s="208" t="e">
        <f>IF('Crisis Indicator Data'!#REF!="No Data",1,IF(#REF!&lt;&gt;"",1,0))</f>
        <v>#REF!</v>
      </c>
      <c r="AG55" s="208" t="e">
        <f>IF('Crisis Indicator Data'!#REF!="No Data",1,IF(#REF!&lt;&gt;"",1,0))</f>
        <v>#REF!</v>
      </c>
      <c r="AH55" s="208" t="e">
        <f>IF('Crisis Indicator Data'!#REF!="No Data",1,IF(#REF!&lt;&gt;"",1,0))</f>
        <v>#REF!</v>
      </c>
      <c r="AI55" s="208" t="e">
        <f>IF('Crisis Indicator Data'!#REF!="No Data",1,IF(#REF!&lt;&gt;"",1,0))</f>
        <v>#REF!</v>
      </c>
      <c r="AJ55" s="208" t="e">
        <f>IF('Crisis Indicator Data'!#REF!="No Data",1,IF(#REF!&lt;&gt;"",1,0))</f>
        <v>#REF!</v>
      </c>
      <c r="AK55" s="208" t="e">
        <f>IF('Crisis Indicator Data'!#REF!="No Data",1,IF(#REF!&lt;&gt;"",1,0))</f>
        <v>#REF!</v>
      </c>
      <c r="AL55" s="208" t="e">
        <f>IF('Crisis Indicator Data'!#REF!="No Data",1,IF(#REF!&lt;&gt;"",1,0))</f>
        <v>#REF!</v>
      </c>
      <c r="AM55" s="208" t="e">
        <f>IF('Crisis Indicator Data'!#REF!="No Data",1,IF(#REF!&lt;&gt;"",1,0))</f>
        <v>#REF!</v>
      </c>
      <c r="AN55" s="208" t="e">
        <f>IF('Crisis Indicator Data'!#REF!="No Data",1,IF(#REF!&lt;&gt;"",1,0))</f>
        <v>#REF!</v>
      </c>
      <c r="AO55" s="208" t="e">
        <f>IF('Crisis Indicator Data'!#REF!="No Data",1,IF(#REF!&lt;&gt;"",1,0))</f>
        <v>#REF!</v>
      </c>
      <c r="AP55" s="208" t="e">
        <f>IF('Crisis Indicator Data'!#REF!="No Data",1,IF(#REF!&lt;&gt;"",1,0))</f>
        <v>#REF!</v>
      </c>
      <c r="AQ55" s="208" t="e">
        <f>IF('Crisis Indicator Data'!#REF!="No Data",1,IF(#REF!&lt;&gt;"",1,0))</f>
        <v>#REF!</v>
      </c>
      <c r="AR55" s="208" t="e">
        <f>IF('Crisis Indicator Data'!#REF!="No Data",1,IF(#REF!&lt;&gt;"",1,0))</f>
        <v>#REF!</v>
      </c>
      <c r="AS55" s="208" t="e">
        <f>IF('Crisis Indicator Data'!#REF!="No Data",1,IF(#REF!&lt;&gt;"",1,0))</f>
        <v>#REF!</v>
      </c>
      <c r="AT55" s="208" t="e">
        <f>IF('Crisis Indicator Data'!#REF!="No Data",1,IF(#REF!&lt;&gt;"",1,0))</f>
        <v>#REF!</v>
      </c>
      <c r="AU55" s="208" t="e">
        <f>IF('Crisis Indicator Data'!#REF!="No Data",1,IF(#REF!&lt;&gt;"",1,0))</f>
        <v>#REF!</v>
      </c>
      <c r="AV55" s="208" t="e">
        <f>IF('Crisis Indicator Data'!#REF!="No Data",1,IF(#REF!&lt;&gt;"",1,0))</f>
        <v>#REF!</v>
      </c>
      <c r="AW55" s="208" t="e">
        <f>IF('Crisis Indicator Data'!#REF!="No Data",1,IF(#REF!&lt;&gt;"",1,0))</f>
        <v>#REF!</v>
      </c>
      <c r="AX55" s="208" t="e">
        <f>IF('Crisis Indicator Data'!#REF!="No Data",1,IF(#REF!&lt;&gt;"",1,0))</f>
        <v>#REF!</v>
      </c>
      <c r="AY55" s="208" t="e">
        <f>IF('Crisis Indicator Data'!#REF!="No Data",1,IF(#REF!&lt;&gt;"",1,0))</f>
        <v>#REF!</v>
      </c>
      <c r="AZ55" s="208" t="e">
        <f>IF('Crisis Indicator Data'!#REF!="No Data",1,IF(#REF!&lt;&gt;"",1,0))</f>
        <v>#REF!</v>
      </c>
      <c r="BA55" t="e">
        <f t="shared" si="2"/>
        <v>#REF!</v>
      </c>
      <c r="BB55" s="22" t="e">
        <f t="shared" si="3"/>
        <v>#REF!</v>
      </c>
    </row>
    <row r="56" spans="1:54" x14ac:dyDescent="0.35">
      <c r="A56" t="s">
        <v>7456</v>
      </c>
      <c r="B56" s="208" t="e">
        <f>IF('Crisis Indicator Data'!#REF!="No Data",1,IF(#REF!&lt;&gt;"",1,0))</f>
        <v>#REF!</v>
      </c>
      <c r="C56" s="208" t="e">
        <f>IF('Crisis Indicator Data'!#REF!="No Data",1,IF(#REF!&lt;&gt;"",1,0))</f>
        <v>#REF!</v>
      </c>
      <c r="D56" s="208" t="e">
        <f>IF('Crisis Indicator Data'!#REF!="No Data",1,IF(#REF!&lt;&gt;"",1,0))</f>
        <v>#REF!</v>
      </c>
      <c r="E56" s="208" t="e">
        <f>IF('Crisis Indicator Data'!#REF!="No Data",1,IF(#REF!&lt;&gt;"",1,0))</f>
        <v>#REF!</v>
      </c>
      <c r="F56" s="208" t="e">
        <f>IF('Crisis Indicator Data'!#REF!="No Data",1,IF(#REF!&lt;&gt;"",1,0))</f>
        <v>#REF!</v>
      </c>
      <c r="G56" s="208" t="e">
        <f>IF('Crisis Indicator Data'!#REF!="No Data",1,IF(#REF!&lt;&gt;"",1,0))</f>
        <v>#REF!</v>
      </c>
      <c r="H56" s="208" t="e">
        <f>IF('Crisis Indicator Data'!#REF!="No Data",1,IF(#REF!&lt;&gt;"",1,0))</f>
        <v>#REF!</v>
      </c>
      <c r="I56" s="208" t="e">
        <f>IF('Crisis Indicator Data'!#REF!="No Data",1,IF(#REF!&lt;&gt;"",1,0))</f>
        <v>#REF!</v>
      </c>
      <c r="J56" s="208" t="e">
        <f>IF('Crisis Indicator Data'!#REF!="No Data",1,IF(#REF!&lt;&gt;"",1,0))</f>
        <v>#REF!</v>
      </c>
      <c r="K56" s="208" t="e">
        <f>IF('Crisis Indicator Data'!#REF!="No Data",1,IF(#REF!&lt;&gt;"",1,0))</f>
        <v>#REF!</v>
      </c>
      <c r="L56" s="208" t="e">
        <f>IF('Crisis Indicator Data'!#REF!="No Data",1,IF(#REF!&lt;&gt;"",1,0))</f>
        <v>#REF!</v>
      </c>
      <c r="M56" s="208" t="e">
        <f>IF('Crisis Indicator Data'!#REF!="No Data",1,IF(#REF!&lt;&gt;"",1,0))</f>
        <v>#REF!</v>
      </c>
      <c r="N56" s="208" t="e">
        <f>IF('Crisis Indicator Data'!#REF!="No Data",1,IF(#REF!&lt;&gt;"",1,0))</f>
        <v>#REF!</v>
      </c>
      <c r="O56" s="208" t="e">
        <f>IF('Crisis Indicator Data'!#REF!="No Data",1,IF(#REF!&lt;&gt;"",1,0))</f>
        <v>#REF!</v>
      </c>
      <c r="P56" s="208" t="e">
        <f>IF('Crisis Indicator Data'!#REF!="No Data",1,IF(#REF!&lt;&gt;"",1,0))</f>
        <v>#REF!</v>
      </c>
      <c r="Q56" s="208" t="e">
        <f>IF('Crisis Indicator Data'!#REF!="No Data",1,IF(#REF!&lt;&gt;"",1,0))</f>
        <v>#REF!</v>
      </c>
      <c r="R56" s="208" t="e">
        <f>IF('Crisis Indicator Data'!#REF!="No Data",1,IF(#REF!&lt;&gt;"",1,0))</f>
        <v>#REF!</v>
      </c>
      <c r="S56" s="208" t="e">
        <f>IF('Crisis Indicator Data'!#REF!="No Data",1,IF(#REF!&lt;&gt;"",1,0))</f>
        <v>#REF!</v>
      </c>
      <c r="T56" s="208" t="e">
        <f>IF('Crisis Indicator Data'!#REF!="No Data",1,IF(#REF!&lt;&gt;"",1,0))</f>
        <v>#REF!</v>
      </c>
      <c r="U56" s="208" t="e">
        <f>IF('Crisis Indicator Data'!#REF!="No Data",1,IF(#REF!&lt;&gt;"",1,0))</f>
        <v>#REF!</v>
      </c>
      <c r="V56" s="208" t="e">
        <f>IF('Crisis Indicator Data'!#REF!="No Data",1,IF(#REF!&lt;&gt;"",1,0))</f>
        <v>#REF!</v>
      </c>
      <c r="W56" s="208" t="e">
        <f>IF('Crisis Indicator Data'!#REF!="No Data",1,IF(#REF!&lt;&gt;"",1,0))</f>
        <v>#REF!</v>
      </c>
      <c r="X56" s="208" t="e">
        <f>IF('Crisis Indicator Data'!#REF!="No Data",1,IF(#REF!&lt;&gt;"",1,0))</f>
        <v>#REF!</v>
      </c>
      <c r="Y56" s="208" t="e">
        <f>IF('Crisis Indicator Data'!#REF!="No Data",1,IF(#REF!&lt;&gt;"",1,0))</f>
        <v>#REF!</v>
      </c>
      <c r="Z56" s="208" t="e">
        <f>IF('Crisis Indicator Data'!#REF!="No Data",1,IF(#REF!&lt;&gt;"",1,0))</f>
        <v>#REF!</v>
      </c>
      <c r="AA56" s="208" t="e">
        <f>IF('Crisis Indicator Data'!#REF!="No Data",1,IF(#REF!&lt;&gt;"",1,0))</f>
        <v>#REF!</v>
      </c>
      <c r="AB56" s="208" t="e">
        <f>IF('Crisis Indicator Data'!#REF!="No Data",1,IF(#REF!&lt;&gt;"",1,0))</f>
        <v>#REF!</v>
      </c>
      <c r="AC56" s="208" t="e">
        <f>IF('Crisis Indicator Data'!#REF!="No Data",1,IF(#REF!&lt;&gt;"",1,0))</f>
        <v>#REF!</v>
      </c>
      <c r="AD56" s="208" t="e">
        <f>IF('Crisis Indicator Data'!#REF!="No Data",1,IF(#REF!&lt;&gt;"",1,0))</f>
        <v>#REF!</v>
      </c>
      <c r="AE56" s="208" t="e">
        <f>IF('Crisis Indicator Data'!#REF!="No Data",1,IF(#REF!&lt;&gt;"",1,0))</f>
        <v>#REF!</v>
      </c>
      <c r="AF56" s="208" t="e">
        <f>IF('Crisis Indicator Data'!#REF!="No Data",1,IF(#REF!&lt;&gt;"",1,0))</f>
        <v>#REF!</v>
      </c>
      <c r="AG56" s="208" t="e">
        <f>IF('Crisis Indicator Data'!#REF!="No Data",1,IF(#REF!&lt;&gt;"",1,0))</f>
        <v>#REF!</v>
      </c>
      <c r="AH56" s="208" t="e">
        <f>IF('Crisis Indicator Data'!#REF!="No Data",1,IF(#REF!&lt;&gt;"",1,0))</f>
        <v>#REF!</v>
      </c>
      <c r="AI56" s="208" t="e">
        <f>IF('Crisis Indicator Data'!#REF!="No Data",1,IF(#REF!&lt;&gt;"",1,0))</f>
        <v>#REF!</v>
      </c>
      <c r="AJ56" s="208" t="e">
        <f>IF('Crisis Indicator Data'!#REF!="No Data",1,IF(#REF!&lt;&gt;"",1,0))</f>
        <v>#REF!</v>
      </c>
      <c r="AK56" s="208" t="e">
        <f>IF('Crisis Indicator Data'!#REF!="No Data",1,IF(#REF!&lt;&gt;"",1,0))</f>
        <v>#REF!</v>
      </c>
      <c r="AL56" s="208" t="e">
        <f>IF('Crisis Indicator Data'!#REF!="No Data",1,IF(#REF!&lt;&gt;"",1,0))</f>
        <v>#REF!</v>
      </c>
      <c r="AM56" s="208" t="e">
        <f>IF('Crisis Indicator Data'!#REF!="No Data",1,IF(#REF!&lt;&gt;"",1,0))</f>
        <v>#REF!</v>
      </c>
      <c r="AN56" s="208" t="e">
        <f>IF('Crisis Indicator Data'!#REF!="No Data",1,IF(#REF!&lt;&gt;"",1,0))</f>
        <v>#REF!</v>
      </c>
      <c r="AO56" s="208" t="e">
        <f>IF('Crisis Indicator Data'!#REF!="No Data",1,IF(#REF!&lt;&gt;"",1,0))</f>
        <v>#REF!</v>
      </c>
      <c r="AP56" s="208" t="e">
        <f>IF('Crisis Indicator Data'!#REF!="No Data",1,IF(#REF!&lt;&gt;"",1,0))</f>
        <v>#REF!</v>
      </c>
      <c r="AQ56" s="208" t="e">
        <f>IF('Crisis Indicator Data'!#REF!="No Data",1,IF(#REF!&lt;&gt;"",1,0))</f>
        <v>#REF!</v>
      </c>
      <c r="AR56" s="208" t="e">
        <f>IF('Crisis Indicator Data'!#REF!="No Data",1,IF(#REF!&lt;&gt;"",1,0))</f>
        <v>#REF!</v>
      </c>
      <c r="AS56" s="208" t="e">
        <f>IF('Crisis Indicator Data'!#REF!="No Data",1,IF(#REF!&lt;&gt;"",1,0))</f>
        <v>#REF!</v>
      </c>
      <c r="AT56" s="208" t="e">
        <f>IF('Crisis Indicator Data'!#REF!="No Data",1,IF(#REF!&lt;&gt;"",1,0))</f>
        <v>#REF!</v>
      </c>
      <c r="AU56" s="208" t="e">
        <f>IF('Crisis Indicator Data'!#REF!="No Data",1,IF(#REF!&lt;&gt;"",1,0))</f>
        <v>#REF!</v>
      </c>
      <c r="AV56" s="208" t="e">
        <f>IF('Crisis Indicator Data'!#REF!="No Data",1,IF(#REF!&lt;&gt;"",1,0))</f>
        <v>#REF!</v>
      </c>
      <c r="AW56" s="208" t="e">
        <f>IF('Crisis Indicator Data'!#REF!="No Data",1,IF(#REF!&lt;&gt;"",1,0))</f>
        <v>#REF!</v>
      </c>
      <c r="AX56" s="208" t="e">
        <f>IF('Crisis Indicator Data'!#REF!="No Data",1,IF(#REF!&lt;&gt;"",1,0))</f>
        <v>#REF!</v>
      </c>
      <c r="AY56" s="208" t="e">
        <f>IF('Crisis Indicator Data'!#REF!="No Data",1,IF(#REF!&lt;&gt;"",1,0))</f>
        <v>#REF!</v>
      </c>
      <c r="AZ56" s="208" t="e">
        <f>IF('Crisis Indicator Data'!#REF!="No Data",1,IF(#REF!&lt;&gt;"",1,0))</f>
        <v>#REF!</v>
      </c>
      <c r="BA56" t="e">
        <f t="shared" si="2"/>
        <v>#REF!</v>
      </c>
      <c r="BB56" s="22" t="e">
        <f t="shared" si="3"/>
        <v>#REF!</v>
      </c>
    </row>
    <row r="57" spans="1:54" x14ac:dyDescent="0.35">
      <c r="A57" t="s">
        <v>7458</v>
      </c>
      <c r="B57" s="208" t="e">
        <f>IF('Crisis Indicator Data'!#REF!="No Data",1,IF(#REF!&lt;&gt;"",1,0))</f>
        <v>#REF!</v>
      </c>
      <c r="C57" s="208" t="e">
        <f>IF('Crisis Indicator Data'!#REF!="No Data",1,IF(#REF!&lt;&gt;"",1,0))</f>
        <v>#REF!</v>
      </c>
      <c r="D57" s="208" t="e">
        <f>IF('Crisis Indicator Data'!#REF!="No Data",1,IF(#REF!&lt;&gt;"",1,0))</f>
        <v>#REF!</v>
      </c>
      <c r="E57" s="208" t="e">
        <f>IF('Crisis Indicator Data'!#REF!="No Data",1,IF(#REF!&lt;&gt;"",1,0))</f>
        <v>#REF!</v>
      </c>
      <c r="F57" s="208" t="e">
        <f>IF('Crisis Indicator Data'!#REF!="No Data",1,IF(#REF!&lt;&gt;"",1,0))</f>
        <v>#REF!</v>
      </c>
      <c r="G57" s="208" t="e">
        <f>IF('Crisis Indicator Data'!#REF!="No Data",1,IF(#REF!&lt;&gt;"",1,0))</f>
        <v>#REF!</v>
      </c>
      <c r="H57" s="208" t="e">
        <f>IF('Crisis Indicator Data'!#REF!="No Data",1,IF(#REF!&lt;&gt;"",1,0))</f>
        <v>#REF!</v>
      </c>
      <c r="I57" s="208" t="e">
        <f>IF('Crisis Indicator Data'!#REF!="No Data",1,IF(#REF!&lt;&gt;"",1,0))</f>
        <v>#REF!</v>
      </c>
      <c r="J57" s="208" t="e">
        <f>IF('Crisis Indicator Data'!#REF!="No Data",1,IF(#REF!&lt;&gt;"",1,0))</f>
        <v>#REF!</v>
      </c>
      <c r="K57" s="208" t="e">
        <f>IF('Crisis Indicator Data'!#REF!="No Data",1,IF(#REF!&lt;&gt;"",1,0))</f>
        <v>#REF!</v>
      </c>
      <c r="L57" s="208" t="e">
        <f>IF('Crisis Indicator Data'!#REF!="No Data",1,IF(#REF!&lt;&gt;"",1,0))</f>
        <v>#REF!</v>
      </c>
      <c r="M57" s="208" t="e">
        <f>IF('Crisis Indicator Data'!#REF!="No Data",1,IF(#REF!&lt;&gt;"",1,0))</f>
        <v>#REF!</v>
      </c>
      <c r="N57" s="208" t="e">
        <f>IF('Crisis Indicator Data'!#REF!="No Data",1,IF(#REF!&lt;&gt;"",1,0))</f>
        <v>#REF!</v>
      </c>
      <c r="O57" s="208" t="e">
        <f>IF('Crisis Indicator Data'!#REF!="No Data",1,IF(#REF!&lt;&gt;"",1,0))</f>
        <v>#REF!</v>
      </c>
      <c r="P57" s="208" t="e">
        <f>IF('Crisis Indicator Data'!#REF!="No Data",1,IF(#REF!&lt;&gt;"",1,0))</f>
        <v>#REF!</v>
      </c>
      <c r="Q57" s="208" t="e">
        <f>IF('Crisis Indicator Data'!#REF!="No Data",1,IF(#REF!&lt;&gt;"",1,0))</f>
        <v>#REF!</v>
      </c>
      <c r="R57" s="208" t="e">
        <f>IF('Crisis Indicator Data'!#REF!="No Data",1,IF(#REF!&lt;&gt;"",1,0))</f>
        <v>#REF!</v>
      </c>
      <c r="S57" s="208" t="e">
        <f>IF('Crisis Indicator Data'!#REF!="No Data",1,IF(#REF!&lt;&gt;"",1,0))</f>
        <v>#REF!</v>
      </c>
      <c r="T57" s="208" t="e">
        <f>IF('Crisis Indicator Data'!#REF!="No Data",1,IF(#REF!&lt;&gt;"",1,0))</f>
        <v>#REF!</v>
      </c>
      <c r="U57" s="208" t="e">
        <f>IF('Crisis Indicator Data'!#REF!="No Data",1,IF(#REF!&lt;&gt;"",1,0))</f>
        <v>#REF!</v>
      </c>
      <c r="V57" s="208" t="e">
        <f>IF('Crisis Indicator Data'!#REF!="No Data",1,IF(#REF!&lt;&gt;"",1,0))</f>
        <v>#REF!</v>
      </c>
      <c r="W57" s="208" t="e">
        <f>IF('Crisis Indicator Data'!#REF!="No Data",1,IF(#REF!&lt;&gt;"",1,0))</f>
        <v>#REF!</v>
      </c>
      <c r="X57" s="208" t="e">
        <f>IF('Crisis Indicator Data'!#REF!="No Data",1,IF(#REF!&lt;&gt;"",1,0))</f>
        <v>#REF!</v>
      </c>
      <c r="Y57" s="208" t="e">
        <f>IF('Crisis Indicator Data'!#REF!="No Data",1,IF(#REF!&lt;&gt;"",1,0))</f>
        <v>#REF!</v>
      </c>
      <c r="Z57" s="208" t="e">
        <f>IF('Crisis Indicator Data'!#REF!="No Data",1,IF(#REF!&lt;&gt;"",1,0))</f>
        <v>#REF!</v>
      </c>
      <c r="AA57" s="208" t="e">
        <f>IF('Crisis Indicator Data'!#REF!="No Data",1,IF(#REF!&lt;&gt;"",1,0))</f>
        <v>#REF!</v>
      </c>
      <c r="AB57" s="208" t="e">
        <f>IF('Crisis Indicator Data'!#REF!="No Data",1,IF(#REF!&lt;&gt;"",1,0))</f>
        <v>#REF!</v>
      </c>
      <c r="AC57" s="208" t="e">
        <f>IF('Crisis Indicator Data'!#REF!="No Data",1,IF(#REF!&lt;&gt;"",1,0))</f>
        <v>#REF!</v>
      </c>
      <c r="AD57" s="208" t="e">
        <f>IF('Crisis Indicator Data'!#REF!="No Data",1,IF(#REF!&lt;&gt;"",1,0))</f>
        <v>#REF!</v>
      </c>
      <c r="AE57" s="208" t="e">
        <f>IF('Crisis Indicator Data'!#REF!="No Data",1,IF(#REF!&lt;&gt;"",1,0))</f>
        <v>#REF!</v>
      </c>
      <c r="AF57" s="208" t="e">
        <f>IF('Crisis Indicator Data'!#REF!="No Data",1,IF(#REF!&lt;&gt;"",1,0))</f>
        <v>#REF!</v>
      </c>
      <c r="AG57" s="208" t="e">
        <f>IF('Crisis Indicator Data'!#REF!="No Data",1,IF(#REF!&lt;&gt;"",1,0))</f>
        <v>#REF!</v>
      </c>
      <c r="AH57" s="208" t="e">
        <f>IF('Crisis Indicator Data'!#REF!="No Data",1,IF(#REF!&lt;&gt;"",1,0))</f>
        <v>#REF!</v>
      </c>
      <c r="AI57" s="208" t="e">
        <f>IF('Crisis Indicator Data'!#REF!="No Data",1,IF(#REF!&lt;&gt;"",1,0))</f>
        <v>#REF!</v>
      </c>
      <c r="AJ57" s="208" t="e">
        <f>IF('Crisis Indicator Data'!#REF!="No Data",1,IF(#REF!&lt;&gt;"",1,0))</f>
        <v>#REF!</v>
      </c>
      <c r="AK57" s="208" t="e">
        <f>IF('Crisis Indicator Data'!#REF!="No Data",1,IF(#REF!&lt;&gt;"",1,0))</f>
        <v>#REF!</v>
      </c>
      <c r="AL57" s="208" t="e">
        <f>IF('Crisis Indicator Data'!#REF!="No Data",1,IF(#REF!&lt;&gt;"",1,0))</f>
        <v>#REF!</v>
      </c>
      <c r="AM57" s="208" t="e">
        <f>IF('Crisis Indicator Data'!#REF!="No Data",1,IF(#REF!&lt;&gt;"",1,0))</f>
        <v>#REF!</v>
      </c>
      <c r="AN57" s="208" t="e">
        <f>IF('Crisis Indicator Data'!#REF!="No Data",1,IF(#REF!&lt;&gt;"",1,0))</f>
        <v>#REF!</v>
      </c>
      <c r="AO57" s="208" t="e">
        <f>IF('Crisis Indicator Data'!#REF!="No Data",1,IF(#REF!&lt;&gt;"",1,0))</f>
        <v>#REF!</v>
      </c>
      <c r="AP57" s="208" t="e">
        <f>IF('Crisis Indicator Data'!#REF!="No Data",1,IF(#REF!&lt;&gt;"",1,0))</f>
        <v>#REF!</v>
      </c>
      <c r="AQ57" s="208" t="e">
        <f>IF('Crisis Indicator Data'!#REF!="No Data",1,IF(#REF!&lt;&gt;"",1,0))</f>
        <v>#REF!</v>
      </c>
      <c r="AR57" s="208" t="e">
        <f>IF('Crisis Indicator Data'!#REF!="No Data",1,IF(#REF!&lt;&gt;"",1,0))</f>
        <v>#REF!</v>
      </c>
      <c r="AS57" s="208" t="e">
        <f>IF('Crisis Indicator Data'!#REF!="No Data",1,IF(#REF!&lt;&gt;"",1,0))</f>
        <v>#REF!</v>
      </c>
      <c r="AT57" s="208" t="e">
        <f>IF('Crisis Indicator Data'!#REF!="No Data",1,IF(#REF!&lt;&gt;"",1,0))</f>
        <v>#REF!</v>
      </c>
      <c r="AU57" s="208" t="e">
        <f>IF('Crisis Indicator Data'!#REF!="No Data",1,IF(#REF!&lt;&gt;"",1,0))</f>
        <v>#REF!</v>
      </c>
      <c r="AV57" s="208" t="e">
        <f>IF('Crisis Indicator Data'!#REF!="No Data",1,IF(#REF!&lt;&gt;"",1,0))</f>
        <v>#REF!</v>
      </c>
      <c r="AW57" s="208" t="e">
        <f>IF('Crisis Indicator Data'!#REF!="No Data",1,IF(#REF!&lt;&gt;"",1,0))</f>
        <v>#REF!</v>
      </c>
      <c r="AX57" s="208" t="e">
        <f>IF('Crisis Indicator Data'!#REF!="No Data",1,IF(#REF!&lt;&gt;"",1,0))</f>
        <v>#REF!</v>
      </c>
      <c r="AY57" s="208" t="e">
        <f>IF('Crisis Indicator Data'!#REF!="No Data",1,IF(#REF!&lt;&gt;"",1,0))</f>
        <v>#REF!</v>
      </c>
      <c r="AZ57" s="208" t="e">
        <f>IF('Crisis Indicator Data'!#REF!="No Data",1,IF(#REF!&lt;&gt;"",1,0))</f>
        <v>#REF!</v>
      </c>
      <c r="BA57" t="e">
        <f t="shared" si="2"/>
        <v>#REF!</v>
      </c>
      <c r="BB57" s="22" t="e">
        <f t="shared" si="3"/>
        <v>#REF!</v>
      </c>
    </row>
    <row r="58" spans="1:54" x14ac:dyDescent="0.35">
      <c r="A58" t="s">
        <v>7460</v>
      </c>
      <c r="B58" s="208" t="e">
        <f>IF('Crisis Indicator Data'!#REF!="No Data",1,IF(#REF!&lt;&gt;"",1,0))</f>
        <v>#REF!</v>
      </c>
      <c r="C58" s="208" t="e">
        <f>IF('Crisis Indicator Data'!#REF!="No Data",1,IF(#REF!&lt;&gt;"",1,0))</f>
        <v>#REF!</v>
      </c>
      <c r="D58" s="208" t="e">
        <f>IF('Crisis Indicator Data'!#REF!="No Data",1,IF(#REF!&lt;&gt;"",1,0))</f>
        <v>#REF!</v>
      </c>
      <c r="E58" s="208" t="e">
        <f>IF('Crisis Indicator Data'!#REF!="No Data",1,IF(#REF!&lt;&gt;"",1,0))</f>
        <v>#REF!</v>
      </c>
      <c r="F58" s="208" t="e">
        <f>IF('Crisis Indicator Data'!#REF!="No Data",1,IF(#REF!&lt;&gt;"",1,0))</f>
        <v>#REF!</v>
      </c>
      <c r="G58" s="208" t="e">
        <f>IF('Crisis Indicator Data'!#REF!="No Data",1,IF(#REF!&lt;&gt;"",1,0))</f>
        <v>#REF!</v>
      </c>
      <c r="H58" s="208" t="e">
        <f>IF('Crisis Indicator Data'!#REF!="No Data",1,IF(#REF!&lt;&gt;"",1,0))</f>
        <v>#REF!</v>
      </c>
      <c r="I58" s="208" t="e">
        <f>IF('Crisis Indicator Data'!#REF!="No Data",1,IF(#REF!&lt;&gt;"",1,0))</f>
        <v>#REF!</v>
      </c>
      <c r="J58" s="208" t="e">
        <f>IF('Crisis Indicator Data'!#REF!="No Data",1,IF(#REF!&lt;&gt;"",1,0))</f>
        <v>#REF!</v>
      </c>
      <c r="K58" s="208" t="e">
        <f>IF('Crisis Indicator Data'!#REF!="No Data",1,IF(#REF!&lt;&gt;"",1,0))</f>
        <v>#REF!</v>
      </c>
      <c r="L58" s="208" t="e">
        <f>IF('Crisis Indicator Data'!#REF!="No Data",1,IF(#REF!&lt;&gt;"",1,0))</f>
        <v>#REF!</v>
      </c>
      <c r="M58" s="208" t="e">
        <f>IF('Crisis Indicator Data'!#REF!="No Data",1,IF(#REF!&lt;&gt;"",1,0))</f>
        <v>#REF!</v>
      </c>
      <c r="N58" s="208" t="e">
        <f>IF('Crisis Indicator Data'!#REF!="No Data",1,IF(#REF!&lt;&gt;"",1,0))</f>
        <v>#REF!</v>
      </c>
      <c r="O58" s="208" t="e">
        <f>IF('Crisis Indicator Data'!#REF!="No Data",1,IF(#REF!&lt;&gt;"",1,0))</f>
        <v>#REF!</v>
      </c>
      <c r="P58" s="208" t="e">
        <f>IF('Crisis Indicator Data'!#REF!="No Data",1,IF(#REF!&lt;&gt;"",1,0))</f>
        <v>#REF!</v>
      </c>
      <c r="Q58" s="208" t="e">
        <f>IF('Crisis Indicator Data'!#REF!="No Data",1,IF(#REF!&lt;&gt;"",1,0))</f>
        <v>#REF!</v>
      </c>
      <c r="R58" s="208" t="e">
        <f>IF('Crisis Indicator Data'!#REF!="No Data",1,IF(#REF!&lt;&gt;"",1,0))</f>
        <v>#REF!</v>
      </c>
      <c r="S58" s="208" t="e">
        <f>IF('Crisis Indicator Data'!#REF!="No Data",1,IF(#REF!&lt;&gt;"",1,0))</f>
        <v>#REF!</v>
      </c>
      <c r="T58" s="208" t="e">
        <f>IF('Crisis Indicator Data'!#REF!="No Data",1,IF(#REF!&lt;&gt;"",1,0))</f>
        <v>#REF!</v>
      </c>
      <c r="U58" s="208" t="e">
        <f>IF('Crisis Indicator Data'!#REF!="No Data",1,IF(#REF!&lt;&gt;"",1,0))</f>
        <v>#REF!</v>
      </c>
      <c r="V58" s="208" t="e">
        <f>IF('Crisis Indicator Data'!#REF!="No Data",1,IF(#REF!&lt;&gt;"",1,0))</f>
        <v>#REF!</v>
      </c>
      <c r="W58" s="208" t="e">
        <f>IF('Crisis Indicator Data'!#REF!="No Data",1,IF(#REF!&lt;&gt;"",1,0))</f>
        <v>#REF!</v>
      </c>
      <c r="X58" s="208" t="e">
        <f>IF('Crisis Indicator Data'!#REF!="No Data",1,IF(#REF!&lt;&gt;"",1,0))</f>
        <v>#REF!</v>
      </c>
      <c r="Y58" s="208" t="e">
        <f>IF('Crisis Indicator Data'!#REF!="No Data",1,IF(#REF!&lt;&gt;"",1,0))</f>
        <v>#REF!</v>
      </c>
      <c r="Z58" s="208" t="e">
        <f>IF('Crisis Indicator Data'!#REF!="No Data",1,IF(#REF!&lt;&gt;"",1,0))</f>
        <v>#REF!</v>
      </c>
      <c r="AA58" s="208" t="e">
        <f>IF('Crisis Indicator Data'!#REF!="No Data",1,IF(#REF!&lt;&gt;"",1,0))</f>
        <v>#REF!</v>
      </c>
      <c r="AB58" s="208" t="e">
        <f>IF('Crisis Indicator Data'!#REF!="No Data",1,IF(#REF!&lt;&gt;"",1,0))</f>
        <v>#REF!</v>
      </c>
      <c r="AC58" s="208" t="e">
        <f>IF('Crisis Indicator Data'!#REF!="No Data",1,IF(#REF!&lt;&gt;"",1,0))</f>
        <v>#REF!</v>
      </c>
      <c r="AD58" s="208" t="e">
        <f>IF('Crisis Indicator Data'!#REF!="No Data",1,IF(#REF!&lt;&gt;"",1,0))</f>
        <v>#REF!</v>
      </c>
      <c r="AE58" s="208" t="e">
        <f>IF('Crisis Indicator Data'!#REF!="No Data",1,IF(#REF!&lt;&gt;"",1,0))</f>
        <v>#REF!</v>
      </c>
      <c r="AF58" s="208" t="e">
        <f>IF('Crisis Indicator Data'!#REF!="No Data",1,IF(#REF!&lt;&gt;"",1,0))</f>
        <v>#REF!</v>
      </c>
      <c r="AG58" s="208" t="e">
        <f>IF('Crisis Indicator Data'!#REF!="No Data",1,IF(#REF!&lt;&gt;"",1,0))</f>
        <v>#REF!</v>
      </c>
      <c r="AH58" s="208" t="e">
        <f>IF('Crisis Indicator Data'!#REF!="No Data",1,IF(#REF!&lt;&gt;"",1,0))</f>
        <v>#REF!</v>
      </c>
      <c r="AI58" s="208" t="e">
        <f>IF('Crisis Indicator Data'!#REF!="No Data",1,IF(#REF!&lt;&gt;"",1,0))</f>
        <v>#REF!</v>
      </c>
      <c r="AJ58" s="208" t="e">
        <f>IF('Crisis Indicator Data'!#REF!="No Data",1,IF(#REF!&lt;&gt;"",1,0))</f>
        <v>#REF!</v>
      </c>
      <c r="AK58" s="208" t="e">
        <f>IF('Crisis Indicator Data'!#REF!="No Data",1,IF(#REF!&lt;&gt;"",1,0))</f>
        <v>#REF!</v>
      </c>
      <c r="AL58" s="208" t="e">
        <f>IF('Crisis Indicator Data'!#REF!="No Data",1,IF(#REF!&lt;&gt;"",1,0))</f>
        <v>#REF!</v>
      </c>
      <c r="AM58" s="208" t="e">
        <f>IF('Crisis Indicator Data'!#REF!="No Data",1,IF(#REF!&lt;&gt;"",1,0))</f>
        <v>#REF!</v>
      </c>
      <c r="AN58" s="208" t="e">
        <f>IF('Crisis Indicator Data'!#REF!="No Data",1,IF(#REF!&lt;&gt;"",1,0))</f>
        <v>#REF!</v>
      </c>
      <c r="AO58" s="208" t="e">
        <f>IF('Crisis Indicator Data'!#REF!="No Data",1,IF(#REF!&lt;&gt;"",1,0))</f>
        <v>#REF!</v>
      </c>
      <c r="AP58" s="208" t="e">
        <f>IF('Crisis Indicator Data'!#REF!="No Data",1,IF(#REF!&lt;&gt;"",1,0))</f>
        <v>#REF!</v>
      </c>
      <c r="AQ58" s="208" t="e">
        <f>IF('Crisis Indicator Data'!#REF!="No Data",1,IF(#REF!&lt;&gt;"",1,0))</f>
        <v>#REF!</v>
      </c>
      <c r="AR58" s="208" t="e">
        <f>IF('Crisis Indicator Data'!#REF!="No Data",1,IF(#REF!&lt;&gt;"",1,0))</f>
        <v>#REF!</v>
      </c>
      <c r="AS58" s="208" t="e">
        <f>IF('Crisis Indicator Data'!#REF!="No Data",1,IF(#REF!&lt;&gt;"",1,0))</f>
        <v>#REF!</v>
      </c>
      <c r="AT58" s="208" t="e">
        <f>IF('Crisis Indicator Data'!#REF!="No Data",1,IF(#REF!&lt;&gt;"",1,0))</f>
        <v>#REF!</v>
      </c>
      <c r="AU58" s="208" t="e">
        <f>IF('Crisis Indicator Data'!#REF!="No Data",1,IF(#REF!&lt;&gt;"",1,0))</f>
        <v>#REF!</v>
      </c>
      <c r="AV58" s="208" t="e">
        <f>IF('Crisis Indicator Data'!#REF!="No Data",1,IF(#REF!&lt;&gt;"",1,0))</f>
        <v>#REF!</v>
      </c>
      <c r="AW58" s="208" t="e">
        <f>IF('Crisis Indicator Data'!#REF!="No Data",1,IF(#REF!&lt;&gt;"",1,0))</f>
        <v>#REF!</v>
      </c>
      <c r="AX58" s="208" t="e">
        <f>IF('Crisis Indicator Data'!#REF!="No Data",1,IF(#REF!&lt;&gt;"",1,0))</f>
        <v>#REF!</v>
      </c>
      <c r="AY58" s="208" t="e">
        <f>IF('Crisis Indicator Data'!#REF!="No Data",1,IF(#REF!&lt;&gt;"",1,0))</f>
        <v>#REF!</v>
      </c>
      <c r="AZ58" s="208" t="e">
        <f>IF('Crisis Indicator Data'!#REF!="No Data",1,IF(#REF!&lt;&gt;"",1,0))</f>
        <v>#REF!</v>
      </c>
      <c r="BA58" t="e">
        <f t="shared" si="2"/>
        <v>#REF!</v>
      </c>
      <c r="BB58" s="22" t="e">
        <f t="shared" si="3"/>
        <v>#REF!</v>
      </c>
    </row>
    <row r="59" spans="1:54" x14ac:dyDescent="0.35">
      <c r="A59" t="s">
        <v>7462</v>
      </c>
      <c r="B59" s="208" t="e">
        <f>IF('Crisis Indicator Data'!#REF!="No Data",1,IF(#REF!&lt;&gt;"",1,0))</f>
        <v>#REF!</v>
      </c>
      <c r="C59" s="208" t="e">
        <f>IF('Crisis Indicator Data'!#REF!="No Data",1,IF(#REF!&lt;&gt;"",1,0))</f>
        <v>#REF!</v>
      </c>
      <c r="D59" s="208" t="e">
        <f>IF('Crisis Indicator Data'!#REF!="No Data",1,IF(#REF!&lt;&gt;"",1,0))</f>
        <v>#REF!</v>
      </c>
      <c r="E59" s="208" t="e">
        <f>IF('Crisis Indicator Data'!#REF!="No Data",1,IF(#REF!&lt;&gt;"",1,0))</f>
        <v>#REF!</v>
      </c>
      <c r="F59" s="208" t="e">
        <f>IF('Crisis Indicator Data'!#REF!="No Data",1,IF(#REF!&lt;&gt;"",1,0))</f>
        <v>#REF!</v>
      </c>
      <c r="G59" s="208" t="e">
        <f>IF('Crisis Indicator Data'!#REF!="No Data",1,IF(#REF!&lt;&gt;"",1,0))</f>
        <v>#REF!</v>
      </c>
      <c r="H59" s="208" t="e">
        <f>IF('Crisis Indicator Data'!#REF!="No Data",1,IF(#REF!&lt;&gt;"",1,0))</f>
        <v>#REF!</v>
      </c>
      <c r="I59" s="208" t="e">
        <f>IF('Crisis Indicator Data'!#REF!="No Data",1,IF(#REF!&lt;&gt;"",1,0))</f>
        <v>#REF!</v>
      </c>
      <c r="J59" s="208" t="e">
        <f>IF('Crisis Indicator Data'!#REF!="No Data",1,IF(#REF!&lt;&gt;"",1,0))</f>
        <v>#REF!</v>
      </c>
      <c r="K59" s="208" t="e">
        <f>IF('Crisis Indicator Data'!#REF!="No Data",1,IF(#REF!&lt;&gt;"",1,0))</f>
        <v>#REF!</v>
      </c>
      <c r="L59" s="208" t="e">
        <f>IF('Crisis Indicator Data'!#REF!="No Data",1,IF(#REF!&lt;&gt;"",1,0))</f>
        <v>#REF!</v>
      </c>
      <c r="M59" s="208" t="e">
        <f>IF('Crisis Indicator Data'!#REF!="No Data",1,IF(#REF!&lt;&gt;"",1,0))</f>
        <v>#REF!</v>
      </c>
      <c r="N59" s="208" t="e">
        <f>IF('Crisis Indicator Data'!#REF!="No Data",1,IF(#REF!&lt;&gt;"",1,0))</f>
        <v>#REF!</v>
      </c>
      <c r="O59" s="208" t="e">
        <f>IF('Crisis Indicator Data'!#REF!="No Data",1,IF(#REF!&lt;&gt;"",1,0))</f>
        <v>#REF!</v>
      </c>
      <c r="P59" s="208" t="e">
        <f>IF('Crisis Indicator Data'!#REF!="No Data",1,IF(#REF!&lt;&gt;"",1,0))</f>
        <v>#REF!</v>
      </c>
      <c r="Q59" s="208" t="e">
        <f>IF('Crisis Indicator Data'!#REF!="No Data",1,IF(#REF!&lt;&gt;"",1,0))</f>
        <v>#REF!</v>
      </c>
      <c r="R59" s="208" t="e">
        <f>IF('Crisis Indicator Data'!#REF!="No Data",1,IF(#REF!&lt;&gt;"",1,0))</f>
        <v>#REF!</v>
      </c>
      <c r="S59" s="208" t="e">
        <f>IF('Crisis Indicator Data'!#REF!="No Data",1,IF(#REF!&lt;&gt;"",1,0))</f>
        <v>#REF!</v>
      </c>
      <c r="T59" s="208" t="e">
        <f>IF('Crisis Indicator Data'!#REF!="No Data",1,IF(#REF!&lt;&gt;"",1,0))</f>
        <v>#REF!</v>
      </c>
      <c r="U59" s="208" t="e">
        <f>IF('Crisis Indicator Data'!#REF!="No Data",1,IF(#REF!&lt;&gt;"",1,0))</f>
        <v>#REF!</v>
      </c>
      <c r="V59" s="208" t="e">
        <f>IF('Crisis Indicator Data'!#REF!="No Data",1,IF(#REF!&lt;&gt;"",1,0))</f>
        <v>#REF!</v>
      </c>
      <c r="W59" s="208" t="e">
        <f>IF('Crisis Indicator Data'!#REF!="No Data",1,IF(#REF!&lt;&gt;"",1,0))</f>
        <v>#REF!</v>
      </c>
      <c r="X59" s="208" t="e">
        <f>IF('Crisis Indicator Data'!#REF!="No Data",1,IF(#REF!&lt;&gt;"",1,0))</f>
        <v>#REF!</v>
      </c>
      <c r="Y59" s="208" t="e">
        <f>IF('Crisis Indicator Data'!#REF!="No Data",1,IF(#REF!&lt;&gt;"",1,0))</f>
        <v>#REF!</v>
      </c>
      <c r="Z59" s="208" t="e">
        <f>IF('Crisis Indicator Data'!#REF!="No Data",1,IF(#REF!&lt;&gt;"",1,0))</f>
        <v>#REF!</v>
      </c>
      <c r="AA59" s="208" t="e">
        <f>IF('Crisis Indicator Data'!#REF!="No Data",1,IF(#REF!&lt;&gt;"",1,0))</f>
        <v>#REF!</v>
      </c>
      <c r="AB59" s="208" t="e">
        <f>IF('Crisis Indicator Data'!#REF!="No Data",1,IF(#REF!&lt;&gt;"",1,0))</f>
        <v>#REF!</v>
      </c>
      <c r="AC59" s="208" t="e">
        <f>IF('Crisis Indicator Data'!#REF!="No Data",1,IF(#REF!&lt;&gt;"",1,0))</f>
        <v>#REF!</v>
      </c>
      <c r="AD59" s="208" t="e">
        <f>IF('Crisis Indicator Data'!#REF!="No Data",1,IF(#REF!&lt;&gt;"",1,0))</f>
        <v>#REF!</v>
      </c>
      <c r="AE59" s="208" t="e">
        <f>IF('Crisis Indicator Data'!#REF!="No Data",1,IF(#REF!&lt;&gt;"",1,0))</f>
        <v>#REF!</v>
      </c>
      <c r="AF59" s="208" t="e">
        <f>IF('Crisis Indicator Data'!#REF!="No Data",1,IF(#REF!&lt;&gt;"",1,0))</f>
        <v>#REF!</v>
      </c>
      <c r="AG59" s="208" t="e">
        <f>IF('Crisis Indicator Data'!#REF!="No Data",1,IF(#REF!&lt;&gt;"",1,0))</f>
        <v>#REF!</v>
      </c>
      <c r="AH59" s="208" t="e">
        <f>IF('Crisis Indicator Data'!#REF!="No Data",1,IF(#REF!&lt;&gt;"",1,0))</f>
        <v>#REF!</v>
      </c>
      <c r="AI59" s="208" t="e">
        <f>IF('Crisis Indicator Data'!#REF!="No Data",1,IF(#REF!&lt;&gt;"",1,0))</f>
        <v>#REF!</v>
      </c>
      <c r="AJ59" s="208" t="e">
        <f>IF('Crisis Indicator Data'!#REF!="No Data",1,IF(#REF!&lt;&gt;"",1,0))</f>
        <v>#REF!</v>
      </c>
      <c r="AK59" s="208" t="e">
        <f>IF('Crisis Indicator Data'!#REF!="No Data",1,IF(#REF!&lt;&gt;"",1,0))</f>
        <v>#REF!</v>
      </c>
      <c r="AL59" s="208" t="e">
        <f>IF('Crisis Indicator Data'!#REF!="No Data",1,IF(#REF!&lt;&gt;"",1,0))</f>
        <v>#REF!</v>
      </c>
      <c r="AM59" s="208" t="e">
        <f>IF('Crisis Indicator Data'!#REF!="No Data",1,IF(#REF!&lt;&gt;"",1,0))</f>
        <v>#REF!</v>
      </c>
      <c r="AN59" s="208" t="e">
        <f>IF('Crisis Indicator Data'!#REF!="No Data",1,IF(#REF!&lt;&gt;"",1,0))</f>
        <v>#REF!</v>
      </c>
      <c r="AO59" s="208" t="e">
        <f>IF('Crisis Indicator Data'!#REF!="No Data",1,IF(#REF!&lt;&gt;"",1,0))</f>
        <v>#REF!</v>
      </c>
      <c r="AP59" s="208" t="e">
        <f>IF('Crisis Indicator Data'!#REF!="No Data",1,IF(#REF!&lt;&gt;"",1,0))</f>
        <v>#REF!</v>
      </c>
      <c r="AQ59" s="208" t="e">
        <f>IF('Crisis Indicator Data'!#REF!="No Data",1,IF(#REF!&lt;&gt;"",1,0))</f>
        <v>#REF!</v>
      </c>
      <c r="AR59" s="208" t="e">
        <f>IF('Crisis Indicator Data'!#REF!="No Data",1,IF(#REF!&lt;&gt;"",1,0))</f>
        <v>#REF!</v>
      </c>
      <c r="AS59" s="208" t="e">
        <f>IF('Crisis Indicator Data'!#REF!="No Data",1,IF(#REF!&lt;&gt;"",1,0))</f>
        <v>#REF!</v>
      </c>
      <c r="AT59" s="208" t="e">
        <f>IF('Crisis Indicator Data'!#REF!="No Data",1,IF(#REF!&lt;&gt;"",1,0))</f>
        <v>#REF!</v>
      </c>
      <c r="AU59" s="208" t="e">
        <f>IF('Crisis Indicator Data'!#REF!="No Data",1,IF(#REF!&lt;&gt;"",1,0))</f>
        <v>#REF!</v>
      </c>
      <c r="AV59" s="208" t="e">
        <f>IF('Crisis Indicator Data'!#REF!="No Data",1,IF(#REF!&lt;&gt;"",1,0))</f>
        <v>#REF!</v>
      </c>
      <c r="AW59" s="208" t="e">
        <f>IF('Crisis Indicator Data'!#REF!="No Data",1,IF(#REF!&lt;&gt;"",1,0))</f>
        <v>#REF!</v>
      </c>
      <c r="AX59" s="208" t="e">
        <f>IF('Crisis Indicator Data'!#REF!="No Data",1,IF(#REF!&lt;&gt;"",1,0))</f>
        <v>#REF!</v>
      </c>
      <c r="AY59" s="208" t="e">
        <f>IF('Crisis Indicator Data'!#REF!="No Data",1,IF(#REF!&lt;&gt;"",1,0))</f>
        <v>#REF!</v>
      </c>
      <c r="AZ59" s="208" t="e">
        <f>IF('Crisis Indicator Data'!#REF!="No Data",1,IF(#REF!&lt;&gt;"",1,0))</f>
        <v>#REF!</v>
      </c>
      <c r="BA59" t="e">
        <f t="shared" si="2"/>
        <v>#REF!</v>
      </c>
      <c r="BB59" s="22" t="e">
        <f t="shared" si="3"/>
        <v>#REF!</v>
      </c>
    </row>
    <row r="60" spans="1:54" x14ac:dyDescent="0.35">
      <c r="A60" t="s">
        <v>7464</v>
      </c>
      <c r="B60" s="208" t="e">
        <f>IF('Crisis Indicator Data'!#REF!="No Data",1,IF(#REF!&lt;&gt;"",1,0))</f>
        <v>#REF!</v>
      </c>
      <c r="C60" s="208" t="e">
        <f>IF('Crisis Indicator Data'!#REF!="No Data",1,IF(#REF!&lt;&gt;"",1,0))</f>
        <v>#REF!</v>
      </c>
      <c r="D60" s="208" t="e">
        <f>IF('Crisis Indicator Data'!#REF!="No Data",1,IF(#REF!&lt;&gt;"",1,0))</f>
        <v>#REF!</v>
      </c>
      <c r="E60" s="208" t="e">
        <f>IF('Crisis Indicator Data'!#REF!="No Data",1,IF(#REF!&lt;&gt;"",1,0))</f>
        <v>#REF!</v>
      </c>
      <c r="F60" s="208" t="e">
        <f>IF('Crisis Indicator Data'!#REF!="No Data",1,IF(#REF!&lt;&gt;"",1,0))</f>
        <v>#REF!</v>
      </c>
      <c r="G60" s="208" t="e">
        <f>IF('Crisis Indicator Data'!#REF!="No Data",1,IF(#REF!&lt;&gt;"",1,0))</f>
        <v>#REF!</v>
      </c>
      <c r="H60" s="208" t="e">
        <f>IF('Crisis Indicator Data'!#REF!="No Data",1,IF(#REF!&lt;&gt;"",1,0))</f>
        <v>#REF!</v>
      </c>
      <c r="I60" s="208" t="e">
        <f>IF('Crisis Indicator Data'!#REF!="No Data",1,IF(#REF!&lt;&gt;"",1,0))</f>
        <v>#REF!</v>
      </c>
      <c r="J60" s="208" t="e">
        <f>IF('Crisis Indicator Data'!#REF!="No Data",1,IF(#REF!&lt;&gt;"",1,0))</f>
        <v>#REF!</v>
      </c>
      <c r="K60" s="208" t="e">
        <f>IF('Crisis Indicator Data'!#REF!="No Data",1,IF(#REF!&lt;&gt;"",1,0))</f>
        <v>#REF!</v>
      </c>
      <c r="L60" s="208" t="e">
        <f>IF('Crisis Indicator Data'!#REF!="No Data",1,IF(#REF!&lt;&gt;"",1,0))</f>
        <v>#REF!</v>
      </c>
      <c r="M60" s="208" t="e">
        <f>IF('Crisis Indicator Data'!#REF!="No Data",1,IF(#REF!&lt;&gt;"",1,0))</f>
        <v>#REF!</v>
      </c>
      <c r="N60" s="208" t="e">
        <f>IF('Crisis Indicator Data'!#REF!="No Data",1,IF(#REF!&lt;&gt;"",1,0))</f>
        <v>#REF!</v>
      </c>
      <c r="O60" s="208" t="e">
        <f>IF('Crisis Indicator Data'!#REF!="No Data",1,IF(#REF!&lt;&gt;"",1,0))</f>
        <v>#REF!</v>
      </c>
      <c r="P60" s="208" t="e">
        <f>IF('Crisis Indicator Data'!#REF!="No Data",1,IF(#REF!&lt;&gt;"",1,0))</f>
        <v>#REF!</v>
      </c>
      <c r="Q60" s="208" t="e">
        <f>IF('Crisis Indicator Data'!#REF!="No Data",1,IF(#REF!&lt;&gt;"",1,0))</f>
        <v>#REF!</v>
      </c>
      <c r="R60" s="208" t="e">
        <f>IF('Crisis Indicator Data'!#REF!="No Data",1,IF(#REF!&lt;&gt;"",1,0))</f>
        <v>#REF!</v>
      </c>
      <c r="S60" s="208" t="e">
        <f>IF('Crisis Indicator Data'!#REF!="No Data",1,IF(#REF!&lt;&gt;"",1,0))</f>
        <v>#REF!</v>
      </c>
      <c r="T60" s="208" t="e">
        <f>IF('Crisis Indicator Data'!#REF!="No Data",1,IF(#REF!&lt;&gt;"",1,0))</f>
        <v>#REF!</v>
      </c>
      <c r="U60" s="208" t="e">
        <f>IF('Crisis Indicator Data'!#REF!="No Data",1,IF(#REF!&lt;&gt;"",1,0))</f>
        <v>#REF!</v>
      </c>
      <c r="V60" s="208" t="e">
        <f>IF('Crisis Indicator Data'!#REF!="No Data",1,IF(#REF!&lt;&gt;"",1,0))</f>
        <v>#REF!</v>
      </c>
      <c r="W60" s="208" t="e">
        <f>IF('Crisis Indicator Data'!#REF!="No Data",1,IF(#REF!&lt;&gt;"",1,0))</f>
        <v>#REF!</v>
      </c>
      <c r="X60" s="208" t="e">
        <f>IF('Crisis Indicator Data'!#REF!="No Data",1,IF(#REF!&lt;&gt;"",1,0))</f>
        <v>#REF!</v>
      </c>
      <c r="Y60" s="208" t="e">
        <f>IF('Crisis Indicator Data'!#REF!="No Data",1,IF(#REF!&lt;&gt;"",1,0))</f>
        <v>#REF!</v>
      </c>
      <c r="Z60" s="208" t="e">
        <f>IF('Crisis Indicator Data'!#REF!="No Data",1,IF(#REF!&lt;&gt;"",1,0))</f>
        <v>#REF!</v>
      </c>
      <c r="AA60" s="208" t="e">
        <f>IF('Crisis Indicator Data'!#REF!="No Data",1,IF(#REF!&lt;&gt;"",1,0))</f>
        <v>#REF!</v>
      </c>
      <c r="AB60" s="208" t="e">
        <f>IF('Crisis Indicator Data'!#REF!="No Data",1,IF(#REF!&lt;&gt;"",1,0))</f>
        <v>#REF!</v>
      </c>
      <c r="AC60" s="208" t="e">
        <f>IF('Crisis Indicator Data'!#REF!="No Data",1,IF(#REF!&lt;&gt;"",1,0))</f>
        <v>#REF!</v>
      </c>
      <c r="AD60" s="208" t="e">
        <f>IF('Crisis Indicator Data'!#REF!="No Data",1,IF(#REF!&lt;&gt;"",1,0))</f>
        <v>#REF!</v>
      </c>
      <c r="AE60" s="208" t="e">
        <f>IF('Crisis Indicator Data'!#REF!="No Data",1,IF(#REF!&lt;&gt;"",1,0))</f>
        <v>#REF!</v>
      </c>
      <c r="AF60" s="208" t="e">
        <f>IF('Crisis Indicator Data'!#REF!="No Data",1,IF(#REF!&lt;&gt;"",1,0))</f>
        <v>#REF!</v>
      </c>
      <c r="AG60" s="208" t="e">
        <f>IF('Crisis Indicator Data'!#REF!="No Data",1,IF(#REF!&lt;&gt;"",1,0))</f>
        <v>#REF!</v>
      </c>
      <c r="AH60" s="208" t="e">
        <f>IF('Crisis Indicator Data'!#REF!="No Data",1,IF(#REF!&lt;&gt;"",1,0))</f>
        <v>#REF!</v>
      </c>
      <c r="AI60" s="208" t="e">
        <f>IF('Crisis Indicator Data'!#REF!="No Data",1,IF(#REF!&lt;&gt;"",1,0))</f>
        <v>#REF!</v>
      </c>
      <c r="AJ60" s="208" t="e">
        <f>IF('Crisis Indicator Data'!#REF!="No Data",1,IF(#REF!&lt;&gt;"",1,0))</f>
        <v>#REF!</v>
      </c>
      <c r="AK60" s="208" t="e">
        <f>IF('Crisis Indicator Data'!#REF!="No Data",1,IF(#REF!&lt;&gt;"",1,0))</f>
        <v>#REF!</v>
      </c>
      <c r="AL60" s="208" t="e">
        <f>IF('Crisis Indicator Data'!#REF!="No Data",1,IF(#REF!&lt;&gt;"",1,0))</f>
        <v>#REF!</v>
      </c>
      <c r="AM60" s="208" t="e">
        <f>IF('Crisis Indicator Data'!#REF!="No Data",1,IF(#REF!&lt;&gt;"",1,0))</f>
        <v>#REF!</v>
      </c>
      <c r="AN60" s="208" t="e">
        <f>IF('Crisis Indicator Data'!#REF!="No Data",1,IF(#REF!&lt;&gt;"",1,0))</f>
        <v>#REF!</v>
      </c>
      <c r="AO60" s="208" t="e">
        <f>IF('Crisis Indicator Data'!#REF!="No Data",1,IF(#REF!&lt;&gt;"",1,0))</f>
        <v>#REF!</v>
      </c>
      <c r="AP60" s="208" t="e">
        <f>IF('Crisis Indicator Data'!#REF!="No Data",1,IF(#REF!&lt;&gt;"",1,0))</f>
        <v>#REF!</v>
      </c>
      <c r="AQ60" s="208" t="e">
        <f>IF('Crisis Indicator Data'!#REF!="No Data",1,IF(#REF!&lt;&gt;"",1,0))</f>
        <v>#REF!</v>
      </c>
      <c r="AR60" s="208" t="e">
        <f>IF('Crisis Indicator Data'!#REF!="No Data",1,IF(#REF!&lt;&gt;"",1,0))</f>
        <v>#REF!</v>
      </c>
      <c r="AS60" s="208" t="e">
        <f>IF('Crisis Indicator Data'!#REF!="No Data",1,IF(#REF!&lt;&gt;"",1,0))</f>
        <v>#REF!</v>
      </c>
      <c r="AT60" s="208" t="e">
        <f>IF('Crisis Indicator Data'!#REF!="No Data",1,IF(#REF!&lt;&gt;"",1,0))</f>
        <v>#REF!</v>
      </c>
      <c r="AU60" s="208" t="e">
        <f>IF('Crisis Indicator Data'!#REF!="No Data",1,IF(#REF!&lt;&gt;"",1,0))</f>
        <v>#REF!</v>
      </c>
      <c r="AV60" s="208" t="e">
        <f>IF('Crisis Indicator Data'!#REF!="No Data",1,IF(#REF!&lt;&gt;"",1,0))</f>
        <v>#REF!</v>
      </c>
      <c r="AW60" s="208" t="e">
        <f>IF('Crisis Indicator Data'!#REF!="No Data",1,IF(#REF!&lt;&gt;"",1,0))</f>
        <v>#REF!</v>
      </c>
      <c r="AX60" s="208" t="e">
        <f>IF('Crisis Indicator Data'!#REF!="No Data",1,IF(#REF!&lt;&gt;"",1,0))</f>
        <v>#REF!</v>
      </c>
      <c r="AY60" s="208" t="e">
        <f>IF('Crisis Indicator Data'!#REF!="No Data",1,IF(#REF!&lt;&gt;"",1,0))</f>
        <v>#REF!</v>
      </c>
      <c r="AZ60" s="208" t="e">
        <f>IF('Crisis Indicator Data'!#REF!="No Data",1,IF(#REF!&lt;&gt;"",1,0))</f>
        <v>#REF!</v>
      </c>
      <c r="BA60" t="e">
        <f t="shared" si="2"/>
        <v>#REF!</v>
      </c>
      <c r="BB60" s="22" t="e">
        <f t="shared" si="3"/>
        <v>#REF!</v>
      </c>
    </row>
    <row r="61" spans="1:54" x14ac:dyDescent="0.35">
      <c r="A61" t="s">
        <v>7466</v>
      </c>
      <c r="B61" s="208" t="e">
        <f>IF('Crisis Indicator Data'!#REF!="No Data",1,IF(#REF!&lt;&gt;"",1,0))</f>
        <v>#REF!</v>
      </c>
      <c r="C61" s="208" t="e">
        <f>IF('Crisis Indicator Data'!#REF!="No Data",1,IF(#REF!&lt;&gt;"",1,0))</f>
        <v>#REF!</v>
      </c>
      <c r="D61" s="208" t="e">
        <f>IF('Crisis Indicator Data'!#REF!="No Data",1,IF(#REF!&lt;&gt;"",1,0))</f>
        <v>#REF!</v>
      </c>
      <c r="E61" s="208" t="e">
        <f>IF('Crisis Indicator Data'!#REF!="No Data",1,IF(#REF!&lt;&gt;"",1,0))</f>
        <v>#REF!</v>
      </c>
      <c r="F61" s="208" t="e">
        <f>IF('Crisis Indicator Data'!#REF!="No Data",1,IF(#REF!&lt;&gt;"",1,0))</f>
        <v>#REF!</v>
      </c>
      <c r="G61" s="208" t="e">
        <f>IF('Crisis Indicator Data'!#REF!="No Data",1,IF(#REF!&lt;&gt;"",1,0))</f>
        <v>#REF!</v>
      </c>
      <c r="H61" s="208" t="e">
        <f>IF('Crisis Indicator Data'!#REF!="No Data",1,IF(#REF!&lt;&gt;"",1,0))</f>
        <v>#REF!</v>
      </c>
      <c r="I61" s="208" t="e">
        <f>IF('Crisis Indicator Data'!#REF!="No Data",1,IF(#REF!&lt;&gt;"",1,0))</f>
        <v>#REF!</v>
      </c>
      <c r="J61" s="208" t="e">
        <f>IF('Crisis Indicator Data'!#REF!="No Data",1,IF(#REF!&lt;&gt;"",1,0))</f>
        <v>#REF!</v>
      </c>
      <c r="K61" s="208" t="e">
        <f>IF('Crisis Indicator Data'!#REF!="No Data",1,IF(#REF!&lt;&gt;"",1,0))</f>
        <v>#REF!</v>
      </c>
      <c r="L61" s="208" t="e">
        <f>IF('Crisis Indicator Data'!#REF!="No Data",1,IF(#REF!&lt;&gt;"",1,0))</f>
        <v>#REF!</v>
      </c>
      <c r="M61" s="208" t="e">
        <f>IF('Crisis Indicator Data'!#REF!="No Data",1,IF(#REF!&lt;&gt;"",1,0))</f>
        <v>#REF!</v>
      </c>
      <c r="N61" s="208" t="e">
        <f>IF('Crisis Indicator Data'!#REF!="No Data",1,IF(#REF!&lt;&gt;"",1,0))</f>
        <v>#REF!</v>
      </c>
      <c r="O61" s="208" t="e">
        <f>IF('Crisis Indicator Data'!#REF!="No Data",1,IF(#REF!&lt;&gt;"",1,0))</f>
        <v>#REF!</v>
      </c>
      <c r="P61" s="208" t="e">
        <f>IF('Crisis Indicator Data'!#REF!="No Data",1,IF(#REF!&lt;&gt;"",1,0))</f>
        <v>#REF!</v>
      </c>
      <c r="Q61" s="208" t="e">
        <f>IF('Crisis Indicator Data'!#REF!="No Data",1,IF(#REF!&lt;&gt;"",1,0))</f>
        <v>#REF!</v>
      </c>
      <c r="R61" s="208" t="e">
        <f>IF('Crisis Indicator Data'!#REF!="No Data",1,IF(#REF!&lt;&gt;"",1,0))</f>
        <v>#REF!</v>
      </c>
      <c r="S61" s="208" t="e">
        <f>IF('Crisis Indicator Data'!#REF!="No Data",1,IF(#REF!&lt;&gt;"",1,0))</f>
        <v>#REF!</v>
      </c>
      <c r="T61" s="208" t="e">
        <f>IF('Crisis Indicator Data'!#REF!="No Data",1,IF(#REF!&lt;&gt;"",1,0))</f>
        <v>#REF!</v>
      </c>
      <c r="U61" s="208" t="e">
        <f>IF('Crisis Indicator Data'!#REF!="No Data",1,IF(#REF!&lt;&gt;"",1,0))</f>
        <v>#REF!</v>
      </c>
      <c r="V61" s="208" t="e">
        <f>IF('Crisis Indicator Data'!#REF!="No Data",1,IF(#REF!&lt;&gt;"",1,0))</f>
        <v>#REF!</v>
      </c>
      <c r="W61" s="208" t="e">
        <f>IF('Crisis Indicator Data'!#REF!="No Data",1,IF(#REF!&lt;&gt;"",1,0))</f>
        <v>#REF!</v>
      </c>
      <c r="X61" s="208" t="e">
        <f>IF('Crisis Indicator Data'!#REF!="No Data",1,IF(#REF!&lt;&gt;"",1,0))</f>
        <v>#REF!</v>
      </c>
      <c r="Y61" s="208" t="e">
        <f>IF('Crisis Indicator Data'!#REF!="No Data",1,IF(#REF!&lt;&gt;"",1,0))</f>
        <v>#REF!</v>
      </c>
      <c r="Z61" s="208" t="e">
        <f>IF('Crisis Indicator Data'!#REF!="No Data",1,IF(#REF!&lt;&gt;"",1,0))</f>
        <v>#REF!</v>
      </c>
      <c r="AA61" s="208" t="e">
        <f>IF('Crisis Indicator Data'!#REF!="No Data",1,IF(#REF!&lt;&gt;"",1,0))</f>
        <v>#REF!</v>
      </c>
      <c r="AB61" s="208" t="e">
        <f>IF('Crisis Indicator Data'!#REF!="No Data",1,IF(#REF!&lt;&gt;"",1,0))</f>
        <v>#REF!</v>
      </c>
      <c r="AC61" s="208" t="e">
        <f>IF('Crisis Indicator Data'!#REF!="No Data",1,IF(#REF!&lt;&gt;"",1,0))</f>
        <v>#REF!</v>
      </c>
      <c r="AD61" s="208" t="e">
        <f>IF('Crisis Indicator Data'!#REF!="No Data",1,IF(#REF!&lt;&gt;"",1,0))</f>
        <v>#REF!</v>
      </c>
      <c r="AE61" s="208" t="e">
        <f>IF('Crisis Indicator Data'!#REF!="No Data",1,IF(#REF!&lt;&gt;"",1,0))</f>
        <v>#REF!</v>
      </c>
      <c r="AF61" s="208" t="e">
        <f>IF('Crisis Indicator Data'!#REF!="No Data",1,IF(#REF!&lt;&gt;"",1,0))</f>
        <v>#REF!</v>
      </c>
      <c r="AG61" s="208" t="e">
        <f>IF('Crisis Indicator Data'!#REF!="No Data",1,IF(#REF!&lt;&gt;"",1,0))</f>
        <v>#REF!</v>
      </c>
      <c r="AH61" s="208" t="e">
        <f>IF('Crisis Indicator Data'!#REF!="No Data",1,IF(#REF!&lt;&gt;"",1,0))</f>
        <v>#REF!</v>
      </c>
      <c r="AI61" s="208" t="e">
        <f>IF('Crisis Indicator Data'!#REF!="No Data",1,IF(#REF!&lt;&gt;"",1,0))</f>
        <v>#REF!</v>
      </c>
      <c r="AJ61" s="208" t="e">
        <f>IF('Crisis Indicator Data'!#REF!="No Data",1,IF(#REF!&lt;&gt;"",1,0))</f>
        <v>#REF!</v>
      </c>
      <c r="AK61" s="208" t="e">
        <f>IF('Crisis Indicator Data'!#REF!="No Data",1,IF(#REF!&lt;&gt;"",1,0))</f>
        <v>#REF!</v>
      </c>
      <c r="AL61" s="208" t="e">
        <f>IF('Crisis Indicator Data'!#REF!="No Data",1,IF(#REF!&lt;&gt;"",1,0))</f>
        <v>#REF!</v>
      </c>
      <c r="AM61" s="208" t="e">
        <f>IF('Crisis Indicator Data'!#REF!="No Data",1,IF(#REF!&lt;&gt;"",1,0))</f>
        <v>#REF!</v>
      </c>
      <c r="AN61" s="208" t="e">
        <f>IF('Crisis Indicator Data'!#REF!="No Data",1,IF(#REF!&lt;&gt;"",1,0))</f>
        <v>#REF!</v>
      </c>
      <c r="AO61" s="208" t="e">
        <f>IF('Crisis Indicator Data'!#REF!="No Data",1,IF(#REF!&lt;&gt;"",1,0))</f>
        <v>#REF!</v>
      </c>
      <c r="AP61" s="208" t="e">
        <f>IF('Crisis Indicator Data'!#REF!="No Data",1,IF(#REF!&lt;&gt;"",1,0))</f>
        <v>#REF!</v>
      </c>
      <c r="AQ61" s="208" t="e">
        <f>IF('Crisis Indicator Data'!#REF!="No Data",1,IF(#REF!&lt;&gt;"",1,0))</f>
        <v>#REF!</v>
      </c>
      <c r="AR61" s="208" t="e">
        <f>IF('Crisis Indicator Data'!#REF!="No Data",1,IF(#REF!&lt;&gt;"",1,0))</f>
        <v>#REF!</v>
      </c>
      <c r="AS61" s="208" t="e">
        <f>IF('Crisis Indicator Data'!#REF!="No Data",1,IF(#REF!&lt;&gt;"",1,0))</f>
        <v>#REF!</v>
      </c>
      <c r="AT61" s="208" t="e">
        <f>IF('Crisis Indicator Data'!#REF!="No Data",1,IF(#REF!&lt;&gt;"",1,0))</f>
        <v>#REF!</v>
      </c>
      <c r="AU61" s="208" t="e">
        <f>IF('Crisis Indicator Data'!#REF!="No Data",1,IF(#REF!&lt;&gt;"",1,0))</f>
        <v>#REF!</v>
      </c>
      <c r="AV61" s="208" t="e">
        <f>IF('Crisis Indicator Data'!#REF!="No Data",1,IF(#REF!&lt;&gt;"",1,0))</f>
        <v>#REF!</v>
      </c>
      <c r="AW61" s="208" t="e">
        <f>IF('Crisis Indicator Data'!#REF!="No Data",1,IF(#REF!&lt;&gt;"",1,0))</f>
        <v>#REF!</v>
      </c>
      <c r="AX61" s="208" t="e">
        <f>IF('Crisis Indicator Data'!#REF!="No Data",1,IF(#REF!&lt;&gt;"",1,0))</f>
        <v>#REF!</v>
      </c>
      <c r="AY61" s="208" t="e">
        <f>IF('Crisis Indicator Data'!#REF!="No Data",1,IF(#REF!&lt;&gt;"",1,0))</f>
        <v>#REF!</v>
      </c>
      <c r="AZ61" s="208" t="e">
        <f>IF('Crisis Indicator Data'!#REF!="No Data",1,IF(#REF!&lt;&gt;"",1,0))</f>
        <v>#REF!</v>
      </c>
      <c r="BA61" t="e">
        <f t="shared" si="2"/>
        <v>#REF!</v>
      </c>
      <c r="BB61" s="22" t="e">
        <f t="shared" si="3"/>
        <v>#REF!</v>
      </c>
    </row>
    <row r="62" spans="1:54" x14ac:dyDescent="0.35">
      <c r="A62" t="s">
        <v>7468</v>
      </c>
      <c r="B62" s="208" t="e">
        <f>IF('Crisis Indicator Data'!#REF!="No Data",1,IF(#REF!&lt;&gt;"",1,0))</f>
        <v>#REF!</v>
      </c>
      <c r="C62" s="208" t="e">
        <f>IF('Crisis Indicator Data'!#REF!="No Data",1,IF(#REF!&lt;&gt;"",1,0))</f>
        <v>#REF!</v>
      </c>
      <c r="D62" s="208" t="e">
        <f>IF('Crisis Indicator Data'!#REF!="No Data",1,IF(#REF!&lt;&gt;"",1,0))</f>
        <v>#REF!</v>
      </c>
      <c r="E62" s="208" t="e">
        <f>IF('Crisis Indicator Data'!#REF!="No Data",1,IF(#REF!&lt;&gt;"",1,0))</f>
        <v>#REF!</v>
      </c>
      <c r="F62" s="208" t="e">
        <f>IF('Crisis Indicator Data'!#REF!="No Data",1,IF(#REF!&lt;&gt;"",1,0))</f>
        <v>#REF!</v>
      </c>
      <c r="G62" s="208" t="e">
        <f>IF('Crisis Indicator Data'!#REF!="No Data",1,IF(#REF!&lt;&gt;"",1,0))</f>
        <v>#REF!</v>
      </c>
      <c r="H62" s="208" t="e">
        <f>IF('Crisis Indicator Data'!#REF!="No Data",1,IF(#REF!&lt;&gt;"",1,0))</f>
        <v>#REF!</v>
      </c>
      <c r="I62" s="208" t="e">
        <f>IF('Crisis Indicator Data'!#REF!="No Data",1,IF(#REF!&lt;&gt;"",1,0))</f>
        <v>#REF!</v>
      </c>
      <c r="J62" s="208" t="e">
        <f>IF('Crisis Indicator Data'!#REF!="No Data",1,IF(#REF!&lt;&gt;"",1,0))</f>
        <v>#REF!</v>
      </c>
      <c r="K62" s="208" t="e">
        <f>IF('Crisis Indicator Data'!#REF!="No Data",1,IF(#REF!&lt;&gt;"",1,0))</f>
        <v>#REF!</v>
      </c>
      <c r="L62" s="208" t="e">
        <f>IF('Crisis Indicator Data'!#REF!="No Data",1,IF(#REF!&lt;&gt;"",1,0))</f>
        <v>#REF!</v>
      </c>
      <c r="M62" s="208" t="e">
        <f>IF('Crisis Indicator Data'!#REF!="No Data",1,IF(#REF!&lt;&gt;"",1,0))</f>
        <v>#REF!</v>
      </c>
      <c r="N62" s="208" t="e">
        <f>IF('Crisis Indicator Data'!#REF!="No Data",1,IF(#REF!&lt;&gt;"",1,0))</f>
        <v>#REF!</v>
      </c>
      <c r="O62" s="208" t="e">
        <f>IF('Crisis Indicator Data'!#REF!="No Data",1,IF(#REF!&lt;&gt;"",1,0))</f>
        <v>#REF!</v>
      </c>
      <c r="P62" s="208" t="e">
        <f>IF('Crisis Indicator Data'!#REF!="No Data",1,IF(#REF!&lt;&gt;"",1,0))</f>
        <v>#REF!</v>
      </c>
      <c r="Q62" s="208" t="e">
        <f>IF('Crisis Indicator Data'!#REF!="No Data",1,IF(#REF!&lt;&gt;"",1,0))</f>
        <v>#REF!</v>
      </c>
      <c r="R62" s="208" t="e">
        <f>IF('Crisis Indicator Data'!#REF!="No Data",1,IF(#REF!&lt;&gt;"",1,0))</f>
        <v>#REF!</v>
      </c>
      <c r="S62" s="208" t="e">
        <f>IF('Crisis Indicator Data'!#REF!="No Data",1,IF(#REF!&lt;&gt;"",1,0))</f>
        <v>#REF!</v>
      </c>
      <c r="T62" s="208" t="e">
        <f>IF('Crisis Indicator Data'!#REF!="No Data",1,IF(#REF!&lt;&gt;"",1,0))</f>
        <v>#REF!</v>
      </c>
      <c r="U62" s="208" t="e">
        <f>IF('Crisis Indicator Data'!#REF!="No Data",1,IF(#REF!&lt;&gt;"",1,0))</f>
        <v>#REF!</v>
      </c>
      <c r="V62" s="208" t="e">
        <f>IF('Crisis Indicator Data'!#REF!="No Data",1,IF(#REF!&lt;&gt;"",1,0))</f>
        <v>#REF!</v>
      </c>
      <c r="W62" s="208" t="e">
        <f>IF('Crisis Indicator Data'!#REF!="No Data",1,IF(#REF!&lt;&gt;"",1,0))</f>
        <v>#REF!</v>
      </c>
      <c r="X62" s="208" t="e">
        <f>IF('Crisis Indicator Data'!#REF!="No Data",1,IF(#REF!&lt;&gt;"",1,0))</f>
        <v>#REF!</v>
      </c>
      <c r="Y62" s="208" t="e">
        <f>IF('Crisis Indicator Data'!#REF!="No Data",1,IF(#REF!&lt;&gt;"",1,0))</f>
        <v>#REF!</v>
      </c>
      <c r="Z62" s="208" t="e">
        <f>IF('Crisis Indicator Data'!#REF!="No Data",1,IF(#REF!&lt;&gt;"",1,0))</f>
        <v>#REF!</v>
      </c>
      <c r="AA62" s="208" t="e">
        <f>IF('Crisis Indicator Data'!#REF!="No Data",1,IF(#REF!&lt;&gt;"",1,0))</f>
        <v>#REF!</v>
      </c>
      <c r="AB62" s="208" t="e">
        <f>IF('Crisis Indicator Data'!#REF!="No Data",1,IF(#REF!&lt;&gt;"",1,0))</f>
        <v>#REF!</v>
      </c>
      <c r="AC62" s="208" t="e">
        <f>IF('Crisis Indicator Data'!#REF!="No Data",1,IF(#REF!&lt;&gt;"",1,0))</f>
        <v>#REF!</v>
      </c>
      <c r="AD62" s="208" t="e">
        <f>IF('Crisis Indicator Data'!#REF!="No Data",1,IF(#REF!&lt;&gt;"",1,0))</f>
        <v>#REF!</v>
      </c>
      <c r="AE62" s="208" t="e">
        <f>IF('Crisis Indicator Data'!#REF!="No Data",1,IF(#REF!&lt;&gt;"",1,0))</f>
        <v>#REF!</v>
      </c>
      <c r="AF62" s="208" t="e">
        <f>IF('Crisis Indicator Data'!#REF!="No Data",1,IF(#REF!&lt;&gt;"",1,0))</f>
        <v>#REF!</v>
      </c>
      <c r="AG62" s="208" t="e">
        <f>IF('Crisis Indicator Data'!#REF!="No Data",1,IF(#REF!&lt;&gt;"",1,0))</f>
        <v>#REF!</v>
      </c>
      <c r="AH62" s="208" t="e">
        <f>IF('Crisis Indicator Data'!#REF!="No Data",1,IF(#REF!&lt;&gt;"",1,0))</f>
        <v>#REF!</v>
      </c>
      <c r="AI62" s="208" t="e">
        <f>IF('Crisis Indicator Data'!#REF!="No Data",1,IF(#REF!&lt;&gt;"",1,0))</f>
        <v>#REF!</v>
      </c>
      <c r="AJ62" s="208" t="e">
        <f>IF('Crisis Indicator Data'!#REF!="No Data",1,IF(#REF!&lt;&gt;"",1,0))</f>
        <v>#REF!</v>
      </c>
      <c r="AK62" s="208" t="e">
        <f>IF('Crisis Indicator Data'!#REF!="No Data",1,IF(#REF!&lt;&gt;"",1,0))</f>
        <v>#REF!</v>
      </c>
      <c r="AL62" s="208" t="e">
        <f>IF('Crisis Indicator Data'!#REF!="No Data",1,IF(#REF!&lt;&gt;"",1,0))</f>
        <v>#REF!</v>
      </c>
      <c r="AM62" s="208" t="e">
        <f>IF('Crisis Indicator Data'!#REF!="No Data",1,IF(#REF!&lt;&gt;"",1,0))</f>
        <v>#REF!</v>
      </c>
      <c r="AN62" s="208" t="e">
        <f>IF('Crisis Indicator Data'!#REF!="No Data",1,IF(#REF!&lt;&gt;"",1,0))</f>
        <v>#REF!</v>
      </c>
      <c r="AO62" s="208" t="e">
        <f>IF('Crisis Indicator Data'!#REF!="No Data",1,IF(#REF!&lt;&gt;"",1,0))</f>
        <v>#REF!</v>
      </c>
      <c r="AP62" s="208" t="e">
        <f>IF('Crisis Indicator Data'!#REF!="No Data",1,IF(#REF!&lt;&gt;"",1,0))</f>
        <v>#REF!</v>
      </c>
      <c r="AQ62" s="208" t="e">
        <f>IF('Crisis Indicator Data'!#REF!="No Data",1,IF(#REF!&lt;&gt;"",1,0))</f>
        <v>#REF!</v>
      </c>
      <c r="AR62" s="208" t="e">
        <f>IF('Crisis Indicator Data'!#REF!="No Data",1,IF(#REF!&lt;&gt;"",1,0))</f>
        <v>#REF!</v>
      </c>
      <c r="AS62" s="208" t="e">
        <f>IF('Crisis Indicator Data'!#REF!="No Data",1,IF(#REF!&lt;&gt;"",1,0))</f>
        <v>#REF!</v>
      </c>
      <c r="AT62" s="208" t="e">
        <f>IF('Crisis Indicator Data'!#REF!="No Data",1,IF(#REF!&lt;&gt;"",1,0))</f>
        <v>#REF!</v>
      </c>
      <c r="AU62" s="208" t="e">
        <f>IF('Crisis Indicator Data'!#REF!="No Data",1,IF(#REF!&lt;&gt;"",1,0))</f>
        <v>#REF!</v>
      </c>
      <c r="AV62" s="208" t="e">
        <f>IF('Crisis Indicator Data'!#REF!="No Data",1,IF(#REF!&lt;&gt;"",1,0))</f>
        <v>#REF!</v>
      </c>
      <c r="AW62" s="208" t="e">
        <f>IF('Crisis Indicator Data'!#REF!="No Data",1,IF(#REF!&lt;&gt;"",1,0))</f>
        <v>#REF!</v>
      </c>
      <c r="AX62" s="208" t="e">
        <f>IF('Crisis Indicator Data'!#REF!="No Data",1,IF(#REF!&lt;&gt;"",1,0))</f>
        <v>#REF!</v>
      </c>
      <c r="AY62" s="208" t="e">
        <f>IF('Crisis Indicator Data'!#REF!="No Data",1,IF(#REF!&lt;&gt;"",1,0))</f>
        <v>#REF!</v>
      </c>
      <c r="AZ62" s="208" t="e">
        <f>IF('Crisis Indicator Data'!#REF!="No Data",1,IF(#REF!&lt;&gt;"",1,0))</f>
        <v>#REF!</v>
      </c>
      <c r="BA62" t="e">
        <f t="shared" si="2"/>
        <v>#REF!</v>
      </c>
      <c r="BB62" s="22" t="e">
        <f t="shared" si="3"/>
        <v>#REF!</v>
      </c>
    </row>
    <row r="63" spans="1:54" x14ac:dyDescent="0.35">
      <c r="A63" t="s">
        <v>7470</v>
      </c>
      <c r="B63" s="208" t="e">
        <f>IF('Crisis Indicator Data'!#REF!="No Data",1,IF(#REF!&lt;&gt;"",1,0))</f>
        <v>#REF!</v>
      </c>
      <c r="C63" s="208" t="e">
        <f>IF('Crisis Indicator Data'!#REF!="No Data",1,IF(#REF!&lt;&gt;"",1,0))</f>
        <v>#REF!</v>
      </c>
      <c r="D63" s="208" t="e">
        <f>IF('Crisis Indicator Data'!#REF!="No Data",1,IF(#REF!&lt;&gt;"",1,0))</f>
        <v>#REF!</v>
      </c>
      <c r="E63" s="208" t="e">
        <f>IF('Crisis Indicator Data'!#REF!="No Data",1,IF(#REF!&lt;&gt;"",1,0))</f>
        <v>#REF!</v>
      </c>
      <c r="F63" s="208" t="e">
        <f>IF('Crisis Indicator Data'!#REF!="No Data",1,IF(#REF!&lt;&gt;"",1,0))</f>
        <v>#REF!</v>
      </c>
      <c r="G63" s="208" t="e">
        <f>IF('Crisis Indicator Data'!#REF!="No Data",1,IF(#REF!&lt;&gt;"",1,0))</f>
        <v>#REF!</v>
      </c>
      <c r="H63" s="208" t="e">
        <f>IF('Crisis Indicator Data'!#REF!="No Data",1,IF(#REF!&lt;&gt;"",1,0))</f>
        <v>#REF!</v>
      </c>
      <c r="I63" s="208" t="e">
        <f>IF('Crisis Indicator Data'!#REF!="No Data",1,IF(#REF!&lt;&gt;"",1,0))</f>
        <v>#REF!</v>
      </c>
      <c r="J63" s="208" t="e">
        <f>IF('Crisis Indicator Data'!#REF!="No Data",1,IF(#REF!&lt;&gt;"",1,0))</f>
        <v>#REF!</v>
      </c>
      <c r="K63" s="208" t="e">
        <f>IF('Crisis Indicator Data'!#REF!="No Data",1,IF(#REF!&lt;&gt;"",1,0))</f>
        <v>#REF!</v>
      </c>
      <c r="L63" s="208" t="e">
        <f>IF('Crisis Indicator Data'!#REF!="No Data",1,IF(#REF!&lt;&gt;"",1,0))</f>
        <v>#REF!</v>
      </c>
      <c r="M63" s="208" t="e">
        <f>IF('Crisis Indicator Data'!#REF!="No Data",1,IF(#REF!&lt;&gt;"",1,0))</f>
        <v>#REF!</v>
      </c>
      <c r="N63" s="208" t="e">
        <f>IF('Crisis Indicator Data'!#REF!="No Data",1,IF(#REF!&lt;&gt;"",1,0))</f>
        <v>#REF!</v>
      </c>
      <c r="O63" s="208" t="e">
        <f>IF('Crisis Indicator Data'!#REF!="No Data",1,IF(#REF!&lt;&gt;"",1,0))</f>
        <v>#REF!</v>
      </c>
      <c r="P63" s="208" t="e">
        <f>IF('Crisis Indicator Data'!#REF!="No Data",1,IF(#REF!&lt;&gt;"",1,0))</f>
        <v>#REF!</v>
      </c>
      <c r="Q63" s="208" t="e">
        <f>IF('Crisis Indicator Data'!#REF!="No Data",1,IF(#REF!&lt;&gt;"",1,0))</f>
        <v>#REF!</v>
      </c>
      <c r="R63" s="208" t="e">
        <f>IF('Crisis Indicator Data'!#REF!="No Data",1,IF(#REF!&lt;&gt;"",1,0))</f>
        <v>#REF!</v>
      </c>
      <c r="S63" s="208" t="e">
        <f>IF('Crisis Indicator Data'!#REF!="No Data",1,IF(#REF!&lt;&gt;"",1,0))</f>
        <v>#REF!</v>
      </c>
      <c r="T63" s="208" t="e">
        <f>IF('Crisis Indicator Data'!#REF!="No Data",1,IF(#REF!&lt;&gt;"",1,0))</f>
        <v>#REF!</v>
      </c>
      <c r="U63" s="208" t="e">
        <f>IF('Crisis Indicator Data'!#REF!="No Data",1,IF(#REF!&lt;&gt;"",1,0))</f>
        <v>#REF!</v>
      </c>
      <c r="V63" s="208" t="e">
        <f>IF('Crisis Indicator Data'!#REF!="No Data",1,IF(#REF!&lt;&gt;"",1,0))</f>
        <v>#REF!</v>
      </c>
      <c r="W63" s="208" t="e">
        <f>IF('Crisis Indicator Data'!#REF!="No Data",1,IF(#REF!&lt;&gt;"",1,0))</f>
        <v>#REF!</v>
      </c>
      <c r="X63" s="208" t="e">
        <f>IF('Crisis Indicator Data'!#REF!="No Data",1,IF(#REF!&lt;&gt;"",1,0))</f>
        <v>#REF!</v>
      </c>
      <c r="Y63" s="208" t="e">
        <f>IF('Crisis Indicator Data'!#REF!="No Data",1,IF(#REF!&lt;&gt;"",1,0))</f>
        <v>#REF!</v>
      </c>
      <c r="Z63" s="208" t="e">
        <f>IF('Crisis Indicator Data'!#REF!="No Data",1,IF(#REF!&lt;&gt;"",1,0))</f>
        <v>#REF!</v>
      </c>
      <c r="AA63" s="208" t="e">
        <f>IF('Crisis Indicator Data'!#REF!="No Data",1,IF(#REF!&lt;&gt;"",1,0))</f>
        <v>#REF!</v>
      </c>
      <c r="AB63" s="208" t="e">
        <f>IF('Crisis Indicator Data'!#REF!="No Data",1,IF(#REF!&lt;&gt;"",1,0))</f>
        <v>#REF!</v>
      </c>
      <c r="AC63" s="208" t="e">
        <f>IF('Crisis Indicator Data'!#REF!="No Data",1,IF(#REF!&lt;&gt;"",1,0))</f>
        <v>#REF!</v>
      </c>
      <c r="AD63" s="208" t="e">
        <f>IF('Crisis Indicator Data'!#REF!="No Data",1,IF(#REF!&lt;&gt;"",1,0))</f>
        <v>#REF!</v>
      </c>
      <c r="AE63" s="208" t="e">
        <f>IF('Crisis Indicator Data'!#REF!="No Data",1,IF(#REF!&lt;&gt;"",1,0))</f>
        <v>#REF!</v>
      </c>
      <c r="AF63" s="208" t="e">
        <f>IF('Crisis Indicator Data'!#REF!="No Data",1,IF(#REF!&lt;&gt;"",1,0))</f>
        <v>#REF!</v>
      </c>
      <c r="AG63" s="208" t="e">
        <f>IF('Crisis Indicator Data'!#REF!="No Data",1,IF(#REF!&lt;&gt;"",1,0))</f>
        <v>#REF!</v>
      </c>
      <c r="AH63" s="208" t="e">
        <f>IF('Crisis Indicator Data'!#REF!="No Data",1,IF(#REF!&lt;&gt;"",1,0))</f>
        <v>#REF!</v>
      </c>
      <c r="AI63" s="208" t="e">
        <f>IF('Crisis Indicator Data'!#REF!="No Data",1,IF(#REF!&lt;&gt;"",1,0))</f>
        <v>#REF!</v>
      </c>
      <c r="AJ63" s="208" t="e">
        <f>IF('Crisis Indicator Data'!#REF!="No Data",1,IF(#REF!&lt;&gt;"",1,0))</f>
        <v>#REF!</v>
      </c>
      <c r="AK63" s="208" t="e">
        <f>IF('Crisis Indicator Data'!#REF!="No Data",1,IF(#REF!&lt;&gt;"",1,0))</f>
        <v>#REF!</v>
      </c>
      <c r="AL63" s="208" t="e">
        <f>IF('Crisis Indicator Data'!#REF!="No Data",1,IF(#REF!&lt;&gt;"",1,0))</f>
        <v>#REF!</v>
      </c>
      <c r="AM63" s="208" t="e">
        <f>IF('Crisis Indicator Data'!#REF!="No Data",1,IF(#REF!&lt;&gt;"",1,0))</f>
        <v>#REF!</v>
      </c>
      <c r="AN63" s="208" t="e">
        <f>IF('Crisis Indicator Data'!#REF!="No Data",1,IF(#REF!&lt;&gt;"",1,0))</f>
        <v>#REF!</v>
      </c>
      <c r="AO63" s="208" t="e">
        <f>IF('Crisis Indicator Data'!#REF!="No Data",1,IF(#REF!&lt;&gt;"",1,0))</f>
        <v>#REF!</v>
      </c>
      <c r="AP63" s="208" t="e">
        <f>IF('Crisis Indicator Data'!#REF!="No Data",1,IF(#REF!&lt;&gt;"",1,0))</f>
        <v>#REF!</v>
      </c>
      <c r="AQ63" s="208" t="e">
        <f>IF('Crisis Indicator Data'!#REF!="No Data",1,IF(#REF!&lt;&gt;"",1,0))</f>
        <v>#REF!</v>
      </c>
      <c r="AR63" s="208" t="e">
        <f>IF('Crisis Indicator Data'!#REF!="No Data",1,IF(#REF!&lt;&gt;"",1,0))</f>
        <v>#REF!</v>
      </c>
      <c r="AS63" s="208" t="e">
        <f>IF('Crisis Indicator Data'!#REF!="No Data",1,IF(#REF!&lt;&gt;"",1,0))</f>
        <v>#REF!</v>
      </c>
      <c r="AT63" s="208" t="e">
        <f>IF('Crisis Indicator Data'!#REF!="No Data",1,IF(#REF!&lt;&gt;"",1,0))</f>
        <v>#REF!</v>
      </c>
      <c r="AU63" s="208" t="e">
        <f>IF('Crisis Indicator Data'!#REF!="No Data",1,IF(#REF!&lt;&gt;"",1,0))</f>
        <v>#REF!</v>
      </c>
      <c r="AV63" s="208" t="e">
        <f>IF('Crisis Indicator Data'!#REF!="No Data",1,IF(#REF!&lt;&gt;"",1,0))</f>
        <v>#REF!</v>
      </c>
      <c r="AW63" s="208" t="e">
        <f>IF('Crisis Indicator Data'!#REF!="No Data",1,IF(#REF!&lt;&gt;"",1,0))</f>
        <v>#REF!</v>
      </c>
      <c r="AX63" s="208" t="e">
        <f>IF('Crisis Indicator Data'!#REF!="No Data",1,IF(#REF!&lt;&gt;"",1,0))</f>
        <v>#REF!</v>
      </c>
      <c r="AY63" s="208" t="e">
        <f>IF('Crisis Indicator Data'!#REF!="No Data",1,IF(#REF!&lt;&gt;"",1,0))</f>
        <v>#REF!</v>
      </c>
      <c r="AZ63" s="208" t="e">
        <f>IF('Crisis Indicator Data'!#REF!="No Data",1,IF(#REF!&lt;&gt;"",1,0))</f>
        <v>#REF!</v>
      </c>
      <c r="BA63" t="e">
        <f t="shared" si="2"/>
        <v>#REF!</v>
      </c>
      <c r="BB63" s="22" t="e">
        <f t="shared" si="3"/>
        <v>#REF!</v>
      </c>
    </row>
    <row r="64" spans="1:54" x14ac:dyDescent="0.35">
      <c r="A64" t="s">
        <v>7472</v>
      </c>
      <c r="B64" s="208" t="e">
        <f>IF('Crisis Indicator Data'!#REF!="No Data",1,IF(#REF!&lt;&gt;"",1,0))</f>
        <v>#REF!</v>
      </c>
      <c r="C64" s="208" t="e">
        <f>IF('Crisis Indicator Data'!#REF!="No Data",1,IF(#REF!&lt;&gt;"",1,0))</f>
        <v>#REF!</v>
      </c>
      <c r="D64" s="208" t="e">
        <f>IF('Crisis Indicator Data'!#REF!="No Data",1,IF(#REF!&lt;&gt;"",1,0))</f>
        <v>#REF!</v>
      </c>
      <c r="E64" s="208" t="e">
        <f>IF('Crisis Indicator Data'!#REF!="No Data",1,IF(#REF!&lt;&gt;"",1,0))</f>
        <v>#REF!</v>
      </c>
      <c r="F64" s="208" t="e">
        <f>IF('Crisis Indicator Data'!#REF!="No Data",1,IF(#REF!&lt;&gt;"",1,0))</f>
        <v>#REF!</v>
      </c>
      <c r="G64" s="208" t="e">
        <f>IF('Crisis Indicator Data'!#REF!="No Data",1,IF(#REF!&lt;&gt;"",1,0))</f>
        <v>#REF!</v>
      </c>
      <c r="H64" s="208" t="e">
        <f>IF('Crisis Indicator Data'!#REF!="No Data",1,IF(#REF!&lt;&gt;"",1,0))</f>
        <v>#REF!</v>
      </c>
      <c r="I64" s="208" t="e">
        <f>IF('Crisis Indicator Data'!#REF!="No Data",1,IF(#REF!&lt;&gt;"",1,0))</f>
        <v>#REF!</v>
      </c>
      <c r="J64" s="208" t="e">
        <f>IF('Crisis Indicator Data'!#REF!="No Data",1,IF(#REF!&lt;&gt;"",1,0))</f>
        <v>#REF!</v>
      </c>
      <c r="K64" s="208" t="e">
        <f>IF('Crisis Indicator Data'!#REF!="No Data",1,IF(#REF!&lt;&gt;"",1,0))</f>
        <v>#REF!</v>
      </c>
      <c r="L64" s="208" t="e">
        <f>IF('Crisis Indicator Data'!#REF!="No Data",1,IF(#REF!&lt;&gt;"",1,0))</f>
        <v>#REF!</v>
      </c>
      <c r="M64" s="208" t="e">
        <f>IF('Crisis Indicator Data'!#REF!="No Data",1,IF(#REF!&lt;&gt;"",1,0))</f>
        <v>#REF!</v>
      </c>
      <c r="N64" s="208" t="e">
        <f>IF('Crisis Indicator Data'!#REF!="No Data",1,IF(#REF!&lt;&gt;"",1,0))</f>
        <v>#REF!</v>
      </c>
      <c r="O64" s="208" t="e">
        <f>IF('Crisis Indicator Data'!#REF!="No Data",1,IF(#REF!&lt;&gt;"",1,0))</f>
        <v>#REF!</v>
      </c>
      <c r="P64" s="208" t="e">
        <f>IF('Crisis Indicator Data'!#REF!="No Data",1,IF(#REF!&lt;&gt;"",1,0))</f>
        <v>#REF!</v>
      </c>
      <c r="Q64" s="208" t="e">
        <f>IF('Crisis Indicator Data'!#REF!="No Data",1,IF(#REF!&lt;&gt;"",1,0))</f>
        <v>#REF!</v>
      </c>
      <c r="R64" s="208" t="e">
        <f>IF('Crisis Indicator Data'!#REF!="No Data",1,IF(#REF!&lt;&gt;"",1,0))</f>
        <v>#REF!</v>
      </c>
      <c r="S64" s="208" t="e">
        <f>IF('Crisis Indicator Data'!#REF!="No Data",1,IF(#REF!&lt;&gt;"",1,0))</f>
        <v>#REF!</v>
      </c>
      <c r="T64" s="208" t="e">
        <f>IF('Crisis Indicator Data'!#REF!="No Data",1,IF(#REF!&lt;&gt;"",1,0))</f>
        <v>#REF!</v>
      </c>
      <c r="U64" s="208" t="e">
        <f>IF('Crisis Indicator Data'!#REF!="No Data",1,IF(#REF!&lt;&gt;"",1,0))</f>
        <v>#REF!</v>
      </c>
      <c r="V64" s="208" t="e">
        <f>IF('Crisis Indicator Data'!#REF!="No Data",1,IF(#REF!&lt;&gt;"",1,0))</f>
        <v>#REF!</v>
      </c>
      <c r="W64" s="208" t="e">
        <f>IF('Crisis Indicator Data'!#REF!="No Data",1,IF(#REF!&lt;&gt;"",1,0))</f>
        <v>#REF!</v>
      </c>
      <c r="X64" s="208" t="e">
        <f>IF('Crisis Indicator Data'!#REF!="No Data",1,IF(#REF!&lt;&gt;"",1,0))</f>
        <v>#REF!</v>
      </c>
      <c r="Y64" s="208" t="e">
        <f>IF('Crisis Indicator Data'!#REF!="No Data",1,IF(#REF!&lt;&gt;"",1,0))</f>
        <v>#REF!</v>
      </c>
      <c r="Z64" s="208" t="e">
        <f>IF('Crisis Indicator Data'!#REF!="No Data",1,IF(#REF!&lt;&gt;"",1,0))</f>
        <v>#REF!</v>
      </c>
      <c r="AA64" s="208" t="e">
        <f>IF('Crisis Indicator Data'!#REF!="No Data",1,IF(#REF!&lt;&gt;"",1,0))</f>
        <v>#REF!</v>
      </c>
      <c r="AB64" s="208" t="e">
        <f>IF('Crisis Indicator Data'!#REF!="No Data",1,IF(#REF!&lt;&gt;"",1,0))</f>
        <v>#REF!</v>
      </c>
      <c r="AC64" s="208" t="e">
        <f>IF('Crisis Indicator Data'!#REF!="No Data",1,IF(#REF!&lt;&gt;"",1,0))</f>
        <v>#REF!</v>
      </c>
      <c r="AD64" s="208" t="e">
        <f>IF('Crisis Indicator Data'!#REF!="No Data",1,IF(#REF!&lt;&gt;"",1,0))</f>
        <v>#REF!</v>
      </c>
      <c r="AE64" s="208" t="e">
        <f>IF('Crisis Indicator Data'!#REF!="No Data",1,IF(#REF!&lt;&gt;"",1,0))</f>
        <v>#REF!</v>
      </c>
      <c r="AF64" s="208" t="e">
        <f>IF('Crisis Indicator Data'!#REF!="No Data",1,IF(#REF!&lt;&gt;"",1,0))</f>
        <v>#REF!</v>
      </c>
      <c r="AG64" s="208" t="e">
        <f>IF('Crisis Indicator Data'!#REF!="No Data",1,IF(#REF!&lt;&gt;"",1,0))</f>
        <v>#REF!</v>
      </c>
      <c r="AH64" s="208" t="e">
        <f>IF('Crisis Indicator Data'!#REF!="No Data",1,IF(#REF!&lt;&gt;"",1,0))</f>
        <v>#REF!</v>
      </c>
      <c r="AI64" s="208" t="e">
        <f>IF('Crisis Indicator Data'!#REF!="No Data",1,IF(#REF!&lt;&gt;"",1,0))</f>
        <v>#REF!</v>
      </c>
      <c r="AJ64" s="208" t="e">
        <f>IF('Crisis Indicator Data'!#REF!="No Data",1,IF(#REF!&lt;&gt;"",1,0))</f>
        <v>#REF!</v>
      </c>
      <c r="AK64" s="208" t="e">
        <f>IF('Crisis Indicator Data'!#REF!="No Data",1,IF(#REF!&lt;&gt;"",1,0))</f>
        <v>#REF!</v>
      </c>
      <c r="AL64" s="208" t="e">
        <f>IF('Crisis Indicator Data'!#REF!="No Data",1,IF(#REF!&lt;&gt;"",1,0))</f>
        <v>#REF!</v>
      </c>
      <c r="AM64" s="208" t="e">
        <f>IF('Crisis Indicator Data'!#REF!="No Data",1,IF(#REF!&lt;&gt;"",1,0))</f>
        <v>#REF!</v>
      </c>
      <c r="AN64" s="208" t="e">
        <f>IF('Crisis Indicator Data'!#REF!="No Data",1,IF(#REF!&lt;&gt;"",1,0))</f>
        <v>#REF!</v>
      </c>
      <c r="AO64" s="208" t="e">
        <f>IF('Crisis Indicator Data'!#REF!="No Data",1,IF(#REF!&lt;&gt;"",1,0))</f>
        <v>#REF!</v>
      </c>
      <c r="AP64" s="208" t="e">
        <f>IF('Crisis Indicator Data'!#REF!="No Data",1,IF(#REF!&lt;&gt;"",1,0))</f>
        <v>#REF!</v>
      </c>
      <c r="AQ64" s="208" t="e">
        <f>IF('Crisis Indicator Data'!#REF!="No Data",1,IF(#REF!&lt;&gt;"",1,0))</f>
        <v>#REF!</v>
      </c>
      <c r="AR64" s="208" t="e">
        <f>IF('Crisis Indicator Data'!#REF!="No Data",1,IF(#REF!&lt;&gt;"",1,0))</f>
        <v>#REF!</v>
      </c>
      <c r="AS64" s="208" t="e">
        <f>IF('Crisis Indicator Data'!#REF!="No Data",1,IF(#REF!&lt;&gt;"",1,0))</f>
        <v>#REF!</v>
      </c>
      <c r="AT64" s="208" t="e">
        <f>IF('Crisis Indicator Data'!#REF!="No Data",1,IF(#REF!&lt;&gt;"",1,0))</f>
        <v>#REF!</v>
      </c>
      <c r="AU64" s="208" t="e">
        <f>IF('Crisis Indicator Data'!#REF!="No Data",1,IF(#REF!&lt;&gt;"",1,0))</f>
        <v>#REF!</v>
      </c>
      <c r="AV64" s="208" t="e">
        <f>IF('Crisis Indicator Data'!#REF!="No Data",1,IF(#REF!&lt;&gt;"",1,0))</f>
        <v>#REF!</v>
      </c>
      <c r="AW64" s="208" t="e">
        <f>IF('Crisis Indicator Data'!#REF!="No Data",1,IF(#REF!&lt;&gt;"",1,0))</f>
        <v>#REF!</v>
      </c>
      <c r="AX64" s="208" t="e">
        <f>IF('Crisis Indicator Data'!#REF!="No Data",1,IF(#REF!&lt;&gt;"",1,0))</f>
        <v>#REF!</v>
      </c>
      <c r="AY64" s="208" t="e">
        <f>IF('Crisis Indicator Data'!#REF!="No Data",1,IF(#REF!&lt;&gt;"",1,0))</f>
        <v>#REF!</v>
      </c>
      <c r="AZ64" s="208" t="e">
        <f>IF('Crisis Indicator Data'!#REF!="No Data",1,IF(#REF!&lt;&gt;"",1,0))</f>
        <v>#REF!</v>
      </c>
      <c r="BA64" t="e">
        <f t="shared" si="2"/>
        <v>#REF!</v>
      </c>
      <c r="BB64" s="22" t="e">
        <f t="shared" si="3"/>
        <v>#REF!</v>
      </c>
    </row>
    <row r="65" spans="1:54" x14ac:dyDescent="0.35">
      <c r="A65" t="s">
        <v>7474</v>
      </c>
      <c r="B65" s="208" t="e">
        <f>IF('Crisis Indicator Data'!#REF!="No Data",1,IF(#REF!&lt;&gt;"",1,0))</f>
        <v>#REF!</v>
      </c>
      <c r="C65" s="208" t="e">
        <f>IF('Crisis Indicator Data'!#REF!="No Data",1,IF(#REF!&lt;&gt;"",1,0))</f>
        <v>#REF!</v>
      </c>
      <c r="D65" s="208" t="e">
        <f>IF('Crisis Indicator Data'!#REF!="No Data",1,IF(#REF!&lt;&gt;"",1,0))</f>
        <v>#REF!</v>
      </c>
      <c r="E65" s="208" t="e">
        <f>IF('Crisis Indicator Data'!#REF!="No Data",1,IF(#REF!&lt;&gt;"",1,0))</f>
        <v>#REF!</v>
      </c>
      <c r="F65" s="208" t="e">
        <f>IF('Crisis Indicator Data'!#REF!="No Data",1,IF(#REF!&lt;&gt;"",1,0))</f>
        <v>#REF!</v>
      </c>
      <c r="G65" s="208" t="e">
        <f>IF('Crisis Indicator Data'!#REF!="No Data",1,IF(#REF!&lt;&gt;"",1,0))</f>
        <v>#REF!</v>
      </c>
      <c r="H65" s="208" t="e">
        <f>IF('Crisis Indicator Data'!#REF!="No Data",1,IF(#REF!&lt;&gt;"",1,0))</f>
        <v>#REF!</v>
      </c>
      <c r="I65" s="208" t="e">
        <f>IF('Crisis Indicator Data'!#REF!="No Data",1,IF(#REF!&lt;&gt;"",1,0))</f>
        <v>#REF!</v>
      </c>
      <c r="J65" s="208" t="e">
        <f>IF('Crisis Indicator Data'!#REF!="No Data",1,IF(#REF!&lt;&gt;"",1,0))</f>
        <v>#REF!</v>
      </c>
      <c r="K65" s="208" t="e">
        <f>IF('Crisis Indicator Data'!#REF!="No Data",1,IF(#REF!&lt;&gt;"",1,0))</f>
        <v>#REF!</v>
      </c>
      <c r="L65" s="208" t="e">
        <f>IF('Crisis Indicator Data'!#REF!="No Data",1,IF(#REF!&lt;&gt;"",1,0))</f>
        <v>#REF!</v>
      </c>
      <c r="M65" s="208" t="e">
        <f>IF('Crisis Indicator Data'!#REF!="No Data",1,IF(#REF!&lt;&gt;"",1,0))</f>
        <v>#REF!</v>
      </c>
      <c r="N65" s="208" t="e">
        <f>IF('Crisis Indicator Data'!#REF!="No Data",1,IF(#REF!&lt;&gt;"",1,0))</f>
        <v>#REF!</v>
      </c>
      <c r="O65" s="208" t="e">
        <f>IF('Crisis Indicator Data'!#REF!="No Data",1,IF(#REF!&lt;&gt;"",1,0))</f>
        <v>#REF!</v>
      </c>
      <c r="P65" s="208" t="e">
        <f>IF('Crisis Indicator Data'!#REF!="No Data",1,IF(#REF!&lt;&gt;"",1,0))</f>
        <v>#REF!</v>
      </c>
      <c r="Q65" s="208" t="e">
        <f>IF('Crisis Indicator Data'!#REF!="No Data",1,IF(#REF!&lt;&gt;"",1,0))</f>
        <v>#REF!</v>
      </c>
      <c r="R65" s="208" t="e">
        <f>IF('Crisis Indicator Data'!#REF!="No Data",1,IF(#REF!&lt;&gt;"",1,0))</f>
        <v>#REF!</v>
      </c>
      <c r="S65" s="208" t="e">
        <f>IF('Crisis Indicator Data'!#REF!="No Data",1,IF(#REF!&lt;&gt;"",1,0))</f>
        <v>#REF!</v>
      </c>
      <c r="T65" s="208" t="e">
        <f>IF('Crisis Indicator Data'!#REF!="No Data",1,IF(#REF!&lt;&gt;"",1,0))</f>
        <v>#REF!</v>
      </c>
      <c r="U65" s="208" t="e">
        <f>IF('Crisis Indicator Data'!#REF!="No Data",1,IF(#REF!&lt;&gt;"",1,0))</f>
        <v>#REF!</v>
      </c>
      <c r="V65" s="208" t="e">
        <f>IF('Crisis Indicator Data'!#REF!="No Data",1,IF(#REF!&lt;&gt;"",1,0))</f>
        <v>#REF!</v>
      </c>
      <c r="W65" s="208" t="e">
        <f>IF('Crisis Indicator Data'!#REF!="No Data",1,IF(#REF!&lt;&gt;"",1,0))</f>
        <v>#REF!</v>
      </c>
      <c r="X65" s="208" t="e">
        <f>IF('Crisis Indicator Data'!#REF!="No Data",1,IF(#REF!&lt;&gt;"",1,0))</f>
        <v>#REF!</v>
      </c>
      <c r="Y65" s="208" t="e">
        <f>IF('Crisis Indicator Data'!#REF!="No Data",1,IF(#REF!&lt;&gt;"",1,0))</f>
        <v>#REF!</v>
      </c>
      <c r="Z65" s="208" t="e">
        <f>IF('Crisis Indicator Data'!#REF!="No Data",1,IF(#REF!&lt;&gt;"",1,0))</f>
        <v>#REF!</v>
      </c>
      <c r="AA65" s="208" t="e">
        <f>IF('Crisis Indicator Data'!#REF!="No Data",1,IF(#REF!&lt;&gt;"",1,0))</f>
        <v>#REF!</v>
      </c>
      <c r="AB65" s="208" t="e">
        <f>IF('Crisis Indicator Data'!#REF!="No Data",1,IF(#REF!&lt;&gt;"",1,0))</f>
        <v>#REF!</v>
      </c>
      <c r="AC65" s="208" t="e">
        <f>IF('Crisis Indicator Data'!#REF!="No Data",1,IF(#REF!&lt;&gt;"",1,0))</f>
        <v>#REF!</v>
      </c>
      <c r="AD65" s="208" t="e">
        <f>IF('Crisis Indicator Data'!#REF!="No Data",1,IF(#REF!&lt;&gt;"",1,0))</f>
        <v>#REF!</v>
      </c>
      <c r="AE65" s="208" t="e">
        <f>IF('Crisis Indicator Data'!#REF!="No Data",1,IF(#REF!&lt;&gt;"",1,0))</f>
        <v>#REF!</v>
      </c>
      <c r="AF65" s="208" t="e">
        <f>IF('Crisis Indicator Data'!#REF!="No Data",1,IF(#REF!&lt;&gt;"",1,0))</f>
        <v>#REF!</v>
      </c>
      <c r="AG65" s="208" t="e">
        <f>IF('Crisis Indicator Data'!#REF!="No Data",1,IF(#REF!&lt;&gt;"",1,0))</f>
        <v>#REF!</v>
      </c>
      <c r="AH65" s="208" t="e">
        <f>IF('Crisis Indicator Data'!#REF!="No Data",1,IF(#REF!&lt;&gt;"",1,0))</f>
        <v>#REF!</v>
      </c>
      <c r="AI65" s="208" t="e">
        <f>IF('Crisis Indicator Data'!#REF!="No Data",1,IF(#REF!&lt;&gt;"",1,0))</f>
        <v>#REF!</v>
      </c>
      <c r="AJ65" s="208" t="e">
        <f>IF('Crisis Indicator Data'!#REF!="No Data",1,IF(#REF!&lt;&gt;"",1,0))</f>
        <v>#REF!</v>
      </c>
      <c r="AK65" s="208" t="e">
        <f>IF('Crisis Indicator Data'!#REF!="No Data",1,IF(#REF!&lt;&gt;"",1,0))</f>
        <v>#REF!</v>
      </c>
      <c r="AL65" s="208" t="e">
        <f>IF('Crisis Indicator Data'!#REF!="No Data",1,IF(#REF!&lt;&gt;"",1,0))</f>
        <v>#REF!</v>
      </c>
      <c r="AM65" s="208" t="e">
        <f>IF('Crisis Indicator Data'!#REF!="No Data",1,IF(#REF!&lt;&gt;"",1,0))</f>
        <v>#REF!</v>
      </c>
      <c r="AN65" s="208" t="e">
        <f>IF('Crisis Indicator Data'!#REF!="No Data",1,IF(#REF!&lt;&gt;"",1,0))</f>
        <v>#REF!</v>
      </c>
      <c r="AO65" s="208" t="e">
        <f>IF('Crisis Indicator Data'!#REF!="No Data",1,IF(#REF!&lt;&gt;"",1,0))</f>
        <v>#REF!</v>
      </c>
      <c r="AP65" s="208" t="e">
        <f>IF('Crisis Indicator Data'!#REF!="No Data",1,IF(#REF!&lt;&gt;"",1,0))</f>
        <v>#REF!</v>
      </c>
      <c r="AQ65" s="208" t="e">
        <f>IF('Crisis Indicator Data'!#REF!="No Data",1,IF(#REF!&lt;&gt;"",1,0))</f>
        <v>#REF!</v>
      </c>
      <c r="AR65" s="208" t="e">
        <f>IF('Crisis Indicator Data'!#REF!="No Data",1,IF(#REF!&lt;&gt;"",1,0))</f>
        <v>#REF!</v>
      </c>
      <c r="AS65" s="208" t="e">
        <f>IF('Crisis Indicator Data'!#REF!="No Data",1,IF(#REF!&lt;&gt;"",1,0))</f>
        <v>#REF!</v>
      </c>
      <c r="AT65" s="208" t="e">
        <f>IF('Crisis Indicator Data'!#REF!="No Data",1,IF(#REF!&lt;&gt;"",1,0))</f>
        <v>#REF!</v>
      </c>
      <c r="AU65" s="208" t="e">
        <f>IF('Crisis Indicator Data'!#REF!="No Data",1,IF(#REF!&lt;&gt;"",1,0))</f>
        <v>#REF!</v>
      </c>
      <c r="AV65" s="208" t="e">
        <f>IF('Crisis Indicator Data'!#REF!="No Data",1,IF(#REF!&lt;&gt;"",1,0))</f>
        <v>#REF!</v>
      </c>
      <c r="AW65" s="208" t="e">
        <f>IF('Crisis Indicator Data'!#REF!="No Data",1,IF(#REF!&lt;&gt;"",1,0))</f>
        <v>#REF!</v>
      </c>
      <c r="AX65" s="208" t="e">
        <f>IF('Crisis Indicator Data'!#REF!="No Data",1,IF(#REF!&lt;&gt;"",1,0))</f>
        <v>#REF!</v>
      </c>
      <c r="AY65" s="208" t="e">
        <f>IF('Crisis Indicator Data'!#REF!="No Data",1,IF(#REF!&lt;&gt;"",1,0))</f>
        <v>#REF!</v>
      </c>
      <c r="AZ65" s="208" t="e">
        <f>IF('Crisis Indicator Data'!#REF!="No Data",1,IF(#REF!&lt;&gt;"",1,0))</f>
        <v>#REF!</v>
      </c>
      <c r="BA65" t="e">
        <f t="shared" si="2"/>
        <v>#REF!</v>
      </c>
      <c r="BB65" s="22" t="e">
        <f t="shared" si="3"/>
        <v>#REF!</v>
      </c>
    </row>
    <row r="66" spans="1:54" x14ac:dyDescent="0.35">
      <c r="A66" t="s">
        <v>7475</v>
      </c>
      <c r="B66" s="208" t="e">
        <f>IF('Crisis Indicator Data'!#REF!="No Data",1,IF(#REF!&lt;&gt;"",1,0))</f>
        <v>#REF!</v>
      </c>
      <c r="C66" s="208" t="e">
        <f>IF('Crisis Indicator Data'!#REF!="No Data",1,IF(#REF!&lt;&gt;"",1,0))</f>
        <v>#REF!</v>
      </c>
      <c r="D66" s="208" t="e">
        <f>IF('Crisis Indicator Data'!#REF!="No Data",1,IF(#REF!&lt;&gt;"",1,0))</f>
        <v>#REF!</v>
      </c>
      <c r="E66" s="208" t="e">
        <f>IF('Crisis Indicator Data'!#REF!="No Data",1,IF(#REF!&lt;&gt;"",1,0))</f>
        <v>#REF!</v>
      </c>
      <c r="F66" s="208" t="e">
        <f>IF('Crisis Indicator Data'!#REF!="No Data",1,IF(#REF!&lt;&gt;"",1,0))</f>
        <v>#REF!</v>
      </c>
      <c r="G66" s="208" t="e">
        <f>IF('Crisis Indicator Data'!#REF!="No Data",1,IF(#REF!&lt;&gt;"",1,0))</f>
        <v>#REF!</v>
      </c>
      <c r="H66" s="208" t="e">
        <f>IF('Crisis Indicator Data'!#REF!="No Data",1,IF(#REF!&lt;&gt;"",1,0))</f>
        <v>#REF!</v>
      </c>
      <c r="I66" s="208" t="e">
        <f>IF('Crisis Indicator Data'!#REF!="No Data",1,IF(#REF!&lt;&gt;"",1,0))</f>
        <v>#REF!</v>
      </c>
      <c r="J66" s="208" t="e">
        <f>IF('Crisis Indicator Data'!#REF!="No Data",1,IF(#REF!&lt;&gt;"",1,0))</f>
        <v>#REF!</v>
      </c>
      <c r="K66" s="208" t="e">
        <f>IF('Crisis Indicator Data'!#REF!="No Data",1,IF(#REF!&lt;&gt;"",1,0))</f>
        <v>#REF!</v>
      </c>
      <c r="L66" s="208" t="e">
        <f>IF('Crisis Indicator Data'!#REF!="No Data",1,IF(#REF!&lt;&gt;"",1,0))</f>
        <v>#REF!</v>
      </c>
      <c r="M66" s="208" t="e">
        <f>IF('Crisis Indicator Data'!#REF!="No Data",1,IF(#REF!&lt;&gt;"",1,0))</f>
        <v>#REF!</v>
      </c>
      <c r="N66" s="208" t="e">
        <f>IF('Crisis Indicator Data'!#REF!="No Data",1,IF(#REF!&lt;&gt;"",1,0))</f>
        <v>#REF!</v>
      </c>
      <c r="O66" s="208" t="e">
        <f>IF('Crisis Indicator Data'!#REF!="No Data",1,IF(#REF!&lt;&gt;"",1,0))</f>
        <v>#REF!</v>
      </c>
      <c r="P66" s="208" t="e">
        <f>IF('Crisis Indicator Data'!#REF!="No Data",1,IF(#REF!&lt;&gt;"",1,0))</f>
        <v>#REF!</v>
      </c>
      <c r="Q66" s="208" t="e">
        <f>IF('Crisis Indicator Data'!#REF!="No Data",1,IF(#REF!&lt;&gt;"",1,0))</f>
        <v>#REF!</v>
      </c>
      <c r="R66" s="208" t="e">
        <f>IF('Crisis Indicator Data'!#REF!="No Data",1,IF(#REF!&lt;&gt;"",1,0))</f>
        <v>#REF!</v>
      </c>
      <c r="S66" s="208" t="e">
        <f>IF('Crisis Indicator Data'!#REF!="No Data",1,IF(#REF!&lt;&gt;"",1,0))</f>
        <v>#REF!</v>
      </c>
      <c r="T66" s="208" t="e">
        <f>IF('Crisis Indicator Data'!#REF!="No Data",1,IF(#REF!&lt;&gt;"",1,0))</f>
        <v>#REF!</v>
      </c>
      <c r="U66" s="208" t="e">
        <f>IF('Crisis Indicator Data'!#REF!="No Data",1,IF(#REF!&lt;&gt;"",1,0))</f>
        <v>#REF!</v>
      </c>
      <c r="V66" s="208" t="e">
        <f>IF('Crisis Indicator Data'!#REF!="No Data",1,IF(#REF!&lt;&gt;"",1,0))</f>
        <v>#REF!</v>
      </c>
      <c r="W66" s="208" t="e">
        <f>IF('Crisis Indicator Data'!#REF!="No Data",1,IF(#REF!&lt;&gt;"",1,0))</f>
        <v>#REF!</v>
      </c>
      <c r="X66" s="208" t="e">
        <f>IF('Crisis Indicator Data'!#REF!="No Data",1,IF(#REF!&lt;&gt;"",1,0))</f>
        <v>#REF!</v>
      </c>
      <c r="Y66" s="208" t="e">
        <f>IF('Crisis Indicator Data'!#REF!="No Data",1,IF(#REF!&lt;&gt;"",1,0))</f>
        <v>#REF!</v>
      </c>
      <c r="Z66" s="208" t="e">
        <f>IF('Crisis Indicator Data'!#REF!="No Data",1,IF(#REF!&lt;&gt;"",1,0))</f>
        <v>#REF!</v>
      </c>
      <c r="AA66" s="208" t="e">
        <f>IF('Crisis Indicator Data'!#REF!="No Data",1,IF(#REF!&lt;&gt;"",1,0))</f>
        <v>#REF!</v>
      </c>
      <c r="AB66" s="208" t="e">
        <f>IF('Crisis Indicator Data'!#REF!="No Data",1,IF(#REF!&lt;&gt;"",1,0))</f>
        <v>#REF!</v>
      </c>
      <c r="AC66" s="208" t="e">
        <f>IF('Crisis Indicator Data'!#REF!="No Data",1,IF(#REF!&lt;&gt;"",1,0))</f>
        <v>#REF!</v>
      </c>
      <c r="AD66" s="208" t="e">
        <f>IF('Crisis Indicator Data'!#REF!="No Data",1,IF(#REF!&lt;&gt;"",1,0))</f>
        <v>#REF!</v>
      </c>
      <c r="AE66" s="208" t="e">
        <f>IF('Crisis Indicator Data'!#REF!="No Data",1,IF(#REF!&lt;&gt;"",1,0))</f>
        <v>#REF!</v>
      </c>
      <c r="AF66" s="208" t="e">
        <f>IF('Crisis Indicator Data'!#REF!="No Data",1,IF(#REF!&lt;&gt;"",1,0))</f>
        <v>#REF!</v>
      </c>
      <c r="AG66" s="208" t="e">
        <f>IF('Crisis Indicator Data'!#REF!="No Data",1,IF(#REF!&lt;&gt;"",1,0))</f>
        <v>#REF!</v>
      </c>
      <c r="AH66" s="208" t="e">
        <f>IF('Crisis Indicator Data'!#REF!="No Data",1,IF(#REF!&lt;&gt;"",1,0))</f>
        <v>#REF!</v>
      </c>
      <c r="AI66" s="208" t="e">
        <f>IF('Crisis Indicator Data'!#REF!="No Data",1,IF(#REF!&lt;&gt;"",1,0))</f>
        <v>#REF!</v>
      </c>
      <c r="AJ66" s="208" t="e">
        <f>IF('Crisis Indicator Data'!#REF!="No Data",1,IF(#REF!&lt;&gt;"",1,0))</f>
        <v>#REF!</v>
      </c>
      <c r="AK66" s="208" t="e">
        <f>IF('Crisis Indicator Data'!#REF!="No Data",1,IF(#REF!&lt;&gt;"",1,0))</f>
        <v>#REF!</v>
      </c>
      <c r="AL66" s="208" t="e">
        <f>IF('Crisis Indicator Data'!#REF!="No Data",1,IF(#REF!&lt;&gt;"",1,0))</f>
        <v>#REF!</v>
      </c>
      <c r="AM66" s="208" t="e">
        <f>IF('Crisis Indicator Data'!#REF!="No Data",1,IF(#REF!&lt;&gt;"",1,0))</f>
        <v>#REF!</v>
      </c>
      <c r="AN66" s="208" t="e">
        <f>IF('Crisis Indicator Data'!#REF!="No Data",1,IF(#REF!&lt;&gt;"",1,0))</f>
        <v>#REF!</v>
      </c>
      <c r="AO66" s="208" t="e">
        <f>IF('Crisis Indicator Data'!#REF!="No Data",1,IF(#REF!&lt;&gt;"",1,0))</f>
        <v>#REF!</v>
      </c>
      <c r="AP66" s="208" t="e">
        <f>IF('Crisis Indicator Data'!#REF!="No Data",1,IF(#REF!&lt;&gt;"",1,0))</f>
        <v>#REF!</v>
      </c>
      <c r="AQ66" s="208" t="e">
        <f>IF('Crisis Indicator Data'!#REF!="No Data",1,IF(#REF!&lt;&gt;"",1,0))</f>
        <v>#REF!</v>
      </c>
      <c r="AR66" s="208" t="e">
        <f>IF('Crisis Indicator Data'!#REF!="No Data",1,IF(#REF!&lt;&gt;"",1,0))</f>
        <v>#REF!</v>
      </c>
      <c r="AS66" s="208" t="e">
        <f>IF('Crisis Indicator Data'!#REF!="No Data",1,IF(#REF!&lt;&gt;"",1,0))</f>
        <v>#REF!</v>
      </c>
      <c r="AT66" s="208" t="e">
        <f>IF('Crisis Indicator Data'!#REF!="No Data",1,IF(#REF!&lt;&gt;"",1,0))</f>
        <v>#REF!</v>
      </c>
      <c r="AU66" s="208" t="e">
        <f>IF('Crisis Indicator Data'!#REF!="No Data",1,IF(#REF!&lt;&gt;"",1,0))</f>
        <v>#REF!</v>
      </c>
      <c r="AV66" s="208" t="e">
        <f>IF('Crisis Indicator Data'!#REF!="No Data",1,IF(#REF!&lt;&gt;"",1,0))</f>
        <v>#REF!</v>
      </c>
      <c r="AW66" s="208" t="e">
        <f>IF('Crisis Indicator Data'!#REF!="No Data",1,IF(#REF!&lt;&gt;"",1,0))</f>
        <v>#REF!</v>
      </c>
      <c r="AX66" s="208" t="e">
        <f>IF('Crisis Indicator Data'!#REF!="No Data",1,IF(#REF!&lt;&gt;"",1,0))</f>
        <v>#REF!</v>
      </c>
      <c r="AY66" s="208" t="e">
        <f>IF('Crisis Indicator Data'!#REF!="No Data",1,IF(#REF!&lt;&gt;"",1,0))</f>
        <v>#REF!</v>
      </c>
      <c r="AZ66" s="208" t="e">
        <f>IF('Crisis Indicator Data'!#REF!="No Data",1,IF(#REF!&lt;&gt;"",1,0))</f>
        <v>#REF!</v>
      </c>
      <c r="BA66" t="e">
        <f t="shared" ref="BA66:BA97" si="4">SUM(B66:AZ66)</f>
        <v>#REF!</v>
      </c>
      <c r="BB66" s="22" t="e">
        <f t="shared" ref="BB66:BB97" si="5">BA66/51</f>
        <v>#REF!</v>
      </c>
    </row>
    <row r="67" spans="1:54" x14ac:dyDescent="0.35">
      <c r="A67" t="s">
        <v>7477</v>
      </c>
      <c r="B67" s="208" t="e">
        <f>IF('Crisis Indicator Data'!#REF!="No Data",1,IF(#REF!&lt;&gt;"",1,0))</f>
        <v>#REF!</v>
      </c>
      <c r="C67" s="208" t="e">
        <f>IF('Crisis Indicator Data'!#REF!="No Data",1,IF(#REF!&lt;&gt;"",1,0))</f>
        <v>#REF!</v>
      </c>
      <c r="D67" s="208" t="e">
        <f>IF('Crisis Indicator Data'!#REF!="No Data",1,IF(#REF!&lt;&gt;"",1,0))</f>
        <v>#REF!</v>
      </c>
      <c r="E67" s="208" t="e">
        <f>IF('Crisis Indicator Data'!#REF!="No Data",1,IF(#REF!&lt;&gt;"",1,0))</f>
        <v>#REF!</v>
      </c>
      <c r="F67" s="208" t="e">
        <f>IF('Crisis Indicator Data'!#REF!="No Data",1,IF(#REF!&lt;&gt;"",1,0))</f>
        <v>#REF!</v>
      </c>
      <c r="G67" s="208" t="e">
        <f>IF('Crisis Indicator Data'!#REF!="No Data",1,IF(#REF!&lt;&gt;"",1,0))</f>
        <v>#REF!</v>
      </c>
      <c r="H67" s="208" t="e">
        <f>IF('Crisis Indicator Data'!#REF!="No Data",1,IF(#REF!&lt;&gt;"",1,0))</f>
        <v>#REF!</v>
      </c>
      <c r="I67" s="208" t="e">
        <f>IF('Crisis Indicator Data'!#REF!="No Data",1,IF(#REF!&lt;&gt;"",1,0))</f>
        <v>#REF!</v>
      </c>
      <c r="J67" s="208" t="e">
        <f>IF('Crisis Indicator Data'!#REF!="No Data",1,IF(#REF!&lt;&gt;"",1,0))</f>
        <v>#REF!</v>
      </c>
      <c r="K67" s="208" t="e">
        <f>IF('Crisis Indicator Data'!#REF!="No Data",1,IF(#REF!&lt;&gt;"",1,0))</f>
        <v>#REF!</v>
      </c>
      <c r="L67" s="208" t="e">
        <f>IF('Crisis Indicator Data'!#REF!="No Data",1,IF(#REF!&lt;&gt;"",1,0))</f>
        <v>#REF!</v>
      </c>
      <c r="M67" s="208" t="e">
        <f>IF('Crisis Indicator Data'!#REF!="No Data",1,IF(#REF!&lt;&gt;"",1,0))</f>
        <v>#REF!</v>
      </c>
      <c r="N67" s="208" t="e">
        <f>IF('Crisis Indicator Data'!#REF!="No Data",1,IF(#REF!&lt;&gt;"",1,0))</f>
        <v>#REF!</v>
      </c>
      <c r="O67" s="208" t="e">
        <f>IF('Crisis Indicator Data'!#REF!="No Data",1,IF(#REF!&lt;&gt;"",1,0))</f>
        <v>#REF!</v>
      </c>
      <c r="P67" s="208" t="e">
        <f>IF('Crisis Indicator Data'!#REF!="No Data",1,IF(#REF!&lt;&gt;"",1,0))</f>
        <v>#REF!</v>
      </c>
      <c r="Q67" s="208" t="e">
        <f>IF('Crisis Indicator Data'!#REF!="No Data",1,IF(#REF!&lt;&gt;"",1,0))</f>
        <v>#REF!</v>
      </c>
      <c r="R67" s="208" t="e">
        <f>IF('Crisis Indicator Data'!#REF!="No Data",1,IF(#REF!&lt;&gt;"",1,0))</f>
        <v>#REF!</v>
      </c>
      <c r="S67" s="208" t="e">
        <f>IF('Crisis Indicator Data'!#REF!="No Data",1,IF(#REF!&lt;&gt;"",1,0))</f>
        <v>#REF!</v>
      </c>
      <c r="T67" s="208" t="e">
        <f>IF('Crisis Indicator Data'!#REF!="No Data",1,IF(#REF!&lt;&gt;"",1,0))</f>
        <v>#REF!</v>
      </c>
      <c r="U67" s="208" t="e">
        <f>IF('Crisis Indicator Data'!#REF!="No Data",1,IF(#REF!&lt;&gt;"",1,0))</f>
        <v>#REF!</v>
      </c>
      <c r="V67" s="208" t="e">
        <f>IF('Crisis Indicator Data'!#REF!="No Data",1,IF(#REF!&lt;&gt;"",1,0))</f>
        <v>#REF!</v>
      </c>
      <c r="W67" s="208" t="e">
        <f>IF('Crisis Indicator Data'!#REF!="No Data",1,IF(#REF!&lt;&gt;"",1,0))</f>
        <v>#REF!</v>
      </c>
      <c r="X67" s="208" t="e">
        <f>IF('Crisis Indicator Data'!#REF!="No Data",1,IF(#REF!&lt;&gt;"",1,0))</f>
        <v>#REF!</v>
      </c>
      <c r="Y67" s="208" t="e">
        <f>IF('Crisis Indicator Data'!#REF!="No Data",1,IF(#REF!&lt;&gt;"",1,0))</f>
        <v>#REF!</v>
      </c>
      <c r="Z67" s="208" t="e">
        <f>IF('Crisis Indicator Data'!#REF!="No Data",1,IF(#REF!&lt;&gt;"",1,0))</f>
        <v>#REF!</v>
      </c>
      <c r="AA67" s="208" t="e">
        <f>IF('Crisis Indicator Data'!#REF!="No Data",1,IF(#REF!&lt;&gt;"",1,0))</f>
        <v>#REF!</v>
      </c>
      <c r="AB67" s="208" t="e">
        <f>IF('Crisis Indicator Data'!#REF!="No Data",1,IF(#REF!&lt;&gt;"",1,0))</f>
        <v>#REF!</v>
      </c>
      <c r="AC67" s="208" t="e">
        <f>IF('Crisis Indicator Data'!#REF!="No Data",1,IF(#REF!&lt;&gt;"",1,0))</f>
        <v>#REF!</v>
      </c>
      <c r="AD67" s="208" t="e">
        <f>IF('Crisis Indicator Data'!#REF!="No Data",1,IF(#REF!&lt;&gt;"",1,0))</f>
        <v>#REF!</v>
      </c>
      <c r="AE67" s="208" t="e">
        <f>IF('Crisis Indicator Data'!#REF!="No Data",1,IF(#REF!&lt;&gt;"",1,0))</f>
        <v>#REF!</v>
      </c>
      <c r="AF67" s="208" t="e">
        <f>IF('Crisis Indicator Data'!#REF!="No Data",1,IF(#REF!&lt;&gt;"",1,0))</f>
        <v>#REF!</v>
      </c>
      <c r="AG67" s="208" t="e">
        <f>IF('Crisis Indicator Data'!#REF!="No Data",1,IF(#REF!&lt;&gt;"",1,0))</f>
        <v>#REF!</v>
      </c>
      <c r="AH67" s="208" t="e">
        <f>IF('Crisis Indicator Data'!#REF!="No Data",1,IF(#REF!&lt;&gt;"",1,0))</f>
        <v>#REF!</v>
      </c>
      <c r="AI67" s="208" t="e">
        <f>IF('Crisis Indicator Data'!#REF!="No Data",1,IF(#REF!&lt;&gt;"",1,0))</f>
        <v>#REF!</v>
      </c>
      <c r="AJ67" s="208" t="e">
        <f>IF('Crisis Indicator Data'!#REF!="No Data",1,IF(#REF!&lt;&gt;"",1,0))</f>
        <v>#REF!</v>
      </c>
      <c r="AK67" s="208" t="e">
        <f>IF('Crisis Indicator Data'!#REF!="No Data",1,IF(#REF!&lt;&gt;"",1,0))</f>
        <v>#REF!</v>
      </c>
      <c r="AL67" s="208" t="e">
        <f>IF('Crisis Indicator Data'!#REF!="No Data",1,IF(#REF!&lt;&gt;"",1,0))</f>
        <v>#REF!</v>
      </c>
      <c r="AM67" s="208" t="e">
        <f>IF('Crisis Indicator Data'!#REF!="No Data",1,IF(#REF!&lt;&gt;"",1,0))</f>
        <v>#REF!</v>
      </c>
      <c r="AN67" s="208" t="e">
        <f>IF('Crisis Indicator Data'!#REF!="No Data",1,IF(#REF!&lt;&gt;"",1,0))</f>
        <v>#REF!</v>
      </c>
      <c r="AO67" s="208" t="e">
        <f>IF('Crisis Indicator Data'!#REF!="No Data",1,IF(#REF!&lt;&gt;"",1,0))</f>
        <v>#REF!</v>
      </c>
      <c r="AP67" s="208" t="e">
        <f>IF('Crisis Indicator Data'!#REF!="No Data",1,IF(#REF!&lt;&gt;"",1,0))</f>
        <v>#REF!</v>
      </c>
      <c r="AQ67" s="208" t="e">
        <f>IF('Crisis Indicator Data'!#REF!="No Data",1,IF(#REF!&lt;&gt;"",1,0))</f>
        <v>#REF!</v>
      </c>
      <c r="AR67" s="208" t="e">
        <f>IF('Crisis Indicator Data'!#REF!="No Data",1,IF(#REF!&lt;&gt;"",1,0))</f>
        <v>#REF!</v>
      </c>
      <c r="AS67" s="208" t="e">
        <f>IF('Crisis Indicator Data'!#REF!="No Data",1,IF(#REF!&lt;&gt;"",1,0))</f>
        <v>#REF!</v>
      </c>
      <c r="AT67" s="208" t="e">
        <f>IF('Crisis Indicator Data'!#REF!="No Data",1,IF(#REF!&lt;&gt;"",1,0))</f>
        <v>#REF!</v>
      </c>
      <c r="AU67" s="208" t="e">
        <f>IF('Crisis Indicator Data'!#REF!="No Data",1,IF(#REF!&lt;&gt;"",1,0))</f>
        <v>#REF!</v>
      </c>
      <c r="AV67" s="208" t="e">
        <f>IF('Crisis Indicator Data'!#REF!="No Data",1,IF(#REF!&lt;&gt;"",1,0))</f>
        <v>#REF!</v>
      </c>
      <c r="AW67" s="208" t="e">
        <f>IF('Crisis Indicator Data'!#REF!="No Data",1,IF(#REF!&lt;&gt;"",1,0))</f>
        <v>#REF!</v>
      </c>
      <c r="AX67" s="208" t="e">
        <f>IF('Crisis Indicator Data'!#REF!="No Data",1,IF(#REF!&lt;&gt;"",1,0))</f>
        <v>#REF!</v>
      </c>
      <c r="AY67" s="208" t="e">
        <f>IF('Crisis Indicator Data'!#REF!="No Data",1,IF(#REF!&lt;&gt;"",1,0))</f>
        <v>#REF!</v>
      </c>
      <c r="AZ67" s="208" t="e">
        <f>IF('Crisis Indicator Data'!#REF!="No Data",1,IF(#REF!&lt;&gt;"",1,0))</f>
        <v>#REF!</v>
      </c>
      <c r="BA67" t="e">
        <f t="shared" si="4"/>
        <v>#REF!</v>
      </c>
      <c r="BB67" s="22" t="e">
        <f t="shared" si="5"/>
        <v>#REF!</v>
      </c>
    </row>
    <row r="68" spans="1:54" x14ac:dyDescent="0.35">
      <c r="A68" t="s">
        <v>7478</v>
      </c>
      <c r="B68" s="208" t="e">
        <f>IF('Crisis Indicator Data'!#REF!="No Data",1,IF(#REF!&lt;&gt;"",1,0))</f>
        <v>#REF!</v>
      </c>
      <c r="C68" s="208" t="e">
        <f>IF('Crisis Indicator Data'!#REF!="No Data",1,IF(#REF!&lt;&gt;"",1,0))</f>
        <v>#REF!</v>
      </c>
      <c r="D68" s="208" t="e">
        <f>IF('Crisis Indicator Data'!#REF!="No Data",1,IF(#REF!&lt;&gt;"",1,0))</f>
        <v>#REF!</v>
      </c>
      <c r="E68" s="208" t="e">
        <f>IF('Crisis Indicator Data'!#REF!="No Data",1,IF(#REF!&lt;&gt;"",1,0))</f>
        <v>#REF!</v>
      </c>
      <c r="F68" s="208" t="e">
        <f>IF('Crisis Indicator Data'!#REF!="No Data",1,IF(#REF!&lt;&gt;"",1,0))</f>
        <v>#REF!</v>
      </c>
      <c r="G68" s="208" t="e">
        <f>IF('Crisis Indicator Data'!#REF!="No Data",1,IF(#REF!&lt;&gt;"",1,0))</f>
        <v>#REF!</v>
      </c>
      <c r="H68" s="208" t="e">
        <f>IF('Crisis Indicator Data'!#REF!="No Data",1,IF(#REF!&lt;&gt;"",1,0))</f>
        <v>#REF!</v>
      </c>
      <c r="I68" s="208" t="e">
        <f>IF('Crisis Indicator Data'!#REF!="No Data",1,IF(#REF!&lt;&gt;"",1,0))</f>
        <v>#REF!</v>
      </c>
      <c r="J68" s="208" t="e">
        <f>IF('Crisis Indicator Data'!#REF!="No Data",1,IF(#REF!&lt;&gt;"",1,0))</f>
        <v>#REF!</v>
      </c>
      <c r="K68" s="208" t="e">
        <f>IF('Crisis Indicator Data'!#REF!="No Data",1,IF(#REF!&lt;&gt;"",1,0))</f>
        <v>#REF!</v>
      </c>
      <c r="L68" s="208" t="e">
        <f>IF('Crisis Indicator Data'!#REF!="No Data",1,IF(#REF!&lt;&gt;"",1,0))</f>
        <v>#REF!</v>
      </c>
      <c r="M68" s="208" t="e">
        <f>IF('Crisis Indicator Data'!#REF!="No Data",1,IF(#REF!&lt;&gt;"",1,0))</f>
        <v>#REF!</v>
      </c>
      <c r="N68" s="208" t="e">
        <f>IF('Crisis Indicator Data'!#REF!="No Data",1,IF(#REF!&lt;&gt;"",1,0))</f>
        <v>#REF!</v>
      </c>
      <c r="O68" s="208" t="e">
        <f>IF('Crisis Indicator Data'!#REF!="No Data",1,IF(#REF!&lt;&gt;"",1,0))</f>
        <v>#REF!</v>
      </c>
      <c r="P68" s="208" t="e">
        <f>IF('Crisis Indicator Data'!#REF!="No Data",1,IF(#REF!&lt;&gt;"",1,0))</f>
        <v>#REF!</v>
      </c>
      <c r="Q68" s="208" t="e">
        <f>IF('Crisis Indicator Data'!#REF!="No Data",1,IF(#REF!&lt;&gt;"",1,0))</f>
        <v>#REF!</v>
      </c>
      <c r="R68" s="208" t="e">
        <f>IF('Crisis Indicator Data'!#REF!="No Data",1,IF(#REF!&lt;&gt;"",1,0))</f>
        <v>#REF!</v>
      </c>
      <c r="S68" s="208" t="e">
        <f>IF('Crisis Indicator Data'!#REF!="No Data",1,IF(#REF!&lt;&gt;"",1,0))</f>
        <v>#REF!</v>
      </c>
      <c r="T68" s="208" t="e">
        <f>IF('Crisis Indicator Data'!#REF!="No Data",1,IF(#REF!&lt;&gt;"",1,0))</f>
        <v>#REF!</v>
      </c>
      <c r="U68" s="208" t="e">
        <f>IF('Crisis Indicator Data'!#REF!="No Data",1,IF(#REF!&lt;&gt;"",1,0))</f>
        <v>#REF!</v>
      </c>
      <c r="V68" s="208" t="e">
        <f>IF('Crisis Indicator Data'!#REF!="No Data",1,IF(#REF!&lt;&gt;"",1,0))</f>
        <v>#REF!</v>
      </c>
      <c r="W68" s="208" t="e">
        <f>IF('Crisis Indicator Data'!#REF!="No Data",1,IF(#REF!&lt;&gt;"",1,0))</f>
        <v>#REF!</v>
      </c>
      <c r="X68" s="208" t="e">
        <f>IF('Crisis Indicator Data'!#REF!="No Data",1,IF(#REF!&lt;&gt;"",1,0))</f>
        <v>#REF!</v>
      </c>
      <c r="Y68" s="208" t="e">
        <f>IF('Crisis Indicator Data'!#REF!="No Data",1,IF(#REF!&lt;&gt;"",1,0))</f>
        <v>#REF!</v>
      </c>
      <c r="Z68" s="208" t="e">
        <f>IF('Crisis Indicator Data'!#REF!="No Data",1,IF(#REF!&lt;&gt;"",1,0))</f>
        <v>#REF!</v>
      </c>
      <c r="AA68" s="208" t="e">
        <f>IF('Crisis Indicator Data'!#REF!="No Data",1,IF(#REF!&lt;&gt;"",1,0))</f>
        <v>#REF!</v>
      </c>
      <c r="AB68" s="208" t="e">
        <f>IF('Crisis Indicator Data'!#REF!="No Data",1,IF(#REF!&lt;&gt;"",1,0))</f>
        <v>#REF!</v>
      </c>
      <c r="AC68" s="208" t="e">
        <f>IF('Crisis Indicator Data'!#REF!="No Data",1,IF(#REF!&lt;&gt;"",1,0))</f>
        <v>#REF!</v>
      </c>
      <c r="AD68" s="208" t="e">
        <f>IF('Crisis Indicator Data'!#REF!="No Data",1,IF(#REF!&lt;&gt;"",1,0))</f>
        <v>#REF!</v>
      </c>
      <c r="AE68" s="208" t="e">
        <f>IF('Crisis Indicator Data'!#REF!="No Data",1,IF(#REF!&lt;&gt;"",1,0))</f>
        <v>#REF!</v>
      </c>
      <c r="AF68" s="208" t="e">
        <f>IF('Crisis Indicator Data'!#REF!="No Data",1,IF(#REF!&lt;&gt;"",1,0))</f>
        <v>#REF!</v>
      </c>
      <c r="AG68" s="208" t="e">
        <f>IF('Crisis Indicator Data'!#REF!="No Data",1,IF(#REF!&lt;&gt;"",1,0))</f>
        <v>#REF!</v>
      </c>
      <c r="AH68" s="208" t="e">
        <f>IF('Crisis Indicator Data'!#REF!="No Data",1,IF(#REF!&lt;&gt;"",1,0))</f>
        <v>#REF!</v>
      </c>
      <c r="AI68" s="208" t="e">
        <f>IF('Crisis Indicator Data'!#REF!="No Data",1,IF(#REF!&lt;&gt;"",1,0))</f>
        <v>#REF!</v>
      </c>
      <c r="AJ68" s="208" t="e">
        <f>IF('Crisis Indicator Data'!#REF!="No Data",1,IF(#REF!&lt;&gt;"",1,0))</f>
        <v>#REF!</v>
      </c>
      <c r="AK68" s="208" t="e">
        <f>IF('Crisis Indicator Data'!#REF!="No Data",1,IF(#REF!&lt;&gt;"",1,0))</f>
        <v>#REF!</v>
      </c>
      <c r="AL68" s="208" t="e">
        <f>IF('Crisis Indicator Data'!#REF!="No Data",1,IF(#REF!&lt;&gt;"",1,0))</f>
        <v>#REF!</v>
      </c>
      <c r="AM68" s="208" t="e">
        <f>IF('Crisis Indicator Data'!#REF!="No Data",1,IF(#REF!&lt;&gt;"",1,0))</f>
        <v>#REF!</v>
      </c>
      <c r="AN68" s="208" t="e">
        <f>IF('Crisis Indicator Data'!#REF!="No Data",1,IF(#REF!&lt;&gt;"",1,0))</f>
        <v>#REF!</v>
      </c>
      <c r="AO68" s="208" t="e">
        <f>IF('Crisis Indicator Data'!#REF!="No Data",1,IF(#REF!&lt;&gt;"",1,0))</f>
        <v>#REF!</v>
      </c>
      <c r="AP68" s="208" t="e">
        <f>IF('Crisis Indicator Data'!#REF!="No Data",1,IF(#REF!&lt;&gt;"",1,0))</f>
        <v>#REF!</v>
      </c>
      <c r="AQ68" s="208" t="e">
        <f>IF('Crisis Indicator Data'!#REF!="No Data",1,IF(#REF!&lt;&gt;"",1,0))</f>
        <v>#REF!</v>
      </c>
      <c r="AR68" s="208" t="e">
        <f>IF('Crisis Indicator Data'!#REF!="No Data",1,IF(#REF!&lt;&gt;"",1,0))</f>
        <v>#REF!</v>
      </c>
      <c r="AS68" s="208" t="e">
        <f>IF('Crisis Indicator Data'!#REF!="No Data",1,IF(#REF!&lt;&gt;"",1,0))</f>
        <v>#REF!</v>
      </c>
      <c r="AT68" s="208" t="e">
        <f>IF('Crisis Indicator Data'!#REF!="No Data",1,IF(#REF!&lt;&gt;"",1,0))</f>
        <v>#REF!</v>
      </c>
      <c r="AU68" s="208" t="e">
        <f>IF('Crisis Indicator Data'!#REF!="No Data",1,IF(#REF!&lt;&gt;"",1,0))</f>
        <v>#REF!</v>
      </c>
      <c r="AV68" s="208" t="e">
        <f>IF('Crisis Indicator Data'!#REF!="No Data",1,IF(#REF!&lt;&gt;"",1,0))</f>
        <v>#REF!</v>
      </c>
      <c r="AW68" s="208" t="e">
        <f>IF('Crisis Indicator Data'!#REF!="No Data",1,IF(#REF!&lt;&gt;"",1,0))</f>
        <v>#REF!</v>
      </c>
      <c r="AX68" s="208" t="e">
        <f>IF('Crisis Indicator Data'!#REF!="No Data",1,IF(#REF!&lt;&gt;"",1,0))</f>
        <v>#REF!</v>
      </c>
      <c r="AY68" s="208" t="e">
        <f>IF('Crisis Indicator Data'!#REF!="No Data",1,IF(#REF!&lt;&gt;"",1,0))</f>
        <v>#REF!</v>
      </c>
      <c r="AZ68" s="208" t="e">
        <f>IF('Crisis Indicator Data'!#REF!="No Data",1,IF(#REF!&lt;&gt;"",1,0))</f>
        <v>#REF!</v>
      </c>
      <c r="BA68" t="e">
        <f t="shared" si="4"/>
        <v>#REF!</v>
      </c>
      <c r="BB68" s="22" t="e">
        <f t="shared" si="5"/>
        <v>#REF!</v>
      </c>
    </row>
    <row r="69" spans="1:54" x14ac:dyDescent="0.35">
      <c r="A69" t="s">
        <v>7480</v>
      </c>
      <c r="B69" s="208" t="e">
        <f>IF('Crisis Indicator Data'!#REF!="No Data",1,IF(#REF!&lt;&gt;"",1,0))</f>
        <v>#REF!</v>
      </c>
      <c r="C69" s="208" t="e">
        <f>IF('Crisis Indicator Data'!#REF!="No Data",1,IF(#REF!&lt;&gt;"",1,0))</f>
        <v>#REF!</v>
      </c>
      <c r="D69" s="208" t="e">
        <f>IF('Crisis Indicator Data'!#REF!="No Data",1,IF(#REF!&lt;&gt;"",1,0))</f>
        <v>#REF!</v>
      </c>
      <c r="E69" s="208" t="e">
        <f>IF('Crisis Indicator Data'!#REF!="No Data",1,IF(#REF!&lt;&gt;"",1,0))</f>
        <v>#REF!</v>
      </c>
      <c r="F69" s="208" t="e">
        <f>IF('Crisis Indicator Data'!#REF!="No Data",1,IF(#REF!&lt;&gt;"",1,0))</f>
        <v>#REF!</v>
      </c>
      <c r="G69" s="208" t="e">
        <f>IF('Crisis Indicator Data'!#REF!="No Data",1,IF(#REF!&lt;&gt;"",1,0))</f>
        <v>#REF!</v>
      </c>
      <c r="H69" s="208" t="e">
        <f>IF('Crisis Indicator Data'!#REF!="No Data",1,IF(#REF!&lt;&gt;"",1,0))</f>
        <v>#REF!</v>
      </c>
      <c r="I69" s="208" t="e">
        <f>IF('Crisis Indicator Data'!#REF!="No Data",1,IF(#REF!&lt;&gt;"",1,0))</f>
        <v>#REF!</v>
      </c>
      <c r="J69" s="208" t="e">
        <f>IF('Crisis Indicator Data'!#REF!="No Data",1,IF(#REF!&lt;&gt;"",1,0))</f>
        <v>#REF!</v>
      </c>
      <c r="K69" s="208" t="e">
        <f>IF('Crisis Indicator Data'!#REF!="No Data",1,IF(#REF!&lt;&gt;"",1,0))</f>
        <v>#REF!</v>
      </c>
      <c r="L69" s="208" t="e">
        <f>IF('Crisis Indicator Data'!#REF!="No Data",1,IF(#REF!&lt;&gt;"",1,0))</f>
        <v>#REF!</v>
      </c>
      <c r="M69" s="208" t="e">
        <f>IF('Crisis Indicator Data'!#REF!="No Data",1,IF(#REF!&lt;&gt;"",1,0))</f>
        <v>#REF!</v>
      </c>
      <c r="N69" s="208" t="e">
        <f>IF('Crisis Indicator Data'!#REF!="No Data",1,IF(#REF!&lt;&gt;"",1,0))</f>
        <v>#REF!</v>
      </c>
      <c r="O69" s="208" t="e">
        <f>IF('Crisis Indicator Data'!#REF!="No Data",1,IF(#REF!&lt;&gt;"",1,0))</f>
        <v>#REF!</v>
      </c>
      <c r="P69" s="208" t="e">
        <f>IF('Crisis Indicator Data'!#REF!="No Data",1,IF(#REF!&lt;&gt;"",1,0))</f>
        <v>#REF!</v>
      </c>
      <c r="Q69" s="208" t="e">
        <f>IF('Crisis Indicator Data'!#REF!="No Data",1,IF(#REF!&lt;&gt;"",1,0))</f>
        <v>#REF!</v>
      </c>
      <c r="R69" s="208" t="e">
        <f>IF('Crisis Indicator Data'!#REF!="No Data",1,IF(#REF!&lt;&gt;"",1,0))</f>
        <v>#REF!</v>
      </c>
      <c r="S69" s="208" t="e">
        <f>IF('Crisis Indicator Data'!#REF!="No Data",1,IF(#REF!&lt;&gt;"",1,0))</f>
        <v>#REF!</v>
      </c>
      <c r="T69" s="208" t="e">
        <f>IF('Crisis Indicator Data'!#REF!="No Data",1,IF(#REF!&lt;&gt;"",1,0))</f>
        <v>#REF!</v>
      </c>
      <c r="U69" s="208" t="e">
        <f>IF('Crisis Indicator Data'!#REF!="No Data",1,IF(#REF!&lt;&gt;"",1,0))</f>
        <v>#REF!</v>
      </c>
      <c r="V69" s="208" t="e">
        <f>IF('Crisis Indicator Data'!#REF!="No Data",1,IF(#REF!&lt;&gt;"",1,0))</f>
        <v>#REF!</v>
      </c>
      <c r="W69" s="208" t="e">
        <f>IF('Crisis Indicator Data'!#REF!="No Data",1,IF(#REF!&lt;&gt;"",1,0))</f>
        <v>#REF!</v>
      </c>
      <c r="X69" s="208" t="e">
        <f>IF('Crisis Indicator Data'!#REF!="No Data",1,IF(#REF!&lt;&gt;"",1,0))</f>
        <v>#REF!</v>
      </c>
      <c r="Y69" s="208" t="e">
        <f>IF('Crisis Indicator Data'!#REF!="No Data",1,IF(#REF!&lt;&gt;"",1,0))</f>
        <v>#REF!</v>
      </c>
      <c r="Z69" s="208" t="e">
        <f>IF('Crisis Indicator Data'!#REF!="No Data",1,IF(#REF!&lt;&gt;"",1,0))</f>
        <v>#REF!</v>
      </c>
      <c r="AA69" s="208" t="e">
        <f>IF('Crisis Indicator Data'!#REF!="No Data",1,IF(#REF!&lt;&gt;"",1,0))</f>
        <v>#REF!</v>
      </c>
      <c r="AB69" s="208" t="e">
        <f>IF('Crisis Indicator Data'!#REF!="No Data",1,IF(#REF!&lt;&gt;"",1,0))</f>
        <v>#REF!</v>
      </c>
      <c r="AC69" s="208" t="e">
        <f>IF('Crisis Indicator Data'!#REF!="No Data",1,IF(#REF!&lt;&gt;"",1,0))</f>
        <v>#REF!</v>
      </c>
      <c r="AD69" s="208" t="e">
        <f>IF('Crisis Indicator Data'!#REF!="No Data",1,IF(#REF!&lt;&gt;"",1,0))</f>
        <v>#REF!</v>
      </c>
      <c r="AE69" s="208" t="e">
        <f>IF('Crisis Indicator Data'!#REF!="No Data",1,IF(#REF!&lt;&gt;"",1,0))</f>
        <v>#REF!</v>
      </c>
      <c r="AF69" s="208" t="e">
        <f>IF('Crisis Indicator Data'!#REF!="No Data",1,IF(#REF!&lt;&gt;"",1,0))</f>
        <v>#REF!</v>
      </c>
      <c r="AG69" s="208" t="e">
        <f>IF('Crisis Indicator Data'!#REF!="No Data",1,IF(#REF!&lt;&gt;"",1,0))</f>
        <v>#REF!</v>
      </c>
      <c r="AH69" s="208" t="e">
        <f>IF('Crisis Indicator Data'!#REF!="No Data",1,IF(#REF!&lt;&gt;"",1,0))</f>
        <v>#REF!</v>
      </c>
      <c r="AI69" s="208" t="e">
        <f>IF('Crisis Indicator Data'!#REF!="No Data",1,IF(#REF!&lt;&gt;"",1,0))</f>
        <v>#REF!</v>
      </c>
      <c r="AJ69" s="208" t="e">
        <f>IF('Crisis Indicator Data'!#REF!="No Data",1,IF(#REF!&lt;&gt;"",1,0))</f>
        <v>#REF!</v>
      </c>
      <c r="AK69" s="208" t="e">
        <f>IF('Crisis Indicator Data'!#REF!="No Data",1,IF(#REF!&lt;&gt;"",1,0))</f>
        <v>#REF!</v>
      </c>
      <c r="AL69" s="208" t="e">
        <f>IF('Crisis Indicator Data'!#REF!="No Data",1,IF(#REF!&lt;&gt;"",1,0))</f>
        <v>#REF!</v>
      </c>
      <c r="AM69" s="208" t="e">
        <f>IF('Crisis Indicator Data'!#REF!="No Data",1,IF(#REF!&lt;&gt;"",1,0))</f>
        <v>#REF!</v>
      </c>
      <c r="AN69" s="208" t="e">
        <f>IF('Crisis Indicator Data'!#REF!="No Data",1,IF(#REF!&lt;&gt;"",1,0))</f>
        <v>#REF!</v>
      </c>
      <c r="AO69" s="208" t="e">
        <f>IF('Crisis Indicator Data'!#REF!="No Data",1,IF(#REF!&lt;&gt;"",1,0))</f>
        <v>#REF!</v>
      </c>
      <c r="AP69" s="208" t="e">
        <f>IF('Crisis Indicator Data'!#REF!="No Data",1,IF(#REF!&lt;&gt;"",1,0))</f>
        <v>#REF!</v>
      </c>
      <c r="AQ69" s="208" t="e">
        <f>IF('Crisis Indicator Data'!#REF!="No Data",1,IF(#REF!&lt;&gt;"",1,0))</f>
        <v>#REF!</v>
      </c>
      <c r="AR69" s="208" t="e">
        <f>IF('Crisis Indicator Data'!#REF!="No Data",1,IF(#REF!&lt;&gt;"",1,0))</f>
        <v>#REF!</v>
      </c>
      <c r="AS69" s="208" t="e">
        <f>IF('Crisis Indicator Data'!#REF!="No Data",1,IF(#REF!&lt;&gt;"",1,0))</f>
        <v>#REF!</v>
      </c>
      <c r="AT69" s="208" t="e">
        <f>IF('Crisis Indicator Data'!#REF!="No Data",1,IF(#REF!&lt;&gt;"",1,0))</f>
        <v>#REF!</v>
      </c>
      <c r="AU69" s="208" t="e">
        <f>IF('Crisis Indicator Data'!#REF!="No Data",1,IF(#REF!&lt;&gt;"",1,0))</f>
        <v>#REF!</v>
      </c>
      <c r="AV69" s="208" t="e">
        <f>IF('Crisis Indicator Data'!#REF!="No Data",1,IF(#REF!&lt;&gt;"",1,0))</f>
        <v>#REF!</v>
      </c>
      <c r="AW69" s="208" t="e">
        <f>IF('Crisis Indicator Data'!#REF!="No Data",1,IF(#REF!&lt;&gt;"",1,0))</f>
        <v>#REF!</v>
      </c>
      <c r="AX69" s="208" t="e">
        <f>IF('Crisis Indicator Data'!#REF!="No Data",1,IF(#REF!&lt;&gt;"",1,0))</f>
        <v>#REF!</v>
      </c>
      <c r="AY69" s="208" t="e">
        <f>IF('Crisis Indicator Data'!#REF!="No Data",1,IF(#REF!&lt;&gt;"",1,0))</f>
        <v>#REF!</v>
      </c>
      <c r="AZ69" s="208" t="e">
        <f>IF('Crisis Indicator Data'!#REF!="No Data",1,IF(#REF!&lt;&gt;"",1,0))</f>
        <v>#REF!</v>
      </c>
      <c r="BA69" t="e">
        <f t="shared" si="4"/>
        <v>#REF!</v>
      </c>
      <c r="BB69" s="22" t="e">
        <f t="shared" si="5"/>
        <v>#REF!</v>
      </c>
    </row>
    <row r="70" spans="1:54" x14ac:dyDescent="0.35">
      <c r="A70" t="s">
        <v>7482</v>
      </c>
      <c r="B70" s="208" t="e">
        <f>IF('Crisis Indicator Data'!#REF!="No Data",1,IF(#REF!&lt;&gt;"",1,0))</f>
        <v>#REF!</v>
      </c>
      <c r="C70" s="208" t="e">
        <f>IF('Crisis Indicator Data'!#REF!="No Data",1,IF(#REF!&lt;&gt;"",1,0))</f>
        <v>#REF!</v>
      </c>
      <c r="D70" s="208" t="e">
        <f>IF('Crisis Indicator Data'!#REF!="No Data",1,IF(#REF!&lt;&gt;"",1,0))</f>
        <v>#REF!</v>
      </c>
      <c r="E70" s="208" t="e">
        <f>IF('Crisis Indicator Data'!#REF!="No Data",1,IF(#REF!&lt;&gt;"",1,0))</f>
        <v>#REF!</v>
      </c>
      <c r="F70" s="208" t="e">
        <f>IF('Crisis Indicator Data'!#REF!="No Data",1,IF(#REF!&lt;&gt;"",1,0))</f>
        <v>#REF!</v>
      </c>
      <c r="G70" s="208" t="e">
        <f>IF('Crisis Indicator Data'!#REF!="No Data",1,IF(#REF!&lt;&gt;"",1,0))</f>
        <v>#REF!</v>
      </c>
      <c r="H70" s="208" t="e">
        <f>IF('Crisis Indicator Data'!#REF!="No Data",1,IF(#REF!&lt;&gt;"",1,0))</f>
        <v>#REF!</v>
      </c>
      <c r="I70" s="208" t="e">
        <f>IF('Crisis Indicator Data'!#REF!="No Data",1,IF(#REF!&lt;&gt;"",1,0))</f>
        <v>#REF!</v>
      </c>
      <c r="J70" s="208" t="e">
        <f>IF('Crisis Indicator Data'!#REF!="No Data",1,IF(#REF!&lt;&gt;"",1,0))</f>
        <v>#REF!</v>
      </c>
      <c r="K70" s="208" t="e">
        <f>IF('Crisis Indicator Data'!#REF!="No Data",1,IF(#REF!&lt;&gt;"",1,0))</f>
        <v>#REF!</v>
      </c>
      <c r="L70" s="208" t="e">
        <f>IF('Crisis Indicator Data'!#REF!="No Data",1,IF(#REF!&lt;&gt;"",1,0))</f>
        <v>#REF!</v>
      </c>
      <c r="M70" s="208" t="e">
        <f>IF('Crisis Indicator Data'!#REF!="No Data",1,IF(#REF!&lt;&gt;"",1,0))</f>
        <v>#REF!</v>
      </c>
      <c r="N70" s="208" t="e">
        <f>IF('Crisis Indicator Data'!#REF!="No Data",1,IF(#REF!&lt;&gt;"",1,0))</f>
        <v>#REF!</v>
      </c>
      <c r="O70" s="208" t="e">
        <f>IF('Crisis Indicator Data'!#REF!="No Data",1,IF(#REF!&lt;&gt;"",1,0))</f>
        <v>#REF!</v>
      </c>
      <c r="P70" s="208" t="e">
        <f>IF('Crisis Indicator Data'!#REF!="No Data",1,IF(#REF!&lt;&gt;"",1,0))</f>
        <v>#REF!</v>
      </c>
      <c r="Q70" s="208" t="e">
        <f>IF('Crisis Indicator Data'!#REF!="No Data",1,IF(#REF!&lt;&gt;"",1,0))</f>
        <v>#REF!</v>
      </c>
      <c r="R70" s="208" t="e">
        <f>IF('Crisis Indicator Data'!#REF!="No Data",1,IF(#REF!&lt;&gt;"",1,0))</f>
        <v>#REF!</v>
      </c>
      <c r="S70" s="208" t="e">
        <f>IF('Crisis Indicator Data'!#REF!="No Data",1,IF(#REF!&lt;&gt;"",1,0))</f>
        <v>#REF!</v>
      </c>
      <c r="T70" s="208" t="e">
        <f>IF('Crisis Indicator Data'!#REF!="No Data",1,IF(#REF!&lt;&gt;"",1,0))</f>
        <v>#REF!</v>
      </c>
      <c r="U70" s="208" t="e">
        <f>IF('Crisis Indicator Data'!#REF!="No Data",1,IF(#REF!&lt;&gt;"",1,0))</f>
        <v>#REF!</v>
      </c>
      <c r="V70" s="208" t="e">
        <f>IF('Crisis Indicator Data'!#REF!="No Data",1,IF(#REF!&lt;&gt;"",1,0))</f>
        <v>#REF!</v>
      </c>
      <c r="W70" s="208" t="e">
        <f>IF('Crisis Indicator Data'!#REF!="No Data",1,IF(#REF!&lt;&gt;"",1,0))</f>
        <v>#REF!</v>
      </c>
      <c r="X70" s="208" t="e">
        <f>IF('Crisis Indicator Data'!#REF!="No Data",1,IF(#REF!&lt;&gt;"",1,0))</f>
        <v>#REF!</v>
      </c>
      <c r="Y70" s="208" t="e">
        <f>IF('Crisis Indicator Data'!#REF!="No Data",1,IF(#REF!&lt;&gt;"",1,0))</f>
        <v>#REF!</v>
      </c>
      <c r="Z70" s="208" t="e">
        <f>IF('Crisis Indicator Data'!#REF!="No Data",1,IF(#REF!&lt;&gt;"",1,0))</f>
        <v>#REF!</v>
      </c>
      <c r="AA70" s="208" t="e">
        <f>IF('Crisis Indicator Data'!#REF!="No Data",1,IF(#REF!&lt;&gt;"",1,0))</f>
        <v>#REF!</v>
      </c>
      <c r="AB70" s="208" t="e">
        <f>IF('Crisis Indicator Data'!#REF!="No Data",1,IF(#REF!&lt;&gt;"",1,0))</f>
        <v>#REF!</v>
      </c>
      <c r="AC70" s="208" t="e">
        <f>IF('Crisis Indicator Data'!#REF!="No Data",1,IF(#REF!&lt;&gt;"",1,0))</f>
        <v>#REF!</v>
      </c>
      <c r="AD70" s="208" t="e">
        <f>IF('Crisis Indicator Data'!#REF!="No Data",1,IF(#REF!&lt;&gt;"",1,0))</f>
        <v>#REF!</v>
      </c>
      <c r="AE70" s="208" t="e">
        <f>IF('Crisis Indicator Data'!#REF!="No Data",1,IF(#REF!&lt;&gt;"",1,0))</f>
        <v>#REF!</v>
      </c>
      <c r="AF70" s="208" t="e">
        <f>IF('Crisis Indicator Data'!#REF!="No Data",1,IF(#REF!&lt;&gt;"",1,0))</f>
        <v>#REF!</v>
      </c>
      <c r="AG70" s="208" t="e">
        <f>IF('Crisis Indicator Data'!#REF!="No Data",1,IF(#REF!&lt;&gt;"",1,0))</f>
        <v>#REF!</v>
      </c>
      <c r="AH70" s="208" t="e">
        <f>IF('Crisis Indicator Data'!#REF!="No Data",1,IF(#REF!&lt;&gt;"",1,0))</f>
        <v>#REF!</v>
      </c>
      <c r="AI70" s="208" t="e">
        <f>IF('Crisis Indicator Data'!#REF!="No Data",1,IF(#REF!&lt;&gt;"",1,0))</f>
        <v>#REF!</v>
      </c>
      <c r="AJ70" s="208" t="e">
        <f>IF('Crisis Indicator Data'!#REF!="No Data",1,IF(#REF!&lt;&gt;"",1,0))</f>
        <v>#REF!</v>
      </c>
      <c r="AK70" s="208" t="e">
        <f>IF('Crisis Indicator Data'!#REF!="No Data",1,IF(#REF!&lt;&gt;"",1,0))</f>
        <v>#REF!</v>
      </c>
      <c r="AL70" s="208" t="e">
        <f>IF('Crisis Indicator Data'!#REF!="No Data",1,IF(#REF!&lt;&gt;"",1,0))</f>
        <v>#REF!</v>
      </c>
      <c r="AM70" s="208" t="e">
        <f>IF('Crisis Indicator Data'!#REF!="No Data",1,IF(#REF!&lt;&gt;"",1,0))</f>
        <v>#REF!</v>
      </c>
      <c r="AN70" s="208" t="e">
        <f>IF('Crisis Indicator Data'!#REF!="No Data",1,IF(#REF!&lt;&gt;"",1,0))</f>
        <v>#REF!</v>
      </c>
      <c r="AO70" s="208" t="e">
        <f>IF('Crisis Indicator Data'!#REF!="No Data",1,IF(#REF!&lt;&gt;"",1,0))</f>
        <v>#REF!</v>
      </c>
      <c r="AP70" s="208" t="e">
        <f>IF('Crisis Indicator Data'!#REF!="No Data",1,IF(#REF!&lt;&gt;"",1,0))</f>
        <v>#REF!</v>
      </c>
      <c r="AQ70" s="208" t="e">
        <f>IF('Crisis Indicator Data'!#REF!="No Data",1,IF(#REF!&lt;&gt;"",1,0))</f>
        <v>#REF!</v>
      </c>
      <c r="AR70" s="208" t="e">
        <f>IF('Crisis Indicator Data'!#REF!="No Data",1,IF(#REF!&lt;&gt;"",1,0))</f>
        <v>#REF!</v>
      </c>
      <c r="AS70" s="208" t="e">
        <f>IF('Crisis Indicator Data'!#REF!="No Data",1,IF(#REF!&lt;&gt;"",1,0))</f>
        <v>#REF!</v>
      </c>
      <c r="AT70" s="208" t="e">
        <f>IF('Crisis Indicator Data'!#REF!="No Data",1,IF(#REF!&lt;&gt;"",1,0))</f>
        <v>#REF!</v>
      </c>
      <c r="AU70" s="208" t="e">
        <f>IF('Crisis Indicator Data'!#REF!="No Data",1,IF(#REF!&lt;&gt;"",1,0))</f>
        <v>#REF!</v>
      </c>
      <c r="AV70" s="208" t="e">
        <f>IF('Crisis Indicator Data'!#REF!="No Data",1,IF(#REF!&lt;&gt;"",1,0))</f>
        <v>#REF!</v>
      </c>
      <c r="AW70" s="208" t="e">
        <f>IF('Crisis Indicator Data'!#REF!="No Data",1,IF(#REF!&lt;&gt;"",1,0))</f>
        <v>#REF!</v>
      </c>
      <c r="AX70" s="208" t="e">
        <f>IF('Crisis Indicator Data'!#REF!="No Data",1,IF(#REF!&lt;&gt;"",1,0))</f>
        <v>#REF!</v>
      </c>
      <c r="AY70" s="208" t="e">
        <f>IF('Crisis Indicator Data'!#REF!="No Data",1,IF(#REF!&lt;&gt;"",1,0))</f>
        <v>#REF!</v>
      </c>
      <c r="AZ70" s="208" t="e">
        <f>IF('Crisis Indicator Data'!#REF!="No Data",1,IF(#REF!&lt;&gt;"",1,0))</f>
        <v>#REF!</v>
      </c>
      <c r="BA70" t="e">
        <f t="shared" si="4"/>
        <v>#REF!</v>
      </c>
      <c r="BB70" s="22" t="e">
        <f t="shared" si="5"/>
        <v>#REF!</v>
      </c>
    </row>
    <row r="71" spans="1:54" x14ac:dyDescent="0.35">
      <c r="A71" t="s">
        <v>7484</v>
      </c>
      <c r="B71" s="208" t="e">
        <f>IF('Crisis Indicator Data'!#REF!="No Data",1,IF(#REF!&lt;&gt;"",1,0))</f>
        <v>#REF!</v>
      </c>
      <c r="C71" s="208" t="e">
        <f>IF('Crisis Indicator Data'!#REF!="No Data",1,IF(#REF!&lt;&gt;"",1,0))</f>
        <v>#REF!</v>
      </c>
      <c r="D71" s="208" t="e">
        <f>IF('Crisis Indicator Data'!#REF!="No Data",1,IF(#REF!&lt;&gt;"",1,0))</f>
        <v>#REF!</v>
      </c>
      <c r="E71" s="208" t="e">
        <f>IF('Crisis Indicator Data'!#REF!="No Data",1,IF(#REF!&lt;&gt;"",1,0))</f>
        <v>#REF!</v>
      </c>
      <c r="F71" s="208" t="e">
        <f>IF('Crisis Indicator Data'!#REF!="No Data",1,IF(#REF!&lt;&gt;"",1,0))</f>
        <v>#REF!</v>
      </c>
      <c r="G71" s="208" t="e">
        <f>IF('Crisis Indicator Data'!#REF!="No Data",1,IF(#REF!&lt;&gt;"",1,0))</f>
        <v>#REF!</v>
      </c>
      <c r="H71" s="208" t="e">
        <f>IF('Crisis Indicator Data'!#REF!="No Data",1,IF(#REF!&lt;&gt;"",1,0))</f>
        <v>#REF!</v>
      </c>
      <c r="I71" s="208" t="e">
        <f>IF('Crisis Indicator Data'!#REF!="No Data",1,IF(#REF!&lt;&gt;"",1,0))</f>
        <v>#REF!</v>
      </c>
      <c r="J71" s="208" t="e">
        <f>IF('Crisis Indicator Data'!#REF!="No Data",1,IF(#REF!&lt;&gt;"",1,0))</f>
        <v>#REF!</v>
      </c>
      <c r="K71" s="208" t="e">
        <f>IF('Crisis Indicator Data'!#REF!="No Data",1,IF(#REF!&lt;&gt;"",1,0))</f>
        <v>#REF!</v>
      </c>
      <c r="L71" s="208" t="e">
        <f>IF('Crisis Indicator Data'!#REF!="No Data",1,IF(#REF!&lt;&gt;"",1,0))</f>
        <v>#REF!</v>
      </c>
      <c r="M71" s="208" t="e">
        <f>IF('Crisis Indicator Data'!#REF!="No Data",1,IF(#REF!&lt;&gt;"",1,0))</f>
        <v>#REF!</v>
      </c>
      <c r="N71" s="208" t="e">
        <f>IF('Crisis Indicator Data'!#REF!="No Data",1,IF(#REF!&lt;&gt;"",1,0))</f>
        <v>#REF!</v>
      </c>
      <c r="O71" s="208" t="e">
        <f>IF('Crisis Indicator Data'!#REF!="No Data",1,IF(#REF!&lt;&gt;"",1,0))</f>
        <v>#REF!</v>
      </c>
      <c r="P71" s="208" t="e">
        <f>IF('Crisis Indicator Data'!#REF!="No Data",1,IF(#REF!&lt;&gt;"",1,0))</f>
        <v>#REF!</v>
      </c>
      <c r="Q71" s="208" t="e">
        <f>IF('Crisis Indicator Data'!#REF!="No Data",1,IF(#REF!&lt;&gt;"",1,0))</f>
        <v>#REF!</v>
      </c>
      <c r="R71" s="208" t="e">
        <f>IF('Crisis Indicator Data'!#REF!="No Data",1,IF(#REF!&lt;&gt;"",1,0))</f>
        <v>#REF!</v>
      </c>
      <c r="S71" s="208" t="e">
        <f>IF('Crisis Indicator Data'!#REF!="No Data",1,IF(#REF!&lt;&gt;"",1,0))</f>
        <v>#REF!</v>
      </c>
      <c r="T71" s="208" t="e">
        <f>IF('Crisis Indicator Data'!#REF!="No Data",1,IF(#REF!&lt;&gt;"",1,0))</f>
        <v>#REF!</v>
      </c>
      <c r="U71" s="208" t="e">
        <f>IF('Crisis Indicator Data'!#REF!="No Data",1,IF(#REF!&lt;&gt;"",1,0))</f>
        <v>#REF!</v>
      </c>
      <c r="V71" s="208" t="e">
        <f>IF('Crisis Indicator Data'!#REF!="No Data",1,IF(#REF!&lt;&gt;"",1,0))</f>
        <v>#REF!</v>
      </c>
      <c r="W71" s="208" t="e">
        <f>IF('Crisis Indicator Data'!#REF!="No Data",1,IF(#REF!&lt;&gt;"",1,0))</f>
        <v>#REF!</v>
      </c>
      <c r="X71" s="208" t="e">
        <f>IF('Crisis Indicator Data'!#REF!="No Data",1,IF(#REF!&lt;&gt;"",1,0))</f>
        <v>#REF!</v>
      </c>
      <c r="Y71" s="208" t="e">
        <f>IF('Crisis Indicator Data'!#REF!="No Data",1,IF(#REF!&lt;&gt;"",1,0))</f>
        <v>#REF!</v>
      </c>
      <c r="Z71" s="208" t="e">
        <f>IF('Crisis Indicator Data'!#REF!="No Data",1,IF(#REF!&lt;&gt;"",1,0))</f>
        <v>#REF!</v>
      </c>
      <c r="AA71" s="208" t="e">
        <f>IF('Crisis Indicator Data'!#REF!="No Data",1,IF(#REF!&lt;&gt;"",1,0))</f>
        <v>#REF!</v>
      </c>
      <c r="AB71" s="208" t="e">
        <f>IF('Crisis Indicator Data'!#REF!="No Data",1,IF(#REF!&lt;&gt;"",1,0))</f>
        <v>#REF!</v>
      </c>
      <c r="AC71" s="208" t="e">
        <f>IF('Crisis Indicator Data'!#REF!="No Data",1,IF(#REF!&lt;&gt;"",1,0))</f>
        <v>#REF!</v>
      </c>
      <c r="AD71" s="208" t="e">
        <f>IF('Crisis Indicator Data'!#REF!="No Data",1,IF(#REF!&lt;&gt;"",1,0))</f>
        <v>#REF!</v>
      </c>
      <c r="AE71" s="208" t="e">
        <f>IF('Crisis Indicator Data'!#REF!="No Data",1,IF(#REF!&lt;&gt;"",1,0))</f>
        <v>#REF!</v>
      </c>
      <c r="AF71" s="208" t="e">
        <f>IF('Crisis Indicator Data'!#REF!="No Data",1,IF(#REF!&lt;&gt;"",1,0))</f>
        <v>#REF!</v>
      </c>
      <c r="AG71" s="208" t="e">
        <f>IF('Crisis Indicator Data'!#REF!="No Data",1,IF(#REF!&lt;&gt;"",1,0))</f>
        <v>#REF!</v>
      </c>
      <c r="AH71" s="208" t="e">
        <f>IF('Crisis Indicator Data'!#REF!="No Data",1,IF(#REF!&lt;&gt;"",1,0))</f>
        <v>#REF!</v>
      </c>
      <c r="AI71" s="208" t="e">
        <f>IF('Crisis Indicator Data'!#REF!="No Data",1,IF(#REF!&lt;&gt;"",1,0))</f>
        <v>#REF!</v>
      </c>
      <c r="AJ71" s="208" t="e">
        <f>IF('Crisis Indicator Data'!#REF!="No Data",1,IF(#REF!&lt;&gt;"",1,0))</f>
        <v>#REF!</v>
      </c>
      <c r="AK71" s="208" t="e">
        <f>IF('Crisis Indicator Data'!#REF!="No Data",1,IF(#REF!&lt;&gt;"",1,0))</f>
        <v>#REF!</v>
      </c>
      <c r="AL71" s="208" t="e">
        <f>IF('Crisis Indicator Data'!#REF!="No Data",1,IF(#REF!&lt;&gt;"",1,0))</f>
        <v>#REF!</v>
      </c>
      <c r="AM71" s="208" t="e">
        <f>IF('Crisis Indicator Data'!#REF!="No Data",1,IF(#REF!&lt;&gt;"",1,0))</f>
        <v>#REF!</v>
      </c>
      <c r="AN71" s="208" t="e">
        <f>IF('Crisis Indicator Data'!#REF!="No Data",1,IF(#REF!&lt;&gt;"",1,0))</f>
        <v>#REF!</v>
      </c>
      <c r="AO71" s="208" t="e">
        <f>IF('Crisis Indicator Data'!#REF!="No Data",1,IF(#REF!&lt;&gt;"",1,0))</f>
        <v>#REF!</v>
      </c>
      <c r="AP71" s="208" t="e">
        <f>IF('Crisis Indicator Data'!#REF!="No Data",1,IF(#REF!&lt;&gt;"",1,0))</f>
        <v>#REF!</v>
      </c>
      <c r="AQ71" s="208" t="e">
        <f>IF('Crisis Indicator Data'!#REF!="No Data",1,IF(#REF!&lt;&gt;"",1,0))</f>
        <v>#REF!</v>
      </c>
      <c r="AR71" s="208" t="e">
        <f>IF('Crisis Indicator Data'!#REF!="No Data",1,IF(#REF!&lt;&gt;"",1,0))</f>
        <v>#REF!</v>
      </c>
      <c r="AS71" s="208" t="e">
        <f>IF('Crisis Indicator Data'!#REF!="No Data",1,IF(#REF!&lt;&gt;"",1,0))</f>
        <v>#REF!</v>
      </c>
      <c r="AT71" s="208" t="e">
        <f>IF('Crisis Indicator Data'!#REF!="No Data",1,IF(#REF!&lt;&gt;"",1,0))</f>
        <v>#REF!</v>
      </c>
      <c r="AU71" s="208" t="e">
        <f>IF('Crisis Indicator Data'!#REF!="No Data",1,IF(#REF!&lt;&gt;"",1,0))</f>
        <v>#REF!</v>
      </c>
      <c r="AV71" s="208" t="e">
        <f>IF('Crisis Indicator Data'!#REF!="No Data",1,IF(#REF!&lt;&gt;"",1,0))</f>
        <v>#REF!</v>
      </c>
      <c r="AW71" s="208" t="e">
        <f>IF('Crisis Indicator Data'!#REF!="No Data",1,IF(#REF!&lt;&gt;"",1,0))</f>
        <v>#REF!</v>
      </c>
      <c r="AX71" s="208" t="e">
        <f>IF('Crisis Indicator Data'!#REF!="No Data",1,IF(#REF!&lt;&gt;"",1,0))</f>
        <v>#REF!</v>
      </c>
      <c r="AY71" s="208" t="e">
        <f>IF('Crisis Indicator Data'!#REF!="No Data",1,IF(#REF!&lt;&gt;"",1,0))</f>
        <v>#REF!</v>
      </c>
      <c r="AZ71" s="208" t="e">
        <f>IF('Crisis Indicator Data'!#REF!="No Data",1,IF(#REF!&lt;&gt;"",1,0))</f>
        <v>#REF!</v>
      </c>
      <c r="BA71" t="e">
        <f t="shared" si="4"/>
        <v>#REF!</v>
      </c>
      <c r="BB71" s="22" t="e">
        <f t="shared" si="5"/>
        <v>#REF!</v>
      </c>
    </row>
    <row r="72" spans="1:54" x14ac:dyDescent="0.35">
      <c r="A72" t="s">
        <v>7485</v>
      </c>
      <c r="B72" s="208" t="e">
        <f>IF('Crisis Indicator Data'!#REF!="No Data",1,IF(#REF!&lt;&gt;"",1,0))</f>
        <v>#REF!</v>
      </c>
      <c r="C72" s="208" t="e">
        <f>IF('Crisis Indicator Data'!#REF!="No Data",1,IF(#REF!&lt;&gt;"",1,0))</f>
        <v>#REF!</v>
      </c>
      <c r="D72" s="208" t="e">
        <f>IF('Crisis Indicator Data'!#REF!="No Data",1,IF(#REF!&lt;&gt;"",1,0))</f>
        <v>#REF!</v>
      </c>
      <c r="E72" s="208" t="e">
        <f>IF('Crisis Indicator Data'!#REF!="No Data",1,IF(#REF!&lt;&gt;"",1,0))</f>
        <v>#REF!</v>
      </c>
      <c r="F72" s="208" t="e">
        <f>IF('Crisis Indicator Data'!#REF!="No Data",1,IF(#REF!&lt;&gt;"",1,0))</f>
        <v>#REF!</v>
      </c>
      <c r="G72" s="208" t="e">
        <f>IF('Crisis Indicator Data'!#REF!="No Data",1,IF(#REF!&lt;&gt;"",1,0))</f>
        <v>#REF!</v>
      </c>
      <c r="H72" s="208" t="e">
        <f>IF('Crisis Indicator Data'!#REF!="No Data",1,IF(#REF!&lt;&gt;"",1,0))</f>
        <v>#REF!</v>
      </c>
      <c r="I72" s="208" t="e">
        <f>IF('Crisis Indicator Data'!#REF!="No Data",1,IF(#REF!&lt;&gt;"",1,0))</f>
        <v>#REF!</v>
      </c>
      <c r="J72" s="208" t="e">
        <f>IF('Crisis Indicator Data'!#REF!="No Data",1,IF(#REF!&lt;&gt;"",1,0))</f>
        <v>#REF!</v>
      </c>
      <c r="K72" s="208" t="e">
        <f>IF('Crisis Indicator Data'!#REF!="No Data",1,IF(#REF!&lt;&gt;"",1,0))</f>
        <v>#REF!</v>
      </c>
      <c r="L72" s="208" t="e">
        <f>IF('Crisis Indicator Data'!#REF!="No Data",1,IF(#REF!&lt;&gt;"",1,0))</f>
        <v>#REF!</v>
      </c>
      <c r="M72" s="208" t="e">
        <f>IF('Crisis Indicator Data'!#REF!="No Data",1,IF(#REF!&lt;&gt;"",1,0))</f>
        <v>#REF!</v>
      </c>
      <c r="N72" s="208" t="e">
        <f>IF('Crisis Indicator Data'!#REF!="No Data",1,IF(#REF!&lt;&gt;"",1,0))</f>
        <v>#REF!</v>
      </c>
      <c r="O72" s="208" t="e">
        <f>IF('Crisis Indicator Data'!#REF!="No Data",1,IF(#REF!&lt;&gt;"",1,0))</f>
        <v>#REF!</v>
      </c>
      <c r="P72" s="208" t="e">
        <f>IF('Crisis Indicator Data'!#REF!="No Data",1,IF(#REF!&lt;&gt;"",1,0))</f>
        <v>#REF!</v>
      </c>
      <c r="Q72" s="208" t="e">
        <f>IF('Crisis Indicator Data'!#REF!="No Data",1,IF(#REF!&lt;&gt;"",1,0))</f>
        <v>#REF!</v>
      </c>
      <c r="R72" s="208" t="e">
        <f>IF('Crisis Indicator Data'!#REF!="No Data",1,IF(#REF!&lt;&gt;"",1,0))</f>
        <v>#REF!</v>
      </c>
      <c r="S72" s="208" t="e">
        <f>IF('Crisis Indicator Data'!#REF!="No Data",1,IF(#REF!&lt;&gt;"",1,0))</f>
        <v>#REF!</v>
      </c>
      <c r="T72" s="208" t="e">
        <f>IF('Crisis Indicator Data'!#REF!="No Data",1,IF(#REF!&lt;&gt;"",1,0))</f>
        <v>#REF!</v>
      </c>
      <c r="U72" s="208" t="e">
        <f>IF('Crisis Indicator Data'!#REF!="No Data",1,IF(#REF!&lt;&gt;"",1,0))</f>
        <v>#REF!</v>
      </c>
      <c r="V72" s="208" t="e">
        <f>IF('Crisis Indicator Data'!#REF!="No Data",1,IF(#REF!&lt;&gt;"",1,0))</f>
        <v>#REF!</v>
      </c>
      <c r="W72" s="208" t="e">
        <f>IF('Crisis Indicator Data'!#REF!="No Data",1,IF(#REF!&lt;&gt;"",1,0))</f>
        <v>#REF!</v>
      </c>
      <c r="X72" s="208" t="e">
        <f>IF('Crisis Indicator Data'!#REF!="No Data",1,IF(#REF!&lt;&gt;"",1,0))</f>
        <v>#REF!</v>
      </c>
      <c r="Y72" s="208" t="e">
        <f>IF('Crisis Indicator Data'!#REF!="No Data",1,IF(#REF!&lt;&gt;"",1,0))</f>
        <v>#REF!</v>
      </c>
      <c r="Z72" s="208" t="e">
        <f>IF('Crisis Indicator Data'!#REF!="No Data",1,IF(#REF!&lt;&gt;"",1,0))</f>
        <v>#REF!</v>
      </c>
      <c r="AA72" s="208" t="e">
        <f>IF('Crisis Indicator Data'!#REF!="No Data",1,IF(#REF!&lt;&gt;"",1,0))</f>
        <v>#REF!</v>
      </c>
      <c r="AB72" s="208" t="e">
        <f>IF('Crisis Indicator Data'!#REF!="No Data",1,IF(#REF!&lt;&gt;"",1,0))</f>
        <v>#REF!</v>
      </c>
      <c r="AC72" s="208" t="e">
        <f>IF('Crisis Indicator Data'!#REF!="No Data",1,IF(#REF!&lt;&gt;"",1,0))</f>
        <v>#REF!</v>
      </c>
      <c r="AD72" s="208" t="e">
        <f>IF('Crisis Indicator Data'!#REF!="No Data",1,IF(#REF!&lt;&gt;"",1,0))</f>
        <v>#REF!</v>
      </c>
      <c r="AE72" s="208" t="e">
        <f>IF('Crisis Indicator Data'!#REF!="No Data",1,IF(#REF!&lt;&gt;"",1,0))</f>
        <v>#REF!</v>
      </c>
      <c r="AF72" s="208" t="e">
        <f>IF('Crisis Indicator Data'!#REF!="No Data",1,IF(#REF!&lt;&gt;"",1,0))</f>
        <v>#REF!</v>
      </c>
      <c r="AG72" s="208" t="e">
        <f>IF('Crisis Indicator Data'!#REF!="No Data",1,IF(#REF!&lt;&gt;"",1,0))</f>
        <v>#REF!</v>
      </c>
      <c r="AH72" s="208" t="e">
        <f>IF('Crisis Indicator Data'!#REF!="No Data",1,IF(#REF!&lt;&gt;"",1,0))</f>
        <v>#REF!</v>
      </c>
      <c r="AI72" s="208" t="e">
        <f>IF('Crisis Indicator Data'!#REF!="No Data",1,IF(#REF!&lt;&gt;"",1,0))</f>
        <v>#REF!</v>
      </c>
      <c r="AJ72" s="208" t="e">
        <f>IF('Crisis Indicator Data'!#REF!="No Data",1,IF(#REF!&lt;&gt;"",1,0))</f>
        <v>#REF!</v>
      </c>
      <c r="AK72" s="208" t="e">
        <f>IF('Crisis Indicator Data'!#REF!="No Data",1,IF(#REF!&lt;&gt;"",1,0))</f>
        <v>#REF!</v>
      </c>
      <c r="AL72" s="208" t="e">
        <f>IF('Crisis Indicator Data'!#REF!="No Data",1,IF(#REF!&lt;&gt;"",1,0))</f>
        <v>#REF!</v>
      </c>
      <c r="AM72" s="208" t="e">
        <f>IF('Crisis Indicator Data'!#REF!="No Data",1,IF(#REF!&lt;&gt;"",1,0))</f>
        <v>#REF!</v>
      </c>
      <c r="AN72" s="208" t="e">
        <f>IF('Crisis Indicator Data'!#REF!="No Data",1,IF(#REF!&lt;&gt;"",1,0))</f>
        <v>#REF!</v>
      </c>
      <c r="AO72" s="208" t="e">
        <f>IF('Crisis Indicator Data'!#REF!="No Data",1,IF(#REF!&lt;&gt;"",1,0))</f>
        <v>#REF!</v>
      </c>
      <c r="AP72" s="208" t="e">
        <f>IF('Crisis Indicator Data'!#REF!="No Data",1,IF(#REF!&lt;&gt;"",1,0))</f>
        <v>#REF!</v>
      </c>
      <c r="AQ72" s="208" t="e">
        <f>IF('Crisis Indicator Data'!#REF!="No Data",1,IF(#REF!&lt;&gt;"",1,0))</f>
        <v>#REF!</v>
      </c>
      <c r="AR72" s="208" t="e">
        <f>IF('Crisis Indicator Data'!#REF!="No Data",1,IF(#REF!&lt;&gt;"",1,0))</f>
        <v>#REF!</v>
      </c>
      <c r="AS72" s="208" t="e">
        <f>IF('Crisis Indicator Data'!#REF!="No Data",1,IF(#REF!&lt;&gt;"",1,0))</f>
        <v>#REF!</v>
      </c>
      <c r="AT72" s="208" t="e">
        <f>IF('Crisis Indicator Data'!#REF!="No Data",1,IF(#REF!&lt;&gt;"",1,0))</f>
        <v>#REF!</v>
      </c>
      <c r="AU72" s="208" t="e">
        <f>IF('Crisis Indicator Data'!#REF!="No Data",1,IF(#REF!&lt;&gt;"",1,0))</f>
        <v>#REF!</v>
      </c>
      <c r="AV72" s="208" t="e">
        <f>IF('Crisis Indicator Data'!#REF!="No Data",1,IF(#REF!&lt;&gt;"",1,0))</f>
        <v>#REF!</v>
      </c>
      <c r="AW72" s="208" t="e">
        <f>IF('Crisis Indicator Data'!#REF!="No Data",1,IF(#REF!&lt;&gt;"",1,0))</f>
        <v>#REF!</v>
      </c>
      <c r="AX72" s="208" t="e">
        <f>IF('Crisis Indicator Data'!#REF!="No Data",1,IF(#REF!&lt;&gt;"",1,0))</f>
        <v>#REF!</v>
      </c>
      <c r="AY72" s="208" t="e">
        <f>IF('Crisis Indicator Data'!#REF!="No Data",1,IF(#REF!&lt;&gt;"",1,0))</f>
        <v>#REF!</v>
      </c>
      <c r="AZ72" s="208" t="e">
        <f>IF('Crisis Indicator Data'!#REF!="No Data",1,IF(#REF!&lt;&gt;"",1,0))</f>
        <v>#REF!</v>
      </c>
      <c r="BA72" t="e">
        <f t="shared" si="4"/>
        <v>#REF!</v>
      </c>
      <c r="BB72" s="22" t="e">
        <f t="shared" si="5"/>
        <v>#REF!</v>
      </c>
    </row>
    <row r="73" spans="1:54" x14ac:dyDescent="0.35">
      <c r="A73" t="s">
        <v>7486</v>
      </c>
      <c r="B73" s="208" t="e">
        <f>IF('Crisis Indicator Data'!#REF!="No Data",1,IF(#REF!&lt;&gt;"",1,0))</f>
        <v>#REF!</v>
      </c>
      <c r="C73" s="208" t="e">
        <f>IF('Crisis Indicator Data'!#REF!="No Data",1,IF(#REF!&lt;&gt;"",1,0))</f>
        <v>#REF!</v>
      </c>
      <c r="D73" s="208" t="e">
        <f>IF('Crisis Indicator Data'!#REF!="No Data",1,IF(#REF!&lt;&gt;"",1,0))</f>
        <v>#REF!</v>
      </c>
      <c r="E73" s="208" t="e">
        <f>IF('Crisis Indicator Data'!#REF!="No Data",1,IF(#REF!&lt;&gt;"",1,0))</f>
        <v>#REF!</v>
      </c>
      <c r="F73" s="208" t="e">
        <f>IF('Crisis Indicator Data'!#REF!="No Data",1,IF(#REF!&lt;&gt;"",1,0))</f>
        <v>#REF!</v>
      </c>
      <c r="G73" s="208" t="e">
        <f>IF('Crisis Indicator Data'!#REF!="No Data",1,IF(#REF!&lt;&gt;"",1,0))</f>
        <v>#REF!</v>
      </c>
      <c r="H73" s="208" t="e">
        <f>IF('Crisis Indicator Data'!#REF!="No Data",1,IF(#REF!&lt;&gt;"",1,0))</f>
        <v>#REF!</v>
      </c>
      <c r="I73" s="208" t="e">
        <f>IF('Crisis Indicator Data'!#REF!="No Data",1,IF(#REF!&lt;&gt;"",1,0))</f>
        <v>#REF!</v>
      </c>
      <c r="J73" s="208" t="e">
        <f>IF('Crisis Indicator Data'!#REF!="No Data",1,IF(#REF!&lt;&gt;"",1,0))</f>
        <v>#REF!</v>
      </c>
      <c r="K73" s="208" t="e">
        <f>IF('Crisis Indicator Data'!#REF!="No Data",1,IF(#REF!&lt;&gt;"",1,0))</f>
        <v>#REF!</v>
      </c>
      <c r="L73" s="208" t="e">
        <f>IF('Crisis Indicator Data'!#REF!="No Data",1,IF(#REF!&lt;&gt;"",1,0))</f>
        <v>#REF!</v>
      </c>
      <c r="M73" s="208" t="e">
        <f>IF('Crisis Indicator Data'!#REF!="No Data",1,IF(#REF!&lt;&gt;"",1,0))</f>
        <v>#REF!</v>
      </c>
      <c r="N73" s="208" t="e">
        <f>IF('Crisis Indicator Data'!#REF!="No Data",1,IF(#REF!&lt;&gt;"",1,0))</f>
        <v>#REF!</v>
      </c>
      <c r="O73" s="208" t="e">
        <f>IF('Crisis Indicator Data'!#REF!="No Data",1,IF(#REF!&lt;&gt;"",1,0))</f>
        <v>#REF!</v>
      </c>
      <c r="P73" s="208" t="e">
        <f>IF('Crisis Indicator Data'!#REF!="No Data",1,IF(#REF!&lt;&gt;"",1,0))</f>
        <v>#REF!</v>
      </c>
      <c r="Q73" s="208" t="e">
        <f>IF('Crisis Indicator Data'!#REF!="No Data",1,IF(#REF!&lt;&gt;"",1,0))</f>
        <v>#REF!</v>
      </c>
      <c r="R73" s="208" t="e">
        <f>IF('Crisis Indicator Data'!#REF!="No Data",1,IF(#REF!&lt;&gt;"",1,0))</f>
        <v>#REF!</v>
      </c>
      <c r="S73" s="208" t="e">
        <f>IF('Crisis Indicator Data'!#REF!="No Data",1,IF(#REF!&lt;&gt;"",1,0))</f>
        <v>#REF!</v>
      </c>
      <c r="T73" s="208" t="e">
        <f>IF('Crisis Indicator Data'!#REF!="No Data",1,IF(#REF!&lt;&gt;"",1,0))</f>
        <v>#REF!</v>
      </c>
      <c r="U73" s="208" t="e">
        <f>IF('Crisis Indicator Data'!#REF!="No Data",1,IF(#REF!&lt;&gt;"",1,0))</f>
        <v>#REF!</v>
      </c>
      <c r="V73" s="208" t="e">
        <f>IF('Crisis Indicator Data'!#REF!="No Data",1,IF(#REF!&lt;&gt;"",1,0))</f>
        <v>#REF!</v>
      </c>
      <c r="W73" s="208" t="e">
        <f>IF('Crisis Indicator Data'!#REF!="No Data",1,IF(#REF!&lt;&gt;"",1,0))</f>
        <v>#REF!</v>
      </c>
      <c r="X73" s="208" t="e">
        <f>IF('Crisis Indicator Data'!#REF!="No Data",1,IF(#REF!&lt;&gt;"",1,0))</f>
        <v>#REF!</v>
      </c>
      <c r="Y73" s="208" t="e">
        <f>IF('Crisis Indicator Data'!#REF!="No Data",1,IF(#REF!&lt;&gt;"",1,0))</f>
        <v>#REF!</v>
      </c>
      <c r="Z73" s="208" t="e">
        <f>IF('Crisis Indicator Data'!#REF!="No Data",1,IF(#REF!&lt;&gt;"",1,0))</f>
        <v>#REF!</v>
      </c>
      <c r="AA73" s="208" t="e">
        <f>IF('Crisis Indicator Data'!#REF!="No Data",1,IF(#REF!&lt;&gt;"",1,0))</f>
        <v>#REF!</v>
      </c>
      <c r="AB73" s="208" t="e">
        <f>IF('Crisis Indicator Data'!#REF!="No Data",1,IF(#REF!&lt;&gt;"",1,0))</f>
        <v>#REF!</v>
      </c>
      <c r="AC73" s="208" t="e">
        <f>IF('Crisis Indicator Data'!#REF!="No Data",1,IF(#REF!&lt;&gt;"",1,0))</f>
        <v>#REF!</v>
      </c>
      <c r="AD73" s="208" t="e">
        <f>IF('Crisis Indicator Data'!#REF!="No Data",1,IF(#REF!&lt;&gt;"",1,0))</f>
        <v>#REF!</v>
      </c>
      <c r="AE73" s="208" t="e">
        <f>IF('Crisis Indicator Data'!#REF!="No Data",1,IF(#REF!&lt;&gt;"",1,0))</f>
        <v>#REF!</v>
      </c>
      <c r="AF73" s="208" t="e">
        <f>IF('Crisis Indicator Data'!#REF!="No Data",1,IF(#REF!&lt;&gt;"",1,0))</f>
        <v>#REF!</v>
      </c>
      <c r="AG73" s="208" t="e">
        <f>IF('Crisis Indicator Data'!#REF!="No Data",1,IF(#REF!&lt;&gt;"",1,0))</f>
        <v>#REF!</v>
      </c>
      <c r="AH73" s="208" t="e">
        <f>IF('Crisis Indicator Data'!#REF!="No Data",1,IF(#REF!&lt;&gt;"",1,0))</f>
        <v>#REF!</v>
      </c>
      <c r="AI73" s="208" t="e">
        <f>IF('Crisis Indicator Data'!#REF!="No Data",1,IF(#REF!&lt;&gt;"",1,0))</f>
        <v>#REF!</v>
      </c>
      <c r="AJ73" s="208" t="e">
        <f>IF('Crisis Indicator Data'!#REF!="No Data",1,IF(#REF!&lt;&gt;"",1,0))</f>
        <v>#REF!</v>
      </c>
      <c r="AK73" s="208" t="e">
        <f>IF('Crisis Indicator Data'!#REF!="No Data",1,IF(#REF!&lt;&gt;"",1,0))</f>
        <v>#REF!</v>
      </c>
      <c r="AL73" s="208" t="e">
        <f>IF('Crisis Indicator Data'!#REF!="No Data",1,IF(#REF!&lt;&gt;"",1,0))</f>
        <v>#REF!</v>
      </c>
      <c r="AM73" s="208" t="e">
        <f>IF('Crisis Indicator Data'!#REF!="No Data",1,IF(#REF!&lt;&gt;"",1,0))</f>
        <v>#REF!</v>
      </c>
      <c r="AN73" s="208" t="e">
        <f>IF('Crisis Indicator Data'!#REF!="No Data",1,IF(#REF!&lt;&gt;"",1,0))</f>
        <v>#REF!</v>
      </c>
      <c r="AO73" s="208" t="e">
        <f>IF('Crisis Indicator Data'!#REF!="No Data",1,IF(#REF!&lt;&gt;"",1,0))</f>
        <v>#REF!</v>
      </c>
      <c r="AP73" s="208" t="e">
        <f>IF('Crisis Indicator Data'!#REF!="No Data",1,IF(#REF!&lt;&gt;"",1,0))</f>
        <v>#REF!</v>
      </c>
      <c r="AQ73" s="208" t="e">
        <f>IF('Crisis Indicator Data'!#REF!="No Data",1,IF(#REF!&lt;&gt;"",1,0))</f>
        <v>#REF!</v>
      </c>
      <c r="AR73" s="208" t="e">
        <f>IF('Crisis Indicator Data'!#REF!="No Data",1,IF(#REF!&lt;&gt;"",1,0))</f>
        <v>#REF!</v>
      </c>
      <c r="AS73" s="208" t="e">
        <f>IF('Crisis Indicator Data'!#REF!="No Data",1,IF(#REF!&lt;&gt;"",1,0))</f>
        <v>#REF!</v>
      </c>
      <c r="AT73" s="208" t="e">
        <f>IF('Crisis Indicator Data'!#REF!="No Data",1,IF(#REF!&lt;&gt;"",1,0))</f>
        <v>#REF!</v>
      </c>
      <c r="AU73" s="208" t="e">
        <f>IF('Crisis Indicator Data'!#REF!="No Data",1,IF(#REF!&lt;&gt;"",1,0))</f>
        <v>#REF!</v>
      </c>
      <c r="AV73" s="208" t="e">
        <f>IF('Crisis Indicator Data'!#REF!="No Data",1,IF(#REF!&lt;&gt;"",1,0))</f>
        <v>#REF!</v>
      </c>
      <c r="AW73" s="208" t="e">
        <f>IF('Crisis Indicator Data'!#REF!="No Data",1,IF(#REF!&lt;&gt;"",1,0))</f>
        <v>#REF!</v>
      </c>
      <c r="AX73" s="208" t="e">
        <f>IF('Crisis Indicator Data'!#REF!="No Data",1,IF(#REF!&lt;&gt;"",1,0))</f>
        <v>#REF!</v>
      </c>
      <c r="AY73" s="208" t="e">
        <f>IF('Crisis Indicator Data'!#REF!="No Data",1,IF(#REF!&lt;&gt;"",1,0))</f>
        <v>#REF!</v>
      </c>
      <c r="AZ73" s="208" t="e">
        <f>IF('Crisis Indicator Data'!#REF!="No Data",1,IF(#REF!&lt;&gt;"",1,0))</f>
        <v>#REF!</v>
      </c>
      <c r="BA73" t="e">
        <f t="shared" si="4"/>
        <v>#REF!</v>
      </c>
      <c r="BB73" s="22" t="e">
        <f t="shared" si="5"/>
        <v>#REF!</v>
      </c>
    </row>
    <row r="74" spans="1:54" x14ac:dyDescent="0.35">
      <c r="A74" t="s">
        <v>7488</v>
      </c>
      <c r="B74" s="208" t="e">
        <f>IF('Crisis Indicator Data'!#REF!="No Data",1,IF(#REF!&lt;&gt;"",1,0))</f>
        <v>#REF!</v>
      </c>
      <c r="C74" s="208" t="e">
        <f>IF('Crisis Indicator Data'!#REF!="No Data",1,IF(#REF!&lt;&gt;"",1,0))</f>
        <v>#REF!</v>
      </c>
      <c r="D74" s="208" t="e">
        <f>IF('Crisis Indicator Data'!#REF!="No Data",1,IF(#REF!&lt;&gt;"",1,0))</f>
        <v>#REF!</v>
      </c>
      <c r="E74" s="208" t="e">
        <f>IF('Crisis Indicator Data'!#REF!="No Data",1,IF(#REF!&lt;&gt;"",1,0))</f>
        <v>#REF!</v>
      </c>
      <c r="F74" s="208" t="e">
        <f>IF('Crisis Indicator Data'!#REF!="No Data",1,IF(#REF!&lt;&gt;"",1,0))</f>
        <v>#REF!</v>
      </c>
      <c r="G74" s="208" t="e">
        <f>IF('Crisis Indicator Data'!#REF!="No Data",1,IF(#REF!&lt;&gt;"",1,0))</f>
        <v>#REF!</v>
      </c>
      <c r="H74" s="208" t="e">
        <f>IF('Crisis Indicator Data'!#REF!="No Data",1,IF(#REF!&lt;&gt;"",1,0))</f>
        <v>#REF!</v>
      </c>
      <c r="I74" s="208" t="e">
        <f>IF('Crisis Indicator Data'!#REF!="No Data",1,IF(#REF!&lt;&gt;"",1,0))</f>
        <v>#REF!</v>
      </c>
      <c r="J74" s="208" t="e">
        <f>IF('Crisis Indicator Data'!#REF!="No Data",1,IF(#REF!&lt;&gt;"",1,0))</f>
        <v>#REF!</v>
      </c>
      <c r="K74" s="208" t="e">
        <f>IF('Crisis Indicator Data'!#REF!="No Data",1,IF(#REF!&lt;&gt;"",1,0))</f>
        <v>#REF!</v>
      </c>
      <c r="L74" s="208" t="e">
        <f>IF('Crisis Indicator Data'!#REF!="No Data",1,IF(#REF!&lt;&gt;"",1,0))</f>
        <v>#REF!</v>
      </c>
      <c r="M74" s="208" t="e">
        <f>IF('Crisis Indicator Data'!#REF!="No Data",1,IF(#REF!&lt;&gt;"",1,0))</f>
        <v>#REF!</v>
      </c>
      <c r="N74" s="208" t="e">
        <f>IF('Crisis Indicator Data'!#REF!="No Data",1,IF(#REF!&lt;&gt;"",1,0))</f>
        <v>#REF!</v>
      </c>
      <c r="O74" s="208" t="e">
        <f>IF('Crisis Indicator Data'!#REF!="No Data",1,IF(#REF!&lt;&gt;"",1,0))</f>
        <v>#REF!</v>
      </c>
      <c r="P74" s="208" t="e">
        <f>IF('Crisis Indicator Data'!#REF!="No Data",1,IF(#REF!&lt;&gt;"",1,0))</f>
        <v>#REF!</v>
      </c>
      <c r="Q74" s="208" t="e">
        <f>IF('Crisis Indicator Data'!#REF!="No Data",1,IF(#REF!&lt;&gt;"",1,0))</f>
        <v>#REF!</v>
      </c>
      <c r="R74" s="208" t="e">
        <f>IF('Crisis Indicator Data'!#REF!="No Data",1,IF(#REF!&lt;&gt;"",1,0))</f>
        <v>#REF!</v>
      </c>
      <c r="S74" s="208" t="e">
        <f>IF('Crisis Indicator Data'!#REF!="No Data",1,IF(#REF!&lt;&gt;"",1,0))</f>
        <v>#REF!</v>
      </c>
      <c r="T74" s="208" t="e">
        <f>IF('Crisis Indicator Data'!#REF!="No Data",1,IF(#REF!&lt;&gt;"",1,0))</f>
        <v>#REF!</v>
      </c>
      <c r="U74" s="208" t="e">
        <f>IF('Crisis Indicator Data'!#REF!="No Data",1,IF(#REF!&lt;&gt;"",1,0))</f>
        <v>#REF!</v>
      </c>
      <c r="V74" s="208" t="e">
        <f>IF('Crisis Indicator Data'!#REF!="No Data",1,IF(#REF!&lt;&gt;"",1,0))</f>
        <v>#REF!</v>
      </c>
      <c r="W74" s="208" t="e">
        <f>IF('Crisis Indicator Data'!#REF!="No Data",1,IF(#REF!&lt;&gt;"",1,0))</f>
        <v>#REF!</v>
      </c>
      <c r="X74" s="208" t="e">
        <f>IF('Crisis Indicator Data'!#REF!="No Data",1,IF(#REF!&lt;&gt;"",1,0))</f>
        <v>#REF!</v>
      </c>
      <c r="Y74" s="208" t="e">
        <f>IF('Crisis Indicator Data'!#REF!="No Data",1,IF(#REF!&lt;&gt;"",1,0))</f>
        <v>#REF!</v>
      </c>
      <c r="Z74" s="208" t="e">
        <f>IF('Crisis Indicator Data'!#REF!="No Data",1,IF(#REF!&lt;&gt;"",1,0))</f>
        <v>#REF!</v>
      </c>
      <c r="AA74" s="208" t="e">
        <f>IF('Crisis Indicator Data'!#REF!="No Data",1,IF(#REF!&lt;&gt;"",1,0))</f>
        <v>#REF!</v>
      </c>
      <c r="AB74" s="208" t="e">
        <f>IF('Crisis Indicator Data'!#REF!="No Data",1,IF(#REF!&lt;&gt;"",1,0))</f>
        <v>#REF!</v>
      </c>
      <c r="AC74" s="208" t="e">
        <f>IF('Crisis Indicator Data'!#REF!="No Data",1,IF(#REF!&lt;&gt;"",1,0))</f>
        <v>#REF!</v>
      </c>
      <c r="AD74" s="208" t="e">
        <f>IF('Crisis Indicator Data'!#REF!="No Data",1,IF(#REF!&lt;&gt;"",1,0))</f>
        <v>#REF!</v>
      </c>
      <c r="AE74" s="208" t="e">
        <f>IF('Crisis Indicator Data'!#REF!="No Data",1,IF(#REF!&lt;&gt;"",1,0))</f>
        <v>#REF!</v>
      </c>
      <c r="AF74" s="208" t="e">
        <f>IF('Crisis Indicator Data'!#REF!="No Data",1,IF(#REF!&lt;&gt;"",1,0))</f>
        <v>#REF!</v>
      </c>
      <c r="AG74" s="208" t="e">
        <f>IF('Crisis Indicator Data'!#REF!="No Data",1,IF(#REF!&lt;&gt;"",1,0))</f>
        <v>#REF!</v>
      </c>
      <c r="AH74" s="208" t="e">
        <f>IF('Crisis Indicator Data'!#REF!="No Data",1,IF(#REF!&lt;&gt;"",1,0))</f>
        <v>#REF!</v>
      </c>
      <c r="AI74" s="208" t="e">
        <f>IF('Crisis Indicator Data'!#REF!="No Data",1,IF(#REF!&lt;&gt;"",1,0))</f>
        <v>#REF!</v>
      </c>
      <c r="AJ74" s="208" t="e">
        <f>IF('Crisis Indicator Data'!#REF!="No Data",1,IF(#REF!&lt;&gt;"",1,0))</f>
        <v>#REF!</v>
      </c>
      <c r="AK74" s="208" t="e">
        <f>IF('Crisis Indicator Data'!#REF!="No Data",1,IF(#REF!&lt;&gt;"",1,0))</f>
        <v>#REF!</v>
      </c>
      <c r="AL74" s="208" t="e">
        <f>IF('Crisis Indicator Data'!#REF!="No Data",1,IF(#REF!&lt;&gt;"",1,0))</f>
        <v>#REF!</v>
      </c>
      <c r="AM74" s="208" t="e">
        <f>IF('Crisis Indicator Data'!#REF!="No Data",1,IF(#REF!&lt;&gt;"",1,0))</f>
        <v>#REF!</v>
      </c>
      <c r="AN74" s="208" t="e">
        <f>IF('Crisis Indicator Data'!#REF!="No Data",1,IF(#REF!&lt;&gt;"",1,0))</f>
        <v>#REF!</v>
      </c>
      <c r="AO74" s="208" t="e">
        <f>IF('Crisis Indicator Data'!#REF!="No Data",1,IF(#REF!&lt;&gt;"",1,0))</f>
        <v>#REF!</v>
      </c>
      <c r="AP74" s="208" t="e">
        <f>IF('Crisis Indicator Data'!#REF!="No Data",1,IF(#REF!&lt;&gt;"",1,0))</f>
        <v>#REF!</v>
      </c>
      <c r="AQ74" s="208" t="e">
        <f>IF('Crisis Indicator Data'!#REF!="No Data",1,IF(#REF!&lt;&gt;"",1,0))</f>
        <v>#REF!</v>
      </c>
      <c r="AR74" s="208" t="e">
        <f>IF('Crisis Indicator Data'!#REF!="No Data",1,IF(#REF!&lt;&gt;"",1,0))</f>
        <v>#REF!</v>
      </c>
      <c r="AS74" s="208" t="e">
        <f>IF('Crisis Indicator Data'!#REF!="No Data",1,IF(#REF!&lt;&gt;"",1,0))</f>
        <v>#REF!</v>
      </c>
      <c r="AT74" s="208" t="e">
        <f>IF('Crisis Indicator Data'!#REF!="No Data",1,IF(#REF!&lt;&gt;"",1,0))</f>
        <v>#REF!</v>
      </c>
      <c r="AU74" s="208" t="e">
        <f>IF('Crisis Indicator Data'!#REF!="No Data",1,IF(#REF!&lt;&gt;"",1,0))</f>
        <v>#REF!</v>
      </c>
      <c r="AV74" s="208" t="e">
        <f>IF('Crisis Indicator Data'!#REF!="No Data",1,IF(#REF!&lt;&gt;"",1,0))</f>
        <v>#REF!</v>
      </c>
      <c r="AW74" s="208" t="e">
        <f>IF('Crisis Indicator Data'!#REF!="No Data",1,IF(#REF!&lt;&gt;"",1,0))</f>
        <v>#REF!</v>
      </c>
      <c r="AX74" s="208" t="e">
        <f>IF('Crisis Indicator Data'!#REF!="No Data",1,IF(#REF!&lt;&gt;"",1,0))</f>
        <v>#REF!</v>
      </c>
      <c r="AY74" s="208" t="e">
        <f>IF('Crisis Indicator Data'!#REF!="No Data",1,IF(#REF!&lt;&gt;"",1,0))</f>
        <v>#REF!</v>
      </c>
      <c r="AZ74" s="208" t="e">
        <f>IF('Crisis Indicator Data'!#REF!="No Data",1,IF(#REF!&lt;&gt;"",1,0))</f>
        <v>#REF!</v>
      </c>
      <c r="BA74" t="e">
        <f t="shared" si="4"/>
        <v>#REF!</v>
      </c>
      <c r="BB74" s="22" t="e">
        <f t="shared" si="5"/>
        <v>#REF!</v>
      </c>
    </row>
    <row r="75" spans="1:54" x14ac:dyDescent="0.35">
      <c r="A75" t="s">
        <v>7490</v>
      </c>
      <c r="B75" s="208" t="e">
        <f>IF('Crisis Indicator Data'!#REF!="No Data",1,IF(#REF!&lt;&gt;"",1,0))</f>
        <v>#REF!</v>
      </c>
      <c r="C75" s="208" t="e">
        <f>IF('Crisis Indicator Data'!#REF!="No Data",1,IF(#REF!&lt;&gt;"",1,0))</f>
        <v>#REF!</v>
      </c>
      <c r="D75" s="208" t="e">
        <f>IF('Crisis Indicator Data'!#REF!="No Data",1,IF(#REF!&lt;&gt;"",1,0))</f>
        <v>#REF!</v>
      </c>
      <c r="E75" s="208" t="e">
        <f>IF('Crisis Indicator Data'!#REF!="No Data",1,IF(#REF!&lt;&gt;"",1,0))</f>
        <v>#REF!</v>
      </c>
      <c r="F75" s="208" t="e">
        <f>IF('Crisis Indicator Data'!#REF!="No Data",1,IF(#REF!&lt;&gt;"",1,0))</f>
        <v>#REF!</v>
      </c>
      <c r="G75" s="208" t="e">
        <f>IF('Crisis Indicator Data'!#REF!="No Data",1,IF(#REF!&lt;&gt;"",1,0))</f>
        <v>#REF!</v>
      </c>
      <c r="H75" s="208" t="e">
        <f>IF('Crisis Indicator Data'!#REF!="No Data",1,IF(#REF!&lt;&gt;"",1,0))</f>
        <v>#REF!</v>
      </c>
      <c r="I75" s="208" t="e">
        <f>IF('Crisis Indicator Data'!#REF!="No Data",1,IF(#REF!&lt;&gt;"",1,0))</f>
        <v>#REF!</v>
      </c>
      <c r="J75" s="208" t="e">
        <f>IF('Crisis Indicator Data'!#REF!="No Data",1,IF(#REF!&lt;&gt;"",1,0))</f>
        <v>#REF!</v>
      </c>
      <c r="K75" s="208" t="e">
        <f>IF('Crisis Indicator Data'!#REF!="No Data",1,IF(#REF!&lt;&gt;"",1,0))</f>
        <v>#REF!</v>
      </c>
      <c r="L75" s="208" t="e">
        <f>IF('Crisis Indicator Data'!#REF!="No Data",1,IF(#REF!&lt;&gt;"",1,0))</f>
        <v>#REF!</v>
      </c>
      <c r="M75" s="208" t="e">
        <f>IF('Crisis Indicator Data'!#REF!="No Data",1,IF(#REF!&lt;&gt;"",1,0))</f>
        <v>#REF!</v>
      </c>
      <c r="N75" s="208" t="e">
        <f>IF('Crisis Indicator Data'!#REF!="No Data",1,IF(#REF!&lt;&gt;"",1,0))</f>
        <v>#REF!</v>
      </c>
      <c r="O75" s="208" t="e">
        <f>IF('Crisis Indicator Data'!#REF!="No Data",1,IF(#REF!&lt;&gt;"",1,0))</f>
        <v>#REF!</v>
      </c>
      <c r="P75" s="208" t="e">
        <f>IF('Crisis Indicator Data'!#REF!="No Data",1,IF(#REF!&lt;&gt;"",1,0))</f>
        <v>#REF!</v>
      </c>
      <c r="Q75" s="208" t="e">
        <f>IF('Crisis Indicator Data'!#REF!="No Data",1,IF(#REF!&lt;&gt;"",1,0))</f>
        <v>#REF!</v>
      </c>
      <c r="R75" s="208" t="e">
        <f>IF('Crisis Indicator Data'!#REF!="No Data",1,IF(#REF!&lt;&gt;"",1,0))</f>
        <v>#REF!</v>
      </c>
      <c r="S75" s="208" t="e">
        <f>IF('Crisis Indicator Data'!#REF!="No Data",1,IF(#REF!&lt;&gt;"",1,0))</f>
        <v>#REF!</v>
      </c>
      <c r="T75" s="208" t="e">
        <f>IF('Crisis Indicator Data'!#REF!="No Data",1,IF(#REF!&lt;&gt;"",1,0))</f>
        <v>#REF!</v>
      </c>
      <c r="U75" s="208" t="e">
        <f>IF('Crisis Indicator Data'!#REF!="No Data",1,IF(#REF!&lt;&gt;"",1,0))</f>
        <v>#REF!</v>
      </c>
      <c r="V75" s="208" t="e">
        <f>IF('Crisis Indicator Data'!#REF!="No Data",1,IF(#REF!&lt;&gt;"",1,0))</f>
        <v>#REF!</v>
      </c>
      <c r="W75" s="208" t="e">
        <f>IF('Crisis Indicator Data'!#REF!="No Data",1,IF(#REF!&lt;&gt;"",1,0))</f>
        <v>#REF!</v>
      </c>
      <c r="X75" s="208" t="e">
        <f>IF('Crisis Indicator Data'!#REF!="No Data",1,IF(#REF!&lt;&gt;"",1,0))</f>
        <v>#REF!</v>
      </c>
      <c r="Y75" s="208" t="e">
        <f>IF('Crisis Indicator Data'!#REF!="No Data",1,IF(#REF!&lt;&gt;"",1,0))</f>
        <v>#REF!</v>
      </c>
      <c r="Z75" s="208" t="e">
        <f>IF('Crisis Indicator Data'!#REF!="No Data",1,IF(#REF!&lt;&gt;"",1,0))</f>
        <v>#REF!</v>
      </c>
      <c r="AA75" s="208" t="e">
        <f>IF('Crisis Indicator Data'!#REF!="No Data",1,IF(#REF!&lt;&gt;"",1,0))</f>
        <v>#REF!</v>
      </c>
      <c r="AB75" s="208" t="e">
        <f>IF('Crisis Indicator Data'!#REF!="No Data",1,IF(#REF!&lt;&gt;"",1,0))</f>
        <v>#REF!</v>
      </c>
      <c r="AC75" s="208" t="e">
        <f>IF('Crisis Indicator Data'!#REF!="No Data",1,IF(#REF!&lt;&gt;"",1,0))</f>
        <v>#REF!</v>
      </c>
      <c r="AD75" s="208" t="e">
        <f>IF('Crisis Indicator Data'!#REF!="No Data",1,IF(#REF!&lt;&gt;"",1,0))</f>
        <v>#REF!</v>
      </c>
      <c r="AE75" s="208" t="e">
        <f>IF('Crisis Indicator Data'!#REF!="No Data",1,IF(#REF!&lt;&gt;"",1,0))</f>
        <v>#REF!</v>
      </c>
      <c r="AF75" s="208" t="e">
        <f>IF('Crisis Indicator Data'!#REF!="No Data",1,IF(#REF!&lt;&gt;"",1,0))</f>
        <v>#REF!</v>
      </c>
      <c r="AG75" s="208" t="e">
        <f>IF('Crisis Indicator Data'!#REF!="No Data",1,IF(#REF!&lt;&gt;"",1,0))</f>
        <v>#REF!</v>
      </c>
      <c r="AH75" s="208" t="e">
        <f>IF('Crisis Indicator Data'!#REF!="No Data",1,IF(#REF!&lt;&gt;"",1,0))</f>
        <v>#REF!</v>
      </c>
      <c r="AI75" s="208" t="e">
        <f>IF('Crisis Indicator Data'!#REF!="No Data",1,IF(#REF!&lt;&gt;"",1,0))</f>
        <v>#REF!</v>
      </c>
      <c r="AJ75" s="208" t="e">
        <f>IF('Crisis Indicator Data'!#REF!="No Data",1,IF(#REF!&lt;&gt;"",1,0))</f>
        <v>#REF!</v>
      </c>
      <c r="AK75" s="208" t="e">
        <f>IF('Crisis Indicator Data'!#REF!="No Data",1,IF(#REF!&lt;&gt;"",1,0))</f>
        <v>#REF!</v>
      </c>
      <c r="AL75" s="208" t="e">
        <f>IF('Crisis Indicator Data'!#REF!="No Data",1,IF(#REF!&lt;&gt;"",1,0))</f>
        <v>#REF!</v>
      </c>
      <c r="AM75" s="208" t="e">
        <f>IF('Crisis Indicator Data'!#REF!="No Data",1,IF(#REF!&lt;&gt;"",1,0))</f>
        <v>#REF!</v>
      </c>
      <c r="AN75" s="208" t="e">
        <f>IF('Crisis Indicator Data'!#REF!="No Data",1,IF(#REF!&lt;&gt;"",1,0))</f>
        <v>#REF!</v>
      </c>
      <c r="AO75" s="208" t="e">
        <f>IF('Crisis Indicator Data'!#REF!="No Data",1,IF(#REF!&lt;&gt;"",1,0))</f>
        <v>#REF!</v>
      </c>
      <c r="AP75" s="208" t="e">
        <f>IF('Crisis Indicator Data'!#REF!="No Data",1,IF(#REF!&lt;&gt;"",1,0))</f>
        <v>#REF!</v>
      </c>
      <c r="AQ75" s="208" t="e">
        <f>IF('Crisis Indicator Data'!#REF!="No Data",1,IF(#REF!&lt;&gt;"",1,0))</f>
        <v>#REF!</v>
      </c>
      <c r="AR75" s="208" t="e">
        <f>IF('Crisis Indicator Data'!#REF!="No Data",1,IF(#REF!&lt;&gt;"",1,0))</f>
        <v>#REF!</v>
      </c>
      <c r="AS75" s="208" t="e">
        <f>IF('Crisis Indicator Data'!#REF!="No Data",1,IF(#REF!&lt;&gt;"",1,0))</f>
        <v>#REF!</v>
      </c>
      <c r="AT75" s="208" t="e">
        <f>IF('Crisis Indicator Data'!#REF!="No Data",1,IF(#REF!&lt;&gt;"",1,0))</f>
        <v>#REF!</v>
      </c>
      <c r="AU75" s="208" t="e">
        <f>IF('Crisis Indicator Data'!#REF!="No Data",1,IF(#REF!&lt;&gt;"",1,0))</f>
        <v>#REF!</v>
      </c>
      <c r="AV75" s="208" t="e">
        <f>IF('Crisis Indicator Data'!#REF!="No Data",1,IF(#REF!&lt;&gt;"",1,0))</f>
        <v>#REF!</v>
      </c>
      <c r="AW75" s="208" t="e">
        <f>IF('Crisis Indicator Data'!#REF!="No Data",1,IF(#REF!&lt;&gt;"",1,0))</f>
        <v>#REF!</v>
      </c>
      <c r="AX75" s="208" t="e">
        <f>IF('Crisis Indicator Data'!#REF!="No Data",1,IF(#REF!&lt;&gt;"",1,0))</f>
        <v>#REF!</v>
      </c>
      <c r="AY75" s="208" t="e">
        <f>IF('Crisis Indicator Data'!#REF!="No Data",1,IF(#REF!&lt;&gt;"",1,0))</f>
        <v>#REF!</v>
      </c>
      <c r="AZ75" s="208" t="e">
        <f>IF('Crisis Indicator Data'!#REF!="No Data",1,IF(#REF!&lt;&gt;"",1,0))</f>
        <v>#REF!</v>
      </c>
      <c r="BA75" t="e">
        <f t="shared" si="4"/>
        <v>#REF!</v>
      </c>
      <c r="BB75" s="22" t="e">
        <f t="shared" si="5"/>
        <v>#REF!</v>
      </c>
    </row>
    <row r="76" spans="1:54" x14ac:dyDescent="0.35">
      <c r="A76" t="s">
        <v>7491</v>
      </c>
      <c r="B76" s="208" t="e">
        <f>IF('Crisis Indicator Data'!#REF!="No Data",1,IF(#REF!&lt;&gt;"",1,0))</f>
        <v>#REF!</v>
      </c>
      <c r="C76" s="208" t="e">
        <f>IF('Crisis Indicator Data'!#REF!="No Data",1,IF(#REF!&lt;&gt;"",1,0))</f>
        <v>#REF!</v>
      </c>
      <c r="D76" s="208" t="e">
        <f>IF('Crisis Indicator Data'!#REF!="No Data",1,IF(#REF!&lt;&gt;"",1,0))</f>
        <v>#REF!</v>
      </c>
      <c r="E76" s="208" t="e">
        <f>IF('Crisis Indicator Data'!#REF!="No Data",1,IF(#REF!&lt;&gt;"",1,0))</f>
        <v>#REF!</v>
      </c>
      <c r="F76" s="208" t="e">
        <f>IF('Crisis Indicator Data'!#REF!="No Data",1,IF(#REF!&lt;&gt;"",1,0))</f>
        <v>#REF!</v>
      </c>
      <c r="G76" s="208" t="e">
        <f>IF('Crisis Indicator Data'!#REF!="No Data",1,IF(#REF!&lt;&gt;"",1,0))</f>
        <v>#REF!</v>
      </c>
      <c r="H76" s="208" t="e">
        <f>IF('Crisis Indicator Data'!#REF!="No Data",1,IF(#REF!&lt;&gt;"",1,0))</f>
        <v>#REF!</v>
      </c>
      <c r="I76" s="208" t="e">
        <f>IF('Crisis Indicator Data'!#REF!="No Data",1,IF(#REF!&lt;&gt;"",1,0))</f>
        <v>#REF!</v>
      </c>
      <c r="J76" s="208" t="e">
        <f>IF('Crisis Indicator Data'!#REF!="No Data",1,IF(#REF!&lt;&gt;"",1,0))</f>
        <v>#REF!</v>
      </c>
      <c r="K76" s="208" t="e">
        <f>IF('Crisis Indicator Data'!#REF!="No Data",1,IF(#REF!&lt;&gt;"",1,0))</f>
        <v>#REF!</v>
      </c>
      <c r="L76" s="208" t="e">
        <f>IF('Crisis Indicator Data'!#REF!="No Data",1,IF(#REF!&lt;&gt;"",1,0))</f>
        <v>#REF!</v>
      </c>
      <c r="M76" s="208" t="e">
        <f>IF('Crisis Indicator Data'!#REF!="No Data",1,IF(#REF!&lt;&gt;"",1,0))</f>
        <v>#REF!</v>
      </c>
      <c r="N76" s="208" t="e">
        <f>IF('Crisis Indicator Data'!#REF!="No Data",1,IF(#REF!&lt;&gt;"",1,0))</f>
        <v>#REF!</v>
      </c>
      <c r="O76" s="208" t="e">
        <f>IF('Crisis Indicator Data'!#REF!="No Data",1,IF(#REF!&lt;&gt;"",1,0))</f>
        <v>#REF!</v>
      </c>
      <c r="P76" s="208" t="e">
        <f>IF('Crisis Indicator Data'!#REF!="No Data",1,IF(#REF!&lt;&gt;"",1,0))</f>
        <v>#REF!</v>
      </c>
      <c r="Q76" s="208" t="e">
        <f>IF('Crisis Indicator Data'!#REF!="No Data",1,IF(#REF!&lt;&gt;"",1,0))</f>
        <v>#REF!</v>
      </c>
      <c r="R76" s="208" t="e">
        <f>IF('Crisis Indicator Data'!#REF!="No Data",1,IF(#REF!&lt;&gt;"",1,0))</f>
        <v>#REF!</v>
      </c>
      <c r="S76" s="208" t="e">
        <f>IF('Crisis Indicator Data'!#REF!="No Data",1,IF(#REF!&lt;&gt;"",1,0))</f>
        <v>#REF!</v>
      </c>
      <c r="T76" s="208" t="e">
        <f>IF('Crisis Indicator Data'!#REF!="No Data",1,IF(#REF!&lt;&gt;"",1,0))</f>
        <v>#REF!</v>
      </c>
      <c r="U76" s="208" t="e">
        <f>IF('Crisis Indicator Data'!#REF!="No Data",1,IF(#REF!&lt;&gt;"",1,0))</f>
        <v>#REF!</v>
      </c>
      <c r="V76" s="208" t="e">
        <f>IF('Crisis Indicator Data'!#REF!="No Data",1,IF(#REF!&lt;&gt;"",1,0))</f>
        <v>#REF!</v>
      </c>
      <c r="W76" s="208" t="e">
        <f>IF('Crisis Indicator Data'!#REF!="No Data",1,IF(#REF!&lt;&gt;"",1,0))</f>
        <v>#REF!</v>
      </c>
      <c r="X76" s="208" t="e">
        <f>IF('Crisis Indicator Data'!#REF!="No Data",1,IF(#REF!&lt;&gt;"",1,0))</f>
        <v>#REF!</v>
      </c>
      <c r="Y76" s="208" t="e">
        <f>IF('Crisis Indicator Data'!#REF!="No Data",1,IF(#REF!&lt;&gt;"",1,0))</f>
        <v>#REF!</v>
      </c>
      <c r="Z76" s="208" t="e">
        <f>IF('Crisis Indicator Data'!#REF!="No Data",1,IF(#REF!&lt;&gt;"",1,0))</f>
        <v>#REF!</v>
      </c>
      <c r="AA76" s="208" t="e">
        <f>IF('Crisis Indicator Data'!#REF!="No Data",1,IF(#REF!&lt;&gt;"",1,0))</f>
        <v>#REF!</v>
      </c>
      <c r="AB76" s="208" t="e">
        <f>IF('Crisis Indicator Data'!#REF!="No Data",1,IF(#REF!&lt;&gt;"",1,0))</f>
        <v>#REF!</v>
      </c>
      <c r="AC76" s="208" t="e">
        <f>IF('Crisis Indicator Data'!#REF!="No Data",1,IF(#REF!&lt;&gt;"",1,0))</f>
        <v>#REF!</v>
      </c>
      <c r="AD76" s="208" t="e">
        <f>IF('Crisis Indicator Data'!#REF!="No Data",1,IF(#REF!&lt;&gt;"",1,0))</f>
        <v>#REF!</v>
      </c>
      <c r="AE76" s="208" t="e">
        <f>IF('Crisis Indicator Data'!#REF!="No Data",1,IF(#REF!&lt;&gt;"",1,0))</f>
        <v>#REF!</v>
      </c>
      <c r="AF76" s="208" t="e">
        <f>IF('Crisis Indicator Data'!#REF!="No Data",1,IF(#REF!&lt;&gt;"",1,0))</f>
        <v>#REF!</v>
      </c>
      <c r="AG76" s="208" t="e">
        <f>IF('Crisis Indicator Data'!#REF!="No Data",1,IF(#REF!&lt;&gt;"",1,0))</f>
        <v>#REF!</v>
      </c>
      <c r="AH76" s="208" t="e">
        <f>IF('Crisis Indicator Data'!#REF!="No Data",1,IF(#REF!&lt;&gt;"",1,0))</f>
        <v>#REF!</v>
      </c>
      <c r="AI76" s="208" t="e">
        <f>IF('Crisis Indicator Data'!#REF!="No Data",1,IF(#REF!&lt;&gt;"",1,0))</f>
        <v>#REF!</v>
      </c>
      <c r="AJ76" s="208" t="e">
        <f>IF('Crisis Indicator Data'!#REF!="No Data",1,IF(#REF!&lt;&gt;"",1,0))</f>
        <v>#REF!</v>
      </c>
      <c r="AK76" s="208" t="e">
        <f>IF('Crisis Indicator Data'!#REF!="No Data",1,IF(#REF!&lt;&gt;"",1,0))</f>
        <v>#REF!</v>
      </c>
      <c r="AL76" s="208" t="e">
        <f>IF('Crisis Indicator Data'!#REF!="No Data",1,IF(#REF!&lt;&gt;"",1,0))</f>
        <v>#REF!</v>
      </c>
      <c r="AM76" s="208" t="e">
        <f>IF('Crisis Indicator Data'!#REF!="No Data",1,IF(#REF!&lt;&gt;"",1,0))</f>
        <v>#REF!</v>
      </c>
      <c r="AN76" s="208" t="e">
        <f>IF('Crisis Indicator Data'!#REF!="No Data",1,IF(#REF!&lt;&gt;"",1,0))</f>
        <v>#REF!</v>
      </c>
      <c r="AO76" s="208" t="e">
        <f>IF('Crisis Indicator Data'!#REF!="No Data",1,IF(#REF!&lt;&gt;"",1,0))</f>
        <v>#REF!</v>
      </c>
      <c r="AP76" s="208" t="e">
        <f>IF('Crisis Indicator Data'!#REF!="No Data",1,IF(#REF!&lt;&gt;"",1,0))</f>
        <v>#REF!</v>
      </c>
      <c r="AQ76" s="208" t="e">
        <f>IF('Crisis Indicator Data'!#REF!="No Data",1,IF(#REF!&lt;&gt;"",1,0))</f>
        <v>#REF!</v>
      </c>
      <c r="AR76" s="208" t="e">
        <f>IF('Crisis Indicator Data'!#REF!="No Data",1,IF(#REF!&lt;&gt;"",1,0))</f>
        <v>#REF!</v>
      </c>
      <c r="AS76" s="208" t="e">
        <f>IF('Crisis Indicator Data'!#REF!="No Data",1,IF(#REF!&lt;&gt;"",1,0))</f>
        <v>#REF!</v>
      </c>
      <c r="AT76" s="208" t="e">
        <f>IF('Crisis Indicator Data'!#REF!="No Data",1,IF(#REF!&lt;&gt;"",1,0))</f>
        <v>#REF!</v>
      </c>
      <c r="AU76" s="208" t="e">
        <f>IF('Crisis Indicator Data'!#REF!="No Data",1,IF(#REF!&lt;&gt;"",1,0))</f>
        <v>#REF!</v>
      </c>
      <c r="AV76" s="208" t="e">
        <f>IF('Crisis Indicator Data'!#REF!="No Data",1,IF(#REF!&lt;&gt;"",1,0))</f>
        <v>#REF!</v>
      </c>
      <c r="AW76" s="208" t="e">
        <f>IF('Crisis Indicator Data'!#REF!="No Data",1,IF(#REF!&lt;&gt;"",1,0))</f>
        <v>#REF!</v>
      </c>
      <c r="AX76" s="208" t="e">
        <f>IF('Crisis Indicator Data'!#REF!="No Data",1,IF(#REF!&lt;&gt;"",1,0))</f>
        <v>#REF!</v>
      </c>
      <c r="AY76" s="208" t="e">
        <f>IF('Crisis Indicator Data'!#REF!="No Data",1,IF(#REF!&lt;&gt;"",1,0))</f>
        <v>#REF!</v>
      </c>
      <c r="AZ76" s="208" t="e">
        <f>IF('Crisis Indicator Data'!#REF!="No Data",1,IF(#REF!&lt;&gt;"",1,0))</f>
        <v>#REF!</v>
      </c>
      <c r="BA76" t="e">
        <f t="shared" si="4"/>
        <v>#REF!</v>
      </c>
      <c r="BB76" s="22" t="e">
        <f t="shared" si="5"/>
        <v>#REF!</v>
      </c>
    </row>
    <row r="77" spans="1:54" x14ac:dyDescent="0.35">
      <c r="A77" t="s">
        <v>7492</v>
      </c>
      <c r="B77" s="208" t="e">
        <f>IF('Crisis Indicator Data'!#REF!="No Data",1,IF(#REF!&lt;&gt;"",1,0))</f>
        <v>#REF!</v>
      </c>
      <c r="C77" s="208" t="e">
        <f>IF('Crisis Indicator Data'!#REF!="No Data",1,IF(#REF!&lt;&gt;"",1,0))</f>
        <v>#REF!</v>
      </c>
      <c r="D77" s="208" t="e">
        <f>IF('Crisis Indicator Data'!#REF!="No Data",1,IF(#REF!&lt;&gt;"",1,0))</f>
        <v>#REF!</v>
      </c>
      <c r="E77" s="208" t="e">
        <f>IF('Crisis Indicator Data'!#REF!="No Data",1,IF(#REF!&lt;&gt;"",1,0))</f>
        <v>#REF!</v>
      </c>
      <c r="F77" s="208" t="e">
        <f>IF('Crisis Indicator Data'!#REF!="No Data",1,IF(#REF!&lt;&gt;"",1,0))</f>
        <v>#REF!</v>
      </c>
      <c r="G77" s="208" t="e">
        <f>IF('Crisis Indicator Data'!#REF!="No Data",1,IF(#REF!&lt;&gt;"",1,0))</f>
        <v>#REF!</v>
      </c>
      <c r="H77" s="208" t="e">
        <f>IF('Crisis Indicator Data'!#REF!="No Data",1,IF(#REF!&lt;&gt;"",1,0))</f>
        <v>#REF!</v>
      </c>
      <c r="I77" s="208" t="e">
        <f>IF('Crisis Indicator Data'!#REF!="No Data",1,IF(#REF!&lt;&gt;"",1,0))</f>
        <v>#REF!</v>
      </c>
      <c r="J77" s="208" t="e">
        <f>IF('Crisis Indicator Data'!#REF!="No Data",1,IF(#REF!&lt;&gt;"",1,0))</f>
        <v>#REF!</v>
      </c>
      <c r="K77" s="208" t="e">
        <f>IF('Crisis Indicator Data'!#REF!="No Data",1,IF(#REF!&lt;&gt;"",1,0))</f>
        <v>#REF!</v>
      </c>
      <c r="L77" s="208" t="e">
        <f>IF('Crisis Indicator Data'!#REF!="No Data",1,IF(#REF!&lt;&gt;"",1,0))</f>
        <v>#REF!</v>
      </c>
      <c r="M77" s="208" t="e">
        <f>IF('Crisis Indicator Data'!#REF!="No Data",1,IF(#REF!&lt;&gt;"",1,0))</f>
        <v>#REF!</v>
      </c>
      <c r="N77" s="208" t="e">
        <f>IF('Crisis Indicator Data'!#REF!="No Data",1,IF(#REF!&lt;&gt;"",1,0))</f>
        <v>#REF!</v>
      </c>
      <c r="O77" s="208" t="e">
        <f>IF('Crisis Indicator Data'!#REF!="No Data",1,IF(#REF!&lt;&gt;"",1,0))</f>
        <v>#REF!</v>
      </c>
      <c r="P77" s="208" t="e">
        <f>IF('Crisis Indicator Data'!#REF!="No Data",1,IF(#REF!&lt;&gt;"",1,0))</f>
        <v>#REF!</v>
      </c>
      <c r="Q77" s="208" t="e">
        <f>IF('Crisis Indicator Data'!#REF!="No Data",1,IF(#REF!&lt;&gt;"",1,0))</f>
        <v>#REF!</v>
      </c>
      <c r="R77" s="208" t="e">
        <f>IF('Crisis Indicator Data'!#REF!="No Data",1,IF(#REF!&lt;&gt;"",1,0))</f>
        <v>#REF!</v>
      </c>
      <c r="S77" s="208" t="e">
        <f>IF('Crisis Indicator Data'!#REF!="No Data",1,IF(#REF!&lt;&gt;"",1,0))</f>
        <v>#REF!</v>
      </c>
      <c r="T77" s="208" t="e">
        <f>IF('Crisis Indicator Data'!#REF!="No Data",1,IF(#REF!&lt;&gt;"",1,0))</f>
        <v>#REF!</v>
      </c>
      <c r="U77" s="208" t="e">
        <f>IF('Crisis Indicator Data'!#REF!="No Data",1,IF(#REF!&lt;&gt;"",1,0))</f>
        <v>#REF!</v>
      </c>
      <c r="V77" s="208" t="e">
        <f>IF('Crisis Indicator Data'!#REF!="No Data",1,IF(#REF!&lt;&gt;"",1,0))</f>
        <v>#REF!</v>
      </c>
      <c r="W77" s="208" t="e">
        <f>IF('Crisis Indicator Data'!#REF!="No Data",1,IF(#REF!&lt;&gt;"",1,0))</f>
        <v>#REF!</v>
      </c>
      <c r="X77" s="208" t="e">
        <f>IF('Crisis Indicator Data'!#REF!="No Data",1,IF(#REF!&lt;&gt;"",1,0))</f>
        <v>#REF!</v>
      </c>
      <c r="Y77" s="208" t="e">
        <f>IF('Crisis Indicator Data'!#REF!="No Data",1,IF(#REF!&lt;&gt;"",1,0))</f>
        <v>#REF!</v>
      </c>
      <c r="Z77" s="208" t="e">
        <f>IF('Crisis Indicator Data'!#REF!="No Data",1,IF(#REF!&lt;&gt;"",1,0))</f>
        <v>#REF!</v>
      </c>
      <c r="AA77" s="208" t="e">
        <f>IF('Crisis Indicator Data'!#REF!="No Data",1,IF(#REF!&lt;&gt;"",1,0))</f>
        <v>#REF!</v>
      </c>
      <c r="AB77" s="208" t="e">
        <f>IF('Crisis Indicator Data'!#REF!="No Data",1,IF(#REF!&lt;&gt;"",1,0))</f>
        <v>#REF!</v>
      </c>
      <c r="AC77" s="208" t="e">
        <f>IF('Crisis Indicator Data'!#REF!="No Data",1,IF(#REF!&lt;&gt;"",1,0))</f>
        <v>#REF!</v>
      </c>
      <c r="AD77" s="208" t="e">
        <f>IF('Crisis Indicator Data'!#REF!="No Data",1,IF(#REF!&lt;&gt;"",1,0))</f>
        <v>#REF!</v>
      </c>
      <c r="AE77" s="208" t="e">
        <f>IF('Crisis Indicator Data'!#REF!="No Data",1,IF(#REF!&lt;&gt;"",1,0))</f>
        <v>#REF!</v>
      </c>
      <c r="AF77" s="208" t="e">
        <f>IF('Crisis Indicator Data'!#REF!="No Data",1,IF(#REF!&lt;&gt;"",1,0))</f>
        <v>#REF!</v>
      </c>
      <c r="AG77" s="208" t="e">
        <f>IF('Crisis Indicator Data'!#REF!="No Data",1,IF(#REF!&lt;&gt;"",1,0))</f>
        <v>#REF!</v>
      </c>
      <c r="AH77" s="208" t="e">
        <f>IF('Crisis Indicator Data'!#REF!="No Data",1,IF(#REF!&lt;&gt;"",1,0))</f>
        <v>#REF!</v>
      </c>
      <c r="AI77" s="208" t="e">
        <f>IF('Crisis Indicator Data'!#REF!="No Data",1,IF(#REF!&lt;&gt;"",1,0))</f>
        <v>#REF!</v>
      </c>
      <c r="AJ77" s="208" t="e">
        <f>IF('Crisis Indicator Data'!#REF!="No Data",1,IF(#REF!&lt;&gt;"",1,0))</f>
        <v>#REF!</v>
      </c>
      <c r="AK77" s="208" t="e">
        <f>IF('Crisis Indicator Data'!#REF!="No Data",1,IF(#REF!&lt;&gt;"",1,0))</f>
        <v>#REF!</v>
      </c>
      <c r="AL77" s="208" t="e">
        <f>IF('Crisis Indicator Data'!#REF!="No Data",1,IF(#REF!&lt;&gt;"",1,0))</f>
        <v>#REF!</v>
      </c>
      <c r="AM77" s="208" t="e">
        <f>IF('Crisis Indicator Data'!#REF!="No Data",1,IF(#REF!&lt;&gt;"",1,0))</f>
        <v>#REF!</v>
      </c>
      <c r="AN77" s="208" t="e">
        <f>IF('Crisis Indicator Data'!#REF!="No Data",1,IF(#REF!&lt;&gt;"",1,0))</f>
        <v>#REF!</v>
      </c>
      <c r="AO77" s="208" t="e">
        <f>IF('Crisis Indicator Data'!#REF!="No Data",1,IF(#REF!&lt;&gt;"",1,0))</f>
        <v>#REF!</v>
      </c>
      <c r="AP77" s="208" t="e">
        <f>IF('Crisis Indicator Data'!#REF!="No Data",1,IF(#REF!&lt;&gt;"",1,0))</f>
        <v>#REF!</v>
      </c>
      <c r="AQ77" s="208" t="e">
        <f>IF('Crisis Indicator Data'!#REF!="No Data",1,IF(#REF!&lt;&gt;"",1,0))</f>
        <v>#REF!</v>
      </c>
      <c r="AR77" s="208" t="e">
        <f>IF('Crisis Indicator Data'!#REF!="No Data",1,IF(#REF!&lt;&gt;"",1,0))</f>
        <v>#REF!</v>
      </c>
      <c r="AS77" s="208" t="e">
        <f>IF('Crisis Indicator Data'!#REF!="No Data",1,IF(#REF!&lt;&gt;"",1,0))</f>
        <v>#REF!</v>
      </c>
      <c r="AT77" s="208" t="e">
        <f>IF('Crisis Indicator Data'!#REF!="No Data",1,IF(#REF!&lt;&gt;"",1,0))</f>
        <v>#REF!</v>
      </c>
      <c r="AU77" s="208" t="e">
        <f>IF('Crisis Indicator Data'!#REF!="No Data",1,IF(#REF!&lt;&gt;"",1,0))</f>
        <v>#REF!</v>
      </c>
      <c r="AV77" s="208" t="e">
        <f>IF('Crisis Indicator Data'!#REF!="No Data",1,IF(#REF!&lt;&gt;"",1,0))</f>
        <v>#REF!</v>
      </c>
      <c r="AW77" s="208" t="e">
        <f>IF('Crisis Indicator Data'!#REF!="No Data",1,IF(#REF!&lt;&gt;"",1,0))</f>
        <v>#REF!</v>
      </c>
      <c r="AX77" s="208" t="e">
        <f>IF('Crisis Indicator Data'!#REF!="No Data",1,IF(#REF!&lt;&gt;"",1,0))</f>
        <v>#REF!</v>
      </c>
      <c r="AY77" s="208" t="e">
        <f>IF('Crisis Indicator Data'!#REF!="No Data",1,IF(#REF!&lt;&gt;"",1,0))</f>
        <v>#REF!</v>
      </c>
      <c r="AZ77" s="208" t="e">
        <f>IF('Crisis Indicator Data'!#REF!="No Data",1,IF(#REF!&lt;&gt;"",1,0))</f>
        <v>#REF!</v>
      </c>
      <c r="BA77" t="e">
        <f t="shared" si="4"/>
        <v>#REF!</v>
      </c>
      <c r="BB77" s="22" t="e">
        <f t="shared" si="5"/>
        <v>#REF!</v>
      </c>
    </row>
    <row r="78" spans="1:54" x14ac:dyDescent="0.35">
      <c r="A78" t="s">
        <v>7493</v>
      </c>
      <c r="B78" s="208" t="e">
        <f>IF('Crisis Indicator Data'!#REF!="No Data",1,IF(#REF!&lt;&gt;"",1,0))</f>
        <v>#REF!</v>
      </c>
      <c r="C78" s="208" t="e">
        <f>IF('Crisis Indicator Data'!#REF!="No Data",1,IF(#REF!&lt;&gt;"",1,0))</f>
        <v>#REF!</v>
      </c>
      <c r="D78" s="208" t="e">
        <f>IF('Crisis Indicator Data'!#REF!="No Data",1,IF(#REF!&lt;&gt;"",1,0))</f>
        <v>#REF!</v>
      </c>
      <c r="E78" s="208" t="e">
        <f>IF('Crisis Indicator Data'!#REF!="No Data",1,IF(#REF!&lt;&gt;"",1,0))</f>
        <v>#REF!</v>
      </c>
      <c r="F78" s="208" t="e">
        <f>IF('Crisis Indicator Data'!#REF!="No Data",1,IF(#REF!&lt;&gt;"",1,0))</f>
        <v>#REF!</v>
      </c>
      <c r="G78" s="208" t="e">
        <f>IF('Crisis Indicator Data'!#REF!="No Data",1,IF(#REF!&lt;&gt;"",1,0))</f>
        <v>#REF!</v>
      </c>
      <c r="H78" s="208" t="e">
        <f>IF('Crisis Indicator Data'!#REF!="No Data",1,IF(#REF!&lt;&gt;"",1,0))</f>
        <v>#REF!</v>
      </c>
      <c r="I78" s="208" t="e">
        <f>IF('Crisis Indicator Data'!#REF!="No Data",1,IF(#REF!&lt;&gt;"",1,0))</f>
        <v>#REF!</v>
      </c>
      <c r="J78" s="208" t="e">
        <f>IF('Crisis Indicator Data'!#REF!="No Data",1,IF(#REF!&lt;&gt;"",1,0))</f>
        <v>#REF!</v>
      </c>
      <c r="K78" s="208" t="e">
        <f>IF('Crisis Indicator Data'!#REF!="No Data",1,IF(#REF!&lt;&gt;"",1,0))</f>
        <v>#REF!</v>
      </c>
      <c r="L78" s="208" t="e">
        <f>IF('Crisis Indicator Data'!#REF!="No Data",1,IF(#REF!&lt;&gt;"",1,0))</f>
        <v>#REF!</v>
      </c>
      <c r="M78" s="208" t="e">
        <f>IF('Crisis Indicator Data'!#REF!="No Data",1,IF(#REF!&lt;&gt;"",1,0))</f>
        <v>#REF!</v>
      </c>
      <c r="N78" s="208" t="e">
        <f>IF('Crisis Indicator Data'!#REF!="No Data",1,IF(#REF!&lt;&gt;"",1,0))</f>
        <v>#REF!</v>
      </c>
      <c r="O78" s="208" t="e">
        <f>IF('Crisis Indicator Data'!#REF!="No Data",1,IF(#REF!&lt;&gt;"",1,0))</f>
        <v>#REF!</v>
      </c>
      <c r="P78" s="208" t="e">
        <f>IF('Crisis Indicator Data'!#REF!="No Data",1,IF(#REF!&lt;&gt;"",1,0))</f>
        <v>#REF!</v>
      </c>
      <c r="Q78" s="208" t="e">
        <f>IF('Crisis Indicator Data'!#REF!="No Data",1,IF(#REF!&lt;&gt;"",1,0))</f>
        <v>#REF!</v>
      </c>
      <c r="R78" s="208" t="e">
        <f>IF('Crisis Indicator Data'!#REF!="No Data",1,IF(#REF!&lt;&gt;"",1,0))</f>
        <v>#REF!</v>
      </c>
      <c r="S78" s="208" t="e">
        <f>IF('Crisis Indicator Data'!#REF!="No Data",1,IF(#REF!&lt;&gt;"",1,0))</f>
        <v>#REF!</v>
      </c>
      <c r="T78" s="208" t="e">
        <f>IF('Crisis Indicator Data'!#REF!="No Data",1,IF(#REF!&lt;&gt;"",1,0))</f>
        <v>#REF!</v>
      </c>
      <c r="U78" s="208" t="e">
        <f>IF('Crisis Indicator Data'!#REF!="No Data",1,IF(#REF!&lt;&gt;"",1,0))</f>
        <v>#REF!</v>
      </c>
      <c r="V78" s="208" t="e">
        <f>IF('Crisis Indicator Data'!#REF!="No Data",1,IF(#REF!&lt;&gt;"",1,0))</f>
        <v>#REF!</v>
      </c>
      <c r="W78" s="208" t="e">
        <f>IF('Crisis Indicator Data'!#REF!="No Data",1,IF(#REF!&lt;&gt;"",1,0))</f>
        <v>#REF!</v>
      </c>
      <c r="X78" s="208" t="e">
        <f>IF('Crisis Indicator Data'!#REF!="No Data",1,IF(#REF!&lt;&gt;"",1,0))</f>
        <v>#REF!</v>
      </c>
      <c r="Y78" s="208" t="e">
        <f>IF('Crisis Indicator Data'!#REF!="No Data",1,IF(#REF!&lt;&gt;"",1,0))</f>
        <v>#REF!</v>
      </c>
      <c r="Z78" s="208" t="e">
        <f>IF('Crisis Indicator Data'!#REF!="No Data",1,IF(#REF!&lt;&gt;"",1,0))</f>
        <v>#REF!</v>
      </c>
      <c r="AA78" s="208" t="e">
        <f>IF('Crisis Indicator Data'!#REF!="No Data",1,IF(#REF!&lt;&gt;"",1,0))</f>
        <v>#REF!</v>
      </c>
      <c r="AB78" s="208" t="e">
        <f>IF('Crisis Indicator Data'!#REF!="No Data",1,IF(#REF!&lt;&gt;"",1,0))</f>
        <v>#REF!</v>
      </c>
      <c r="AC78" s="208" t="e">
        <f>IF('Crisis Indicator Data'!#REF!="No Data",1,IF(#REF!&lt;&gt;"",1,0))</f>
        <v>#REF!</v>
      </c>
      <c r="AD78" s="208" t="e">
        <f>IF('Crisis Indicator Data'!#REF!="No Data",1,IF(#REF!&lt;&gt;"",1,0))</f>
        <v>#REF!</v>
      </c>
      <c r="AE78" s="208" t="e">
        <f>IF('Crisis Indicator Data'!#REF!="No Data",1,IF(#REF!&lt;&gt;"",1,0))</f>
        <v>#REF!</v>
      </c>
      <c r="AF78" s="208" t="e">
        <f>IF('Crisis Indicator Data'!#REF!="No Data",1,IF(#REF!&lt;&gt;"",1,0))</f>
        <v>#REF!</v>
      </c>
      <c r="AG78" s="208" t="e">
        <f>IF('Crisis Indicator Data'!#REF!="No Data",1,IF(#REF!&lt;&gt;"",1,0))</f>
        <v>#REF!</v>
      </c>
      <c r="AH78" s="208" t="e">
        <f>IF('Crisis Indicator Data'!#REF!="No Data",1,IF(#REF!&lt;&gt;"",1,0))</f>
        <v>#REF!</v>
      </c>
      <c r="AI78" s="208" t="e">
        <f>IF('Crisis Indicator Data'!#REF!="No Data",1,IF(#REF!&lt;&gt;"",1,0))</f>
        <v>#REF!</v>
      </c>
      <c r="AJ78" s="208" t="e">
        <f>IF('Crisis Indicator Data'!#REF!="No Data",1,IF(#REF!&lt;&gt;"",1,0))</f>
        <v>#REF!</v>
      </c>
      <c r="AK78" s="208" t="e">
        <f>IF('Crisis Indicator Data'!#REF!="No Data",1,IF(#REF!&lt;&gt;"",1,0))</f>
        <v>#REF!</v>
      </c>
      <c r="AL78" s="208" t="e">
        <f>IF('Crisis Indicator Data'!#REF!="No Data",1,IF(#REF!&lt;&gt;"",1,0))</f>
        <v>#REF!</v>
      </c>
      <c r="AM78" s="208" t="e">
        <f>IF('Crisis Indicator Data'!#REF!="No Data",1,IF(#REF!&lt;&gt;"",1,0))</f>
        <v>#REF!</v>
      </c>
      <c r="AN78" s="208" t="e">
        <f>IF('Crisis Indicator Data'!#REF!="No Data",1,IF(#REF!&lt;&gt;"",1,0))</f>
        <v>#REF!</v>
      </c>
      <c r="AO78" s="208" t="e">
        <f>IF('Crisis Indicator Data'!#REF!="No Data",1,IF(#REF!&lt;&gt;"",1,0))</f>
        <v>#REF!</v>
      </c>
      <c r="AP78" s="208" t="e">
        <f>IF('Crisis Indicator Data'!#REF!="No Data",1,IF(#REF!&lt;&gt;"",1,0))</f>
        <v>#REF!</v>
      </c>
      <c r="AQ78" s="208" t="e">
        <f>IF('Crisis Indicator Data'!#REF!="No Data",1,IF(#REF!&lt;&gt;"",1,0))</f>
        <v>#REF!</v>
      </c>
      <c r="AR78" s="208" t="e">
        <f>IF('Crisis Indicator Data'!#REF!="No Data",1,IF(#REF!&lt;&gt;"",1,0))</f>
        <v>#REF!</v>
      </c>
      <c r="AS78" s="208" t="e">
        <f>IF('Crisis Indicator Data'!#REF!="No Data",1,IF(#REF!&lt;&gt;"",1,0))</f>
        <v>#REF!</v>
      </c>
      <c r="AT78" s="208" t="e">
        <f>IF('Crisis Indicator Data'!#REF!="No Data",1,IF(#REF!&lt;&gt;"",1,0))</f>
        <v>#REF!</v>
      </c>
      <c r="AU78" s="208" t="e">
        <f>IF('Crisis Indicator Data'!#REF!="No Data",1,IF(#REF!&lt;&gt;"",1,0))</f>
        <v>#REF!</v>
      </c>
      <c r="AV78" s="208" t="e">
        <f>IF('Crisis Indicator Data'!#REF!="No Data",1,IF(#REF!&lt;&gt;"",1,0))</f>
        <v>#REF!</v>
      </c>
      <c r="AW78" s="208" t="e">
        <f>IF('Crisis Indicator Data'!#REF!="No Data",1,IF(#REF!&lt;&gt;"",1,0))</f>
        <v>#REF!</v>
      </c>
      <c r="AX78" s="208" t="e">
        <f>IF('Crisis Indicator Data'!#REF!="No Data",1,IF(#REF!&lt;&gt;"",1,0))</f>
        <v>#REF!</v>
      </c>
      <c r="AY78" s="208" t="e">
        <f>IF('Crisis Indicator Data'!#REF!="No Data",1,IF(#REF!&lt;&gt;"",1,0))</f>
        <v>#REF!</v>
      </c>
      <c r="AZ78" s="208" t="e">
        <f>IF('Crisis Indicator Data'!#REF!="No Data",1,IF(#REF!&lt;&gt;"",1,0))</f>
        <v>#REF!</v>
      </c>
      <c r="BA78" t="e">
        <f t="shared" si="4"/>
        <v>#REF!</v>
      </c>
      <c r="BB78" s="22" t="e">
        <f t="shared" si="5"/>
        <v>#REF!</v>
      </c>
    </row>
    <row r="79" spans="1:54" x14ac:dyDescent="0.35">
      <c r="A79" t="s">
        <v>7494</v>
      </c>
      <c r="B79" s="208" t="e">
        <f>IF('Crisis Indicator Data'!#REF!="No Data",1,IF(#REF!&lt;&gt;"",1,0))</f>
        <v>#REF!</v>
      </c>
      <c r="C79" s="208" t="e">
        <f>IF('Crisis Indicator Data'!#REF!="No Data",1,IF(#REF!&lt;&gt;"",1,0))</f>
        <v>#REF!</v>
      </c>
      <c r="D79" s="208" t="e">
        <f>IF('Crisis Indicator Data'!#REF!="No Data",1,IF(#REF!&lt;&gt;"",1,0))</f>
        <v>#REF!</v>
      </c>
      <c r="E79" s="208" t="e">
        <f>IF('Crisis Indicator Data'!#REF!="No Data",1,IF(#REF!&lt;&gt;"",1,0))</f>
        <v>#REF!</v>
      </c>
      <c r="F79" s="208" t="e">
        <f>IF('Crisis Indicator Data'!#REF!="No Data",1,IF(#REF!&lt;&gt;"",1,0))</f>
        <v>#REF!</v>
      </c>
      <c r="G79" s="208" t="e">
        <f>IF('Crisis Indicator Data'!#REF!="No Data",1,IF(#REF!&lt;&gt;"",1,0))</f>
        <v>#REF!</v>
      </c>
      <c r="H79" s="208" t="e">
        <f>IF('Crisis Indicator Data'!#REF!="No Data",1,IF(#REF!&lt;&gt;"",1,0))</f>
        <v>#REF!</v>
      </c>
      <c r="I79" s="208" t="e">
        <f>IF('Crisis Indicator Data'!#REF!="No Data",1,IF(#REF!&lt;&gt;"",1,0))</f>
        <v>#REF!</v>
      </c>
      <c r="J79" s="208" t="e">
        <f>IF('Crisis Indicator Data'!#REF!="No Data",1,IF(#REF!&lt;&gt;"",1,0))</f>
        <v>#REF!</v>
      </c>
      <c r="K79" s="208" t="e">
        <f>IF('Crisis Indicator Data'!#REF!="No Data",1,IF(#REF!&lt;&gt;"",1,0))</f>
        <v>#REF!</v>
      </c>
      <c r="L79" s="208" t="e">
        <f>IF('Crisis Indicator Data'!#REF!="No Data",1,IF(#REF!&lt;&gt;"",1,0))</f>
        <v>#REF!</v>
      </c>
      <c r="M79" s="208" t="e">
        <f>IF('Crisis Indicator Data'!#REF!="No Data",1,IF(#REF!&lt;&gt;"",1,0))</f>
        <v>#REF!</v>
      </c>
      <c r="N79" s="208" t="e">
        <f>IF('Crisis Indicator Data'!#REF!="No Data",1,IF(#REF!&lt;&gt;"",1,0))</f>
        <v>#REF!</v>
      </c>
      <c r="O79" s="208" t="e">
        <f>IF('Crisis Indicator Data'!#REF!="No Data",1,IF(#REF!&lt;&gt;"",1,0))</f>
        <v>#REF!</v>
      </c>
      <c r="P79" s="208" t="e">
        <f>IF('Crisis Indicator Data'!#REF!="No Data",1,IF(#REF!&lt;&gt;"",1,0))</f>
        <v>#REF!</v>
      </c>
      <c r="Q79" s="208" t="e">
        <f>IF('Crisis Indicator Data'!#REF!="No Data",1,IF(#REF!&lt;&gt;"",1,0))</f>
        <v>#REF!</v>
      </c>
      <c r="R79" s="208" t="e">
        <f>IF('Crisis Indicator Data'!#REF!="No Data",1,IF(#REF!&lt;&gt;"",1,0))</f>
        <v>#REF!</v>
      </c>
      <c r="S79" s="208" t="e">
        <f>IF('Crisis Indicator Data'!#REF!="No Data",1,IF(#REF!&lt;&gt;"",1,0))</f>
        <v>#REF!</v>
      </c>
      <c r="T79" s="208" t="e">
        <f>IF('Crisis Indicator Data'!#REF!="No Data",1,IF(#REF!&lt;&gt;"",1,0))</f>
        <v>#REF!</v>
      </c>
      <c r="U79" s="208" t="e">
        <f>IF('Crisis Indicator Data'!#REF!="No Data",1,IF(#REF!&lt;&gt;"",1,0))</f>
        <v>#REF!</v>
      </c>
      <c r="V79" s="208" t="e">
        <f>IF('Crisis Indicator Data'!#REF!="No Data",1,IF(#REF!&lt;&gt;"",1,0))</f>
        <v>#REF!</v>
      </c>
      <c r="W79" s="208" t="e">
        <f>IF('Crisis Indicator Data'!#REF!="No Data",1,IF(#REF!&lt;&gt;"",1,0))</f>
        <v>#REF!</v>
      </c>
      <c r="X79" s="208" t="e">
        <f>IF('Crisis Indicator Data'!#REF!="No Data",1,IF(#REF!&lt;&gt;"",1,0))</f>
        <v>#REF!</v>
      </c>
      <c r="Y79" s="208" t="e">
        <f>IF('Crisis Indicator Data'!#REF!="No Data",1,IF(#REF!&lt;&gt;"",1,0))</f>
        <v>#REF!</v>
      </c>
      <c r="Z79" s="208" t="e">
        <f>IF('Crisis Indicator Data'!#REF!="No Data",1,IF(#REF!&lt;&gt;"",1,0))</f>
        <v>#REF!</v>
      </c>
      <c r="AA79" s="208" t="e">
        <f>IF('Crisis Indicator Data'!#REF!="No Data",1,IF(#REF!&lt;&gt;"",1,0))</f>
        <v>#REF!</v>
      </c>
      <c r="AB79" s="208" t="e">
        <f>IF('Crisis Indicator Data'!#REF!="No Data",1,IF(#REF!&lt;&gt;"",1,0))</f>
        <v>#REF!</v>
      </c>
      <c r="AC79" s="208" t="e">
        <f>IF('Crisis Indicator Data'!#REF!="No Data",1,IF(#REF!&lt;&gt;"",1,0))</f>
        <v>#REF!</v>
      </c>
      <c r="AD79" s="208" t="e">
        <f>IF('Crisis Indicator Data'!#REF!="No Data",1,IF(#REF!&lt;&gt;"",1,0))</f>
        <v>#REF!</v>
      </c>
      <c r="AE79" s="208" t="e">
        <f>IF('Crisis Indicator Data'!#REF!="No Data",1,IF(#REF!&lt;&gt;"",1,0))</f>
        <v>#REF!</v>
      </c>
      <c r="AF79" s="208" t="e">
        <f>IF('Crisis Indicator Data'!#REF!="No Data",1,IF(#REF!&lt;&gt;"",1,0))</f>
        <v>#REF!</v>
      </c>
      <c r="AG79" s="208" t="e">
        <f>IF('Crisis Indicator Data'!#REF!="No Data",1,IF(#REF!&lt;&gt;"",1,0))</f>
        <v>#REF!</v>
      </c>
      <c r="AH79" s="208" t="e">
        <f>IF('Crisis Indicator Data'!#REF!="No Data",1,IF(#REF!&lt;&gt;"",1,0))</f>
        <v>#REF!</v>
      </c>
      <c r="AI79" s="208" t="e">
        <f>IF('Crisis Indicator Data'!#REF!="No Data",1,IF(#REF!&lt;&gt;"",1,0))</f>
        <v>#REF!</v>
      </c>
      <c r="AJ79" s="208" t="e">
        <f>IF('Crisis Indicator Data'!#REF!="No Data",1,IF(#REF!&lt;&gt;"",1,0))</f>
        <v>#REF!</v>
      </c>
      <c r="AK79" s="208" t="e">
        <f>IF('Crisis Indicator Data'!#REF!="No Data",1,IF(#REF!&lt;&gt;"",1,0))</f>
        <v>#REF!</v>
      </c>
      <c r="AL79" s="208" t="e">
        <f>IF('Crisis Indicator Data'!#REF!="No Data",1,IF(#REF!&lt;&gt;"",1,0))</f>
        <v>#REF!</v>
      </c>
      <c r="AM79" s="208" t="e">
        <f>IF('Crisis Indicator Data'!#REF!="No Data",1,IF(#REF!&lt;&gt;"",1,0))</f>
        <v>#REF!</v>
      </c>
      <c r="AN79" s="208" t="e">
        <f>IF('Crisis Indicator Data'!#REF!="No Data",1,IF(#REF!&lt;&gt;"",1,0))</f>
        <v>#REF!</v>
      </c>
      <c r="AO79" s="208" t="e">
        <f>IF('Crisis Indicator Data'!#REF!="No Data",1,IF(#REF!&lt;&gt;"",1,0))</f>
        <v>#REF!</v>
      </c>
      <c r="AP79" s="208" t="e">
        <f>IF('Crisis Indicator Data'!#REF!="No Data",1,IF(#REF!&lt;&gt;"",1,0))</f>
        <v>#REF!</v>
      </c>
      <c r="AQ79" s="208" t="e">
        <f>IF('Crisis Indicator Data'!#REF!="No Data",1,IF(#REF!&lt;&gt;"",1,0))</f>
        <v>#REF!</v>
      </c>
      <c r="AR79" s="208" t="e">
        <f>IF('Crisis Indicator Data'!#REF!="No Data",1,IF(#REF!&lt;&gt;"",1,0))</f>
        <v>#REF!</v>
      </c>
      <c r="AS79" s="208" t="e">
        <f>IF('Crisis Indicator Data'!#REF!="No Data",1,IF(#REF!&lt;&gt;"",1,0))</f>
        <v>#REF!</v>
      </c>
      <c r="AT79" s="208" t="e">
        <f>IF('Crisis Indicator Data'!#REF!="No Data",1,IF(#REF!&lt;&gt;"",1,0))</f>
        <v>#REF!</v>
      </c>
      <c r="AU79" s="208" t="e">
        <f>IF('Crisis Indicator Data'!#REF!="No Data",1,IF(#REF!&lt;&gt;"",1,0))</f>
        <v>#REF!</v>
      </c>
      <c r="AV79" s="208" t="e">
        <f>IF('Crisis Indicator Data'!#REF!="No Data",1,IF(#REF!&lt;&gt;"",1,0))</f>
        <v>#REF!</v>
      </c>
      <c r="AW79" s="208" t="e">
        <f>IF('Crisis Indicator Data'!#REF!="No Data",1,IF(#REF!&lt;&gt;"",1,0))</f>
        <v>#REF!</v>
      </c>
      <c r="AX79" s="208" t="e">
        <f>IF('Crisis Indicator Data'!#REF!="No Data",1,IF(#REF!&lt;&gt;"",1,0))</f>
        <v>#REF!</v>
      </c>
      <c r="AY79" s="208" t="e">
        <f>IF('Crisis Indicator Data'!#REF!="No Data",1,IF(#REF!&lt;&gt;"",1,0))</f>
        <v>#REF!</v>
      </c>
      <c r="AZ79" s="208" t="e">
        <f>IF('Crisis Indicator Data'!#REF!="No Data",1,IF(#REF!&lt;&gt;"",1,0))</f>
        <v>#REF!</v>
      </c>
      <c r="BA79" t="e">
        <f t="shared" si="4"/>
        <v>#REF!</v>
      </c>
      <c r="BB79" s="22" t="e">
        <f t="shared" si="5"/>
        <v>#REF!</v>
      </c>
    </row>
    <row r="80" spans="1:54" x14ac:dyDescent="0.35">
      <c r="A80" t="s">
        <v>7496</v>
      </c>
      <c r="B80" s="208" t="e">
        <f>IF('Crisis Indicator Data'!#REF!="No Data",1,IF(#REF!&lt;&gt;"",1,0))</f>
        <v>#REF!</v>
      </c>
      <c r="C80" s="208" t="e">
        <f>IF('Crisis Indicator Data'!#REF!="No Data",1,IF(#REF!&lt;&gt;"",1,0))</f>
        <v>#REF!</v>
      </c>
      <c r="D80" s="208" t="e">
        <f>IF('Crisis Indicator Data'!#REF!="No Data",1,IF(#REF!&lt;&gt;"",1,0))</f>
        <v>#REF!</v>
      </c>
      <c r="E80" s="208" t="e">
        <f>IF('Crisis Indicator Data'!#REF!="No Data",1,IF(#REF!&lt;&gt;"",1,0))</f>
        <v>#REF!</v>
      </c>
      <c r="F80" s="208" t="e">
        <f>IF('Crisis Indicator Data'!#REF!="No Data",1,IF(#REF!&lt;&gt;"",1,0))</f>
        <v>#REF!</v>
      </c>
      <c r="G80" s="208" t="e">
        <f>IF('Crisis Indicator Data'!#REF!="No Data",1,IF(#REF!&lt;&gt;"",1,0))</f>
        <v>#REF!</v>
      </c>
      <c r="H80" s="208" t="e">
        <f>IF('Crisis Indicator Data'!#REF!="No Data",1,IF(#REF!&lt;&gt;"",1,0))</f>
        <v>#REF!</v>
      </c>
      <c r="I80" s="208" t="e">
        <f>IF('Crisis Indicator Data'!#REF!="No Data",1,IF(#REF!&lt;&gt;"",1,0))</f>
        <v>#REF!</v>
      </c>
      <c r="J80" s="208" t="e">
        <f>IF('Crisis Indicator Data'!#REF!="No Data",1,IF(#REF!&lt;&gt;"",1,0))</f>
        <v>#REF!</v>
      </c>
      <c r="K80" s="208" t="e">
        <f>IF('Crisis Indicator Data'!#REF!="No Data",1,IF(#REF!&lt;&gt;"",1,0))</f>
        <v>#REF!</v>
      </c>
      <c r="L80" s="208" t="e">
        <f>IF('Crisis Indicator Data'!#REF!="No Data",1,IF(#REF!&lt;&gt;"",1,0))</f>
        <v>#REF!</v>
      </c>
      <c r="M80" s="208" t="e">
        <f>IF('Crisis Indicator Data'!#REF!="No Data",1,IF(#REF!&lt;&gt;"",1,0))</f>
        <v>#REF!</v>
      </c>
      <c r="N80" s="208" t="e">
        <f>IF('Crisis Indicator Data'!#REF!="No Data",1,IF(#REF!&lt;&gt;"",1,0))</f>
        <v>#REF!</v>
      </c>
      <c r="O80" s="208" t="e">
        <f>IF('Crisis Indicator Data'!#REF!="No Data",1,IF(#REF!&lt;&gt;"",1,0))</f>
        <v>#REF!</v>
      </c>
      <c r="P80" s="208" t="e">
        <f>IF('Crisis Indicator Data'!#REF!="No Data",1,IF(#REF!&lt;&gt;"",1,0))</f>
        <v>#REF!</v>
      </c>
      <c r="Q80" s="208" t="e">
        <f>IF('Crisis Indicator Data'!#REF!="No Data",1,IF(#REF!&lt;&gt;"",1,0))</f>
        <v>#REF!</v>
      </c>
      <c r="R80" s="208" t="e">
        <f>IF('Crisis Indicator Data'!#REF!="No Data",1,IF(#REF!&lt;&gt;"",1,0))</f>
        <v>#REF!</v>
      </c>
      <c r="S80" s="208" t="e">
        <f>IF('Crisis Indicator Data'!#REF!="No Data",1,IF(#REF!&lt;&gt;"",1,0))</f>
        <v>#REF!</v>
      </c>
      <c r="T80" s="208" t="e">
        <f>IF('Crisis Indicator Data'!#REF!="No Data",1,IF(#REF!&lt;&gt;"",1,0))</f>
        <v>#REF!</v>
      </c>
      <c r="U80" s="208" t="e">
        <f>IF('Crisis Indicator Data'!#REF!="No Data",1,IF(#REF!&lt;&gt;"",1,0))</f>
        <v>#REF!</v>
      </c>
      <c r="V80" s="208" t="e">
        <f>IF('Crisis Indicator Data'!#REF!="No Data",1,IF(#REF!&lt;&gt;"",1,0))</f>
        <v>#REF!</v>
      </c>
      <c r="W80" s="208" t="e">
        <f>IF('Crisis Indicator Data'!#REF!="No Data",1,IF(#REF!&lt;&gt;"",1,0))</f>
        <v>#REF!</v>
      </c>
      <c r="X80" s="208" t="e">
        <f>IF('Crisis Indicator Data'!#REF!="No Data",1,IF(#REF!&lt;&gt;"",1,0))</f>
        <v>#REF!</v>
      </c>
      <c r="Y80" s="208" t="e">
        <f>IF('Crisis Indicator Data'!#REF!="No Data",1,IF(#REF!&lt;&gt;"",1,0))</f>
        <v>#REF!</v>
      </c>
      <c r="Z80" s="208" t="e">
        <f>IF('Crisis Indicator Data'!#REF!="No Data",1,IF(#REF!&lt;&gt;"",1,0))</f>
        <v>#REF!</v>
      </c>
      <c r="AA80" s="208" t="e">
        <f>IF('Crisis Indicator Data'!#REF!="No Data",1,IF(#REF!&lt;&gt;"",1,0))</f>
        <v>#REF!</v>
      </c>
      <c r="AB80" s="208" t="e">
        <f>IF('Crisis Indicator Data'!#REF!="No Data",1,IF(#REF!&lt;&gt;"",1,0))</f>
        <v>#REF!</v>
      </c>
      <c r="AC80" s="208" t="e">
        <f>IF('Crisis Indicator Data'!#REF!="No Data",1,IF(#REF!&lt;&gt;"",1,0))</f>
        <v>#REF!</v>
      </c>
      <c r="AD80" s="208" t="e">
        <f>IF('Crisis Indicator Data'!#REF!="No Data",1,IF(#REF!&lt;&gt;"",1,0))</f>
        <v>#REF!</v>
      </c>
      <c r="AE80" s="208" t="e">
        <f>IF('Crisis Indicator Data'!#REF!="No Data",1,IF(#REF!&lt;&gt;"",1,0))</f>
        <v>#REF!</v>
      </c>
      <c r="AF80" s="208" t="e">
        <f>IF('Crisis Indicator Data'!#REF!="No Data",1,IF(#REF!&lt;&gt;"",1,0))</f>
        <v>#REF!</v>
      </c>
      <c r="AG80" s="208" t="e">
        <f>IF('Crisis Indicator Data'!#REF!="No Data",1,IF(#REF!&lt;&gt;"",1,0))</f>
        <v>#REF!</v>
      </c>
      <c r="AH80" s="208" t="e">
        <f>IF('Crisis Indicator Data'!#REF!="No Data",1,IF(#REF!&lt;&gt;"",1,0))</f>
        <v>#REF!</v>
      </c>
      <c r="AI80" s="208" t="e">
        <f>IF('Crisis Indicator Data'!#REF!="No Data",1,IF(#REF!&lt;&gt;"",1,0))</f>
        <v>#REF!</v>
      </c>
      <c r="AJ80" s="208" t="e">
        <f>IF('Crisis Indicator Data'!#REF!="No Data",1,IF(#REF!&lt;&gt;"",1,0))</f>
        <v>#REF!</v>
      </c>
      <c r="AK80" s="208" t="e">
        <f>IF('Crisis Indicator Data'!#REF!="No Data",1,IF(#REF!&lt;&gt;"",1,0))</f>
        <v>#REF!</v>
      </c>
      <c r="AL80" s="208" t="e">
        <f>IF('Crisis Indicator Data'!#REF!="No Data",1,IF(#REF!&lt;&gt;"",1,0))</f>
        <v>#REF!</v>
      </c>
      <c r="AM80" s="208" t="e">
        <f>IF('Crisis Indicator Data'!#REF!="No Data",1,IF(#REF!&lt;&gt;"",1,0))</f>
        <v>#REF!</v>
      </c>
      <c r="AN80" s="208" t="e">
        <f>IF('Crisis Indicator Data'!#REF!="No Data",1,IF(#REF!&lt;&gt;"",1,0))</f>
        <v>#REF!</v>
      </c>
      <c r="AO80" s="208" t="e">
        <f>IF('Crisis Indicator Data'!#REF!="No Data",1,IF(#REF!&lt;&gt;"",1,0))</f>
        <v>#REF!</v>
      </c>
      <c r="AP80" s="208" t="e">
        <f>IF('Crisis Indicator Data'!#REF!="No Data",1,IF(#REF!&lt;&gt;"",1,0))</f>
        <v>#REF!</v>
      </c>
      <c r="AQ80" s="208" t="e">
        <f>IF('Crisis Indicator Data'!#REF!="No Data",1,IF(#REF!&lt;&gt;"",1,0))</f>
        <v>#REF!</v>
      </c>
      <c r="AR80" s="208" t="e">
        <f>IF('Crisis Indicator Data'!#REF!="No Data",1,IF(#REF!&lt;&gt;"",1,0))</f>
        <v>#REF!</v>
      </c>
      <c r="AS80" s="208" t="e">
        <f>IF('Crisis Indicator Data'!#REF!="No Data",1,IF(#REF!&lt;&gt;"",1,0))</f>
        <v>#REF!</v>
      </c>
      <c r="AT80" s="208" t="e">
        <f>IF('Crisis Indicator Data'!#REF!="No Data",1,IF(#REF!&lt;&gt;"",1,0))</f>
        <v>#REF!</v>
      </c>
      <c r="AU80" s="208" t="e">
        <f>IF('Crisis Indicator Data'!#REF!="No Data",1,IF(#REF!&lt;&gt;"",1,0))</f>
        <v>#REF!</v>
      </c>
      <c r="AV80" s="208" t="e">
        <f>IF('Crisis Indicator Data'!#REF!="No Data",1,IF(#REF!&lt;&gt;"",1,0))</f>
        <v>#REF!</v>
      </c>
      <c r="AW80" s="208" t="e">
        <f>IF('Crisis Indicator Data'!#REF!="No Data",1,IF(#REF!&lt;&gt;"",1,0))</f>
        <v>#REF!</v>
      </c>
      <c r="AX80" s="208" t="e">
        <f>IF('Crisis Indicator Data'!#REF!="No Data",1,IF(#REF!&lt;&gt;"",1,0))</f>
        <v>#REF!</v>
      </c>
      <c r="AY80" s="208" t="e">
        <f>IF('Crisis Indicator Data'!#REF!="No Data",1,IF(#REF!&lt;&gt;"",1,0))</f>
        <v>#REF!</v>
      </c>
      <c r="AZ80" s="208" t="e">
        <f>IF('Crisis Indicator Data'!#REF!="No Data",1,IF(#REF!&lt;&gt;"",1,0))</f>
        <v>#REF!</v>
      </c>
      <c r="BA80" t="e">
        <f t="shared" si="4"/>
        <v>#REF!</v>
      </c>
      <c r="BB80" s="22" t="e">
        <f t="shared" si="5"/>
        <v>#REF!</v>
      </c>
    </row>
    <row r="81" spans="1:54" x14ac:dyDescent="0.35">
      <c r="A81" t="s">
        <v>7498</v>
      </c>
      <c r="B81" s="208" t="e">
        <f>IF('Crisis Indicator Data'!#REF!="No Data",1,IF(#REF!&lt;&gt;"",1,0))</f>
        <v>#REF!</v>
      </c>
      <c r="C81" s="208" t="e">
        <f>IF('Crisis Indicator Data'!#REF!="No Data",1,IF(#REF!&lt;&gt;"",1,0))</f>
        <v>#REF!</v>
      </c>
      <c r="D81" s="208" t="e">
        <f>IF('Crisis Indicator Data'!#REF!="No Data",1,IF(#REF!&lt;&gt;"",1,0))</f>
        <v>#REF!</v>
      </c>
      <c r="E81" s="208" t="e">
        <f>IF('Crisis Indicator Data'!#REF!="No Data",1,IF(#REF!&lt;&gt;"",1,0))</f>
        <v>#REF!</v>
      </c>
      <c r="F81" s="208" t="e">
        <f>IF('Crisis Indicator Data'!#REF!="No Data",1,IF(#REF!&lt;&gt;"",1,0))</f>
        <v>#REF!</v>
      </c>
      <c r="G81" s="208" t="e">
        <f>IF('Crisis Indicator Data'!#REF!="No Data",1,IF(#REF!&lt;&gt;"",1,0))</f>
        <v>#REF!</v>
      </c>
      <c r="H81" s="208" t="e">
        <f>IF('Crisis Indicator Data'!#REF!="No Data",1,IF(#REF!&lt;&gt;"",1,0))</f>
        <v>#REF!</v>
      </c>
      <c r="I81" s="208" t="e">
        <f>IF('Crisis Indicator Data'!#REF!="No Data",1,IF(#REF!&lt;&gt;"",1,0))</f>
        <v>#REF!</v>
      </c>
      <c r="J81" s="208" t="e">
        <f>IF('Crisis Indicator Data'!#REF!="No Data",1,IF(#REF!&lt;&gt;"",1,0))</f>
        <v>#REF!</v>
      </c>
      <c r="K81" s="208" t="e">
        <f>IF('Crisis Indicator Data'!#REF!="No Data",1,IF(#REF!&lt;&gt;"",1,0))</f>
        <v>#REF!</v>
      </c>
      <c r="L81" s="208" t="e">
        <f>IF('Crisis Indicator Data'!#REF!="No Data",1,IF(#REF!&lt;&gt;"",1,0))</f>
        <v>#REF!</v>
      </c>
      <c r="M81" s="208" t="e">
        <f>IF('Crisis Indicator Data'!#REF!="No Data",1,IF(#REF!&lt;&gt;"",1,0))</f>
        <v>#REF!</v>
      </c>
      <c r="N81" s="208" t="e">
        <f>IF('Crisis Indicator Data'!#REF!="No Data",1,IF(#REF!&lt;&gt;"",1,0))</f>
        <v>#REF!</v>
      </c>
      <c r="O81" s="208" t="e">
        <f>IF('Crisis Indicator Data'!#REF!="No Data",1,IF(#REF!&lt;&gt;"",1,0))</f>
        <v>#REF!</v>
      </c>
      <c r="P81" s="208" t="e">
        <f>IF('Crisis Indicator Data'!#REF!="No Data",1,IF(#REF!&lt;&gt;"",1,0))</f>
        <v>#REF!</v>
      </c>
      <c r="Q81" s="208" t="e">
        <f>IF('Crisis Indicator Data'!#REF!="No Data",1,IF(#REF!&lt;&gt;"",1,0))</f>
        <v>#REF!</v>
      </c>
      <c r="R81" s="208" t="e">
        <f>IF('Crisis Indicator Data'!#REF!="No Data",1,IF(#REF!&lt;&gt;"",1,0))</f>
        <v>#REF!</v>
      </c>
      <c r="S81" s="208" t="e">
        <f>IF('Crisis Indicator Data'!#REF!="No Data",1,IF(#REF!&lt;&gt;"",1,0))</f>
        <v>#REF!</v>
      </c>
      <c r="T81" s="208" t="e">
        <f>IF('Crisis Indicator Data'!#REF!="No Data",1,IF(#REF!&lt;&gt;"",1,0))</f>
        <v>#REF!</v>
      </c>
      <c r="U81" s="208" t="e">
        <f>IF('Crisis Indicator Data'!#REF!="No Data",1,IF(#REF!&lt;&gt;"",1,0))</f>
        <v>#REF!</v>
      </c>
      <c r="V81" s="208" t="e">
        <f>IF('Crisis Indicator Data'!#REF!="No Data",1,IF(#REF!&lt;&gt;"",1,0))</f>
        <v>#REF!</v>
      </c>
      <c r="W81" s="208" t="e">
        <f>IF('Crisis Indicator Data'!#REF!="No Data",1,IF(#REF!&lt;&gt;"",1,0))</f>
        <v>#REF!</v>
      </c>
      <c r="X81" s="208" t="e">
        <f>IF('Crisis Indicator Data'!#REF!="No Data",1,IF(#REF!&lt;&gt;"",1,0))</f>
        <v>#REF!</v>
      </c>
      <c r="Y81" s="208" t="e">
        <f>IF('Crisis Indicator Data'!#REF!="No Data",1,IF(#REF!&lt;&gt;"",1,0))</f>
        <v>#REF!</v>
      </c>
      <c r="Z81" s="208" t="e">
        <f>IF('Crisis Indicator Data'!#REF!="No Data",1,IF(#REF!&lt;&gt;"",1,0))</f>
        <v>#REF!</v>
      </c>
      <c r="AA81" s="208" t="e">
        <f>IF('Crisis Indicator Data'!#REF!="No Data",1,IF(#REF!&lt;&gt;"",1,0))</f>
        <v>#REF!</v>
      </c>
      <c r="AB81" s="208" t="e">
        <f>IF('Crisis Indicator Data'!#REF!="No Data",1,IF(#REF!&lt;&gt;"",1,0))</f>
        <v>#REF!</v>
      </c>
      <c r="AC81" s="208" t="e">
        <f>IF('Crisis Indicator Data'!#REF!="No Data",1,IF(#REF!&lt;&gt;"",1,0))</f>
        <v>#REF!</v>
      </c>
      <c r="AD81" s="208" t="e">
        <f>IF('Crisis Indicator Data'!#REF!="No Data",1,IF(#REF!&lt;&gt;"",1,0))</f>
        <v>#REF!</v>
      </c>
      <c r="AE81" s="208" t="e">
        <f>IF('Crisis Indicator Data'!#REF!="No Data",1,IF(#REF!&lt;&gt;"",1,0))</f>
        <v>#REF!</v>
      </c>
      <c r="AF81" s="208" t="e">
        <f>IF('Crisis Indicator Data'!#REF!="No Data",1,IF(#REF!&lt;&gt;"",1,0))</f>
        <v>#REF!</v>
      </c>
      <c r="AG81" s="208" t="e">
        <f>IF('Crisis Indicator Data'!#REF!="No Data",1,IF(#REF!&lt;&gt;"",1,0))</f>
        <v>#REF!</v>
      </c>
      <c r="AH81" s="208" t="e">
        <f>IF('Crisis Indicator Data'!#REF!="No Data",1,IF(#REF!&lt;&gt;"",1,0))</f>
        <v>#REF!</v>
      </c>
      <c r="AI81" s="208" t="e">
        <f>IF('Crisis Indicator Data'!#REF!="No Data",1,IF(#REF!&lt;&gt;"",1,0))</f>
        <v>#REF!</v>
      </c>
      <c r="AJ81" s="208" t="e">
        <f>IF('Crisis Indicator Data'!#REF!="No Data",1,IF(#REF!&lt;&gt;"",1,0))</f>
        <v>#REF!</v>
      </c>
      <c r="AK81" s="208" t="e">
        <f>IF('Crisis Indicator Data'!#REF!="No Data",1,IF(#REF!&lt;&gt;"",1,0))</f>
        <v>#REF!</v>
      </c>
      <c r="AL81" s="208" t="e">
        <f>IF('Crisis Indicator Data'!#REF!="No Data",1,IF(#REF!&lt;&gt;"",1,0))</f>
        <v>#REF!</v>
      </c>
      <c r="AM81" s="208" t="e">
        <f>IF('Crisis Indicator Data'!#REF!="No Data",1,IF(#REF!&lt;&gt;"",1,0))</f>
        <v>#REF!</v>
      </c>
      <c r="AN81" s="208" t="e">
        <f>IF('Crisis Indicator Data'!#REF!="No Data",1,IF(#REF!&lt;&gt;"",1,0))</f>
        <v>#REF!</v>
      </c>
      <c r="AO81" s="208" t="e">
        <f>IF('Crisis Indicator Data'!#REF!="No Data",1,IF(#REF!&lt;&gt;"",1,0))</f>
        <v>#REF!</v>
      </c>
      <c r="AP81" s="208" t="e">
        <f>IF('Crisis Indicator Data'!#REF!="No Data",1,IF(#REF!&lt;&gt;"",1,0))</f>
        <v>#REF!</v>
      </c>
      <c r="AQ81" s="208" t="e">
        <f>IF('Crisis Indicator Data'!#REF!="No Data",1,IF(#REF!&lt;&gt;"",1,0))</f>
        <v>#REF!</v>
      </c>
      <c r="AR81" s="208" t="e">
        <f>IF('Crisis Indicator Data'!#REF!="No Data",1,IF(#REF!&lt;&gt;"",1,0))</f>
        <v>#REF!</v>
      </c>
      <c r="AS81" s="208" t="e">
        <f>IF('Crisis Indicator Data'!#REF!="No Data",1,IF(#REF!&lt;&gt;"",1,0))</f>
        <v>#REF!</v>
      </c>
      <c r="AT81" s="208" t="e">
        <f>IF('Crisis Indicator Data'!#REF!="No Data",1,IF(#REF!&lt;&gt;"",1,0))</f>
        <v>#REF!</v>
      </c>
      <c r="AU81" s="208" t="e">
        <f>IF('Crisis Indicator Data'!#REF!="No Data",1,IF(#REF!&lt;&gt;"",1,0))</f>
        <v>#REF!</v>
      </c>
      <c r="AV81" s="208" t="e">
        <f>IF('Crisis Indicator Data'!#REF!="No Data",1,IF(#REF!&lt;&gt;"",1,0))</f>
        <v>#REF!</v>
      </c>
      <c r="AW81" s="208" t="e">
        <f>IF('Crisis Indicator Data'!#REF!="No Data",1,IF(#REF!&lt;&gt;"",1,0))</f>
        <v>#REF!</v>
      </c>
      <c r="AX81" s="208" t="e">
        <f>IF('Crisis Indicator Data'!#REF!="No Data",1,IF(#REF!&lt;&gt;"",1,0))</f>
        <v>#REF!</v>
      </c>
      <c r="AY81" s="208" t="e">
        <f>IF('Crisis Indicator Data'!#REF!="No Data",1,IF(#REF!&lt;&gt;"",1,0))</f>
        <v>#REF!</v>
      </c>
      <c r="AZ81" s="208" t="e">
        <f>IF('Crisis Indicator Data'!#REF!="No Data",1,IF(#REF!&lt;&gt;"",1,0))</f>
        <v>#REF!</v>
      </c>
      <c r="BA81" t="e">
        <f t="shared" si="4"/>
        <v>#REF!</v>
      </c>
      <c r="BB81" s="22" t="e">
        <f t="shared" si="5"/>
        <v>#REF!</v>
      </c>
    </row>
    <row r="82" spans="1:54" x14ac:dyDescent="0.35">
      <c r="A82" t="s">
        <v>7499</v>
      </c>
      <c r="B82" s="208" t="e">
        <f>IF('Crisis Indicator Data'!#REF!="No Data",1,IF(#REF!&lt;&gt;"",1,0))</f>
        <v>#REF!</v>
      </c>
      <c r="C82" s="208" t="e">
        <f>IF('Crisis Indicator Data'!#REF!="No Data",1,IF(#REF!&lt;&gt;"",1,0))</f>
        <v>#REF!</v>
      </c>
      <c r="D82" s="208" t="e">
        <f>IF('Crisis Indicator Data'!#REF!="No Data",1,IF(#REF!&lt;&gt;"",1,0))</f>
        <v>#REF!</v>
      </c>
      <c r="E82" s="208" t="e">
        <f>IF('Crisis Indicator Data'!#REF!="No Data",1,IF(#REF!&lt;&gt;"",1,0))</f>
        <v>#REF!</v>
      </c>
      <c r="F82" s="208" t="e">
        <f>IF('Crisis Indicator Data'!#REF!="No Data",1,IF(#REF!&lt;&gt;"",1,0))</f>
        <v>#REF!</v>
      </c>
      <c r="G82" s="208" t="e">
        <f>IF('Crisis Indicator Data'!#REF!="No Data",1,IF(#REF!&lt;&gt;"",1,0))</f>
        <v>#REF!</v>
      </c>
      <c r="H82" s="208" t="e">
        <f>IF('Crisis Indicator Data'!#REF!="No Data",1,IF(#REF!&lt;&gt;"",1,0))</f>
        <v>#REF!</v>
      </c>
      <c r="I82" s="208" t="e">
        <f>IF('Crisis Indicator Data'!#REF!="No Data",1,IF(#REF!&lt;&gt;"",1,0))</f>
        <v>#REF!</v>
      </c>
      <c r="J82" s="208" t="e">
        <f>IF('Crisis Indicator Data'!#REF!="No Data",1,IF(#REF!&lt;&gt;"",1,0))</f>
        <v>#REF!</v>
      </c>
      <c r="K82" s="208" t="e">
        <f>IF('Crisis Indicator Data'!#REF!="No Data",1,IF(#REF!&lt;&gt;"",1,0))</f>
        <v>#REF!</v>
      </c>
      <c r="L82" s="208" t="e">
        <f>IF('Crisis Indicator Data'!#REF!="No Data",1,IF(#REF!&lt;&gt;"",1,0))</f>
        <v>#REF!</v>
      </c>
      <c r="M82" s="208" t="e">
        <f>IF('Crisis Indicator Data'!#REF!="No Data",1,IF(#REF!&lt;&gt;"",1,0))</f>
        <v>#REF!</v>
      </c>
      <c r="N82" s="208" t="e">
        <f>IF('Crisis Indicator Data'!#REF!="No Data",1,IF(#REF!&lt;&gt;"",1,0))</f>
        <v>#REF!</v>
      </c>
      <c r="O82" s="208" t="e">
        <f>IF('Crisis Indicator Data'!#REF!="No Data",1,IF(#REF!&lt;&gt;"",1,0))</f>
        <v>#REF!</v>
      </c>
      <c r="P82" s="208" t="e">
        <f>IF('Crisis Indicator Data'!#REF!="No Data",1,IF(#REF!&lt;&gt;"",1,0))</f>
        <v>#REF!</v>
      </c>
      <c r="Q82" s="208" t="e">
        <f>IF('Crisis Indicator Data'!#REF!="No Data",1,IF(#REF!&lt;&gt;"",1,0))</f>
        <v>#REF!</v>
      </c>
      <c r="R82" s="208" t="e">
        <f>IF('Crisis Indicator Data'!#REF!="No Data",1,IF(#REF!&lt;&gt;"",1,0))</f>
        <v>#REF!</v>
      </c>
      <c r="S82" s="208" t="e">
        <f>IF('Crisis Indicator Data'!#REF!="No Data",1,IF(#REF!&lt;&gt;"",1,0))</f>
        <v>#REF!</v>
      </c>
      <c r="T82" s="208" t="e">
        <f>IF('Crisis Indicator Data'!#REF!="No Data",1,IF(#REF!&lt;&gt;"",1,0))</f>
        <v>#REF!</v>
      </c>
      <c r="U82" s="208" t="e">
        <f>IF('Crisis Indicator Data'!#REF!="No Data",1,IF(#REF!&lt;&gt;"",1,0))</f>
        <v>#REF!</v>
      </c>
      <c r="V82" s="208" t="e">
        <f>IF('Crisis Indicator Data'!#REF!="No Data",1,IF(#REF!&lt;&gt;"",1,0))</f>
        <v>#REF!</v>
      </c>
      <c r="W82" s="208" t="e">
        <f>IF('Crisis Indicator Data'!#REF!="No Data",1,IF(#REF!&lt;&gt;"",1,0))</f>
        <v>#REF!</v>
      </c>
      <c r="X82" s="208" t="e">
        <f>IF('Crisis Indicator Data'!#REF!="No Data",1,IF(#REF!&lt;&gt;"",1,0))</f>
        <v>#REF!</v>
      </c>
      <c r="Y82" s="208" t="e">
        <f>IF('Crisis Indicator Data'!#REF!="No Data",1,IF(#REF!&lt;&gt;"",1,0))</f>
        <v>#REF!</v>
      </c>
      <c r="Z82" s="208" t="e">
        <f>IF('Crisis Indicator Data'!#REF!="No Data",1,IF(#REF!&lt;&gt;"",1,0))</f>
        <v>#REF!</v>
      </c>
      <c r="AA82" s="208" t="e">
        <f>IF('Crisis Indicator Data'!#REF!="No Data",1,IF(#REF!&lt;&gt;"",1,0))</f>
        <v>#REF!</v>
      </c>
      <c r="AB82" s="208" t="e">
        <f>IF('Crisis Indicator Data'!#REF!="No Data",1,IF(#REF!&lt;&gt;"",1,0))</f>
        <v>#REF!</v>
      </c>
      <c r="AC82" s="208" t="e">
        <f>IF('Crisis Indicator Data'!#REF!="No Data",1,IF(#REF!&lt;&gt;"",1,0))</f>
        <v>#REF!</v>
      </c>
      <c r="AD82" s="208" t="e">
        <f>IF('Crisis Indicator Data'!#REF!="No Data",1,IF(#REF!&lt;&gt;"",1,0))</f>
        <v>#REF!</v>
      </c>
      <c r="AE82" s="208" t="e">
        <f>IF('Crisis Indicator Data'!#REF!="No Data",1,IF(#REF!&lt;&gt;"",1,0))</f>
        <v>#REF!</v>
      </c>
      <c r="AF82" s="208" t="e">
        <f>IF('Crisis Indicator Data'!#REF!="No Data",1,IF(#REF!&lt;&gt;"",1,0))</f>
        <v>#REF!</v>
      </c>
      <c r="AG82" s="208" t="e">
        <f>IF('Crisis Indicator Data'!#REF!="No Data",1,IF(#REF!&lt;&gt;"",1,0))</f>
        <v>#REF!</v>
      </c>
      <c r="AH82" s="208" t="e">
        <f>IF('Crisis Indicator Data'!#REF!="No Data",1,IF(#REF!&lt;&gt;"",1,0))</f>
        <v>#REF!</v>
      </c>
      <c r="AI82" s="208" t="e">
        <f>IF('Crisis Indicator Data'!#REF!="No Data",1,IF(#REF!&lt;&gt;"",1,0))</f>
        <v>#REF!</v>
      </c>
      <c r="AJ82" s="208" t="e">
        <f>IF('Crisis Indicator Data'!#REF!="No Data",1,IF(#REF!&lt;&gt;"",1,0))</f>
        <v>#REF!</v>
      </c>
      <c r="AK82" s="208" t="e">
        <f>IF('Crisis Indicator Data'!#REF!="No Data",1,IF(#REF!&lt;&gt;"",1,0))</f>
        <v>#REF!</v>
      </c>
      <c r="AL82" s="208" t="e">
        <f>IF('Crisis Indicator Data'!#REF!="No Data",1,IF(#REF!&lt;&gt;"",1,0))</f>
        <v>#REF!</v>
      </c>
      <c r="AM82" s="208" t="e">
        <f>IF('Crisis Indicator Data'!#REF!="No Data",1,IF(#REF!&lt;&gt;"",1,0))</f>
        <v>#REF!</v>
      </c>
      <c r="AN82" s="208" t="e">
        <f>IF('Crisis Indicator Data'!#REF!="No Data",1,IF(#REF!&lt;&gt;"",1,0))</f>
        <v>#REF!</v>
      </c>
      <c r="AO82" s="208" t="e">
        <f>IF('Crisis Indicator Data'!#REF!="No Data",1,IF(#REF!&lt;&gt;"",1,0))</f>
        <v>#REF!</v>
      </c>
      <c r="AP82" s="208" t="e">
        <f>IF('Crisis Indicator Data'!#REF!="No Data",1,IF(#REF!&lt;&gt;"",1,0))</f>
        <v>#REF!</v>
      </c>
      <c r="AQ82" s="208" t="e">
        <f>IF('Crisis Indicator Data'!#REF!="No Data",1,IF(#REF!&lt;&gt;"",1,0))</f>
        <v>#REF!</v>
      </c>
      <c r="AR82" s="208" t="e">
        <f>IF('Crisis Indicator Data'!#REF!="No Data",1,IF(#REF!&lt;&gt;"",1,0))</f>
        <v>#REF!</v>
      </c>
      <c r="AS82" s="208" t="e">
        <f>IF('Crisis Indicator Data'!#REF!="No Data",1,IF(#REF!&lt;&gt;"",1,0))</f>
        <v>#REF!</v>
      </c>
      <c r="AT82" s="208" t="e">
        <f>IF('Crisis Indicator Data'!#REF!="No Data",1,IF(#REF!&lt;&gt;"",1,0))</f>
        <v>#REF!</v>
      </c>
      <c r="AU82" s="208" t="e">
        <f>IF('Crisis Indicator Data'!#REF!="No Data",1,IF(#REF!&lt;&gt;"",1,0))</f>
        <v>#REF!</v>
      </c>
      <c r="AV82" s="208" t="e">
        <f>IF('Crisis Indicator Data'!#REF!="No Data",1,IF(#REF!&lt;&gt;"",1,0))</f>
        <v>#REF!</v>
      </c>
      <c r="AW82" s="208" t="e">
        <f>IF('Crisis Indicator Data'!#REF!="No Data",1,IF(#REF!&lt;&gt;"",1,0))</f>
        <v>#REF!</v>
      </c>
      <c r="AX82" s="208" t="e">
        <f>IF('Crisis Indicator Data'!#REF!="No Data",1,IF(#REF!&lt;&gt;"",1,0))</f>
        <v>#REF!</v>
      </c>
      <c r="AY82" s="208" t="e">
        <f>IF('Crisis Indicator Data'!#REF!="No Data",1,IF(#REF!&lt;&gt;"",1,0))</f>
        <v>#REF!</v>
      </c>
      <c r="AZ82" s="208" t="e">
        <f>IF('Crisis Indicator Data'!#REF!="No Data",1,IF(#REF!&lt;&gt;"",1,0))</f>
        <v>#REF!</v>
      </c>
      <c r="BA82" t="e">
        <f t="shared" si="4"/>
        <v>#REF!</v>
      </c>
      <c r="BB82" s="22" t="e">
        <f t="shared" si="5"/>
        <v>#REF!</v>
      </c>
    </row>
    <row r="83" spans="1:54" x14ac:dyDescent="0.35">
      <c r="A83" t="s">
        <v>7501</v>
      </c>
      <c r="B83" s="208" t="e">
        <f>IF('Crisis Indicator Data'!#REF!="No Data",1,IF(#REF!&lt;&gt;"",1,0))</f>
        <v>#REF!</v>
      </c>
      <c r="C83" s="208" t="e">
        <f>IF('Crisis Indicator Data'!#REF!="No Data",1,IF(#REF!&lt;&gt;"",1,0))</f>
        <v>#REF!</v>
      </c>
      <c r="D83" s="208" t="e">
        <f>IF('Crisis Indicator Data'!#REF!="No Data",1,IF(#REF!&lt;&gt;"",1,0))</f>
        <v>#REF!</v>
      </c>
      <c r="E83" s="208" t="e">
        <f>IF('Crisis Indicator Data'!#REF!="No Data",1,IF(#REF!&lt;&gt;"",1,0))</f>
        <v>#REF!</v>
      </c>
      <c r="F83" s="208" t="e">
        <f>IF('Crisis Indicator Data'!#REF!="No Data",1,IF(#REF!&lt;&gt;"",1,0))</f>
        <v>#REF!</v>
      </c>
      <c r="G83" s="208" t="e">
        <f>IF('Crisis Indicator Data'!#REF!="No Data",1,IF(#REF!&lt;&gt;"",1,0))</f>
        <v>#REF!</v>
      </c>
      <c r="H83" s="208" t="e">
        <f>IF('Crisis Indicator Data'!#REF!="No Data",1,IF(#REF!&lt;&gt;"",1,0))</f>
        <v>#REF!</v>
      </c>
      <c r="I83" s="208" t="e">
        <f>IF('Crisis Indicator Data'!#REF!="No Data",1,IF(#REF!&lt;&gt;"",1,0))</f>
        <v>#REF!</v>
      </c>
      <c r="J83" s="208" t="e">
        <f>IF('Crisis Indicator Data'!#REF!="No Data",1,IF(#REF!&lt;&gt;"",1,0))</f>
        <v>#REF!</v>
      </c>
      <c r="K83" s="208" t="e">
        <f>IF('Crisis Indicator Data'!#REF!="No Data",1,IF(#REF!&lt;&gt;"",1,0))</f>
        <v>#REF!</v>
      </c>
      <c r="L83" s="208" t="e">
        <f>IF('Crisis Indicator Data'!#REF!="No Data",1,IF(#REF!&lt;&gt;"",1,0))</f>
        <v>#REF!</v>
      </c>
      <c r="M83" s="208" t="e">
        <f>IF('Crisis Indicator Data'!#REF!="No Data",1,IF(#REF!&lt;&gt;"",1,0))</f>
        <v>#REF!</v>
      </c>
      <c r="N83" s="208" t="e">
        <f>IF('Crisis Indicator Data'!#REF!="No Data",1,IF(#REF!&lt;&gt;"",1,0))</f>
        <v>#REF!</v>
      </c>
      <c r="O83" s="208" t="e">
        <f>IF('Crisis Indicator Data'!#REF!="No Data",1,IF(#REF!&lt;&gt;"",1,0))</f>
        <v>#REF!</v>
      </c>
      <c r="P83" s="208" t="e">
        <f>IF('Crisis Indicator Data'!#REF!="No Data",1,IF(#REF!&lt;&gt;"",1,0))</f>
        <v>#REF!</v>
      </c>
      <c r="Q83" s="208" t="e">
        <f>IF('Crisis Indicator Data'!#REF!="No Data",1,IF(#REF!&lt;&gt;"",1,0))</f>
        <v>#REF!</v>
      </c>
      <c r="R83" s="208" t="e">
        <f>IF('Crisis Indicator Data'!#REF!="No Data",1,IF(#REF!&lt;&gt;"",1,0))</f>
        <v>#REF!</v>
      </c>
      <c r="S83" s="208" t="e">
        <f>IF('Crisis Indicator Data'!#REF!="No Data",1,IF(#REF!&lt;&gt;"",1,0))</f>
        <v>#REF!</v>
      </c>
      <c r="T83" s="208" t="e">
        <f>IF('Crisis Indicator Data'!#REF!="No Data",1,IF(#REF!&lt;&gt;"",1,0))</f>
        <v>#REF!</v>
      </c>
      <c r="U83" s="208" t="e">
        <f>IF('Crisis Indicator Data'!#REF!="No Data",1,IF(#REF!&lt;&gt;"",1,0))</f>
        <v>#REF!</v>
      </c>
      <c r="V83" s="208" t="e">
        <f>IF('Crisis Indicator Data'!#REF!="No Data",1,IF(#REF!&lt;&gt;"",1,0))</f>
        <v>#REF!</v>
      </c>
      <c r="W83" s="208" t="e">
        <f>IF('Crisis Indicator Data'!#REF!="No Data",1,IF(#REF!&lt;&gt;"",1,0))</f>
        <v>#REF!</v>
      </c>
      <c r="X83" s="208" t="e">
        <f>IF('Crisis Indicator Data'!#REF!="No Data",1,IF(#REF!&lt;&gt;"",1,0))</f>
        <v>#REF!</v>
      </c>
      <c r="Y83" s="208" t="e">
        <f>IF('Crisis Indicator Data'!#REF!="No Data",1,IF(#REF!&lt;&gt;"",1,0))</f>
        <v>#REF!</v>
      </c>
      <c r="Z83" s="208" t="e">
        <f>IF('Crisis Indicator Data'!#REF!="No Data",1,IF(#REF!&lt;&gt;"",1,0))</f>
        <v>#REF!</v>
      </c>
      <c r="AA83" s="208" t="e">
        <f>IF('Crisis Indicator Data'!#REF!="No Data",1,IF(#REF!&lt;&gt;"",1,0))</f>
        <v>#REF!</v>
      </c>
      <c r="AB83" s="208" t="e">
        <f>IF('Crisis Indicator Data'!#REF!="No Data",1,IF(#REF!&lt;&gt;"",1,0))</f>
        <v>#REF!</v>
      </c>
      <c r="AC83" s="208" t="e">
        <f>IF('Crisis Indicator Data'!#REF!="No Data",1,IF(#REF!&lt;&gt;"",1,0))</f>
        <v>#REF!</v>
      </c>
      <c r="AD83" s="208" t="e">
        <f>IF('Crisis Indicator Data'!#REF!="No Data",1,IF(#REF!&lt;&gt;"",1,0))</f>
        <v>#REF!</v>
      </c>
      <c r="AE83" s="208" t="e">
        <f>IF('Crisis Indicator Data'!#REF!="No Data",1,IF(#REF!&lt;&gt;"",1,0))</f>
        <v>#REF!</v>
      </c>
      <c r="AF83" s="208" t="e">
        <f>IF('Crisis Indicator Data'!#REF!="No Data",1,IF(#REF!&lt;&gt;"",1,0))</f>
        <v>#REF!</v>
      </c>
      <c r="AG83" s="208" t="e">
        <f>IF('Crisis Indicator Data'!#REF!="No Data",1,IF(#REF!&lt;&gt;"",1,0))</f>
        <v>#REF!</v>
      </c>
      <c r="AH83" s="208" t="e">
        <f>IF('Crisis Indicator Data'!#REF!="No Data",1,IF(#REF!&lt;&gt;"",1,0))</f>
        <v>#REF!</v>
      </c>
      <c r="AI83" s="208" t="e">
        <f>IF('Crisis Indicator Data'!#REF!="No Data",1,IF(#REF!&lt;&gt;"",1,0))</f>
        <v>#REF!</v>
      </c>
      <c r="AJ83" s="208" t="e">
        <f>IF('Crisis Indicator Data'!#REF!="No Data",1,IF(#REF!&lt;&gt;"",1,0))</f>
        <v>#REF!</v>
      </c>
      <c r="AK83" s="208" t="e">
        <f>IF('Crisis Indicator Data'!#REF!="No Data",1,IF(#REF!&lt;&gt;"",1,0))</f>
        <v>#REF!</v>
      </c>
      <c r="AL83" s="208" t="e">
        <f>IF('Crisis Indicator Data'!#REF!="No Data",1,IF(#REF!&lt;&gt;"",1,0))</f>
        <v>#REF!</v>
      </c>
      <c r="AM83" s="208" t="e">
        <f>IF('Crisis Indicator Data'!#REF!="No Data",1,IF(#REF!&lt;&gt;"",1,0))</f>
        <v>#REF!</v>
      </c>
      <c r="AN83" s="208" t="e">
        <f>IF('Crisis Indicator Data'!#REF!="No Data",1,IF(#REF!&lt;&gt;"",1,0))</f>
        <v>#REF!</v>
      </c>
      <c r="AO83" s="208" t="e">
        <f>IF('Crisis Indicator Data'!#REF!="No Data",1,IF(#REF!&lt;&gt;"",1,0))</f>
        <v>#REF!</v>
      </c>
      <c r="AP83" s="208" t="e">
        <f>IF('Crisis Indicator Data'!#REF!="No Data",1,IF(#REF!&lt;&gt;"",1,0))</f>
        <v>#REF!</v>
      </c>
      <c r="AQ83" s="208" t="e">
        <f>IF('Crisis Indicator Data'!#REF!="No Data",1,IF(#REF!&lt;&gt;"",1,0))</f>
        <v>#REF!</v>
      </c>
      <c r="AR83" s="208" t="e">
        <f>IF('Crisis Indicator Data'!#REF!="No Data",1,IF(#REF!&lt;&gt;"",1,0))</f>
        <v>#REF!</v>
      </c>
      <c r="AS83" s="208" t="e">
        <f>IF('Crisis Indicator Data'!#REF!="No Data",1,IF(#REF!&lt;&gt;"",1,0))</f>
        <v>#REF!</v>
      </c>
      <c r="AT83" s="208" t="e">
        <f>IF('Crisis Indicator Data'!#REF!="No Data",1,IF(#REF!&lt;&gt;"",1,0))</f>
        <v>#REF!</v>
      </c>
      <c r="AU83" s="208" t="e">
        <f>IF('Crisis Indicator Data'!#REF!="No Data",1,IF(#REF!&lt;&gt;"",1,0))</f>
        <v>#REF!</v>
      </c>
      <c r="AV83" s="208" t="e">
        <f>IF('Crisis Indicator Data'!#REF!="No Data",1,IF(#REF!&lt;&gt;"",1,0))</f>
        <v>#REF!</v>
      </c>
      <c r="AW83" s="208" t="e">
        <f>IF('Crisis Indicator Data'!#REF!="No Data",1,IF(#REF!&lt;&gt;"",1,0))</f>
        <v>#REF!</v>
      </c>
      <c r="AX83" s="208" t="e">
        <f>IF('Crisis Indicator Data'!#REF!="No Data",1,IF(#REF!&lt;&gt;"",1,0))</f>
        <v>#REF!</v>
      </c>
      <c r="AY83" s="208" t="e">
        <f>IF('Crisis Indicator Data'!#REF!="No Data",1,IF(#REF!&lt;&gt;"",1,0))</f>
        <v>#REF!</v>
      </c>
      <c r="AZ83" s="208" t="e">
        <f>IF('Crisis Indicator Data'!#REF!="No Data",1,IF(#REF!&lt;&gt;"",1,0))</f>
        <v>#REF!</v>
      </c>
      <c r="BA83" t="e">
        <f t="shared" si="4"/>
        <v>#REF!</v>
      </c>
      <c r="BB83" s="22" t="e">
        <f t="shared" si="5"/>
        <v>#REF!</v>
      </c>
    </row>
    <row r="84" spans="1:54" x14ac:dyDescent="0.35">
      <c r="A84" t="s">
        <v>7503</v>
      </c>
      <c r="B84" s="208" t="e">
        <f>IF('Crisis Indicator Data'!#REF!="No Data",1,IF(#REF!&lt;&gt;"",1,0))</f>
        <v>#REF!</v>
      </c>
      <c r="C84" s="208" t="e">
        <f>IF('Crisis Indicator Data'!#REF!="No Data",1,IF(#REF!&lt;&gt;"",1,0))</f>
        <v>#REF!</v>
      </c>
      <c r="D84" s="208" t="e">
        <f>IF('Crisis Indicator Data'!#REF!="No Data",1,IF(#REF!&lt;&gt;"",1,0))</f>
        <v>#REF!</v>
      </c>
      <c r="E84" s="208" t="e">
        <f>IF('Crisis Indicator Data'!#REF!="No Data",1,IF(#REF!&lt;&gt;"",1,0))</f>
        <v>#REF!</v>
      </c>
      <c r="F84" s="208" t="e">
        <f>IF('Crisis Indicator Data'!#REF!="No Data",1,IF(#REF!&lt;&gt;"",1,0))</f>
        <v>#REF!</v>
      </c>
      <c r="G84" s="208" t="e">
        <f>IF('Crisis Indicator Data'!#REF!="No Data",1,IF(#REF!&lt;&gt;"",1,0))</f>
        <v>#REF!</v>
      </c>
      <c r="H84" s="208" t="e">
        <f>IF('Crisis Indicator Data'!#REF!="No Data",1,IF(#REF!&lt;&gt;"",1,0))</f>
        <v>#REF!</v>
      </c>
      <c r="I84" s="208" t="e">
        <f>IF('Crisis Indicator Data'!#REF!="No Data",1,IF(#REF!&lt;&gt;"",1,0))</f>
        <v>#REF!</v>
      </c>
      <c r="J84" s="208" t="e">
        <f>IF('Crisis Indicator Data'!#REF!="No Data",1,IF(#REF!&lt;&gt;"",1,0))</f>
        <v>#REF!</v>
      </c>
      <c r="K84" s="208" t="e">
        <f>IF('Crisis Indicator Data'!#REF!="No Data",1,IF(#REF!&lt;&gt;"",1,0))</f>
        <v>#REF!</v>
      </c>
      <c r="L84" s="208" t="e">
        <f>IF('Crisis Indicator Data'!#REF!="No Data",1,IF(#REF!&lt;&gt;"",1,0))</f>
        <v>#REF!</v>
      </c>
      <c r="M84" s="208" t="e">
        <f>IF('Crisis Indicator Data'!#REF!="No Data",1,IF(#REF!&lt;&gt;"",1,0))</f>
        <v>#REF!</v>
      </c>
      <c r="N84" s="208" t="e">
        <f>IF('Crisis Indicator Data'!#REF!="No Data",1,IF(#REF!&lt;&gt;"",1,0))</f>
        <v>#REF!</v>
      </c>
      <c r="O84" s="208" t="e">
        <f>IF('Crisis Indicator Data'!#REF!="No Data",1,IF(#REF!&lt;&gt;"",1,0))</f>
        <v>#REF!</v>
      </c>
      <c r="P84" s="208" t="e">
        <f>IF('Crisis Indicator Data'!#REF!="No Data",1,IF(#REF!&lt;&gt;"",1,0))</f>
        <v>#REF!</v>
      </c>
      <c r="Q84" s="208" t="e">
        <f>IF('Crisis Indicator Data'!#REF!="No Data",1,IF(#REF!&lt;&gt;"",1,0))</f>
        <v>#REF!</v>
      </c>
      <c r="R84" s="208" t="e">
        <f>IF('Crisis Indicator Data'!#REF!="No Data",1,IF(#REF!&lt;&gt;"",1,0))</f>
        <v>#REF!</v>
      </c>
      <c r="S84" s="208" t="e">
        <f>IF('Crisis Indicator Data'!#REF!="No Data",1,IF(#REF!&lt;&gt;"",1,0))</f>
        <v>#REF!</v>
      </c>
      <c r="T84" s="208" t="e">
        <f>IF('Crisis Indicator Data'!#REF!="No Data",1,IF(#REF!&lt;&gt;"",1,0))</f>
        <v>#REF!</v>
      </c>
      <c r="U84" s="208" t="e">
        <f>IF('Crisis Indicator Data'!#REF!="No Data",1,IF(#REF!&lt;&gt;"",1,0))</f>
        <v>#REF!</v>
      </c>
      <c r="V84" s="208" t="e">
        <f>IF('Crisis Indicator Data'!#REF!="No Data",1,IF(#REF!&lt;&gt;"",1,0))</f>
        <v>#REF!</v>
      </c>
      <c r="W84" s="208" t="e">
        <f>IF('Crisis Indicator Data'!#REF!="No Data",1,IF(#REF!&lt;&gt;"",1,0))</f>
        <v>#REF!</v>
      </c>
      <c r="X84" s="208" t="e">
        <f>IF('Crisis Indicator Data'!#REF!="No Data",1,IF(#REF!&lt;&gt;"",1,0))</f>
        <v>#REF!</v>
      </c>
      <c r="Y84" s="208" t="e">
        <f>IF('Crisis Indicator Data'!#REF!="No Data",1,IF(#REF!&lt;&gt;"",1,0))</f>
        <v>#REF!</v>
      </c>
      <c r="Z84" s="208" t="e">
        <f>IF('Crisis Indicator Data'!#REF!="No Data",1,IF(#REF!&lt;&gt;"",1,0))</f>
        <v>#REF!</v>
      </c>
      <c r="AA84" s="208" t="e">
        <f>IF('Crisis Indicator Data'!#REF!="No Data",1,IF(#REF!&lt;&gt;"",1,0))</f>
        <v>#REF!</v>
      </c>
      <c r="AB84" s="208" t="e">
        <f>IF('Crisis Indicator Data'!#REF!="No Data",1,IF(#REF!&lt;&gt;"",1,0))</f>
        <v>#REF!</v>
      </c>
      <c r="AC84" s="208" t="e">
        <f>IF('Crisis Indicator Data'!#REF!="No Data",1,IF(#REF!&lt;&gt;"",1,0))</f>
        <v>#REF!</v>
      </c>
      <c r="AD84" s="208" t="e">
        <f>IF('Crisis Indicator Data'!#REF!="No Data",1,IF(#REF!&lt;&gt;"",1,0))</f>
        <v>#REF!</v>
      </c>
      <c r="AE84" s="208" t="e">
        <f>IF('Crisis Indicator Data'!#REF!="No Data",1,IF(#REF!&lt;&gt;"",1,0))</f>
        <v>#REF!</v>
      </c>
      <c r="AF84" s="208" t="e">
        <f>IF('Crisis Indicator Data'!#REF!="No Data",1,IF(#REF!&lt;&gt;"",1,0))</f>
        <v>#REF!</v>
      </c>
      <c r="AG84" s="208" t="e">
        <f>IF('Crisis Indicator Data'!#REF!="No Data",1,IF(#REF!&lt;&gt;"",1,0))</f>
        <v>#REF!</v>
      </c>
      <c r="AH84" s="208" t="e">
        <f>IF('Crisis Indicator Data'!#REF!="No Data",1,IF(#REF!&lt;&gt;"",1,0))</f>
        <v>#REF!</v>
      </c>
      <c r="AI84" s="208" t="e">
        <f>IF('Crisis Indicator Data'!#REF!="No Data",1,IF(#REF!&lt;&gt;"",1,0))</f>
        <v>#REF!</v>
      </c>
      <c r="AJ84" s="208" t="e">
        <f>IF('Crisis Indicator Data'!#REF!="No Data",1,IF(#REF!&lt;&gt;"",1,0))</f>
        <v>#REF!</v>
      </c>
      <c r="AK84" s="208" t="e">
        <f>IF('Crisis Indicator Data'!#REF!="No Data",1,IF(#REF!&lt;&gt;"",1,0))</f>
        <v>#REF!</v>
      </c>
      <c r="AL84" s="208" t="e">
        <f>IF('Crisis Indicator Data'!#REF!="No Data",1,IF(#REF!&lt;&gt;"",1,0))</f>
        <v>#REF!</v>
      </c>
      <c r="AM84" s="208" t="e">
        <f>IF('Crisis Indicator Data'!#REF!="No Data",1,IF(#REF!&lt;&gt;"",1,0))</f>
        <v>#REF!</v>
      </c>
      <c r="AN84" s="208" t="e">
        <f>IF('Crisis Indicator Data'!#REF!="No Data",1,IF(#REF!&lt;&gt;"",1,0))</f>
        <v>#REF!</v>
      </c>
      <c r="AO84" s="208" t="e">
        <f>IF('Crisis Indicator Data'!#REF!="No Data",1,IF(#REF!&lt;&gt;"",1,0))</f>
        <v>#REF!</v>
      </c>
      <c r="AP84" s="208" t="e">
        <f>IF('Crisis Indicator Data'!#REF!="No Data",1,IF(#REF!&lt;&gt;"",1,0))</f>
        <v>#REF!</v>
      </c>
      <c r="AQ84" s="208" t="e">
        <f>IF('Crisis Indicator Data'!#REF!="No Data",1,IF(#REF!&lt;&gt;"",1,0))</f>
        <v>#REF!</v>
      </c>
      <c r="AR84" s="208" t="e">
        <f>IF('Crisis Indicator Data'!#REF!="No Data",1,IF(#REF!&lt;&gt;"",1,0))</f>
        <v>#REF!</v>
      </c>
      <c r="AS84" s="208" t="e">
        <f>IF('Crisis Indicator Data'!#REF!="No Data",1,IF(#REF!&lt;&gt;"",1,0))</f>
        <v>#REF!</v>
      </c>
      <c r="AT84" s="208" t="e">
        <f>IF('Crisis Indicator Data'!#REF!="No Data",1,IF(#REF!&lt;&gt;"",1,0))</f>
        <v>#REF!</v>
      </c>
      <c r="AU84" s="208" t="e">
        <f>IF('Crisis Indicator Data'!#REF!="No Data",1,IF(#REF!&lt;&gt;"",1,0))</f>
        <v>#REF!</v>
      </c>
      <c r="AV84" s="208" t="e">
        <f>IF('Crisis Indicator Data'!#REF!="No Data",1,IF(#REF!&lt;&gt;"",1,0))</f>
        <v>#REF!</v>
      </c>
      <c r="AW84" s="208" t="e">
        <f>IF('Crisis Indicator Data'!#REF!="No Data",1,IF(#REF!&lt;&gt;"",1,0))</f>
        <v>#REF!</v>
      </c>
      <c r="AX84" s="208" t="e">
        <f>IF('Crisis Indicator Data'!#REF!="No Data",1,IF(#REF!&lt;&gt;"",1,0))</f>
        <v>#REF!</v>
      </c>
      <c r="AY84" s="208" t="e">
        <f>IF('Crisis Indicator Data'!#REF!="No Data",1,IF(#REF!&lt;&gt;"",1,0))</f>
        <v>#REF!</v>
      </c>
      <c r="AZ84" s="208" t="e">
        <f>IF('Crisis Indicator Data'!#REF!="No Data",1,IF(#REF!&lt;&gt;"",1,0))</f>
        <v>#REF!</v>
      </c>
      <c r="BA84" t="e">
        <f t="shared" si="4"/>
        <v>#REF!</v>
      </c>
      <c r="BB84" s="22" t="e">
        <f t="shared" si="5"/>
        <v>#REF!</v>
      </c>
    </row>
    <row r="85" spans="1:54" x14ac:dyDescent="0.35">
      <c r="A85" t="s">
        <v>7504</v>
      </c>
      <c r="B85" s="208" t="e">
        <f>IF('Crisis Indicator Data'!#REF!="No Data",1,IF(#REF!&lt;&gt;"",1,0))</f>
        <v>#REF!</v>
      </c>
      <c r="C85" s="208" t="e">
        <f>IF('Crisis Indicator Data'!#REF!="No Data",1,IF(#REF!&lt;&gt;"",1,0))</f>
        <v>#REF!</v>
      </c>
      <c r="D85" s="208" t="e">
        <f>IF('Crisis Indicator Data'!#REF!="No Data",1,IF(#REF!&lt;&gt;"",1,0))</f>
        <v>#REF!</v>
      </c>
      <c r="E85" s="208" t="e">
        <f>IF('Crisis Indicator Data'!#REF!="No Data",1,IF(#REF!&lt;&gt;"",1,0))</f>
        <v>#REF!</v>
      </c>
      <c r="F85" s="208" t="e">
        <f>IF('Crisis Indicator Data'!#REF!="No Data",1,IF(#REF!&lt;&gt;"",1,0))</f>
        <v>#REF!</v>
      </c>
      <c r="G85" s="208" t="e">
        <f>IF('Crisis Indicator Data'!#REF!="No Data",1,IF(#REF!&lt;&gt;"",1,0))</f>
        <v>#REF!</v>
      </c>
      <c r="H85" s="208" t="e">
        <f>IF('Crisis Indicator Data'!#REF!="No Data",1,IF(#REF!&lt;&gt;"",1,0))</f>
        <v>#REF!</v>
      </c>
      <c r="I85" s="208" t="e">
        <f>IF('Crisis Indicator Data'!#REF!="No Data",1,IF(#REF!&lt;&gt;"",1,0))</f>
        <v>#REF!</v>
      </c>
      <c r="J85" s="208" t="e">
        <f>IF('Crisis Indicator Data'!#REF!="No Data",1,IF(#REF!&lt;&gt;"",1,0))</f>
        <v>#REF!</v>
      </c>
      <c r="K85" s="208" t="e">
        <f>IF('Crisis Indicator Data'!#REF!="No Data",1,IF(#REF!&lt;&gt;"",1,0))</f>
        <v>#REF!</v>
      </c>
      <c r="L85" s="208" t="e">
        <f>IF('Crisis Indicator Data'!#REF!="No Data",1,IF(#REF!&lt;&gt;"",1,0))</f>
        <v>#REF!</v>
      </c>
      <c r="M85" s="208" t="e">
        <f>IF('Crisis Indicator Data'!#REF!="No Data",1,IF(#REF!&lt;&gt;"",1,0))</f>
        <v>#REF!</v>
      </c>
      <c r="N85" s="208" t="e">
        <f>IF('Crisis Indicator Data'!#REF!="No Data",1,IF(#REF!&lt;&gt;"",1,0))</f>
        <v>#REF!</v>
      </c>
      <c r="O85" s="208" t="e">
        <f>IF('Crisis Indicator Data'!#REF!="No Data",1,IF(#REF!&lt;&gt;"",1,0))</f>
        <v>#REF!</v>
      </c>
      <c r="P85" s="208" t="e">
        <f>IF('Crisis Indicator Data'!#REF!="No Data",1,IF(#REF!&lt;&gt;"",1,0))</f>
        <v>#REF!</v>
      </c>
      <c r="Q85" s="208" t="e">
        <f>IF('Crisis Indicator Data'!#REF!="No Data",1,IF(#REF!&lt;&gt;"",1,0))</f>
        <v>#REF!</v>
      </c>
      <c r="R85" s="208" t="e">
        <f>IF('Crisis Indicator Data'!#REF!="No Data",1,IF(#REF!&lt;&gt;"",1,0))</f>
        <v>#REF!</v>
      </c>
      <c r="S85" s="208" t="e">
        <f>IF('Crisis Indicator Data'!#REF!="No Data",1,IF(#REF!&lt;&gt;"",1,0))</f>
        <v>#REF!</v>
      </c>
      <c r="T85" s="208" t="e">
        <f>IF('Crisis Indicator Data'!#REF!="No Data",1,IF(#REF!&lt;&gt;"",1,0))</f>
        <v>#REF!</v>
      </c>
      <c r="U85" s="208" t="e">
        <f>IF('Crisis Indicator Data'!#REF!="No Data",1,IF(#REF!&lt;&gt;"",1,0))</f>
        <v>#REF!</v>
      </c>
      <c r="V85" s="208" t="e">
        <f>IF('Crisis Indicator Data'!#REF!="No Data",1,IF(#REF!&lt;&gt;"",1,0))</f>
        <v>#REF!</v>
      </c>
      <c r="W85" s="208" t="e">
        <f>IF('Crisis Indicator Data'!#REF!="No Data",1,IF(#REF!&lt;&gt;"",1,0))</f>
        <v>#REF!</v>
      </c>
      <c r="X85" s="208" t="e">
        <f>IF('Crisis Indicator Data'!#REF!="No Data",1,IF(#REF!&lt;&gt;"",1,0))</f>
        <v>#REF!</v>
      </c>
      <c r="Y85" s="208" t="e">
        <f>IF('Crisis Indicator Data'!#REF!="No Data",1,IF(#REF!&lt;&gt;"",1,0))</f>
        <v>#REF!</v>
      </c>
      <c r="Z85" s="208" t="e">
        <f>IF('Crisis Indicator Data'!#REF!="No Data",1,IF(#REF!&lt;&gt;"",1,0))</f>
        <v>#REF!</v>
      </c>
      <c r="AA85" s="208" t="e">
        <f>IF('Crisis Indicator Data'!#REF!="No Data",1,IF(#REF!&lt;&gt;"",1,0))</f>
        <v>#REF!</v>
      </c>
      <c r="AB85" s="208" t="e">
        <f>IF('Crisis Indicator Data'!#REF!="No Data",1,IF(#REF!&lt;&gt;"",1,0))</f>
        <v>#REF!</v>
      </c>
      <c r="AC85" s="208" t="e">
        <f>IF('Crisis Indicator Data'!#REF!="No Data",1,IF(#REF!&lt;&gt;"",1,0))</f>
        <v>#REF!</v>
      </c>
      <c r="AD85" s="208" t="e">
        <f>IF('Crisis Indicator Data'!#REF!="No Data",1,IF(#REF!&lt;&gt;"",1,0))</f>
        <v>#REF!</v>
      </c>
      <c r="AE85" s="208" t="e">
        <f>IF('Crisis Indicator Data'!#REF!="No Data",1,IF(#REF!&lt;&gt;"",1,0))</f>
        <v>#REF!</v>
      </c>
      <c r="AF85" s="208" t="e">
        <f>IF('Crisis Indicator Data'!#REF!="No Data",1,IF(#REF!&lt;&gt;"",1,0))</f>
        <v>#REF!</v>
      </c>
      <c r="AG85" s="208" t="e">
        <f>IF('Crisis Indicator Data'!#REF!="No Data",1,IF(#REF!&lt;&gt;"",1,0))</f>
        <v>#REF!</v>
      </c>
      <c r="AH85" s="208" t="e">
        <f>IF('Crisis Indicator Data'!#REF!="No Data",1,IF(#REF!&lt;&gt;"",1,0))</f>
        <v>#REF!</v>
      </c>
      <c r="AI85" s="208" t="e">
        <f>IF('Crisis Indicator Data'!#REF!="No Data",1,IF(#REF!&lt;&gt;"",1,0))</f>
        <v>#REF!</v>
      </c>
      <c r="AJ85" s="208" t="e">
        <f>IF('Crisis Indicator Data'!#REF!="No Data",1,IF(#REF!&lt;&gt;"",1,0))</f>
        <v>#REF!</v>
      </c>
      <c r="AK85" s="208" t="e">
        <f>IF('Crisis Indicator Data'!#REF!="No Data",1,IF(#REF!&lt;&gt;"",1,0))</f>
        <v>#REF!</v>
      </c>
      <c r="AL85" s="208" t="e">
        <f>IF('Crisis Indicator Data'!#REF!="No Data",1,IF(#REF!&lt;&gt;"",1,0))</f>
        <v>#REF!</v>
      </c>
      <c r="AM85" s="208" t="e">
        <f>IF('Crisis Indicator Data'!#REF!="No Data",1,IF(#REF!&lt;&gt;"",1,0))</f>
        <v>#REF!</v>
      </c>
      <c r="AN85" s="208" t="e">
        <f>IF('Crisis Indicator Data'!#REF!="No Data",1,IF(#REF!&lt;&gt;"",1,0))</f>
        <v>#REF!</v>
      </c>
      <c r="AO85" s="208" t="e">
        <f>IF('Crisis Indicator Data'!#REF!="No Data",1,IF(#REF!&lt;&gt;"",1,0))</f>
        <v>#REF!</v>
      </c>
      <c r="AP85" s="208" t="e">
        <f>IF('Crisis Indicator Data'!#REF!="No Data",1,IF(#REF!&lt;&gt;"",1,0))</f>
        <v>#REF!</v>
      </c>
      <c r="AQ85" s="208" t="e">
        <f>IF('Crisis Indicator Data'!#REF!="No Data",1,IF(#REF!&lt;&gt;"",1,0))</f>
        <v>#REF!</v>
      </c>
      <c r="AR85" s="208" t="e">
        <f>IF('Crisis Indicator Data'!#REF!="No Data",1,IF(#REF!&lt;&gt;"",1,0))</f>
        <v>#REF!</v>
      </c>
      <c r="AS85" s="208" t="e">
        <f>IF('Crisis Indicator Data'!#REF!="No Data",1,IF(#REF!&lt;&gt;"",1,0))</f>
        <v>#REF!</v>
      </c>
      <c r="AT85" s="208" t="e">
        <f>IF('Crisis Indicator Data'!#REF!="No Data",1,IF(#REF!&lt;&gt;"",1,0))</f>
        <v>#REF!</v>
      </c>
      <c r="AU85" s="208" t="e">
        <f>IF('Crisis Indicator Data'!#REF!="No Data",1,IF(#REF!&lt;&gt;"",1,0))</f>
        <v>#REF!</v>
      </c>
      <c r="AV85" s="208" t="e">
        <f>IF('Crisis Indicator Data'!#REF!="No Data",1,IF(#REF!&lt;&gt;"",1,0))</f>
        <v>#REF!</v>
      </c>
      <c r="AW85" s="208" t="e">
        <f>IF('Crisis Indicator Data'!#REF!="No Data",1,IF(#REF!&lt;&gt;"",1,0))</f>
        <v>#REF!</v>
      </c>
      <c r="AX85" s="208" t="e">
        <f>IF('Crisis Indicator Data'!#REF!="No Data",1,IF(#REF!&lt;&gt;"",1,0))</f>
        <v>#REF!</v>
      </c>
      <c r="AY85" s="208" t="e">
        <f>IF('Crisis Indicator Data'!#REF!="No Data",1,IF(#REF!&lt;&gt;"",1,0))</f>
        <v>#REF!</v>
      </c>
      <c r="AZ85" s="208" t="e">
        <f>IF('Crisis Indicator Data'!#REF!="No Data",1,IF(#REF!&lt;&gt;"",1,0))</f>
        <v>#REF!</v>
      </c>
      <c r="BA85" t="e">
        <f t="shared" si="4"/>
        <v>#REF!</v>
      </c>
      <c r="BB85" s="22" t="e">
        <f t="shared" si="5"/>
        <v>#REF!</v>
      </c>
    </row>
    <row r="86" spans="1:54" x14ac:dyDescent="0.35">
      <c r="A86" t="s">
        <v>7506</v>
      </c>
      <c r="B86" s="208" t="e">
        <f>IF('Crisis Indicator Data'!#REF!="No Data",1,IF(#REF!&lt;&gt;"",1,0))</f>
        <v>#REF!</v>
      </c>
      <c r="C86" s="208" t="e">
        <f>IF('Crisis Indicator Data'!#REF!="No Data",1,IF(#REF!&lt;&gt;"",1,0))</f>
        <v>#REF!</v>
      </c>
      <c r="D86" s="208" t="e">
        <f>IF('Crisis Indicator Data'!#REF!="No Data",1,IF(#REF!&lt;&gt;"",1,0))</f>
        <v>#REF!</v>
      </c>
      <c r="E86" s="208" t="e">
        <f>IF('Crisis Indicator Data'!#REF!="No Data",1,IF(#REF!&lt;&gt;"",1,0))</f>
        <v>#REF!</v>
      </c>
      <c r="F86" s="208" t="e">
        <f>IF('Crisis Indicator Data'!#REF!="No Data",1,IF(#REF!&lt;&gt;"",1,0))</f>
        <v>#REF!</v>
      </c>
      <c r="G86" s="208" t="e">
        <f>IF('Crisis Indicator Data'!#REF!="No Data",1,IF(#REF!&lt;&gt;"",1,0))</f>
        <v>#REF!</v>
      </c>
      <c r="H86" s="208" t="e">
        <f>IF('Crisis Indicator Data'!#REF!="No Data",1,IF(#REF!&lt;&gt;"",1,0))</f>
        <v>#REF!</v>
      </c>
      <c r="I86" s="208" t="e">
        <f>IF('Crisis Indicator Data'!#REF!="No Data",1,IF(#REF!&lt;&gt;"",1,0))</f>
        <v>#REF!</v>
      </c>
      <c r="J86" s="208" t="e">
        <f>IF('Crisis Indicator Data'!#REF!="No Data",1,IF(#REF!&lt;&gt;"",1,0))</f>
        <v>#REF!</v>
      </c>
      <c r="K86" s="208" t="e">
        <f>IF('Crisis Indicator Data'!#REF!="No Data",1,IF(#REF!&lt;&gt;"",1,0))</f>
        <v>#REF!</v>
      </c>
      <c r="L86" s="208" t="e">
        <f>IF('Crisis Indicator Data'!#REF!="No Data",1,IF(#REF!&lt;&gt;"",1,0))</f>
        <v>#REF!</v>
      </c>
      <c r="M86" s="208" t="e">
        <f>IF('Crisis Indicator Data'!#REF!="No Data",1,IF(#REF!&lt;&gt;"",1,0))</f>
        <v>#REF!</v>
      </c>
      <c r="N86" s="208" t="e">
        <f>IF('Crisis Indicator Data'!#REF!="No Data",1,IF(#REF!&lt;&gt;"",1,0))</f>
        <v>#REF!</v>
      </c>
      <c r="O86" s="208" t="e">
        <f>IF('Crisis Indicator Data'!#REF!="No Data",1,IF(#REF!&lt;&gt;"",1,0))</f>
        <v>#REF!</v>
      </c>
      <c r="P86" s="208" t="e">
        <f>IF('Crisis Indicator Data'!#REF!="No Data",1,IF(#REF!&lt;&gt;"",1,0))</f>
        <v>#REF!</v>
      </c>
      <c r="Q86" s="208" t="e">
        <f>IF('Crisis Indicator Data'!#REF!="No Data",1,IF(#REF!&lt;&gt;"",1,0))</f>
        <v>#REF!</v>
      </c>
      <c r="R86" s="208" t="e">
        <f>IF('Crisis Indicator Data'!#REF!="No Data",1,IF(#REF!&lt;&gt;"",1,0))</f>
        <v>#REF!</v>
      </c>
      <c r="S86" s="208" t="e">
        <f>IF('Crisis Indicator Data'!#REF!="No Data",1,IF(#REF!&lt;&gt;"",1,0))</f>
        <v>#REF!</v>
      </c>
      <c r="T86" s="208" t="e">
        <f>IF('Crisis Indicator Data'!#REF!="No Data",1,IF(#REF!&lt;&gt;"",1,0))</f>
        <v>#REF!</v>
      </c>
      <c r="U86" s="208" t="e">
        <f>IF('Crisis Indicator Data'!#REF!="No Data",1,IF(#REF!&lt;&gt;"",1,0))</f>
        <v>#REF!</v>
      </c>
      <c r="V86" s="208" t="e">
        <f>IF('Crisis Indicator Data'!#REF!="No Data",1,IF(#REF!&lt;&gt;"",1,0))</f>
        <v>#REF!</v>
      </c>
      <c r="W86" s="208" t="e">
        <f>IF('Crisis Indicator Data'!#REF!="No Data",1,IF(#REF!&lt;&gt;"",1,0))</f>
        <v>#REF!</v>
      </c>
      <c r="X86" s="208" t="e">
        <f>IF('Crisis Indicator Data'!#REF!="No Data",1,IF(#REF!&lt;&gt;"",1,0))</f>
        <v>#REF!</v>
      </c>
      <c r="Y86" s="208" t="e">
        <f>IF('Crisis Indicator Data'!#REF!="No Data",1,IF(#REF!&lt;&gt;"",1,0))</f>
        <v>#REF!</v>
      </c>
      <c r="Z86" s="208" t="e">
        <f>IF('Crisis Indicator Data'!#REF!="No Data",1,IF(#REF!&lt;&gt;"",1,0))</f>
        <v>#REF!</v>
      </c>
      <c r="AA86" s="208" t="e">
        <f>IF('Crisis Indicator Data'!#REF!="No Data",1,IF(#REF!&lt;&gt;"",1,0))</f>
        <v>#REF!</v>
      </c>
      <c r="AB86" s="208" t="e">
        <f>IF('Crisis Indicator Data'!#REF!="No Data",1,IF(#REF!&lt;&gt;"",1,0))</f>
        <v>#REF!</v>
      </c>
      <c r="AC86" s="208" t="e">
        <f>IF('Crisis Indicator Data'!#REF!="No Data",1,IF(#REF!&lt;&gt;"",1,0))</f>
        <v>#REF!</v>
      </c>
      <c r="AD86" s="208" t="e">
        <f>IF('Crisis Indicator Data'!#REF!="No Data",1,IF(#REF!&lt;&gt;"",1,0))</f>
        <v>#REF!</v>
      </c>
      <c r="AE86" s="208" t="e">
        <f>IF('Crisis Indicator Data'!#REF!="No Data",1,IF(#REF!&lt;&gt;"",1,0))</f>
        <v>#REF!</v>
      </c>
      <c r="AF86" s="208" t="e">
        <f>IF('Crisis Indicator Data'!#REF!="No Data",1,IF(#REF!&lt;&gt;"",1,0))</f>
        <v>#REF!</v>
      </c>
      <c r="AG86" s="208" t="e">
        <f>IF('Crisis Indicator Data'!#REF!="No Data",1,IF(#REF!&lt;&gt;"",1,0))</f>
        <v>#REF!</v>
      </c>
      <c r="AH86" s="208" t="e">
        <f>IF('Crisis Indicator Data'!#REF!="No Data",1,IF(#REF!&lt;&gt;"",1,0))</f>
        <v>#REF!</v>
      </c>
      <c r="AI86" s="208" t="e">
        <f>IF('Crisis Indicator Data'!#REF!="No Data",1,IF(#REF!&lt;&gt;"",1,0))</f>
        <v>#REF!</v>
      </c>
      <c r="AJ86" s="208" t="e">
        <f>IF('Crisis Indicator Data'!#REF!="No Data",1,IF(#REF!&lt;&gt;"",1,0))</f>
        <v>#REF!</v>
      </c>
      <c r="AK86" s="208" t="e">
        <f>IF('Crisis Indicator Data'!#REF!="No Data",1,IF(#REF!&lt;&gt;"",1,0))</f>
        <v>#REF!</v>
      </c>
      <c r="AL86" s="208" t="e">
        <f>IF('Crisis Indicator Data'!#REF!="No Data",1,IF(#REF!&lt;&gt;"",1,0))</f>
        <v>#REF!</v>
      </c>
      <c r="AM86" s="208" t="e">
        <f>IF('Crisis Indicator Data'!#REF!="No Data",1,IF(#REF!&lt;&gt;"",1,0))</f>
        <v>#REF!</v>
      </c>
      <c r="AN86" s="208" t="e">
        <f>IF('Crisis Indicator Data'!#REF!="No Data",1,IF(#REF!&lt;&gt;"",1,0))</f>
        <v>#REF!</v>
      </c>
      <c r="AO86" s="208" t="e">
        <f>IF('Crisis Indicator Data'!#REF!="No Data",1,IF(#REF!&lt;&gt;"",1,0))</f>
        <v>#REF!</v>
      </c>
      <c r="AP86" s="208" t="e">
        <f>IF('Crisis Indicator Data'!#REF!="No Data",1,IF(#REF!&lt;&gt;"",1,0))</f>
        <v>#REF!</v>
      </c>
      <c r="AQ86" s="208" t="e">
        <f>IF('Crisis Indicator Data'!#REF!="No Data",1,IF(#REF!&lt;&gt;"",1,0))</f>
        <v>#REF!</v>
      </c>
      <c r="AR86" s="208" t="e">
        <f>IF('Crisis Indicator Data'!#REF!="No Data",1,IF(#REF!&lt;&gt;"",1,0))</f>
        <v>#REF!</v>
      </c>
      <c r="AS86" s="208" t="e">
        <f>IF('Crisis Indicator Data'!#REF!="No Data",1,IF(#REF!&lt;&gt;"",1,0))</f>
        <v>#REF!</v>
      </c>
      <c r="AT86" s="208" t="e">
        <f>IF('Crisis Indicator Data'!#REF!="No Data",1,IF(#REF!&lt;&gt;"",1,0))</f>
        <v>#REF!</v>
      </c>
      <c r="AU86" s="208" t="e">
        <f>IF('Crisis Indicator Data'!#REF!="No Data",1,IF(#REF!&lt;&gt;"",1,0))</f>
        <v>#REF!</v>
      </c>
      <c r="AV86" s="208" t="e">
        <f>IF('Crisis Indicator Data'!#REF!="No Data",1,IF(#REF!&lt;&gt;"",1,0))</f>
        <v>#REF!</v>
      </c>
      <c r="AW86" s="208" t="e">
        <f>IF('Crisis Indicator Data'!#REF!="No Data",1,IF(#REF!&lt;&gt;"",1,0))</f>
        <v>#REF!</v>
      </c>
      <c r="AX86" s="208" t="e">
        <f>IF('Crisis Indicator Data'!#REF!="No Data",1,IF(#REF!&lt;&gt;"",1,0))</f>
        <v>#REF!</v>
      </c>
      <c r="AY86" s="208" t="e">
        <f>IF('Crisis Indicator Data'!#REF!="No Data",1,IF(#REF!&lt;&gt;"",1,0))</f>
        <v>#REF!</v>
      </c>
      <c r="AZ86" s="208" t="e">
        <f>IF('Crisis Indicator Data'!#REF!="No Data",1,IF(#REF!&lt;&gt;"",1,0))</f>
        <v>#REF!</v>
      </c>
      <c r="BA86" t="e">
        <f t="shared" si="4"/>
        <v>#REF!</v>
      </c>
      <c r="BB86" s="22" t="e">
        <f t="shared" si="5"/>
        <v>#REF!</v>
      </c>
    </row>
    <row r="87" spans="1:54" x14ac:dyDescent="0.35">
      <c r="A87" t="s">
        <v>7507</v>
      </c>
      <c r="B87" s="208" t="e">
        <f>IF('Crisis Indicator Data'!#REF!="No Data",1,IF(#REF!&lt;&gt;"",1,0))</f>
        <v>#REF!</v>
      </c>
      <c r="C87" s="208" t="e">
        <f>IF('Crisis Indicator Data'!#REF!="No Data",1,IF(#REF!&lt;&gt;"",1,0))</f>
        <v>#REF!</v>
      </c>
      <c r="D87" s="208" t="e">
        <f>IF('Crisis Indicator Data'!#REF!="No Data",1,IF(#REF!&lt;&gt;"",1,0))</f>
        <v>#REF!</v>
      </c>
      <c r="E87" s="208" t="e">
        <f>IF('Crisis Indicator Data'!#REF!="No Data",1,IF(#REF!&lt;&gt;"",1,0))</f>
        <v>#REF!</v>
      </c>
      <c r="F87" s="208" t="e">
        <f>IF('Crisis Indicator Data'!#REF!="No Data",1,IF(#REF!&lt;&gt;"",1,0))</f>
        <v>#REF!</v>
      </c>
      <c r="G87" s="208" t="e">
        <f>IF('Crisis Indicator Data'!#REF!="No Data",1,IF(#REF!&lt;&gt;"",1,0))</f>
        <v>#REF!</v>
      </c>
      <c r="H87" s="208" t="e">
        <f>IF('Crisis Indicator Data'!#REF!="No Data",1,IF(#REF!&lt;&gt;"",1,0))</f>
        <v>#REF!</v>
      </c>
      <c r="I87" s="208" t="e">
        <f>IF('Crisis Indicator Data'!#REF!="No Data",1,IF(#REF!&lt;&gt;"",1,0))</f>
        <v>#REF!</v>
      </c>
      <c r="J87" s="208" t="e">
        <f>IF('Crisis Indicator Data'!#REF!="No Data",1,IF(#REF!&lt;&gt;"",1,0))</f>
        <v>#REF!</v>
      </c>
      <c r="K87" s="208" t="e">
        <f>IF('Crisis Indicator Data'!#REF!="No Data",1,IF(#REF!&lt;&gt;"",1,0))</f>
        <v>#REF!</v>
      </c>
      <c r="L87" s="208" t="e">
        <f>IF('Crisis Indicator Data'!#REF!="No Data",1,IF(#REF!&lt;&gt;"",1,0))</f>
        <v>#REF!</v>
      </c>
      <c r="M87" s="208" t="e">
        <f>IF('Crisis Indicator Data'!#REF!="No Data",1,IF(#REF!&lt;&gt;"",1,0))</f>
        <v>#REF!</v>
      </c>
      <c r="N87" s="208" t="e">
        <f>IF('Crisis Indicator Data'!#REF!="No Data",1,IF(#REF!&lt;&gt;"",1,0))</f>
        <v>#REF!</v>
      </c>
      <c r="O87" s="208" t="e">
        <f>IF('Crisis Indicator Data'!#REF!="No Data",1,IF(#REF!&lt;&gt;"",1,0))</f>
        <v>#REF!</v>
      </c>
      <c r="P87" s="208" t="e">
        <f>IF('Crisis Indicator Data'!#REF!="No Data",1,IF(#REF!&lt;&gt;"",1,0))</f>
        <v>#REF!</v>
      </c>
      <c r="Q87" s="208" t="e">
        <f>IF('Crisis Indicator Data'!#REF!="No Data",1,IF(#REF!&lt;&gt;"",1,0))</f>
        <v>#REF!</v>
      </c>
      <c r="R87" s="208" t="e">
        <f>IF('Crisis Indicator Data'!#REF!="No Data",1,IF(#REF!&lt;&gt;"",1,0))</f>
        <v>#REF!</v>
      </c>
      <c r="S87" s="208" t="e">
        <f>IF('Crisis Indicator Data'!#REF!="No Data",1,IF(#REF!&lt;&gt;"",1,0))</f>
        <v>#REF!</v>
      </c>
      <c r="T87" s="208" t="e">
        <f>IF('Crisis Indicator Data'!#REF!="No Data",1,IF(#REF!&lt;&gt;"",1,0))</f>
        <v>#REF!</v>
      </c>
      <c r="U87" s="208" t="e">
        <f>IF('Crisis Indicator Data'!#REF!="No Data",1,IF(#REF!&lt;&gt;"",1,0))</f>
        <v>#REF!</v>
      </c>
      <c r="V87" s="208" t="e">
        <f>IF('Crisis Indicator Data'!#REF!="No Data",1,IF(#REF!&lt;&gt;"",1,0))</f>
        <v>#REF!</v>
      </c>
      <c r="W87" s="208" t="e">
        <f>IF('Crisis Indicator Data'!#REF!="No Data",1,IF(#REF!&lt;&gt;"",1,0))</f>
        <v>#REF!</v>
      </c>
      <c r="X87" s="208" t="e">
        <f>IF('Crisis Indicator Data'!#REF!="No Data",1,IF(#REF!&lt;&gt;"",1,0))</f>
        <v>#REF!</v>
      </c>
      <c r="Y87" s="208" t="e">
        <f>IF('Crisis Indicator Data'!#REF!="No Data",1,IF(#REF!&lt;&gt;"",1,0))</f>
        <v>#REF!</v>
      </c>
      <c r="Z87" s="208" t="e">
        <f>IF('Crisis Indicator Data'!#REF!="No Data",1,IF(#REF!&lt;&gt;"",1,0))</f>
        <v>#REF!</v>
      </c>
      <c r="AA87" s="208" t="e">
        <f>IF('Crisis Indicator Data'!#REF!="No Data",1,IF(#REF!&lt;&gt;"",1,0))</f>
        <v>#REF!</v>
      </c>
      <c r="AB87" s="208" t="e">
        <f>IF('Crisis Indicator Data'!#REF!="No Data",1,IF(#REF!&lt;&gt;"",1,0))</f>
        <v>#REF!</v>
      </c>
      <c r="AC87" s="208" t="e">
        <f>IF('Crisis Indicator Data'!#REF!="No Data",1,IF(#REF!&lt;&gt;"",1,0))</f>
        <v>#REF!</v>
      </c>
      <c r="AD87" s="208" t="e">
        <f>IF('Crisis Indicator Data'!#REF!="No Data",1,IF(#REF!&lt;&gt;"",1,0))</f>
        <v>#REF!</v>
      </c>
      <c r="AE87" s="208" t="e">
        <f>IF('Crisis Indicator Data'!#REF!="No Data",1,IF(#REF!&lt;&gt;"",1,0))</f>
        <v>#REF!</v>
      </c>
      <c r="AF87" s="208" t="e">
        <f>IF('Crisis Indicator Data'!#REF!="No Data",1,IF(#REF!&lt;&gt;"",1,0))</f>
        <v>#REF!</v>
      </c>
      <c r="AG87" s="208" t="e">
        <f>IF('Crisis Indicator Data'!#REF!="No Data",1,IF(#REF!&lt;&gt;"",1,0))</f>
        <v>#REF!</v>
      </c>
      <c r="AH87" s="208" t="e">
        <f>IF('Crisis Indicator Data'!#REF!="No Data",1,IF(#REF!&lt;&gt;"",1,0))</f>
        <v>#REF!</v>
      </c>
      <c r="AI87" s="208" t="e">
        <f>IF('Crisis Indicator Data'!#REF!="No Data",1,IF(#REF!&lt;&gt;"",1,0))</f>
        <v>#REF!</v>
      </c>
      <c r="AJ87" s="208" t="e">
        <f>IF('Crisis Indicator Data'!#REF!="No Data",1,IF(#REF!&lt;&gt;"",1,0))</f>
        <v>#REF!</v>
      </c>
      <c r="AK87" s="208" t="e">
        <f>IF('Crisis Indicator Data'!#REF!="No Data",1,IF(#REF!&lt;&gt;"",1,0))</f>
        <v>#REF!</v>
      </c>
      <c r="AL87" s="208" t="e">
        <f>IF('Crisis Indicator Data'!#REF!="No Data",1,IF(#REF!&lt;&gt;"",1,0))</f>
        <v>#REF!</v>
      </c>
      <c r="AM87" s="208" t="e">
        <f>IF('Crisis Indicator Data'!#REF!="No Data",1,IF(#REF!&lt;&gt;"",1,0))</f>
        <v>#REF!</v>
      </c>
      <c r="AN87" s="208" t="e">
        <f>IF('Crisis Indicator Data'!#REF!="No Data",1,IF(#REF!&lt;&gt;"",1,0))</f>
        <v>#REF!</v>
      </c>
      <c r="AO87" s="208" t="e">
        <f>IF('Crisis Indicator Data'!#REF!="No Data",1,IF(#REF!&lt;&gt;"",1,0))</f>
        <v>#REF!</v>
      </c>
      <c r="AP87" s="208" t="e">
        <f>IF('Crisis Indicator Data'!#REF!="No Data",1,IF(#REF!&lt;&gt;"",1,0))</f>
        <v>#REF!</v>
      </c>
      <c r="AQ87" s="208" t="e">
        <f>IF('Crisis Indicator Data'!#REF!="No Data",1,IF(#REF!&lt;&gt;"",1,0))</f>
        <v>#REF!</v>
      </c>
      <c r="AR87" s="208" t="e">
        <f>IF('Crisis Indicator Data'!#REF!="No Data",1,IF(#REF!&lt;&gt;"",1,0))</f>
        <v>#REF!</v>
      </c>
      <c r="AS87" s="208" t="e">
        <f>IF('Crisis Indicator Data'!#REF!="No Data",1,IF(#REF!&lt;&gt;"",1,0))</f>
        <v>#REF!</v>
      </c>
      <c r="AT87" s="208" t="e">
        <f>IF('Crisis Indicator Data'!#REF!="No Data",1,IF(#REF!&lt;&gt;"",1,0))</f>
        <v>#REF!</v>
      </c>
      <c r="AU87" s="208" t="e">
        <f>IF('Crisis Indicator Data'!#REF!="No Data",1,IF(#REF!&lt;&gt;"",1,0))</f>
        <v>#REF!</v>
      </c>
      <c r="AV87" s="208" t="e">
        <f>IF('Crisis Indicator Data'!#REF!="No Data",1,IF(#REF!&lt;&gt;"",1,0))</f>
        <v>#REF!</v>
      </c>
      <c r="AW87" s="208" t="e">
        <f>IF('Crisis Indicator Data'!#REF!="No Data",1,IF(#REF!&lt;&gt;"",1,0))</f>
        <v>#REF!</v>
      </c>
      <c r="AX87" s="208" t="e">
        <f>IF('Crisis Indicator Data'!#REF!="No Data",1,IF(#REF!&lt;&gt;"",1,0))</f>
        <v>#REF!</v>
      </c>
      <c r="AY87" s="208" t="e">
        <f>IF('Crisis Indicator Data'!#REF!="No Data",1,IF(#REF!&lt;&gt;"",1,0))</f>
        <v>#REF!</v>
      </c>
      <c r="AZ87" s="208" t="e">
        <f>IF('Crisis Indicator Data'!#REF!="No Data",1,IF(#REF!&lt;&gt;"",1,0))</f>
        <v>#REF!</v>
      </c>
      <c r="BA87" t="e">
        <f t="shared" si="4"/>
        <v>#REF!</v>
      </c>
      <c r="BB87" s="22" t="e">
        <f t="shared" si="5"/>
        <v>#REF!</v>
      </c>
    </row>
    <row r="88" spans="1:54" x14ac:dyDescent="0.35">
      <c r="A88" t="s">
        <v>7509</v>
      </c>
      <c r="B88" s="208" t="e">
        <f>IF('Crisis Indicator Data'!#REF!="No Data",1,IF(#REF!&lt;&gt;"",1,0))</f>
        <v>#REF!</v>
      </c>
      <c r="C88" s="208" t="e">
        <f>IF('Crisis Indicator Data'!#REF!="No Data",1,IF(#REF!&lt;&gt;"",1,0))</f>
        <v>#REF!</v>
      </c>
      <c r="D88" s="208" t="e">
        <f>IF('Crisis Indicator Data'!#REF!="No Data",1,IF(#REF!&lt;&gt;"",1,0))</f>
        <v>#REF!</v>
      </c>
      <c r="E88" s="208" t="e">
        <f>IF('Crisis Indicator Data'!#REF!="No Data",1,IF(#REF!&lt;&gt;"",1,0))</f>
        <v>#REF!</v>
      </c>
      <c r="F88" s="208" t="e">
        <f>IF('Crisis Indicator Data'!#REF!="No Data",1,IF(#REF!&lt;&gt;"",1,0))</f>
        <v>#REF!</v>
      </c>
      <c r="G88" s="208" t="e">
        <f>IF('Crisis Indicator Data'!#REF!="No Data",1,IF(#REF!&lt;&gt;"",1,0))</f>
        <v>#REF!</v>
      </c>
      <c r="H88" s="208" t="e">
        <f>IF('Crisis Indicator Data'!#REF!="No Data",1,IF(#REF!&lt;&gt;"",1,0))</f>
        <v>#REF!</v>
      </c>
      <c r="I88" s="208" t="e">
        <f>IF('Crisis Indicator Data'!#REF!="No Data",1,IF(#REF!&lt;&gt;"",1,0))</f>
        <v>#REF!</v>
      </c>
      <c r="J88" s="208" t="e">
        <f>IF('Crisis Indicator Data'!#REF!="No Data",1,IF(#REF!&lt;&gt;"",1,0))</f>
        <v>#REF!</v>
      </c>
      <c r="K88" s="208" t="e">
        <f>IF('Crisis Indicator Data'!#REF!="No Data",1,IF(#REF!&lt;&gt;"",1,0))</f>
        <v>#REF!</v>
      </c>
      <c r="L88" s="208" t="e">
        <f>IF('Crisis Indicator Data'!#REF!="No Data",1,IF(#REF!&lt;&gt;"",1,0))</f>
        <v>#REF!</v>
      </c>
      <c r="M88" s="208" t="e">
        <f>IF('Crisis Indicator Data'!#REF!="No Data",1,IF(#REF!&lt;&gt;"",1,0))</f>
        <v>#REF!</v>
      </c>
      <c r="N88" s="208" t="e">
        <f>IF('Crisis Indicator Data'!#REF!="No Data",1,IF(#REF!&lt;&gt;"",1,0))</f>
        <v>#REF!</v>
      </c>
      <c r="O88" s="208" t="e">
        <f>IF('Crisis Indicator Data'!#REF!="No Data",1,IF(#REF!&lt;&gt;"",1,0))</f>
        <v>#REF!</v>
      </c>
      <c r="P88" s="208" t="e">
        <f>IF('Crisis Indicator Data'!#REF!="No Data",1,IF(#REF!&lt;&gt;"",1,0))</f>
        <v>#REF!</v>
      </c>
      <c r="Q88" s="208" t="e">
        <f>IF('Crisis Indicator Data'!#REF!="No Data",1,IF(#REF!&lt;&gt;"",1,0))</f>
        <v>#REF!</v>
      </c>
      <c r="R88" s="208" t="e">
        <f>IF('Crisis Indicator Data'!#REF!="No Data",1,IF(#REF!&lt;&gt;"",1,0))</f>
        <v>#REF!</v>
      </c>
      <c r="S88" s="208" t="e">
        <f>IF('Crisis Indicator Data'!#REF!="No Data",1,IF(#REF!&lt;&gt;"",1,0))</f>
        <v>#REF!</v>
      </c>
      <c r="T88" s="208" t="e">
        <f>IF('Crisis Indicator Data'!#REF!="No Data",1,IF(#REF!&lt;&gt;"",1,0))</f>
        <v>#REF!</v>
      </c>
      <c r="U88" s="208" t="e">
        <f>IF('Crisis Indicator Data'!#REF!="No Data",1,IF(#REF!&lt;&gt;"",1,0))</f>
        <v>#REF!</v>
      </c>
      <c r="V88" s="208" t="e">
        <f>IF('Crisis Indicator Data'!#REF!="No Data",1,IF(#REF!&lt;&gt;"",1,0))</f>
        <v>#REF!</v>
      </c>
      <c r="W88" s="208" t="e">
        <f>IF('Crisis Indicator Data'!#REF!="No Data",1,IF(#REF!&lt;&gt;"",1,0))</f>
        <v>#REF!</v>
      </c>
      <c r="X88" s="208" t="e">
        <f>IF('Crisis Indicator Data'!#REF!="No Data",1,IF(#REF!&lt;&gt;"",1,0))</f>
        <v>#REF!</v>
      </c>
      <c r="Y88" s="208" t="e">
        <f>IF('Crisis Indicator Data'!#REF!="No Data",1,IF(#REF!&lt;&gt;"",1,0))</f>
        <v>#REF!</v>
      </c>
      <c r="Z88" s="208" t="e">
        <f>IF('Crisis Indicator Data'!#REF!="No Data",1,IF(#REF!&lt;&gt;"",1,0))</f>
        <v>#REF!</v>
      </c>
      <c r="AA88" s="208" t="e">
        <f>IF('Crisis Indicator Data'!#REF!="No Data",1,IF(#REF!&lt;&gt;"",1,0))</f>
        <v>#REF!</v>
      </c>
      <c r="AB88" s="208" t="e">
        <f>IF('Crisis Indicator Data'!#REF!="No Data",1,IF(#REF!&lt;&gt;"",1,0))</f>
        <v>#REF!</v>
      </c>
      <c r="AC88" s="208" t="e">
        <f>IF('Crisis Indicator Data'!#REF!="No Data",1,IF(#REF!&lt;&gt;"",1,0))</f>
        <v>#REF!</v>
      </c>
      <c r="AD88" s="208" t="e">
        <f>IF('Crisis Indicator Data'!#REF!="No Data",1,IF(#REF!&lt;&gt;"",1,0))</f>
        <v>#REF!</v>
      </c>
      <c r="AE88" s="208" t="e">
        <f>IF('Crisis Indicator Data'!#REF!="No Data",1,IF(#REF!&lt;&gt;"",1,0))</f>
        <v>#REF!</v>
      </c>
      <c r="AF88" s="208" t="e">
        <f>IF('Crisis Indicator Data'!#REF!="No Data",1,IF(#REF!&lt;&gt;"",1,0))</f>
        <v>#REF!</v>
      </c>
      <c r="AG88" s="208" t="e">
        <f>IF('Crisis Indicator Data'!#REF!="No Data",1,IF(#REF!&lt;&gt;"",1,0))</f>
        <v>#REF!</v>
      </c>
      <c r="AH88" s="208" t="e">
        <f>IF('Crisis Indicator Data'!#REF!="No Data",1,IF(#REF!&lt;&gt;"",1,0))</f>
        <v>#REF!</v>
      </c>
      <c r="AI88" s="208" t="e">
        <f>IF('Crisis Indicator Data'!#REF!="No Data",1,IF(#REF!&lt;&gt;"",1,0))</f>
        <v>#REF!</v>
      </c>
      <c r="AJ88" s="208" t="e">
        <f>IF('Crisis Indicator Data'!#REF!="No Data",1,IF(#REF!&lt;&gt;"",1,0))</f>
        <v>#REF!</v>
      </c>
      <c r="AK88" s="208" t="e">
        <f>IF('Crisis Indicator Data'!#REF!="No Data",1,IF(#REF!&lt;&gt;"",1,0))</f>
        <v>#REF!</v>
      </c>
      <c r="AL88" s="208" t="e">
        <f>IF('Crisis Indicator Data'!#REF!="No Data",1,IF(#REF!&lt;&gt;"",1,0))</f>
        <v>#REF!</v>
      </c>
      <c r="AM88" s="208" t="e">
        <f>IF('Crisis Indicator Data'!#REF!="No Data",1,IF(#REF!&lt;&gt;"",1,0))</f>
        <v>#REF!</v>
      </c>
      <c r="AN88" s="208" t="e">
        <f>IF('Crisis Indicator Data'!#REF!="No Data",1,IF(#REF!&lt;&gt;"",1,0))</f>
        <v>#REF!</v>
      </c>
      <c r="AO88" s="208" t="e">
        <f>IF('Crisis Indicator Data'!#REF!="No Data",1,IF(#REF!&lt;&gt;"",1,0))</f>
        <v>#REF!</v>
      </c>
      <c r="AP88" s="208" t="e">
        <f>IF('Crisis Indicator Data'!#REF!="No Data",1,IF(#REF!&lt;&gt;"",1,0))</f>
        <v>#REF!</v>
      </c>
      <c r="AQ88" s="208" t="e">
        <f>IF('Crisis Indicator Data'!#REF!="No Data",1,IF(#REF!&lt;&gt;"",1,0))</f>
        <v>#REF!</v>
      </c>
      <c r="AR88" s="208" t="e">
        <f>IF('Crisis Indicator Data'!#REF!="No Data",1,IF(#REF!&lt;&gt;"",1,0))</f>
        <v>#REF!</v>
      </c>
      <c r="AS88" s="208" t="e">
        <f>IF('Crisis Indicator Data'!#REF!="No Data",1,IF(#REF!&lt;&gt;"",1,0))</f>
        <v>#REF!</v>
      </c>
      <c r="AT88" s="208" t="e">
        <f>IF('Crisis Indicator Data'!#REF!="No Data",1,IF(#REF!&lt;&gt;"",1,0))</f>
        <v>#REF!</v>
      </c>
      <c r="AU88" s="208" t="e">
        <f>IF('Crisis Indicator Data'!#REF!="No Data",1,IF(#REF!&lt;&gt;"",1,0))</f>
        <v>#REF!</v>
      </c>
      <c r="AV88" s="208" t="e">
        <f>IF('Crisis Indicator Data'!#REF!="No Data",1,IF(#REF!&lt;&gt;"",1,0))</f>
        <v>#REF!</v>
      </c>
      <c r="AW88" s="208" t="e">
        <f>IF('Crisis Indicator Data'!#REF!="No Data",1,IF(#REF!&lt;&gt;"",1,0))</f>
        <v>#REF!</v>
      </c>
      <c r="AX88" s="208" t="e">
        <f>IF('Crisis Indicator Data'!#REF!="No Data",1,IF(#REF!&lt;&gt;"",1,0))</f>
        <v>#REF!</v>
      </c>
      <c r="AY88" s="208" t="e">
        <f>IF('Crisis Indicator Data'!#REF!="No Data",1,IF(#REF!&lt;&gt;"",1,0))</f>
        <v>#REF!</v>
      </c>
      <c r="AZ88" s="208" t="e">
        <f>IF('Crisis Indicator Data'!#REF!="No Data",1,IF(#REF!&lt;&gt;"",1,0))</f>
        <v>#REF!</v>
      </c>
      <c r="BA88" t="e">
        <f t="shared" si="4"/>
        <v>#REF!</v>
      </c>
      <c r="BB88" s="22" t="e">
        <f t="shared" si="5"/>
        <v>#REF!</v>
      </c>
    </row>
    <row r="89" spans="1:54" x14ac:dyDescent="0.35">
      <c r="A89" t="s">
        <v>7440</v>
      </c>
      <c r="B89" s="208" t="e">
        <f>IF('Crisis Indicator Data'!#REF!="No Data",1,IF(#REF!&lt;&gt;"",1,0))</f>
        <v>#REF!</v>
      </c>
      <c r="C89" s="208" t="e">
        <f>IF('Crisis Indicator Data'!#REF!="No Data",1,IF(#REF!&lt;&gt;"",1,0))</f>
        <v>#REF!</v>
      </c>
      <c r="D89" s="208" t="e">
        <f>IF('Crisis Indicator Data'!#REF!="No Data",1,IF(#REF!&lt;&gt;"",1,0))</f>
        <v>#REF!</v>
      </c>
      <c r="E89" s="208" t="e">
        <f>IF('Crisis Indicator Data'!#REF!="No Data",1,IF(#REF!&lt;&gt;"",1,0))</f>
        <v>#REF!</v>
      </c>
      <c r="F89" s="208" t="e">
        <f>IF('Crisis Indicator Data'!#REF!="No Data",1,IF(#REF!&lt;&gt;"",1,0))</f>
        <v>#REF!</v>
      </c>
      <c r="G89" s="208" t="e">
        <f>IF('Crisis Indicator Data'!#REF!="No Data",1,IF(#REF!&lt;&gt;"",1,0))</f>
        <v>#REF!</v>
      </c>
      <c r="H89" s="208" t="e">
        <f>IF('Crisis Indicator Data'!#REF!="No Data",1,IF(#REF!&lt;&gt;"",1,0))</f>
        <v>#REF!</v>
      </c>
      <c r="I89" s="208" t="e">
        <f>IF('Crisis Indicator Data'!#REF!="No Data",1,IF(#REF!&lt;&gt;"",1,0))</f>
        <v>#REF!</v>
      </c>
      <c r="J89" s="208" t="e">
        <f>IF('Crisis Indicator Data'!#REF!="No Data",1,IF(#REF!&lt;&gt;"",1,0))</f>
        <v>#REF!</v>
      </c>
      <c r="K89" s="208" t="e">
        <f>IF('Crisis Indicator Data'!#REF!="No Data",1,IF(#REF!&lt;&gt;"",1,0))</f>
        <v>#REF!</v>
      </c>
      <c r="L89" s="208" t="e">
        <f>IF('Crisis Indicator Data'!#REF!="No Data",1,IF(#REF!&lt;&gt;"",1,0))</f>
        <v>#REF!</v>
      </c>
      <c r="M89" s="208" t="e">
        <f>IF('Crisis Indicator Data'!#REF!="No Data",1,IF(#REF!&lt;&gt;"",1,0))</f>
        <v>#REF!</v>
      </c>
      <c r="N89" s="208" t="e">
        <f>IF('Crisis Indicator Data'!#REF!="No Data",1,IF(#REF!&lt;&gt;"",1,0))</f>
        <v>#REF!</v>
      </c>
      <c r="O89" s="208" t="e">
        <f>IF('Crisis Indicator Data'!#REF!="No Data",1,IF(#REF!&lt;&gt;"",1,0))</f>
        <v>#REF!</v>
      </c>
      <c r="P89" s="208" t="e">
        <f>IF('Crisis Indicator Data'!#REF!="No Data",1,IF(#REF!&lt;&gt;"",1,0))</f>
        <v>#REF!</v>
      </c>
      <c r="Q89" s="208" t="e">
        <f>IF('Crisis Indicator Data'!#REF!="No Data",1,IF(#REF!&lt;&gt;"",1,0))</f>
        <v>#REF!</v>
      </c>
      <c r="R89" s="208" t="e">
        <f>IF('Crisis Indicator Data'!#REF!="No Data",1,IF(#REF!&lt;&gt;"",1,0))</f>
        <v>#REF!</v>
      </c>
      <c r="S89" s="208" t="e">
        <f>IF('Crisis Indicator Data'!#REF!="No Data",1,IF(#REF!&lt;&gt;"",1,0))</f>
        <v>#REF!</v>
      </c>
      <c r="T89" s="208" t="e">
        <f>IF('Crisis Indicator Data'!#REF!="No Data",1,IF(#REF!&lt;&gt;"",1,0))</f>
        <v>#REF!</v>
      </c>
      <c r="U89" s="208" t="e">
        <f>IF('Crisis Indicator Data'!#REF!="No Data",1,IF(#REF!&lt;&gt;"",1,0))</f>
        <v>#REF!</v>
      </c>
      <c r="V89" s="208" t="e">
        <f>IF('Crisis Indicator Data'!#REF!="No Data",1,IF(#REF!&lt;&gt;"",1,0))</f>
        <v>#REF!</v>
      </c>
      <c r="W89" s="208" t="e">
        <f>IF('Crisis Indicator Data'!#REF!="No Data",1,IF(#REF!&lt;&gt;"",1,0))</f>
        <v>#REF!</v>
      </c>
      <c r="X89" s="208" t="e">
        <f>IF('Crisis Indicator Data'!#REF!="No Data",1,IF(#REF!&lt;&gt;"",1,0))</f>
        <v>#REF!</v>
      </c>
      <c r="Y89" s="208" t="e">
        <f>IF('Crisis Indicator Data'!#REF!="No Data",1,IF(#REF!&lt;&gt;"",1,0))</f>
        <v>#REF!</v>
      </c>
      <c r="Z89" s="208" t="e">
        <f>IF('Crisis Indicator Data'!#REF!="No Data",1,IF(#REF!&lt;&gt;"",1,0))</f>
        <v>#REF!</v>
      </c>
      <c r="AA89" s="208" t="e">
        <f>IF('Crisis Indicator Data'!#REF!="No Data",1,IF(#REF!&lt;&gt;"",1,0))</f>
        <v>#REF!</v>
      </c>
      <c r="AB89" s="208" t="e">
        <f>IF('Crisis Indicator Data'!#REF!="No Data",1,IF(#REF!&lt;&gt;"",1,0))</f>
        <v>#REF!</v>
      </c>
      <c r="AC89" s="208" t="e">
        <f>IF('Crisis Indicator Data'!#REF!="No Data",1,IF(#REF!&lt;&gt;"",1,0))</f>
        <v>#REF!</v>
      </c>
      <c r="AD89" s="208" t="e">
        <f>IF('Crisis Indicator Data'!#REF!="No Data",1,IF(#REF!&lt;&gt;"",1,0))</f>
        <v>#REF!</v>
      </c>
      <c r="AE89" s="208" t="e">
        <f>IF('Crisis Indicator Data'!#REF!="No Data",1,IF(#REF!&lt;&gt;"",1,0))</f>
        <v>#REF!</v>
      </c>
      <c r="AF89" s="208" t="e">
        <f>IF('Crisis Indicator Data'!#REF!="No Data",1,IF(#REF!&lt;&gt;"",1,0))</f>
        <v>#REF!</v>
      </c>
      <c r="AG89" s="208" t="e">
        <f>IF('Crisis Indicator Data'!#REF!="No Data",1,IF(#REF!&lt;&gt;"",1,0))</f>
        <v>#REF!</v>
      </c>
      <c r="AH89" s="208" t="e">
        <f>IF('Crisis Indicator Data'!#REF!="No Data",1,IF(#REF!&lt;&gt;"",1,0))</f>
        <v>#REF!</v>
      </c>
      <c r="AI89" s="208" t="e">
        <f>IF('Crisis Indicator Data'!#REF!="No Data",1,IF(#REF!&lt;&gt;"",1,0))</f>
        <v>#REF!</v>
      </c>
      <c r="AJ89" s="208" t="e">
        <f>IF('Crisis Indicator Data'!#REF!="No Data",1,IF(#REF!&lt;&gt;"",1,0))</f>
        <v>#REF!</v>
      </c>
      <c r="AK89" s="208" t="e">
        <f>IF('Crisis Indicator Data'!#REF!="No Data",1,IF(#REF!&lt;&gt;"",1,0))</f>
        <v>#REF!</v>
      </c>
      <c r="AL89" s="208" t="e">
        <f>IF('Crisis Indicator Data'!#REF!="No Data",1,IF(#REF!&lt;&gt;"",1,0))</f>
        <v>#REF!</v>
      </c>
      <c r="AM89" s="208" t="e">
        <f>IF('Crisis Indicator Data'!#REF!="No Data",1,IF(#REF!&lt;&gt;"",1,0))</f>
        <v>#REF!</v>
      </c>
      <c r="AN89" s="208" t="e">
        <f>IF('Crisis Indicator Data'!#REF!="No Data",1,IF(#REF!&lt;&gt;"",1,0))</f>
        <v>#REF!</v>
      </c>
      <c r="AO89" s="208" t="e">
        <f>IF('Crisis Indicator Data'!#REF!="No Data",1,IF(#REF!&lt;&gt;"",1,0))</f>
        <v>#REF!</v>
      </c>
      <c r="AP89" s="208" t="e">
        <f>IF('Crisis Indicator Data'!#REF!="No Data",1,IF(#REF!&lt;&gt;"",1,0))</f>
        <v>#REF!</v>
      </c>
      <c r="AQ89" s="208" t="e">
        <f>IF('Crisis Indicator Data'!#REF!="No Data",1,IF(#REF!&lt;&gt;"",1,0))</f>
        <v>#REF!</v>
      </c>
      <c r="AR89" s="208" t="e">
        <f>IF('Crisis Indicator Data'!#REF!="No Data",1,IF(#REF!&lt;&gt;"",1,0))</f>
        <v>#REF!</v>
      </c>
      <c r="AS89" s="208" t="e">
        <f>IF('Crisis Indicator Data'!#REF!="No Data",1,IF(#REF!&lt;&gt;"",1,0))</f>
        <v>#REF!</v>
      </c>
      <c r="AT89" s="208" t="e">
        <f>IF('Crisis Indicator Data'!#REF!="No Data",1,IF(#REF!&lt;&gt;"",1,0))</f>
        <v>#REF!</v>
      </c>
      <c r="AU89" s="208" t="e">
        <f>IF('Crisis Indicator Data'!#REF!="No Data",1,IF(#REF!&lt;&gt;"",1,0))</f>
        <v>#REF!</v>
      </c>
      <c r="AV89" s="208" t="e">
        <f>IF('Crisis Indicator Data'!#REF!="No Data",1,IF(#REF!&lt;&gt;"",1,0))</f>
        <v>#REF!</v>
      </c>
      <c r="AW89" s="208" t="e">
        <f>IF('Crisis Indicator Data'!#REF!="No Data",1,IF(#REF!&lt;&gt;"",1,0))</f>
        <v>#REF!</v>
      </c>
      <c r="AX89" s="208" t="e">
        <f>IF('Crisis Indicator Data'!#REF!="No Data",1,IF(#REF!&lt;&gt;"",1,0))</f>
        <v>#REF!</v>
      </c>
      <c r="AY89" s="208" t="e">
        <f>IF('Crisis Indicator Data'!#REF!="No Data",1,IF(#REF!&lt;&gt;"",1,0))</f>
        <v>#REF!</v>
      </c>
      <c r="AZ89" s="208" t="e">
        <f>IF('Crisis Indicator Data'!#REF!="No Data",1,IF(#REF!&lt;&gt;"",1,0))</f>
        <v>#REF!</v>
      </c>
      <c r="BA89" t="e">
        <f t="shared" si="4"/>
        <v>#REF!</v>
      </c>
      <c r="BB89" s="22" t="e">
        <f t="shared" si="5"/>
        <v>#REF!</v>
      </c>
    </row>
    <row r="90" spans="1:54" x14ac:dyDescent="0.35">
      <c r="A90" t="s">
        <v>7511</v>
      </c>
      <c r="B90" s="208" t="e">
        <f>IF('Crisis Indicator Data'!#REF!="No Data",1,IF(#REF!&lt;&gt;"",1,0))</f>
        <v>#REF!</v>
      </c>
      <c r="C90" s="208" t="e">
        <f>IF('Crisis Indicator Data'!#REF!="No Data",1,IF(#REF!&lt;&gt;"",1,0))</f>
        <v>#REF!</v>
      </c>
      <c r="D90" s="208" t="e">
        <f>IF('Crisis Indicator Data'!#REF!="No Data",1,IF(#REF!&lt;&gt;"",1,0))</f>
        <v>#REF!</v>
      </c>
      <c r="E90" s="208" t="e">
        <f>IF('Crisis Indicator Data'!#REF!="No Data",1,IF(#REF!&lt;&gt;"",1,0))</f>
        <v>#REF!</v>
      </c>
      <c r="F90" s="208" t="e">
        <f>IF('Crisis Indicator Data'!#REF!="No Data",1,IF(#REF!&lt;&gt;"",1,0))</f>
        <v>#REF!</v>
      </c>
      <c r="G90" s="208" t="e">
        <f>IF('Crisis Indicator Data'!#REF!="No Data",1,IF(#REF!&lt;&gt;"",1,0))</f>
        <v>#REF!</v>
      </c>
      <c r="H90" s="208" t="e">
        <f>IF('Crisis Indicator Data'!#REF!="No Data",1,IF(#REF!&lt;&gt;"",1,0))</f>
        <v>#REF!</v>
      </c>
      <c r="I90" s="208" t="e">
        <f>IF('Crisis Indicator Data'!#REF!="No Data",1,IF(#REF!&lt;&gt;"",1,0))</f>
        <v>#REF!</v>
      </c>
      <c r="J90" s="208" t="e">
        <f>IF('Crisis Indicator Data'!#REF!="No Data",1,IF(#REF!&lt;&gt;"",1,0))</f>
        <v>#REF!</v>
      </c>
      <c r="K90" s="208" t="e">
        <f>IF('Crisis Indicator Data'!#REF!="No Data",1,IF(#REF!&lt;&gt;"",1,0))</f>
        <v>#REF!</v>
      </c>
      <c r="L90" s="208" t="e">
        <f>IF('Crisis Indicator Data'!#REF!="No Data",1,IF(#REF!&lt;&gt;"",1,0))</f>
        <v>#REF!</v>
      </c>
      <c r="M90" s="208" t="e">
        <f>IF('Crisis Indicator Data'!#REF!="No Data",1,IF(#REF!&lt;&gt;"",1,0))</f>
        <v>#REF!</v>
      </c>
      <c r="N90" s="208" t="e">
        <f>IF('Crisis Indicator Data'!#REF!="No Data",1,IF(#REF!&lt;&gt;"",1,0))</f>
        <v>#REF!</v>
      </c>
      <c r="O90" s="208" t="e">
        <f>IF('Crisis Indicator Data'!#REF!="No Data",1,IF(#REF!&lt;&gt;"",1,0))</f>
        <v>#REF!</v>
      </c>
      <c r="P90" s="208" t="e">
        <f>IF('Crisis Indicator Data'!#REF!="No Data",1,IF(#REF!&lt;&gt;"",1,0))</f>
        <v>#REF!</v>
      </c>
      <c r="Q90" s="208" t="e">
        <f>IF('Crisis Indicator Data'!#REF!="No Data",1,IF(#REF!&lt;&gt;"",1,0))</f>
        <v>#REF!</v>
      </c>
      <c r="R90" s="208" t="e">
        <f>IF('Crisis Indicator Data'!#REF!="No Data",1,IF(#REF!&lt;&gt;"",1,0))</f>
        <v>#REF!</v>
      </c>
      <c r="S90" s="208" t="e">
        <f>IF('Crisis Indicator Data'!#REF!="No Data",1,IF(#REF!&lt;&gt;"",1,0))</f>
        <v>#REF!</v>
      </c>
      <c r="T90" s="208" t="e">
        <f>IF('Crisis Indicator Data'!#REF!="No Data",1,IF(#REF!&lt;&gt;"",1,0))</f>
        <v>#REF!</v>
      </c>
      <c r="U90" s="208" t="e">
        <f>IF('Crisis Indicator Data'!#REF!="No Data",1,IF(#REF!&lt;&gt;"",1,0))</f>
        <v>#REF!</v>
      </c>
      <c r="V90" s="208" t="e">
        <f>IF('Crisis Indicator Data'!#REF!="No Data",1,IF(#REF!&lt;&gt;"",1,0))</f>
        <v>#REF!</v>
      </c>
      <c r="W90" s="208" t="e">
        <f>IF('Crisis Indicator Data'!#REF!="No Data",1,IF(#REF!&lt;&gt;"",1,0))</f>
        <v>#REF!</v>
      </c>
      <c r="X90" s="208" t="e">
        <f>IF('Crisis Indicator Data'!#REF!="No Data",1,IF(#REF!&lt;&gt;"",1,0))</f>
        <v>#REF!</v>
      </c>
      <c r="Y90" s="208" t="e">
        <f>IF('Crisis Indicator Data'!#REF!="No Data",1,IF(#REF!&lt;&gt;"",1,0))</f>
        <v>#REF!</v>
      </c>
      <c r="Z90" s="208" t="e">
        <f>IF('Crisis Indicator Data'!#REF!="No Data",1,IF(#REF!&lt;&gt;"",1,0))</f>
        <v>#REF!</v>
      </c>
      <c r="AA90" s="208" t="e">
        <f>IF('Crisis Indicator Data'!#REF!="No Data",1,IF(#REF!&lt;&gt;"",1,0))</f>
        <v>#REF!</v>
      </c>
      <c r="AB90" s="208" t="e">
        <f>IF('Crisis Indicator Data'!#REF!="No Data",1,IF(#REF!&lt;&gt;"",1,0))</f>
        <v>#REF!</v>
      </c>
      <c r="AC90" s="208" t="e">
        <f>IF('Crisis Indicator Data'!#REF!="No Data",1,IF(#REF!&lt;&gt;"",1,0))</f>
        <v>#REF!</v>
      </c>
      <c r="AD90" s="208" t="e">
        <f>IF('Crisis Indicator Data'!#REF!="No Data",1,IF(#REF!&lt;&gt;"",1,0))</f>
        <v>#REF!</v>
      </c>
      <c r="AE90" s="208" t="e">
        <f>IF('Crisis Indicator Data'!#REF!="No Data",1,IF(#REF!&lt;&gt;"",1,0))</f>
        <v>#REF!</v>
      </c>
      <c r="AF90" s="208" t="e">
        <f>IF('Crisis Indicator Data'!#REF!="No Data",1,IF(#REF!&lt;&gt;"",1,0))</f>
        <v>#REF!</v>
      </c>
      <c r="AG90" s="208" t="e">
        <f>IF('Crisis Indicator Data'!#REF!="No Data",1,IF(#REF!&lt;&gt;"",1,0))</f>
        <v>#REF!</v>
      </c>
      <c r="AH90" s="208" t="e">
        <f>IF('Crisis Indicator Data'!#REF!="No Data",1,IF(#REF!&lt;&gt;"",1,0))</f>
        <v>#REF!</v>
      </c>
      <c r="AI90" s="208" t="e">
        <f>IF('Crisis Indicator Data'!#REF!="No Data",1,IF(#REF!&lt;&gt;"",1,0))</f>
        <v>#REF!</v>
      </c>
      <c r="AJ90" s="208" t="e">
        <f>IF('Crisis Indicator Data'!#REF!="No Data",1,IF(#REF!&lt;&gt;"",1,0))</f>
        <v>#REF!</v>
      </c>
      <c r="AK90" s="208" t="e">
        <f>IF('Crisis Indicator Data'!#REF!="No Data",1,IF(#REF!&lt;&gt;"",1,0))</f>
        <v>#REF!</v>
      </c>
      <c r="AL90" s="208" t="e">
        <f>IF('Crisis Indicator Data'!#REF!="No Data",1,IF(#REF!&lt;&gt;"",1,0))</f>
        <v>#REF!</v>
      </c>
      <c r="AM90" s="208" t="e">
        <f>IF('Crisis Indicator Data'!#REF!="No Data",1,IF(#REF!&lt;&gt;"",1,0))</f>
        <v>#REF!</v>
      </c>
      <c r="AN90" s="208" t="e">
        <f>IF('Crisis Indicator Data'!#REF!="No Data",1,IF(#REF!&lt;&gt;"",1,0))</f>
        <v>#REF!</v>
      </c>
      <c r="AO90" s="208" t="e">
        <f>IF('Crisis Indicator Data'!#REF!="No Data",1,IF(#REF!&lt;&gt;"",1,0))</f>
        <v>#REF!</v>
      </c>
      <c r="AP90" s="208" t="e">
        <f>IF('Crisis Indicator Data'!#REF!="No Data",1,IF(#REF!&lt;&gt;"",1,0))</f>
        <v>#REF!</v>
      </c>
      <c r="AQ90" s="208" t="e">
        <f>IF('Crisis Indicator Data'!#REF!="No Data",1,IF(#REF!&lt;&gt;"",1,0))</f>
        <v>#REF!</v>
      </c>
      <c r="AR90" s="208" t="e">
        <f>IF('Crisis Indicator Data'!#REF!="No Data",1,IF(#REF!&lt;&gt;"",1,0))</f>
        <v>#REF!</v>
      </c>
      <c r="AS90" s="208" t="e">
        <f>IF('Crisis Indicator Data'!#REF!="No Data",1,IF(#REF!&lt;&gt;"",1,0))</f>
        <v>#REF!</v>
      </c>
      <c r="AT90" s="208" t="e">
        <f>IF('Crisis Indicator Data'!#REF!="No Data",1,IF(#REF!&lt;&gt;"",1,0))</f>
        <v>#REF!</v>
      </c>
      <c r="AU90" s="208" t="e">
        <f>IF('Crisis Indicator Data'!#REF!="No Data",1,IF(#REF!&lt;&gt;"",1,0))</f>
        <v>#REF!</v>
      </c>
      <c r="AV90" s="208" t="e">
        <f>IF('Crisis Indicator Data'!#REF!="No Data",1,IF(#REF!&lt;&gt;"",1,0))</f>
        <v>#REF!</v>
      </c>
      <c r="AW90" s="208" t="e">
        <f>IF('Crisis Indicator Data'!#REF!="No Data",1,IF(#REF!&lt;&gt;"",1,0))</f>
        <v>#REF!</v>
      </c>
      <c r="AX90" s="208" t="e">
        <f>IF('Crisis Indicator Data'!#REF!="No Data",1,IF(#REF!&lt;&gt;"",1,0))</f>
        <v>#REF!</v>
      </c>
      <c r="AY90" s="208" t="e">
        <f>IF('Crisis Indicator Data'!#REF!="No Data",1,IF(#REF!&lt;&gt;"",1,0))</f>
        <v>#REF!</v>
      </c>
      <c r="AZ90" s="208" t="e">
        <f>IF('Crisis Indicator Data'!#REF!="No Data",1,IF(#REF!&lt;&gt;"",1,0))</f>
        <v>#REF!</v>
      </c>
      <c r="BA90" t="e">
        <f t="shared" si="4"/>
        <v>#REF!</v>
      </c>
      <c r="BB90" s="22" t="e">
        <f t="shared" si="5"/>
        <v>#REF!</v>
      </c>
    </row>
    <row r="91" spans="1:54" x14ac:dyDescent="0.35">
      <c r="A91" t="s">
        <v>7513</v>
      </c>
      <c r="B91" s="208" t="e">
        <f>IF('Crisis Indicator Data'!#REF!="No Data",1,IF(#REF!&lt;&gt;"",1,0))</f>
        <v>#REF!</v>
      </c>
      <c r="C91" s="208" t="e">
        <f>IF('Crisis Indicator Data'!#REF!="No Data",1,IF(#REF!&lt;&gt;"",1,0))</f>
        <v>#REF!</v>
      </c>
      <c r="D91" s="208" t="e">
        <f>IF('Crisis Indicator Data'!#REF!="No Data",1,IF(#REF!&lt;&gt;"",1,0))</f>
        <v>#REF!</v>
      </c>
      <c r="E91" s="208" t="e">
        <f>IF('Crisis Indicator Data'!#REF!="No Data",1,IF(#REF!&lt;&gt;"",1,0))</f>
        <v>#REF!</v>
      </c>
      <c r="F91" s="208" t="e">
        <f>IF('Crisis Indicator Data'!#REF!="No Data",1,IF(#REF!&lt;&gt;"",1,0))</f>
        <v>#REF!</v>
      </c>
      <c r="G91" s="208" t="e">
        <f>IF('Crisis Indicator Data'!#REF!="No Data",1,IF(#REF!&lt;&gt;"",1,0))</f>
        <v>#REF!</v>
      </c>
      <c r="H91" s="208" t="e">
        <f>IF('Crisis Indicator Data'!#REF!="No Data",1,IF(#REF!&lt;&gt;"",1,0))</f>
        <v>#REF!</v>
      </c>
      <c r="I91" s="208" t="e">
        <f>IF('Crisis Indicator Data'!#REF!="No Data",1,IF(#REF!&lt;&gt;"",1,0))</f>
        <v>#REF!</v>
      </c>
      <c r="J91" s="208" t="e">
        <f>IF('Crisis Indicator Data'!#REF!="No Data",1,IF(#REF!&lt;&gt;"",1,0))</f>
        <v>#REF!</v>
      </c>
      <c r="K91" s="208" t="e">
        <f>IF('Crisis Indicator Data'!#REF!="No Data",1,IF(#REF!&lt;&gt;"",1,0))</f>
        <v>#REF!</v>
      </c>
      <c r="L91" s="208" t="e">
        <f>IF('Crisis Indicator Data'!#REF!="No Data",1,IF(#REF!&lt;&gt;"",1,0))</f>
        <v>#REF!</v>
      </c>
      <c r="M91" s="208" t="e">
        <f>IF('Crisis Indicator Data'!#REF!="No Data",1,IF(#REF!&lt;&gt;"",1,0))</f>
        <v>#REF!</v>
      </c>
      <c r="N91" s="208" t="e">
        <f>IF('Crisis Indicator Data'!#REF!="No Data",1,IF(#REF!&lt;&gt;"",1,0))</f>
        <v>#REF!</v>
      </c>
      <c r="O91" s="208" t="e">
        <f>IF('Crisis Indicator Data'!#REF!="No Data",1,IF(#REF!&lt;&gt;"",1,0))</f>
        <v>#REF!</v>
      </c>
      <c r="P91" s="208" t="e">
        <f>IF('Crisis Indicator Data'!#REF!="No Data",1,IF(#REF!&lt;&gt;"",1,0))</f>
        <v>#REF!</v>
      </c>
      <c r="Q91" s="208" t="e">
        <f>IF('Crisis Indicator Data'!#REF!="No Data",1,IF(#REF!&lt;&gt;"",1,0))</f>
        <v>#REF!</v>
      </c>
      <c r="R91" s="208" t="e">
        <f>IF('Crisis Indicator Data'!#REF!="No Data",1,IF(#REF!&lt;&gt;"",1,0))</f>
        <v>#REF!</v>
      </c>
      <c r="S91" s="208" t="e">
        <f>IF('Crisis Indicator Data'!#REF!="No Data",1,IF(#REF!&lt;&gt;"",1,0))</f>
        <v>#REF!</v>
      </c>
      <c r="T91" s="208" t="e">
        <f>IF('Crisis Indicator Data'!#REF!="No Data",1,IF(#REF!&lt;&gt;"",1,0))</f>
        <v>#REF!</v>
      </c>
      <c r="U91" s="208" t="e">
        <f>IF('Crisis Indicator Data'!#REF!="No Data",1,IF(#REF!&lt;&gt;"",1,0))</f>
        <v>#REF!</v>
      </c>
      <c r="V91" s="208" t="e">
        <f>IF('Crisis Indicator Data'!#REF!="No Data",1,IF(#REF!&lt;&gt;"",1,0))</f>
        <v>#REF!</v>
      </c>
      <c r="W91" s="208" t="e">
        <f>IF('Crisis Indicator Data'!#REF!="No Data",1,IF(#REF!&lt;&gt;"",1,0))</f>
        <v>#REF!</v>
      </c>
      <c r="X91" s="208" t="e">
        <f>IF('Crisis Indicator Data'!#REF!="No Data",1,IF(#REF!&lt;&gt;"",1,0))</f>
        <v>#REF!</v>
      </c>
      <c r="Y91" s="208" t="e">
        <f>IF('Crisis Indicator Data'!#REF!="No Data",1,IF(#REF!&lt;&gt;"",1,0))</f>
        <v>#REF!</v>
      </c>
      <c r="Z91" s="208" t="e">
        <f>IF('Crisis Indicator Data'!#REF!="No Data",1,IF(#REF!&lt;&gt;"",1,0))</f>
        <v>#REF!</v>
      </c>
      <c r="AA91" s="208" t="e">
        <f>IF('Crisis Indicator Data'!#REF!="No Data",1,IF(#REF!&lt;&gt;"",1,0))</f>
        <v>#REF!</v>
      </c>
      <c r="AB91" s="208" t="e">
        <f>IF('Crisis Indicator Data'!#REF!="No Data",1,IF(#REF!&lt;&gt;"",1,0))</f>
        <v>#REF!</v>
      </c>
      <c r="AC91" s="208" t="e">
        <f>IF('Crisis Indicator Data'!#REF!="No Data",1,IF(#REF!&lt;&gt;"",1,0))</f>
        <v>#REF!</v>
      </c>
      <c r="AD91" s="208" t="e">
        <f>IF('Crisis Indicator Data'!#REF!="No Data",1,IF(#REF!&lt;&gt;"",1,0))</f>
        <v>#REF!</v>
      </c>
      <c r="AE91" s="208" t="e">
        <f>IF('Crisis Indicator Data'!#REF!="No Data",1,IF(#REF!&lt;&gt;"",1,0))</f>
        <v>#REF!</v>
      </c>
      <c r="AF91" s="208" t="e">
        <f>IF('Crisis Indicator Data'!#REF!="No Data",1,IF(#REF!&lt;&gt;"",1,0))</f>
        <v>#REF!</v>
      </c>
      <c r="AG91" s="208" t="e">
        <f>IF('Crisis Indicator Data'!#REF!="No Data",1,IF(#REF!&lt;&gt;"",1,0))</f>
        <v>#REF!</v>
      </c>
      <c r="AH91" s="208" t="e">
        <f>IF('Crisis Indicator Data'!#REF!="No Data",1,IF(#REF!&lt;&gt;"",1,0))</f>
        <v>#REF!</v>
      </c>
      <c r="AI91" s="208" t="e">
        <f>IF('Crisis Indicator Data'!#REF!="No Data",1,IF(#REF!&lt;&gt;"",1,0))</f>
        <v>#REF!</v>
      </c>
      <c r="AJ91" s="208" t="e">
        <f>IF('Crisis Indicator Data'!#REF!="No Data",1,IF(#REF!&lt;&gt;"",1,0))</f>
        <v>#REF!</v>
      </c>
      <c r="AK91" s="208" t="e">
        <f>IF('Crisis Indicator Data'!#REF!="No Data",1,IF(#REF!&lt;&gt;"",1,0))</f>
        <v>#REF!</v>
      </c>
      <c r="AL91" s="208" t="e">
        <f>IF('Crisis Indicator Data'!#REF!="No Data",1,IF(#REF!&lt;&gt;"",1,0))</f>
        <v>#REF!</v>
      </c>
      <c r="AM91" s="208" t="e">
        <f>IF('Crisis Indicator Data'!#REF!="No Data",1,IF(#REF!&lt;&gt;"",1,0))</f>
        <v>#REF!</v>
      </c>
      <c r="AN91" s="208" t="e">
        <f>IF('Crisis Indicator Data'!#REF!="No Data",1,IF(#REF!&lt;&gt;"",1,0))</f>
        <v>#REF!</v>
      </c>
      <c r="AO91" s="208" t="e">
        <f>IF('Crisis Indicator Data'!#REF!="No Data",1,IF(#REF!&lt;&gt;"",1,0))</f>
        <v>#REF!</v>
      </c>
      <c r="AP91" s="208" t="e">
        <f>IF('Crisis Indicator Data'!#REF!="No Data",1,IF(#REF!&lt;&gt;"",1,0))</f>
        <v>#REF!</v>
      </c>
      <c r="AQ91" s="208" t="e">
        <f>IF('Crisis Indicator Data'!#REF!="No Data",1,IF(#REF!&lt;&gt;"",1,0))</f>
        <v>#REF!</v>
      </c>
      <c r="AR91" s="208" t="e">
        <f>IF('Crisis Indicator Data'!#REF!="No Data",1,IF(#REF!&lt;&gt;"",1,0))</f>
        <v>#REF!</v>
      </c>
      <c r="AS91" s="208" t="e">
        <f>IF('Crisis Indicator Data'!#REF!="No Data",1,IF(#REF!&lt;&gt;"",1,0))</f>
        <v>#REF!</v>
      </c>
      <c r="AT91" s="208" t="e">
        <f>IF('Crisis Indicator Data'!#REF!="No Data",1,IF(#REF!&lt;&gt;"",1,0))</f>
        <v>#REF!</v>
      </c>
      <c r="AU91" s="208" t="e">
        <f>IF('Crisis Indicator Data'!#REF!="No Data",1,IF(#REF!&lt;&gt;"",1,0))</f>
        <v>#REF!</v>
      </c>
      <c r="AV91" s="208" t="e">
        <f>IF('Crisis Indicator Data'!#REF!="No Data",1,IF(#REF!&lt;&gt;"",1,0))</f>
        <v>#REF!</v>
      </c>
      <c r="AW91" s="208" t="e">
        <f>IF('Crisis Indicator Data'!#REF!="No Data",1,IF(#REF!&lt;&gt;"",1,0))</f>
        <v>#REF!</v>
      </c>
      <c r="AX91" s="208" t="e">
        <f>IF('Crisis Indicator Data'!#REF!="No Data",1,IF(#REF!&lt;&gt;"",1,0))</f>
        <v>#REF!</v>
      </c>
      <c r="AY91" s="208" t="e">
        <f>IF('Crisis Indicator Data'!#REF!="No Data",1,IF(#REF!&lt;&gt;"",1,0))</f>
        <v>#REF!</v>
      </c>
      <c r="AZ91" s="208" t="e">
        <f>IF('Crisis Indicator Data'!#REF!="No Data",1,IF(#REF!&lt;&gt;"",1,0))</f>
        <v>#REF!</v>
      </c>
      <c r="BA91" t="e">
        <f t="shared" si="4"/>
        <v>#REF!</v>
      </c>
      <c r="BB91" s="22" t="e">
        <f t="shared" si="5"/>
        <v>#REF!</v>
      </c>
    </row>
    <row r="92" spans="1:54" x14ac:dyDescent="0.35">
      <c r="A92" t="s">
        <v>7515</v>
      </c>
      <c r="B92" s="208" t="e">
        <f>IF('Crisis Indicator Data'!#REF!="No Data",1,IF(#REF!&lt;&gt;"",1,0))</f>
        <v>#REF!</v>
      </c>
      <c r="C92" s="208" t="e">
        <f>IF('Crisis Indicator Data'!#REF!="No Data",1,IF(#REF!&lt;&gt;"",1,0))</f>
        <v>#REF!</v>
      </c>
      <c r="D92" s="208" t="e">
        <f>IF('Crisis Indicator Data'!#REF!="No Data",1,IF(#REF!&lt;&gt;"",1,0))</f>
        <v>#REF!</v>
      </c>
      <c r="E92" s="208" t="e">
        <f>IF('Crisis Indicator Data'!#REF!="No Data",1,IF(#REF!&lt;&gt;"",1,0))</f>
        <v>#REF!</v>
      </c>
      <c r="F92" s="208" t="e">
        <f>IF('Crisis Indicator Data'!#REF!="No Data",1,IF(#REF!&lt;&gt;"",1,0))</f>
        <v>#REF!</v>
      </c>
      <c r="G92" s="208" t="e">
        <f>IF('Crisis Indicator Data'!#REF!="No Data",1,IF(#REF!&lt;&gt;"",1,0))</f>
        <v>#REF!</v>
      </c>
      <c r="H92" s="208" t="e">
        <f>IF('Crisis Indicator Data'!#REF!="No Data",1,IF(#REF!&lt;&gt;"",1,0))</f>
        <v>#REF!</v>
      </c>
      <c r="I92" s="208" t="e">
        <f>IF('Crisis Indicator Data'!#REF!="No Data",1,IF(#REF!&lt;&gt;"",1,0))</f>
        <v>#REF!</v>
      </c>
      <c r="J92" s="208" t="e">
        <f>IF('Crisis Indicator Data'!#REF!="No Data",1,IF(#REF!&lt;&gt;"",1,0))</f>
        <v>#REF!</v>
      </c>
      <c r="K92" s="208" t="e">
        <f>IF('Crisis Indicator Data'!#REF!="No Data",1,IF(#REF!&lt;&gt;"",1,0))</f>
        <v>#REF!</v>
      </c>
      <c r="L92" s="208" t="e">
        <f>IF('Crisis Indicator Data'!#REF!="No Data",1,IF(#REF!&lt;&gt;"",1,0))</f>
        <v>#REF!</v>
      </c>
      <c r="M92" s="208" t="e">
        <f>IF('Crisis Indicator Data'!#REF!="No Data",1,IF(#REF!&lt;&gt;"",1,0))</f>
        <v>#REF!</v>
      </c>
      <c r="N92" s="208" t="e">
        <f>IF('Crisis Indicator Data'!#REF!="No Data",1,IF(#REF!&lt;&gt;"",1,0))</f>
        <v>#REF!</v>
      </c>
      <c r="O92" s="208" t="e">
        <f>IF('Crisis Indicator Data'!#REF!="No Data",1,IF(#REF!&lt;&gt;"",1,0))</f>
        <v>#REF!</v>
      </c>
      <c r="P92" s="208" t="e">
        <f>IF('Crisis Indicator Data'!#REF!="No Data",1,IF(#REF!&lt;&gt;"",1,0))</f>
        <v>#REF!</v>
      </c>
      <c r="Q92" s="208" t="e">
        <f>IF('Crisis Indicator Data'!#REF!="No Data",1,IF(#REF!&lt;&gt;"",1,0))</f>
        <v>#REF!</v>
      </c>
      <c r="R92" s="208" t="e">
        <f>IF('Crisis Indicator Data'!#REF!="No Data",1,IF(#REF!&lt;&gt;"",1,0))</f>
        <v>#REF!</v>
      </c>
      <c r="S92" s="208" t="e">
        <f>IF('Crisis Indicator Data'!#REF!="No Data",1,IF(#REF!&lt;&gt;"",1,0))</f>
        <v>#REF!</v>
      </c>
      <c r="T92" s="208" t="e">
        <f>IF('Crisis Indicator Data'!#REF!="No Data",1,IF(#REF!&lt;&gt;"",1,0))</f>
        <v>#REF!</v>
      </c>
      <c r="U92" s="208" t="e">
        <f>IF('Crisis Indicator Data'!#REF!="No Data",1,IF(#REF!&lt;&gt;"",1,0))</f>
        <v>#REF!</v>
      </c>
      <c r="V92" s="208" t="e">
        <f>IF('Crisis Indicator Data'!#REF!="No Data",1,IF(#REF!&lt;&gt;"",1,0))</f>
        <v>#REF!</v>
      </c>
      <c r="W92" s="208" t="e">
        <f>IF('Crisis Indicator Data'!#REF!="No Data",1,IF(#REF!&lt;&gt;"",1,0))</f>
        <v>#REF!</v>
      </c>
      <c r="X92" s="208" t="e">
        <f>IF('Crisis Indicator Data'!#REF!="No Data",1,IF(#REF!&lt;&gt;"",1,0))</f>
        <v>#REF!</v>
      </c>
      <c r="Y92" s="208" t="e">
        <f>IF('Crisis Indicator Data'!#REF!="No Data",1,IF(#REF!&lt;&gt;"",1,0))</f>
        <v>#REF!</v>
      </c>
      <c r="Z92" s="208" t="e">
        <f>IF('Crisis Indicator Data'!#REF!="No Data",1,IF(#REF!&lt;&gt;"",1,0))</f>
        <v>#REF!</v>
      </c>
      <c r="AA92" s="208" t="e">
        <f>IF('Crisis Indicator Data'!#REF!="No Data",1,IF(#REF!&lt;&gt;"",1,0))</f>
        <v>#REF!</v>
      </c>
      <c r="AB92" s="208" t="e">
        <f>IF('Crisis Indicator Data'!#REF!="No Data",1,IF(#REF!&lt;&gt;"",1,0))</f>
        <v>#REF!</v>
      </c>
      <c r="AC92" s="208" t="e">
        <f>IF('Crisis Indicator Data'!#REF!="No Data",1,IF(#REF!&lt;&gt;"",1,0))</f>
        <v>#REF!</v>
      </c>
      <c r="AD92" s="208" t="e">
        <f>IF('Crisis Indicator Data'!#REF!="No Data",1,IF(#REF!&lt;&gt;"",1,0))</f>
        <v>#REF!</v>
      </c>
      <c r="AE92" s="208" t="e">
        <f>IF('Crisis Indicator Data'!#REF!="No Data",1,IF(#REF!&lt;&gt;"",1,0))</f>
        <v>#REF!</v>
      </c>
      <c r="AF92" s="208" t="e">
        <f>IF('Crisis Indicator Data'!#REF!="No Data",1,IF(#REF!&lt;&gt;"",1,0))</f>
        <v>#REF!</v>
      </c>
      <c r="AG92" s="208" t="e">
        <f>IF('Crisis Indicator Data'!#REF!="No Data",1,IF(#REF!&lt;&gt;"",1,0))</f>
        <v>#REF!</v>
      </c>
      <c r="AH92" s="208" t="e">
        <f>IF('Crisis Indicator Data'!#REF!="No Data",1,IF(#REF!&lt;&gt;"",1,0))</f>
        <v>#REF!</v>
      </c>
      <c r="AI92" s="208" t="e">
        <f>IF('Crisis Indicator Data'!#REF!="No Data",1,IF(#REF!&lt;&gt;"",1,0))</f>
        <v>#REF!</v>
      </c>
      <c r="AJ92" s="208" t="e">
        <f>IF('Crisis Indicator Data'!#REF!="No Data",1,IF(#REF!&lt;&gt;"",1,0))</f>
        <v>#REF!</v>
      </c>
      <c r="AK92" s="208" t="e">
        <f>IF('Crisis Indicator Data'!#REF!="No Data",1,IF(#REF!&lt;&gt;"",1,0))</f>
        <v>#REF!</v>
      </c>
      <c r="AL92" s="208" t="e">
        <f>IF('Crisis Indicator Data'!#REF!="No Data",1,IF(#REF!&lt;&gt;"",1,0))</f>
        <v>#REF!</v>
      </c>
      <c r="AM92" s="208" t="e">
        <f>IF('Crisis Indicator Data'!#REF!="No Data",1,IF(#REF!&lt;&gt;"",1,0))</f>
        <v>#REF!</v>
      </c>
      <c r="AN92" s="208" t="e">
        <f>IF('Crisis Indicator Data'!#REF!="No Data",1,IF(#REF!&lt;&gt;"",1,0))</f>
        <v>#REF!</v>
      </c>
      <c r="AO92" s="208" t="e">
        <f>IF('Crisis Indicator Data'!#REF!="No Data",1,IF(#REF!&lt;&gt;"",1,0))</f>
        <v>#REF!</v>
      </c>
      <c r="AP92" s="208" t="e">
        <f>IF('Crisis Indicator Data'!#REF!="No Data",1,IF(#REF!&lt;&gt;"",1,0))</f>
        <v>#REF!</v>
      </c>
      <c r="AQ92" s="208" t="e">
        <f>IF('Crisis Indicator Data'!#REF!="No Data",1,IF(#REF!&lt;&gt;"",1,0))</f>
        <v>#REF!</v>
      </c>
      <c r="AR92" s="208" t="e">
        <f>IF('Crisis Indicator Data'!#REF!="No Data",1,IF(#REF!&lt;&gt;"",1,0))</f>
        <v>#REF!</v>
      </c>
      <c r="AS92" s="208" t="e">
        <f>IF('Crisis Indicator Data'!#REF!="No Data",1,IF(#REF!&lt;&gt;"",1,0))</f>
        <v>#REF!</v>
      </c>
      <c r="AT92" s="208" t="e">
        <f>IF('Crisis Indicator Data'!#REF!="No Data",1,IF(#REF!&lt;&gt;"",1,0))</f>
        <v>#REF!</v>
      </c>
      <c r="AU92" s="208" t="e">
        <f>IF('Crisis Indicator Data'!#REF!="No Data",1,IF(#REF!&lt;&gt;"",1,0))</f>
        <v>#REF!</v>
      </c>
      <c r="AV92" s="208" t="e">
        <f>IF('Crisis Indicator Data'!#REF!="No Data",1,IF(#REF!&lt;&gt;"",1,0))</f>
        <v>#REF!</v>
      </c>
      <c r="AW92" s="208" t="e">
        <f>IF('Crisis Indicator Data'!#REF!="No Data",1,IF(#REF!&lt;&gt;"",1,0))</f>
        <v>#REF!</v>
      </c>
      <c r="AX92" s="208" t="e">
        <f>IF('Crisis Indicator Data'!#REF!="No Data",1,IF(#REF!&lt;&gt;"",1,0))</f>
        <v>#REF!</v>
      </c>
      <c r="AY92" s="208" t="e">
        <f>IF('Crisis Indicator Data'!#REF!="No Data",1,IF(#REF!&lt;&gt;"",1,0))</f>
        <v>#REF!</v>
      </c>
      <c r="AZ92" s="208" t="e">
        <f>IF('Crisis Indicator Data'!#REF!="No Data",1,IF(#REF!&lt;&gt;"",1,0))</f>
        <v>#REF!</v>
      </c>
      <c r="BA92" t="e">
        <f t="shared" si="4"/>
        <v>#REF!</v>
      </c>
      <c r="BB92" s="22" t="e">
        <f t="shared" si="5"/>
        <v>#REF!</v>
      </c>
    </row>
    <row r="93" spans="1:54" x14ac:dyDescent="0.35">
      <c r="A93" t="s">
        <v>7517</v>
      </c>
      <c r="B93" s="208" t="e">
        <f>IF('Crisis Indicator Data'!#REF!="No Data",1,IF(#REF!&lt;&gt;"",1,0))</f>
        <v>#REF!</v>
      </c>
      <c r="C93" s="208" t="e">
        <f>IF('Crisis Indicator Data'!#REF!="No Data",1,IF(#REF!&lt;&gt;"",1,0))</f>
        <v>#REF!</v>
      </c>
      <c r="D93" s="208" t="e">
        <f>IF('Crisis Indicator Data'!#REF!="No Data",1,IF(#REF!&lt;&gt;"",1,0))</f>
        <v>#REF!</v>
      </c>
      <c r="E93" s="208" t="e">
        <f>IF('Crisis Indicator Data'!#REF!="No Data",1,IF(#REF!&lt;&gt;"",1,0))</f>
        <v>#REF!</v>
      </c>
      <c r="F93" s="208" t="e">
        <f>IF('Crisis Indicator Data'!#REF!="No Data",1,IF(#REF!&lt;&gt;"",1,0))</f>
        <v>#REF!</v>
      </c>
      <c r="G93" s="208" t="e">
        <f>IF('Crisis Indicator Data'!#REF!="No Data",1,IF(#REF!&lt;&gt;"",1,0))</f>
        <v>#REF!</v>
      </c>
      <c r="H93" s="208" t="e">
        <f>IF('Crisis Indicator Data'!#REF!="No Data",1,IF(#REF!&lt;&gt;"",1,0))</f>
        <v>#REF!</v>
      </c>
      <c r="I93" s="208" t="e">
        <f>IF('Crisis Indicator Data'!#REF!="No Data",1,IF(#REF!&lt;&gt;"",1,0))</f>
        <v>#REF!</v>
      </c>
      <c r="J93" s="208" t="e">
        <f>IF('Crisis Indicator Data'!#REF!="No Data",1,IF(#REF!&lt;&gt;"",1,0))</f>
        <v>#REF!</v>
      </c>
      <c r="K93" s="208" t="e">
        <f>IF('Crisis Indicator Data'!#REF!="No Data",1,IF(#REF!&lt;&gt;"",1,0))</f>
        <v>#REF!</v>
      </c>
      <c r="L93" s="208" t="e">
        <f>IF('Crisis Indicator Data'!#REF!="No Data",1,IF(#REF!&lt;&gt;"",1,0))</f>
        <v>#REF!</v>
      </c>
      <c r="M93" s="208" t="e">
        <f>IF('Crisis Indicator Data'!#REF!="No Data",1,IF(#REF!&lt;&gt;"",1,0))</f>
        <v>#REF!</v>
      </c>
      <c r="N93" s="208" t="e">
        <f>IF('Crisis Indicator Data'!#REF!="No Data",1,IF(#REF!&lt;&gt;"",1,0))</f>
        <v>#REF!</v>
      </c>
      <c r="O93" s="208" t="e">
        <f>IF('Crisis Indicator Data'!#REF!="No Data",1,IF(#REF!&lt;&gt;"",1,0))</f>
        <v>#REF!</v>
      </c>
      <c r="P93" s="208" t="e">
        <f>IF('Crisis Indicator Data'!#REF!="No Data",1,IF(#REF!&lt;&gt;"",1,0))</f>
        <v>#REF!</v>
      </c>
      <c r="Q93" s="208" t="e">
        <f>IF('Crisis Indicator Data'!#REF!="No Data",1,IF(#REF!&lt;&gt;"",1,0))</f>
        <v>#REF!</v>
      </c>
      <c r="R93" s="208" t="e">
        <f>IF('Crisis Indicator Data'!#REF!="No Data",1,IF(#REF!&lt;&gt;"",1,0))</f>
        <v>#REF!</v>
      </c>
      <c r="S93" s="208" t="e">
        <f>IF('Crisis Indicator Data'!#REF!="No Data",1,IF(#REF!&lt;&gt;"",1,0))</f>
        <v>#REF!</v>
      </c>
      <c r="T93" s="208" t="e">
        <f>IF('Crisis Indicator Data'!#REF!="No Data",1,IF(#REF!&lt;&gt;"",1,0))</f>
        <v>#REF!</v>
      </c>
      <c r="U93" s="208" t="e">
        <f>IF('Crisis Indicator Data'!#REF!="No Data",1,IF(#REF!&lt;&gt;"",1,0))</f>
        <v>#REF!</v>
      </c>
      <c r="V93" s="208" t="e">
        <f>IF('Crisis Indicator Data'!#REF!="No Data",1,IF(#REF!&lt;&gt;"",1,0))</f>
        <v>#REF!</v>
      </c>
      <c r="W93" s="208" t="e">
        <f>IF('Crisis Indicator Data'!#REF!="No Data",1,IF(#REF!&lt;&gt;"",1,0))</f>
        <v>#REF!</v>
      </c>
      <c r="X93" s="208" t="e">
        <f>IF('Crisis Indicator Data'!#REF!="No Data",1,IF(#REF!&lt;&gt;"",1,0))</f>
        <v>#REF!</v>
      </c>
      <c r="Y93" s="208" t="e">
        <f>IF('Crisis Indicator Data'!#REF!="No Data",1,IF(#REF!&lt;&gt;"",1,0))</f>
        <v>#REF!</v>
      </c>
      <c r="Z93" s="208" t="e">
        <f>IF('Crisis Indicator Data'!#REF!="No Data",1,IF(#REF!&lt;&gt;"",1,0))</f>
        <v>#REF!</v>
      </c>
      <c r="AA93" s="208" t="e">
        <f>IF('Crisis Indicator Data'!#REF!="No Data",1,IF(#REF!&lt;&gt;"",1,0))</f>
        <v>#REF!</v>
      </c>
      <c r="AB93" s="208" t="e">
        <f>IF('Crisis Indicator Data'!#REF!="No Data",1,IF(#REF!&lt;&gt;"",1,0))</f>
        <v>#REF!</v>
      </c>
      <c r="AC93" s="208" t="e">
        <f>IF('Crisis Indicator Data'!#REF!="No Data",1,IF(#REF!&lt;&gt;"",1,0))</f>
        <v>#REF!</v>
      </c>
      <c r="AD93" s="208" t="e">
        <f>IF('Crisis Indicator Data'!#REF!="No Data",1,IF(#REF!&lt;&gt;"",1,0))</f>
        <v>#REF!</v>
      </c>
      <c r="AE93" s="208" t="e">
        <f>IF('Crisis Indicator Data'!#REF!="No Data",1,IF(#REF!&lt;&gt;"",1,0))</f>
        <v>#REF!</v>
      </c>
      <c r="AF93" s="208" t="e">
        <f>IF('Crisis Indicator Data'!#REF!="No Data",1,IF(#REF!&lt;&gt;"",1,0))</f>
        <v>#REF!</v>
      </c>
      <c r="AG93" s="208" t="e">
        <f>IF('Crisis Indicator Data'!#REF!="No Data",1,IF(#REF!&lt;&gt;"",1,0))</f>
        <v>#REF!</v>
      </c>
      <c r="AH93" s="208" t="e">
        <f>IF('Crisis Indicator Data'!#REF!="No Data",1,IF(#REF!&lt;&gt;"",1,0))</f>
        <v>#REF!</v>
      </c>
      <c r="AI93" s="208" t="e">
        <f>IF('Crisis Indicator Data'!#REF!="No Data",1,IF(#REF!&lt;&gt;"",1,0))</f>
        <v>#REF!</v>
      </c>
      <c r="AJ93" s="208" t="e">
        <f>IF('Crisis Indicator Data'!#REF!="No Data",1,IF(#REF!&lt;&gt;"",1,0))</f>
        <v>#REF!</v>
      </c>
      <c r="AK93" s="208" t="e">
        <f>IF('Crisis Indicator Data'!#REF!="No Data",1,IF(#REF!&lt;&gt;"",1,0))</f>
        <v>#REF!</v>
      </c>
      <c r="AL93" s="208" t="e">
        <f>IF('Crisis Indicator Data'!#REF!="No Data",1,IF(#REF!&lt;&gt;"",1,0))</f>
        <v>#REF!</v>
      </c>
      <c r="AM93" s="208" t="e">
        <f>IF('Crisis Indicator Data'!#REF!="No Data",1,IF(#REF!&lt;&gt;"",1,0))</f>
        <v>#REF!</v>
      </c>
      <c r="AN93" s="208" t="e">
        <f>IF('Crisis Indicator Data'!#REF!="No Data",1,IF(#REF!&lt;&gt;"",1,0))</f>
        <v>#REF!</v>
      </c>
      <c r="AO93" s="208" t="e">
        <f>IF('Crisis Indicator Data'!#REF!="No Data",1,IF(#REF!&lt;&gt;"",1,0))</f>
        <v>#REF!</v>
      </c>
      <c r="AP93" s="208" t="e">
        <f>IF('Crisis Indicator Data'!#REF!="No Data",1,IF(#REF!&lt;&gt;"",1,0))</f>
        <v>#REF!</v>
      </c>
      <c r="AQ93" s="208" t="e">
        <f>IF('Crisis Indicator Data'!#REF!="No Data",1,IF(#REF!&lt;&gt;"",1,0))</f>
        <v>#REF!</v>
      </c>
      <c r="AR93" s="208" t="e">
        <f>IF('Crisis Indicator Data'!#REF!="No Data",1,IF(#REF!&lt;&gt;"",1,0))</f>
        <v>#REF!</v>
      </c>
      <c r="AS93" s="208" t="e">
        <f>IF('Crisis Indicator Data'!#REF!="No Data",1,IF(#REF!&lt;&gt;"",1,0))</f>
        <v>#REF!</v>
      </c>
      <c r="AT93" s="208" t="e">
        <f>IF('Crisis Indicator Data'!#REF!="No Data",1,IF(#REF!&lt;&gt;"",1,0))</f>
        <v>#REF!</v>
      </c>
      <c r="AU93" s="208" t="e">
        <f>IF('Crisis Indicator Data'!#REF!="No Data",1,IF(#REF!&lt;&gt;"",1,0))</f>
        <v>#REF!</v>
      </c>
      <c r="AV93" s="208" t="e">
        <f>IF('Crisis Indicator Data'!#REF!="No Data",1,IF(#REF!&lt;&gt;"",1,0))</f>
        <v>#REF!</v>
      </c>
      <c r="AW93" s="208" t="e">
        <f>IF('Crisis Indicator Data'!#REF!="No Data",1,IF(#REF!&lt;&gt;"",1,0))</f>
        <v>#REF!</v>
      </c>
      <c r="AX93" s="208" t="e">
        <f>IF('Crisis Indicator Data'!#REF!="No Data",1,IF(#REF!&lt;&gt;"",1,0))</f>
        <v>#REF!</v>
      </c>
      <c r="AY93" s="208" t="e">
        <f>IF('Crisis Indicator Data'!#REF!="No Data",1,IF(#REF!&lt;&gt;"",1,0))</f>
        <v>#REF!</v>
      </c>
      <c r="AZ93" s="208" t="e">
        <f>IF('Crisis Indicator Data'!#REF!="No Data",1,IF(#REF!&lt;&gt;"",1,0))</f>
        <v>#REF!</v>
      </c>
      <c r="BA93" t="e">
        <f t="shared" si="4"/>
        <v>#REF!</v>
      </c>
      <c r="BB93" s="22" t="e">
        <f t="shared" si="5"/>
        <v>#REF!</v>
      </c>
    </row>
    <row r="94" spans="1:54" x14ac:dyDescent="0.35">
      <c r="A94" t="s">
        <v>7519</v>
      </c>
      <c r="B94" s="208" t="e">
        <f>IF('Crisis Indicator Data'!#REF!="No Data",1,IF(#REF!&lt;&gt;"",1,0))</f>
        <v>#REF!</v>
      </c>
      <c r="C94" s="208" t="e">
        <f>IF('Crisis Indicator Data'!#REF!="No Data",1,IF(#REF!&lt;&gt;"",1,0))</f>
        <v>#REF!</v>
      </c>
      <c r="D94" s="208" t="e">
        <f>IF('Crisis Indicator Data'!#REF!="No Data",1,IF(#REF!&lt;&gt;"",1,0))</f>
        <v>#REF!</v>
      </c>
      <c r="E94" s="208" t="e">
        <f>IF('Crisis Indicator Data'!#REF!="No Data",1,IF(#REF!&lt;&gt;"",1,0))</f>
        <v>#REF!</v>
      </c>
      <c r="F94" s="208" t="e">
        <f>IF('Crisis Indicator Data'!#REF!="No Data",1,IF(#REF!&lt;&gt;"",1,0))</f>
        <v>#REF!</v>
      </c>
      <c r="G94" s="208" t="e">
        <f>IF('Crisis Indicator Data'!#REF!="No Data",1,IF(#REF!&lt;&gt;"",1,0))</f>
        <v>#REF!</v>
      </c>
      <c r="H94" s="208" t="e">
        <f>IF('Crisis Indicator Data'!#REF!="No Data",1,IF(#REF!&lt;&gt;"",1,0))</f>
        <v>#REF!</v>
      </c>
      <c r="I94" s="208" t="e">
        <f>IF('Crisis Indicator Data'!#REF!="No Data",1,IF(#REF!&lt;&gt;"",1,0))</f>
        <v>#REF!</v>
      </c>
      <c r="J94" s="208" t="e">
        <f>IF('Crisis Indicator Data'!#REF!="No Data",1,IF(#REF!&lt;&gt;"",1,0))</f>
        <v>#REF!</v>
      </c>
      <c r="K94" s="208" t="e">
        <f>IF('Crisis Indicator Data'!#REF!="No Data",1,IF(#REF!&lt;&gt;"",1,0))</f>
        <v>#REF!</v>
      </c>
      <c r="L94" s="208" t="e">
        <f>IF('Crisis Indicator Data'!#REF!="No Data",1,IF(#REF!&lt;&gt;"",1,0))</f>
        <v>#REF!</v>
      </c>
      <c r="M94" s="208" t="e">
        <f>IF('Crisis Indicator Data'!#REF!="No Data",1,IF(#REF!&lt;&gt;"",1,0))</f>
        <v>#REF!</v>
      </c>
      <c r="N94" s="208" t="e">
        <f>IF('Crisis Indicator Data'!#REF!="No Data",1,IF(#REF!&lt;&gt;"",1,0))</f>
        <v>#REF!</v>
      </c>
      <c r="O94" s="208" t="e">
        <f>IF('Crisis Indicator Data'!#REF!="No Data",1,IF(#REF!&lt;&gt;"",1,0))</f>
        <v>#REF!</v>
      </c>
      <c r="P94" s="208" t="e">
        <f>IF('Crisis Indicator Data'!#REF!="No Data",1,IF(#REF!&lt;&gt;"",1,0))</f>
        <v>#REF!</v>
      </c>
      <c r="Q94" s="208" t="e">
        <f>IF('Crisis Indicator Data'!#REF!="No Data",1,IF(#REF!&lt;&gt;"",1,0))</f>
        <v>#REF!</v>
      </c>
      <c r="R94" s="208" t="e">
        <f>IF('Crisis Indicator Data'!#REF!="No Data",1,IF(#REF!&lt;&gt;"",1,0))</f>
        <v>#REF!</v>
      </c>
      <c r="S94" s="208" t="e">
        <f>IF('Crisis Indicator Data'!#REF!="No Data",1,IF(#REF!&lt;&gt;"",1,0))</f>
        <v>#REF!</v>
      </c>
      <c r="T94" s="208" t="e">
        <f>IF('Crisis Indicator Data'!#REF!="No Data",1,IF(#REF!&lt;&gt;"",1,0))</f>
        <v>#REF!</v>
      </c>
      <c r="U94" s="208" t="e">
        <f>IF('Crisis Indicator Data'!#REF!="No Data",1,IF(#REF!&lt;&gt;"",1,0))</f>
        <v>#REF!</v>
      </c>
      <c r="V94" s="208" t="e">
        <f>IF('Crisis Indicator Data'!#REF!="No Data",1,IF(#REF!&lt;&gt;"",1,0))</f>
        <v>#REF!</v>
      </c>
      <c r="W94" s="208" t="e">
        <f>IF('Crisis Indicator Data'!#REF!="No Data",1,IF(#REF!&lt;&gt;"",1,0))</f>
        <v>#REF!</v>
      </c>
      <c r="X94" s="208" t="e">
        <f>IF('Crisis Indicator Data'!#REF!="No Data",1,IF(#REF!&lt;&gt;"",1,0))</f>
        <v>#REF!</v>
      </c>
      <c r="Y94" s="208" t="e">
        <f>IF('Crisis Indicator Data'!#REF!="No Data",1,IF(#REF!&lt;&gt;"",1,0))</f>
        <v>#REF!</v>
      </c>
      <c r="Z94" s="208" t="e">
        <f>IF('Crisis Indicator Data'!#REF!="No Data",1,IF(#REF!&lt;&gt;"",1,0))</f>
        <v>#REF!</v>
      </c>
      <c r="AA94" s="208" t="e">
        <f>IF('Crisis Indicator Data'!#REF!="No Data",1,IF(#REF!&lt;&gt;"",1,0))</f>
        <v>#REF!</v>
      </c>
      <c r="AB94" s="208" t="e">
        <f>IF('Crisis Indicator Data'!#REF!="No Data",1,IF(#REF!&lt;&gt;"",1,0))</f>
        <v>#REF!</v>
      </c>
      <c r="AC94" s="208" t="e">
        <f>IF('Crisis Indicator Data'!#REF!="No Data",1,IF(#REF!&lt;&gt;"",1,0))</f>
        <v>#REF!</v>
      </c>
      <c r="AD94" s="208" t="e">
        <f>IF('Crisis Indicator Data'!#REF!="No Data",1,IF(#REF!&lt;&gt;"",1,0))</f>
        <v>#REF!</v>
      </c>
      <c r="AE94" s="208" t="e">
        <f>IF('Crisis Indicator Data'!#REF!="No Data",1,IF(#REF!&lt;&gt;"",1,0))</f>
        <v>#REF!</v>
      </c>
      <c r="AF94" s="208" t="e">
        <f>IF('Crisis Indicator Data'!#REF!="No Data",1,IF(#REF!&lt;&gt;"",1,0))</f>
        <v>#REF!</v>
      </c>
      <c r="AG94" s="208" t="e">
        <f>IF('Crisis Indicator Data'!#REF!="No Data",1,IF(#REF!&lt;&gt;"",1,0))</f>
        <v>#REF!</v>
      </c>
      <c r="AH94" s="208" t="e">
        <f>IF('Crisis Indicator Data'!#REF!="No Data",1,IF(#REF!&lt;&gt;"",1,0))</f>
        <v>#REF!</v>
      </c>
      <c r="AI94" s="208" t="e">
        <f>IF('Crisis Indicator Data'!#REF!="No Data",1,IF(#REF!&lt;&gt;"",1,0))</f>
        <v>#REF!</v>
      </c>
      <c r="AJ94" s="208" t="e">
        <f>IF('Crisis Indicator Data'!#REF!="No Data",1,IF(#REF!&lt;&gt;"",1,0))</f>
        <v>#REF!</v>
      </c>
      <c r="AK94" s="208" t="e">
        <f>IF('Crisis Indicator Data'!#REF!="No Data",1,IF(#REF!&lt;&gt;"",1,0))</f>
        <v>#REF!</v>
      </c>
      <c r="AL94" s="208" t="e">
        <f>IF('Crisis Indicator Data'!#REF!="No Data",1,IF(#REF!&lt;&gt;"",1,0))</f>
        <v>#REF!</v>
      </c>
      <c r="AM94" s="208" t="e">
        <f>IF('Crisis Indicator Data'!#REF!="No Data",1,IF(#REF!&lt;&gt;"",1,0))</f>
        <v>#REF!</v>
      </c>
      <c r="AN94" s="208" t="e">
        <f>IF('Crisis Indicator Data'!#REF!="No Data",1,IF(#REF!&lt;&gt;"",1,0))</f>
        <v>#REF!</v>
      </c>
      <c r="AO94" s="208" t="e">
        <f>IF('Crisis Indicator Data'!#REF!="No Data",1,IF(#REF!&lt;&gt;"",1,0))</f>
        <v>#REF!</v>
      </c>
      <c r="AP94" s="208" t="e">
        <f>IF('Crisis Indicator Data'!#REF!="No Data",1,IF(#REF!&lt;&gt;"",1,0))</f>
        <v>#REF!</v>
      </c>
      <c r="AQ94" s="208" t="e">
        <f>IF('Crisis Indicator Data'!#REF!="No Data",1,IF(#REF!&lt;&gt;"",1,0))</f>
        <v>#REF!</v>
      </c>
      <c r="AR94" s="208" t="e">
        <f>IF('Crisis Indicator Data'!#REF!="No Data",1,IF(#REF!&lt;&gt;"",1,0))</f>
        <v>#REF!</v>
      </c>
      <c r="AS94" s="208" t="e">
        <f>IF('Crisis Indicator Data'!#REF!="No Data",1,IF(#REF!&lt;&gt;"",1,0))</f>
        <v>#REF!</v>
      </c>
      <c r="AT94" s="208" t="e">
        <f>IF('Crisis Indicator Data'!#REF!="No Data",1,IF(#REF!&lt;&gt;"",1,0))</f>
        <v>#REF!</v>
      </c>
      <c r="AU94" s="208" t="e">
        <f>IF('Crisis Indicator Data'!#REF!="No Data",1,IF(#REF!&lt;&gt;"",1,0))</f>
        <v>#REF!</v>
      </c>
      <c r="AV94" s="208" t="e">
        <f>IF('Crisis Indicator Data'!#REF!="No Data",1,IF(#REF!&lt;&gt;"",1,0))</f>
        <v>#REF!</v>
      </c>
      <c r="AW94" s="208" t="e">
        <f>IF('Crisis Indicator Data'!#REF!="No Data",1,IF(#REF!&lt;&gt;"",1,0))</f>
        <v>#REF!</v>
      </c>
      <c r="AX94" s="208" t="e">
        <f>IF('Crisis Indicator Data'!#REF!="No Data",1,IF(#REF!&lt;&gt;"",1,0))</f>
        <v>#REF!</v>
      </c>
      <c r="AY94" s="208" t="e">
        <f>IF('Crisis Indicator Data'!#REF!="No Data",1,IF(#REF!&lt;&gt;"",1,0))</f>
        <v>#REF!</v>
      </c>
      <c r="AZ94" s="208" t="e">
        <f>IF('Crisis Indicator Data'!#REF!="No Data",1,IF(#REF!&lt;&gt;"",1,0))</f>
        <v>#REF!</v>
      </c>
      <c r="BA94" t="e">
        <f t="shared" si="4"/>
        <v>#REF!</v>
      </c>
      <c r="BB94" s="22" t="e">
        <f t="shared" si="5"/>
        <v>#REF!</v>
      </c>
    </row>
    <row r="95" spans="1:54" x14ac:dyDescent="0.35">
      <c r="A95" t="s">
        <v>7520</v>
      </c>
      <c r="B95" s="208" t="e">
        <f>IF('Crisis Indicator Data'!#REF!="No Data",1,IF(#REF!&lt;&gt;"",1,0))</f>
        <v>#REF!</v>
      </c>
      <c r="C95" s="208" t="e">
        <f>IF('Crisis Indicator Data'!#REF!="No Data",1,IF(#REF!&lt;&gt;"",1,0))</f>
        <v>#REF!</v>
      </c>
      <c r="D95" s="208" t="e">
        <f>IF('Crisis Indicator Data'!#REF!="No Data",1,IF(#REF!&lt;&gt;"",1,0))</f>
        <v>#REF!</v>
      </c>
      <c r="E95" s="208" t="e">
        <f>IF('Crisis Indicator Data'!#REF!="No Data",1,IF(#REF!&lt;&gt;"",1,0))</f>
        <v>#REF!</v>
      </c>
      <c r="F95" s="208" t="e">
        <f>IF('Crisis Indicator Data'!#REF!="No Data",1,IF(#REF!&lt;&gt;"",1,0))</f>
        <v>#REF!</v>
      </c>
      <c r="G95" s="208" t="e">
        <f>IF('Crisis Indicator Data'!#REF!="No Data",1,IF(#REF!&lt;&gt;"",1,0))</f>
        <v>#REF!</v>
      </c>
      <c r="H95" s="208" t="e">
        <f>IF('Crisis Indicator Data'!#REF!="No Data",1,IF(#REF!&lt;&gt;"",1,0))</f>
        <v>#REF!</v>
      </c>
      <c r="I95" s="208" t="e">
        <f>IF('Crisis Indicator Data'!#REF!="No Data",1,IF(#REF!&lt;&gt;"",1,0))</f>
        <v>#REF!</v>
      </c>
      <c r="J95" s="208" t="e">
        <f>IF('Crisis Indicator Data'!#REF!="No Data",1,IF(#REF!&lt;&gt;"",1,0))</f>
        <v>#REF!</v>
      </c>
      <c r="K95" s="208" t="e">
        <f>IF('Crisis Indicator Data'!#REF!="No Data",1,IF(#REF!&lt;&gt;"",1,0))</f>
        <v>#REF!</v>
      </c>
      <c r="L95" s="208" t="e">
        <f>IF('Crisis Indicator Data'!#REF!="No Data",1,IF(#REF!&lt;&gt;"",1,0))</f>
        <v>#REF!</v>
      </c>
      <c r="M95" s="208" t="e">
        <f>IF('Crisis Indicator Data'!#REF!="No Data",1,IF(#REF!&lt;&gt;"",1,0))</f>
        <v>#REF!</v>
      </c>
      <c r="N95" s="208" t="e">
        <f>IF('Crisis Indicator Data'!#REF!="No Data",1,IF(#REF!&lt;&gt;"",1,0))</f>
        <v>#REF!</v>
      </c>
      <c r="O95" s="208" t="e">
        <f>IF('Crisis Indicator Data'!#REF!="No Data",1,IF(#REF!&lt;&gt;"",1,0))</f>
        <v>#REF!</v>
      </c>
      <c r="P95" s="208" t="e">
        <f>IF('Crisis Indicator Data'!#REF!="No Data",1,IF(#REF!&lt;&gt;"",1,0))</f>
        <v>#REF!</v>
      </c>
      <c r="Q95" s="208" t="e">
        <f>IF('Crisis Indicator Data'!#REF!="No Data",1,IF(#REF!&lt;&gt;"",1,0))</f>
        <v>#REF!</v>
      </c>
      <c r="R95" s="208" t="e">
        <f>IF('Crisis Indicator Data'!#REF!="No Data",1,IF(#REF!&lt;&gt;"",1,0))</f>
        <v>#REF!</v>
      </c>
      <c r="S95" s="208" t="e">
        <f>IF('Crisis Indicator Data'!#REF!="No Data",1,IF(#REF!&lt;&gt;"",1,0))</f>
        <v>#REF!</v>
      </c>
      <c r="T95" s="208" t="e">
        <f>IF('Crisis Indicator Data'!#REF!="No Data",1,IF(#REF!&lt;&gt;"",1,0))</f>
        <v>#REF!</v>
      </c>
      <c r="U95" s="208" t="e">
        <f>IF('Crisis Indicator Data'!#REF!="No Data",1,IF(#REF!&lt;&gt;"",1,0))</f>
        <v>#REF!</v>
      </c>
      <c r="V95" s="208" t="e">
        <f>IF('Crisis Indicator Data'!#REF!="No Data",1,IF(#REF!&lt;&gt;"",1,0))</f>
        <v>#REF!</v>
      </c>
      <c r="W95" s="208" t="e">
        <f>IF('Crisis Indicator Data'!#REF!="No Data",1,IF(#REF!&lt;&gt;"",1,0))</f>
        <v>#REF!</v>
      </c>
      <c r="X95" s="208" t="e">
        <f>IF('Crisis Indicator Data'!#REF!="No Data",1,IF(#REF!&lt;&gt;"",1,0))</f>
        <v>#REF!</v>
      </c>
      <c r="Y95" s="208" t="e">
        <f>IF('Crisis Indicator Data'!#REF!="No Data",1,IF(#REF!&lt;&gt;"",1,0))</f>
        <v>#REF!</v>
      </c>
      <c r="Z95" s="208" t="e">
        <f>IF('Crisis Indicator Data'!#REF!="No Data",1,IF(#REF!&lt;&gt;"",1,0))</f>
        <v>#REF!</v>
      </c>
      <c r="AA95" s="208" t="e">
        <f>IF('Crisis Indicator Data'!#REF!="No Data",1,IF(#REF!&lt;&gt;"",1,0))</f>
        <v>#REF!</v>
      </c>
      <c r="AB95" s="208" t="e">
        <f>IF('Crisis Indicator Data'!#REF!="No Data",1,IF(#REF!&lt;&gt;"",1,0))</f>
        <v>#REF!</v>
      </c>
      <c r="AC95" s="208" t="e">
        <f>IF('Crisis Indicator Data'!#REF!="No Data",1,IF(#REF!&lt;&gt;"",1,0))</f>
        <v>#REF!</v>
      </c>
      <c r="AD95" s="208" t="e">
        <f>IF('Crisis Indicator Data'!#REF!="No Data",1,IF(#REF!&lt;&gt;"",1,0))</f>
        <v>#REF!</v>
      </c>
      <c r="AE95" s="208" t="e">
        <f>IF('Crisis Indicator Data'!#REF!="No Data",1,IF(#REF!&lt;&gt;"",1,0))</f>
        <v>#REF!</v>
      </c>
      <c r="AF95" s="208" t="e">
        <f>IF('Crisis Indicator Data'!#REF!="No Data",1,IF(#REF!&lt;&gt;"",1,0))</f>
        <v>#REF!</v>
      </c>
      <c r="AG95" s="208" t="e">
        <f>IF('Crisis Indicator Data'!#REF!="No Data",1,IF(#REF!&lt;&gt;"",1,0))</f>
        <v>#REF!</v>
      </c>
      <c r="AH95" s="208" t="e">
        <f>IF('Crisis Indicator Data'!#REF!="No Data",1,IF(#REF!&lt;&gt;"",1,0))</f>
        <v>#REF!</v>
      </c>
      <c r="AI95" s="208" t="e">
        <f>IF('Crisis Indicator Data'!#REF!="No Data",1,IF(#REF!&lt;&gt;"",1,0))</f>
        <v>#REF!</v>
      </c>
      <c r="AJ95" s="208" t="e">
        <f>IF('Crisis Indicator Data'!#REF!="No Data",1,IF(#REF!&lt;&gt;"",1,0))</f>
        <v>#REF!</v>
      </c>
      <c r="AK95" s="208" t="e">
        <f>IF('Crisis Indicator Data'!#REF!="No Data",1,IF(#REF!&lt;&gt;"",1,0))</f>
        <v>#REF!</v>
      </c>
      <c r="AL95" s="208" t="e">
        <f>IF('Crisis Indicator Data'!#REF!="No Data",1,IF(#REF!&lt;&gt;"",1,0))</f>
        <v>#REF!</v>
      </c>
      <c r="AM95" s="208" t="e">
        <f>IF('Crisis Indicator Data'!#REF!="No Data",1,IF(#REF!&lt;&gt;"",1,0))</f>
        <v>#REF!</v>
      </c>
      <c r="AN95" s="208" t="e">
        <f>IF('Crisis Indicator Data'!#REF!="No Data",1,IF(#REF!&lt;&gt;"",1,0))</f>
        <v>#REF!</v>
      </c>
      <c r="AO95" s="208" t="e">
        <f>IF('Crisis Indicator Data'!#REF!="No Data",1,IF(#REF!&lt;&gt;"",1,0))</f>
        <v>#REF!</v>
      </c>
      <c r="AP95" s="208" t="e">
        <f>IF('Crisis Indicator Data'!#REF!="No Data",1,IF(#REF!&lt;&gt;"",1,0))</f>
        <v>#REF!</v>
      </c>
      <c r="AQ95" s="208" t="e">
        <f>IF('Crisis Indicator Data'!#REF!="No Data",1,IF(#REF!&lt;&gt;"",1,0))</f>
        <v>#REF!</v>
      </c>
      <c r="AR95" s="208" t="e">
        <f>IF('Crisis Indicator Data'!#REF!="No Data",1,IF(#REF!&lt;&gt;"",1,0))</f>
        <v>#REF!</v>
      </c>
      <c r="AS95" s="208" t="e">
        <f>IF('Crisis Indicator Data'!#REF!="No Data",1,IF(#REF!&lt;&gt;"",1,0))</f>
        <v>#REF!</v>
      </c>
      <c r="AT95" s="208" t="e">
        <f>IF('Crisis Indicator Data'!#REF!="No Data",1,IF(#REF!&lt;&gt;"",1,0))</f>
        <v>#REF!</v>
      </c>
      <c r="AU95" s="208" t="e">
        <f>IF('Crisis Indicator Data'!#REF!="No Data",1,IF(#REF!&lt;&gt;"",1,0))</f>
        <v>#REF!</v>
      </c>
      <c r="AV95" s="208" t="e">
        <f>IF('Crisis Indicator Data'!#REF!="No Data",1,IF(#REF!&lt;&gt;"",1,0))</f>
        <v>#REF!</v>
      </c>
      <c r="AW95" s="208" t="e">
        <f>IF('Crisis Indicator Data'!#REF!="No Data",1,IF(#REF!&lt;&gt;"",1,0))</f>
        <v>#REF!</v>
      </c>
      <c r="AX95" s="208" t="e">
        <f>IF('Crisis Indicator Data'!#REF!="No Data",1,IF(#REF!&lt;&gt;"",1,0))</f>
        <v>#REF!</v>
      </c>
      <c r="AY95" s="208" t="e">
        <f>IF('Crisis Indicator Data'!#REF!="No Data",1,IF(#REF!&lt;&gt;"",1,0))</f>
        <v>#REF!</v>
      </c>
      <c r="AZ95" s="208" t="e">
        <f>IF('Crisis Indicator Data'!#REF!="No Data",1,IF(#REF!&lt;&gt;"",1,0))</f>
        <v>#REF!</v>
      </c>
      <c r="BA95" t="e">
        <f t="shared" si="4"/>
        <v>#REF!</v>
      </c>
      <c r="BB95" s="22" t="e">
        <f t="shared" si="5"/>
        <v>#REF!</v>
      </c>
    </row>
    <row r="96" spans="1:54" x14ac:dyDescent="0.35">
      <c r="A96" t="s">
        <v>7521</v>
      </c>
      <c r="B96" s="208" t="e">
        <f>IF('Crisis Indicator Data'!#REF!="No Data",1,IF(#REF!&lt;&gt;"",1,0))</f>
        <v>#REF!</v>
      </c>
      <c r="C96" s="208" t="e">
        <f>IF('Crisis Indicator Data'!#REF!="No Data",1,IF(#REF!&lt;&gt;"",1,0))</f>
        <v>#REF!</v>
      </c>
      <c r="D96" s="208" t="e">
        <f>IF('Crisis Indicator Data'!#REF!="No Data",1,IF(#REF!&lt;&gt;"",1,0))</f>
        <v>#REF!</v>
      </c>
      <c r="E96" s="208" t="e">
        <f>IF('Crisis Indicator Data'!#REF!="No Data",1,IF(#REF!&lt;&gt;"",1,0))</f>
        <v>#REF!</v>
      </c>
      <c r="F96" s="208" t="e">
        <f>IF('Crisis Indicator Data'!#REF!="No Data",1,IF(#REF!&lt;&gt;"",1,0))</f>
        <v>#REF!</v>
      </c>
      <c r="G96" s="208" t="e">
        <f>IF('Crisis Indicator Data'!#REF!="No Data",1,IF(#REF!&lt;&gt;"",1,0))</f>
        <v>#REF!</v>
      </c>
      <c r="H96" s="208" t="e">
        <f>IF('Crisis Indicator Data'!#REF!="No Data",1,IF(#REF!&lt;&gt;"",1,0))</f>
        <v>#REF!</v>
      </c>
      <c r="I96" s="208" t="e">
        <f>IF('Crisis Indicator Data'!#REF!="No Data",1,IF(#REF!&lt;&gt;"",1,0))</f>
        <v>#REF!</v>
      </c>
      <c r="J96" s="208" t="e">
        <f>IF('Crisis Indicator Data'!#REF!="No Data",1,IF(#REF!&lt;&gt;"",1,0))</f>
        <v>#REF!</v>
      </c>
      <c r="K96" s="208" t="e">
        <f>IF('Crisis Indicator Data'!#REF!="No Data",1,IF(#REF!&lt;&gt;"",1,0))</f>
        <v>#REF!</v>
      </c>
      <c r="L96" s="208" t="e">
        <f>IF('Crisis Indicator Data'!#REF!="No Data",1,IF(#REF!&lt;&gt;"",1,0))</f>
        <v>#REF!</v>
      </c>
      <c r="M96" s="208" t="e">
        <f>IF('Crisis Indicator Data'!#REF!="No Data",1,IF(#REF!&lt;&gt;"",1,0))</f>
        <v>#REF!</v>
      </c>
      <c r="N96" s="208" t="e">
        <f>IF('Crisis Indicator Data'!#REF!="No Data",1,IF(#REF!&lt;&gt;"",1,0))</f>
        <v>#REF!</v>
      </c>
      <c r="O96" s="208" t="e">
        <f>IF('Crisis Indicator Data'!#REF!="No Data",1,IF(#REF!&lt;&gt;"",1,0))</f>
        <v>#REF!</v>
      </c>
      <c r="P96" s="208" t="e">
        <f>IF('Crisis Indicator Data'!#REF!="No Data",1,IF(#REF!&lt;&gt;"",1,0))</f>
        <v>#REF!</v>
      </c>
      <c r="Q96" s="208" t="e">
        <f>IF('Crisis Indicator Data'!#REF!="No Data",1,IF(#REF!&lt;&gt;"",1,0))</f>
        <v>#REF!</v>
      </c>
      <c r="R96" s="208" t="e">
        <f>IF('Crisis Indicator Data'!#REF!="No Data",1,IF(#REF!&lt;&gt;"",1,0))</f>
        <v>#REF!</v>
      </c>
      <c r="S96" s="208" t="e">
        <f>IF('Crisis Indicator Data'!#REF!="No Data",1,IF(#REF!&lt;&gt;"",1,0))</f>
        <v>#REF!</v>
      </c>
      <c r="T96" s="208" t="e">
        <f>IF('Crisis Indicator Data'!#REF!="No Data",1,IF(#REF!&lt;&gt;"",1,0))</f>
        <v>#REF!</v>
      </c>
      <c r="U96" s="208" t="e">
        <f>IF('Crisis Indicator Data'!#REF!="No Data",1,IF(#REF!&lt;&gt;"",1,0))</f>
        <v>#REF!</v>
      </c>
      <c r="V96" s="208" t="e">
        <f>IF('Crisis Indicator Data'!#REF!="No Data",1,IF(#REF!&lt;&gt;"",1,0))</f>
        <v>#REF!</v>
      </c>
      <c r="W96" s="208" t="e">
        <f>IF('Crisis Indicator Data'!#REF!="No Data",1,IF(#REF!&lt;&gt;"",1,0))</f>
        <v>#REF!</v>
      </c>
      <c r="X96" s="208" t="e">
        <f>IF('Crisis Indicator Data'!#REF!="No Data",1,IF(#REF!&lt;&gt;"",1,0))</f>
        <v>#REF!</v>
      </c>
      <c r="Y96" s="208" t="e">
        <f>IF('Crisis Indicator Data'!#REF!="No Data",1,IF(#REF!&lt;&gt;"",1,0))</f>
        <v>#REF!</v>
      </c>
      <c r="Z96" s="208" t="e">
        <f>IF('Crisis Indicator Data'!#REF!="No Data",1,IF(#REF!&lt;&gt;"",1,0))</f>
        <v>#REF!</v>
      </c>
      <c r="AA96" s="208" t="e">
        <f>IF('Crisis Indicator Data'!#REF!="No Data",1,IF(#REF!&lt;&gt;"",1,0))</f>
        <v>#REF!</v>
      </c>
      <c r="AB96" s="208" t="e">
        <f>IF('Crisis Indicator Data'!#REF!="No Data",1,IF(#REF!&lt;&gt;"",1,0))</f>
        <v>#REF!</v>
      </c>
      <c r="AC96" s="208" t="e">
        <f>IF('Crisis Indicator Data'!#REF!="No Data",1,IF(#REF!&lt;&gt;"",1,0))</f>
        <v>#REF!</v>
      </c>
      <c r="AD96" s="208" t="e">
        <f>IF('Crisis Indicator Data'!#REF!="No Data",1,IF(#REF!&lt;&gt;"",1,0))</f>
        <v>#REF!</v>
      </c>
      <c r="AE96" s="208" t="e">
        <f>IF('Crisis Indicator Data'!#REF!="No Data",1,IF(#REF!&lt;&gt;"",1,0))</f>
        <v>#REF!</v>
      </c>
      <c r="AF96" s="208" t="e">
        <f>IF('Crisis Indicator Data'!#REF!="No Data",1,IF(#REF!&lt;&gt;"",1,0))</f>
        <v>#REF!</v>
      </c>
      <c r="AG96" s="208" t="e">
        <f>IF('Crisis Indicator Data'!#REF!="No Data",1,IF(#REF!&lt;&gt;"",1,0))</f>
        <v>#REF!</v>
      </c>
      <c r="AH96" s="208" t="e">
        <f>IF('Crisis Indicator Data'!#REF!="No Data",1,IF(#REF!&lt;&gt;"",1,0))</f>
        <v>#REF!</v>
      </c>
      <c r="AI96" s="208" t="e">
        <f>IF('Crisis Indicator Data'!#REF!="No Data",1,IF(#REF!&lt;&gt;"",1,0))</f>
        <v>#REF!</v>
      </c>
      <c r="AJ96" s="208" t="e">
        <f>IF('Crisis Indicator Data'!#REF!="No Data",1,IF(#REF!&lt;&gt;"",1,0))</f>
        <v>#REF!</v>
      </c>
      <c r="AK96" s="208" t="e">
        <f>IF('Crisis Indicator Data'!#REF!="No Data",1,IF(#REF!&lt;&gt;"",1,0))</f>
        <v>#REF!</v>
      </c>
      <c r="AL96" s="208" t="e">
        <f>IF('Crisis Indicator Data'!#REF!="No Data",1,IF(#REF!&lt;&gt;"",1,0))</f>
        <v>#REF!</v>
      </c>
      <c r="AM96" s="208" t="e">
        <f>IF('Crisis Indicator Data'!#REF!="No Data",1,IF(#REF!&lt;&gt;"",1,0))</f>
        <v>#REF!</v>
      </c>
      <c r="AN96" s="208" t="e">
        <f>IF('Crisis Indicator Data'!#REF!="No Data",1,IF(#REF!&lt;&gt;"",1,0))</f>
        <v>#REF!</v>
      </c>
      <c r="AO96" s="208" t="e">
        <f>IF('Crisis Indicator Data'!#REF!="No Data",1,IF(#REF!&lt;&gt;"",1,0))</f>
        <v>#REF!</v>
      </c>
      <c r="AP96" s="208" t="e">
        <f>IF('Crisis Indicator Data'!#REF!="No Data",1,IF(#REF!&lt;&gt;"",1,0))</f>
        <v>#REF!</v>
      </c>
      <c r="AQ96" s="208" t="e">
        <f>IF('Crisis Indicator Data'!#REF!="No Data",1,IF(#REF!&lt;&gt;"",1,0))</f>
        <v>#REF!</v>
      </c>
      <c r="AR96" s="208" t="e">
        <f>IF('Crisis Indicator Data'!#REF!="No Data",1,IF(#REF!&lt;&gt;"",1,0))</f>
        <v>#REF!</v>
      </c>
      <c r="AS96" s="208" t="e">
        <f>IF('Crisis Indicator Data'!#REF!="No Data",1,IF(#REF!&lt;&gt;"",1,0))</f>
        <v>#REF!</v>
      </c>
      <c r="AT96" s="208" t="e">
        <f>IF('Crisis Indicator Data'!#REF!="No Data",1,IF(#REF!&lt;&gt;"",1,0))</f>
        <v>#REF!</v>
      </c>
      <c r="AU96" s="208" t="e">
        <f>IF('Crisis Indicator Data'!#REF!="No Data",1,IF(#REF!&lt;&gt;"",1,0))</f>
        <v>#REF!</v>
      </c>
      <c r="AV96" s="208" t="e">
        <f>IF('Crisis Indicator Data'!#REF!="No Data",1,IF(#REF!&lt;&gt;"",1,0))</f>
        <v>#REF!</v>
      </c>
      <c r="AW96" s="208" t="e">
        <f>IF('Crisis Indicator Data'!#REF!="No Data",1,IF(#REF!&lt;&gt;"",1,0))</f>
        <v>#REF!</v>
      </c>
      <c r="AX96" s="208" t="e">
        <f>IF('Crisis Indicator Data'!#REF!="No Data",1,IF(#REF!&lt;&gt;"",1,0))</f>
        <v>#REF!</v>
      </c>
      <c r="AY96" s="208" t="e">
        <f>IF('Crisis Indicator Data'!#REF!="No Data",1,IF(#REF!&lt;&gt;"",1,0))</f>
        <v>#REF!</v>
      </c>
      <c r="AZ96" s="208" t="e">
        <f>IF('Crisis Indicator Data'!#REF!="No Data",1,IF(#REF!&lt;&gt;"",1,0))</f>
        <v>#REF!</v>
      </c>
      <c r="BA96" t="e">
        <f t="shared" si="4"/>
        <v>#REF!</v>
      </c>
      <c r="BB96" s="22" t="e">
        <f t="shared" si="5"/>
        <v>#REF!</v>
      </c>
    </row>
    <row r="97" spans="1:54" x14ac:dyDescent="0.35">
      <c r="A97" t="s">
        <v>7523</v>
      </c>
      <c r="B97" s="208" t="e">
        <f>IF('Crisis Indicator Data'!#REF!="No Data",1,IF(#REF!&lt;&gt;"",1,0))</f>
        <v>#REF!</v>
      </c>
      <c r="C97" s="208" t="e">
        <f>IF('Crisis Indicator Data'!#REF!="No Data",1,IF(#REF!&lt;&gt;"",1,0))</f>
        <v>#REF!</v>
      </c>
      <c r="D97" s="208" t="e">
        <f>IF('Crisis Indicator Data'!#REF!="No Data",1,IF(#REF!&lt;&gt;"",1,0))</f>
        <v>#REF!</v>
      </c>
      <c r="E97" s="208" t="e">
        <f>IF('Crisis Indicator Data'!#REF!="No Data",1,IF(#REF!&lt;&gt;"",1,0))</f>
        <v>#REF!</v>
      </c>
      <c r="F97" s="208" t="e">
        <f>IF('Crisis Indicator Data'!#REF!="No Data",1,IF(#REF!&lt;&gt;"",1,0))</f>
        <v>#REF!</v>
      </c>
      <c r="G97" s="208" t="e">
        <f>IF('Crisis Indicator Data'!#REF!="No Data",1,IF(#REF!&lt;&gt;"",1,0))</f>
        <v>#REF!</v>
      </c>
      <c r="H97" s="208" t="e">
        <f>IF('Crisis Indicator Data'!#REF!="No Data",1,IF(#REF!&lt;&gt;"",1,0))</f>
        <v>#REF!</v>
      </c>
      <c r="I97" s="208" t="e">
        <f>IF('Crisis Indicator Data'!#REF!="No Data",1,IF(#REF!&lt;&gt;"",1,0))</f>
        <v>#REF!</v>
      </c>
      <c r="J97" s="208" t="e">
        <f>IF('Crisis Indicator Data'!#REF!="No Data",1,IF(#REF!&lt;&gt;"",1,0))</f>
        <v>#REF!</v>
      </c>
      <c r="K97" s="208" t="e">
        <f>IF('Crisis Indicator Data'!#REF!="No Data",1,IF(#REF!&lt;&gt;"",1,0))</f>
        <v>#REF!</v>
      </c>
      <c r="L97" s="208" t="e">
        <f>IF('Crisis Indicator Data'!#REF!="No Data",1,IF(#REF!&lt;&gt;"",1,0))</f>
        <v>#REF!</v>
      </c>
      <c r="M97" s="208" t="e">
        <f>IF('Crisis Indicator Data'!#REF!="No Data",1,IF(#REF!&lt;&gt;"",1,0))</f>
        <v>#REF!</v>
      </c>
      <c r="N97" s="208" t="e">
        <f>IF('Crisis Indicator Data'!#REF!="No Data",1,IF(#REF!&lt;&gt;"",1,0))</f>
        <v>#REF!</v>
      </c>
      <c r="O97" s="208" t="e">
        <f>IF('Crisis Indicator Data'!#REF!="No Data",1,IF(#REF!&lt;&gt;"",1,0))</f>
        <v>#REF!</v>
      </c>
      <c r="P97" s="208" t="e">
        <f>IF('Crisis Indicator Data'!#REF!="No Data",1,IF(#REF!&lt;&gt;"",1,0))</f>
        <v>#REF!</v>
      </c>
      <c r="Q97" s="208" t="e">
        <f>IF('Crisis Indicator Data'!#REF!="No Data",1,IF(#REF!&lt;&gt;"",1,0))</f>
        <v>#REF!</v>
      </c>
      <c r="R97" s="208" t="e">
        <f>IF('Crisis Indicator Data'!#REF!="No Data",1,IF(#REF!&lt;&gt;"",1,0))</f>
        <v>#REF!</v>
      </c>
      <c r="S97" s="208" t="e">
        <f>IF('Crisis Indicator Data'!#REF!="No Data",1,IF(#REF!&lt;&gt;"",1,0))</f>
        <v>#REF!</v>
      </c>
      <c r="T97" s="208" t="e">
        <f>IF('Crisis Indicator Data'!#REF!="No Data",1,IF(#REF!&lt;&gt;"",1,0))</f>
        <v>#REF!</v>
      </c>
      <c r="U97" s="208" t="e">
        <f>IF('Crisis Indicator Data'!#REF!="No Data",1,IF(#REF!&lt;&gt;"",1,0))</f>
        <v>#REF!</v>
      </c>
      <c r="V97" s="208" t="e">
        <f>IF('Crisis Indicator Data'!#REF!="No Data",1,IF(#REF!&lt;&gt;"",1,0))</f>
        <v>#REF!</v>
      </c>
      <c r="W97" s="208" t="e">
        <f>IF('Crisis Indicator Data'!#REF!="No Data",1,IF(#REF!&lt;&gt;"",1,0))</f>
        <v>#REF!</v>
      </c>
      <c r="X97" s="208" t="e">
        <f>IF('Crisis Indicator Data'!#REF!="No Data",1,IF(#REF!&lt;&gt;"",1,0))</f>
        <v>#REF!</v>
      </c>
      <c r="Y97" s="208" t="e">
        <f>IF('Crisis Indicator Data'!#REF!="No Data",1,IF(#REF!&lt;&gt;"",1,0))</f>
        <v>#REF!</v>
      </c>
      <c r="Z97" s="208" t="e">
        <f>IF('Crisis Indicator Data'!#REF!="No Data",1,IF(#REF!&lt;&gt;"",1,0))</f>
        <v>#REF!</v>
      </c>
      <c r="AA97" s="208" t="e">
        <f>IF('Crisis Indicator Data'!#REF!="No Data",1,IF(#REF!&lt;&gt;"",1,0))</f>
        <v>#REF!</v>
      </c>
      <c r="AB97" s="208" t="e">
        <f>IF('Crisis Indicator Data'!#REF!="No Data",1,IF(#REF!&lt;&gt;"",1,0))</f>
        <v>#REF!</v>
      </c>
      <c r="AC97" s="208" t="e">
        <f>IF('Crisis Indicator Data'!#REF!="No Data",1,IF(#REF!&lt;&gt;"",1,0))</f>
        <v>#REF!</v>
      </c>
      <c r="AD97" s="208" t="e">
        <f>IF('Crisis Indicator Data'!#REF!="No Data",1,IF(#REF!&lt;&gt;"",1,0))</f>
        <v>#REF!</v>
      </c>
      <c r="AE97" s="208" t="e">
        <f>IF('Crisis Indicator Data'!#REF!="No Data",1,IF(#REF!&lt;&gt;"",1,0))</f>
        <v>#REF!</v>
      </c>
      <c r="AF97" s="208" t="e">
        <f>IF('Crisis Indicator Data'!#REF!="No Data",1,IF(#REF!&lt;&gt;"",1,0))</f>
        <v>#REF!</v>
      </c>
      <c r="AG97" s="208" t="e">
        <f>IF('Crisis Indicator Data'!#REF!="No Data",1,IF(#REF!&lt;&gt;"",1,0))</f>
        <v>#REF!</v>
      </c>
      <c r="AH97" s="208" t="e">
        <f>IF('Crisis Indicator Data'!#REF!="No Data",1,IF(#REF!&lt;&gt;"",1,0))</f>
        <v>#REF!</v>
      </c>
      <c r="AI97" s="208" t="e">
        <f>IF('Crisis Indicator Data'!#REF!="No Data",1,IF(#REF!&lt;&gt;"",1,0))</f>
        <v>#REF!</v>
      </c>
      <c r="AJ97" s="208" t="e">
        <f>IF('Crisis Indicator Data'!#REF!="No Data",1,IF(#REF!&lt;&gt;"",1,0))</f>
        <v>#REF!</v>
      </c>
      <c r="AK97" s="208" t="e">
        <f>IF('Crisis Indicator Data'!#REF!="No Data",1,IF(#REF!&lt;&gt;"",1,0))</f>
        <v>#REF!</v>
      </c>
      <c r="AL97" s="208" t="e">
        <f>IF('Crisis Indicator Data'!#REF!="No Data",1,IF(#REF!&lt;&gt;"",1,0))</f>
        <v>#REF!</v>
      </c>
      <c r="AM97" s="208" t="e">
        <f>IF('Crisis Indicator Data'!#REF!="No Data",1,IF(#REF!&lt;&gt;"",1,0))</f>
        <v>#REF!</v>
      </c>
      <c r="AN97" s="208" t="e">
        <f>IF('Crisis Indicator Data'!#REF!="No Data",1,IF(#REF!&lt;&gt;"",1,0))</f>
        <v>#REF!</v>
      </c>
      <c r="AO97" s="208" t="e">
        <f>IF('Crisis Indicator Data'!#REF!="No Data",1,IF(#REF!&lt;&gt;"",1,0))</f>
        <v>#REF!</v>
      </c>
      <c r="AP97" s="208" t="e">
        <f>IF('Crisis Indicator Data'!#REF!="No Data",1,IF(#REF!&lt;&gt;"",1,0))</f>
        <v>#REF!</v>
      </c>
      <c r="AQ97" s="208" t="e">
        <f>IF('Crisis Indicator Data'!#REF!="No Data",1,IF(#REF!&lt;&gt;"",1,0))</f>
        <v>#REF!</v>
      </c>
      <c r="AR97" s="208" t="e">
        <f>IF('Crisis Indicator Data'!#REF!="No Data",1,IF(#REF!&lt;&gt;"",1,0))</f>
        <v>#REF!</v>
      </c>
      <c r="AS97" s="208" t="e">
        <f>IF('Crisis Indicator Data'!#REF!="No Data",1,IF(#REF!&lt;&gt;"",1,0))</f>
        <v>#REF!</v>
      </c>
      <c r="AT97" s="208" t="e">
        <f>IF('Crisis Indicator Data'!#REF!="No Data",1,IF(#REF!&lt;&gt;"",1,0))</f>
        <v>#REF!</v>
      </c>
      <c r="AU97" s="208" t="e">
        <f>IF('Crisis Indicator Data'!#REF!="No Data",1,IF(#REF!&lt;&gt;"",1,0))</f>
        <v>#REF!</v>
      </c>
      <c r="AV97" s="208" t="e">
        <f>IF('Crisis Indicator Data'!#REF!="No Data",1,IF(#REF!&lt;&gt;"",1,0))</f>
        <v>#REF!</v>
      </c>
      <c r="AW97" s="208" t="e">
        <f>IF('Crisis Indicator Data'!#REF!="No Data",1,IF(#REF!&lt;&gt;"",1,0))</f>
        <v>#REF!</v>
      </c>
      <c r="AX97" s="208" t="e">
        <f>IF('Crisis Indicator Data'!#REF!="No Data",1,IF(#REF!&lt;&gt;"",1,0))</f>
        <v>#REF!</v>
      </c>
      <c r="AY97" s="208" t="e">
        <f>IF('Crisis Indicator Data'!#REF!="No Data",1,IF(#REF!&lt;&gt;"",1,0))</f>
        <v>#REF!</v>
      </c>
      <c r="AZ97" s="208" t="e">
        <f>IF('Crisis Indicator Data'!#REF!="No Data",1,IF(#REF!&lt;&gt;"",1,0))</f>
        <v>#REF!</v>
      </c>
      <c r="BA97" t="e">
        <f t="shared" si="4"/>
        <v>#REF!</v>
      </c>
      <c r="BB97" s="22" t="e">
        <f t="shared" si="5"/>
        <v>#REF!</v>
      </c>
    </row>
    <row r="98" spans="1:54" x14ac:dyDescent="0.35">
      <c r="A98" t="s">
        <v>7524</v>
      </c>
      <c r="B98" s="208" t="e">
        <f>IF('Crisis Indicator Data'!#REF!="No Data",1,IF(#REF!&lt;&gt;"",1,0))</f>
        <v>#REF!</v>
      </c>
      <c r="C98" s="208" t="e">
        <f>IF('Crisis Indicator Data'!#REF!="No Data",1,IF(#REF!&lt;&gt;"",1,0))</f>
        <v>#REF!</v>
      </c>
      <c r="D98" s="208" t="e">
        <f>IF('Crisis Indicator Data'!#REF!="No Data",1,IF(#REF!&lt;&gt;"",1,0))</f>
        <v>#REF!</v>
      </c>
      <c r="E98" s="208" t="e">
        <f>IF('Crisis Indicator Data'!#REF!="No Data",1,IF(#REF!&lt;&gt;"",1,0))</f>
        <v>#REF!</v>
      </c>
      <c r="F98" s="208" t="e">
        <f>IF('Crisis Indicator Data'!#REF!="No Data",1,IF(#REF!&lt;&gt;"",1,0))</f>
        <v>#REF!</v>
      </c>
      <c r="G98" s="208" t="e">
        <f>IF('Crisis Indicator Data'!#REF!="No Data",1,IF(#REF!&lt;&gt;"",1,0))</f>
        <v>#REF!</v>
      </c>
      <c r="H98" s="208" t="e">
        <f>IF('Crisis Indicator Data'!#REF!="No Data",1,IF(#REF!&lt;&gt;"",1,0))</f>
        <v>#REF!</v>
      </c>
      <c r="I98" s="208" t="e">
        <f>IF('Crisis Indicator Data'!#REF!="No Data",1,IF(#REF!&lt;&gt;"",1,0))</f>
        <v>#REF!</v>
      </c>
      <c r="J98" s="208" t="e">
        <f>IF('Crisis Indicator Data'!#REF!="No Data",1,IF(#REF!&lt;&gt;"",1,0))</f>
        <v>#REF!</v>
      </c>
      <c r="K98" s="208" t="e">
        <f>IF('Crisis Indicator Data'!#REF!="No Data",1,IF(#REF!&lt;&gt;"",1,0))</f>
        <v>#REF!</v>
      </c>
      <c r="L98" s="208" t="e">
        <f>IF('Crisis Indicator Data'!#REF!="No Data",1,IF(#REF!&lt;&gt;"",1,0))</f>
        <v>#REF!</v>
      </c>
      <c r="M98" s="208" t="e">
        <f>IF('Crisis Indicator Data'!#REF!="No Data",1,IF(#REF!&lt;&gt;"",1,0))</f>
        <v>#REF!</v>
      </c>
      <c r="N98" s="208" t="e">
        <f>IF('Crisis Indicator Data'!#REF!="No Data",1,IF(#REF!&lt;&gt;"",1,0))</f>
        <v>#REF!</v>
      </c>
      <c r="O98" s="208" t="e">
        <f>IF('Crisis Indicator Data'!#REF!="No Data",1,IF(#REF!&lt;&gt;"",1,0))</f>
        <v>#REF!</v>
      </c>
      <c r="P98" s="208" t="e">
        <f>IF('Crisis Indicator Data'!#REF!="No Data",1,IF(#REF!&lt;&gt;"",1,0))</f>
        <v>#REF!</v>
      </c>
      <c r="Q98" s="208" t="e">
        <f>IF('Crisis Indicator Data'!#REF!="No Data",1,IF(#REF!&lt;&gt;"",1,0))</f>
        <v>#REF!</v>
      </c>
      <c r="R98" s="208" t="e">
        <f>IF('Crisis Indicator Data'!#REF!="No Data",1,IF(#REF!&lt;&gt;"",1,0))</f>
        <v>#REF!</v>
      </c>
      <c r="S98" s="208" t="e">
        <f>IF('Crisis Indicator Data'!#REF!="No Data",1,IF(#REF!&lt;&gt;"",1,0))</f>
        <v>#REF!</v>
      </c>
      <c r="T98" s="208" t="e">
        <f>IF('Crisis Indicator Data'!#REF!="No Data",1,IF(#REF!&lt;&gt;"",1,0))</f>
        <v>#REF!</v>
      </c>
      <c r="U98" s="208" t="e">
        <f>IF('Crisis Indicator Data'!#REF!="No Data",1,IF(#REF!&lt;&gt;"",1,0))</f>
        <v>#REF!</v>
      </c>
      <c r="V98" s="208" t="e">
        <f>IF('Crisis Indicator Data'!#REF!="No Data",1,IF(#REF!&lt;&gt;"",1,0))</f>
        <v>#REF!</v>
      </c>
      <c r="W98" s="208" t="e">
        <f>IF('Crisis Indicator Data'!#REF!="No Data",1,IF(#REF!&lt;&gt;"",1,0))</f>
        <v>#REF!</v>
      </c>
      <c r="X98" s="208" t="e">
        <f>IF('Crisis Indicator Data'!#REF!="No Data",1,IF(#REF!&lt;&gt;"",1,0))</f>
        <v>#REF!</v>
      </c>
      <c r="Y98" s="208" t="e">
        <f>IF('Crisis Indicator Data'!#REF!="No Data",1,IF(#REF!&lt;&gt;"",1,0))</f>
        <v>#REF!</v>
      </c>
      <c r="Z98" s="208" t="e">
        <f>IF('Crisis Indicator Data'!#REF!="No Data",1,IF(#REF!&lt;&gt;"",1,0))</f>
        <v>#REF!</v>
      </c>
      <c r="AA98" s="208" t="e">
        <f>IF('Crisis Indicator Data'!#REF!="No Data",1,IF(#REF!&lt;&gt;"",1,0))</f>
        <v>#REF!</v>
      </c>
      <c r="AB98" s="208" t="e">
        <f>IF('Crisis Indicator Data'!#REF!="No Data",1,IF(#REF!&lt;&gt;"",1,0))</f>
        <v>#REF!</v>
      </c>
      <c r="AC98" s="208" t="e">
        <f>IF('Crisis Indicator Data'!#REF!="No Data",1,IF(#REF!&lt;&gt;"",1,0))</f>
        <v>#REF!</v>
      </c>
      <c r="AD98" s="208" t="e">
        <f>IF('Crisis Indicator Data'!#REF!="No Data",1,IF(#REF!&lt;&gt;"",1,0))</f>
        <v>#REF!</v>
      </c>
      <c r="AE98" s="208" t="e">
        <f>IF('Crisis Indicator Data'!#REF!="No Data",1,IF(#REF!&lt;&gt;"",1,0))</f>
        <v>#REF!</v>
      </c>
      <c r="AF98" s="208" t="e">
        <f>IF('Crisis Indicator Data'!#REF!="No Data",1,IF(#REF!&lt;&gt;"",1,0))</f>
        <v>#REF!</v>
      </c>
      <c r="AG98" s="208" t="e">
        <f>IF('Crisis Indicator Data'!#REF!="No Data",1,IF(#REF!&lt;&gt;"",1,0))</f>
        <v>#REF!</v>
      </c>
      <c r="AH98" s="208" t="e">
        <f>IF('Crisis Indicator Data'!#REF!="No Data",1,IF(#REF!&lt;&gt;"",1,0))</f>
        <v>#REF!</v>
      </c>
      <c r="AI98" s="208" t="e">
        <f>IF('Crisis Indicator Data'!#REF!="No Data",1,IF(#REF!&lt;&gt;"",1,0))</f>
        <v>#REF!</v>
      </c>
      <c r="AJ98" s="208" t="e">
        <f>IF('Crisis Indicator Data'!#REF!="No Data",1,IF(#REF!&lt;&gt;"",1,0))</f>
        <v>#REF!</v>
      </c>
      <c r="AK98" s="208" t="e">
        <f>IF('Crisis Indicator Data'!#REF!="No Data",1,IF(#REF!&lt;&gt;"",1,0))</f>
        <v>#REF!</v>
      </c>
      <c r="AL98" s="208" t="e">
        <f>IF('Crisis Indicator Data'!#REF!="No Data",1,IF(#REF!&lt;&gt;"",1,0))</f>
        <v>#REF!</v>
      </c>
      <c r="AM98" s="208" t="e">
        <f>IF('Crisis Indicator Data'!#REF!="No Data",1,IF(#REF!&lt;&gt;"",1,0))</f>
        <v>#REF!</v>
      </c>
      <c r="AN98" s="208" t="e">
        <f>IF('Crisis Indicator Data'!#REF!="No Data",1,IF(#REF!&lt;&gt;"",1,0))</f>
        <v>#REF!</v>
      </c>
      <c r="AO98" s="208" t="e">
        <f>IF('Crisis Indicator Data'!#REF!="No Data",1,IF(#REF!&lt;&gt;"",1,0))</f>
        <v>#REF!</v>
      </c>
      <c r="AP98" s="208" t="e">
        <f>IF('Crisis Indicator Data'!#REF!="No Data",1,IF(#REF!&lt;&gt;"",1,0))</f>
        <v>#REF!</v>
      </c>
      <c r="AQ98" s="208" t="e">
        <f>IF('Crisis Indicator Data'!#REF!="No Data",1,IF(#REF!&lt;&gt;"",1,0))</f>
        <v>#REF!</v>
      </c>
      <c r="AR98" s="208" t="e">
        <f>IF('Crisis Indicator Data'!#REF!="No Data",1,IF(#REF!&lt;&gt;"",1,0))</f>
        <v>#REF!</v>
      </c>
      <c r="AS98" s="208" t="e">
        <f>IF('Crisis Indicator Data'!#REF!="No Data",1,IF(#REF!&lt;&gt;"",1,0))</f>
        <v>#REF!</v>
      </c>
      <c r="AT98" s="208" t="e">
        <f>IF('Crisis Indicator Data'!#REF!="No Data",1,IF(#REF!&lt;&gt;"",1,0))</f>
        <v>#REF!</v>
      </c>
      <c r="AU98" s="208" t="e">
        <f>IF('Crisis Indicator Data'!#REF!="No Data",1,IF(#REF!&lt;&gt;"",1,0))</f>
        <v>#REF!</v>
      </c>
      <c r="AV98" s="208" t="e">
        <f>IF('Crisis Indicator Data'!#REF!="No Data",1,IF(#REF!&lt;&gt;"",1,0))</f>
        <v>#REF!</v>
      </c>
      <c r="AW98" s="208" t="e">
        <f>IF('Crisis Indicator Data'!#REF!="No Data",1,IF(#REF!&lt;&gt;"",1,0))</f>
        <v>#REF!</v>
      </c>
      <c r="AX98" s="208" t="e">
        <f>IF('Crisis Indicator Data'!#REF!="No Data",1,IF(#REF!&lt;&gt;"",1,0))</f>
        <v>#REF!</v>
      </c>
      <c r="AY98" s="208" t="e">
        <f>IF('Crisis Indicator Data'!#REF!="No Data",1,IF(#REF!&lt;&gt;"",1,0))</f>
        <v>#REF!</v>
      </c>
      <c r="AZ98" s="208" t="e">
        <f>IF('Crisis Indicator Data'!#REF!="No Data",1,IF(#REF!&lt;&gt;"",1,0))</f>
        <v>#REF!</v>
      </c>
      <c r="BA98" t="e">
        <f t="shared" ref="BA98:BA129" si="6">SUM(B98:AZ98)</f>
        <v>#REF!</v>
      </c>
      <c r="BB98" s="22" t="e">
        <f t="shared" ref="BB98:BB129" si="7">BA98/51</f>
        <v>#REF!</v>
      </c>
    </row>
    <row r="99" spans="1:54" x14ac:dyDescent="0.35">
      <c r="A99" t="s">
        <v>7526</v>
      </c>
      <c r="B99" s="208" t="e">
        <f>IF('Crisis Indicator Data'!#REF!="No Data",1,IF(#REF!&lt;&gt;"",1,0))</f>
        <v>#REF!</v>
      </c>
      <c r="C99" s="208" t="e">
        <f>IF('Crisis Indicator Data'!#REF!="No Data",1,IF(#REF!&lt;&gt;"",1,0))</f>
        <v>#REF!</v>
      </c>
      <c r="D99" s="208" t="e">
        <f>IF('Crisis Indicator Data'!#REF!="No Data",1,IF(#REF!&lt;&gt;"",1,0))</f>
        <v>#REF!</v>
      </c>
      <c r="E99" s="208" t="e">
        <f>IF('Crisis Indicator Data'!#REF!="No Data",1,IF(#REF!&lt;&gt;"",1,0))</f>
        <v>#REF!</v>
      </c>
      <c r="F99" s="208" t="e">
        <f>IF('Crisis Indicator Data'!#REF!="No Data",1,IF(#REF!&lt;&gt;"",1,0))</f>
        <v>#REF!</v>
      </c>
      <c r="G99" s="208" t="e">
        <f>IF('Crisis Indicator Data'!#REF!="No Data",1,IF(#REF!&lt;&gt;"",1,0))</f>
        <v>#REF!</v>
      </c>
      <c r="H99" s="208" t="e">
        <f>IF('Crisis Indicator Data'!#REF!="No Data",1,IF(#REF!&lt;&gt;"",1,0))</f>
        <v>#REF!</v>
      </c>
      <c r="I99" s="208" t="e">
        <f>IF('Crisis Indicator Data'!#REF!="No Data",1,IF(#REF!&lt;&gt;"",1,0))</f>
        <v>#REF!</v>
      </c>
      <c r="J99" s="208" t="e">
        <f>IF('Crisis Indicator Data'!#REF!="No Data",1,IF(#REF!&lt;&gt;"",1,0))</f>
        <v>#REF!</v>
      </c>
      <c r="K99" s="208" t="e">
        <f>IF('Crisis Indicator Data'!#REF!="No Data",1,IF(#REF!&lt;&gt;"",1,0))</f>
        <v>#REF!</v>
      </c>
      <c r="L99" s="208" t="e">
        <f>IF('Crisis Indicator Data'!#REF!="No Data",1,IF(#REF!&lt;&gt;"",1,0))</f>
        <v>#REF!</v>
      </c>
      <c r="M99" s="208" t="e">
        <f>IF('Crisis Indicator Data'!#REF!="No Data",1,IF(#REF!&lt;&gt;"",1,0))</f>
        <v>#REF!</v>
      </c>
      <c r="N99" s="208" t="e">
        <f>IF('Crisis Indicator Data'!#REF!="No Data",1,IF(#REF!&lt;&gt;"",1,0))</f>
        <v>#REF!</v>
      </c>
      <c r="O99" s="208" t="e">
        <f>IF('Crisis Indicator Data'!#REF!="No Data",1,IF(#REF!&lt;&gt;"",1,0))</f>
        <v>#REF!</v>
      </c>
      <c r="P99" s="208" t="e">
        <f>IF('Crisis Indicator Data'!#REF!="No Data",1,IF(#REF!&lt;&gt;"",1,0))</f>
        <v>#REF!</v>
      </c>
      <c r="Q99" s="208" t="e">
        <f>IF('Crisis Indicator Data'!#REF!="No Data",1,IF(#REF!&lt;&gt;"",1,0))</f>
        <v>#REF!</v>
      </c>
      <c r="R99" s="208" t="e">
        <f>IF('Crisis Indicator Data'!#REF!="No Data",1,IF(#REF!&lt;&gt;"",1,0))</f>
        <v>#REF!</v>
      </c>
      <c r="S99" s="208" t="e">
        <f>IF('Crisis Indicator Data'!#REF!="No Data",1,IF(#REF!&lt;&gt;"",1,0))</f>
        <v>#REF!</v>
      </c>
      <c r="T99" s="208" t="e">
        <f>IF('Crisis Indicator Data'!#REF!="No Data",1,IF(#REF!&lt;&gt;"",1,0))</f>
        <v>#REF!</v>
      </c>
      <c r="U99" s="208" t="e">
        <f>IF('Crisis Indicator Data'!#REF!="No Data",1,IF(#REF!&lt;&gt;"",1,0))</f>
        <v>#REF!</v>
      </c>
      <c r="V99" s="208" t="e">
        <f>IF('Crisis Indicator Data'!#REF!="No Data",1,IF(#REF!&lt;&gt;"",1,0))</f>
        <v>#REF!</v>
      </c>
      <c r="W99" s="208" t="e">
        <f>IF('Crisis Indicator Data'!#REF!="No Data",1,IF(#REF!&lt;&gt;"",1,0))</f>
        <v>#REF!</v>
      </c>
      <c r="X99" s="208" t="e">
        <f>IF('Crisis Indicator Data'!#REF!="No Data",1,IF(#REF!&lt;&gt;"",1,0))</f>
        <v>#REF!</v>
      </c>
      <c r="Y99" s="208" t="e">
        <f>IF('Crisis Indicator Data'!#REF!="No Data",1,IF(#REF!&lt;&gt;"",1,0))</f>
        <v>#REF!</v>
      </c>
      <c r="Z99" s="208" t="e">
        <f>IF('Crisis Indicator Data'!#REF!="No Data",1,IF(#REF!&lt;&gt;"",1,0))</f>
        <v>#REF!</v>
      </c>
      <c r="AA99" s="208" t="e">
        <f>IF('Crisis Indicator Data'!#REF!="No Data",1,IF(#REF!&lt;&gt;"",1,0))</f>
        <v>#REF!</v>
      </c>
      <c r="AB99" s="208" t="e">
        <f>IF('Crisis Indicator Data'!#REF!="No Data",1,IF(#REF!&lt;&gt;"",1,0))</f>
        <v>#REF!</v>
      </c>
      <c r="AC99" s="208" t="e">
        <f>IF('Crisis Indicator Data'!#REF!="No Data",1,IF(#REF!&lt;&gt;"",1,0))</f>
        <v>#REF!</v>
      </c>
      <c r="AD99" s="208" t="e">
        <f>IF('Crisis Indicator Data'!#REF!="No Data",1,IF(#REF!&lt;&gt;"",1,0))</f>
        <v>#REF!</v>
      </c>
      <c r="AE99" s="208" t="e">
        <f>IF('Crisis Indicator Data'!#REF!="No Data",1,IF(#REF!&lt;&gt;"",1,0))</f>
        <v>#REF!</v>
      </c>
      <c r="AF99" s="208" t="e">
        <f>IF('Crisis Indicator Data'!#REF!="No Data",1,IF(#REF!&lt;&gt;"",1,0))</f>
        <v>#REF!</v>
      </c>
      <c r="AG99" s="208" t="e">
        <f>IF('Crisis Indicator Data'!#REF!="No Data",1,IF(#REF!&lt;&gt;"",1,0))</f>
        <v>#REF!</v>
      </c>
      <c r="AH99" s="208" t="e">
        <f>IF('Crisis Indicator Data'!#REF!="No Data",1,IF(#REF!&lt;&gt;"",1,0))</f>
        <v>#REF!</v>
      </c>
      <c r="AI99" s="208" t="e">
        <f>IF('Crisis Indicator Data'!#REF!="No Data",1,IF(#REF!&lt;&gt;"",1,0))</f>
        <v>#REF!</v>
      </c>
      <c r="AJ99" s="208" t="e">
        <f>IF('Crisis Indicator Data'!#REF!="No Data",1,IF(#REF!&lt;&gt;"",1,0))</f>
        <v>#REF!</v>
      </c>
      <c r="AK99" s="208" t="e">
        <f>IF('Crisis Indicator Data'!#REF!="No Data",1,IF(#REF!&lt;&gt;"",1,0))</f>
        <v>#REF!</v>
      </c>
      <c r="AL99" s="208" t="e">
        <f>IF('Crisis Indicator Data'!#REF!="No Data",1,IF(#REF!&lt;&gt;"",1,0))</f>
        <v>#REF!</v>
      </c>
      <c r="AM99" s="208" t="e">
        <f>IF('Crisis Indicator Data'!#REF!="No Data",1,IF(#REF!&lt;&gt;"",1,0))</f>
        <v>#REF!</v>
      </c>
      <c r="AN99" s="208" t="e">
        <f>IF('Crisis Indicator Data'!#REF!="No Data",1,IF(#REF!&lt;&gt;"",1,0))</f>
        <v>#REF!</v>
      </c>
      <c r="AO99" s="208" t="e">
        <f>IF('Crisis Indicator Data'!#REF!="No Data",1,IF(#REF!&lt;&gt;"",1,0))</f>
        <v>#REF!</v>
      </c>
      <c r="AP99" s="208" t="e">
        <f>IF('Crisis Indicator Data'!#REF!="No Data",1,IF(#REF!&lt;&gt;"",1,0))</f>
        <v>#REF!</v>
      </c>
      <c r="AQ99" s="208" t="e">
        <f>IF('Crisis Indicator Data'!#REF!="No Data",1,IF(#REF!&lt;&gt;"",1,0))</f>
        <v>#REF!</v>
      </c>
      <c r="AR99" s="208" t="e">
        <f>IF('Crisis Indicator Data'!#REF!="No Data",1,IF(#REF!&lt;&gt;"",1,0))</f>
        <v>#REF!</v>
      </c>
      <c r="AS99" s="208" t="e">
        <f>IF('Crisis Indicator Data'!#REF!="No Data",1,IF(#REF!&lt;&gt;"",1,0))</f>
        <v>#REF!</v>
      </c>
      <c r="AT99" s="208" t="e">
        <f>IF('Crisis Indicator Data'!#REF!="No Data",1,IF(#REF!&lt;&gt;"",1,0))</f>
        <v>#REF!</v>
      </c>
      <c r="AU99" s="208" t="e">
        <f>IF('Crisis Indicator Data'!#REF!="No Data",1,IF(#REF!&lt;&gt;"",1,0))</f>
        <v>#REF!</v>
      </c>
      <c r="AV99" s="208" t="e">
        <f>IF('Crisis Indicator Data'!#REF!="No Data",1,IF(#REF!&lt;&gt;"",1,0))</f>
        <v>#REF!</v>
      </c>
      <c r="AW99" s="208" t="e">
        <f>IF('Crisis Indicator Data'!#REF!="No Data",1,IF(#REF!&lt;&gt;"",1,0))</f>
        <v>#REF!</v>
      </c>
      <c r="AX99" s="208" t="e">
        <f>IF('Crisis Indicator Data'!#REF!="No Data",1,IF(#REF!&lt;&gt;"",1,0))</f>
        <v>#REF!</v>
      </c>
      <c r="AY99" s="208" t="e">
        <f>IF('Crisis Indicator Data'!#REF!="No Data",1,IF(#REF!&lt;&gt;"",1,0))</f>
        <v>#REF!</v>
      </c>
      <c r="AZ99" s="208" t="e">
        <f>IF('Crisis Indicator Data'!#REF!="No Data",1,IF(#REF!&lt;&gt;"",1,0))</f>
        <v>#REF!</v>
      </c>
      <c r="BA99" t="e">
        <f t="shared" si="6"/>
        <v>#REF!</v>
      </c>
      <c r="BB99" s="22" t="e">
        <f t="shared" si="7"/>
        <v>#REF!</v>
      </c>
    </row>
    <row r="100" spans="1:54" x14ac:dyDescent="0.35">
      <c r="A100" t="s">
        <v>7528</v>
      </c>
      <c r="B100" s="208" t="e">
        <f>IF('Crisis Indicator Data'!#REF!="No Data",1,IF(#REF!&lt;&gt;"",1,0))</f>
        <v>#REF!</v>
      </c>
      <c r="C100" s="208" t="e">
        <f>IF('Crisis Indicator Data'!#REF!="No Data",1,IF(#REF!&lt;&gt;"",1,0))</f>
        <v>#REF!</v>
      </c>
      <c r="D100" s="208" t="e">
        <f>IF('Crisis Indicator Data'!#REF!="No Data",1,IF(#REF!&lt;&gt;"",1,0))</f>
        <v>#REF!</v>
      </c>
      <c r="E100" s="208" t="e">
        <f>IF('Crisis Indicator Data'!#REF!="No Data",1,IF(#REF!&lt;&gt;"",1,0))</f>
        <v>#REF!</v>
      </c>
      <c r="F100" s="208" t="e">
        <f>IF('Crisis Indicator Data'!#REF!="No Data",1,IF(#REF!&lt;&gt;"",1,0))</f>
        <v>#REF!</v>
      </c>
      <c r="G100" s="208" t="e">
        <f>IF('Crisis Indicator Data'!#REF!="No Data",1,IF(#REF!&lt;&gt;"",1,0))</f>
        <v>#REF!</v>
      </c>
      <c r="H100" s="208" t="e">
        <f>IF('Crisis Indicator Data'!#REF!="No Data",1,IF(#REF!&lt;&gt;"",1,0))</f>
        <v>#REF!</v>
      </c>
      <c r="I100" s="208" t="e">
        <f>IF('Crisis Indicator Data'!#REF!="No Data",1,IF(#REF!&lt;&gt;"",1,0))</f>
        <v>#REF!</v>
      </c>
      <c r="J100" s="208" t="e">
        <f>IF('Crisis Indicator Data'!#REF!="No Data",1,IF(#REF!&lt;&gt;"",1,0))</f>
        <v>#REF!</v>
      </c>
      <c r="K100" s="208" t="e">
        <f>IF('Crisis Indicator Data'!#REF!="No Data",1,IF(#REF!&lt;&gt;"",1,0))</f>
        <v>#REF!</v>
      </c>
      <c r="L100" s="208" t="e">
        <f>IF('Crisis Indicator Data'!#REF!="No Data",1,IF(#REF!&lt;&gt;"",1,0))</f>
        <v>#REF!</v>
      </c>
      <c r="M100" s="208" t="e">
        <f>IF('Crisis Indicator Data'!#REF!="No Data",1,IF(#REF!&lt;&gt;"",1,0))</f>
        <v>#REF!</v>
      </c>
      <c r="N100" s="208" t="e">
        <f>IF('Crisis Indicator Data'!#REF!="No Data",1,IF(#REF!&lt;&gt;"",1,0))</f>
        <v>#REF!</v>
      </c>
      <c r="O100" s="208" t="e">
        <f>IF('Crisis Indicator Data'!#REF!="No Data",1,IF(#REF!&lt;&gt;"",1,0))</f>
        <v>#REF!</v>
      </c>
      <c r="P100" s="208" t="e">
        <f>IF('Crisis Indicator Data'!#REF!="No Data",1,IF(#REF!&lt;&gt;"",1,0))</f>
        <v>#REF!</v>
      </c>
      <c r="Q100" s="208" t="e">
        <f>IF('Crisis Indicator Data'!#REF!="No Data",1,IF(#REF!&lt;&gt;"",1,0))</f>
        <v>#REF!</v>
      </c>
      <c r="R100" s="208" t="e">
        <f>IF('Crisis Indicator Data'!#REF!="No Data",1,IF(#REF!&lt;&gt;"",1,0))</f>
        <v>#REF!</v>
      </c>
      <c r="S100" s="208" t="e">
        <f>IF('Crisis Indicator Data'!#REF!="No Data",1,IF(#REF!&lt;&gt;"",1,0))</f>
        <v>#REF!</v>
      </c>
      <c r="T100" s="208" t="e">
        <f>IF('Crisis Indicator Data'!#REF!="No Data",1,IF(#REF!&lt;&gt;"",1,0))</f>
        <v>#REF!</v>
      </c>
      <c r="U100" s="208" t="e">
        <f>IF('Crisis Indicator Data'!#REF!="No Data",1,IF(#REF!&lt;&gt;"",1,0))</f>
        <v>#REF!</v>
      </c>
      <c r="V100" s="208" t="e">
        <f>IF('Crisis Indicator Data'!#REF!="No Data",1,IF(#REF!&lt;&gt;"",1,0))</f>
        <v>#REF!</v>
      </c>
      <c r="W100" s="208" t="e">
        <f>IF('Crisis Indicator Data'!#REF!="No Data",1,IF(#REF!&lt;&gt;"",1,0))</f>
        <v>#REF!</v>
      </c>
      <c r="X100" s="208" t="e">
        <f>IF('Crisis Indicator Data'!#REF!="No Data",1,IF(#REF!&lt;&gt;"",1,0))</f>
        <v>#REF!</v>
      </c>
      <c r="Y100" s="208" t="e">
        <f>IF('Crisis Indicator Data'!#REF!="No Data",1,IF(#REF!&lt;&gt;"",1,0))</f>
        <v>#REF!</v>
      </c>
      <c r="Z100" s="208" t="e">
        <f>IF('Crisis Indicator Data'!#REF!="No Data",1,IF(#REF!&lt;&gt;"",1,0))</f>
        <v>#REF!</v>
      </c>
      <c r="AA100" s="208" t="e">
        <f>IF('Crisis Indicator Data'!#REF!="No Data",1,IF(#REF!&lt;&gt;"",1,0))</f>
        <v>#REF!</v>
      </c>
      <c r="AB100" s="208" t="e">
        <f>IF('Crisis Indicator Data'!#REF!="No Data",1,IF(#REF!&lt;&gt;"",1,0))</f>
        <v>#REF!</v>
      </c>
      <c r="AC100" s="208" t="e">
        <f>IF('Crisis Indicator Data'!#REF!="No Data",1,IF(#REF!&lt;&gt;"",1,0))</f>
        <v>#REF!</v>
      </c>
      <c r="AD100" s="208" t="e">
        <f>IF('Crisis Indicator Data'!#REF!="No Data",1,IF(#REF!&lt;&gt;"",1,0))</f>
        <v>#REF!</v>
      </c>
      <c r="AE100" s="208" t="e">
        <f>IF('Crisis Indicator Data'!#REF!="No Data",1,IF(#REF!&lt;&gt;"",1,0))</f>
        <v>#REF!</v>
      </c>
      <c r="AF100" s="208" t="e">
        <f>IF('Crisis Indicator Data'!#REF!="No Data",1,IF(#REF!&lt;&gt;"",1,0))</f>
        <v>#REF!</v>
      </c>
      <c r="AG100" s="208" t="e">
        <f>IF('Crisis Indicator Data'!#REF!="No Data",1,IF(#REF!&lt;&gt;"",1,0))</f>
        <v>#REF!</v>
      </c>
      <c r="AH100" s="208" t="e">
        <f>IF('Crisis Indicator Data'!#REF!="No Data",1,IF(#REF!&lt;&gt;"",1,0))</f>
        <v>#REF!</v>
      </c>
      <c r="AI100" s="208" t="e">
        <f>IF('Crisis Indicator Data'!#REF!="No Data",1,IF(#REF!&lt;&gt;"",1,0))</f>
        <v>#REF!</v>
      </c>
      <c r="AJ100" s="208" t="e">
        <f>IF('Crisis Indicator Data'!#REF!="No Data",1,IF(#REF!&lt;&gt;"",1,0))</f>
        <v>#REF!</v>
      </c>
      <c r="AK100" s="208" t="e">
        <f>IF('Crisis Indicator Data'!#REF!="No Data",1,IF(#REF!&lt;&gt;"",1,0))</f>
        <v>#REF!</v>
      </c>
      <c r="AL100" s="208" t="e">
        <f>IF('Crisis Indicator Data'!#REF!="No Data",1,IF(#REF!&lt;&gt;"",1,0))</f>
        <v>#REF!</v>
      </c>
      <c r="AM100" s="208" t="e">
        <f>IF('Crisis Indicator Data'!#REF!="No Data",1,IF(#REF!&lt;&gt;"",1,0))</f>
        <v>#REF!</v>
      </c>
      <c r="AN100" s="208" t="e">
        <f>IF('Crisis Indicator Data'!#REF!="No Data",1,IF(#REF!&lt;&gt;"",1,0))</f>
        <v>#REF!</v>
      </c>
      <c r="AO100" s="208" t="e">
        <f>IF('Crisis Indicator Data'!#REF!="No Data",1,IF(#REF!&lt;&gt;"",1,0))</f>
        <v>#REF!</v>
      </c>
      <c r="AP100" s="208" t="e">
        <f>IF('Crisis Indicator Data'!#REF!="No Data",1,IF(#REF!&lt;&gt;"",1,0))</f>
        <v>#REF!</v>
      </c>
      <c r="AQ100" s="208" t="e">
        <f>IF('Crisis Indicator Data'!#REF!="No Data",1,IF(#REF!&lt;&gt;"",1,0))</f>
        <v>#REF!</v>
      </c>
      <c r="AR100" s="208" t="e">
        <f>IF('Crisis Indicator Data'!#REF!="No Data",1,IF(#REF!&lt;&gt;"",1,0))</f>
        <v>#REF!</v>
      </c>
      <c r="AS100" s="208" t="e">
        <f>IF('Crisis Indicator Data'!#REF!="No Data",1,IF(#REF!&lt;&gt;"",1,0))</f>
        <v>#REF!</v>
      </c>
      <c r="AT100" s="208" t="e">
        <f>IF('Crisis Indicator Data'!#REF!="No Data",1,IF(#REF!&lt;&gt;"",1,0))</f>
        <v>#REF!</v>
      </c>
      <c r="AU100" s="208" t="e">
        <f>IF('Crisis Indicator Data'!#REF!="No Data",1,IF(#REF!&lt;&gt;"",1,0))</f>
        <v>#REF!</v>
      </c>
      <c r="AV100" s="208" t="e">
        <f>IF('Crisis Indicator Data'!#REF!="No Data",1,IF(#REF!&lt;&gt;"",1,0))</f>
        <v>#REF!</v>
      </c>
      <c r="AW100" s="208" t="e">
        <f>IF('Crisis Indicator Data'!#REF!="No Data",1,IF(#REF!&lt;&gt;"",1,0))</f>
        <v>#REF!</v>
      </c>
      <c r="AX100" s="208" t="e">
        <f>IF('Crisis Indicator Data'!#REF!="No Data",1,IF(#REF!&lt;&gt;"",1,0))</f>
        <v>#REF!</v>
      </c>
      <c r="AY100" s="208" t="e">
        <f>IF('Crisis Indicator Data'!#REF!="No Data",1,IF(#REF!&lt;&gt;"",1,0))</f>
        <v>#REF!</v>
      </c>
      <c r="AZ100" s="208" t="e">
        <f>IF('Crisis Indicator Data'!#REF!="No Data",1,IF(#REF!&lt;&gt;"",1,0))</f>
        <v>#REF!</v>
      </c>
      <c r="BA100" t="e">
        <f t="shared" si="6"/>
        <v>#REF!</v>
      </c>
      <c r="BB100" s="22" t="e">
        <f t="shared" si="7"/>
        <v>#REF!</v>
      </c>
    </row>
    <row r="101" spans="1:54" x14ac:dyDescent="0.35">
      <c r="A101" t="s">
        <v>7530</v>
      </c>
      <c r="B101" s="208" t="e">
        <f>IF('Crisis Indicator Data'!#REF!="No Data",1,IF(#REF!&lt;&gt;"",1,0))</f>
        <v>#REF!</v>
      </c>
      <c r="C101" s="208" t="e">
        <f>IF('Crisis Indicator Data'!#REF!="No Data",1,IF(#REF!&lt;&gt;"",1,0))</f>
        <v>#REF!</v>
      </c>
      <c r="D101" s="208" t="e">
        <f>IF('Crisis Indicator Data'!#REF!="No Data",1,IF(#REF!&lt;&gt;"",1,0))</f>
        <v>#REF!</v>
      </c>
      <c r="E101" s="208" t="e">
        <f>IF('Crisis Indicator Data'!#REF!="No Data",1,IF(#REF!&lt;&gt;"",1,0))</f>
        <v>#REF!</v>
      </c>
      <c r="F101" s="208" t="e">
        <f>IF('Crisis Indicator Data'!#REF!="No Data",1,IF(#REF!&lt;&gt;"",1,0))</f>
        <v>#REF!</v>
      </c>
      <c r="G101" s="208" t="e">
        <f>IF('Crisis Indicator Data'!#REF!="No Data",1,IF(#REF!&lt;&gt;"",1,0))</f>
        <v>#REF!</v>
      </c>
      <c r="H101" s="208" t="e">
        <f>IF('Crisis Indicator Data'!#REF!="No Data",1,IF(#REF!&lt;&gt;"",1,0))</f>
        <v>#REF!</v>
      </c>
      <c r="I101" s="208" t="e">
        <f>IF('Crisis Indicator Data'!#REF!="No Data",1,IF(#REF!&lt;&gt;"",1,0))</f>
        <v>#REF!</v>
      </c>
      <c r="J101" s="208" t="e">
        <f>IF('Crisis Indicator Data'!#REF!="No Data",1,IF(#REF!&lt;&gt;"",1,0))</f>
        <v>#REF!</v>
      </c>
      <c r="K101" s="208" t="e">
        <f>IF('Crisis Indicator Data'!#REF!="No Data",1,IF(#REF!&lt;&gt;"",1,0))</f>
        <v>#REF!</v>
      </c>
      <c r="L101" s="208" t="e">
        <f>IF('Crisis Indicator Data'!#REF!="No Data",1,IF(#REF!&lt;&gt;"",1,0))</f>
        <v>#REF!</v>
      </c>
      <c r="M101" s="208" t="e">
        <f>IF('Crisis Indicator Data'!#REF!="No Data",1,IF(#REF!&lt;&gt;"",1,0))</f>
        <v>#REF!</v>
      </c>
      <c r="N101" s="208" t="e">
        <f>IF('Crisis Indicator Data'!#REF!="No Data",1,IF(#REF!&lt;&gt;"",1,0))</f>
        <v>#REF!</v>
      </c>
      <c r="O101" s="208" t="e">
        <f>IF('Crisis Indicator Data'!#REF!="No Data",1,IF(#REF!&lt;&gt;"",1,0))</f>
        <v>#REF!</v>
      </c>
      <c r="P101" s="208" t="e">
        <f>IF('Crisis Indicator Data'!#REF!="No Data",1,IF(#REF!&lt;&gt;"",1,0))</f>
        <v>#REF!</v>
      </c>
      <c r="Q101" s="208" t="e">
        <f>IF('Crisis Indicator Data'!#REF!="No Data",1,IF(#REF!&lt;&gt;"",1,0))</f>
        <v>#REF!</v>
      </c>
      <c r="R101" s="208" t="e">
        <f>IF('Crisis Indicator Data'!#REF!="No Data",1,IF(#REF!&lt;&gt;"",1,0))</f>
        <v>#REF!</v>
      </c>
      <c r="S101" s="208" t="e">
        <f>IF('Crisis Indicator Data'!#REF!="No Data",1,IF(#REF!&lt;&gt;"",1,0))</f>
        <v>#REF!</v>
      </c>
      <c r="T101" s="208" t="e">
        <f>IF('Crisis Indicator Data'!#REF!="No Data",1,IF(#REF!&lt;&gt;"",1,0))</f>
        <v>#REF!</v>
      </c>
      <c r="U101" s="208" t="e">
        <f>IF('Crisis Indicator Data'!#REF!="No Data",1,IF(#REF!&lt;&gt;"",1,0))</f>
        <v>#REF!</v>
      </c>
      <c r="V101" s="208" t="e">
        <f>IF('Crisis Indicator Data'!#REF!="No Data",1,IF(#REF!&lt;&gt;"",1,0))</f>
        <v>#REF!</v>
      </c>
      <c r="W101" s="208" t="e">
        <f>IF('Crisis Indicator Data'!#REF!="No Data",1,IF(#REF!&lt;&gt;"",1,0))</f>
        <v>#REF!</v>
      </c>
      <c r="X101" s="208" t="e">
        <f>IF('Crisis Indicator Data'!#REF!="No Data",1,IF(#REF!&lt;&gt;"",1,0))</f>
        <v>#REF!</v>
      </c>
      <c r="Y101" s="208" t="e">
        <f>IF('Crisis Indicator Data'!#REF!="No Data",1,IF(#REF!&lt;&gt;"",1,0))</f>
        <v>#REF!</v>
      </c>
      <c r="Z101" s="208" t="e">
        <f>IF('Crisis Indicator Data'!#REF!="No Data",1,IF(#REF!&lt;&gt;"",1,0))</f>
        <v>#REF!</v>
      </c>
      <c r="AA101" s="208" t="e">
        <f>IF('Crisis Indicator Data'!#REF!="No Data",1,IF(#REF!&lt;&gt;"",1,0))</f>
        <v>#REF!</v>
      </c>
      <c r="AB101" s="208" t="e">
        <f>IF('Crisis Indicator Data'!#REF!="No Data",1,IF(#REF!&lt;&gt;"",1,0))</f>
        <v>#REF!</v>
      </c>
      <c r="AC101" s="208" t="e">
        <f>IF('Crisis Indicator Data'!#REF!="No Data",1,IF(#REF!&lt;&gt;"",1,0))</f>
        <v>#REF!</v>
      </c>
      <c r="AD101" s="208" t="e">
        <f>IF('Crisis Indicator Data'!#REF!="No Data",1,IF(#REF!&lt;&gt;"",1,0))</f>
        <v>#REF!</v>
      </c>
      <c r="AE101" s="208" t="e">
        <f>IF('Crisis Indicator Data'!#REF!="No Data",1,IF(#REF!&lt;&gt;"",1,0))</f>
        <v>#REF!</v>
      </c>
      <c r="AF101" s="208" t="e">
        <f>IF('Crisis Indicator Data'!#REF!="No Data",1,IF(#REF!&lt;&gt;"",1,0))</f>
        <v>#REF!</v>
      </c>
      <c r="AG101" s="208" t="e">
        <f>IF('Crisis Indicator Data'!#REF!="No Data",1,IF(#REF!&lt;&gt;"",1,0))</f>
        <v>#REF!</v>
      </c>
      <c r="AH101" s="208" t="e">
        <f>IF('Crisis Indicator Data'!#REF!="No Data",1,IF(#REF!&lt;&gt;"",1,0))</f>
        <v>#REF!</v>
      </c>
      <c r="AI101" s="208" t="e">
        <f>IF('Crisis Indicator Data'!#REF!="No Data",1,IF(#REF!&lt;&gt;"",1,0))</f>
        <v>#REF!</v>
      </c>
      <c r="AJ101" s="208" t="e">
        <f>IF('Crisis Indicator Data'!#REF!="No Data",1,IF(#REF!&lt;&gt;"",1,0))</f>
        <v>#REF!</v>
      </c>
      <c r="AK101" s="208" t="e">
        <f>IF('Crisis Indicator Data'!#REF!="No Data",1,IF(#REF!&lt;&gt;"",1,0))</f>
        <v>#REF!</v>
      </c>
      <c r="AL101" s="208" t="e">
        <f>IF('Crisis Indicator Data'!#REF!="No Data",1,IF(#REF!&lt;&gt;"",1,0))</f>
        <v>#REF!</v>
      </c>
      <c r="AM101" s="208" t="e">
        <f>IF('Crisis Indicator Data'!#REF!="No Data",1,IF(#REF!&lt;&gt;"",1,0))</f>
        <v>#REF!</v>
      </c>
      <c r="AN101" s="208" t="e">
        <f>IF('Crisis Indicator Data'!#REF!="No Data",1,IF(#REF!&lt;&gt;"",1,0))</f>
        <v>#REF!</v>
      </c>
      <c r="AO101" s="208" t="e">
        <f>IF('Crisis Indicator Data'!#REF!="No Data",1,IF(#REF!&lt;&gt;"",1,0))</f>
        <v>#REF!</v>
      </c>
      <c r="AP101" s="208" t="e">
        <f>IF('Crisis Indicator Data'!#REF!="No Data",1,IF(#REF!&lt;&gt;"",1,0))</f>
        <v>#REF!</v>
      </c>
      <c r="AQ101" s="208" t="e">
        <f>IF('Crisis Indicator Data'!#REF!="No Data",1,IF(#REF!&lt;&gt;"",1,0))</f>
        <v>#REF!</v>
      </c>
      <c r="AR101" s="208" t="e">
        <f>IF('Crisis Indicator Data'!#REF!="No Data",1,IF(#REF!&lt;&gt;"",1,0))</f>
        <v>#REF!</v>
      </c>
      <c r="AS101" s="208" t="e">
        <f>IF('Crisis Indicator Data'!#REF!="No Data",1,IF(#REF!&lt;&gt;"",1,0))</f>
        <v>#REF!</v>
      </c>
      <c r="AT101" s="208" t="e">
        <f>IF('Crisis Indicator Data'!#REF!="No Data",1,IF(#REF!&lt;&gt;"",1,0))</f>
        <v>#REF!</v>
      </c>
      <c r="AU101" s="208" t="e">
        <f>IF('Crisis Indicator Data'!#REF!="No Data",1,IF(#REF!&lt;&gt;"",1,0))</f>
        <v>#REF!</v>
      </c>
      <c r="AV101" s="208" t="e">
        <f>IF('Crisis Indicator Data'!#REF!="No Data",1,IF(#REF!&lt;&gt;"",1,0))</f>
        <v>#REF!</v>
      </c>
      <c r="AW101" s="208" t="e">
        <f>IF('Crisis Indicator Data'!#REF!="No Data",1,IF(#REF!&lt;&gt;"",1,0))</f>
        <v>#REF!</v>
      </c>
      <c r="AX101" s="208" t="e">
        <f>IF('Crisis Indicator Data'!#REF!="No Data",1,IF(#REF!&lt;&gt;"",1,0))</f>
        <v>#REF!</v>
      </c>
      <c r="AY101" s="208" t="e">
        <f>IF('Crisis Indicator Data'!#REF!="No Data",1,IF(#REF!&lt;&gt;"",1,0))</f>
        <v>#REF!</v>
      </c>
      <c r="AZ101" s="208" t="e">
        <f>IF('Crisis Indicator Data'!#REF!="No Data",1,IF(#REF!&lt;&gt;"",1,0))</f>
        <v>#REF!</v>
      </c>
      <c r="BA101" t="e">
        <f t="shared" si="6"/>
        <v>#REF!</v>
      </c>
      <c r="BB101" s="22" t="e">
        <f t="shared" si="7"/>
        <v>#REF!</v>
      </c>
    </row>
    <row r="102" spans="1:54" x14ac:dyDescent="0.35">
      <c r="A102" t="s">
        <v>7533</v>
      </c>
      <c r="B102" s="208" t="e">
        <f>IF('Crisis Indicator Data'!#REF!="No Data",1,IF(#REF!&lt;&gt;"",1,0))</f>
        <v>#REF!</v>
      </c>
      <c r="C102" s="208" t="e">
        <f>IF('Crisis Indicator Data'!#REF!="No Data",1,IF(#REF!&lt;&gt;"",1,0))</f>
        <v>#REF!</v>
      </c>
      <c r="D102" s="208" t="e">
        <f>IF('Crisis Indicator Data'!#REF!="No Data",1,IF(#REF!&lt;&gt;"",1,0))</f>
        <v>#REF!</v>
      </c>
      <c r="E102" s="208" t="e">
        <f>IF('Crisis Indicator Data'!#REF!="No Data",1,IF(#REF!&lt;&gt;"",1,0))</f>
        <v>#REF!</v>
      </c>
      <c r="F102" s="208" t="e">
        <f>IF('Crisis Indicator Data'!#REF!="No Data",1,IF(#REF!&lt;&gt;"",1,0))</f>
        <v>#REF!</v>
      </c>
      <c r="G102" s="208" t="e">
        <f>IF('Crisis Indicator Data'!#REF!="No Data",1,IF(#REF!&lt;&gt;"",1,0))</f>
        <v>#REF!</v>
      </c>
      <c r="H102" s="208" t="e">
        <f>IF('Crisis Indicator Data'!#REF!="No Data",1,IF(#REF!&lt;&gt;"",1,0))</f>
        <v>#REF!</v>
      </c>
      <c r="I102" s="208" t="e">
        <f>IF('Crisis Indicator Data'!#REF!="No Data",1,IF(#REF!&lt;&gt;"",1,0))</f>
        <v>#REF!</v>
      </c>
      <c r="J102" s="208" t="e">
        <f>IF('Crisis Indicator Data'!#REF!="No Data",1,IF(#REF!&lt;&gt;"",1,0))</f>
        <v>#REF!</v>
      </c>
      <c r="K102" s="208" t="e">
        <f>IF('Crisis Indicator Data'!#REF!="No Data",1,IF(#REF!&lt;&gt;"",1,0))</f>
        <v>#REF!</v>
      </c>
      <c r="L102" s="208" t="e">
        <f>IF('Crisis Indicator Data'!#REF!="No Data",1,IF(#REF!&lt;&gt;"",1,0))</f>
        <v>#REF!</v>
      </c>
      <c r="M102" s="208" t="e">
        <f>IF('Crisis Indicator Data'!#REF!="No Data",1,IF(#REF!&lt;&gt;"",1,0))</f>
        <v>#REF!</v>
      </c>
      <c r="N102" s="208" t="e">
        <f>IF('Crisis Indicator Data'!#REF!="No Data",1,IF(#REF!&lt;&gt;"",1,0))</f>
        <v>#REF!</v>
      </c>
      <c r="O102" s="208" t="e">
        <f>IF('Crisis Indicator Data'!#REF!="No Data",1,IF(#REF!&lt;&gt;"",1,0))</f>
        <v>#REF!</v>
      </c>
      <c r="P102" s="208" t="e">
        <f>IF('Crisis Indicator Data'!#REF!="No Data",1,IF(#REF!&lt;&gt;"",1,0))</f>
        <v>#REF!</v>
      </c>
      <c r="Q102" s="208" t="e">
        <f>IF('Crisis Indicator Data'!#REF!="No Data",1,IF(#REF!&lt;&gt;"",1,0))</f>
        <v>#REF!</v>
      </c>
      <c r="R102" s="208" t="e">
        <f>IF('Crisis Indicator Data'!#REF!="No Data",1,IF(#REF!&lt;&gt;"",1,0))</f>
        <v>#REF!</v>
      </c>
      <c r="S102" s="208" t="e">
        <f>IF('Crisis Indicator Data'!#REF!="No Data",1,IF(#REF!&lt;&gt;"",1,0))</f>
        <v>#REF!</v>
      </c>
      <c r="T102" s="208" t="e">
        <f>IF('Crisis Indicator Data'!#REF!="No Data",1,IF(#REF!&lt;&gt;"",1,0))</f>
        <v>#REF!</v>
      </c>
      <c r="U102" s="208" t="e">
        <f>IF('Crisis Indicator Data'!#REF!="No Data",1,IF(#REF!&lt;&gt;"",1,0))</f>
        <v>#REF!</v>
      </c>
      <c r="V102" s="208" t="e">
        <f>IF('Crisis Indicator Data'!#REF!="No Data",1,IF(#REF!&lt;&gt;"",1,0))</f>
        <v>#REF!</v>
      </c>
      <c r="W102" s="208" t="e">
        <f>IF('Crisis Indicator Data'!#REF!="No Data",1,IF(#REF!&lt;&gt;"",1,0))</f>
        <v>#REF!</v>
      </c>
      <c r="X102" s="208" t="e">
        <f>IF('Crisis Indicator Data'!#REF!="No Data",1,IF(#REF!&lt;&gt;"",1,0))</f>
        <v>#REF!</v>
      </c>
      <c r="Y102" s="208" t="e">
        <f>IF('Crisis Indicator Data'!#REF!="No Data",1,IF(#REF!&lt;&gt;"",1,0))</f>
        <v>#REF!</v>
      </c>
      <c r="Z102" s="208" t="e">
        <f>IF('Crisis Indicator Data'!#REF!="No Data",1,IF(#REF!&lt;&gt;"",1,0))</f>
        <v>#REF!</v>
      </c>
      <c r="AA102" s="208" t="e">
        <f>IF('Crisis Indicator Data'!#REF!="No Data",1,IF(#REF!&lt;&gt;"",1,0))</f>
        <v>#REF!</v>
      </c>
      <c r="AB102" s="208" t="e">
        <f>IF('Crisis Indicator Data'!#REF!="No Data",1,IF(#REF!&lt;&gt;"",1,0))</f>
        <v>#REF!</v>
      </c>
      <c r="AC102" s="208" t="e">
        <f>IF('Crisis Indicator Data'!#REF!="No Data",1,IF(#REF!&lt;&gt;"",1,0))</f>
        <v>#REF!</v>
      </c>
      <c r="AD102" s="208" t="e">
        <f>IF('Crisis Indicator Data'!#REF!="No Data",1,IF(#REF!&lt;&gt;"",1,0))</f>
        <v>#REF!</v>
      </c>
      <c r="AE102" s="208" t="e">
        <f>IF('Crisis Indicator Data'!#REF!="No Data",1,IF(#REF!&lt;&gt;"",1,0))</f>
        <v>#REF!</v>
      </c>
      <c r="AF102" s="208" t="e">
        <f>IF('Crisis Indicator Data'!#REF!="No Data",1,IF(#REF!&lt;&gt;"",1,0))</f>
        <v>#REF!</v>
      </c>
      <c r="AG102" s="208" t="e">
        <f>IF('Crisis Indicator Data'!#REF!="No Data",1,IF(#REF!&lt;&gt;"",1,0))</f>
        <v>#REF!</v>
      </c>
      <c r="AH102" s="208" t="e">
        <f>IF('Crisis Indicator Data'!#REF!="No Data",1,IF(#REF!&lt;&gt;"",1,0))</f>
        <v>#REF!</v>
      </c>
      <c r="AI102" s="208" t="e">
        <f>IF('Crisis Indicator Data'!#REF!="No Data",1,IF(#REF!&lt;&gt;"",1,0))</f>
        <v>#REF!</v>
      </c>
      <c r="AJ102" s="208" t="e">
        <f>IF('Crisis Indicator Data'!#REF!="No Data",1,IF(#REF!&lt;&gt;"",1,0))</f>
        <v>#REF!</v>
      </c>
      <c r="AK102" s="208" t="e">
        <f>IF('Crisis Indicator Data'!#REF!="No Data",1,IF(#REF!&lt;&gt;"",1,0))</f>
        <v>#REF!</v>
      </c>
      <c r="AL102" s="208" t="e">
        <f>IF('Crisis Indicator Data'!#REF!="No Data",1,IF(#REF!&lt;&gt;"",1,0))</f>
        <v>#REF!</v>
      </c>
      <c r="AM102" s="208" t="e">
        <f>IF('Crisis Indicator Data'!#REF!="No Data",1,IF(#REF!&lt;&gt;"",1,0))</f>
        <v>#REF!</v>
      </c>
      <c r="AN102" s="208" t="e">
        <f>IF('Crisis Indicator Data'!#REF!="No Data",1,IF(#REF!&lt;&gt;"",1,0))</f>
        <v>#REF!</v>
      </c>
      <c r="AO102" s="208" t="e">
        <f>IF('Crisis Indicator Data'!#REF!="No Data",1,IF(#REF!&lt;&gt;"",1,0))</f>
        <v>#REF!</v>
      </c>
      <c r="AP102" s="208" t="e">
        <f>IF('Crisis Indicator Data'!#REF!="No Data",1,IF(#REF!&lt;&gt;"",1,0))</f>
        <v>#REF!</v>
      </c>
      <c r="AQ102" s="208" t="e">
        <f>IF('Crisis Indicator Data'!#REF!="No Data",1,IF(#REF!&lt;&gt;"",1,0))</f>
        <v>#REF!</v>
      </c>
      <c r="AR102" s="208" t="e">
        <f>IF('Crisis Indicator Data'!#REF!="No Data",1,IF(#REF!&lt;&gt;"",1,0))</f>
        <v>#REF!</v>
      </c>
      <c r="AS102" s="208" t="e">
        <f>IF('Crisis Indicator Data'!#REF!="No Data",1,IF(#REF!&lt;&gt;"",1,0))</f>
        <v>#REF!</v>
      </c>
      <c r="AT102" s="208" t="e">
        <f>IF('Crisis Indicator Data'!#REF!="No Data",1,IF(#REF!&lt;&gt;"",1,0))</f>
        <v>#REF!</v>
      </c>
      <c r="AU102" s="208" t="e">
        <f>IF('Crisis Indicator Data'!#REF!="No Data",1,IF(#REF!&lt;&gt;"",1,0))</f>
        <v>#REF!</v>
      </c>
      <c r="AV102" s="208" t="e">
        <f>IF('Crisis Indicator Data'!#REF!="No Data",1,IF(#REF!&lt;&gt;"",1,0))</f>
        <v>#REF!</v>
      </c>
      <c r="AW102" s="208" t="e">
        <f>IF('Crisis Indicator Data'!#REF!="No Data",1,IF(#REF!&lt;&gt;"",1,0))</f>
        <v>#REF!</v>
      </c>
      <c r="AX102" s="208" t="e">
        <f>IF('Crisis Indicator Data'!#REF!="No Data",1,IF(#REF!&lt;&gt;"",1,0))</f>
        <v>#REF!</v>
      </c>
      <c r="AY102" s="208" t="e">
        <f>IF('Crisis Indicator Data'!#REF!="No Data",1,IF(#REF!&lt;&gt;"",1,0))</f>
        <v>#REF!</v>
      </c>
      <c r="AZ102" s="208" t="e">
        <f>IF('Crisis Indicator Data'!#REF!="No Data",1,IF(#REF!&lt;&gt;"",1,0))</f>
        <v>#REF!</v>
      </c>
      <c r="BA102" t="e">
        <f t="shared" si="6"/>
        <v>#REF!</v>
      </c>
      <c r="BB102" s="22" t="e">
        <f t="shared" si="7"/>
        <v>#REF!</v>
      </c>
    </row>
    <row r="103" spans="1:54" x14ac:dyDescent="0.35">
      <c r="A103" t="s">
        <v>7534</v>
      </c>
      <c r="B103" s="208" t="e">
        <f>IF('Crisis Indicator Data'!#REF!="No Data",1,IF(#REF!&lt;&gt;"",1,0))</f>
        <v>#REF!</v>
      </c>
      <c r="C103" s="208" t="e">
        <f>IF('Crisis Indicator Data'!#REF!="No Data",1,IF(#REF!&lt;&gt;"",1,0))</f>
        <v>#REF!</v>
      </c>
      <c r="D103" s="208" t="e">
        <f>IF('Crisis Indicator Data'!#REF!="No Data",1,IF(#REF!&lt;&gt;"",1,0))</f>
        <v>#REF!</v>
      </c>
      <c r="E103" s="208" t="e">
        <f>IF('Crisis Indicator Data'!#REF!="No Data",1,IF(#REF!&lt;&gt;"",1,0))</f>
        <v>#REF!</v>
      </c>
      <c r="F103" s="208" t="e">
        <f>IF('Crisis Indicator Data'!#REF!="No Data",1,IF(#REF!&lt;&gt;"",1,0))</f>
        <v>#REF!</v>
      </c>
      <c r="G103" s="208" t="e">
        <f>IF('Crisis Indicator Data'!#REF!="No Data",1,IF(#REF!&lt;&gt;"",1,0))</f>
        <v>#REF!</v>
      </c>
      <c r="H103" s="208" t="e">
        <f>IF('Crisis Indicator Data'!#REF!="No Data",1,IF(#REF!&lt;&gt;"",1,0))</f>
        <v>#REF!</v>
      </c>
      <c r="I103" s="208" t="e">
        <f>IF('Crisis Indicator Data'!#REF!="No Data",1,IF(#REF!&lt;&gt;"",1,0))</f>
        <v>#REF!</v>
      </c>
      <c r="J103" s="208" t="e">
        <f>IF('Crisis Indicator Data'!#REF!="No Data",1,IF(#REF!&lt;&gt;"",1,0))</f>
        <v>#REF!</v>
      </c>
      <c r="K103" s="208" t="e">
        <f>IF('Crisis Indicator Data'!#REF!="No Data",1,IF(#REF!&lt;&gt;"",1,0))</f>
        <v>#REF!</v>
      </c>
      <c r="L103" s="208" t="e">
        <f>IF('Crisis Indicator Data'!#REF!="No Data",1,IF(#REF!&lt;&gt;"",1,0))</f>
        <v>#REF!</v>
      </c>
      <c r="M103" s="208" t="e">
        <f>IF('Crisis Indicator Data'!#REF!="No Data",1,IF(#REF!&lt;&gt;"",1,0))</f>
        <v>#REF!</v>
      </c>
      <c r="N103" s="208" t="e">
        <f>IF('Crisis Indicator Data'!#REF!="No Data",1,IF(#REF!&lt;&gt;"",1,0))</f>
        <v>#REF!</v>
      </c>
      <c r="O103" s="208" t="e">
        <f>IF('Crisis Indicator Data'!#REF!="No Data",1,IF(#REF!&lt;&gt;"",1,0))</f>
        <v>#REF!</v>
      </c>
      <c r="P103" s="208" t="e">
        <f>IF('Crisis Indicator Data'!#REF!="No Data",1,IF(#REF!&lt;&gt;"",1,0))</f>
        <v>#REF!</v>
      </c>
      <c r="Q103" s="208" t="e">
        <f>IF('Crisis Indicator Data'!#REF!="No Data",1,IF(#REF!&lt;&gt;"",1,0))</f>
        <v>#REF!</v>
      </c>
      <c r="R103" s="208" t="e">
        <f>IF('Crisis Indicator Data'!#REF!="No Data",1,IF(#REF!&lt;&gt;"",1,0))</f>
        <v>#REF!</v>
      </c>
      <c r="S103" s="208" t="e">
        <f>IF('Crisis Indicator Data'!#REF!="No Data",1,IF(#REF!&lt;&gt;"",1,0))</f>
        <v>#REF!</v>
      </c>
      <c r="T103" s="208" t="e">
        <f>IF('Crisis Indicator Data'!#REF!="No Data",1,IF(#REF!&lt;&gt;"",1,0))</f>
        <v>#REF!</v>
      </c>
      <c r="U103" s="208" t="e">
        <f>IF('Crisis Indicator Data'!#REF!="No Data",1,IF(#REF!&lt;&gt;"",1,0))</f>
        <v>#REF!</v>
      </c>
      <c r="V103" s="208" t="e">
        <f>IF('Crisis Indicator Data'!#REF!="No Data",1,IF(#REF!&lt;&gt;"",1,0))</f>
        <v>#REF!</v>
      </c>
      <c r="W103" s="208" t="e">
        <f>IF('Crisis Indicator Data'!#REF!="No Data",1,IF(#REF!&lt;&gt;"",1,0))</f>
        <v>#REF!</v>
      </c>
      <c r="X103" s="208" t="e">
        <f>IF('Crisis Indicator Data'!#REF!="No Data",1,IF(#REF!&lt;&gt;"",1,0))</f>
        <v>#REF!</v>
      </c>
      <c r="Y103" s="208" t="e">
        <f>IF('Crisis Indicator Data'!#REF!="No Data",1,IF(#REF!&lt;&gt;"",1,0))</f>
        <v>#REF!</v>
      </c>
      <c r="Z103" s="208" t="e">
        <f>IF('Crisis Indicator Data'!#REF!="No Data",1,IF(#REF!&lt;&gt;"",1,0))</f>
        <v>#REF!</v>
      </c>
      <c r="AA103" s="208" t="e">
        <f>IF('Crisis Indicator Data'!#REF!="No Data",1,IF(#REF!&lt;&gt;"",1,0))</f>
        <v>#REF!</v>
      </c>
      <c r="AB103" s="208" t="e">
        <f>IF('Crisis Indicator Data'!#REF!="No Data",1,IF(#REF!&lt;&gt;"",1,0))</f>
        <v>#REF!</v>
      </c>
      <c r="AC103" s="208" t="e">
        <f>IF('Crisis Indicator Data'!#REF!="No Data",1,IF(#REF!&lt;&gt;"",1,0))</f>
        <v>#REF!</v>
      </c>
      <c r="AD103" s="208" t="e">
        <f>IF('Crisis Indicator Data'!#REF!="No Data",1,IF(#REF!&lt;&gt;"",1,0))</f>
        <v>#REF!</v>
      </c>
      <c r="AE103" s="208" t="e">
        <f>IF('Crisis Indicator Data'!#REF!="No Data",1,IF(#REF!&lt;&gt;"",1,0))</f>
        <v>#REF!</v>
      </c>
      <c r="AF103" s="208" t="e">
        <f>IF('Crisis Indicator Data'!#REF!="No Data",1,IF(#REF!&lt;&gt;"",1,0))</f>
        <v>#REF!</v>
      </c>
      <c r="AG103" s="208" t="e">
        <f>IF('Crisis Indicator Data'!#REF!="No Data",1,IF(#REF!&lt;&gt;"",1,0))</f>
        <v>#REF!</v>
      </c>
      <c r="AH103" s="208" t="e">
        <f>IF('Crisis Indicator Data'!#REF!="No Data",1,IF(#REF!&lt;&gt;"",1,0))</f>
        <v>#REF!</v>
      </c>
      <c r="AI103" s="208" t="e">
        <f>IF('Crisis Indicator Data'!#REF!="No Data",1,IF(#REF!&lt;&gt;"",1,0))</f>
        <v>#REF!</v>
      </c>
      <c r="AJ103" s="208" t="e">
        <f>IF('Crisis Indicator Data'!#REF!="No Data",1,IF(#REF!&lt;&gt;"",1,0))</f>
        <v>#REF!</v>
      </c>
      <c r="AK103" s="208" t="e">
        <f>IF('Crisis Indicator Data'!#REF!="No Data",1,IF(#REF!&lt;&gt;"",1,0))</f>
        <v>#REF!</v>
      </c>
      <c r="AL103" s="208" t="e">
        <f>IF('Crisis Indicator Data'!#REF!="No Data",1,IF(#REF!&lt;&gt;"",1,0))</f>
        <v>#REF!</v>
      </c>
      <c r="AM103" s="208" t="e">
        <f>IF('Crisis Indicator Data'!#REF!="No Data",1,IF(#REF!&lt;&gt;"",1,0))</f>
        <v>#REF!</v>
      </c>
      <c r="AN103" s="208" t="e">
        <f>IF('Crisis Indicator Data'!#REF!="No Data",1,IF(#REF!&lt;&gt;"",1,0))</f>
        <v>#REF!</v>
      </c>
      <c r="AO103" s="208" t="e">
        <f>IF('Crisis Indicator Data'!#REF!="No Data",1,IF(#REF!&lt;&gt;"",1,0))</f>
        <v>#REF!</v>
      </c>
      <c r="AP103" s="208" t="e">
        <f>IF('Crisis Indicator Data'!#REF!="No Data",1,IF(#REF!&lt;&gt;"",1,0))</f>
        <v>#REF!</v>
      </c>
      <c r="AQ103" s="208" t="e">
        <f>IF('Crisis Indicator Data'!#REF!="No Data",1,IF(#REF!&lt;&gt;"",1,0))</f>
        <v>#REF!</v>
      </c>
      <c r="AR103" s="208" t="e">
        <f>IF('Crisis Indicator Data'!#REF!="No Data",1,IF(#REF!&lt;&gt;"",1,0))</f>
        <v>#REF!</v>
      </c>
      <c r="AS103" s="208" t="e">
        <f>IF('Crisis Indicator Data'!#REF!="No Data",1,IF(#REF!&lt;&gt;"",1,0))</f>
        <v>#REF!</v>
      </c>
      <c r="AT103" s="208" t="e">
        <f>IF('Crisis Indicator Data'!#REF!="No Data",1,IF(#REF!&lt;&gt;"",1,0))</f>
        <v>#REF!</v>
      </c>
      <c r="AU103" s="208" t="e">
        <f>IF('Crisis Indicator Data'!#REF!="No Data",1,IF(#REF!&lt;&gt;"",1,0))</f>
        <v>#REF!</v>
      </c>
      <c r="AV103" s="208" t="e">
        <f>IF('Crisis Indicator Data'!#REF!="No Data",1,IF(#REF!&lt;&gt;"",1,0))</f>
        <v>#REF!</v>
      </c>
      <c r="AW103" s="208" t="e">
        <f>IF('Crisis Indicator Data'!#REF!="No Data",1,IF(#REF!&lt;&gt;"",1,0))</f>
        <v>#REF!</v>
      </c>
      <c r="AX103" s="208" t="e">
        <f>IF('Crisis Indicator Data'!#REF!="No Data",1,IF(#REF!&lt;&gt;"",1,0))</f>
        <v>#REF!</v>
      </c>
      <c r="AY103" s="208" t="e">
        <f>IF('Crisis Indicator Data'!#REF!="No Data",1,IF(#REF!&lt;&gt;"",1,0))</f>
        <v>#REF!</v>
      </c>
      <c r="AZ103" s="208" t="e">
        <f>IF('Crisis Indicator Data'!#REF!="No Data",1,IF(#REF!&lt;&gt;"",1,0))</f>
        <v>#REF!</v>
      </c>
      <c r="BA103" t="e">
        <f t="shared" si="6"/>
        <v>#REF!</v>
      </c>
      <c r="BB103" s="22" t="e">
        <f t="shared" si="7"/>
        <v>#REF!</v>
      </c>
    </row>
    <row r="104" spans="1:54" x14ac:dyDescent="0.35">
      <c r="A104" t="s">
        <v>7535</v>
      </c>
      <c r="B104" s="208" t="e">
        <f>IF('Crisis Indicator Data'!#REF!="No Data",1,IF(#REF!&lt;&gt;"",1,0))</f>
        <v>#REF!</v>
      </c>
      <c r="C104" s="208" t="e">
        <f>IF('Crisis Indicator Data'!#REF!="No Data",1,IF(#REF!&lt;&gt;"",1,0))</f>
        <v>#REF!</v>
      </c>
      <c r="D104" s="208" t="e">
        <f>IF('Crisis Indicator Data'!#REF!="No Data",1,IF(#REF!&lt;&gt;"",1,0))</f>
        <v>#REF!</v>
      </c>
      <c r="E104" s="208" t="e">
        <f>IF('Crisis Indicator Data'!#REF!="No Data",1,IF(#REF!&lt;&gt;"",1,0))</f>
        <v>#REF!</v>
      </c>
      <c r="F104" s="208" t="e">
        <f>IF('Crisis Indicator Data'!#REF!="No Data",1,IF(#REF!&lt;&gt;"",1,0))</f>
        <v>#REF!</v>
      </c>
      <c r="G104" s="208" t="e">
        <f>IF('Crisis Indicator Data'!#REF!="No Data",1,IF(#REF!&lt;&gt;"",1,0))</f>
        <v>#REF!</v>
      </c>
      <c r="H104" s="208" t="e">
        <f>IF('Crisis Indicator Data'!#REF!="No Data",1,IF(#REF!&lt;&gt;"",1,0))</f>
        <v>#REF!</v>
      </c>
      <c r="I104" s="208" t="e">
        <f>IF('Crisis Indicator Data'!#REF!="No Data",1,IF(#REF!&lt;&gt;"",1,0))</f>
        <v>#REF!</v>
      </c>
      <c r="J104" s="208" t="e">
        <f>IF('Crisis Indicator Data'!#REF!="No Data",1,IF(#REF!&lt;&gt;"",1,0))</f>
        <v>#REF!</v>
      </c>
      <c r="K104" s="208" t="e">
        <f>IF('Crisis Indicator Data'!#REF!="No Data",1,IF(#REF!&lt;&gt;"",1,0))</f>
        <v>#REF!</v>
      </c>
      <c r="L104" s="208" t="e">
        <f>IF('Crisis Indicator Data'!#REF!="No Data",1,IF(#REF!&lt;&gt;"",1,0))</f>
        <v>#REF!</v>
      </c>
      <c r="M104" s="208" t="e">
        <f>IF('Crisis Indicator Data'!#REF!="No Data",1,IF(#REF!&lt;&gt;"",1,0))</f>
        <v>#REF!</v>
      </c>
      <c r="N104" s="208" t="e">
        <f>IF('Crisis Indicator Data'!#REF!="No Data",1,IF(#REF!&lt;&gt;"",1,0))</f>
        <v>#REF!</v>
      </c>
      <c r="O104" s="208" t="e">
        <f>IF('Crisis Indicator Data'!#REF!="No Data",1,IF(#REF!&lt;&gt;"",1,0))</f>
        <v>#REF!</v>
      </c>
      <c r="P104" s="208" t="e">
        <f>IF('Crisis Indicator Data'!#REF!="No Data",1,IF(#REF!&lt;&gt;"",1,0))</f>
        <v>#REF!</v>
      </c>
      <c r="Q104" s="208" t="e">
        <f>IF('Crisis Indicator Data'!#REF!="No Data",1,IF(#REF!&lt;&gt;"",1,0))</f>
        <v>#REF!</v>
      </c>
      <c r="R104" s="208" t="e">
        <f>IF('Crisis Indicator Data'!#REF!="No Data",1,IF(#REF!&lt;&gt;"",1,0))</f>
        <v>#REF!</v>
      </c>
      <c r="S104" s="208" t="e">
        <f>IF('Crisis Indicator Data'!#REF!="No Data",1,IF(#REF!&lt;&gt;"",1,0))</f>
        <v>#REF!</v>
      </c>
      <c r="T104" s="208" t="e">
        <f>IF('Crisis Indicator Data'!#REF!="No Data",1,IF(#REF!&lt;&gt;"",1,0))</f>
        <v>#REF!</v>
      </c>
      <c r="U104" s="208" t="e">
        <f>IF('Crisis Indicator Data'!#REF!="No Data",1,IF(#REF!&lt;&gt;"",1,0))</f>
        <v>#REF!</v>
      </c>
      <c r="V104" s="208" t="e">
        <f>IF('Crisis Indicator Data'!#REF!="No Data",1,IF(#REF!&lt;&gt;"",1,0))</f>
        <v>#REF!</v>
      </c>
      <c r="W104" s="208" t="e">
        <f>IF('Crisis Indicator Data'!#REF!="No Data",1,IF(#REF!&lt;&gt;"",1,0))</f>
        <v>#REF!</v>
      </c>
      <c r="X104" s="208" t="e">
        <f>IF('Crisis Indicator Data'!#REF!="No Data",1,IF(#REF!&lt;&gt;"",1,0))</f>
        <v>#REF!</v>
      </c>
      <c r="Y104" s="208" t="e">
        <f>IF('Crisis Indicator Data'!#REF!="No Data",1,IF(#REF!&lt;&gt;"",1,0))</f>
        <v>#REF!</v>
      </c>
      <c r="Z104" s="208" t="e">
        <f>IF('Crisis Indicator Data'!#REF!="No Data",1,IF(#REF!&lt;&gt;"",1,0))</f>
        <v>#REF!</v>
      </c>
      <c r="AA104" s="208" t="e">
        <f>IF('Crisis Indicator Data'!#REF!="No Data",1,IF(#REF!&lt;&gt;"",1,0))</f>
        <v>#REF!</v>
      </c>
      <c r="AB104" s="208" t="e">
        <f>IF('Crisis Indicator Data'!#REF!="No Data",1,IF(#REF!&lt;&gt;"",1,0))</f>
        <v>#REF!</v>
      </c>
      <c r="AC104" s="208" t="e">
        <f>IF('Crisis Indicator Data'!#REF!="No Data",1,IF(#REF!&lt;&gt;"",1,0))</f>
        <v>#REF!</v>
      </c>
      <c r="AD104" s="208" t="e">
        <f>IF('Crisis Indicator Data'!#REF!="No Data",1,IF(#REF!&lt;&gt;"",1,0))</f>
        <v>#REF!</v>
      </c>
      <c r="AE104" s="208" t="e">
        <f>IF('Crisis Indicator Data'!#REF!="No Data",1,IF(#REF!&lt;&gt;"",1,0))</f>
        <v>#REF!</v>
      </c>
      <c r="AF104" s="208" t="e">
        <f>IF('Crisis Indicator Data'!#REF!="No Data",1,IF(#REF!&lt;&gt;"",1,0))</f>
        <v>#REF!</v>
      </c>
      <c r="AG104" s="208" t="e">
        <f>IF('Crisis Indicator Data'!#REF!="No Data",1,IF(#REF!&lt;&gt;"",1,0))</f>
        <v>#REF!</v>
      </c>
      <c r="AH104" s="208" t="e">
        <f>IF('Crisis Indicator Data'!#REF!="No Data",1,IF(#REF!&lt;&gt;"",1,0))</f>
        <v>#REF!</v>
      </c>
      <c r="AI104" s="208" t="e">
        <f>IF('Crisis Indicator Data'!#REF!="No Data",1,IF(#REF!&lt;&gt;"",1,0))</f>
        <v>#REF!</v>
      </c>
      <c r="AJ104" s="208" t="e">
        <f>IF('Crisis Indicator Data'!#REF!="No Data",1,IF(#REF!&lt;&gt;"",1,0))</f>
        <v>#REF!</v>
      </c>
      <c r="AK104" s="208" t="e">
        <f>IF('Crisis Indicator Data'!#REF!="No Data",1,IF(#REF!&lt;&gt;"",1,0))</f>
        <v>#REF!</v>
      </c>
      <c r="AL104" s="208" t="e">
        <f>IF('Crisis Indicator Data'!#REF!="No Data",1,IF(#REF!&lt;&gt;"",1,0))</f>
        <v>#REF!</v>
      </c>
      <c r="AM104" s="208" t="e">
        <f>IF('Crisis Indicator Data'!#REF!="No Data",1,IF(#REF!&lt;&gt;"",1,0))</f>
        <v>#REF!</v>
      </c>
      <c r="AN104" s="208" t="e">
        <f>IF('Crisis Indicator Data'!#REF!="No Data",1,IF(#REF!&lt;&gt;"",1,0))</f>
        <v>#REF!</v>
      </c>
      <c r="AO104" s="208" t="e">
        <f>IF('Crisis Indicator Data'!#REF!="No Data",1,IF(#REF!&lt;&gt;"",1,0))</f>
        <v>#REF!</v>
      </c>
      <c r="AP104" s="208" t="e">
        <f>IF('Crisis Indicator Data'!#REF!="No Data",1,IF(#REF!&lt;&gt;"",1,0))</f>
        <v>#REF!</v>
      </c>
      <c r="AQ104" s="208" t="e">
        <f>IF('Crisis Indicator Data'!#REF!="No Data",1,IF(#REF!&lt;&gt;"",1,0))</f>
        <v>#REF!</v>
      </c>
      <c r="AR104" s="208" t="e">
        <f>IF('Crisis Indicator Data'!#REF!="No Data",1,IF(#REF!&lt;&gt;"",1,0))</f>
        <v>#REF!</v>
      </c>
      <c r="AS104" s="208" t="e">
        <f>IF('Crisis Indicator Data'!#REF!="No Data",1,IF(#REF!&lt;&gt;"",1,0))</f>
        <v>#REF!</v>
      </c>
      <c r="AT104" s="208" t="e">
        <f>IF('Crisis Indicator Data'!#REF!="No Data",1,IF(#REF!&lt;&gt;"",1,0))</f>
        <v>#REF!</v>
      </c>
      <c r="AU104" s="208" t="e">
        <f>IF('Crisis Indicator Data'!#REF!="No Data",1,IF(#REF!&lt;&gt;"",1,0))</f>
        <v>#REF!</v>
      </c>
      <c r="AV104" s="208" t="e">
        <f>IF('Crisis Indicator Data'!#REF!="No Data",1,IF(#REF!&lt;&gt;"",1,0))</f>
        <v>#REF!</v>
      </c>
      <c r="AW104" s="208" t="e">
        <f>IF('Crisis Indicator Data'!#REF!="No Data",1,IF(#REF!&lt;&gt;"",1,0))</f>
        <v>#REF!</v>
      </c>
      <c r="AX104" s="208" t="e">
        <f>IF('Crisis Indicator Data'!#REF!="No Data",1,IF(#REF!&lt;&gt;"",1,0))</f>
        <v>#REF!</v>
      </c>
      <c r="AY104" s="208" t="e">
        <f>IF('Crisis Indicator Data'!#REF!="No Data",1,IF(#REF!&lt;&gt;"",1,0))</f>
        <v>#REF!</v>
      </c>
      <c r="AZ104" s="208" t="e">
        <f>IF('Crisis Indicator Data'!#REF!="No Data",1,IF(#REF!&lt;&gt;"",1,0))</f>
        <v>#REF!</v>
      </c>
      <c r="BA104" t="e">
        <f t="shared" si="6"/>
        <v>#REF!</v>
      </c>
      <c r="BB104" s="22" t="e">
        <f t="shared" si="7"/>
        <v>#REF!</v>
      </c>
    </row>
    <row r="105" spans="1:54" x14ac:dyDescent="0.35">
      <c r="A105" t="s">
        <v>7537</v>
      </c>
      <c r="B105" s="208" t="e">
        <f>IF('Crisis Indicator Data'!#REF!="No Data",1,IF(#REF!&lt;&gt;"",1,0))</f>
        <v>#REF!</v>
      </c>
      <c r="C105" s="208" t="e">
        <f>IF('Crisis Indicator Data'!#REF!="No Data",1,IF(#REF!&lt;&gt;"",1,0))</f>
        <v>#REF!</v>
      </c>
      <c r="D105" s="208" t="e">
        <f>IF('Crisis Indicator Data'!#REF!="No Data",1,IF(#REF!&lt;&gt;"",1,0))</f>
        <v>#REF!</v>
      </c>
      <c r="E105" s="208" t="e">
        <f>IF('Crisis Indicator Data'!#REF!="No Data",1,IF(#REF!&lt;&gt;"",1,0))</f>
        <v>#REF!</v>
      </c>
      <c r="F105" s="208" t="e">
        <f>IF('Crisis Indicator Data'!#REF!="No Data",1,IF(#REF!&lt;&gt;"",1,0))</f>
        <v>#REF!</v>
      </c>
      <c r="G105" s="208" t="e">
        <f>IF('Crisis Indicator Data'!#REF!="No Data",1,IF(#REF!&lt;&gt;"",1,0))</f>
        <v>#REF!</v>
      </c>
      <c r="H105" s="208" t="e">
        <f>IF('Crisis Indicator Data'!#REF!="No Data",1,IF(#REF!&lt;&gt;"",1,0))</f>
        <v>#REF!</v>
      </c>
      <c r="I105" s="208" t="e">
        <f>IF('Crisis Indicator Data'!#REF!="No Data",1,IF(#REF!&lt;&gt;"",1,0))</f>
        <v>#REF!</v>
      </c>
      <c r="J105" s="208" t="e">
        <f>IF('Crisis Indicator Data'!#REF!="No Data",1,IF(#REF!&lt;&gt;"",1,0))</f>
        <v>#REF!</v>
      </c>
      <c r="K105" s="208" t="e">
        <f>IF('Crisis Indicator Data'!#REF!="No Data",1,IF(#REF!&lt;&gt;"",1,0))</f>
        <v>#REF!</v>
      </c>
      <c r="L105" s="208" t="e">
        <f>IF('Crisis Indicator Data'!#REF!="No Data",1,IF(#REF!&lt;&gt;"",1,0))</f>
        <v>#REF!</v>
      </c>
      <c r="M105" s="208" t="e">
        <f>IF('Crisis Indicator Data'!#REF!="No Data",1,IF(#REF!&lt;&gt;"",1,0))</f>
        <v>#REF!</v>
      </c>
      <c r="N105" s="208" t="e">
        <f>IF('Crisis Indicator Data'!#REF!="No Data",1,IF(#REF!&lt;&gt;"",1,0))</f>
        <v>#REF!</v>
      </c>
      <c r="O105" s="208" t="e">
        <f>IF('Crisis Indicator Data'!#REF!="No Data",1,IF(#REF!&lt;&gt;"",1,0))</f>
        <v>#REF!</v>
      </c>
      <c r="P105" s="208" t="e">
        <f>IF('Crisis Indicator Data'!#REF!="No Data",1,IF(#REF!&lt;&gt;"",1,0))</f>
        <v>#REF!</v>
      </c>
      <c r="Q105" s="208" t="e">
        <f>IF('Crisis Indicator Data'!#REF!="No Data",1,IF(#REF!&lt;&gt;"",1,0))</f>
        <v>#REF!</v>
      </c>
      <c r="R105" s="208" t="e">
        <f>IF('Crisis Indicator Data'!#REF!="No Data",1,IF(#REF!&lt;&gt;"",1,0))</f>
        <v>#REF!</v>
      </c>
      <c r="S105" s="208" t="e">
        <f>IF('Crisis Indicator Data'!#REF!="No Data",1,IF(#REF!&lt;&gt;"",1,0))</f>
        <v>#REF!</v>
      </c>
      <c r="T105" s="208" t="e">
        <f>IF('Crisis Indicator Data'!#REF!="No Data",1,IF(#REF!&lt;&gt;"",1,0))</f>
        <v>#REF!</v>
      </c>
      <c r="U105" s="208" t="e">
        <f>IF('Crisis Indicator Data'!#REF!="No Data",1,IF(#REF!&lt;&gt;"",1,0))</f>
        <v>#REF!</v>
      </c>
      <c r="V105" s="208" t="e">
        <f>IF('Crisis Indicator Data'!#REF!="No Data",1,IF(#REF!&lt;&gt;"",1,0))</f>
        <v>#REF!</v>
      </c>
      <c r="W105" s="208" t="e">
        <f>IF('Crisis Indicator Data'!#REF!="No Data",1,IF(#REF!&lt;&gt;"",1,0))</f>
        <v>#REF!</v>
      </c>
      <c r="X105" s="208" t="e">
        <f>IF('Crisis Indicator Data'!#REF!="No Data",1,IF(#REF!&lt;&gt;"",1,0))</f>
        <v>#REF!</v>
      </c>
      <c r="Y105" s="208" t="e">
        <f>IF('Crisis Indicator Data'!#REF!="No Data",1,IF(#REF!&lt;&gt;"",1,0))</f>
        <v>#REF!</v>
      </c>
      <c r="Z105" s="208" t="e">
        <f>IF('Crisis Indicator Data'!#REF!="No Data",1,IF(#REF!&lt;&gt;"",1,0))</f>
        <v>#REF!</v>
      </c>
      <c r="AA105" s="208" t="e">
        <f>IF('Crisis Indicator Data'!#REF!="No Data",1,IF(#REF!&lt;&gt;"",1,0))</f>
        <v>#REF!</v>
      </c>
      <c r="AB105" s="208" t="e">
        <f>IF('Crisis Indicator Data'!#REF!="No Data",1,IF(#REF!&lt;&gt;"",1,0))</f>
        <v>#REF!</v>
      </c>
      <c r="AC105" s="208" t="e">
        <f>IF('Crisis Indicator Data'!#REF!="No Data",1,IF(#REF!&lt;&gt;"",1,0))</f>
        <v>#REF!</v>
      </c>
      <c r="AD105" s="208" t="e">
        <f>IF('Crisis Indicator Data'!#REF!="No Data",1,IF(#REF!&lt;&gt;"",1,0))</f>
        <v>#REF!</v>
      </c>
      <c r="AE105" s="208" t="e">
        <f>IF('Crisis Indicator Data'!#REF!="No Data",1,IF(#REF!&lt;&gt;"",1,0))</f>
        <v>#REF!</v>
      </c>
      <c r="AF105" s="208" t="e">
        <f>IF('Crisis Indicator Data'!#REF!="No Data",1,IF(#REF!&lt;&gt;"",1,0))</f>
        <v>#REF!</v>
      </c>
      <c r="AG105" s="208" t="e">
        <f>IF('Crisis Indicator Data'!#REF!="No Data",1,IF(#REF!&lt;&gt;"",1,0))</f>
        <v>#REF!</v>
      </c>
      <c r="AH105" s="208" t="e">
        <f>IF('Crisis Indicator Data'!#REF!="No Data",1,IF(#REF!&lt;&gt;"",1,0))</f>
        <v>#REF!</v>
      </c>
      <c r="AI105" s="208" t="e">
        <f>IF('Crisis Indicator Data'!#REF!="No Data",1,IF(#REF!&lt;&gt;"",1,0))</f>
        <v>#REF!</v>
      </c>
      <c r="AJ105" s="208" t="e">
        <f>IF('Crisis Indicator Data'!#REF!="No Data",1,IF(#REF!&lt;&gt;"",1,0))</f>
        <v>#REF!</v>
      </c>
      <c r="AK105" s="208" t="e">
        <f>IF('Crisis Indicator Data'!#REF!="No Data",1,IF(#REF!&lt;&gt;"",1,0))</f>
        <v>#REF!</v>
      </c>
      <c r="AL105" s="208" t="e">
        <f>IF('Crisis Indicator Data'!#REF!="No Data",1,IF(#REF!&lt;&gt;"",1,0))</f>
        <v>#REF!</v>
      </c>
      <c r="AM105" s="208" t="e">
        <f>IF('Crisis Indicator Data'!#REF!="No Data",1,IF(#REF!&lt;&gt;"",1,0))</f>
        <v>#REF!</v>
      </c>
      <c r="AN105" s="208" t="e">
        <f>IF('Crisis Indicator Data'!#REF!="No Data",1,IF(#REF!&lt;&gt;"",1,0))</f>
        <v>#REF!</v>
      </c>
      <c r="AO105" s="208" t="e">
        <f>IF('Crisis Indicator Data'!#REF!="No Data",1,IF(#REF!&lt;&gt;"",1,0))</f>
        <v>#REF!</v>
      </c>
      <c r="AP105" s="208" t="e">
        <f>IF('Crisis Indicator Data'!#REF!="No Data",1,IF(#REF!&lt;&gt;"",1,0))</f>
        <v>#REF!</v>
      </c>
      <c r="AQ105" s="208" t="e">
        <f>IF('Crisis Indicator Data'!#REF!="No Data",1,IF(#REF!&lt;&gt;"",1,0))</f>
        <v>#REF!</v>
      </c>
      <c r="AR105" s="208" t="e">
        <f>IF('Crisis Indicator Data'!#REF!="No Data",1,IF(#REF!&lt;&gt;"",1,0))</f>
        <v>#REF!</v>
      </c>
      <c r="AS105" s="208" t="e">
        <f>IF('Crisis Indicator Data'!#REF!="No Data",1,IF(#REF!&lt;&gt;"",1,0))</f>
        <v>#REF!</v>
      </c>
      <c r="AT105" s="208" t="e">
        <f>IF('Crisis Indicator Data'!#REF!="No Data",1,IF(#REF!&lt;&gt;"",1,0))</f>
        <v>#REF!</v>
      </c>
      <c r="AU105" s="208" t="e">
        <f>IF('Crisis Indicator Data'!#REF!="No Data",1,IF(#REF!&lt;&gt;"",1,0))</f>
        <v>#REF!</v>
      </c>
      <c r="AV105" s="208" t="e">
        <f>IF('Crisis Indicator Data'!#REF!="No Data",1,IF(#REF!&lt;&gt;"",1,0))</f>
        <v>#REF!</v>
      </c>
      <c r="AW105" s="208" t="e">
        <f>IF('Crisis Indicator Data'!#REF!="No Data",1,IF(#REF!&lt;&gt;"",1,0))</f>
        <v>#REF!</v>
      </c>
      <c r="AX105" s="208" t="e">
        <f>IF('Crisis Indicator Data'!#REF!="No Data",1,IF(#REF!&lt;&gt;"",1,0))</f>
        <v>#REF!</v>
      </c>
      <c r="AY105" s="208" t="e">
        <f>IF('Crisis Indicator Data'!#REF!="No Data",1,IF(#REF!&lt;&gt;"",1,0))</f>
        <v>#REF!</v>
      </c>
      <c r="AZ105" s="208" t="e">
        <f>IF('Crisis Indicator Data'!#REF!="No Data",1,IF(#REF!&lt;&gt;"",1,0))</f>
        <v>#REF!</v>
      </c>
      <c r="BA105" t="e">
        <f t="shared" si="6"/>
        <v>#REF!</v>
      </c>
      <c r="BB105" s="22" t="e">
        <f t="shared" si="7"/>
        <v>#REF!</v>
      </c>
    </row>
    <row r="106" spans="1:54" x14ac:dyDescent="0.35">
      <c r="A106" t="s">
        <v>7538</v>
      </c>
      <c r="B106" s="208" t="e">
        <f>IF('Crisis Indicator Data'!#REF!="No Data",1,IF(#REF!&lt;&gt;"",1,0))</f>
        <v>#REF!</v>
      </c>
      <c r="C106" s="208" t="e">
        <f>IF('Crisis Indicator Data'!#REF!="No Data",1,IF(#REF!&lt;&gt;"",1,0))</f>
        <v>#REF!</v>
      </c>
      <c r="D106" s="208" t="e">
        <f>IF('Crisis Indicator Data'!#REF!="No Data",1,IF(#REF!&lt;&gt;"",1,0))</f>
        <v>#REF!</v>
      </c>
      <c r="E106" s="208" t="e">
        <f>IF('Crisis Indicator Data'!#REF!="No Data",1,IF(#REF!&lt;&gt;"",1,0))</f>
        <v>#REF!</v>
      </c>
      <c r="F106" s="208" t="e">
        <f>IF('Crisis Indicator Data'!#REF!="No Data",1,IF(#REF!&lt;&gt;"",1,0))</f>
        <v>#REF!</v>
      </c>
      <c r="G106" s="208" t="e">
        <f>IF('Crisis Indicator Data'!#REF!="No Data",1,IF(#REF!&lt;&gt;"",1,0))</f>
        <v>#REF!</v>
      </c>
      <c r="H106" s="208" t="e">
        <f>IF('Crisis Indicator Data'!#REF!="No Data",1,IF(#REF!&lt;&gt;"",1,0))</f>
        <v>#REF!</v>
      </c>
      <c r="I106" s="208" t="e">
        <f>IF('Crisis Indicator Data'!#REF!="No Data",1,IF(#REF!&lt;&gt;"",1,0))</f>
        <v>#REF!</v>
      </c>
      <c r="J106" s="208" t="e">
        <f>IF('Crisis Indicator Data'!#REF!="No Data",1,IF(#REF!&lt;&gt;"",1,0))</f>
        <v>#REF!</v>
      </c>
      <c r="K106" s="208" t="e">
        <f>IF('Crisis Indicator Data'!#REF!="No Data",1,IF(#REF!&lt;&gt;"",1,0))</f>
        <v>#REF!</v>
      </c>
      <c r="L106" s="208" t="e">
        <f>IF('Crisis Indicator Data'!#REF!="No Data",1,IF(#REF!&lt;&gt;"",1,0))</f>
        <v>#REF!</v>
      </c>
      <c r="M106" s="208" t="e">
        <f>IF('Crisis Indicator Data'!#REF!="No Data",1,IF(#REF!&lt;&gt;"",1,0))</f>
        <v>#REF!</v>
      </c>
      <c r="N106" s="208" t="e">
        <f>IF('Crisis Indicator Data'!#REF!="No Data",1,IF(#REF!&lt;&gt;"",1,0))</f>
        <v>#REF!</v>
      </c>
      <c r="O106" s="208" t="e">
        <f>IF('Crisis Indicator Data'!#REF!="No Data",1,IF(#REF!&lt;&gt;"",1,0))</f>
        <v>#REF!</v>
      </c>
      <c r="P106" s="208" t="e">
        <f>IF('Crisis Indicator Data'!#REF!="No Data",1,IF(#REF!&lt;&gt;"",1,0))</f>
        <v>#REF!</v>
      </c>
      <c r="Q106" s="208" t="e">
        <f>IF('Crisis Indicator Data'!#REF!="No Data",1,IF(#REF!&lt;&gt;"",1,0))</f>
        <v>#REF!</v>
      </c>
      <c r="R106" s="208" t="e">
        <f>IF('Crisis Indicator Data'!#REF!="No Data",1,IF(#REF!&lt;&gt;"",1,0))</f>
        <v>#REF!</v>
      </c>
      <c r="S106" s="208" t="e">
        <f>IF('Crisis Indicator Data'!#REF!="No Data",1,IF(#REF!&lt;&gt;"",1,0))</f>
        <v>#REF!</v>
      </c>
      <c r="T106" s="208" t="e">
        <f>IF('Crisis Indicator Data'!#REF!="No Data",1,IF(#REF!&lt;&gt;"",1,0))</f>
        <v>#REF!</v>
      </c>
      <c r="U106" s="208" t="e">
        <f>IF('Crisis Indicator Data'!#REF!="No Data",1,IF(#REF!&lt;&gt;"",1,0))</f>
        <v>#REF!</v>
      </c>
      <c r="V106" s="208" t="e">
        <f>IF('Crisis Indicator Data'!#REF!="No Data",1,IF(#REF!&lt;&gt;"",1,0))</f>
        <v>#REF!</v>
      </c>
      <c r="W106" s="208" t="e">
        <f>IF('Crisis Indicator Data'!#REF!="No Data",1,IF(#REF!&lt;&gt;"",1,0))</f>
        <v>#REF!</v>
      </c>
      <c r="X106" s="208" t="e">
        <f>IF('Crisis Indicator Data'!#REF!="No Data",1,IF(#REF!&lt;&gt;"",1,0))</f>
        <v>#REF!</v>
      </c>
      <c r="Y106" s="208" t="e">
        <f>IF('Crisis Indicator Data'!#REF!="No Data",1,IF(#REF!&lt;&gt;"",1,0))</f>
        <v>#REF!</v>
      </c>
      <c r="Z106" s="208" t="e">
        <f>IF('Crisis Indicator Data'!#REF!="No Data",1,IF(#REF!&lt;&gt;"",1,0))</f>
        <v>#REF!</v>
      </c>
      <c r="AA106" s="208" t="e">
        <f>IF('Crisis Indicator Data'!#REF!="No Data",1,IF(#REF!&lt;&gt;"",1,0))</f>
        <v>#REF!</v>
      </c>
      <c r="AB106" s="208" t="e">
        <f>IF('Crisis Indicator Data'!#REF!="No Data",1,IF(#REF!&lt;&gt;"",1,0))</f>
        <v>#REF!</v>
      </c>
      <c r="AC106" s="208" t="e">
        <f>IF('Crisis Indicator Data'!#REF!="No Data",1,IF(#REF!&lt;&gt;"",1,0))</f>
        <v>#REF!</v>
      </c>
      <c r="AD106" s="208" t="e">
        <f>IF('Crisis Indicator Data'!#REF!="No Data",1,IF(#REF!&lt;&gt;"",1,0))</f>
        <v>#REF!</v>
      </c>
      <c r="AE106" s="208" t="e">
        <f>IF('Crisis Indicator Data'!#REF!="No Data",1,IF(#REF!&lt;&gt;"",1,0))</f>
        <v>#REF!</v>
      </c>
      <c r="AF106" s="208" t="e">
        <f>IF('Crisis Indicator Data'!#REF!="No Data",1,IF(#REF!&lt;&gt;"",1,0))</f>
        <v>#REF!</v>
      </c>
      <c r="AG106" s="208" t="e">
        <f>IF('Crisis Indicator Data'!#REF!="No Data",1,IF(#REF!&lt;&gt;"",1,0))</f>
        <v>#REF!</v>
      </c>
      <c r="AH106" s="208" t="e">
        <f>IF('Crisis Indicator Data'!#REF!="No Data",1,IF(#REF!&lt;&gt;"",1,0))</f>
        <v>#REF!</v>
      </c>
      <c r="AI106" s="208" t="e">
        <f>IF('Crisis Indicator Data'!#REF!="No Data",1,IF(#REF!&lt;&gt;"",1,0))</f>
        <v>#REF!</v>
      </c>
      <c r="AJ106" s="208" t="e">
        <f>IF('Crisis Indicator Data'!#REF!="No Data",1,IF(#REF!&lt;&gt;"",1,0))</f>
        <v>#REF!</v>
      </c>
      <c r="AK106" s="208" t="e">
        <f>IF('Crisis Indicator Data'!#REF!="No Data",1,IF(#REF!&lt;&gt;"",1,0))</f>
        <v>#REF!</v>
      </c>
      <c r="AL106" s="208" t="e">
        <f>IF('Crisis Indicator Data'!#REF!="No Data",1,IF(#REF!&lt;&gt;"",1,0))</f>
        <v>#REF!</v>
      </c>
      <c r="AM106" s="208" t="e">
        <f>IF('Crisis Indicator Data'!#REF!="No Data",1,IF(#REF!&lt;&gt;"",1,0))</f>
        <v>#REF!</v>
      </c>
      <c r="AN106" s="208" t="e">
        <f>IF('Crisis Indicator Data'!#REF!="No Data",1,IF(#REF!&lt;&gt;"",1,0))</f>
        <v>#REF!</v>
      </c>
      <c r="AO106" s="208" t="e">
        <f>IF('Crisis Indicator Data'!#REF!="No Data",1,IF(#REF!&lt;&gt;"",1,0))</f>
        <v>#REF!</v>
      </c>
      <c r="AP106" s="208" t="e">
        <f>IF('Crisis Indicator Data'!#REF!="No Data",1,IF(#REF!&lt;&gt;"",1,0))</f>
        <v>#REF!</v>
      </c>
      <c r="AQ106" s="208" t="e">
        <f>IF('Crisis Indicator Data'!#REF!="No Data",1,IF(#REF!&lt;&gt;"",1,0))</f>
        <v>#REF!</v>
      </c>
      <c r="AR106" s="208" t="e">
        <f>IF('Crisis Indicator Data'!#REF!="No Data",1,IF(#REF!&lt;&gt;"",1,0))</f>
        <v>#REF!</v>
      </c>
      <c r="AS106" s="208" t="e">
        <f>IF('Crisis Indicator Data'!#REF!="No Data",1,IF(#REF!&lt;&gt;"",1,0))</f>
        <v>#REF!</v>
      </c>
      <c r="AT106" s="208" t="e">
        <f>IF('Crisis Indicator Data'!#REF!="No Data",1,IF(#REF!&lt;&gt;"",1,0))</f>
        <v>#REF!</v>
      </c>
      <c r="AU106" s="208" t="e">
        <f>IF('Crisis Indicator Data'!#REF!="No Data",1,IF(#REF!&lt;&gt;"",1,0))</f>
        <v>#REF!</v>
      </c>
      <c r="AV106" s="208" t="e">
        <f>IF('Crisis Indicator Data'!#REF!="No Data",1,IF(#REF!&lt;&gt;"",1,0))</f>
        <v>#REF!</v>
      </c>
      <c r="AW106" s="208" t="e">
        <f>IF('Crisis Indicator Data'!#REF!="No Data",1,IF(#REF!&lt;&gt;"",1,0))</f>
        <v>#REF!</v>
      </c>
      <c r="AX106" s="208" t="e">
        <f>IF('Crisis Indicator Data'!#REF!="No Data",1,IF(#REF!&lt;&gt;"",1,0))</f>
        <v>#REF!</v>
      </c>
      <c r="AY106" s="208" t="e">
        <f>IF('Crisis Indicator Data'!#REF!="No Data",1,IF(#REF!&lt;&gt;"",1,0))</f>
        <v>#REF!</v>
      </c>
      <c r="AZ106" s="208" t="e">
        <f>IF('Crisis Indicator Data'!#REF!="No Data",1,IF(#REF!&lt;&gt;"",1,0))</f>
        <v>#REF!</v>
      </c>
      <c r="BA106" t="e">
        <f t="shared" si="6"/>
        <v>#REF!</v>
      </c>
      <c r="BB106" s="22" t="e">
        <f t="shared" si="7"/>
        <v>#REF!</v>
      </c>
    </row>
    <row r="107" spans="1:54" x14ac:dyDescent="0.35">
      <c r="A107" t="s">
        <v>7540</v>
      </c>
      <c r="B107" s="208" t="e">
        <f>IF('Crisis Indicator Data'!#REF!="No Data",1,IF(#REF!&lt;&gt;"",1,0))</f>
        <v>#REF!</v>
      </c>
      <c r="C107" s="208" t="e">
        <f>IF('Crisis Indicator Data'!#REF!="No Data",1,IF(#REF!&lt;&gt;"",1,0))</f>
        <v>#REF!</v>
      </c>
      <c r="D107" s="208" t="e">
        <f>IF('Crisis Indicator Data'!#REF!="No Data",1,IF(#REF!&lt;&gt;"",1,0))</f>
        <v>#REF!</v>
      </c>
      <c r="E107" s="208" t="e">
        <f>IF('Crisis Indicator Data'!#REF!="No Data",1,IF(#REF!&lt;&gt;"",1,0))</f>
        <v>#REF!</v>
      </c>
      <c r="F107" s="208" t="e">
        <f>IF('Crisis Indicator Data'!#REF!="No Data",1,IF(#REF!&lt;&gt;"",1,0))</f>
        <v>#REF!</v>
      </c>
      <c r="G107" s="208" t="e">
        <f>IF('Crisis Indicator Data'!#REF!="No Data",1,IF(#REF!&lt;&gt;"",1,0))</f>
        <v>#REF!</v>
      </c>
      <c r="H107" s="208" t="e">
        <f>IF('Crisis Indicator Data'!#REF!="No Data",1,IF(#REF!&lt;&gt;"",1,0))</f>
        <v>#REF!</v>
      </c>
      <c r="I107" s="208" t="e">
        <f>IF('Crisis Indicator Data'!#REF!="No Data",1,IF(#REF!&lt;&gt;"",1,0))</f>
        <v>#REF!</v>
      </c>
      <c r="J107" s="208" t="e">
        <f>IF('Crisis Indicator Data'!#REF!="No Data",1,IF(#REF!&lt;&gt;"",1,0))</f>
        <v>#REF!</v>
      </c>
      <c r="K107" s="208" t="e">
        <f>IF('Crisis Indicator Data'!#REF!="No Data",1,IF(#REF!&lt;&gt;"",1,0))</f>
        <v>#REF!</v>
      </c>
      <c r="L107" s="208" t="e">
        <f>IF('Crisis Indicator Data'!#REF!="No Data",1,IF(#REF!&lt;&gt;"",1,0))</f>
        <v>#REF!</v>
      </c>
      <c r="M107" s="208" t="e">
        <f>IF('Crisis Indicator Data'!#REF!="No Data",1,IF(#REF!&lt;&gt;"",1,0))</f>
        <v>#REF!</v>
      </c>
      <c r="N107" s="208" t="e">
        <f>IF('Crisis Indicator Data'!#REF!="No Data",1,IF(#REF!&lt;&gt;"",1,0))</f>
        <v>#REF!</v>
      </c>
      <c r="O107" s="208" t="e">
        <f>IF('Crisis Indicator Data'!#REF!="No Data",1,IF(#REF!&lt;&gt;"",1,0))</f>
        <v>#REF!</v>
      </c>
      <c r="P107" s="208" t="e">
        <f>IF('Crisis Indicator Data'!#REF!="No Data",1,IF(#REF!&lt;&gt;"",1,0))</f>
        <v>#REF!</v>
      </c>
      <c r="Q107" s="208" t="e">
        <f>IF('Crisis Indicator Data'!#REF!="No Data",1,IF(#REF!&lt;&gt;"",1,0))</f>
        <v>#REF!</v>
      </c>
      <c r="R107" s="208" t="e">
        <f>IF('Crisis Indicator Data'!#REF!="No Data",1,IF(#REF!&lt;&gt;"",1,0))</f>
        <v>#REF!</v>
      </c>
      <c r="S107" s="208" t="e">
        <f>IF('Crisis Indicator Data'!#REF!="No Data",1,IF(#REF!&lt;&gt;"",1,0))</f>
        <v>#REF!</v>
      </c>
      <c r="T107" s="208" t="e">
        <f>IF('Crisis Indicator Data'!#REF!="No Data",1,IF(#REF!&lt;&gt;"",1,0))</f>
        <v>#REF!</v>
      </c>
      <c r="U107" s="208" t="e">
        <f>IF('Crisis Indicator Data'!#REF!="No Data",1,IF(#REF!&lt;&gt;"",1,0))</f>
        <v>#REF!</v>
      </c>
      <c r="V107" s="208" t="e">
        <f>IF('Crisis Indicator Data'!#REF!="No Data",1,IF(#REF!&lt;&gt;"",1,0))</f>
        <v>#REF!</v>
      </c>
      <c r="W107" s="208" t="e">
        <f>IF('Crisis Indicator Data'!#REF!="No Data",1,IF(#REF!&lt;&gt;"",1,0))</f>
        <v>#REF!</v>
      </c>
      <c r="X107" s="208" t="e">
        <f>IF('Crisis Indicator Data'!#REF!="No Data",1,IF(#REF!&lt;&gt;"",1,0))</f>
        <v>#REF!</v>
      </c>
      <c r="Y107" s="208" t="e">
        <f>IF('Crisis Indicator Data'!#REF!="No Data",1,IF(#REF!&lt;&gt;"",1,0))</f>
        <v>#REF!</v>
      </c>
      <c r="Z107" s="208" t="e">
        <f>IF('Crisis Indicator Data'!#REF!="No Data",1,IF(#REF!&lt;&gt;"",1,0))</f>
        <v>#REF!</v>
      </c>
      <c r="AA107" s="208" t="e">
        <f>IF('Crisis Indicator Data'!#REF!="No Data",1,IF(#REF!&lt;&gt;"",1,0))</f>
        <v>#REF!</v>
      </c>
      <c r="AB107" s="208" t="e">
        <f>IF('Crisis Indicator Data'!#REF!="No Data",1,IF(#REF!&lt;&gt;"",1,0))</f>
        <v>#REF!</v>
      </c>
      <c r="AC107" s="208" t="e">
        <f>IF('Crisis Indicator Data'!#REF!="No Data",1,IF(#REF!&lt;&gt;"",1,0))</f>
        <v>#REF!</v>
      </c>
      <c r="AD107" s="208" t="e">
        <f>IF('Crisis Indicator Data'!#REF!="No Data",1,IF(#REF!&lt;&gt;"",1,0))</f>
        <v>#REF!</v>
      </c>
      <c r="AE107" s="208" t="e">
        <f>IF('Crisis Indicator Data'!#REF!="No Data",1,IF(#REF!&lt;&gt;"",1,0))</f>
        <v>#REF!</v>
      </c>
      <c r="AF107" s="208" t="e">
        <f>IF('Crisis Indicator Data'!#REF!="No Data",1,IF(#REF!&lt;&gt;"",1,0))</f>
        <v>#REF!</v>
      </c>
      <c r="AG107" s="208" t="e">
        <f>IF('Crisis Indicator Data'!#REF!="No Data",1,IF(#REF!&lt;&gt;"",1,0))</f>
        <v>#REF!</v>
      </c>
      <c r="AH107" s="208" t="e">
        <f>IF('Crisis Indicator Data'!#REF!="No Data",1,IF(#REF!&lt;&gt;"",1,0))</f>
        <v>#REF!</v>
      </c>
      <c r="AI107" s="208" t="e">
        <f>IF('Crisis Indicator Data'!#REF!="No Data",1,IF(#REF!&lt;&gt;"",1,0))</f>
        <v>#REF!</v>
      </c>
      <c r="AJ107" s="208" t="e">
        <f>IF('Crisis Indicator Data'!#REF!="No Data",1,IF(#REF!&lt;&gt;"",1,0))</f>
        <v>#REF!</v>
      </c>
      <c r="AK107" s="208" t="e">
        <f>IF('Crisis Indicator Data'!#REF!="No Data",1,IF(#REF!&lt;&gt;"",1,0))</f>
        <v>#REF!</v>
      </c>
      <c r="AL107" s="208" t="e">
        <f>IF('Crisis Indicator Data'!#REF!="No Data",1,IF(#REF!&lt;&gt;"",1,0))</f>
        <v>#REF!</v>
      </c>
      <c r="AM107" s="208" t="e">
        <f>IF('Crisis Indicator Data'!#REF!="No Data",1,IF(#REF!&lt;&gt;"",1,0))</f>
        <v>#REF!</v>
      </c>
      <c r="AN107" s="208" t="e">
        <f>IF('Crisis Indicator Data'!#REF!="No Data",1,IF(#REF!&lt;&gt;"",1,0))</f>
        <v>#REF!</v>
      </c>
      <c r="AO107" s="208" t="e">
        <f>IF('Crisis Indicator Data'!#REF!="No Data",1,IF(#REF!&lt;&gt;"",1,0))</f>
        <v>#REF!</v>
      </c>
      <c r="AP107" s="208" t="e">
        <f>IF('Crisis Indicator Data'!#REF!="No Data",1,IF(#REF!&lt;&gt;"",1,0))</f>
        <v>#REF!</v>
      </c>
      <c r="AQ107" s="208" t="e">
        <f>IF('Crisis Indicator Data'!#REF!="No Data",1,IF(#REF!&lt;&gt;"",1,0))</f>
        <v>#REF!</v>
      </c>
      <c r="AR107" s="208" t="e">
        <f>IF('Crisis Indicator Data'!#REF!="No Data",1,IF(#REF!&lt;&gt;"",1,0))</f>
        <v>#REF!</v>
      </c>
      <c r="AS107" s="208" t="e">
        <f>IF('Crisis Indicator Data'!#REF!="No Data",1,IF(#REF!&lt;&gt;"",1,0))</f>
        <v>#REF!</v>
      </c>
      <c r="AT107" s="208" t="e">
        <f>IF('Crisis Indicator Data'!#REF!="No Data",1,IF(#REF!&lt;&gt;"",1,0))</f>
        <v>#REF!</v>
      </c>
      <c r="AU107" s="208" t="e">
        <f>IF('Crisis Indicator Data'!#REF!="No Data",1,IF(#REF!&lt;&gt;"",1,0))</f>
        <v>#REF!</v>
      </c>
      <c r="AV107" s="208" t="e">
        <f>IF('Crisis Indicator Data'!#REF!="No Data",1,IF(#REF!&lt;&gt;"",1,0))</f>
        <v>#REF!</v>
      </c>
      <c r="AW107" s="208" t="e">
        <f>IF('Crisis Indicator Data'!#REF!="No Data",1,IF(#REF!&lt;&gt;"",1,0))</f>
        <v>#REF!</v>
      </c>
      <c r="AX107" s="208" t="e">
        <f>IF('Crisis Indicator Data'!#REF!="No Data",1,IF(#REF!&lt;&gt;"",1,0))</f>
        <v>#REF!</v>
      </c>
      <c r="AY107" s="208" t="e">
        <f>IF('Crisis Indicator Data'!#REF!="No Data",1,IF(#REF!&lt;&gt;"",1,0))</f>
        <v>#REF!</v>
      </c>
      <c r="AZ107" s="208" t="e">
        <f>IF('Crisis Indicator Data'!#REF!="No Data",1,IF(#REF!&lt;&gt;"",1,0))</f>
        <v>#REF!</v>
      </c>
      <c r="BA107" t="e">
        <f t="shared" si="6"/>
        <v>#REF!</v>
      </c>
      <c r="BB107" s="22" t="e">
        <f t="shared" si="7"/>
        <v>#REF!</v>
      </c>
    </row>
    <row r="108" spans="1:54" x14ac:dyDescent="0.35">
      <c r="A108" t="s">
        <v>7542</v>
      </c>
      <c r="B108" s="208" t="e">
        <f>IF('Crisis Indicator Data'!#REF!="No Data",1,IF(#REF!&lt;&gt;"",1,0))</f>
        <v>#REF!</v>
      </c>
      <c r="C108" s="208" t="e">
        <f>IF('Crisis Indicator Data'!#REF!="No Data",1,IF(#REF!&lt;&gt;"",1,0))</f>
        <v>#REF!</v>
      </c>
      <c r="D108" s="208" t="e">
        <f>IF('Crisis Indicator Data'!#REF!="No Data",1,IF(#REF!&lt;&gt;"",1,0))</f>
        <v>#REF!</v>
      </c>
      <c r="E108" s="208" t="e">
        <f>IF('Crisis Indicator Data'!#REF!="No Data",1,IF(#REF!&lt;&gt;"",1,0))</f>
        <v>#REF!</v>
      </c>
      <c r="F108" s="208" t="e">
        <f>IF('Crisis Indicator Data'!#REF!="No Data",1,IF(#REF!&lt;&gt;"",1,0))</f>
        <v>#REF!</v>
      </c>
      <c r="G108" s="208" t="e">
        <f>IF('Crisis Indicator Data'!#REF!="No Data",1,IF(#REF!&lt;&gt;"",1,0))</f>
        <v>#REF!</v>
      </c>
      <c r="H108" s="208" t="e">
        <f>IF('Crisis Indicator Data'!#REF!="No Data",1,IF(#REF!&lt;&gt;"",1,0))</f>
        <v>#REF!</v>
      </c>
      <c r="I108" s="208" t="e">
        <f>IF('Crisis Indicator Data'!#REF!="No Data",1,IF(#REF!&lt;&gt;"",1,0))</f>
        <v>#REF!</v>
      </c>
      <c r="J108" s="208" t="e">
        <f>IF('Crisis Indicator Data'!#REF!="No Data",1,IF(#REF!&lt;&gt;"",1,0))</f>
        <v>#REF!</v>
      </c>
      <c r="K108" s="208" t="e">
        <f>IF('Crisis Indicator Data'!#REF!="No Data",1,IF(#REF!&lt;&gt;"",1,0))</f>
        <v>#REF!</v>
      </c>
      <c r="L108" s="208" t="e">
        <f>IF('Crisis Indicator Data'!#REF!="No Data",1,IF(#REF!&lt;&gt;"",1,0))</f>
        <v>#REF!</v>
      </c>
      <c r="M108" s="208" t="e">
        <f>IF('Crisis Indicator Data'!#REF!="No Data",1,IF(#REF!&lt;&gt;"",1,0))</f>
        <v>#REF!</v>
      </c>
      <c r="N108" s="208" t="e">
        <f>IF('Crisis Indicator Data'!#REF!="No Data",1,IF(#REF!&lt;&gt;"",1,0))</f>
        <v>#REF!</v>
      </c>
      <c r="O108" s="208" t="e">
        <f>IF('Crisis Indicator Data'!#REF!="No Data",1,IF(#REF!&lt;&gt;"",1,0))</f>
        <v>#REF!</v>
      </c>
      <c r="P108" s="208" t="e">
        <f>IF('Crisis Indicator Data'!#REF!="No Data",1,IF(#REF!&lt;&gt;"",1,0))</f>
        <v>#REF!</v>
      </c>
      <c r="Q108" s="208" t="e">
        <f>IF('Crisis Indicator Data'!#REF!="No Data",1,IF(#REF!&lt;&gt;"",1,0))</f>
        <v>#REF!</v>
      </c>
      <c r="R108" s="208" t="e">
        <f>IF('Crisis Indicator Data'!#REF!="No Data",1,IF(#REF!&lt;&gt;"",1,0))</f>
        <v>#REF!</v>
      </c>
      <c r="S108" s="208" t="e">
        <f>IF('Crisis Indicator Data'!#REF!="No Data",1,IF(#REF!&lt;&gt;"",1,0))</f>
        <v>#REF!</v>
      </c>
      <c r="T108" s="208" t="e">
        <f>IF('Crisis Indicator Data'!#REF!="No Data",1,IF(#REF!&lt;&gt;"",1,0))</f>
        <v>#REF!</v>
      </c>
      <c r="U108" s="208" t="e">
        <f>IF('Crisis Indicator Data'!#REF!="No Data",1,IF(#REF!&lt;&gt;"",1,0))</f>
        <v>#REF!</v>
      </c>
      <c r="V108" s="208" t="e">
        <f>IF('Crisis Indicator Data'!#REF!="No Data",1,IF(#REF!&lt;&gt;"",1,0))</f>
        <v>#REF!</v>
      </c>
      <c r="W108" s="208" t="e">
        <f>IF('Crisis Indicator Data'!#REF!="No Data",1,IF(#REF!&lt;&gt;"",1,0))</f>
        <v>#REF!</v>
      </c>
      <c r="X108" s="208" t="e">
        <f>IF('Crisis Indicator Data'!#REF!="No Data",1,IF(#REF!&lt;&gt;"",1,0))</f>
        <v>#REF!</v>
      </c>
      <c r="Y108" s="208" t="e">
        <f>IF('Crisis Indicator Data'!#REF!="No Data",1,IF(#REF!&lt;&gt;"",1,0))</f>
        <v>#REF!</v>
      </c>
      <c r="Z108" s="208" t="e">
        <f>IF('Crisis Indicator Data'!#REF!="No Data",1,IF(#REF!&lt;&gt;"",1,0))</f>
        <v>#REF!</v>
      </c>
      <c r="AA108" s="208" t="e">
        <f>IF('Crisis Indicator Data'!#REF!="No Data",1,IF(#REF!&lt;&gt;"",1,0))</f>
        <v>#REF!</v>
      </c>
      <c r="AB108" s="208" t="e">
        <f>IF('Crisis Indicator Data'!#REF!="No Data",1,IF(#REF!&lt;&gt;"",1,0))</f>
        <v>#REF!</v>
      </c>
      <c r="AC108" s="208" t="e">
        <f>IF('Crisis Indicator Data'!#REF!="No Data",1,IF(#REF!&lt;&gt;"",1,0))</f>
        <v>#REF!</v>
      </c>
      <c r="AD108" s="208" t="e">
        <f>IF('Crisis Indicator Data'!#REF!="No Data",1,IF(#REF!&lt;&gt;"",1,0))</f>
        <v>#REF!</v>
      </c>
      <c r="AE108" s="208" t="e">
        <f>IF('Crisis Indicator Data'!#REF!="No Data",1,IF(#REF!&lt;&gt;"",1,0))</f>
        <v>#REF!</v>
      </c>
      <c r="AF108" s="208" t="e">
        <f>IF('Crisis Indicator Data'!#REF!="No Data",1,IF(#REF!&lt;&gt;"",1,0))</f>
        <v>#REF!</v>
      </c>
      <c r="AG108" s="208" t="e">
        <f>IF('Crisis Indicator Data'!#REF!="No Data",1,IF(#REF!&lt;&gt;"",1,0))</f>
        <v>#REF!</v>
      </c>
      <c r="AH108" s="208" t="e">
        <f>IF('Crisis Indicator Data'!#REF!="No Data",1,IF(#REF!&lt;&gt;"",1,0))</f>
        <v>#REF!</v>
      </c>
      <c r="AI108" s="208" t="e">
        <f>IF('Crisis Indicator Data'!#REF!="No Data",1,IF(#REF!&lt;&gt;"",1,0))</f>
        <v>#REF!</v>
      </c>
      <c r="AJ108" s="208" t="e">
        <f>IF('Crisis Indicator Data'!#REF!="No Data",1,IF(#REF!&lt;&gt;"",1,0))</f>
        <v>#REF!</v>
      </c>
      <c r="AK108" s="208" t="e">
        <f>IF('Crisis Indicator Data'!#REF!="No Data",1,IF(#REF!&lt;&gt;"",1,0))</f>
        <v>#REF!</v>
      </c>
      <c r="AL108" s="208" t="e">
        <f>IF('Crisis Indicator Data'!#REF!="No Data",1,IF(#REF!&lt;&gt;"",1,0))</f>
        <v>#REF!</v>
      </c>
      <c r="AM108" s="208" t="e">
        <f>IF('Crisis Indicator Data'!#REF!="No Data",1,IF(#REF!&lt;&gt;"",1,0))</f>
        <v>#REF!</v>
      </c>
      <c r="AN108" s="208" t="e">
        <f>IF('Crisis Indicator Data'!#REF!="No Data",1,IF(#REF!&lt;&gt;"",1,0))</f>
        <v>#REF!</v>
      </c>
      <c r="AO108" s="208" t="e">
        <f>IF('Crisis Indicator Data'!#REF!="No Data",1,IF(#REF!&lt;&gt;"",1,0))</f>
        <v>#REF!</v>
      </c>
      <c r="AP108" s="208" t="e">
        <f>IF('Crisis Indicator Data'!#REF!="No Data",1,IF(#REF!&lt;&gt;"",1,0))</f>
        <v>#REF!</v>
      </c>
      <c r="AQ108" s="208" t="e">
        <f>IF('Crisis Indicator Data'!#REF!="No Data",1,IF(#REF!&lt;&gt;"",1,0))</f>
        <v>#REF!</v>
      </c>
      <c r="AR108" s="208" t="e">
        <f>IF('Crisis Indicator Data'!#REF!="No Data",1,IF(#REF!&lt;&gt;"",1,0))</f>
        <v>#REF!</v>
      </c>
      <c r="AS108" s="208" t="e">
        <f>IF('Crisis Indicator Data'!#REF!="No Data",1,IF(#REF!&lt;&gt;"",1,0))</f>
        <v>#REF!</v>
      </c>
      <c r="AT108" s="208" t="e">
        <f>IF('Crisis Indicator Data'!#REF!="No Data",1,IF(#REF!&lt;&gt;"",1,0))</f>
        <v>#REF!</v>
      </c>
      <c r="AU108" s="208" t="e">
        <f>IF('Crisis Indicator Data'!#REF!="No Data",1,IF(#REF!&lt;&gt;"",1,0))</f>
        <v>#REF!</v>
      </c>
      <c r="AV108" s="208" t="e">
        <f>IF('Crisis Indicator Data'!#REF!="No Data",1,IF(#REF!&lt;&gt;"",1,0))</f>
        <v>#REF!</v>
      </c>
      <c r="AW108" s="208" t="e">
        <f>IF('Crisis Indicator Data'!#REF!="No Data",1,IF(#REF!&lt;&gt;"",1,0))</f>
        <v>#REF!</v>
      </c>
      <c r="AX108" s="208" t="e">
        <f>IF('Crisis Indicator Data'!#REF!="No Data",1,IF(#REF!&lt;&gt;"",1,0))</f>
        <v>#REF!</v>
      </c>
      <c r="AY108" s="208" t="e">
        <f>IF('Crisis Indicator Data'!#REF!="No Data",1,IF(#REF!&lt;&gt;"",1,0))</f>
        <v>#REF!</v>
      </c>
      <c r="AZ108" s="208" t="e">
        <f>IF('Crisis Indicator Data'!#REF!="No Data",1,IF(#REF!&lt;&gt;"",1,0))</f>
        <v>#REF!</v>
      </c>
      <c r="BA108" t="e">
        <f t="shared" si="6"/>
        <v>#REF!</v>
      </c>
      <c r="BB108" s="22" t="e">
        <f t="shared" si="7"/>
        <v>#REF!</v>
      </c>
    </row>
    <row r="109" spans="1:54" x14ac:dyDescent="0.35">
      <c r="A109" t="s">
        <v>7543</v>
      </c>
      <c r="B109" s="208" t="e">
        <f>IF('Crisis Indicator Data'!#REF!="No Data",1,IF(#REF!&lt;&gt;"",1,0))</f>
        <v>#REF!</v>
      </c>
      <c r="C109" s="208" t="e">
        <f>IF('Crisis Indicator Data'!#REF!="No Data",1,IF(#REF!&lt;&gt;"",1,0))</f>
        <v>#REF!</v>
      </c>
      <c r="D109" s="208" t="e">
        <f>IF('Crisis Indicator Data'!#REF!="No Data",1,IF(#REF!&lt;&gt;"",1,0))</f>
        <v>#REF!</v>
      </c>
      <c r="E109" s="208" t="e">
        <f>IF('Crisis Indicator Data'!#REF!="No Data",1,IF(#REF!&lt;&gt;"",1,0))</f>
        <v>#REF!</v>
      </c>
      <c r="F109" s="208" t="e">
        <f>IF('Crisis Indicator Data'!#REF!="No Data",1,IF(#REF!&lt;&gt;"",1,0))</f>
        <v>#REF!</v>
      </c>
      <c r="G109" s="208" t="e">
        <f>IF('Crisis Indicator Data'!#REF!="No Data",1,IF(#REF!&lt;&gt;"",1,0))</f>
        <v>#REF!</v>
      </c>
      <c r="H109" s="208" t="e">
        <f>IF('Crisis Indicator Data'!#REF!="No Data",1,IF(#REF!&lt;&gt;"",1,0))</f>
        <v>#REF!</v>
      </c>
      <c r="I109" s="208" t="e">
        <f>IF('Crisis Indicator Data'!#REF!="No Data",1,IF(#REF!&lt;&gt;"",1,0))</f>
        <v>#REF!</v>
      </c>
      <c r="J109" s="208" t="e">
        <f>IF('Crisis Indicator Data'!#REF!="No Data",1,IF(#REF!&lt;&gt;"",1,0))</f>
        <v>#REF!</v>
      </c>
      <c r="K109" s="208" t="e">
        <f>IF('Crisis Indicator Data'!#REF!="No Data",1,IF(#REF!&lt;&gt;"",1,0))</f>
        <v>#REF!</v>
      </c>
      <c r="L109" s="208" t="e">
        <f>IF('Crisis Indicator Data'!#REF!="No Data",1,IF(#REF!&lt;&gt;"",1,0))</f>
        <v>#REF!</v>
      </c>
      <c r="M109" s="208" t="e">
        <f>IF('Crisis Indicator Data'!#REF!="No Data",1,IF(#REF!&lt;&gt;"",1,0))</f>
        <v>#REF!</v>
      </c>
      <c r="N109" s="208" t="e">
        <f>IF('Crisis Indicator Data'!#REF!="No Data",1,IF(#REF!&lt;&gt;"",1,0))</f>
        <v>#REF!</v>
      </c>
      <c r="O109" s="208" t="e">
        <f>IF('Crisis Indicator Data'!#REF!="No Data",1,IF(#REF!&lt;&gt;"",1,0))</f>
        <v>#REF!</v>
      </c>
      <c r="P109" s="208" t="e">
        <f>IF('Crisis Indicator Data'!#REF!="No Data",1,IF(#REF!&lt;&gt;"",1,0))</f>
        <v>#REF!</v>
      </c>
      <c r="Q109" s="208" t="e">
        <f>IF('Crisis Indicator Data'!#REF!="No Data",1,IF(#REF!&lt;&gt;"",1,0))</f>
        <v>#REF!</v>
      </c>
      <c r="R109" s="208" t="e">
        <f>IF('Crisis Indicator Data'!#REF!="No Data",1,IF(#REF!&lt;&gt;"",1,0))</f>
        <v>#REF!</v>
      </c>
      <c r="S109" s="208" t="e">
        <f>IF('Crisis Indicator Data'!#REF!="No Data",1,IF(#REF!&lt;&gt;"",1,0))</f>
        <v>#REF!</v>
      </c>
      <c r="T109" s="208" t="e">
        <f>IF('Crisis Indicator Data'!#REF!="No Data",1,IF(#REF!&lt;&gt;"",1,0))</f>
        <v>#REF!</v>
      </c>
      <c r="U109" s="208" t="e">
        <f>IF('Crisis Indicator Data'!#REF!="No Data",1,IF(#REF!&lt;&gt;"",1,0))</f>
        <v>#REF!</v>
      </c>
      <c r="V109" s="208" t="e">
        <f>IF('Crisis Indicator Data'!#REF!="No Data",1,IF(#REF!&lt;&gt;"",1,0))</f>
        <v>#REF!</v>
      </c>
      <c r="W109" s="208" t="e">
        <f>IF('Crisis Indicator Data'!#REF!="No Data",1,IF(#REF!&lt;&gt;"",1,0))</f>
        <v>#REF!</v>
      </c>
      <c r="X109" s="208" t="e">
        <f>IF('Crisis Indicator Data'!#REF!="No Data",1,IF(#REF!&lt;&gt;"",1,0))</f>
        <v>#REF!</v>
      </c>
      <c r="Y109" s="208" t="e">
        <f>IF('Crisis Indicator Data'!#REF!="No Data",1,IF(#REF!&lt;&gt;"",1,0))</f>
        <v>#REF!</v>
      </c>
      <c r="Z109" s="208" t="e">
        <f>IF('Crisis Indicator Data'!#REF!="No Data",1,IF(#REF!&lt;&gt;"",1,0))</f>
        <v>#REF!</v>
      </c>
      <c r="AA109" s="208" t="e">
        <f>IF('Crisis Indicator Data'!#REF!="No Data",1,IF(#REF!&lt;&gt;"",1,0))</f>
        <v>#REF!</v>
      </c>
      <c r="AB109" s="208" t="e">
        <f>IF('Crisis Indicator Data'!#REF!="No Data",1,IF(#REF!&lt;&gt;"",1,0))</f>
        <v>#REF!</v>
      </c>
      <c r="AC109" s="208" t="e">
        <f>IF('Crisis Indicator Data'!#REF!="No Data",1,IF(#REF!&lt;&gt;"",1,0))</f>
        <v>#REF!</v>
      </c>
      <c r="AD109" s="208" t="e">
        <f>IF('Crisis Indicator Data'!#REF!="No Data",1,IF(#REF!&lt;&gt;"",1,0))</f>
        <v>#REF!</v>
      </c>
      <c r="AE109" s="208" t="e">
        <f>IF('Crisis Indicator Data'!#REF!="No Data",1,IF(#REF!&lt;&gt;"",1,0))</f>
        <v>#REF!</v>
      </c>
      <c r="AF109" s="208" t="e">
        <f>IF('Crisis Indicator Data'!#REF!="No Data",1,IF(#REF!&lt;&gt;"",1,0))</f>
        <v>#REF!</v>
      </c>
      <c r="AG109" s="208" t="e">
        <f>IF('Crisis Indicator Data'!#REF!="No Data",1,IF(#REF!&lt;&gt;"",1,0))</f>
        <v>#REF!</v>
      </c>
      <c r="AH109" s="208" t="e">
        <f>IF('Crisis Indicator Data'!#REF!="No Data",1,IF(#REF!&lt;&gt;"",1,0))</f>
        <v>#REF!</v>
      </c>
      <c r="AI109" s="208" t="e">
        <f>IF('Crisis Indicator Data'!#REF!="No Data",1,IF(#REF!&lt;&gt;"",1,0))</f>
        <v>#REF!</v>
      </c>
      <c r="AJ109" s="208" t="e">
        <f>IF('Crisis Indicator Data'!#REF!="No Data",1,IF(#REF!&lt;&gt;"",1,0))</f>
        <v>#REF!</v>
      </c>
      <c r="AK109" s="208" t="e">
        <f>IF('Crisis Indicator Data'!#REF!="No Data",1,IF(#REF!&lt;&gt;"",1,0))</f>
        <v>#REF!</v>
      </c>
      <c r="AL109" s="208" t="e">
        <f>IF('Crisis Indicator Data'!#REF!="No Data",1,IF(#REF!&lt;&gt;"",1,0))</f>
        <v>#REF!</v>
      </c>
      <c r="AM109" s="208" t="e">
        <f>IF('Crisis Indicator Data'!#REF!="No Data",1,IF(#REF!&lt;&gt;"",1,0))</f>
        <v>#REF!</v>
      </c>
      <c r="AN109" s="208" t="e">
        <f>IF('Crisis Indicator Data'!#REF!="No Data",1,IF(#REF!&lt;&gt;"",1,0))</f>
        <v>#REF!</v>
      </c>
      <c r="AO109" s="208" t="e">
        <f>IF('Crisis Indicator Data'!#REF!="No Data",1,IF(#REF!&lt;&gt;"",1,0))</f>
        <v>#REF!</v>
      </c>
      <c r="AP109" s="208" t="e">
        <f>IF('Crisis Indicator Data'!#REF!="No Data",1,IF(#REF!&lt;&gt;"",1,0))</f>
        <v>#REF!</v>
      </c>
      <c r="AQ109" s="208" t="e">
        <f>IF('Crisis Indicator Data'!#REF!="No Data",1,IF(#REF!&lt;&gt;"",1,0))</f>
        <v>#REF!</v>
      </c>
      <c r="AR109" s="208" t="e">
        <f>IF('Crisis Indicator Data'!#REF!="No Data",1,IF(#REF!&lt;&gt;"",1,0))</f>
        <v>#REF!</v>
      </c>
      <c r="AS109" s="208" t="e">
        <f>IF('Crisis Indicator Data'!#REF!="No Data",1,IF(#REF!&lt;&gt;"",1,0))</f>
        <v>#REF!</v>
      </c>
      <c r="AT109" s="208" t="e">
        <f>IF('Crisis Indicator Data'!#REF!="No Data",1,IF(#REF!&lt;&gt;"",1,0))</f>
        <v>#REF!</v>
      </c>
      <c r="AU109" s="208" t="e">
        <f>IF('Crisis Indicator Data'!#REF!="No Data",1,IF(#REF!&lt;&gt;"",1,0))</f>
        <v>#REF!</v>
      </c>
      <c r="AV109" s="208" t="e">
        <f>IF('Crisis Indicator Data'!#REF!="No Data",1,IF(#REF!&lt;&gt;"",1,0))</f>
        <v>#REF!</v>
      </c>
      <c r="AW109" s="208" t="e">
        <f>IF('Crisis Indicator Data'!#REF!="No Data",1,IF(#REF!&lt;&gt;"",1,0))</f>
        <v>#REF!</v>
      </c>
      <c r="AX109" s="208" t="e">
        <f>IF('Crisis Indicator Data'!#REF!="No Data",1,IF(#REF!&lt;&gt;"",1,0))</f>
        <v>#REF!</v>
      </c>
      <c r="AY109" s="208" t="e">
        <f>IF('Crisis Indicator Data'!#REF!="No Data",1,IF(#REF!&lt;&gt;"",1,0))</f>
        <v>#REF!</v>
      </c>
      <c r="AZ109" s="208" t="e">
        <f>IF('Crisis Indicator Data'!#REF!="No Data",1,IF(#REF!&lt;&gt;"",1,0))</f>
        <v>#REF!</v>
      </c>
      <c r="BA109" t="e">
        <f t="shared" si="6"/>
        <v>#REF!</v>
      </c>
      <c r="BB109" s="22" t="e">
        <f t="shared" si="7"/>
        <v>#REF!</v>
      </c>
    </row>
    <row r="110" spans="1:54" x14ac:dyDescent="0.35">
      <c r="A110" t="s">
        <v>7545</v>
      </c>
      <c r="B110" s="208" t="e">
        <f>IF('Crisis Indicator Data'!#REF!="No Data",1,IF(#REF!&lt;&gt;"",1,0))</f>
        <v>#REF!</v>
      </c>
      <c r="C110" s="208" t="e">
        <f>IF('Crisis Indicator Data'!#REF!="No Data",1,IF(#REF!&lt;&gt;"",1,0))</f>
        <v>#REF!</v>
      </c>
      <c r="D110" s="208" t="e">
        <f>IF('Crisis Indicator Data'!#REF!="No Data",1,IF(#REF!&lt;&gt;"",1,0))</f>
        <v>#REF!</v>
      </c>
      <c r="E110" s="208" t="e">
        <f>IF('Crisis Indicator Data'!#REF!="No Data",1,IF(#REF!&lt;&gt;"",1,0))</f>
        <v>#REF!</v>
      </c>
      <c r="F110" s="208" t="e">
        <f>IF('Crisis Indicator Data'!#REF!="No Data",1,IF(#REF!&lt;&gt;"",1,0))</f>
        <v>#REF!</v>
      </c>
      <c r="G110" s="208" t="e">
        <f>IF('Crisis Indicator Data'!#REF!="No Data",1,IF(#REF!&lt;&gt;"",1,0))</f>
        <v>#REF!</v>
      </c>
      <c r="H110" s="208" t="e">
        <f>IF('Crisis Indicator Data'!#REF!="No Data",1,IF(#REF!&lt;&gt;"",1,0))</f>
        <v>#REF!</v>
      </c>
      <c r="I110" s="208" t="e">
        <f>IF('Crisis Indicator Data'!#REF!="No Data",1,IF(#REF!&lt;&gt;"",1,0))</f>
        <v>#REF!</v>
      </c>
      <c r="J110" s="208" t="e">
        <f>IF('Crisis Indicator Data'!#REF!="No Data",1,IF(#REF!&lt;&gt;"",1,0))</f>
        <v>#REF!</v>
      </c>
      <c r="K110" s="208" t="e">
        <f>IF('Crisis Indicator Data'!#REF!="No Data",1,IF(#REF!&lt;&gt;"",1,0))</f>
        <v>#REF!</v>
      </c>
      <c r="L110" s="208" t="e">
        <f>IF('Crisis Indicator Data'!#REF!="No Data",1,IF(#REF!&lt;&gt;"",1,0))</f>
        <v>#REF!</v>
      </c>
      <c r="M110" s="208" t="e">
        <f>IF('Crisis Indicator Data'!#REF!="No Data",1,IF(#REF!&lt;&gt;"",1,0))</f>
        <v>#REF!</v>
      </c>
      <c r="N110" s="208" t="e">
        <f>IF('Crisis Indicator Data'!#REF!="No Data",1,IF(#REF!&lt;&gt;"",1,0))</f>
        <v>#REF!</v>
      </c>
      <c r="O110" s="208" t="e">
        <f>IF('Crisis Indicator Data'!#REF!="No Data",1,IF(#REF!&lt;&gt;"",1,0))</f>
        <v>#REF!</v>
      </c>
      <c r="P110" s="208" t="e">
        <f>IF('Crisis Indicator Data'!#REF!="No Data",1,IF(#REF!&lt;&gt;"",1,0))</f>
        <v>#REF!</v>
      </c>
      <c r="Q110" s="208" t="e">
        <f>IF('Crisis Indicator Data'!#REF!="No Data",1,IF(#REF!&lt;&gt;"",1,0))</f>
        <v>#REF!</v>
      </c>
      <c r="R110" s="208" t="e">
        <f>IF('Crisis Indicator Data'!#REF!="No Data",1,IF(#REF!&lt;&gt;"",1,0))</f>
        <v>#REF!</v>
      </c>
      <c r="S110" s="208" t="e">
        <f>IF('Crisis Indicator Data'!#REF!="No Data",1,IF(#REF!&lt;&gt;"",1,0))</f>
        <v>#REF!</v>
      </c>
      <c r="T110" s="208" t="e">
        <f>IF('Crisis Indicator Data'!#REF!="No Data",1,IF(#REF!&lt;&gt;"",1,0))</f>
        <v>#REF!</v>
      </c>
      <c r="U110" s="208" t="e">
        <f>IF('Crisis Indicator Data'!#REF!="No Data",1,IF(#REF!&lt;&gt;"",1,0))</f>
        <v>#REF!</v>
      </c>
      <c r="V110" s="208" t="e">
        <f>IF('Crisis Indicator Data'!#REF!="No Data",1,IF(#REF!&lt;&gt;"",1,0))</f>
        <v>#REF!</v>
      </c>
      <c r="W110" s="208" t="e">
        <f>IF('Crisis Indicator Data'!#REF!="No Data",1,IF(#REF!&lt;&gt;"",1,0))</f>
        <v>#REF!</v>
      </c>
      <c r="X110" s="208" t="e">
        <f>IF('Crisis Indicator Data'!#REF!="No Data",1,IF(#REF!&lt;&gt;"",1,0))</f>
        <v>#REF!</v>
      </c>
      <c r="Y110" s="208" t="e">
        <f>IF('Crisis Indicator Data'!#REF!="No Data",1,IF(#REF!&lt;&gt;"",1,0))</f>
        <v>#REF!</v>
      </c>
      <c r="Z110" s="208" t="e">
        <f>IF('Crisis Indicator Data'!#REF!="No Data",1,IF(#REF!&lt;&gt;"",1,0))</f>
        <v>#REF!</v>
      </c>
      <c r="AA110" s="208" t="e">
        <f>IF('Crisis Indicator Data'!#REF!="No Data",1,IF(#REF!&lt;&gt;"",1,0))</f>
        <v>#REF!</v>
      </c>
      <c r="AB110" s="208" t="e">
        <f>IF('Crisis Indicator Data'!#REF!="No Data",1,IF(#REF!&lt;&gt;"",1,0))</f>
        <v>#REF!</v>
      </c>
      <c r="AC110" s="208" t="e">
        <f>IF('Crisis Indicator Data'!#REF!="No Data",1,IF(#REF!&lt;&gt;"",1,0))</f>
        <v>#REF!</v>
      </c>
      <c r="AD110" s="208" t="e">
        <f>IF('Crisis Indicator Data'!#REF!="No Data",1,IF(#REF!&lt;&gt;"",1,0))</f>
        <v>#REF!</v>
      </c>
      <c r="AE110" s="208" t="e">
        <f>IF('Crisis Indicator Data'!#REF!="No Data",1,IF(#REF!&lt;&gt;"",1,0))</f>
        <v>#REF!</v>
      </c>
      <c r="AF110" s="208" t="e">
        <f>IF('Crisis Indicator Data'!#REF!="No Data",1,IF(#REF!&lt;&gt;"",1,0))</f>
        <v>#REF!</v>
      </c>
      <c r="AG110" s="208" t="e">
        <f>IF('Crisis Indicator Data'!#REF!="No Data",1,IF(#REF!&lt;&gt;"",1,0))</f>
        <v>#REF!</v>
      </c>
      <c r="AH110" s="208" t="e">
        <f>IF('Crisis Indicator Data'!#REF!="No Data",1,IF(#REF!&lt;&gt;"",1,0))</f>
        <v>#REF!</v>
      </c>
      <c r="AI110" s="208" t="e">
        <f>IF('Crisis Indicator Data'!#REF!="No Data",1,IF(#REF!&lt;&gt;"",1,0))</f>
        <v>#REF!</v>
      </c>
      <c r="AJ110" s="208" t="e">
        <f>IF('Crisis Indicator Data'!#REF!="No Data",1,IF(#REF!&lt;&gt;"",1,0))</f>
        <v>#REF!</v>
      </c>
      <c r="AK110" s="208" t="e">
        <f>IF('Crisis Indicator Data'!#REF!="No Data",1,IF(#REF!&lt;&gt;"",1,0))</f>
        <v>#REF!</v>
      </c>
      <c r="AL110" s="208" t="e">
        <f>IF('Crisis Indicator Data'!#REF!="No Data",1,IF(#REF!&lt;&gt;"",1,0))</f>
        <v>#REF!</v>
      </c>
      <c r="AM110" s="208" t="e">
        <f>IF('Crisis Indicator Data'!#REF!="No Data",1,IF(#REF!&lt;&gt;"",1,0))</f>
        <v>#REF!</v>
      </c>
      <c r="AN110" s="208" t="e">
        <f>IF('Crisis Indicator Data'!#REF!="No Data",1,IF(#REF!&lt;&gt;"",1,0))</f>
        <v>#REF!</v>
      </c>
      <c r="AO110" s="208" t="e">
        <f>IF('Crisis Indicator Data'!#REF!="No Data",1,IF(#REF!&lt;&gt;"",1,0))</f>
        <v>#REF!</v>
      </c>
      <c r="AP110" s="208" t="e">
        <f>IF('Crisis Indicator Data'!#REF!="No Data",1,IF(#REF!&lt;&gt;"",1,0))</f>
        <v>#REF!</v>
      </c>
      <c r="AQ110" s="208" t="e">
        <f>IF('Crisis Indicator Data'!#REF!="No Data",1,IF(#REF!&lt;&gt;"",1,0))</f>
        <v>#REF!</v>
      </c>
      <c r="AR110" s="208" t="e">
        <f>IF('Crisis Indicator Data'!#REF!="No Data",1,IF(#REF!&lt;&gt;"",1,0))</f>
        <v>#REF!</v>
      </c>
      <c r="AS110" s="208" t="e">
        <f>IF('Crisis Indicator Data'!#REF!="No Data",1,IF(#REF!&lt;&gt;"",1,0))</f>
        <v>#REF!</v>
      </c>
      <c r="AT110" s="208" t="e">
        <f>IF('Crisis Indicator Data'!#REF!="No Data",1,IF(#REF!&lt;&gt;"",1,0))</f>
        <v>#REF!</v>
      </c>
      <c r="AU110" s="208" t="e">
        <f>IF('Crisis Indicator Data'!#REF!="No Data",1,IF(#REF!&lt;&gt;"",1,0))</f>
        <v>#REF!</v>
      </c>
      <c r="AV110" s="208" t="e">
        <f>IF('Crisis Indicator Data'!#REF!="No Data",1,IF(#REF!&lt;&gt;"",1,0))</f>
        <v>#REF!</v>
      </c>
      <c r="AW110" s="208" t="e">
        <f>IF('Crisis Indicator Data'!#REF!="No Data",1,IF(#REF!&lt;&gt;"",1,0))</f>
        <v>#REF!</v>
      </c>
      <c r="AX110" s="208" t="e">
        <f>IF('Crisis Indicator Data'!#REF!="No Data",1,IF(#REF!&lt;&gt;"",1,0))</f>
        <v>#REF!</v>
      </c>
      <c r="AY110" s="208" t="e">
        <f>IF('Crisis Indicator Data'!#REF!="No Data",1,IF(#REF!&lt;&gt;"",1,0))</f>
        <v>#REF!</v>
      </c>
      <c r="AZ110" s="208" t="e">
        <f>IF('Crisis Indicator Data'!#REF!="No Data",1,IF(#REF!&lt;&gt;"",1,0))</f>
        <v>#REF!</v>
      </c>
      <c r="BA110" t="e">
        <f t="shared" si="6"/>
        <v>#REF!</v>
      </c>
      <c r="BB110" s="22" t="e">
        <f t="shared" si="7"/>
        <v>#REF!</v>
      </c>
    </row>
    <row r="111" spans="1:54" x14ac:dyDescent="0.35">
      <c r="A111" t="s">
        <v>7546</v>
      </c>
      <c r="B111" s="208" t="e">
        <f>IF('Crisis Indicator Data'!#REF!="No Data",1,IF(#REF!&lt;&gt;"",1,0))</f>
        <v>#REF!</v>
      </c>
      <c r="C111" s="208" t="e">
        <f>IF('Crisis Indicator Data'!#REF!="No Data",1,IF(#REF!&lt;&gt;"",1,0))</f>
        <v>#REF!</v>
      </c>
      <c r="D111" s="208" t="e">
        <f>IF('Crisis Indicator Data'!#REF!="No Data",1,IF(#REF!&lt;&gt;"",1,0))</f>
        <v>#REF!</v>
      </c>
      <c r="E111" s="208" t="e">
        <f>IF('Crisis Indicator Data'!#REF!="No Data",1,IF(#REF!&lt;&gt;"",1,0))</f>
        <v>#REF!</v>
      </c>
      <c r="F111" s="208" t="e">
        <f>IF('Crisis Indicator Data'!#REF!="No Data",1,IF(#REF!&lt;&gt;"",1,0))</f>
        <v>#REF!</v>
      </c>
      <c r="G111" s="208" t="e">
        <f>IF('Crisis Indicator Data'!#REF!="No Data",1,IF(#REF!&lt;&gt;"",1,0))</f>
        <v>#REF!</v>
      </c>
      <c r="H111" s="208" t="e">
        <f>IF('Crisis Indicator Data'!#REF!="No Data",1,IF(#REF!&lt;&gt;"",1,0))</f>
        <v>#REF!</v>
      </c>
      <c r="I111" s="208" t="e">
        <f>IF('Crisis Indicator Data'!#REF!="No Data",1,IF(#REF!&lt;&gt;"",1,0))</f>
        <v>#REF!</v>
      </c>
      <c r="J111" s="208" t="e">
        <f>IF('Crisis Indicator Data'!#REF!="No Data",1,IF(#REF!&lt;&gt;"",1,0))</f>
        <v>#REF!</v>
      </c>
      <c r="K111" s="208" t="e">
        <f>IF('Crisis Indicator Data'!#REF!="No Data",1,IF(#REF!&lt;&gt;"",1,0))</f>
        <v>#REF!</v>
      </c>
      <c r="L111" s="208" t="e">
        <f>IF('Crisis Indicator Data'!#REF!="No Data",1,IF(#REF!&lt;&gt;"",1,0))</f>
        <v>#REF!</v>
      </c>
      <c r="M111" s="208" t="e">
        <f>IF('Crisis Indicator Data'!#REF!="No Data",1,IF(#REF!&lt;&gt;"",1,0))</f>
        <v>#REF!</v>
      </c>
      <c r="N111" s="208" t="e">
        <f>IF('Crisis Indicator Data'!#REF!="No Data",1,IF(#REF!&lt;&gt;"",1,0))</f>
        <v>#REF!</v>
      </c>
      <c r="O111" s="208" t="e">
        <f>IF('Crisis Indicator Data'!#REF!="No Data",1,IF(#REF!&lt;&gt;"",1,0))</f>
        <v>#REF!</v>
      </c>
      <c r="P111" s="208" t="e">
        <f>IF('Crisis Indicator Data'!#REF!="No Data",1,IF(#REF!&lt;&gt;"",1,0))</f>
        <v>#REF!</v>
      </c>
      <c r="Q111" s="208" t="e">
        <f>IF('Crisis Indicator Data'!#REF!="No Data",1,IF(#REF!&lt;&gt;"",1,0))</f>
        <v>#REF!</v>
      </c>
      <c r="R111" s="208" t="e">
        <f>IF('Crisis Indicator Data'!#REF!="No Data",1,IF(#REF!&lt;&gt;"",1,0))</f>
        <v>#REF!</v>
      </c>
      <c r="S111" s="208" t="e">
        <f>IF('Crisis Indicator Data'!#REF!="No Data",1,IF(#REF!&lt;&gt;"",1,0))</f>
        <v>#REF!</v>
      </c>
      <c r="T111" s="208" t="e">
        <f>IF('Crisis Indicator Data'!#REF!="No Data",1,IF(#REF!&lt;&gt;"",1,0))</f>
        <v>#REF!</v>
      </c>
      <c r="U111" s="208" t="e">
        <f>IF('Crisis Indicator Data'!#REF!="No Data",1,IF(#REF!&lt;&gt;"",1,0))</f>
        <v>#REF!</v>
      </c>
      <c r="V111" s="208" t="e">
        <f>IF('Crisis Indicator Data'!#REF!="No Data",1,IF(#REF!&lt;&gt;"",1,0))</f>
        <v>#REF!</v>
      </c>
      <c r="W111" s="208" t="e">
        <f>IF('Crisis Indicator Data'!#REF!="No Data",1,IF(#REF!&lt;&gt;"",1,0))</f>
        <v>#REF!</v>
      </c>
      <c r="X111" s="208" t="e">
        <f>IF('Crisis Indicator Data'!#REF!="No Data",1,IF(#REF!&lt;&gt;"",1,0))</f>
        <v>#REF!</v>
      </c>
      <c r="Y111" s="208" t="e">
        <f>IF('Crisis Indicator Data'!#REF!="No Data",1,IF(#REF!&lt;&gt;"",1,0))</f>
        <v>#REF!</v>
      </c>
      <c r="Z111" s="208" t="e">
        <f>IF('Crisis Indicator Data'!#REF!="No Data",1,IF(#REF!&lt;&gt;"",1,0))</f>
        <v>#REF!</v>
      </c>
      <c r="AA111" s="208" t="e">
        <f>IF('Crisis Indicator Data'!#REF!="No Data",1,IF(#REF!&lt;&gt;"",1,0))</f>
        <v>#REF!</v>
      </c>
      <c r="AB111" s="208" t="e">
        <f>IF('Crisis Indicator Data'!#REF!="No Data",1,IF(#REF!&lt;&gt;"",1,0))</f>
        <v>#REF!</v>
      </c>
      <c r="AC111" s="208" t="e">
        <f>IF('Crisis Indicator Data'!#REF!="No Data",1,IF(#REF!&lt;&gt;"",1,0))</f>
        <v>#REF!</v>
      </c>
      <c r="AD111" s="208" t="e">
        <f>IF('Crisis Indicator Data'!#REF!="No Data",1,IF(#REF!&lt;&gt;"",1,0))</f>
        <v>#REF!</v>
      </c>
      <c r="AE111" s="208" t="e">
        <f>IF('Crisis Indicator Data'!#REF!="No Data",1,IF(#REF!&lt;&gt;"",1,0))</f>
        <v>#REF!</v>
      </c>
      <c r="AF111" s="208" t="e">
        <f>IF('Crisis Indicator Data'!#REF!="No Data",1,IF(#REF!&lt;&gt;"",1,0))</f>
        <v>#REF!</v>
      </c>
      <c r="AG111" s="208" t="e">
        <f>IF('Crisis Indicator Data'!#REF!="No Data",1,IF(#REF!&lt;&gt;"",1,0))</f>
        <v>#REF!</v>
      </c>
      <c r="AH111" s="208" t="e">
        <f>IF('Crisis Indicator Data'!#REF!="No Data",1,IF(#REF!&lt;&gt;"",1,0))</f>
        <v>#REF!</v>
      </c>
      <c r="AI111" s="208" t="e">
        <f>IF('Crisis Indicator Data'!#REF!="No Data",1,IF(#REF!&lt;&gt;"",1,0))</f>
        <v>#REF!</v>
      </c>
      <c r="AJ111" s="208" t="e">
        <f>IF('Crisis Indicator Data'!#REF!="No Data",1,IF(#REF!&lt;&gt;"",1,0))</f>
        <v>#REF!</v>
      </c>
      <c r="AK111" s="208" t="e">
        <f>IF('Crisis Indicator Data'!#REF!="No Data",1,IF(#REF!&lt;&gt;"",1,0))</f>
        <v>#REF!</v>
      </c>
      <c r="AL111" s="208" t="e">
        <f>IF('Crisis Indicator Data'!#REF!="No Data",1,IF(#REF!&lt;&gt;"",1,0))</f>
        <v>#REF!</v>
      </c>
      <c r="AM111" s="208" t="e">
        <f>IF('Crisis Indicator Data'!#REF!="No Data",1,IF(#REF!&lt;&gt;"",1,0))</f>
        <v>#REF!</v>
      </c>
      <c r="AN111" s="208" t="e">
        <f>IF('Crisis Indicator Data'!#REF!="No Data",1,IF(#REF!&lt;&gt;"",1,0))</f>
        <v>#REF!</v>
      </c>
      <c r="AO111" s="208" t="e">
        <f>IF('Crisis Indicator Data'!#REF!="No Data",1,IF(#REF!&lt;&gt;"",1,0))</f>
        <v>#REF!</v>
      </c>
      <c r="AP111" s="208" t="e">
        <f>IF('Crisis Indicator Data'!#REF!="No Data",1,IF(#REF!&lt;&gt;"",1,0))</f>
        <v>#REF!</v>
      </c>
      <c r="AQ111" s="208" t="e">
        <f>IF('Crisis Indicator Data'!#REF!="No Data",1,IF(#REF!&lt;&gt;"",1,0))</f>
        <v>#REF!</v>
      </c>
      <c r="AR111" s="208" t="e">
        <f>IF('Crisis Indicator Data'!#REF!="No Data",1,IF(#REF!&lt;&gt;"",1,0))</f>
        <v>#REF!</v>
      </c>
      <c r="AS111" s="208" t="e">
        <f>IF('Crisis Indicator Data'!#REF!="No Data",1,IF(#REF!&lt;&gt;"",1,0))</f>
        <v>#REF!</v>
      </c>
      <c r="AT111" s="208" t="e">
        <f>IF('Crisis Indicator Data'!#REF!="No Data",1,IF(#REF!&lt;&gt;"",1,0))</f>
        <v>#REF!</v>
      </c>
      <c r="AU111" s="208" t="e">
        <f>IF('Crisis Indicator Data'!#REF!="No Data",1,IF(#REF!&lt;&gt;"",1,0))</f>
        <v>#REF!</v>
      </c>
      <c r="AV111" s="208" t="e">
        <f>IF('Crisis Indicator Data'!#REF!="No Data",1,IF(#REF!&lt;&gt;"",1,0))</f>
        <v>#REF!</v>
      </c>
      <c r="AW111" s="208" t="e">
        <f>IF('Crisis Indicator Data'!#REF!="No Data",1,IF(#REF!&lt;&gt;"",1,0))</f>
        <v>#REF!</v>
      </c>
      <c r="AX111" s="208" t="e">
        <f>IF('Crisis Indicator Data'!#REF!="No Data",1,IF(#REF!&lt;&gt;"",1,0))</f>
        <v>#REF!</v>
      </c>
      <c r="AY111" s="208" t="e">
        <f>IF('Crisis Indicator Data'!#REF!="No Data",1,IF(#REF!&lt;&gt;"",1,0))</f>
        <v>#REF!</v>
      </c>
      <c r="AZ111" s="208" t="e">
        <f>IF('Crisis Indicator Data'!#REF!="No Data",1,IF(#REF!&lt;&gt;"",1,0))</f>
        <v>#REF!</v>
      </c>
      <c r="BA111" t="e">
        <f t="shared" si="6"/>
        <v>#REF!</v>
      </c>
      <c r="BB111" s="22" t="e">
        <f t="shared" si="7"/>
        <v>#REF!</v>
      </c>
    </row>
    <row r="112" spans="1:54" x14ac:dyDescent="0.35">
      <c r="A112" t="s">
        <v>7548</v>
      </c>
      <c r="B112" s="208" t="e">
        <f>IF('Crisis Indicator Data'!#REF!="No Data",1,IF(#REF!&lt;&gt;"",1,0))</f>
        <v>#REF!</v>
      </c>
      <c r="C112" s="208" t="e">
        <f>IF('Crisis Indicator Data'!#REF!="No Data",1,IF(#REF!&lt;&gt;"",1,0))</f>
        <v>#REF!</v>
      </c>
      <c r="D112" s="208" t="e">
        <f>IF('Crisis Indicator Data'!#REF!="No Data",1,IF(#REF!&lt;&gt;"",1,0))</f>
        <v>#REF!</v>
      </c>
      <c r="E112" s="208" t="e">
        <f>IF('Crisis Indicator Data'!#REF!="No Data",1,IF(#REF!&lt;&gt;"",1,0))</f>
        <v>#REF!</v>
      </c>
      <c r="F112" s="208" t="e">
        <f>IF('Crisis Indicator Data'!#REF!="No Data",1,IF(#REF!&lt;&gt;"",1,0))</f>
        <v>#REF!</v>
      </c>
      <c r="G112" s="208" t="e">
        <f>IF('Crisis Indicator Data'!#REF!="No Data",1,IF(#REF!&lt;&gt;"",1,0))</f>
        <v>#REF!</v>
      </c>
      <c r="H112" s="208" t="e">
        <f>IF('Crisis Indicator Data'!#REF!="No Data",1,IF(#REF!&lt;&gt;"",1,0))</f>
        <v>#REF!</v>
      </c>
      <c r="I112" s="208" t="e">
        <f>IF('Crisis Indicator Data'!#REF!="No Data",1,IF(#REF!&lt;&gt;"",1,0))</f>
        <v>#REF!</v>
      </c>
      <c r="J112" s="208" t="e">
        <f>IF('Crisis Indicator Data'!#REF!="No Data",1,IF(#REF!&lt;&gt;"",1,0))</f>
        <v>#REF!</v>
      </c>
      <c r="K112" s="208" t="e">
        <f>IF('Crisis Indicator Data'!#REF!="No Data",1,IF(#REF!&lt;&gt;"",1,0))</f>
        <v>#REF!</v>
      </c>
      <c r="L112" s="208" t="e">
        <f>IF('Crisis Indicator Data'!#REF!="No Data",1,IF(#REF!&lt;&gt;"",1,0))</f>
        <v>#REF!</v>
      </c>
      <c r="M112" s="208" t="e">
        <f>IF('Crisis Indicator Data'!#REF!="No Data",1,IF(#REF!&lt;&gt;"",1,0))</f>
        <v>#REF!</v>
      </c>
      <c r="N112" s="208" t="e">
        <f>IF('Crisis Indicator Data'!#REF!="No Data",1,IF(#REF!&lt;&gt;"",1,0))</f>
        <v>#REF!</v>
      </c>
      <c r="O112" s="208" t="e">
        <f>IF('Crisis Indicator Data'!#REF!="No Data",1,IF(#REF!&lt;&gt;"",1,0))</f>
        <v>#REF!</v>
      </c>
      <c r="P112" s="208" t="e">
        <f>IF('Crisis Indicator Data'!#REF!="No Data",1,IF(#REF!&lt;&gt;"",1,0))</f>
        <v>#REF!</v>
      </c>
      <c r="Q112" s="208" t="e">
        <f>IF('Crisis Indicator Data'!#REF!="No Data",1,IF(#REF!&lt;&gt;"",1,0))</f>
        <v>#REF!</v>
      </c>
      <c r="R112" s="208" t="e">
        <f>IF('Crisis Indicator Data'!#REF!="No Data",1,IF(#REF!&lt;&gt;"",1,0))</f>
        <v>#REF!</v>
      </c>
      <c r="S112" s="208" t="e">
        <f>IF('Crisis Indicator Data'!#REF!="No Data",1,IF(#REF!&lt;&gt;"",1,0))</f>
        <v>#REF!</v>
      </c>
      <c r="T112" s="208" t="e">
        <f>IF('Crisis Indicator Data'!#REF!="No Data",1,IF(#REF!&lt;&gt;"",1,0))</f>
        <v>#REF!</v>
      </c>
      <c r="U112" s="208" t="e">
        <f>IF('Crisis Indicator Data'!#REF!="No Data",1,IF(#REF!&lt;&gt;"",1,0))</f>
        <v>#REF!</v>
      </c>
      <c r="V112" s="208" t="e">
        <f>IF('Crisis Indicator Data'!#REF!="No Data",1,IF(#REF!&lt;&gt;"",1,0))</f>
        <v>#REF!</v>
      </c>
      <c r="W112" s="208" t="e">
        <f>IF('Crisis Indicator Data'!#REF!="No Data",1,IF(#REF!&lt;&gt;"",1,0))</f>
        <v>#REF!</v>
      </c>
      <c r="X112" s="208" t="e">
        <f>IF('Crisis Indicator Data'!#REF!="No Data",1,IF(#REF!&lt;&gt;"",1,0))</f>
        <v>#REF!</v>
      </c>
      <c r="Y112" s="208" t="e">
        <f>IF('Crisis Indicator Data'!#REF!="No Data",1,IF(#REF!&lt;&gt;"",1,0))</f>
        <v>#REF!</v>
      </c>
      <c r="Z112" s="208" t="e">
        <f>IF('Crisis Indicator Data'!#REF!="No Data",1,IF(#REF!&lt;&gt;"",1,0))</f>
        <v>#REF!</v>
      </c>
      <c r="AA112" s="208" t="e">
        <f>IF('Crisis Indicator Data'!#REF!="No Data",1,IF(#REF!&lt;&gt;"",1,0))</f>
        <v>#REF!</v>
      </c>
      <c r="AB112" s="208" t="e">
        <f>IF('Crisis Indicator Data'!#REF!="No Data",1,IF(#REF!&lt;&gt;"",1,0))</f>
        <v>#REF!</v>
      </c>
      <c r="AC112" s="208" t="e">
        <f>IF('Crisis Indicator Data'!#REF!="No Data",1,IF(#REF!&lt;&gt;"",1,0))</f>
        <v>#REF!</v>
      </c>
      <c r="AD112" s="208" t="e">
        <f>IF('Crisis Indicator Data'!#REF!="No Data",1,IF(#REF!&lt;&gt;"",1,0))</f>
        <v>#REF!</v>
      </c>
      <c r="AE112" s="208" t="e">
        <f>IF('Crisis Indicator Data'!#REF!="No Data",1,IF(#REF!&lt;&gt;"",1,0))</f>
        <v>#REF!</v>
      </c>
      <c r="AF112" s="208" t="e">
        <f>IF('Crisis Indicator Data'!#REF!="No Data",1,IF(#REF!&lt;&gt;"",1,0))</f>
        <v>#REF!</v>
      </c>
      <c r="AG112" s="208" t="e">
        <f>IF('Crisis Indicator Data'!#REF!="No Data",1,IF(#REF!&lt;&gt;"",1,0))</f>
        <v>#REF!</v>
      </c>
      <c r="AH112" s="208" t="e">
        <f>IF('Crisis Indicator Data'!#REF!="No Data",1,IF(#REF!&lt;&gt;"",1,0))</f>
        <v>#REF!</v>
      </c>
      <c r="AI112" s="208" t="e">
        <f>IF('Crisis Indicator Data'!#REF!="No Data",1,IF(#REF!&lt;&gt;"",1,0))</f>
        <v>#REF!</v>
      </c>
      <c r="AJ112" s="208" t="e">
        <f>IF('Crisis Indicator Data'!#REF!="No Data",1,IF(#REF!&lt;&gt;"",1,0))</f>
        <v>#REF!</v>
      </c>
      <c r="AK112" s="208" t="e">
        <f>IF('Crisis Indicator Data'!#REF!="No Data",1,IF(#REF!&lt;&gt;"",1,0))</f>
        <v>#REF!</v>
      </c>
      <c r="AL112" s="208" t="e">
        <f>IF('Crisis Indicator Data'!#REF!="No Data",1,IF(#REF!&lt;&gt;"",1,0))</f>
        <v>#REF!</v>
      </c>
      <c r="AM112" s="208" t="e">
        <f>IF('Crisis Indicator Data'!#REF!="No Data",1,IF(#REF!&lt;&gt;"",1,0))</f>
        <v>#REF!</v>
      </c>
      <c r="AN112" s="208" t="e">
        <f>IF('Crisis Indicator Data'!#REF!="No Data",1,IF(#REF!&lt;&gt;"",1,0))</f>
        <v>#REF!</v>
      </c>
      <c r="AO112" s="208" t="e">
        <f>IF('Crisis Indicator Data'!#REF!="No Data",1,IF(#REF!&lt;&gt;"",1,0))</f>
        <v>#REF!</v>
      </c>
      <c r="AP112" s="208" t="e">
        <f>IF('Crisis Indicator Data'!#REF!="No Data",1,IF(#REF!&lt;&gt;"",1,0))</f>
        <v>#REF!</v>
      </c>
      <c r="AQ112" s="208" t="e">
        <f>IF('Crisis Indicator Data'!#REF!="No Data",1,IF(#REF!&lt;&gt;"",1,0))</f>
        <v>#REF!</v>
      </c>
      <c r="AR112" s="208" t="e">
        <f>IF('Crisis Indicator Data'!#REF!="No Data",1,IF(#REF!&lt;&gt;"",1,0))</f>
        <v>#REF!</v>
      </c>
      <c r="AS112" s="208" t="e">
        <f>IF('Crisis Indicator Data'!#REF!="No Data",1,IF(#REF!&lt;&gt;"",1,0))</f>
        <v>#REF!</v>
      </c>
      <c r="AT112" s="208" t="e">
        <f>IF('Crisis Indicator Data'!#REF!="No Data",1,IF(#REF!&lt;&gt;"",1,0))</f>
        <v>#REF!</v>
      </c>
      <c r="AU112" s="208" t="e">
        <f>IF('Crisis Indicator Data'!#REF!="No Data",1,IF(#REF!&lt;&gt;"",1,0))</f>
        <v>#REF!</v>
      </c>
      <c r="AV112" s="208" t="e">
        <f>IF('Crisis Indicator Data'!#REF!="No Data",1,IF(#REF!&lt;&gt;"",1,0))</f>
        <v>#REF!</v>
      </c>
      <c r="AW112" s="208" t="e">
        <f>IF('Crisis Indicator Data'!#REF!="No Data",1,IF(#REF!&lt;&gt;"",1,0))</f>
        <v>#REF!</v>
      </c>
      <c r="AX112" s="208" t="e">
        <f>IF('Crisis Indicator Data'!#REF!="No Data",1,IF(#REF!&lt;&gt;"",1,0))</f>
        <v>#REF!</v>
      </c>
      <c r="AY112" s="208" t="e">
        <f>IF('Crisis Indicator Data'!#REF!="No Data",1,IF(#REF!&lt;&gt;"",1,0))</f>
        <v>#REF!</v>
      </c>
      <c r="AZ112" s="208" t="e">
        <f>IF('Crisis Indicator Data'!#REF!="No Data",1,IF(#REF!&lt;&gt;"",1,0))</f>
        <v>#REF!</v>
      </c>
      <c r="BA112" t="e">
        <f t="shared" si="6"/>
        <v>#REF!</v>
      </c>
      <c r="BB112" s="22" t="e">
        <f t="shared" si="7"/>
        <v>#REF!</v>
      </c>
    </row>
    <row r="113" spans="1:54" x14ac:dyDescent="0.35">
      <c r="A113" t="s">
        <v>7550</v>
      </c>
      <c r="B113" s="208" t="e">
        <f>IF('Crisis Indicator Data'!#REF!="No Data",1,IF(#REF!&lt;&gt;"",1,0))</f>
        <v>#REF!</v>
      </c>
      <c r="C113" s="208" t="e">
        <f>IF('Crisis Indicator Data'!#REF!="No Data",1,IF(#REF!&lt;&gt;"",1,0))</f>
        <v>#REF!</v>
      </c>
      <c r="D113" s="208" t="e">
        <f>IF('Crisis Indicator Data'!#REF!="No Data",1,IF(#REF!&lt;&gt;"",1,0))</f>
        <v>#REF!</v>
      </c>
      <c r="E113" s="208" t="e">
        <f>IF('Crisis Indicator Data'!#REF!="No Data",1,IF(#REF!&lt;&gt;"",1,0))</f>
        <v>#REF!</v>
      </c>
      <c r="F113" s="208" t="e">
        <f>IF('Crisis Indicator Data'!#REF!="No Data",1,IF(#REF!&lt;&gt;"",1,0))</f>
        <v>#REF!</v>
      </c>
      <c r="G113" s="208" t="e">
        <f>IF('Crisis Indicator Data'!#REF!="No Data",1,IF(#REF!&lt;&gt;"",1,0))</f>
        <v>#REF!</v>
      </c>
      <c r="H113" s="208" t="e">
        <f>IF('Crisis Indicator Data'!#REF!="No Data",1,IF(#REF!&lt;&gt;"",1,0))</f>
        <v>#REF!</v>
      </c>
      <c r="I113" s="208" t="e">
        <f>IF('Crisis Indicator Data'!#REF!="No Data",1,IF(#REF!&lt;&gt;"",1,0))</f>
        <v>#REF!</v>
      </c>
      <c r="J113" s="208" t="e">
        <f>IF('Crisis Indicator Data'!#REF!="No Data",1,IF(#REF!&lt;&gt;"",1,0))</f>
        <v>#REF!</v>
      </c>
      <c r="K113" s="208" t="e">
        <f>IF('Crisis Indicator Data'!#REF!="No Data",1,IF(#REF!&lt;&gt;"",1,0))</f>
        <v>#REF!</v>
      </c>
      <c r="L113" s="208" t="e">
        <f>IF('Crisis Indicator Data'!#REF!="No Data",1,IF(#REF!&lt;&gt;"",1,0))</f>
        <v>#REF!</v>
      </c>
      <c r="M113" s="208" t="e">
        <f>IF('Crisis Indicator Data'!#REF!="No Data",1,IF(#REF!&lt;&gt;"",1,0))</f>
        <v>#REF!</v>
      </c>
      <c r="N113" s="208" t="e">
        <f>IF('Crisis Indicator Data'!#REF!="No Data",1,IF(#REF!&lt;&gt;"",1,0))</f>
        <v>#REF!</v>
      </c>
      <c r="O113" s="208" t="e">
        <f>IF('Crisis Indicator Data'!#REF!="No Data",1,IF(#REF!&lt;&gt;"",1,0))</f>
        <v>#REF!</v>
      </c>
      <c r="P113" s="208" t="e">
        <f>IF('Crisis Indicator Data'!#REF!="No Data",1,IF(#REF!&lt;&gt;"",1,0))</f>
        <v>#REF!</v>
      </c>
      <c r="Q113" s="208" t="e">
        <f>IF('Crisis Indicator Data'!#REF!="No Data",1,IF(#REF!&lt;&gt;"",1,0))</f>
        <v>#REF!</v>
      </c>
      <c r="R113" s="208" t="e">
        <f>IF('Crisis Indicator Data'!#REF!="No Data",1,IF(#REF!&lt;&gt;"",1,0))</f>
        <v>#REF!</v>
      </c>
      <c r="S113" s="208" t="e">
        <f>IF('Crisis Indicator Data'!#REF!="No Data",1,IF(#REF!&lt;&gt;"",1,0))</f>
        <v>#REF!</v>
      </c>
      <c r="T113" s="208" t="e">
        <f>IF('Crisis Indicator Data'!#REF!="No Data",1,IF(#REF!&lt;&gt;"",1,0))</f>
        <v>#REF!</v>
      </c>
      <c r="U113" s="208" t="e">
        <f>IF('Crisis Indicator Data'!#REF!="No Data",1,IF(#REF!&lt;&gt;"",1,0))</f>
        <v>#REF!</v>
      </c>
      <c r="V113" s="208" t="e">
        <f>IF('Crisis Indicator Data'!#REF!="No Data",1,IF(#REF!&lt;&gt;"",1,0))</f>
        <v>#REF!</v>
      </c>
      <c r="W113" s="208" t="e">
        <f>IF('Crisis Indicator Data'!#REF!="No Data",1,IF(#REF!&lt;&gt;"",1,0))</f>
        <v>#REF!</v>
      </c>
      <c r="X113" s="208" t="e">
        <f>IF('Crisis Indicator Data'!#REF!="No Data",1,IF(#REF!&lt;&gt;"",1,0))</f>
        <v>#REF!</v>
      </c>
      <c r="Y113" s="208" t="e">
        <f>IF('Crisis Indicator Data'!#REF!="No Data",1,IF(#REF!&lt;&gt;"",1,0))</f>
        <v>#REF!</v>
      </c>
      <c r="Z113" s="208" t="e">
        <f>IF('Crisis Indicator Data'!#REF!="No Data",1,IF(#REF!&lt;&gt;"",1,0))</f>
        <v>#REF!</v>
      </c>
      <c r="AA113" s="208" t="e">
        <f>IF('Crisis Indicator Data'!#REF!="No Data",1,IF(#REF!&lt;&gt;"",1,0))</f>
        <v>#REF!</v>
      </c>
      <c r="AB113" s="208" t="e">
        <f>IF('Crisis Indicator Data'!#REF!="No Data",1,IF(#REF!&lt;&gt;"",1,0))</f>
        <v>#REF!</v>
      </c>
      <c r="AC113" s="208" t="e">
        <f>IF('Crisis Indicator Data'!#REF!="No Data",1,IF(#REF!&lt;&gt;"",1,0))</f>
        <v>#REF!</v>
      </c>
      <c r="AD113" s="208" t="e">
        <f>IF('Crisis Indicator Data'!#REF!="No Data",1,IF(#REF!&lt;&gt;"",1,0))</f>
        <v>#REF!</v>
      </c>
      <c r="AE113" s="208" t="e">
        <f>IF('Crisis Indicator Data'!#REF!="No Data",1,IF(#REF!&lt;&gt;"",1,0))</f>
        <v>#REF!</v>
      </c>
      <c r="AF113" s="208" t="e">
        <f>IF('Crisis Indicator Data'!#REF!="No Data",1,IF(#REF!&lt;&gt;"",1,0))</f>
        <v>#REF!</v>
      </c>
      <c r="AG113" s="208" t="e">
        <f>IF('Crisis Indicator Data'!#REF!="No Data",1,IF(#REF!&lt;&gt;"",1,0))</f>
        <v>#REF!</v>
      </c>
      <c r="AH113" s="208" t="e">
        <f>IF('Crisis Indicator Data'!#REF!="No Data",1,IF(#REF!&lt;&gt;"",1,0))</f>
        <v>#REF!</v>
      </c>
      <c r="AI113" s="208" t="e">
        <f>IF('Crisis Indicator Data'!#REF!="No Data",1,IF(#REF!&lt;&gt;"",1,0))</f>
        <v>#REF!</v>
      </c>
      <c r="AJ113" s="208" t="e">
        <f>IF('Crisis Indicator Data'!#REF!="No Data",1,IF(#REF!&lt;&gt;"",1,0))</f>
        <v>#REF!</v>
      </c>
      <c r="AK113" s="208" t="e">
        <f>IF('Crisis Indicator Data'!#REF!="No Data",1,IF(#REF!&lt;&gt;"",1,0))</f>
        <v>#REF!</v>
      </c>
      <c r="AL113" s="208" t="e">
        <f>IF('Crisis Indicator Data'!#REF!="No Data",1,IF(#REF!&lt;&gt;"",1,0))</f>
        <v>#REF!</v>
      </c>
      <c r="AM113" s="208" t="e">
        <f>IF('Crisis Indicator Data'!#REF!="No Data",1,IF(#REF!&lt;&gt;"",1,0))</f>
        <v>#REF!</v>
      </c>
      <c r="AN113" s="208" t="e">
        <f>IF('Crisis Indicator Data'!#REF!="No Data",1,IF(#REF!&lt;&gt;"",1,0))</f>
        <v>#REF!</v>
      </c>
      <c r="AO113" s="208" t="e">
        <f>IF('Crisis Indicator Data'!#REF!="No Data",1,IF(#REF!&lt;&gt;"",1,0))</f>
        <v>#REF!</v>
      </c>
      <c r="AP113" s="208" t="e">
        <f>IF('Crisis Indicator Data'!#REF!="No Data",1,IF(#REF!&lt;&gt;"",1,0))</f>
        <v>#REF!</v>
      </c>
      <c r="AQ113" s="208" t="e">
        <f>IF('Crisis Indicator Data'!#REF!="No Data",1,IF(#REF!&lt;&gt;"",1,0))</f>
        <v>#REF!</v>
      </c>
      <c r="AR113" s="208" t="e">
        <f>IF('Crisis Indicator Data'!#REF!="No Data",1,IF(#REF!&lt;&gt;"",1,0))</f>
        <v>#REF!</v>
      </c>
      <c r="AS113" s="208" t="e">
        <f>IF('Crisis Indicator Data'!#REF!="No Data",1,IF(#REF!&lt;&gt;"",1,0))</f>
        <v>#REF!</v>
      </c>
      <c r="AT113" s="208" t="e">
        <f>IF('Crisis Indicator Data'!#REF!="No Data",1,IF(#REF!&lt;&gt;"",1,0))</f>
        <v>#REF!</v>
      </c>
      <c r="AU113" s="208" t="e">
        <f>IF('Crisis Indicator Data'!#REF!="No Data",1,IF(#REF!&lt;&gt;"",1,0))</f>
        <v>#REF!</v>
      </c>
      <c r="AV113" s="208" t="e">
        <f>IF('Crisis Indicator Data'!#REF!="No Data",1,IF(#REF!&lt;&gt;"",1,0))</f>
        <v>#REF!</v>
      </c>
      <c r="AW113" s="208" t="e">
        <f>IF('Crisis Indicator Data'!#REF!="No Data",1,IF(#REF!&lt;&gt;"",1,0))</f>
        <v>#REF!</v>
      </c>
      <c r="AX113" s="208" t="e">
        <f>IF('Crisis Indicator Data'!#REF!="No Data",1,IF(#REF!&lt;&gt;"",1,0))</f>
        <v>#REF!</v>
      </c>
      <c r="AY113" s="208" t="e">
        <f>IF('Crisis Indicator Data'!#REF!="No Data",1,IF(#REF!&lt;&gt;"",1,0))</f>
        <v>#REF!</v>
      </c>
      <c r="AZ113" s="208" t="e">
        <f>IF('Crisis Indicator Data'!#REF!="No Data",1,IF(#REF!&lt;&gt;"",1,0))</f>
        <v>#REF!</v>
      </c>
      <c r="BA113" t="e">
        <f t="shared" si="6"/>
        <v>#REF!</v>
      </c>
      <c r="BB113" s="22" t="e">
        <f t="shared" si="7"/>
        <v>#REF!</v>
      </c>
    </row>
    <row r="114" spans="1:54" x14ac:dyDescent="0.35">
      <c r="A114" t="s">
        <v>7552</v>
      </c>
      <c r="B114" s="208" t="e">
        <f>IF('Crisis Indicator Data'!#REF!="No Data",1,IF(#REF!&lt;&gt;"",1,0))</f>
        <v>#REF!</v>
      </c>
      <c r="C114" s="208" t="e">
        <f>IF('Crisis Indicator Data'!#REF!="No Data",1,IF(#REF!&lt;&gt;"",1,0))</f>
        <v>#REF!</v>
      </c>
      <c r="D114" s="208" t="e">
        <f>IF('Crisis Indicator Data'!#REF!="No Data",1,IF(#REF!&lt;&gt;"",1,0))</f>
        <v>#REF!</v>
      </c>
      <c r="E114" s="208" t="e">
        <f>IF('Crisis Indicator Data'!#REF!="No Data",1,IF(#REF!&lt;&gt;"",1,0))</f>
        <v>#REF!</v>
      </c>
      <c r="F114" s="208" t="e">
        <f>IF('Crisis Indicator Data'!#REF!="No Data",1,IF(#REF!&lt;&gt;"",1,0))</f>
        <v>#REF!</v>
      </c>
      <c r="G114" s="208" t="e">
        <f>IF('Crisis Indicator Data'!#REF!="No Data",1,IF(#REF!&lt;&gt;"",1,0))</f>
        <v>#REF!</v>
      </c>
      <c r="H114" s="208" t="e">
        <f>IF('Crisis Indicator Data'!#REF!="No Data",1,IF(#REF!&lt;&gt;"",1,0))</f>
        <v>#REF!</v>
      </c>
      <c r="I114" s="208" t="e">
        <f>IF('Crisis Indicator Data'!#REF!="No Data",1,IF(#REF!&lt;&gt;"",1,0))</f>
        <v>#REF!</v>
      </c>
      <c r="J114" s="208" t="e">
        <f>IF('Crisis Indicator Data'!#REF!="No Data",1,IF(#REF!&lt;&gt;"",1,0))</f>
        <v>#REF!</v>
      </c>
      <c r="K114" s="208" t="e">
        <f>IF('Crisis Indicator Data'!#REF!="No Data",1,IF(#REF!&lt;&gt;"",1,0))</f>
        <v>#REF!</v>
      </c>
      <c r="L114" s="208" t="e">
        <f>IF('Crisis Indicator Data'!#REF!="No Data",1,IF(#REF!&lt;&gt;"",1,0))</f>
        <v>#REF!</v>
      </c>
      <c r="M114" s="208" t="e">
        <f>IF('Crisis Indicator Data'!#REF!="No Data",1,IF(#REF!&lt;&gt;"",1,0))</f>
        <v>#REF!</v>
      </c>
      <c r="N114" s="208" t="e">
        <f>IF('Crisis Indicator Data'!#REF!="No Data",1,IF(#REF!&lt;&gt;"",1,0))</f>
        <v>#REF!</v>
      </c>
      <c r="O114" s="208" t="e">
        <f>IF('Crisis Indicator Data'!#REF!="No Data",1,IF(#REF!&lt;&gt;"",1,0))</f>
        <v>#REF!</v>
      </c>
      <c r="P114" s="208" t="e">
        <f>IF('Crisis Indicator Data'!#REF!="No Data",1,IF(#REF!&lt;&gt;"",1,0))</f>
        <v>#REF!</v>
      </c>
      <c r="Q114" s="208" t="e">
        <f>IF('Crisis Indicator Data'!#REF!="No Data",1,IF(#REF!&lt;&gt;"",1,0))</f>
        <v>#REF!</v>
      </c>
      <c r="R114" s="208" t="e">
        <f>IF('Crisis Indicator Data'!#REF!="No Data",1,IF(#REF!&lt;&gt;"",1,0))</f>
        <v>#REF!</v>
      </c>
      <c r="S114" s="208" t="e">
        <f>IF('Crisis Indicator Data'!#REF!="No Data",1,IF(#REF!&lt;&gt;"",1,0))</f>
        <v>#REF!</v>
      </c>
      <c r="T114" s="208" t="e">
        <f>IF('Crisis Indicator Data'!#REF!="No Data",1,IF(#REF!&lt;&gt;"",1,0))</f>
        <v>#REF!</v>
      </c>
      <c r="U114" s="208" t="e">
        <f>IF('Crisis Indicator Data'!#REF!="No Data",1,IF(#REF!&lt;&gt;"",1,0))</f>
        <v>#REF!</v>
      </c>
      <c r="V114" s="208" t="e">
        <f>IF('Crisis Indicator Data'!#REF!="No Data",1,IF(#REF!&lt;&gt;"",1,0))</f>
        <v>#REF!</v>
      </c>
      <c r="W114" s="208" t="e">
        <f>IF('Crisis Indicator Data'!#REF!="No Data",1,IF(#REF!&lt;&gt;"",1,0))</f>
        <v>#REF!</v>
      </c>
      <c r="X114" s="208" t="e">
        <f>IF('Crisis Indicator Data'!#REF!="No Data",1,IF(#REF!&lt;&gt;"",1,0))</f>
        <v>#REF!</v>
      </c>
      <c r="Y114" s="208" t="e">
        <f>IF('Crisis Indicator Data'!#REF!="No Data",1,IF(#REF!&lt;&gt;"",1,0))</f>
        <v>#REF!</v>
      </c>
      <c r="Z114" s="208" t="e">
        <f>IF('Crisis Indicator Data'!#REF!="No Data",1,IF(#REF!&lt;&gt;"",1,0))</f>
        <v>#REF!</v>
      </c>
      <c r="AA114" s="208" t="e">
        <f>IF('Crisis Indicator Data'!#REF!="No Data",1,IF(#REF!&lt;&gt;"",1,0))</f>
        <v>#REF!</v>
      </c>
      <c r="AB114" s="208" t="e">
        <f>IF('Crisis Indicator Data'!#REF!="No Data",1,IF(#REF!&lt;&gt;"",1,0))</f>
        <v>#REF!</v>
      </c>
      <c r="AC114" s="208" t="e">
        <f>IF('Crisis Indicator Data'!#REF!="No Data",1,IF(#REF!&lt;&gt;"",1,0))</f>
        <v>#REF!</v>
      </c>
      <c r="AD114" s="208" t="e">
        <f>IF('Crisis Indicator Data'!#REF!="No Data",1,IF(#REF!&lt;&gt;"",1,0))</f>
        <v>#REF!</v>
      </c>
      <c r="AE114" s="208" t="e">
        <f>IF('Crisis Indicator Data'!#REF!="No Data",1,IF(#REF!&lt;&gt;"",1,0))</f>
        <v>#REF!</v>
      </c>
      <c r="AF114" s="208" t="e">
        <f>IF('Crisis Indicator Data'!#REF!="No Data",1,IF(#REF!&lt;&gt;"",1,0))</f>
        <v>#REF!</v>
      </c>
      <c r="AG114" s="208" t="e">
        <f>IF('Crisis Indicator Data'!#REF!="No Data",1,IF(#REF!&lt;&gt;"",1,0))</f>
        <v>#REF!</v>
      </c>
      <c r="AH114" s="208" t="e">
        <f>IF('Crisis Indicator Data'!#REF!="No Data",1,IF(#REF!&lt;&gt;"",1,0))</f>
        <v>#REF!</v>
      </c>
      <c r="AI114" s="208" t="e">
        <f>IF('Crisis Indicator Data'!#REF!="No Data",1,IF(#REF!&lt;&gt;"",1,0))</f>
        <v>#REF!</v>
      </c>
      <c r="AJ114" s="208" t="e">
        <f>IF('Crisis Indicator Data'!#REF!="No Data",1,IF(#REF!&lt;&gt;"",1,0))</f>
        <v>#REF!</v>
      </c>
      <c r="AK114" s="208" t="e">
        <f>IF('Crisis Indicator Data'!#REF!="No Data",1,IF(#REF!&lt;&gt;"",1,0))</f>
        <v>#REF!</v>
      </c>
      <c r="AL114" s="208" t="e">
        <f>IF('Crisis Indicator Data'!#REF!="No Data",1,IF(#REF!&lt;&gt;"",1,0))</f>
        <v>#REF!</v>
      </c>
      <c r="AM114" s="208" t="e">
        <f>IF('Crisis Indicator Data'!#REF!="No Data",1,IF(#REF!&lt;&gt;"",1,0))</f>
        <v>#REF!</v>
      </c>
      <c r="AN114" s="208" t="e">
        <f>IF('Crisis Indicator Data'!#REF!="No Data",1,IF(#REF!&lt;&gt;"",1,0))</f>
        <v>#REF!</v>
      </c>
      <c r="AO114" s="208" t="e">
        <f>IF('Crisis Indicator Data'!#REF!="No Data",1,IF(#REF!&lt;&gt;"",1,0))</f>
        <v>#REF!</v>
      </c>
      <c r="AP114" s="208" t="e">
        <f>IF('Crisis Indicator Data'!#REF!="No Data",1,IF(#REF!&lt;&gt;"",1,0))</f>
        <v>#REF!</v>
      </c>
      <c r="AQ114" s="208" t="e">
        <f>IF('Crisis Indicator Data'!#REF!="No Data",1,IF(#REF!&lt;&gt;"",1,0))</f>
        <v>#REF!</v>
      </c>
      <c r="AR114" s="208" t="e">
        <f>IF('Crisis Indicator Data'!#REF!="No Data",1,IF(#REF!&lt;&gt;"",1,0))</f>
        <v>#REF!</v>
      </c>
      <c r="AS114" s="208" t="e">
        <f>IF('Crisis Indicator Data'!#REF!="No Data",1,IF(#REF!&lt;&gt;"",1,0))</f>
        <v>#REF!</v>
      </c>
      <c r="AT114" s="208" t="e">
        <f>IF('Crisis Indicator Data'!#REF!="No Data",1,IF(#REF!&lt;&gt;"",1,0))</f>
        <v>#REF!</v>
      </c>
      <c r="AU114" s="208" t="e">
        <f>IF('Crisis Indicator Data'!#REF!="No Data",1,IF(#REF!&lt;&gt;"",1,0))</f>
        <v>#REF!</v>
      </c>
      <c r="AV114" s="208" t="e">
        <f>IF('Crisis Indicator Data'!#REF!="No Data",1,IF(#REF!&lt;&gt;"",1,0))</f>
        <v>#REF!</v>
      </c>
      <c r="AW114" s="208" t="e">
        <f>IF('Crisis Indicator Data'!#REF!="No Data",1,IF(#REF!&lt;&gt;"",1,0))</f>
        <v>#REF!</v>
      </c>
      <c r="AX114" s="208" t="e">
        <f>IF('Crisis Indicator Data'!#REF!="No Data",1,IF(#REF!&lt;&gt;"",1,0))</f>
        <v>#REF!</v>
      </c>
      <c r="AY114" s="208" t="e">
        <f>IF('Crisis Indicator Data'!#REF!="No Data",1,IF(#REF!&lt;&gt;"",1,0))</f>
        <v>#REF!</v>
      </c>
      <c r="AZ114" s="208" t="e">
        <f>IF('Crisis Indicator Data'!#REF!="No Data",1,IF(#REF!&lt;&gt;"",1,0))</f>
        <v>#REF!</v>
      </c>
      <c r="BA114" t="e">
        <f t="shared" si="6"/>
        <v>#REF!</v>
      </c>
      <c r="BB114" s="22" t="e">
        <f t="shared" si="7"/>
        <v>#REF!</v>
      </c>
    </row>
    <row r="115" spans="1:54" x14ac:dyDescent="0.35">
      <c r="A115" t="s">
        <v>7554</v>
      </c>
      <c r="B115" s="208" t="e">
        <f>IF('Crisis Indicator Data'!#REF!="No Data",1,IF(#REF!&lt;&gt;"",1,0))</f>
        <v>#REF!</v>
      </c>
      <c r="C115" s="208" t="e">
        <f>IF('Crisis Indicator Data'!#REF!="No Data",1,IF(#REF!&lt;&gt;"",1,0))</f>
        <v>#REF!</v>
      </c>
      <c r="D115" s="208" t="e">
        <f>IF('Crisis Indicator Data'!#REF!="No Data",1,IF(#REF!&lt;&gt;"",1,0))</f>
        <v>#REF!</v>
      </c>
      <c r="E115" s="208" t="e">
        <f>IF('Crisis Indicator Data'!#REF!="No Data",1,IF(#REF!&lt;&gt;"",1,0))</f>
        <v>#REF!</v>
      </c>
      <c r="F115" s="208" t="e">
        <f>IF('Crisis Indicator Data'!#REF!="No Data",1,IF(#REF!&lt;&gt;"",1,0))</f>
        <v>#REF!</v>
      </c>
      <c r="G115" s="208" t="e">
        <f>IF('Crisis Indicator Data'!#REF!="No Data",1,IF(#REF!&lt;&gt;"",1,0))</f>
        <v>#REF!</v>
      </c>
      <c r="H115" s="208" t="e">
        <f>IF('Crisis Indicator Data'!#REF!="No Data",1,IF(#REF!&lt;&gt;"",1,0))</f>
        <v>#REF!</v>
      </c>
      <c r="I115" s="208" t="e">
        <f>IF('Crisis Indicator Data'!#REF!="No Data",1,IF(#REF!&lt;&gt;"",1,0))</f>
        <v>#REF!</v>
      </c>
      <c r="J115" s="208" t="e">
        <f>IF('Crisis Indicator Data'!#REF!="No Data",1,IF(#REF!&lt;&gt;"",1,0))</f>
        <v>#REF!</v>
      </c>
      <c r="K115" s="208" t="e">
        <f>IF('Crisis Indicator Data'!#REF!="No Data",1,IF(#REF!&lt;&gt;"",1,0))</f>
        <v>#REF!</v>
      </c>
      <c r="L115" s="208" t="e">
        <f>IF('Crisis Indicator Data'!#REF!="No Data",1,IF(#REF!&lt;&gt;"",1,0))</f>
        <v>#REF!</v>
      </c>
      <c r="M115" s="208" t="e">
        <f>IF('Crisis Indicator Data'!#REF!="No Data",1,IF(#REF!&lt;&gt;"",1,0))</f>
        <v>#REF!</v>
      </c>
      <c r="N115" s="208" t="e">
        <f>IF('Crisis Indicator Data'!#REF!="No Data",1,IF(#REF!&lt;&gt;"",1,0))</f>
        <v>#REF!</v>
      </c>
      <c r="O115" s="208" t="e">
        <f>IF('Crisis Indicator Data'!#REF!="No Data",1,IF(#REF!&lt;&gt;"",1,0))</f>
        <v>#REF!</v>
      </c>
      <c r="P115" s="208" t="e">
        <f>IF('Crisis Indicator Data'!#REF!="No Data",1,IF(#REF!&lt;&gt;"",1,0))</f>
        <v>#REF!</v>
      </c>
      <c r="Q115" s="208" t="e">
        <f>IF('Crisis Indicator Data'!#REF!="No Data",1,IF(#REF!&lt;&gt;"",1,0))</f>
        <v>#REF!</v>
      </c>
      <c r="R115" s="208" t="e">
        <f>IF('Crisis Indicator Data'!#REF!="No Data",1,IF(#REF!&lt;&gt;"",1,0))</f>
        <v>#REF!</v>
      </c>
      <c r="S115" s="208" t="e">
        <f>IF('Crisis Indicator Data'!#REF!="No Data",1,IF(#REF!&lt;&gt;"",1,0))</f>
        <v>#REF!</v>
      </c>
      <c r="T115" s="208" t="e">
        <f>IF('Crisis Indicator Data'!#REF!="No Data",1,IF(#REF!&lt;&gt;"",1,0))</f>
        <v>#REF!</v>
      </c>
      <c r="U115" s="208" t="e">
        <f>IF('Crisis Indicator Data'!#REF!="No Data",1,IF(#REF!&lt;&gt;"",1,0))</f>
        <v>#REF!</v>
      </c>
      <c r="V115" s="208" t="e">
        <f>IF('Crisis Indicator Data'!#REF!="No Data",1,IF(#REF!&lt;&gt;"",1,0))</f>
        <v>#REF!</v>
      </c>
      <c r="W115" s="208" t="e">
        <f>IF('Crisis Indicator Data'!#REF!="No Data",1,IF(#REF!&lt;&gt;"",1,0))</f>
        <v>#REF!</v>
      </c>
      <c r="X115" s="208" t="e">
        <f>IF('Crisis Indicator Data'!#REF!="No Data",1,IF(#REF!&lt;&gt;"",1,0))</f>
        <v>#REF!</v>
      </c>
      <c r="Y115" s="208" t="e">
        <f>IF('Crisis Indicator Data'!#REF!="No Data",1,IF(#REF!&lt;&gt;"",1,0))</f>
        <v>#REF!</v>
      </c>
      <c r="Z115" s="208" t="e">
        <f>IF('Crisis Indicator Data'!#REF!="No Data",1,IF(#REF!&lt;&gt;"",1,0))</f>
        <v>#REF!</v>
      </c>
      <c r="AA115" s="208" t="e">
        <f>IF('Crisis Indicator Data'!#REF!="No Data",1,IF(#REF!&lt;&gt;"",1,0))</f>
        <v>#REF!</v>
      </c>
      <c r="AB115" s="208" t="e">
        <f>IF('Crisis Indicator Data'!#REF!="No Data",1,IF(#REF!&lt;&gt;"",1,0))</f>
        <v>#REF!</v>
      </c>
      <c r="AC115" s="208" t="e">
        <f>IF('Crisis Indicator Data'!#REF!="No Data",1,IF(#REF!&lt;&gt;"",1,0))</f>
        <v>#REF!</v>
      </c>
      <c r="AD115" s="208" t="e">
        <f>IF('Crisis Indicator Data'!#REF!="No Data",1,IF(#REF!&lt;&gt;"",1,0))</f>
        <v>#REF!</v>
      </c>
      <c r="AE115" s="208" t="e">
        <f>IF('Crisis Indicator Data'!#REF!="No Data",1,IF(#REF!&lt;&gt;"",1,0))</f>
        <v>#REF!</v>
      </c>
      <c r="AF115" s="208" t="e">
        <f>IF('Crisis Indicator Data'!#REF!="No Data",1,IF(#REF!&lt;&gt;"",1,0))</f>
        <v>#REF!</v>
      </c>
      <c r="AG115" s="208" t="e">
        <f>IF('Crisis Indicator Data'!#REF!="No Data",1,IF(#REF!&lt;&gt;"",1,0))</f>
        <v>#REF!</v>
      </c>
      <c r="AH115" s="208" t="e">
        <f>IF('Crisis Indicator Data'!#REF!="No Data",1,IF(#REF!&lt;&gt;"",1,0))</f>
        <v>#REF!</v>
      </c>
      <c r="AI115" s="208" t="e">
        <f>IF('Crisis Indicator Data'!#REF!="No Data",1,IF(#REF!&lt;&gt;"",1,0))</f>
        <v>#REF!</v>
      </c>
      <c r="AJ115" s="208" t="e">
        <f>IF('Crisis Indicator Data'!#REF!="No Data",1,IF(#REF!&lt;&gt;"",1,0))</f>
        <v>#REF!</v>
      </c>
      <c r="AK115" s="208" t="e">
        <f>IF('Crisis Indicator Data'!#REF!="No Data",1,IF(#REF!&lt;&gt;"",1,0))</f>
        <v>#REF!</v>
      </c>
      <c r="AL115" s="208" t="e">
        <f>IF('Crisis Indicator Data'!#REF!="No Data",1,IF(#REF!&lt;&gt;"",1,0))</f>
        <v>#REF!</v>
      </c>
      <c r="AM115" s="208" t="e">
        <f>IF('Crisis Indicator Data'!#REF!="No Data",1,IF(#REF!&lt;&gt;"",1,0))</f>
        <v>#REF!</v>
      </c>
      <c r="AN115" s="208" t="e">
        <f>IF('Crisis Indicator Data'!#REF!="No Data",1,IF(#REF!&lt;&gt;"",1,0))</f>
        <v>#REF!</v>
      </c>
      <c r="AO115" s="208" t="e">
        <f>IF('Crisis Indicator Data'!#REF!="No Data",1,IF(#REF!&lt;&gt;"",1,0))</f>
        <v>#REF!</v>
      </c>
      <c r="AP115" s="208" t="e">
        <f>IF('Crisis Indicator Data'!#REF!="No Data",1,IF(#REF!&lt;&gt;"",1,0))</f>
        <v>#REF!</v>
      </c>
      <c r="AQ115" s="208" t="e">
        <f>IF('Crisis Indicator Data'!#REF!="No Data",1,IF(#REF!&lt;&gt;"",1,0))</f>
        <v>#REF!</v>
      </c>
      <c r="AR115" s="208" t="e">
        <f>IF('Crisis Indicator Data'!#REF!="No Data",1,IF(#REF!&lt;&gt;"",1,0))</f>
        <v>#REF!</v>
      </c>
      <c r="AS115" s="208" t="e">
        <f>IF('Crisis Indicator Data'!#REF!="No Data",1,IF(#REF!&lt;&gt;"",1,0))</f>
        <v>#REF!</v>
      </c>
      <c r="AT115" s="208" t="e">
        <f>IF('Crisis Indicator Data'!#REF!="No Data",1,IF(#REF!&lt;&gt;"",1,0))</f>
        <v>#REF!</v>
      </c>
      <c r="AU115" s="208" t="e">
        <f>IF('Crisis Indicator Data'!#REF!="No Data",1,IF(#REF!&lt;&gt;"",1,0))</f>
        <v>#REF!</v>
      </c>
      <c r="AV115" s="208" t="e">
        <f>IF('Crisis Indicator Data'!#REF!="No Data",1,IF(#REF!&lt;&gt;"",1,0))</f>
        <v>#REF!</v>
      </c>
      <c r="AW115" s="208" t="e">
        <f>IF('Crisis Indicator Data'!#REF!="No Data",1,IF(#REF!&lt;&gt;"",1,0))</f>
        <v>#REF!</v>
      </c>
      <c r="AX115" s="208" t="e">
        <f>IF('Crisis Indicator Data'!#REF!="No Data",1,IF(#REF!&lt;&gt;"",1,0))</f>
        <v>#REF!</v>
      </c>
      <c r="AY115" s="208" t="e">
        <f>IF('Crisis Indicator Data'!#REF!="No Data",1,IF(#REF!&lt;&gt;"",1,0))</f>
        <v>#REF!</v>
      </c>
      <c r="AZ115" s="208" t="e">
        <f>IF('Crisis Indicator Data'!#REF!="No Data",1,IF(#REF!&lt;&gt;"",1,0))</f>
        <v>#REF!</v>
      </c>
      <c r="BA115" t="e">
        <f t="shared" si="6"/>
        <v>#REF!</v>
      </c>
      <c r="BB115" s="22" t="e">
        <f t="shared" si="7"/>
        <v>#REF!</v>
      </c>
    </row>
    <row r="116" spans="1:54" x14ac:dyDescent="0.35">
      <c r="A116" t="s">
        <v>7555</v>
      </c>
      <c r="B116" s="208" t="e">
        <f>IF('Crisis Indicator Data'!#REF!="No Data",1,IF(#REF!&lt;&gt;"",1,0))</f>
        <v>#REF!</v>
      </c>
      <c r="C116" s="208" t="e">
        <f>IF('Crisis Indicator Data'!#REF!="No Data",1,IF(#REF!&lt;&gt;"",1,0))</f>
        <v>#REF!</v>
      </c>
      <c r="D116" s="208" t="e">
        <f>IF('Crisis Indicator Data'!#REF!="No Data",1,IF(#REF!&lt;&gt;"",1,0))</f>
        <v>#REF!</v>
      </c>
      <c r="E116" s="208" t="e">
        <f>IF('Crisis Indicator Data'!#REF!="No Data",1,IF(#REF!&lt;&gt;"",1,0))</f>
        <v>#REF!</v>
      </c>
      <c r="F116" s="208" t="e">
        <f>IF('Crisis Indicator Data'!#REF!="No Data",1,IF(#REF!&lt;&gt;"",1,0))</f>
        <v>#REF!</v>
      </c>
      <c r="G116" s="208" t="e">
        <f>IF('Crisis Indicator Data'!#REF!="No Data",1,IF(#REF!&lt;&gt;"",1,0))</f>
        <v>#REF!</v>
      </c>
      <c r="H116" s="208" t="e">
        <f>IF('Crisis Indicator Data'!#REF!="No Data",1,IF(#REF!&lt;&gt;"",1,0))</f>
        <v>#REF!</v>
      </c>
      <c r="I116" s="208" t="e">
        <f>IF('Crisis Indicator Data'!#REF!="No Data",1,IF(#REF!&lt;&gt;"",1,0))</f>
        <v>#REF!</v>
      </c>
      <c r="J116" s="208" t="e">
        <f>IF('Crisis Indicator Data'!#REF!="No Data",1,IF(#REF!&lt;&gt;"",1,0))</f>
        <v>#REF!</v>
      </c>
      <c r="K116" s="208" t="e">
        <f>IF('Crisis Indicator Data'!#REF!="No Data",1,IF(#REF!&lt;&gt;"",1,0))</f>
        <v>#REF!</v>
      </c>
      <c r="L116" s="208" t="e">
        <f>IF('Crisis Indicator Data'!#REF!="No Data",1,IF(#REF!&lt;&gt;"",1,0))</f>
        <v>#REF!</v>
      </c>
      <c r="M116" s="208" t="e">
        <f>IF('Crisis Indicator Data'!#REF!="No Data",1,IF(#REF!&lt;&gt;"",1,0))</f>
        <v>#REF!</v>
      </c>
      <c r="N116" s="208" t="e">
        <f>IF('Crisis Indicator Data'!#REF!="No Data",1,IF(#REF!&lt;&gt;"",1,0))</f>
        <v>#REF!</v>
      </c>
      <c r="O116" s="208" t="e">
        <f>IF('Crisis Indicator Data'!#REF!="No Data",1,IF(#REF!&lt;&gt;"",1,0))</f>
        <v>#REF!</v>
      </c>
      <c r="P116" s="208" t="e">
        <f>IF('Crisis Indicator Data'!#REF!="No Data",1,IF(#REF!&lt;&gt;"",1,0))</f>
        <v>#REF!</v>
      </c>
      <c r="Q116" s="208" t="e">
        <f>IF('Crisis Indicator Data'!#REF!="No Data",1,IF(#REF!&lt;&gt;"",1,0))</f>
        <v>#REF!</v>
      </c>
      <c r="R116" s="208" t="e">
        <f>IF('Crisis Indicator Data'!#REF!="No Data",1,IF(#REF!&lt;&gt;"",1,0))</f>
        <v>#REF!</v>
      </c>
      <c r="S116" s="208" t="e">
        <f>IF('Crisis Indicator Data'!#REF!="No Data",1,IF(#REF!&lt;&gt;"",1,0))</f>
        <v>#REF!</v>
      </c>
      <c r="T116" s="208" t="e">
        <f>IF('Crisis Indicator Data'!#REF!="No Data",1,IF(#REF!&lt;&gt;"",1,0))</f>
        <v>#REF!</v>
      </c>
      <c r="U116" s="208" t="e">
        <f>IF('Crisis Indicator Data'!#REF!="No Data",1,IF(#REF!&lt;&gt;"",1,0))</f>
        <v>#REF!</v>
      </c>
      <c r="V116" s="208" t="e">
        <f>IF('Crisis Indicator Data'!#REF!="No Data",1,IF(#REF!&lt;&gt;"",1,0))</f>
        <v>#REF!</v>
      </c>
      <c r="W116" s="208" t="e">
        <f>IF('Crisis Indicator Data'!#REF!="No Data",1,IF(#REF!&lt;&gt;"",1,0))</f>
        <v>#REF!</v>
      </c>
      <c r="X116" s="208" t="e">
        <f>IF('Crisis Indicator Data'!#REF!="No Data",1,IF(#REF!&lt;&gt;"",1,0))</f>
        <v>#REF!</v>
      </c>
      <c r="Y116" s="208" t="e">
        <f>IF('Crisis Indicator Data'!#REF!="No Data",1,IF(#REF!&lt;&gt;"",1,0))</f>
        <v>#REF!</v>
      </c>
      <c r="Z116" s="208" t="e">
        <f>IF('Crisis Indicator Data'!#REF!="No Data",1,IF(#REF!&lt;&gt;"",1,0))</f>
        <v>#REF!</v>
      </c>
      <c r="AA116" s="208" t="e">
        <f>IF('Crisis Indicator Data'!#REF!="No Data",1,IF(#REF!&lt;&gt;"",1,0))</f>
        <v>#REF!</v>
      </c>
      <c r="AB116" s="208" t="e">
        <f>IF('Crisis Indicator Data'!#REF!="No Data",1,IF(#REF!&lt;&gt;"",1,0))</f>
        <v>#REF!</v>
      </c>
      <c r="AC116" s="208" t="e">
        <f>IF('Crisis Indicator Data'!#REF!="No Data",1,IF(#REF!&lt;&gt;"",1,0))</f>
        <v>#REF!</v>
      </c>
      <c r="AD116" s="208" t="e">
        <f>IF('Crisis Indicator Data'!#REF!="No Data",1,IF(#REF!&lt;&gt;"",1,0))</f>
        <v>#REF!</v>
      </c>
      <c r="AE116" s="208" t="e">
        <f>IF('Crisis Indicator Data'!#REF!="No Data",1,IF(#REF!&lt;&gt;"",1,0))</f>
        <v>#REF!</v>
      </c>
      <c r="AF116" s="208" t="e">
        <f>IF('Crisis Indicator Data'!#REF!="No Data",1,IF(#REF!&lt;&gt;"",1,0))</f>
        <v>#REF!</v>
      </c>
      <c r="AG116" s="208" t="e">
        <f>IF('Crisis Indicator Data'!#REF!="No Data",1,IF(#REF!&lt;&gt;"",1,0))</f>
        <v>#REF!</v>
      </c>
      <c r="AH116" s="208" t="e">
        <f>IF('Crisis Indicator Data'!#REF!="No Data",1,IF(#REF!&lt;&gt;"",1,0))</f>
        <v>#REF!</v>
      </c>
      <c r="AI116" s="208" t="e">
        <f>IF('Crisis Indicator Data'!#REF!="No Data",1,IF(#REF!&lt;&gt;"",1,0))</f>
        <v>#REF!</v>
      </c>
      <c r="AJ116" s="208" t="e">
        <f>IF('Crisis Indicator Data'!#REF!="No Data",1,IF(#REF!&lt;&gt;"",1,0))</f>
        <v>#REF!</v>
      </c>
      <c r="AK116" s="208" t="e">
        <f>IF('Crisis Indicator Data'!#REF!="No Data",1,IF(#REF!&lt;&gt;"",1,0))</f>
        <v>#REF!</v>
      </c>
      <c r="AL116" s="208" t="e">
        <f>IF('Crisis Indicator Data'!#REF!="No Data",1,IF(#REF!&lt;&gt;"",1,0))</f>
        <v>#REF!</v>
      </c>
      <c r="AM116" s="208" t="e">
        <f>IF('Crisis Indicator Data'!#REF!="No Data",1,IF(#REF!&lt;&gt;"",1,0))</f>
        <v>#REF!</v>
      </c>
      <c r="AN116" s="208" t="e">
        <f>IF('Crisis Indicator Data'!#REF!="No Data",1,IF(#REF!&lt;&gt;"",1,0))</f>
        <v>#REF!</v>
      </c>
      <c r="AO116" s="208" t="e">
        <f>IF('Crisis Indicator Data'!#REF!="No Data",1,IF(#REF!&lt;&gt;"",1,0))</f>
        <v>#REF!</v>
      </c>
      <c r="AP116" s="208" t="e">
        <f>IF('Crisis Indicator Data'!#REF!="No Data",1,IF(#REF!&lt;&gt;"",1,0))</f>
        <v>#REF!</v>
      </c>
      <c r="AQ116" s="208" t="e">
        <f>IF('Crisis Indicator Data'!#REF!="No Data",1,IF(#REF!&lt;&gt;"",1,0))</f>
        <v>#REF!</v>
      </c>
      <c r="AR116" s="208" t="e">
        <f>IF('Crisis Indicator Data'!#REF!="No Data",1,IF(#REF!&lt;&gt;"",1,0))</f>
        <v>#REF!</v>
      </c>
      <c r="AS116" s="208" t="e">
        <f>IF('Crisis Indicator Data'!#REF!="No Data",1,IF(#REF!&lt;&gt;"",1,0))</f>
        <v>#REF!</v>
      </c>
      <c r="AT116" s="208" t="e">
        <f>IF('Crisis Indicator Data'!#REF!="No Data",1,IF(#REF!&lt;&gt;"",1,0))</f>
        <v>#REF!</v>
      </c>
      <c r="AU116" s="208" t="e">
        <f>IF('Crisis Indicator Data'!#REF!="No Data",1,IF(#REF!&lt;&gt;"",1,0))</f>
        <v>#REF!</v>
      </c>
      <c r="AV116" s="208" t="e">
        <f>IF('Crisis Indicator Data'!#REF!="No Data",1,IF(#REF!&lt;&gt;"",1,0))</f>
        <v>#REF!</v>
      </c>
      <c r="AW116" s="208" t="e">
        <f>IF('Crisis Indicator Data'!#REF!="No Data",1,IF(#REF!&lt;&gt;"",1,0))</f>
        <v>#REF!</v>
      </c>
      <c r="AX116" s="208" t="e">
        <f>IF('Crisis Indicator Data'!#REF!="No Data",1,IF(#REF!&lt;&gt;"",1,0))</f>
        <v>#REF!</v>
      </c>
      <c r="AY116" s="208" t="e">
        <f>IF('Crisis Indicator Data'!#REF!="No Data",1,IF(#REF!&lt;&gt;"",1,0))</f>
        <v>#REF!</v>
      </c>
      <c r="AZ116" s="208" t="e">
        <f>IF('Crisis Indicator Data'!#REF!="No Data",1,IF(#REF!&lt;&gt;"",1,0))</f>
        <v>#REF!</v>
      </c>
      <c r="BA116" t="e">
        <f t="shared" si="6"/>
        <v>#REF!</v>
      </c>
      <c r="BB116" s="22" t="e">
        <f t="shared" si="7"/>
        <v>#REF!</v>
      </c>
    </row>
    <row r="117" spans="1:54" x14ac:dyDescent="0.35">
      <c r="A117" t="s">
        <v>7556</v>
      </c>
      <c r="B117" s="208" t="e">
        <f>IF('Crisis Indicator Data'!#REF!="No Data",1,IF(#REF!&lt;&gt;"",1,0))</f>
        <v>#REF!</v>
      </c>
      <c r="C117" s="208" t="e">
        <f>IF('Crisis Indicator Data'!#REF!="No Data",1,IF(#REF!&lt;&gt;"",1,0))</f>
        <v>#REF!</v>
      </c>
      <c r="D117" s="208" t="e">
        <f>IF('Crisis Indicator Data'!#REF!="No Data",1,IF(#REF!&lt;&gt;"",1,0))</f>
        <v>#REF!</v>
      </c>
      <c r="E117" s="208" t="e">
        <f>IF('Crisis Indicator Data'!#REF!="No Data",1,IF(#REF!&lt;&gt;"",1,0))</f>
        <v>#REF!</v>
      </c>
      <c r="F117" s="208" t="e">
        <f>IF('Crisis Indicator Data'!#REF!="No Data",1,IF(#REF!&lt;&gt;"",1,0))</f>
        <v>#REF!</v>
      </c>
      <c r="G117" s="208" t="e">
        <f>IF('Crisis Indicator Data'!#REF!="No Data",1,IF(#REF!&lt;&gt;"",1,0))</f>
        <v>#REF!</v>
      </c>
      <c r="H117" s="208" t="e">
        <f>IF('Crisis Indicator Data'!#REF!="No Data",1,IF(#REF!&lt;&gt;"",1,0))</f>
        <v>#REF!</v>
      </c>
      <c r="I117" s="208" t="e">
        <f>IF('Crisis Indicator Data'!#REF!="No Data",1,IF(#REF!&lt;&gt;"",1,0))</f>
        <v>#REF!</v>
      </c>
      <c r="J117" s="208" t="e">
        <f>IF('Crisis Indicator Data'!#REF!="No Data",1,IF(#REF!&lt;&gt;"",1,0))</f>
        <v>#REF!</v>
      </c>
      <c r="K117" s="208" t="e">
        <f>IF('Crisis Indicator Data'!#REF!="No Data",1,IF(#REF!&lt;&gt;"",1,0))</f>
        <v>#REF!</v>
      </c>
      <c r="L117" s="208" t="e">
        <f>IF('Crisis Indicator Data'!#REF!="No Data",1,IF(#REF!&lt;&gt;"",1,0))</f>
        <v>#REF!</v>
      </c>
      <c r="M117" s="208" t="e">
        <f>IF('Crisis Indicator Data'!#REF!="No Data",1,IF(#REF!&lt;&gt;"",1,0))</f>
        <v>#REF!</v>
      </c>
      <c r="N117" s="208" t="e">
        <f>IF('Crisis Indicator Data'!#REF!="No Data",1,IF(#REF!&lt;&gt;"",1,0))</f>
        <v>#REF!</v>
      </c>
      <c r="O117" s="208" t="e">
        <f>IF('Crisis Indicator Data'!#REF!="No Data",1,IF(#REF!&lt;&gt;"",1,0))</f>
        <v>#REF!</v>
      </c>
      <c r="P117" s="208" t="e">
        <f>IF('Crisis Indicator Data'!#REF!="No Data",1,IF(#REF!&lt;&gt;"",1,0))</f>
        <v>#REF!</v>
      </c>
      <c r="Q117" s="208" t="e">
        <f>IF('Crisis Indicator Data'!#REF!="No Data",1,IF(#REF!&lt;&gt;"",1,0))</f>
        <v>#REF!</v>
      </c>
      <c r="R117" s="208" t="e">
        <f>IF('Crisis Indicator Data'!#REF!="No Data",1,IF(#REF!&lt;&gt;"",1,0))</f>
        <v>#REF!</v>
      </c>
      <c r="S117" s="208" t="e">
        <f>IF('Crisis Indicator Data'!#REF!="No Data",1,IF(#REF!&lt;&gt;"",1,0))</f>
        <v>#REF!</v>
      </c>
      <c r="T117" s="208" t="e">
        <f>IF('Crisis Indicator Data'!#REF!="No Data",1,IF(#REF!&lt;&gt;"",1,0))</f>
        <v>#REF!</v>
      </c>
      <c r="U117" s="208" t="e">
        <f>IF('Crisis Indicator Data'!#REF!="No Data",1,IF(#REF!&lt;&gt;"",1,0))</f>
        <v>#REF!</v>
      </c>
      <c r="V117" s="208" t="e">
        <f>IF('Crisis Indicator Data'!#REF!="No Data",1,IF(#REF!&lt;&gt;"",1,0))</f>
        <v>#REF!</v>
      </c>
      <c r="W117" s="208" t="e">
        <f>IF('Crisis Indicator Data'!#REF!="No Data",1,IF(#REF!&lt;&gt;"",1,0))</f>
        <v>#REF!</v>
      </c>
      <c r="X117" s="208" t="e">
        <f>IF('Crisis Indicator Data'!#REF!="No Data",1,IF(#REF!&lt;&gt;"",1,0))</f>
        <v>#REF!</v>
      </c>
      <c r="Y117" s="208" t="e">
        <f>IF('Crisis Indicator Data'!#REF!="No Data",1,IF(#REF!&lt;&gt;"",1,0))</f>
        <v>#REF!</v>
      </c>
      <c r="Z117" s="208" t="e">
        <f>IF('Crisis Indicator Data'!#REF!="No Data",1,IF(#REF!&lt;&gt;"",1,0))</f>
        <v>#REF!</v>
      </c>
      <c r="AA117" s="208" t="e">
        <f>IF('Crisis Indicator Data'!#REF!="No Data",1,IF(#REF!&lt;&gt;"",1,0))</f>
        <v>#REF!</v>
      </c>
      <c r="AB117" s="208" t="e">
        <f>IF('Crisis Indicator Data'!#REF!="No Data",1,IF(#REF!&lt;&gt;"",1,0))</f>
        <v>#REF!</v>
      </c>
      <c r="AC117" s="208" t="e">
        <f>IF('Crisis Indicator Data'!#REF!="No Data",1,IF(#REF!&lt;&gt;"",1,0))</f>
        <v>#REF!</v>
      </c>
      <c r="AD117" s="208" t="e">
        <f>IF('Crisis Indicator Data'!#REF!="No Data",1,IF(#REF!&lt;&gt;"",1,0))</f>
        <v>#REF!</v>
      </c>
      <c r="AE117" s="208" t="e">
        <f>IF('Crisis Indicator Data'!#REF!="No Data",1,IF(#REF!&lt;&gt;"",1,0))</f>
        <v>#REF!</v>
      </c>
      <c r="AF117" s="208" t="e">
        <f>IF('Crisis Indicator Data'!#REF!="No Data",1,IF(#REF!&lt;&gt;"",1,0))</f>
        <v>#REF!</v>
      </c>
      <c r="AG117" s="208" t="e">
        <f>IF('Crisis Indicator Data'!#REF!="No Data",1,IF(#REF!&lt;&gt;"",1,0))</f>
        <v>#REF!</v>
      </c>
      <c r="AH117" s="208" t="e">
        <f>IF('Crisis Indicator Data'!#REF!="No Data",1,IF(#REF!&lt;&gt;"",1,0))</f>
        <v>#REF!</v>
      </c>
      <c r="AI117" s="208" t="e">
        <f>IF('Crisis Indicator Data'!#REF!="No Data",1,IF(#REF!&lt;&gt;"",1,0))</f>
        <v>#REF!</v>
      </c>
      <c r="AJ117" s="208" t="e">
        <f>IF('Crisis Indicator Data'!#REF!="No Data",1,IF(#REF!&lt;&gt;"",1,0))</f>
        <v>#REF!</v>
      </c>
      <c r="AK117" s="208" t="e">
        <f>IF('Crisis Indicator Data'!#REF!="No Data",1,IF(#REF!&lt;&gt;"",1,0))</f>
        <v>#REF!</v>
      </c>
      <c r="AL117" s="208" t="e">
        <f>IF('Crisis Indicator Data'!#REF!="No Data",1,IF(#REF!&lt;&gt;"",1,0))</f>
        <v>#REF!</v>
      </c>
      <c r="AM117" s="208" t="e">
        <f>IF('Crisis Indicator Data'!#REF!="No Data",1,IF(#REF!&lt;&gt;"",1,0))</f>
        <v>#REF!</v>
      </c>
      <c r="AN117" s="208" t="e">
        <f>IF('Crisis Indicator Data'!#REF!="No Data",1,IF(#REF!&lt;&gt;"",1,0))</f>
        <v>#REF!</v>
      </c>
      <c r="AO117" s="208" t="e">
        <f>IF('Crisis Indicator Data'!#REF!="No Data",1,IF(#REF!&lt;&gt;"",1,0))</f>
        <v>#REF!</v>
      </c>
      <c r="AP117" s="208" t="e">
        <f>IF('Crisis Indicator Data'!#REF!="No Data",1,IF(#REF!&lt;&gt;"",1,0))</f>
        <v>#REF!</v>
      </c>
      <c r="AQ117" s="208" t="e">
        <f>IF('Crisis Indicator Data'!#REF!="No Data",1,IF(#REF!&lt;&gt;"",1,0))</f>
        <v>#REF!</v>
      </c>
      <c r="AR117" s="208" t="e">
        <f>IF('Crisis Indicator Data'!#REF!="No Data",1,IF(#REF!&lt;&gt;"",1,0))</f>
        <v>#REF!</v>
      </c>
      <c r="AS117" s="208" t="e">
        <f>IF('Crisis Indicator Data'!#REF!="No Data",1,IF(#REF!&lt;&gt;"",1,0))</f>
        <v>#REF!</v>
      </c>
      <c r="AT117" s="208" t="e">
        <f>IF('Crisis Indicator Data'!#REF!="No Data",1,IF(#REF!&lt;&gt;"",1,0))</f>
        <v>#REF!</v>
      </c>
      <c r="AU117" s="208" t="e">
        <f>IF('Crisis Indicator Data'!#REF!="No Data",1,IF(#REF!&lt;&gt;"",1,0))</f>
        <v>#REF!</v>
      </c>
      <c r="AV117" s="208" t="e">
        <f>IF('Crisis Indicator Data'!#REF!="No Data",1,IF(#REF!&lt;&gt;"",1,0))</f>
        <v>#REF!</v>
      </c>
      <c r="AW117" s="208" t="e">
        <f>IF('Crisis Indicator Data'!#REF!="No Data",1,IF(#REF!&lt;&gt;"",1,0))</f>
        <v>#REF!</v>
      </c>
      <c r="AX117" s="208" t="e">
        <f>IF('Crisis Indicator Data'!#REF!="No Data",1,IF(#REF!&lt;&gt;"",1,0))</f>
        <v>#REF!</v>
      </c>
      <c r="AY117" s="208" t="e">
        <f>IF('Crisis Indicator Data'!#REF!="No Data",1,IF(#REF!&lt;&gt;"",1,0))</f>
        <v>#REF!</v>
      </c>
      <c r="AZ117" s="208" t="e">
        <f>IF('Crisis Indicator Data'!#REF!="No Data",1,IF(#REF!&lt;&gt;"",1,0))</f>
        <v>#REF!</v>
      </c>
      <c r="BA117" t="e">
        <f t="shared" si="6"/>
        <v>#REF!</v>
      </c>
      <c r="BB117" s="22" t="e">
        <f t="shared" si="7"/>
        <v>#REF!</v>
      </c>
    </row>
    <row r="118" spans="1:54" x14ac:dyDescent="0.35">
      <c r="A118" t="s">
        <v>7557</v>
      </c>
      <c r="B118" s="208" t="e">
        <f>IF('Crisis Indicator Data'!#REF!="No Data",1,IF(#REF!&lt;&gt;"",1,0))</f>
        <v>#REF!</v>
      </c>
      <c r="C118" s="208" t="e">
        <f>IF('Crisis Indicator Data'!#REF!="No Data",1,IF(#REF!&lt;&gt;"",1,0))</f>
        <v>#REF!</v>
      </c>
      <c r="D118" s="208" t="e">
        <f>IF('Crisis Indicator Data'!#REF!="No Data",1,IF(#REF!&lt;&gt;"",1,0))</f>
        <v>#REF!</v>
      </c>
      <c r="E118" s="208" t="e">
        <f>IF('Crisis Indicator Data'!#REF!="No Data",1,IF(#REF!&lt;&gt;"",1,0))</f>
        <v>#REF!</v>
      </c>
      <c r="F118" s="208" t="e">
        <f>IF('Crisis Indicator Data'!#REF!="No Data",1,IF(#REF!&lt;&gt;"",1,0))</f>
        <v>#REF!</v>
      </c>
      <c r="G118" s="208" t="e">
        <f>IF('Crisis Indicator Data'!#REF!="No Data",1,IF(#REF!&lt;&gt;"",1,0))</f>
        <v>#REF!</v>
      </c>
      <c r="H118" s="208" t="e">
        <f>IF('Crisis Indicator Data'!#REF!="No Data",1,IF(#REF!&lt;&gt;"",1,0))</f>
        <v>#REF!</v>
      </c>
      <c r="I118" s="208" t="e">
        <f>IF('Crisis Indicator Data'!#REF!="No Data",1,IF(#REF!&lt;&gt;"",1,0))</f>
        <v>#REF!</v>
      </c>
      <c r="J118" s="208" t="e">
        <f>IF('Crisis Indicator Data'!#REF!="No Data",1,IF(#REF!&lt;&gt;"",1,0))</f>
        <v>#REF!</v>
      </c>
      <c r="K118" s="208" t="e">
        <f>IF('Crisis Indicator Data'!#REF!="No Data",1,IF(#REF!&lt;&gt;"",1,0))</f>
        <v>#REF!</v>
      </c>
      <c r="L118" s="208" t="e">
        <f>IF('Crisis Indicator Data'!#REF!="No Data",1,IF(#REF!&lt;&gt;"",1,0))</f>
        <v>#REF!</v>
      </c>
      <c r="M118" s="208" t="e">
        <f>IF('Crisis Indicator Data'!#REF!="No Data",1,IF(#REF!&lt;&gt;"",1,0))</f>
        <v>#REF!</v>
      </c>
      <c r="N118" s="208" t="e">
        <f>IF('Crisis Indicator Data'!#REF!="No Data",1,IF(#REF!&lt;&gt;"",1,0))</f>
        <v>#REF!</v>
      </c>
      <c r="O118" s="208" t="e">
        <f>IF('Crisis Indicator Data'!#REF!="No Data",1,IF(#REF!&lt;&gt;"",1,0))</f>
        <v>#REF!</v>
      </c>
      <c r="P118" s="208" t="e">
        <f>IF('Crisis Indicator Data'!#REF!="No Data",1,IF(#REF!&lt;&gt;"",1,0))</f>
        <v>#REF!</v>
      </c>
      <c r="Q118" s="208" t="e">
        <f>IF('Crisis Indicator Data'!#REF!="No Data",1,IF(#REF!&lt;&gt;"",1,0))</f>
        <v>#REF!</v>
      </c>
      <c r="R118" s="208" t="e">
        <f>IF('Crisis Indicator Data'!#REF!="No Data",1,IF(#REF!&lt;&gt;"",1,0))</f>
        <v>#REF!</v>
      </c>
      <c r="S118" s="208" t="e">
        <f>IF('Crisis Indicator Data'!#REF!="No Data",1,IF(#REF!&lt;&gt;"",1,0))</f>
        <v>#REF!</v>
      </c>
      <c r="T118" s="208" t="e">
        <f>IF('Crisis Indicator Data'!#REF!="No Data",1,IF(#REF!&lt;&gt;"",1,0))</f>
        <v>#REF!</v>
      </c>
      <c r="U118" s="208" t="e">
        <f>IF('Crisis Indicator Data'!#REF!="No Data",1,IF(#REF!&lt;&gt;"",1,0))</f>
        <v>#REF!</v>
      </c>
      <c r="V118" s="208" t="e">
        <f>IF('Crisis Indicator Data'!#REF!="No Data",1,IF(#REF!&lt;&gt;"",1,0))</f>
        <v>#REF!</v>
      </c>
      <c r="W118" s="208" t="e">
        <f>IF('Crisis Indicator Data'!#REF!="No Data",1,IF(#REF!&lt;&gt;"",1,0))</f>
        <v>#REF!</v>
      </c>
      <c r="X118" s="208" t="e">
        <f>IF('Crisis Indicator Data'!#REF!="No Data",1,IF(#REF!&lt;&gt;"",1,0))</f>
        <v>#REF!</v>
      </c>
      <c r="Y118" s="208" t="e">
        <f>IF('Crisis Indicator Data'!#REF!="No Data",1,IF(#REF!&lt;&gt;"",1,0))</f>
        <v>#REF!</v>
      </c>
      <c r="Z118" s="208" t="e">
        <f>IF('Crisis Indicator Data'!#REF!="No Data",1,IF(#REF!&lt;&gt;"",1,0))</f>
        <v>#REF!</v>
      </c>
      <c r="AA118" s="208" t="e">
        <f>IF('Crisis Indicator Data'!#REF!="No Data",1,IF(#REF!&lt;&gt;"",1,0))</f>
        <v>#REF!</v>
      </c>
      <c r="AB118" s="208" t="e">
        <f>IF('Crisis Indicator Data'!#REF!="No Data",1,IF(#REF!&lt;&gt;"",1,0))</f>
        <v>#REF!</v>
      </c>
      <c r="AC118" s="208" t="e">
        <f>IF('Crisis Indicator Data'!#REF!="No Data",1,IF(#REF!&lt;&gt;"",1,0))</f>
        <v>#REF!</v>
      </c>
      <c r="AD118" s="208" t="e">
        <f>IF('Crisis Indicator Data'!#REF!="No Data",1,IF(#REF!&lt;&gt;"",1,0))</f>
        <v>#REF!</v>
      </c>
      <c r="AE118" s="208" t="e">
        <f>IF('Crisis Indicator Data'!#REF!="No Data",1,IF(#REF!&lt;&gt;"",1,0))</f>
        <v>#REF!</v>
      </c>
      <c r="AF118" s="208" t="e">
        <f>IF('Crisis Indicator Data'!#REF!="No Data",1,IF(#REF!&lt;&gt;"",1,0))</f>
        <v>#REF!</v>
      </c>
      <c r="AG118" s="208" t="e">
        <f>IF('Crisis Indicator Data'!#REF!="No Data",1,IF(#REF!&lt;&gt;"",1,0))</f>
        <v>#REF!</v>
      </c>
      <c r="AH118" s="208" t="e">
        <f>IF('Crisis Indicator Data'!#REF!="No Data",1,IF(#REF!&lt;&gt;"",1,0))</f>
        <v>#REF!</v>
      </c>
      <c r="AI118" s="208" t="e">
        <f>IF('Crisis Indicator Data'!#REF!="No Data",1,IF(#REF!&lt;&gt;"",1,0))</f>
        <v>#REF!</v>
      </c>
      <c r="AJ118" s="208" t="e">
        <f>IF('Crisis Indicator Data'!#REF!="No Data",1,IF(#REF!&lt;&gt;"",1,0))</f>
        <v>#REF!</v>
      </c>
      <c r="AK118" s="208" t="e">
        <f>IF('Crisis Indicator Data'!#REF!="No Data",1,IF(#REF!&lt;&gt;"",1,0))</f>
        <v>#REF!</v>
      </c>
      <c r="AL118" s="208" t="e">
        <f>IF('Crisis Indicator Data'!#REF!="No Data",1,IF(#REF!&lt;&gt;"",1,0))</f>
        <v>#REF!</v>
      </c>
      <c r="AM118" s="208" t="e">
        <f>IF('Crisis Indicator Data'!#REF!="No Data",1,IF(#REF!&lt;&gt;"",1,0))</f>
        <v>#REF!</v>
      </c>
      <c r="AN118" s="208" t="e">
        <f>IF('Crisis Indicator Data'!#REF!="No Data",1,IF(#REF!&lt;&gt;"",1,0))</f>
        <v>#REF!</v>
      </c>
      <c r="AO118" s="208" t="e">
        <f>IF('Crisis Indicator Data'!#REF!="No Data",1,IF(#REF!&lt;&gt;"",1,0))</f>
        <v>#REF!</v>
      </c>
      <c r="AP118" s="208" t="e">
        <f>IF('Crisis Indicator Data'!#REF!="No Data",1,IF(#REF!&lt;&gt;"",1,0))</f>
        <v>#REF!</v>
      </c>
      <c r="AQ118" s="208" t="e">
        <f>IF('Crisis Indicator Data'!#REF!="No Data",1,IF(#REF!&lt;&gt;"",1,0))</f>
        <v>#REF!</v>
      </c>
      <c r="AR118" s="208" t="e">
        <f>IF('Crisis Indicator Data'!#REF!="No Data",1,IF(#REF!&lt;&gt;"",1,0))</f>
        <v>#REF!</v>
      </c>
      <c r="AS118" s="208" t="e">
        <f>IF('Crisis Indicator Data'!#REF!="No Data",1,IF(#REF!&lt;&gt;"",1,0))</f>
        <v>#REF!</v>
      </c>
      <c r="AT118" s="208" t="e">
        <f>IF('Crisis Indicator Data'!#REF!="No Data",1,IF(#REF!&lt;&gt;"",1,0))</f>
        <v>#REF!</v>
      </c>
      <c r="AU118" s="208" t="e">
        <f>IF('Crisis Indicator Data'!#REF!="No Data",1,IF(#REF!&lt;&gt;"",1,0))</f>
        <v>#REF!</v>
      </c>
      <c r="AV118" s="208" t="e">
        <f>IF('Crisis Indicator Data'!#REF!="No Data",1,IF(#REF!&lt;&gt;"",1,0))</f>
        <v>#REF!</v>
      </c>
      <c r="AW118" s="208" t="e">
        <f>IF('Crisis Indicator Data'!#REF!="No Data",1,IF(#REF!&lt;&gt;"",1,0))</f>
        <v>#REF!</v>
      </c>
      <c r="AX118" s="208" t="e">
        <f>IF('Crisis Indicator Data'!#REF!="No Data",1,IF(#REF!&lt;&gt;"",1,0))</f>
        <v>#REF!</v>
      </c>
      <c r="AY118" s="208" t="e">
        <f>IF('Crisis Indicator Data'!#REF!="No Data",1,IF(#REF!&lt;&gt;"",1,0))</f>
        <v>#REF!</v>
      </c>
      <c r="AZ118" s="208" t="e">
        <f>IF('Crisis Indicator Data'!#REF!="No Data",1,IF(#REF!&lt;&gt;"",1,0))</f>
        <v>#REF!</v>
      </c>
      <c r="BA118" t="e">
        <f t="shared" si="6"/>
        <v>#REF!</v>
      </c>
      <c r="BB118" s="22" t="e">
        <f t="shared" si="7"/>
        <v>#REF!</v>
      </c>
    </row>
    <row r="119" spans="1:54" x14ac:dyDescent="0.35">
      <c r="A119" t="s">
        <v>7558</v>
      </c>
      <c r="B119" s="208" t="e">
        <f>IF('Crisis Indicator Data'!#REF!="No Data",1,IF(#REF!&lt;&gt;"",1,0))</f>
        <v>#REF!</v>
      </c>
      <c r="C119" s="208" t="e">
        <f>IF('Crisis Indicator Data'!#REF!="No Data",1,IF(#REF!&lt;&gt;"",1,0))</f>
        <v>#REF!</v>
      </c>
      <c r="D119" s="208" t="e">
        <f>IF('Crisis Indicator Data'!#REF!="No Data",1,IF(#REF!&lt;&gt;"",1,0))</f>
        <v>#REF!</v>
      </c>
      <c r="E119" s="208" t="e">
        <f>IF('Crisis Indicator Data'!#REF!="No Data",1,IF(#REF!&lt;&gt;"",1,0))</f>
        <v>#REF!</v>
      </c>
      <c r="F119" s="208" t="e">
        <f>IF('Crisis Indicator Data'!#REF!="No Data",1,IF(#REF!&lt;&gt;"",1,0))</f>
        <v>#REF!</v>
      </c>
      <c r="G119" s="208" t="e">
        <f>IF('Crisis Indicator Data'!#REF!="No Data",1,IF(#REF!&lt;&gt;"",1,0))</f>
        <v>#REF!</v>
      </c>
      <c r="H119" s="208" t="e">
        <f>IF('Crisis Indicator Data'!#REF!="No Data",1,IF(#REF!&lt;&gt;"",1,0))</f>
        <v>#REF!</v>
      </c>
      <c r="I119" s="208" t="e">
        <f>IF('Crisis Indicator Data'!#REF!="No Data",1,IF(#REF!&lt;&gt;"",1,0))</f>
        <v>#REF!</v>
      </c>
      <c r="J119" s="208" t="e">
        <f>IF('Crisis Indicator Data'!#REF!="No Data",1,IF(#REF!&lt;&gt;"",1,0))</f>
        <v>#REF!</v>
      </c>
      <c r="K119" s="208" t="e">
        <f>IF('Crisis Indicator Data'!#REF!="No Data",1,IF(#REF!&lt;&gt;"",1,0))</f>
        <v>#REF!</v>
      </c>
      <c r="L119" s="208" t="e">
        <f>IF('Crisis Indicator Data'!#REF!="No Data",1,IF(#REF!&lt;&gt;"",1,0))</f>
        <v>#REF!</v>
      </c>
      <c r="M119" s="208" t="e">
        <f>IF('Crisis Indicator Data'!#REF!="No Data",1,IF(#REF!&lt;&gt;"",1,0))</f>
        <v>#REF!</v>
      </c>
      <c r="N119" s="208" t="e">
        <f>IF('Crisis Indicator Data'!#REF!="No Data",1,IF(#REF!&lt;&gt;"",1,0))</f>
        <v>#REF!</v>
      </c>
      <c r="O119" s="208" t="e">
        <f>IF('Crisis Indicator Data'!#REF!="No Data",1,IF(#REF!&lt;&gt;"",1,0))</f>
        <v>#REF!</v>
      </c>
      <c r="P119" s="208" t="e">
        <f>IF('Crisis Indicator Data'!#REF!="No Data",1,IF(#REF!&lt;&gt;"",1,0))</f>
        <v>#REF!</v>
      </c>
      <c r="Q119" s="208" t="e">
        <f>IF('Crisis Indicator Data'!#REF!="No Data",1,IF(#REF!&lt;&gt;"",1,0))</f>
        <v>#REF!</v>
      </c>
      <c r="R119" s="208" t="e">
        <f>IF('Crisis Indicator Data'!#REF!="No Data",1,IF(#REF!&lt;&gt;"",1,0))</f>
        <v>#REF!</v>
      </c>
      <c r="S119" s="208" t="e">
        <f>IF('Crisis Indicator Data'!#REF!="No Data",1,IF(#REF!&lt;&gt;"",1,0))</f>
        <v>#REF!</v>
      </c>
      <c r="T119" s="208" t="e">
        <f>IF('Crisis Indicator Data'!#REF!="No Data",1,IF(#REF!&lt;&gt;"",1,0))</f>
        <v>#REF!</v>
      </c>
      <c r="U119" s="208" t="e">
        <f>IF('Crisis Indicator Data'!#REF!="No Data",1,IF(#REF!&lt;&gt;"",1,0))</f>
        <v>#REF!</v>
      </c>
      <c r="V119" s="208" t="e">
        <f>IF('Crisis Indicator Data'!#REF!="No Data",1,IF(#REF!&lt;&gt;"",1,0))</f>
        <v>#REF!</v>
      </c>
      <c r="W119" s="208" t="e">
        <f>IF('Crisis Indicator Data'!#REF!="No Data",1,IF(#REF!&lt;&gt;"",1,0))</f>
        <v>#REF!</v>
      </c>
      <c r="X119" s="208" t="e">
        <f>IF('Crisis Indicator Data'!#REF!="No Data",1,IF(#REF!&lt;&gt;"",1,0))</f>
        <v>#REF!</v>
      </c>
      <c r="Y119" s="208" t="e">
        <f>IF('Crisis Indicator Data'!#REF!="No Data",1,IF(#REF!&lt;&gt;"",1,0))</f>
        <v>#REF!</v>
      </c>
      <c r="Z119" s="208" t="e">
        <f>IF('Crisis Indicator Data'!#REF!="No Data",1,IF(#REF!&lt;&gt;"",1,0))</f>
        <v>#REF!</v>
      </c>
      <c r="AA119" s="208" t="e">
        <f>IF('Crisis Indicator Data'!#REF!="No Data",1,IF(#REF!&lt;&gt;"",1,0))</f>
        <v>#REF!</v>
      </c>
      <c r="AB119" s="208" t="e">
        <f>IF('Crisis Indicator Data'!#REF!="No Data",1,IF(#REF!&lt;&gt;"",1,0))</f>
        <v>#REF!</v>
      </c>
      <c r="AC119" s="208" t="e">
        <f>IF('Crisis Indicator Data'!#REF!="No Data",1,IF(#REF!&lt;&gt;"",1,0))</f>
        <v>#REF!</v>
      </c>
      <c r="AD119" s="208" t="e">
        <f>IF('Crisis Indicator Data'!#REF!="No Data",1,IF(#REF!&lt;&gt;"",1,0))</f>
        <v>#REF!</v>
      </c>
      <c r="AE119" s="208" t="e">
        <f>IF('Crisis Indicator Data'!#REF!="No Data",1,IF(#REF!&lt;&gt;"",1,0))</f>
        <v>#REF!</v>
      </c>
      <c r="AF119" s="208" t="e">
        <f>IF('Crisis Indicator Data'!#REF!="No Data",1,IF(#REF!&lt;&gt;"",1,0))</f>
        <v>#REF!</v>
      </c>
      <c r="AG119" s="208" t="e">
        <f>IF('Crisis Indicator Data'!#REF!="No Data",1,IF(#REF!&lt;&gt;"",1,0))</f>
        <v>#REF!</v>
      </c>
      <c r="AH119" s="208" t="e">
        <f>IF('Crisis Indicator Data'!#REF!="No Data",1,IF(#REF!&lt;&gt;"",1,0))</f>
        <v>#REF!</v>
      </c>
      <c r="AI119" s="208" t="e">
        <f>IF('Crisis Indicator Data'!#REF!="No Data",1,IF(#REF!&lt;&gt;"",1,0))</f>
        <v>#REF!</v>
      </c>
      <c r="AJ119" s="208" t="e">
        <f>IF('Crisis Indicator Data'!#REF!="No Data",1,IF(#REF!&lt;&gt;"",1,0))</f>
        <v>#REF!</v>
      </c>
      <c r="AK119" s="208" t="e">
        <f>IF('Crisis Indicator Data'!#REF!="No Data",1,IF(#REF!&lt;&gt;"",1,0))</f>
        <v>#REF!</v>
      </c>
      <c r="AL119" s="208" t="e">
        <f>IF('Crisis Indicator Data'!#REF!="No Data",1,IF(#REF!&lt;&gt;"",1,0))</f>
        <v>#REF!</v>
      </c>
      <c r="AM119" s="208" t="e">
        <f>IF('Crisis Indicator Data'!#REF!="No Data",1,IF(#REF!&lt;&gt;"",1,0))</f>
        <v>#REF!</v>
      </c>
      <c r="AN119" s="208" t="e">
        <f>IF('Crisis Indicator Data'!#REF!="No Data",1,IF(#REF!&lt;&gt;"",1,0))</f>
        <v>#REF!</v>
      </c>
      <c r="AO119" s="208" t="e">
        <f>IF('Crisis Indicator Data'!#REF!="No Data",1,IF(#REF!&lt;&gt;"",1,0))</f>
        <v>#REF!</v>
      </c>
      <c r="AP119" s="208" t="e">
        <f>IF('Crisis Indicator Data'!#REF!="No Data",1,IF(#REF!&lt;&gt;"",1,0))</f>
        <v>#REF!</v>
      </c>
      <c r="AQ119" s="208" t="e">
        <f>IF('Crisis Indicator Data'!#REF!="No Data",1,IF(#REF!&lt;&gt;"",1,0))</f>
        <v>#REF!</v>
      </c>
      <c r="AR119" s="208" t="e">
        <f>IF('Crisis Indicator Data'!#REF!="No Data",1,IF(#REF!&lt;&gt;"",1,0))</f>
        <v>#REF!</v>
      </c>
      <c r="AS119" s="208" t="e">
        <f>IF('Crisis Indicator Data'!#REF!="No Data",1,IF(#REF!&lt;&gt;"",1,0))</f>
        <v>#REF!</v>
      </c>
      <c r="AT119" s="208" t="e">
        <f>IF('Crisis Indicator Data'!#REF!="No Data",1,IF(#REF!&lt;&gt;"",1,0))</f>
        <v>#REF!</v>
      </c>
      <c r="AU119" s="208" t="e">
        <f>IF('Crisis Indicator Data'!#REF!="No Data",1,IF(#REF!&lt;&gt;"",1,0))</f>
        <v>#REF!</v>
      </c>
      <c r="AV119" s="208" t="e">
        <f>IF('Crisis Indicator Data'!#REF!="No Data",1,IF(#REF!&lt;&gt;"",1,0))</f>
        <v>#REF!</v>
      </c>
      <c r="AW119" s="208" t="e">
        <f>IF('Crisis Indicator Data'!#REF!="No Data",1,IF(#REF!&lt;&gt;"",1,0))</f>
        <v>#REF!</v>
      </c>
      <c r="AX119" s="208" t="e">
        <f>IF('Crisis Indicator Data'!#REF!="No Data",1,IF(#REF!&lt;&gt;"",1,0))</f>
        <v>#REF!</v>
      </c>
      <c r="AY119" s="208" t="e">
        <f>IF('Crisis Indicator Data'!#REF!="No Data",1,IF(#REF!&lt;&gt;"",1,0))</f>
        <v>#REF!</v>
      </c>
      <c r="AZ119" s="208" t="e">
        <f>IF('Crisis Indicator Data'!#REF!="No Data",1,IF(#REF!&lt;&gt;"",1,0))</f>
        <v>#REF!</v>
      </c>
      <c r="BA119" t="e">
        <f t="shared" si="6"/>
        <v>#REF!</v>
      </c>
      <c r="BB119" s="22" t="e">
        <f t="shared" si="7"/>
        <v>#REF!</v>
      </c>
    </row>
    <row r="120" spans="1:54" x14ac:dyDescent="0.35">
      <c r="A120" t="s">
        <v>7560</v>
      </c>
      <c r="B120" s="208" t="e">
        <f>IF('Crisis Indicator Data'!#REF!="No Data",1,IF(#REF!&lt;&gt;"",1,0))</f>
        <v>#REF!</v>
      </c>
      <c r="C120" s="208" t="e">
        <f>IF('Crisis Indicator Data'!#REF!="No Data",1,IF(#REF!&lt;&gt;"",1,0))</f>
        <v>#REF!</v>
      </c>
      <c r="D120" s="208" t="e">
        <f>IF('Crisis Indicator Data'!#REF!="No Data",1,IF(#REF!&lt;&gt;"",1,0))</f>
        <v>#REF!</v>
      </c>
      <c r="E120" s="208" t="e">
        <f>IF('Crisis Indicator Data'!#REF!="No Data",1,IF(#REF!&lt;&gt;"",1,0))</f>
        <v>#REF!</v>
      </c>
      <c r="F120" s="208" t="e">
        <f>IF('Crisis Indicator Data'!#REF!="No Data",1,IF(#REF!&lt;&gt;"",1,0))</f>
        <v>#REF!</v>
      </c>
      <c r="G120" s="208" t="e">
        <f>IF('Crisis Indicator Data'!#REF!="No Data",1,IF(#REF!&lt;&gt;"",1,0))</f>
        <v>#REF!</v>
      </c>
      <c r="H120" s="208" t="e">
        <f>IF('Crisis Indicator Data'!#REF!="No Data",1,IF(#REF!&lt;&gt;"",1,0))</f>
        <v>#REF!</v>
      </c>
      <c r="I120" s="208" t="e">
        <f>IF('Crisis Indicator Data'!#REF!="No Data",1,IF(#REF!&lt;&gt;"",1,0))</f>
        <v>#REF!</v>
      </c>
      <c r="J120" s="208" t="e">
        <f>IF('Crisis Indicator Data'!#REF!="No Data",1,IF(#REF!&lt;&gt;"",1,0))</f>
        <v>#REF!</v>
      </c>
      <c r="K120" s="208" t="e">
        <f>IF('Crisis Indicator Data'!#REF!="No Data",1,IF(#REF!&lt;&gt;"",1,0))</f>
        <v>#REF!</v>
      </c>
      <c r="L120" s="208" t="e">
        <f>IF('Crisis Indicator Data'!#REF!="No Data",1,IF(#REF!&lt;&gt;"",1,0))</f>
        <v>#REF!</v>
      </c>
      <c r="M120" s="208" t="e">
        <f>IF('Crisis Indicator Data'!#REF!="No Data",1,IF(#REF!&lt;&gt;"",1,0))</f>
        <v>#REF!</v>
      </c>
      <c r="N120" s="208" t="e">
        <f>IF('Crisis Indicator Data'!#REF!="No Data",1,IF(#REF!&lt;&gt;"",1,0))</f>
        <v>#REF!</v>
      </c>
      <c r="O120" s="208" t="e">
        <f>IF('Crisis Indicator Data'!#REF!="No Data",1,IF(#REF!&lt;&gt;"",1,0))</f>
        <v>#REF!</v>
      </c>
      <c r="P120" s="208" t="e">
        <f>IF('Crisis Indicator Data'!#REF!="No Data",1,IF(#REF!&lt;&gt;"",1,0))</f>
        <v>#REF!</v>
      </c>
      <c r="Q120" s="208" t="e">
        <f>IF('Crisis Indicator Data'!#REF!="No Data",1,IF(#REF!&lt;&gt;"",1,0))</f>
        <v>#REF!</v>
      </c>
      <c r="R120" s="208" t="e">
        <f>IF('Crisis Indicator Data'!#REF!="No Data",1,IF(#REF!&lt;&gt;"",1,0))</f>
        <v>#REF!</v>
      </c>
      <c r="S120" s="208" t="e">
        <f>IF('Crisis Indicator Data'!#REF!="No Data",1,IF(#REF!&lt;&gt;"",1,0))</f>
        <v>#REF!</v>
      </c>
      <c r="T120" s="208" t="e">
        <f>IF('Crisis Indicator Data'!#REF!="No Data",1,IF(#REF!&lt;&gt;"",1,0))</f>
        <v>#REF!</v>
      </c>
      <c r="U120" s="208" t="e">
        <f>IF('Crisis Indicator Data'!#REF!="No Data",1,IF(#REF!&lt;&gt;"",1,0))</f>
        <v>#REF!</v>
      </c>
      <c r="V120" s="208" t="e">
        <f>IF('Crisis Indicator Data'!#REF!="No Data",1,IF(#REF!&lt;&gt;"",1,0))</f>
        <v>#REF!</v>
      </c>
      <c r="W120" s="208" t="e">
        <f>IF('Crisis Indicator Data'!#REF!="No Data",1,IF(#REF!&lt;&gt;"",1,0))</f>
        <v>#REF!</v>
      </c>
      <c r="X120" s="208" t="e">
        <f>IF('Crisis Indicator Data'!#REF!="No Data",1,IF(#REF!&lt;&gt;"",1,0))</f>
        <v>#REF!</v>
      </c>
      <c r="Y120" s="208" t="e">
        <f>IF('Crisis Indicator Data'!#REF!="No Data",1,IF(#REF!&lt;&gt;"",1,0))</f>
        <v>#REF!</v>
      </c>
      <c r="Z120" s="208" t="e">
        <f>IF('Crisis Indicator Data'!#REF!="No Data",1,IF(#REF!&lt;&gt;"",1,0))</f>
        <v>#REF!</v>
      </c>
      <c r="AA120" s="208" t="e">
        <f>IF('Crisis Indicator Data'!#REF!="No Data",1,IF(#REF!&lt;&gt;"",1,0))</f>
        <v>#REF!</v>
      </c>
      <c r="AB120" s="208" t="e">
        <f>IF('Crisis Indicator Data'!#REF!="No Data",1,IF(#REF!&lt;&gt;"",1,0))</f>
        <v>#REF!</v>
      </c>
      <c r="AC120" s="208" t="e">
        <f>IF('Crisis Indicator Data'!#REF!="No Data",1,IF(#REF!&lt;&gt;"",1,0))</f>
        <v>#REF!</v>
      </c>
      <c r="AD120" s="208" t="e">
        <f>IF('Crisis Indicator Data'!#REF!="No Data",1,IF(#REF!&lt;&gt;"",1,0))</f>
        <v>#REF!</v>
      </c>
      <c r="AE120" s="208" t="e">
        <f>IF('Crisis Indicator Data'!#REF!="No Data",1,IF(#REF!&lt;&gt;"",1,0))</f>
        <v>#REF!</v>
      </c>
      <c r="AF120" s="208" t="e">
        <f>IF('Crisis Indicator Data'!#REF!="No Data",1,IF(#REF!&lt;&gt;"",1,0))</f>
        <v>#REF!</v>
      </c>
      <c r="AG120" s="208" t="e">
        <f>IF('Crisis Indicator Data'!#REF!="No Data",1,IF(#REF!&lt;&gt;"",1,0))</f>
        <v>#REF!</v>
      </c>
      <c r="AH120" s="208" t="e">
        <f>IF('Crisis Indicator Data'!#REF!="No Data",1,IF(#REF!&lt;&gt;"",1,0))</f>
        <v>#REF!</v>
      </c>
      <c r="AI120" s="208" t="e">
        <f>IF('Crisis Indicator Data'!#REF!="No Data",1,IF(#REF!&lt;&gt;"",1,0))</f>
        <v>#REF!</v>
      </c>
      <c r="AJ120" s="208" t="e">
        <f>IF('Crisis Indicator Data'!#REF!="No Data",1,IF(#REF!&lt;&gt;"",1,0))</f>
        <v>#REF!</v>
      </c>
      <c r="AK120" s="208" t="e">
        <f>IF('Crisis Indicator Data'!#REF!="No Data",1,IF(#REF!&lt;&gt;"",1,0))</f>
        <v>#REF!</v>
      </c>
      <c r="AL120" s="208" t="e">
        <f>IF('Crisis Indicator Data'!#REF!="No Data",1,IF(#REF!&lt;&gt;"",1,0))</f>
        <v>#REF!</v>
      </c>
      <c r="AM120" s="208" t="e">
        <f>IF('Crisis Indicator Data'!#REF!="No Data",1,IF(#REF!&lt;&gt;"",1,0))</f>
        <v>#REF!</v>
      </c>
      <c r="AN120" s="208" t="e">
        <f>IF('Crisis Indicator Data'!#REF!="No Data",1,IF(#REF!&lt;&gt;"",1,0))</f>
        <v>#REF!</v>
      </c>
      <c r="AO120" s="208" t="e">
        <f>IF('Crisis Indicator Data'!#REF!="No Data",1,IF(#REF!&lt;&gt;"",1,0))</f>
        <v>#REF!</v>
      </c>
      <c r="AP120" s="208" t="e">
        <f>IF('Crisis Indicator Data'!#REF!="No Data",1,IF(#REF!&lt;&gt;"",1,0))</f>
        <v>#REF!</v>
      </c>
      <c r="AQ120" s="208" t="e">
        <f>IF('Crisis Indicator Data'!#REF!="No Data",1,IF(#REF!&lt;&gt;"",1,0))</f>
        <v>#REF!</v>
      </c>
      <c r="AR120" s="208" t="e">
        <f>IF('Crisis Indicator Data'!#REF!="No Data",1,IF(#REF!&lt;&gt;"",1,0))</f>
        <v>#REF!</v>
      </c>
      <c r="AS120" s="208" t="e">
        <f>IF('Crisis Indicator Data'!#REF!="No Data",1,IF(#REF!&lt;&gt;"",1,0))</f>
        <v>#REF!</v>
      </c>
      <c r="AT120" s="208" t="e">
        <f>IF('Crisis Indicator Data'!#REF!="No Data",1,IF(#REF!&lt;&gt;"",1,0))</f>
        <v>#REF!</v>
      </c>
      <c r="AU120" s="208" t="e">
        <f>IF('Crisis Indicator Data'!#REF!="No Data",1,IF(#REF!&lt;&gt;"",1,0))</f>
        <v>#REF!</v>
      </c>
      <c r="AV120" s="208" t="e">
        <f>IF('Crisis Indicator Data'!#REF!="No Data",1,IF(#REF!&lt;&gt;"",1,0))</f>
        <v>#REF!</v>
      </c>
      <c r="AW120" s="208" t="e">
        <f>IF('Crisis Indicator Data'!#REF!="No Data",1,IF(#REF!&lt;&gt;"",1,0))</f>
        <v>#REF!</v>
      </c>
      <c r="AX120" s="208" t="e">
        <f>IF('Crisis Indicator Data'!#REF!="No Data",1,IF(#REF!&lt;&gt;"",1,0))</f>
        <v>#REF!</v>
      </c>
      <c r="AY120" s="208" t="e">
        <f>IF('Crisis Indicator Data'!#REF!="No Data",1,IF(#REF!&lt;&gt;"",1,0))</f>
        <v>#REF!</v>
      </c>
      <c r="AZ120" s="208" t="e">
        <f>IF('Crisis Indicator Data'!#REF!="No Data",1,IF(#REF!&lt;&gt;"",1,0))</f>
        <v>#REF!</v>
      </c>
      <c r="BA120" t="e">
        <f t="shared" si="6"/>
        <v>#REF!</v>
      </c>
      <c r="BB120" s="22" t="e">
        <f t="shared" si="7"/>
        <v>#REF!</v>
      </c>
    </row>
    <row r="121" spans="1:54" x14ac:dyDescent="0.35">
      <c r="A121" t="s">
        <v>7562</v>
      </c>
      <c r="B121" s="208" t="e">
        <f>IF('Crisis Indicator Data'!#REF!="No Data",1,IF(#REF!&lt;&gt;"",1,0))</f>
        <v>#REF!</v>
      </c>
      <c r="C121" s="208" t="e">
        <f>IF('Crisis Indicator Data'!#REF!="No Data",1,IF(#REF!&lt;&gt;"",1,0))</f>
        <v>#REF!</v>
      </c>
      <c r="D121" s="208" t="e">
        <f>IF('Crisis Indicator Data'!#REF!="No Data",1,IF(#REF!&lt;&gt;"",1,0))</f>
        <v>#REF!</v>
      </c>
      <c r="E121" s="208" t="e">
        <f>IF('Crisis Indicator Data'!#REF!="No Data",1,IF(#REF!&lt;&gt;"",1,0))</f>
        <v>#REF!</v>
      </c>
      <c r="F121" s="208" t="e">
        <f>IF('Crisis Indicator Data'!#REF!="No Data",1,IF(#REF!&lt;&gt;"",1,0))</f>
        <v>#REF!</v>
      </c>
      <c r="G121" s="208" t="e">
        <f>IF('Crisis Indicator Data'!#REF!="No Data",1,IF(#REF!&lt;&gt;"",1,0))</f>
        <v>#REF!</v>
      </c>
      <c r="H121" s="208" t="e">
        <f>IF('Crisis Indicator Data'!#REF!="No Data",1,IF(#REF!&lt;&gt;"",1,0))</f>
        <v>#REF!</v>
      </c>
      <c r="I121" s="208" t="e">
        <f>IF('Crisis Indicator Data'!#REF!="No Data",1,IF(#REF!&lt;&gt;"",1,0))</f>
        <v>#REF!</v>
      </c>
      <c r="J121" s="208" t="e">
        <f>IF('Crisis Indicator Data'!#REF!="No Data",1,IF(#REF!&lt;&gt;"",1,0))</f>
        <v>#REF!</v>
      </c>
      <c r="K121" s="208" t="e">
        <f>IF('Crisis Indicator Data'!#REF!="No Data",1,IF(#REF!&lt;&gt;"",1,0))</f>
        <v>#REF!</v>
      </c>
      <c r="L121" s="208" t="e">
        <f>IF('Crisis Indicator Data'!#REF!="No Data",1,IF(#REF!&lt;&gt;"",1,0))</f>
        <v>#REF!</v>
      </c>
      <c r="M121" s="208" t="e">
        <f>IF('Crisis Indicator Data'!#REF!="No Data",1,IF(#REF!&lt;&gt;"",1,0))</f>
        <v>#REF!</v>
      </c>
      <c r="N121" s="208" t="e">
        <f>IF('Crisis Indicator Data'!#REF!="No Data",1,IF(#REF!&lt;&gt;"",1,0))</f>
        <v>#REF!</v>
      </c>
      <c r="O121" s="208" t="e">
        <f>IF('Crisis Indicator Data'!#REF!="No Data",1,IF(#REF!&lt;&gt;"",1,0))</f>
        <v>#REF!</v>
      </c>
      <c r="P121" s="208" t="e">
        <f>IF('Crisis Indicator Data'!#REF!="No Data",1,IF(#REF!&lt;&gt;"",1,0))</f>
        <v>#REF!</v>
      </c>
      <c r="Q121" s="208" t="e">
        <f>IF('Crisis Indicator Data'!#REF!="No Data",1,IF(#REF!&lt;&gt;"",1,0))</f>
        <v>#REF!</v>
      </c>
      <c r="R121" s="208" t="e">
        <f>IF('Crisis Indicator Data'!#REF!="No Data",1,IF(#REF!&lt;&gt;"",1,0))</f>
        <v>#REF!</v>
      </c>
      <c r="S121" s="208" t="e">
        <f>IF('Crisis Indicator Data'!#REF!="No Data",1,IF(#REF!&lt;&gt;"",1,0))</f>
        <v>#REF!</v>
      </c>
      <c r="T121" s="208" t="e">
        <f>IF('Crisis Indicator Data'!#REF!="No Data",1,IF(#REF!&lt;&gt;"",1,0))</f>
        <v>#REF!</v>
      </c>
      <c r="U121" s="208" t="e">
        <f>IF('Crisis Indicator Data'!#REF!="No Data",1,IF(#REF!&lt;&gt;"",1,0))</f>
        <v>#REF!</v>
      </c>
      <c r="V121" s="208" t="e">
        <f>IF('Crisis Indicator Data'!#REF!="No Data",1,IF(#REF!&lt;&gt;"",1,0))</f>
        <v>#REF!</v>
      </c>
      <c r="W121" s="208" t="e">
        <f>IF('Crisis Indicator Data'!#REF!="No Data",1,IF(#REF!&lt;&gt;"",1,0))</f>
        <v>#REF!</v>
      </c>
      <c r="X121" s="208" t="e">
        <f>IF('Crisis Indicator Data'!#REF!="No Data",1,IF(#REF!&lt;&gt;"",1,0))</f>
        <v>#REF!</v>
      </c>
      <c r="Y121" s="208" t="e">
        <f>IF('Crisis Indicator Data'!#REF!="No Data",1,IF(#REF!&lt;&gt;"",1,0))</f>
        <v>#REF!</v>
      </c>
      <c r="Z121" s="208" t="e">
        <f>IF('Crisis Indicator Data'!#REF!="No Data",1,IF(#REF!&lt;&gt;"",1,0))</f>
        <v>#REF!</v>
      </c>
      <c r="AA121" s="208" t="e">
        <f>IF('Crisis Indicator Data'!#REF!="No Data",1,IF(#REF!&lt;&gt;"",1,0))</f>
        <v>#REF!</v>
      </c>
      <c r="AB121" s="208" t="e">
        <f>IF('Crisis Indicator Data'!#REF!="No Data",1,IF(#REF!&lt;&gt;"",1,0))</f>
        <v>#REF!</v>
      </c>
      <c r="AC121" s="208" t="e">
        <f>IF('Crisis Indicator Data'!#REF!="No Data",1,IF(#REF!&lt;&gt;"",1,0))</f>
        <v>#REF!</v>
      </c>
      <c r="AD121" s="208" t="e">
        <f>IF('Crisis Indicator Data'!#REF!="No Data",1,IF(#REF!&lt;&gt;"",1,0))</f>
        <v>#REF!</v>
      </c>
      <c r="AE121" s="208" t="e">
        <f>IF('Crisis Indicator Data'!#REF!="No Data",1,IF(#REF!&lt;&gt;"",1,0))</f>
        <v>#REF!</v>
      </c>
      <c r="AF121" s="208" t="e">
        <f>IF('Crisis Indicator Data'!#REF!="No Data",1,IF(#REF!&lt;&gt;"",1,0))</f>
        <v>#REF!</v>
      </c>
      <c r="AG121" s="208" t="e">
        <f>IF('Crisis Indicator Data'!#REF!="No Data",1,IF(#REF!&lt;&gt;"",1,0))</f>
        <v>#REF!</v>
      </c>
      <c r="AH121" s="208" t="e">
        <f>IF('Crisis Indicator Data'!#REF!="No Data",1,IF(#REF!&lt;&gt;"",1,0))</f>
        <v>#REF!</v>
      </c>
      <c r="AI121" s="208" t="e">
        <f>IF('Crisis Indicator Data'!#REF!="No Data",1,IF(#REF!&lt;&gt;"",1,0))</f>
        <v>#REF!</v>
      </c>
      <c r="AJ121" s="208" t="e">
        <f>IF('Crisis Indicator Data'!#REF!="No Data",1,IF(#REF!&lt;&gt;"",1,0))</f>
        <v>#REF!</v>
      </c>
      <c r="AK121" s="208" t="e">
        <f>IF('Crisis Indicator Data'!#REF!="No Data",1,IF(#REF!&lt;&gt;"",1,0))</f>
        <v>#REF!</v>
      </c>
      <c r="AL121" s="208" t="e">
        <f>IF('Crisis Indicator Data'!#REF!="No Data",1,IF(#REF!&lt;&gt;"",1,0))</f>
        <v>#REF!</v>
      </c>
      <c r="AM121" s="208" t="e">
        <f>IF('Crisis Indicator Data'!#REF!="No Data",1,IF(#REF!&lt;&gt;"",1,0))</f>
        <v>#REF!</v>
      </c>
      <c r="AN121" s="208" t="e">
        <f>IF('Crisis Indicator Data'!#REF!="No Data",1,IF(#REF!&lt;&gt;"",1,0))</f>
        <v>#REF!</v>
      </c>
      <c r="AO121" s="208" t="e">
        <f>IF('Crisis Indicator Data'!#REF!="No Data",1,IF(#REF!&lt;&gt;"",1,0))</f>
        <v>#REF!</v>
      </c>
      <c r="AP121" s="208" t="e">
        <f>IF('Crisis Indicator Data'!#REF!="No Data",1,IF(#REF!&lt;&gt;"",1,0))</f>
        <v>#REF!</v>
      </c>
      <c r="AQ121" s="208" t="e">
        <f>IF('Crisis Indicator Data'!#REF!="No Data",1,IF(#REF!&lt;&gt;"",1,0))</f>
        <v>#REF!</v>
      </c>
      <c r="AR121" s="208" t="e">
        <f>IF('Crisis Indicator Data'!#REF!="No Data",1,IF(#REF!&lt;&gt;"",1,0))</f>
        <v>#REF!</v>
      </c>
      <c r="AS121" s="208" t="e">
        <f>IF('Crisis Indicator Data'!#REF!="No Data",1,IF(#REF!&lt;&gt;"",1,0))</f>
        <v>#REF!</v>
      </c>
      <c r="AT121" s="208" t="e">
        <f>IF('Crisis Indicator Data'!#REF!="No Data",1,IF(#REF!&lt;&gt;"",1,0))</f>
        <v>#REF!</v>
      </c>
      <c r="AU121" s="208" t="e">
        <f>IF('Crisis Indicator Data'!#REF!="No Data",1,IF(#REF!&lt;&gt;"",1,0))</f>
        <v>#REF!</v>
      </c>
      <c r="AV121" s="208" t="e">
        <f>IF('Crisis Indicator Data'!#REF!="No Data",1,IF(#REF!&lt;&gt;"",1,0))</f>
        <v>#REF!</v>
      </c>
      <c r="AW121" s="208" t="e">
        <f>IF('Crisis Indicator Data'!#REF!="No Data",1,IF(#REF!&lt;&gt;"",1,0))</f>
        <v>#REF!</v>
      </c>
      <c r="AX121" s="208" t="e">
        <f>IF('Crisis Indicator Data'!#REF!="No Data",1,IF(#REF!&lt;&gt;"",1,0))</f>
        <v>#REF!</v>
      </c>
      <c r="AY121" s="208" t="e">
        <f>IF('Crisis Indicator Data'!#REF!="No Data",1,IF(#REF!&lt;&gt;"",1,0))</f>
        <v>#REF!</v>
      </c>
      <c r="AZ121" s="208" t="e">
        <f>IF('Crisis Indicator Data'!#REF!="No Data",1,IF(#REF!&lt;&gt;"",1,0))</f>
        <v>#REF!</v>
      </c>
      <c r="BA121" t="e">
        <f t="shared" si="6"/>
        <v>#REF!</v>
      </c>
      <c r="BB121" s="22" t="e">
        <f t="shared" si="7"/>
        <v>#REF!</v>
      </c>
    </row>
    <row r="122" spans="1:54" x14ac:dyDescent="0.35">
      <c r="A122" t="s">
        <v>7564</v>
      </c>
      <c r="B122" s="208" t="e">
        <f>IF('Crisis Indicator Data'!#REF!="No Data",1,IF(#REF!&lt;&gt;"",1,0))</f>
        <v>#REF!</v>
      </c>
      <c r="C122" s="208" t="e">
        <f>IF('Crisis Indicator Data'!#REF!="No Data",1,IF(#REF!&lt;&gt;"",1,0))</f>
        <v>#REF!</v>
      </c>
      <c r="D122" s="208" t="e">
        <f>IF('Crisis Indicator Data'!#REF!="No Data",1,IF(#REF!&lt;&gt;"",1,0))</f>
        <v>#REF!</v>
      </c>
      <c r="E122" s="208" t="e">
        <f>IF('Crisis Indicator Data'!#REF!="No Data",1,IF(#REF!&lt;&gt;"",1,0))</f>
        <v>#REF!</v>
      </c>
      <c r="F122" s="208" t="e">
        <f>IF('Crisis Indicator Data'!#REF!="No Data",1,IF(#REF!&lt;&gt;"",1,0))</f>
        <v>#REF!</v>
      </c>
      <c r="G122" s="208" t="e">
        <f>IF('Crisis Indicator Data'!#REF!="No Data",1,IF(#REF!&lt;&gt;"",1,0))</f>
        <v>#REF!</v>
      </c>
      <c r="H122" s="208" t="e">
        <f>IF('Crisis Indicator Data'!#REF!="No Data",1,IF(#REF!&lt;&gt;"",1,0))</f>
        <v>#REF!</v>
      </c>
      <c r="I122" s="208" t="e">
        <f>IF('Crisis Indicator Data'!#REF!="No Data",1,IF(#REF!&lt;&gt;"",1,0))</f>
        <v>#REF!</v>
      </c>
      <c r="J122" s="208" t="e">
        <f>IF('Crisis Indicator Data'!#REF!="No Data",1,IF(#REF!&lt;&gt;"",1,0))</f>
        <v>#REF!</v>
      </c>
      <c r="K122" s="208" t="e">
        <f>IF('Crisis Indicator Data'!#REF!="No Data",1,IF(#REF!&lt;&gt;"",1,0))</f>
        <v>#REF!</v>
      </c>
      <c r="L122" s="208" t="e">
        <f>IF('Crisis Indicator Data'!#REF!="No Data",1,IF(#REF!&lt;&gt;"",1,0))</f>
        <v>#REF!</v>
      </c>
      <c r="M122" s="208" t="e">
        <f>IF('Crisis Indicator Data'!#REF!="No Data",1,IF(#REF!&lt;&gt;"",1,0))</f>
        <v>#REF!</v>
      </c>
      <c r="N122" s="208" t="e">
        <f>IF('Crisis Indicator Data'!#REF!="No Data",1,IF(#REF!&lt;&gt;"",1,0))</f>
        <v>#REF!</v>
      </c>
      <c r="O122" s="208" t="e">
        <f>IF('Crisis Indicator Data'!#REF!="No Data",1,IF(#REF!&lt;&gt;"",1,0))</f>
        <v>#REF!</v>
      </c>
      <c r="P122" s="208" t="e">
        <f>IF('Crisis Indicator Data'!#REF!="No Data",1,IF(#REF!&lt;&gt;"",1,0))</f>
        <v>#REF!</v>
      </c>
      <c r="Q122" s="208" t="e">
        <f>IF('Crisis Indicator Data'!#REF!="No Data",1,IF(#REF!&lt;&gt;"",1,0))</f>
        <v>#REF!</v>
      </c>
      <c r="R122" s="208" t="e">
        <f>IF('Crisis Indicator Data'!#REF!="No Data",1,IF(#REF!&lt;&gt;"",1,0))</f>
        <v>#REF!</v>
      </c>
      <c r="S122" s="208" t="e">
        <f>IF('Crisis Indicator Data'!#REF!="No Data",1,IF(#REF!&lt;&gt;"",1,0))</f>
        <v>#REF!</v>
      </c>
      <c r="T122" s="208" t="e">
        <f>IF('Crisis Indicator Data'!#REF!="No Data",1,IF(#REF!&lt;&gt;"",1,0))</f>
        <v>#REF!</v>
      </c>
      <c r="U122" s="208" t="e">
        <f>IF('Crisis Indicator Data'!#REF!="No Data",1,IF(#REF!&lt;&gt;"",1,0))</f>
        <v>#REF!</v>
      </c>
      <c r="V122" s="208" t="e">
        <f>IF('Crisis Indicator Data'!#REF!="No Data",1,IF(#REF!&lt;&gt;"",1,0))</f>
        <v>#REF!</v>
      </c>
      <c r="W122" s="208" t="e">
        <f>IF('Crisis Indicator Data'!#REF!="No Data",1,IF(#REF!&lt;&gt;"",1,0))</f>
        <v>#REF!</v>
      </c>
      <c r="X122" s="208" t="e">
        <f>IF('Crisis Indicator Data'!#REF!="No Data",1,IF(#REF!&lt;&gt;"",1,0))</f>
        <v>#REF!</v>
      </c>
      <c r="Y122" s="208" t="e">
        <f>IF('Crisis Indicator Data'!#REF!="No Data",1,IF(#REF!&lt;&gt;"",1,0))</f>
        <v>#REF!</v>
      </c>
      <c r="Z122" s="208" t="e">
        <f>IF('Crisis Indicator Data'!#REF!="No Data",1,IF(#REF!&lt;&gt;"",1,0))</f>
        <v>#REF!</v>
      </c>
      <c r="AA122" s="208" t="e">
        <f>IF('Crisis Indicator Data'!#REF!="No Data",1,IF(#REF!&lt;&gt;"",1,0))</f>
        <v>#REF!</v>
      </c>
      <c r="AB122" s="208" t="e">
        <f>IF('Crisis Indicator Data'!#REF!="No Data",1,IF(#REF!&lt;&gt;"",1,0))</f>
        <v>#REF!</v>
      </c>
      <c r="AC122" s="208" t="e">
        <f>IF('Crisis Indicator Data'!#REF!="No Data",1,IF(#REF!&lt;&gt;"",1,0))</f>
        <v>#REF!</v>
      </c>
      <c r="AD122" s="208" t="e">
        <f>IF('Crisis Indicator Data'!#REF!="No Data",1,IF(#REF!&lt;&gt;"",1,0))</f>
        <v>#REF!</v>
      </c>
      <c r="AE122" s="208" t="e">
        <f>IF('Crisis Indicator Data'!#REF!="No Data",1,IF(#REF!&lt;&gt;"",1,0))</f>
        <v>#REF!</v>
      </c>
      <c r="AF122" s="208" t="e">
        <f>IF('Crisis Indicator Data'!#REF!="No Data",1,IF(#REF!&lt;&gt;"",1,0))</f>
        <v>#REF!</v>
      </c>
      <c r="AG122" s="208" t="e">
        <f>IF('Crisis Indicator Data'!#REF!="No Data",1,IF(#REF!&lt;&gt;"",1,0))</f>
        <v>#REF!</v>
      </c>
      <c r="AH122" s="208" t="e">
        <f>IF('Crisis Indicator Data'!#REF!="No Data",1,IF(#REF!&lt;&gt;"",1,0))</f>
        <v>#REF!</v>
      </c>
      <c r="AI122" s="208" t="e">
        <f>IF('Crisis Indicator Data'!#REF!="No Data",1,IF(#REF!&lt;&gt;"",1,0))</f>
        <v>#REF!</v>
      </c>
      <c r="AJ122" s="208" t="e">
        <f>IF('Crisis Indicator Data'!#REF!="No Data",1,IF(#REF!&lt;&gt;"",1,0))</f>
        <v>#REF!</v>
      </c>
      <c r="AK122" s="208" t="e">
        <f>IF('Crisis Indicator Data'!#REF!="No Data",1,IF(#REF!&lt;&gt;"",1,0))</f>
        <v>#REF!</v>
      </c>
      <c r="AL122" s="208" t="e">
        <f>IF('Crisis Indicator Data'!#REF!="No Data",1,IF(#REF!&lt;&gt;"",1,0))</f>
        <v>#REF!</v>
      </c>
      <c r="AM122" s="208" t="e">
        <f>IF('Crisis Indicator Data'!#REF!="No Data",1,IF(#REF!&lt;&gt;"",1,0))</f>
        <v>#REF!</v>
      </c>
      <c r="AN122" s="208" t="e">
        <f>IF('Crisis Indicator Data'!#REF!="No Data",1,IF(#REF!&lt;&gt;"",1,0))</f>
        <v>#REF!</v>
      </c>
      <c r="AO122" s="208" t="e">
        <f>IF('Crisis Indicator Data'!#REF!="No Data",1,IF(#REF!&lt;&gt;"",1,0))</f>
        <v>#REF!</v>
      </c>
      <c r="AP122" s="208" t="e">
        <f>IF('Crisis Indicator Data'!#REF!="No Data",1,IF(#REF!&lt;&gt;"",1,0))</f>
        <v>#REF!</v>
      </c>
      <c r="AQ122" s="208" t="e">
        <f>IF('Crisis Indicator Data'!#REF!="No Data",1,IF(#REF!&lt;&gt;"",1,0))</f>
        <v>#REF!</v>
      </c>
      <c r="AR122" s="208" t="e">
        <f>IF('Crisis Indicator Data'!#REF!="No Data",1,IF(#REF!&lt;&gt;"",1,0))</f>
        <v>#REF!</v>
      </c>
      <c r="AS122" s="208" t="e">
        <f>IF('Crisis Indicator Data'!#REF!="No Data",1,IF(#REF!&lt;&gt;"",1,0))</f>
        <v>#REF!</v>
      </c>
      <c r="AT122" s="208" t="e">
        <f>IF('Crisis Indicator Data'!#REF!="No Data",1,IF(#REF!&lt;&gt;"",1,0))</f>
        <v>#REF!</v>
      </c>
      <c r="AU122" s="208" t="e">
        <f>IF('Crisis Indicator Data'!#REF!="No Data",1,IF(#REF!&lt;&gt;"",1,0))</f>
        <v>#REF!</v>
      </c>
      <c r="AV122" s="208" t="e">
        <f>IF('Crisis Indicator Data'!#REF!="No Data",1,IF(#REF!&lt;&gt;"",1,0))</f>
        <v>#REF!</v>
      </c>
      <c r="AW122" s="208" t="e">
        <f>IF('Crisis Indicator Data'!#REF!="No Data",1,IF(#REF!&lt;&gt;"",1,0))</f>
        <v>#REF!</v>
      </c>
      <c r="AX122" s="208" t="e">
        <f>IF('Crisis Indicator Data'!#REF!="No Data",1,IF(#REF!&lt;&gt;"",1,0))</f>
        <v>#REF!</v>
      </c>
      <c r="AY122" s="208" t="e">
        <f>IF('Crisis Indicator Data'!#REF!="No Data",1,IF(#REF!&lt;&gt;"",1,0))</f>
        <v>#REF!</v>
      </c>
      <c r="AZ122" s="208" t="e">
        <f>IF('Crisis Indicator Data'!#REF!="No Data",1,IF(#REF!&lt;&gt;"",1,0))</f>
        <v>#REF!</v>
      </c>
      <c r="BA122" t="e">
        <f t="shared" si="6"/>
        <v>#REF!</v>
      </c>
      <c r="BB122" s="22" t="e">
        <f t="shared" si="7"/>
        <v>#REF!</v>
      </c>
    </row>
    <row r="123" spans="1:54" x14ac:dyDescent="0.35">
      <c r="A123" t="s">
        <v>7566</v>
      </c>
      <c r="B123" s="208" t="e">
        <f>IF('Crisis Indicator Data'!#REF!="No Data",1,IF(#REF!&lt;&gt;"",1,0))</f>
        <v>#REF!</v>
      </c>
      <c r="C123" s="208" t="e">
        <f>IF('Crisis Indicator Data'!#REF!="No Data",1,IF(#REF!&lt;&gt;"",1,0))</f>
        <v>#REF!</v>
      </c>
      <c r="D123" s="208" t="e">
        <f>IF('Crisis Indicator Data'!#REF!="No Data",1,IF(#REF!&lt;&gt;"",1,0))</f>
        <v>#REF!</v>
      </c>
      <c r="E123" s="208" t="e">
        <f>IF('Crisis Indicator Data'!#REF!="No Data",1,IF(#REF!&lt;&gt;"",1,0))</f>
        <v>#REF!</v>
      </c>
      <c r="F123" s="208" t="e">
        <f>IF('Crisis Indicator Data'!#REF!="No Data",1,IF(#REF!&lt;&gt;"",1,0))</f>
        <v>#REF!</v>
      </c>
      <c r="G123" s="208" t="e">
        <f>IF('Crisis Indicator Data'!#REF!="No Data",1,IF(#REF!&lt;&gt;"",1,0))</f>
        <v>#REF!</v>
      </c>
      <c r="H123" s="208" t="e">
        <f>IF('Crisis Indicator Data'!#REF!="No Data",1,IF(#REF!&lt;&gt;"",1,0))</f>
        <v>#REF!</v>
      </c>
      <c r="I123" s="208" t="e">
        <f>IF('Crisis Indicator Data'!#REF!="No Data",1,IF(#REF!&lt;&gt;"",1,0))</f>
        <v>#REF!</v>
      </c>
      <c r="J123" s="208" t="e">
        <f>IF('Crisis Indicator Data'!#REF!="No Data",1,IF(#REF!&lt;&gt;"",1,0))</f>
        <v>#REF!</v>
      </c>
      <c r="K123" s="208" t="e">
        <f>IF('Crisis Indicator Data'!#REF!="No Data",1,IF(#REF!&lt;&gt;"",1,0))</f>
        <v>#REF!</v>
      </c>
      <c r="L123" s="208" t="e">
        <f>IF('Crisis Indicator Data'!#REF!="No Data",1,IF(#REF!&lt;&gt;"",1,0))</f>
        <v>#REF!</v>
      </c>
      <c r="M123" s="208" t="e">
        <f>IF('Crisis Indicator Data'!#REF!="No Data",1,IF(#REF!&lt;&gt;"",1,0))</f>
        <v>#REF!</v>
      </c>
      <c r="N123" s="208" t="e">
        <f>IF('Crisis Indicator Data'!#REF!="No Data",1,IF(#REF!&lt;&gt;"",1,0))</f>
        <v>#REF!</v>
      </c>
      <c r="O123" s="208" t="e">
        <f>IF('Crisis Indicator Data'!#REF!="No Data",1,IF(#REF!&lt;&gt;"",1,0))</f>
        <v>#REF!</v>
      </c>
      <c r="P123" s="208" t="e">
        <f>IF('Crisis Indicator Data'!#REF!="No Data",1,IF(#REF!&lt;&gt;"",1,0))</f>
        <v>#REF!</v>
      </c>
      <c r="Q123" s="208" t="e">
        <f>IF('Crisis Indicator Data'!#REF!="No Data",1,IF(#REF!&lt;&gt;"",1,0))</f>
        <v>#REF!</v>
      </c>
      <c r="R123" s="208" t="e">
        <f>IF('Crisis Indicator Data'!#REF!="No Data",1,IF(#REF!&lt;&gt;"",1,0))</f>
        <v>#REF!</v>
      </c>
      <c r="S123" s="208" t="e">
        <f>IF('Crisis Indicator Data'!#REF!="No Data",1,IF(#REF!&lt;&gt;"",1,0))</f>
        <v>#REF!</v>
      </c>
      <c r="T123" s="208" t="e">
        <f>IF('Crisis Indicator Data'!#REF!="No Data",1,IF(#REF!&lt;&gt;"",1,0))</f>
        <v>#REF!</v>
      </c>
      <c r="U123" s="208" t="e">
        <f>IF('Crisis Indicator Data'!#REF!="No Data",1,IF(#REF!&lt;&gt;"",1,0))</f>
        <v>#REF!</v>
      </c>
      <c r="V123" s="208" t="e">
        <f>IF('Crisis Indicator Data'!#REF!="No Data",1,IF(#REF!&lt;&gt;"",1,0))</f>
        <v>#REF!</v>
      </c>
      <c r="W123" s="208" t="e">
        <f>IF('Crisis Indicator Data'!#REF!="No Data",1,IF(#REF!&lt;&gt;"",1,0))</f>
        <v>#REF!</v>
      </c>
      <c r="X123" s="208" t="e">
        <f>IF('Crisis Indicator Data'!#REF!="No Data",1,IF(#REF!&lt;&gt;"",1,0))</f>
        <v>#REF!</v>
      </c>
      <c r="Y123" s="208" t="e">
        <f>IF('Crisis Indicator Data'!#REF!="No Data",1,IF(#REF!&lt;&gt;"",1,0))</f>
        <v>#REF!</v>
      </c>
      <c r="Z123" s="208" t="e">
        <f>IF('Crisis Indicator Data'!#REF!="No Data",1,IF(#REF!&lt;&gt;"",1,0))</f>
        <v>#REF!</v>
      </c>
      <c r="AA123" s="208" t="e">
        <f>IF('Crisis Indicator Data'!#REF!="No Data",1,IF(#REF!&lt;&gt;"",1,0))</f>
        <v>#REF!</v>
      </c>
      <c r="AB123" s="208" t="e">
        <f>IF('Crisis Indicator Data'!#REF!="No Data",1,IF(#REF!&lt;&gt;"",1,0))</f>
        <v>#REF!</v>
      </c>
      <c r="AC123" s="208" t="e">
        <f>IF('Crisis Indicator Data'!#REF!="No Data",1,IF(#REF!&lt;&gt;"",1,0))</f>
        <v>#REF!</v>
      </c>
      <c r="AD123" s="208" t="e">
        <f>IF('Crisis Indicator Data'!#REF!="No Data",1,IF(#REF!&lt;&gt;"",1,0))</f>
        <v>#REF!</v>
      </c>
      <c r="AE123" s="208" t="e">
        <f>IF('Crisis Indicator Data'!#REF!="No Data",1,IF(#REF!&lt;&gt;"",1,0))</f>
        <v>#REF!</v>
      </c>
      <c r="AF123" s="208" t="e">
        <f>IF('Crisis Indicator Data'!#REF!="No Data",1,IF(#REF!&lt;&gt;"",1,0))</f>
        <v>#REF!</v>
      </c>
      <c r="AG123" s="208" t="e">
        <f>IF('Crisis Indicator Data'!#REF!="No Data",1,IF(#REF!&lt;&gt;"",1,0))</f>
        <v>#REF!</v>
      </c>
      <c r="AH123" s="208" t="e">
        <f>IF('Crisis Indicator Data'!#REF!="No Data",1,IF(#REF!&lt;&gt;"",1,0))</f>
        <v>#REF!</v>
      </c>
      <c r="AI123" s="208" t="e">
        <f>IF('Crisis Indicator Data'!#REF!="No Data",1,IF(#REF!&lt;&gt;"",1,0))</f>
        <v>#REF!</v>
      </c>
      <c r="AJ123" s="208" t="e">
        <f>IF('Crisis Indicator Data'!#REF!="No Data",1,IF(#REF!&lt;&gt;"",1,0))</f>
        <v>#REF!</v>
      </c>
      <c r="AK123" s="208" t="e">
        <f>IF('Crisis Indicator Data'!#REF!="No Data",1,IF(#REF!&lt;&gt;"",1,0))</f>
        <v>#REF!</v>
      </c>
      <c r="AL123" s="208" t="e">
        <f>IF('Crisis Indicator Data'!#REF!="No Data",1,IF(#REF!&lt;&gt;"",1,0))</f>
        <v>#REF!</v>
      </c>
      <c r="AM123" s="208" t="e">
        <f>IF('Crisis Indicator Data'!#REF!="No Data",1,IF(#REF!&lt;&gt;"",1,0))</f>
        <v>#REF!</v>
      </c>
      <c r="AN123" s="208" t="e">
        <f>IF('Crisis Indicator Data'!#REF!="No Data",1,IF(#REF!&lt;&gt;"",1,0))</f>
        <v>#REF!</v>
      </c>
      <c r="AO123" s="208" t="e">
        <f>IF('Crisis Indicator Data'!#REF!="No Data",1,IF(#REF!&lt;&gt;"",1,0))</f>
        <v>#REF!</v>
      </c>
      <c r="AP123" s="208" t="e">
        <f>IF('Crisis Indicator Data'!#REF!="No Data",1,IF(#REF!&lt;&gt;"",1,0))</f>
        <v>#REF!</v>
      </c>
      <c r="AQ123" s="208" t="e">
        <f>IF('Crisis Indicator Data'!#REF!="No Data",1,IF(#REF!&lt;&gt;"",1,0))</f>
        <v>#REF!</v>
      </c>
      <c r="AR123" s="208" t="e">
        <f>IF('Crisis Indicator Data'!#REF!="No Data",1,IF(#REF!&lt;&gt;"",1,0))</f>
        <v>#REF!</v>
      </c>
      <c r="AS123" s="208" t="e">
        <f>IF('Crisis Indicator Data'!#REF!="No Data",1,IF(#REF!&lt;&gt;"",1,0))</f>
        <v>#REF!</v>
      </c>
      <c r="AT123" s="208" t="e">
        <f>IF('Crisis Indicator Data'!#REF!="No Data",1,IF(#REF!&lt;&gt;"",1,0))</f>
        <v>#REF!</v>
      </c>
      <c r="AU123" s="208" t="e">
        <f>IF('Crisis Indicator Data'!#REF!="No Data",1,IF(#REF!&lt;&gt;"",1,0))</f>
        <v>#REF!</v>
      </c>
      <c r="AV123" s="208" t="e">
        <f>IF('Crisis Indicator Data'!#REF!="No Data",1,IF(#REF!&lt;&gt;"",1,0))</f>
        <v>#REF!</v>
      </c>
      <c r="AW123" s="208" t="e">
        <f>IF('Crisis Indicator Data'!#REF!="No Data",1,IF(#REF!&lt;&gt;"",1,0))</f>
        <v>#REF!</v>
      </c>
      <c r="AX123" s="208" t="e">
        <f>IF('Crisis Indicator Data'!#REF!="No Data",1,IF(#REF!&lt;&gt;"",1,0))</f>
        <v>#REF!</v>
      </c>
      <c r="AY123" s="208" t="e">
        <f>IF('Crisis Indicator Data'!#REF!="No Data",1,IF(#REF!&lt;&gt;"",1,0))</f>
        <v>#REF!</v>
      </c>
      <c r="AZ123" s="208" t="e">
        <f>IF('Crisis Indicator Data'!#REF!="No Data",1,IF(#REF!&lt;&gt;"",1,0))</f>
        <v>#REF!</v>
      </c>
      <c r="BA123" t="e">
        <f t="shared" si="6"/>
        <v>#REF!</v>
      </c>
      <c r="BB123" s="22" t="e">
        <f t="shared" si="7"/>
        <v>#REF!</v>
      </c>
    </row>
    <row r="124" spans="1:54" x14ac:dyDescent="0.35">
      <c r="A124" t="s">
        <v>7567</v>
      </c>
      <c r="B124" s="208" t="e">
        <f>IF('Crisis Indicator Data'!#REF!="No Data",1,IF(#REF!&lt;&gt;"",1,0))</f>
        <v>#REF!</v>
      </c>
      <c r="C124" s="208" t="e">
        <f>IF('Crisis Indicator Data'!#REF!="No Data",1,IF(#REF!&lt;&gt;"",1,0))</f>
        <v>#REF!</v>
      </c>
      <c r="D124" s="208" t="e">
        <f>IF('Crisis Indicator Data'!#REF!="No Data",1,IF(#REF!&lt;&gt;"",1,0))</f>
        <v>#REF!</v>
      </c>
      <c r="E124" s="208" t="e">
        <f>IF('Crisis Indicator Data'!#REF!="No Data",1,IF(#REF!&lt;&gt;"",1,0))</f>
        <v>#REF!</v>
      </c>
      <c r="F124" s="208" t="e">
        <f>IF('Crisis Indicator Data'!#REF!="No Data",1,IF(#REF!&lt;&gt;"",1,0))</f>
        <v>#REF!</v>
      </c>
      <c r="G124" s="208" t="e">
        <f>IF('Crisis Indicator Data'!#REF!="No Data",1,IF(#REF!&lt;&gt;"",1,0))</f>
        <v>#REF!</v>
      </c>
      <c r="H124" s="208" t="e">
        <f>IF('Crisis Indicator Data'!#REF!="No Data",1,IF(#REF!&lt;&gt;"",1,0))</f>
        <v>#REF!</v>
      </c>
      <c r="I124" s="208" t="e">
        <f>IF('Crisis Indicator Data'!#REF!="No Data",1,IF(#REF!&lt;&gt;"",1,0))</f>
        <v>#REF!</v>
      </c>
      <c r="J124" s="208" t="e">
        <f>IF('Crisis Indicator Data'!#REF!="No Data",1,IF(#REF!&lt;&gt;"",1,0))</f>
        <v>#REF!</v>
      </c>
      <c r="K124" s="208" t="e">
        <f>IF('Crisis Indicator Data'!#REF!="No Data",1,IF(#REF!&lt;&gt;"",1,0))</f>
        <v>#REF!</v>
      </c>
      <c r="L124" s="208" t="e">
        <f>IF('Crisis Indicator Data'!#REF!="No Data",1,IF(#REF!&lt;&gt;"",1,0))</f>
        <v>#REF!</v>
      </c>
      <c r="M124" s="208" t="e">
        <f>IF('Crisis Indicator Data'!#REF!="No Data",1,IF(#REF!&lt;&gt;"",1,0))</f>
        <v>#REF!</v>
      </c>
      <c r="N124" s="208" t="e">
        <f>IF('Crisis Indicator Data'!#REF!="No Data",1,IF(#REF!&lt;&gt;"",1,0))</f>
        <v>#REF!</v>
      </c>
      <c r="O124" s="208" t="e">
        <f>IF('Crisis Indicator Data'!#REF!="No Data",1,IF(#REF!&lt;&gt;"",1,0))</f>
        <v>#REF!</v>
      </c>
      <c r="P124" s="208" t="e">
        <f>IF('Crisis Indicator Data'!#REF!="No Data",1,IF(#REF!&lt;&gt;"",1,0))</f>
        <v>#REF!</v>
      </c>
      <c r="Q124" s="208" t="e">
        <f>IF('Crisis Indicator Data'!#REF!="No Data",1,IF(#REF!&lt;&gt;"",1,0))</f>
        <v>#REF!</v>
      </c>
      <c r="R124" s="208" t="e">
        <f>IF('Crisis Indicator Data'!#REF!="No Data",1,IF(#REF!&lt;&gt;"",1,0))</f>
        <v>#REF!</v>
      </c>
      <c r="S124" s="208" t="e">
        <f>IF('Crisis Indicator Data'!#REF!="No Data",1,IF(#REF!&lt;&gt;"",1,0))</f>
        <v>#REF!</v>
      </c>
      <c r="T124" s="208" t="e">
        <f>IF('Crisis Indicator Data'!#REF!="No Data",1,IF(#REF!&lt;&gt;"",1,0))</f>
        <v>#REF!</v>
      </c>
      <c r="U124" s="208" t="e">
        <f>IF('Crisis Indicator Data'!#REF!="No Data",1,IF(#REF!&lt;&gt;"",1,0))</f>
        <v>#REF!</v>
      </c>
      <c r="V124" s="208" t="e">
        <f>IF('Crisis Indicator Data'!#REF!="No Data",1,IF(#REF!&lt;&gt;"",1,0))</f>
        <v>#REF!</v>
      </c>
      <c r="W124" s="208" t="e">
        <f>IF('Crisis Indicator Data'!#REF!="No Data",1,IF(#REF!&lt;&gt;"",1,0))</f>
        <v>#REF!</v>
      </c>
      <c r="X124" s="208" t="e">
        <f>IF('Crisis Indicator Data'!#REF!="No Data",1,IF(#REF!&lt;&gt;"",1,0))</f>
        <v>#REF!</v>
      </c>
      <c r="Y124" s="208" t="e">
        <f>IF('Crisis Indicator Data'!#REF!="No Data",1,IF(#REF!&lt;&gt;"",1,0))</f>
        <v>#REF!</v>
      </c>
      <c r="Z124" s="208" t="e">
        <f>IF('Crisis Indicator Data'!#REF!="No Data",1,IF(#REF!&lt;&gt;"",1,0))</f>
        <v>#REF!</v>
      </c>
      <c r="AA124" s="208" t="e">
        <f>IF('Crisis Indicator Data'!#REF!="No Data",1,IF(#REF!&lt;&gt;"",1,0))</f>
        <v>#REF!</v>
      </c>
      <c r="AB124" s="208" t="e">
        <f>IF('Crisis Indicator Data'!#REF!="No Data",1,IF(#REF!&lt;&gt;"",1,0))</f>
        <v>#REF!</v>
      </c>
      <c r="AC124" s="208" t="e">
        <f>IF('Crisis Indicator Data'!#REF!="No Data",1,IF(#REF!&lt;&gt;"",1,0))</f>
        <v>#REF!</v>
      </c>
      <c r="AD124" s="208" t="e">
        <f>IF('Crisis Indicator Data'!#REF!="No Data",1,IF(#REF!&lt;&gt;"",1,0))</f>
        <v>#REF!</v>
      </c>
      <c r="AE124" s="208" t="e">
        <f>IF('Crisis Indicator Data'!#REF!="No Data",1,IF(#REF!&lt;&gt;"",1,0))</f>
        <v>#REF!</v>
      </c>
      <c r="AF124" s="208" t="e">
        <f>IF('Crisis Indicator Data'!#REF!="No Data",1,IF(#REF!&lt;&gt;"",1,0))</f>
        <v>#REF!</v>
      </c>
      <c r="AG124" s="208" t="e">
        <f>IF('Crisis Indicator Data'!#REF!="No Data",1,IF(#REF!&lt;&gt;"",1,0))</f>
        <v>#REF!</v>
      </c>
      <c r="AH124" s="208" t="e">
        <f>IF('Crisis Indicator Data'!#REF!="No Data",1,IF(#REF!&lt;&gt;"",1,0))</f>
        <v>#REF!</v>
      </c>
      <c r="AI124" s="208" t="e">
        <f>IF('Crisis Indicator Data'!#REF!="No Data",1,IF(#REF!&lt;&gt;"",1,0))</f>
        <v>#REF!</v>
      </c>
      <c r="AJ124" s="208" t="e">
        <f>IF('Crisis Indicator Data'!#REF!="No Data",1,IF(#REF!&lt;&gt;"",1,0))</f>
        <v>#REF!</v>
      </c>
      <c r="AK124" s="208" t="e">
        <f>IF('Crisis Indicator Data'!#REF!="No Data",1,IF(#REF!&lt;&gt;"",1,0))</f>
        <v>#REF!</v>
      </c>
      <c r="AL124" s="208" t="e">
        <f>IF('Crisis Indicator Data'!#REF!="No Data",1,IF(#REF!&lt;&gt;"",1,0))</f>
        <v>#REF!</v>
      </c>
      <c r="AM124" s="208" t="e">
        <f>IF('Crisis Indicator Data'!#REF!="No Data",1,IF(#REF!&lt;&gt;"",1,0))</f>
        <v>#REF!</v>
      </c>
      <c r="AN124" s="208" t="e">
        <f>IF('Crisis Indicator Data'!#REF!="No Data",1,IF(#REF!&lt;&gt;"",1,0))</f>
        <v>#REF!</v>
      </c>
      <c r="AO124" s="208" t="e">
        <f>IF('Crisis Indicator Data'!#REF!="No Data",1,IF(#REF!&lt;&gt;"",1,0))</f>
        <v>#REF!</v>
      </c>
      <c r="AP124" s="208" t="e">
        <f>IF('Crisis Indicator Data'!#REF!="No Data",1,IF(#REF!&lt;&gt;"",1,0))</f>
        <v>#REF!</v>
      </c>
      <c r="AQ124" s="208" t="e">
        <f>IF('Crisis Indicator Data'!#REF!="No Data",1,IF(#REF!&lt;&gt;"",1,0))</f>
        <v>#REF!</v>
      </c>
      <c r="AR124" s="208" t="e">
        <f>IF('Crisis Indicator Data'!#REF!="No Data",1,IF(#REF!&lt;&gt;"",1,0))</f>
        <v>#REF!</v>
      </c>
      <c r="AS124" s="208" t="e">
        <f>IF('Crisis Indicator Data'!#REF!="No Data",1,IF(#REF!&lt;&gt;"",1,0))</f>
        <v>#REF!</v>
      </c>
      <c r="AT124" s="208" t="e">
        <f>IF('Crisis Indicator Data'!#REF!="No Data",1,IF(#REF!&lt;&gt;"",1,0))</f>
        <v>#REF!</v>
      </c>
      <c r="AU124" s="208" t="e">
        <f>IF('Crisis Indicator Data'!#REF!="No Data",1,IF(#REF!&lt;&gt;"",1,0))</f>
        <v>#REF!</v>
      </c>
      <c r="AV124" s="208" t="e">
        <f>IF('Crisis Indicator Data'!#REF!="No Data",1,IF(#REF!&lt;&gt;"",1,0))</f>
        <v>#REF!</v>
      </c>
      <c r="AW124" s="208" t="e">
        <f>IF('Crisis Indicator Data'!#REF!="No Data",1,IF(#REF!&lt;&gt;"",1,0))</f>
        <v>#REF!</v>
      </c>
      <c r="AX124" s="208" t="e">
        <f>IF('Crisis Indicator Data'!#REF!="No Data",1,IF(#REF!&lt;&gt;"",1,0))</f>
        <v>#REF!</v>
      </c>
      <c r="AY124" s="208" t="e">
        <f>IF('Crisis Indicator Data'!#REF!="No Data",1,IF(#REF!&lt;&gt;"",1,0))</f>
        <v>#REF!</v>
      </c>
      <c r="AZ124" s="208" t="e">
        <f>IF('Crisis Indicator Data'!#REF!="No Data",1,IF(#REF!&lt;&gt;"",1,0))</f>
        <v>#REF!</v>
      </c>
      <c r="BA124" t="e">
        <f t="shared" si="6"/>
        <v>#REF!</v>
      </c>
      <c r="BB124" s="22" t="e">
        <f t="shared" si="7"/>
        <v>#REF!</v>
      </c>
    </row>
    <row r="125" spans="1:54" x14ac:dyDescent="0.35">
      <c r="A125" t="s">
        <v>7568</v>
      </c>
      <c r="B125" s="208" t="e">
        <f>IF('Crisis Indicator Data'!#REF!="No Data",1,IF(#REF!&lt;&gt;"",1,0))</f>
        <v>#REF!</v>
      </c>
      <c r="C125" s="208" t="e">
        <f>IF('Crisis Indicator Data'!#REF!="No Data",1,IF(#REF!&lt;&gt;"",1,0))</f>
        <v>#REF!</v>
      </c>
      <c r="D125" s="208" t="e">
        <f>IF('Crisis Indicator Data'!#REF!="No Data",1,IF(#REF!&lt;&gt;"",1,0))</f>
        <v>#REF!</v>
      </c>
      <c r="E125" s="208" t="e">
        <f>IF('Crisis Indicator Data'!#REF!="No Data",1,IF(#REF!&lt;&gt;"",1,0))</f>
        <v>#REF!</v>
      </c>
      <c r="F125" s="208" t="e">
        <f>IF('Crisis Indicator Data'!#REF!="No Data",1,IF(#REF!&lt;&gt;"",1,0))</f>
        <v>#REF!</v>
      </c>
      <c r="G125" s="208" t="e">
        <f>IF('Crisis Indicator Data'!#REF!="No Data",1,IF(#REF!&lt;&gt;"",1,0))</f>
        <v>#REF!</v>
      </c>
      <c r="H125" s="208" t="e">
        <f>IF('Crisis Indicator Data'!#REF!="No Data",1,IF(#REF!&lt;&gt;"",1,0))</f>
        <v>#REF!</v>
      </c>
      <c r="I125" s="208" t="e">
        <f>IF('Crisis Indicator Data'!#REF!="No Data",1,IF(#REF!&lt;&gt;"",1,0))</f>
        <v>#REF!</v>
      </c>
      <c r="J125" s="208" t="e">
        <f>IF('Crisis Indicator Data'!#REF!="No Data",1,IF(#REF!&lt;&gt;"",1,0))</f>
        <v>#REF!</v>
      </c>
      <c r="K125" s="208" t="e">
        <f>IF('Crisis Indicator Data'!#REF!="No Data",1,IF(#REF!&lt;&gt;"",1,0))</f>
        <v>#REF!</v>
      </c>
      <c r="L125" s="208" t="e">
        <f>IF('Crisis Indicator Data'!#REF!="No Data",1,IF(#REF!&lt;&gt;"",1,0))</f>
        <v>#REF!</v>
      </c>
      <c r="M125" s="208" t="e">
        <f>IF('Crisis Indicator Data'!#REF!="No Data",1,IF(#REF!&lt;&gt;"",1,0))</f>
        <v>#REF!</v>
      </c>
      <c r="N125" s="208" t="e">
        <f>IF('Crisis Indicator Data'!#REF!="No Data",1,IF(#REF!&lt;&gt;"",1,0))</f>
        <v>#REF!</v>
      </c>
      <c r="O125" s="208" t="e">
        <f>IF('Crisis Indicator Data'!#REF!="No Data",1,IF(#REF!&lt;&gt;"",1,0))</f>
        <v>#REF!</v>
      </c>
      <c r="P125" s="208" t="e">
        <f>IF('Crisis Indicator Data'!#REF!="No Data",1,IF(#REF!&lt;&gt;"",1,0))</f>
        <v>#REF!</v>
      </c>
      <c r="Q125" s="208" t="e">
        <f>IF('Crisis Indicator Data'!#REF!="No Data",1,IF(#REF!&lt;&gt;"",1,0))</f>
        <v>#REF!</v>
      </c>
      <c r="R125" s="208" t="e">
        <f>IF('Crisis Indicator Data'!#REF!="No Data",1,IF(#REF!&lt;&gt;"",1,0))</f>
        <v>#REF!</v>
      </c>
      <c r="S125" s="208" t="e">
        <f>IF('Crisis Indicator Data'!#REF!="No Data",1,IF(#REF!&lt;&gt;"",1,0))</f>
        <v>#REF!</v>
      </c>
      <c r="T125" s="208" t="e">
        <f>IF('Crisis Indicator Data'!#REF!="No Data",1,IF(#REF!&lt;&gt;"",1,0))</f>
        <v>#REF!</v>
      </c>
      <c r="U125" s="208" t="e">
        <f>IF('Crisis Indicator Data'!#REF!="No Data",1,IF(#REF!&lt;&gt;"",1,0))</f>
        <v>#REF!</v>
      </c>
      <c r="V125" s="208" t="e">
        <f>IF('Crisis Indicator Data'!#REF!="No Data",1,IF(#REF!&lt;&gt;"",1,0))</f>
        <v>#REF!</v>
      </c>
      <c r="W125" s="208" t="e">
        <f>IF('Crisis Indicator Data'!#REF!="No Data",1,IF(#REF!&lt;&gt;"",1,0))</f>
        <v>#REF!</v>
      </c>
      <c r="X125" s="208" t="e">
        <f>IF('Crisis Indicator Data'!#REF!="No Data",1,IF(#REF!&lt;&gt;"",1,0))</f>
        <v>#REF!</v>
      </c>
      <c r="Y125" s="208" t="e">
        <f>IF('Crisis Indicator Data'!#REF!="No Data",1,IF(#REF!&lt;&gt;"",1,0))</f>
        <v>#REF!</v>
      </c>
      <c r="Z125" s="208" t="e">
        <f>IF('Crisis Indicator Data'!#REF!="No Data",1,IF(#REF!&lt;&gt;"",1,0))</f>
        <v>#REF!</v>
      </c>
      <c r="AA125" s="208" t="e">
        <f>IF('Crisis Indicator Data'!#REF!="No Data",1,IF(#REF!&lt;&gt;"",1,0))</f>
        <v>#REF!</v>
      </c>
      <c r="AB125" s="208" t="e">
        <f>IF('Crisis Indicator Data'!#REF!="No Data",1,IF(#REF!&lt;&gt;"",1,0))</f>
        <v>#REF!</v>
      </c>
      <c r="AC125" s="208" t="e">
        <f>IF('Crisis Indicator Data'!#REF!="No Data",1,IF(#REF!&lt;&gt;"",1,0))</f>
        <v>#REF!</v>
      </c>
      <c r="AD125" s="208" t="e">
        <f>IF('Crisis Indicator Data'!#REF!="No Data",1,IF(#REF!&lt;&gt;"",1,0))</f>
        <v>#REF!</v>
      </c>
      <c r="AE125" s="208" t="e">
        <f>IF('Crisis Indicator Data'!#REF!="No Data",1,IF(#REF!&lt;&gt;"",1,0))</f>
        <v>#REF!</v>
      </c>
      <c r="AF125" s="208" t="e">
        <f>IF('Crisis Indicator Data'!#REF!="No Data",1,IF(#REF!&lt;&gt;"",1,0))</f>
        <v>#REF!</v>
      </c>
      <c r="AG125" s="208" t="e">
        <f>IF('Crisis Indicator Data'!#REF!="No Data",1,IF(#REF!&lt;&gt;"",1,0))</f>
        <v>#REF!</v>
      </c>
      <c r="AH125" s="208" t="e">
        <f>IF('Crisis Indicator Data'!#REF!="No Data",1,IF(#REF!&lt;&gt;"",1,0))</f>
        <v>#REF!</v>
      </c>
      <c r="AI125" s="208" t="e">
        <f>IF('Crisis Indicator Data'!#REF!="No Data",1,IF(#REF!&lt;&gt;"",1,0))</f>
        <v>#REF!</v>
      </c>
      <c r="AJ125" s="208" t="e">
        <f>IF('Crisis Indicator Data'!#REF!="No Data",1,IF(#REF!&lt;&gt;"",1,0))</f>
        <v>#REF!</v>
      </c>
      <c r="AK125" s="208" t="e">
        <f>IF('Crisis Indicator Data'!#REF!="No Data",1,IF(#REF!&lt;&gt;"",1,0))</f>
        <v>#REF!</v>
      </c>
      <c r="AL125" s="208" t="e">
        <f>IF('Crisis Indicator Data'!#REF!="No Data",1,IF(#REF!&lt;&gt;"",1,0))</f>
        <v>#REF!</v>
      </c>
      <c r="AM125" s="208" t="e">
        <f>IF('Crisis Indicator Data'!#REF!="No Data",1,IF(#REF!&lt;&gt;"",1,0))</f>
        <v>#REF!</v>
      </c>
      <c r="AN125" s="208" t="e">
        <f>IF('Crisis Indicator Data'!#REF!="No Data",1,IF(#REF!&lt;&gt;"",1,0))</f>
        <v>#REF!</v>
      </c>
      <c r="AO125" s="208" t="e">
        <f>IF('Crisis Indicator Data'!#REF!="No Data",1,IF(#REF!&lt;&gt;"",1,0))</f>
        <v>#REF!</v>
      </c>
      <c r="AP125" s="208" t="e">
        <f>IF('Crisis Indicator Data'!#REF!="No Data",1,IF(#REF!&lt;&gt;"",1,0))</f>
        <v>#REF!</v>
      </c>
      <c r="AQ125" s="208" t="e">
        <f>IF('Crisis Indicator Data'!#REF!="No Data",1,IF(#REF!&lt;&gt;"",1,0))</f>
        <v>#REF!</v>
      </c>
      <c r="AR125" s="208" t="e">
        <f>IF('Crisis Indicator Data'!#REF!="No Data",1,IF(#REF!&lt;&gt;"",1,0))</f>
        <v>#REF!</v>
      </c>
      <c r="AS125" s="208" t="e">
        <f>IF('Crisis Indicator Data'!#REF!="No Data",1,IF(#REF!&lt;&gt;"",1,0))</f>
        <v>#REF!</v>
      </c>
      <c r="AT125" s="208" t="e">
        <f>IF('Crisis Indicator Data'!#REF!="No Data",1,IF(#REF!&lt;&gt;"",1,0))</f>
        <v>#REF!</v>
      </c>
      <c r="AU125" s="208" t="e">
        <f>IF('Crisis Indicator Data'!#REF!="No Data",1,IF(#REF!&lt;&gt;"",1,0))</f>
        <v>#REF!</v>
      </c>
      <c r="AV125" s="208" t="e">
        <f>IF('Crisis Indicator Data'!#REF!="No Data",1,IF(#REF!&lt;&gt;"",1,0))</f>
        <v>#REF!</v>
      </c>
      <c r="AW125" s="208" t="e">
        <f>IF('Crisis Indicator Data'!#REF!="No Data",1,IF(#REF!&lt;&gt;"",1,0))</f>
        <v>#REF!</v>
      </c>
      <c r="AX125" s="208" t="e">
        <f>IF('Crisis Indicator Data'!#REF!="No Data",1,IF(#REF!&lt;&gt;"",1,0))</f>
        <v>#REF!</v>
      </c>
      <c r="AY125" s="208" t="e">
        <f>IF('Crisis Indicator Data'!#REF!="No Data",1,IF(#REF!&lt;&gt;"",1,0))</f>
        <v>#REF!</v>
      </c>
      <c r="AZ125" s="208" t="e">
        <f>IF('Crisis Indicator Data'!#REF!="No Data",1,IF(#REF!&lt;&gt;"",1,0))</f>
        <v>#REF!</v>
      </c>
      <c r="BA125" t="e">
        <f t="shared" si="6"/>
        <v>#REF!</v>
      </c>
      <c r="BB125" s="22" t="e">
        <f t="shared" si="7"/>
        <v>#REF!</v>
      </c>
    </row>
    <row r="126" spans="1:54" x14ac:dyDescent="0.35">
      <c r="A126" t="s">
        <v>7569</v>
      </c>
      <c r="B126" s="208" t="e">
        <f>IF('Crisis Indicator Data'!#REF!="No Data",1,IF(#REF!&lt;&gt;"",1,0))</f>
        <v>#REF!</v>
      </c>
      <c r="C126" s="208" t="e">
        <f>IF('Crisis Indicator Data'!#REF!="No Data",1,IF(#REF!&lt;&gt;"",1,0))</f>
        <v>#REF!</v>
      </c>
      <c r="D126" s="208" t="e">
        <f>IF('Crisis Indicator Data'!#REF!="No Data",1,IF(#REF!&lt;&gt;"",1,0))</f>
        <v>#REF!</v>
      </c>
      <c r="E126" s="208" t="e">
        <f>IF('Crisis Indicator Data'!#REF!="No Data",1,IF(#REF!&lt;&gt;"",1,0))</f>
        <v>#REF!</v>
      </c>
      <c r="F126" s="208" t="e">
        <f>IF('Crisis Indicator Data'!#REF!="No Data",1,IF(#REF!&lt;&gt;"",1,0))</f>
        <v>#REF!</v>
      </c>
      <c r="G126" s="208" t="e">
        <f>IF('Crisis Indicator Data'!#REF!="No Data",1,IF(#REF!&lt;&gt;"",1,0))</f>
        <v>#REF!</v>
      </c>
      <c r="H126" s="208" t="e">
        <f>IF('Crisis Indicator Data'!#REF!="No Data",1,IF(#REF!&lt;&gt;"",1,0))</f>
        <v>#REF!</v>
      </c>
      <c r="I126" s="208" t="e">
        <f>IF('Crisis Indicator Data'!#REF!="No Data",1,IF(#REF!&lt;&gt;"",1,0))</f>
        <v>#REF!</v>
      </c>
      <c r="J126" s="208" t="e">
        <f>IF('Crisis Indicator Data'!#REF!="No Data",1,IF(#REF!&lt;&gt;"",1,0))</f>
        <v>#REF!</v>
      </c>
      <c r="K126" s="208" t="e">
        <f>IF('Crisis Indicator Data'!#REF!="No Data",1,IF(#REF!&lt;&gt;"",1,0))</f>
        <v>#REF!</v>
      </c>
      <c r="L126" s="208" t="e">
        <f>IF('Crisis Indicator Data'!#REF!="No Data",1,IF(#REF!&lt;&gt;"",1,0))</f>
        <v>#REF!</v>
      </c>
      <c r="M126" s="208" t="e">
        <f>IF('Crisis Indicator Data'!#REF!="No Data",1,IF(#REF!&lt;&gt;"",1,0))</f>
        <v>#REF!</v>
      </c>
      <c r="N126" s="208" t="e">
        <f>IF('Crisis Indicator Data'!#REF!="No Data",1,IF(#REF!&lt;&gt;"",1,0))</f>
        <v>#REF!</v>
      </c>
      <c r="O126" s="208" t="e">
        <f>IF('Crisis Indicator Data'!#REF!="No Data",1,IF(#REF!&lt;&gt;"",1,0))</f>
        <v>#REF!</v>
      </c>
      <c r="P126" s="208" t="e">
        <f>IF('Crisis Indicator Data'!#REF!="No Data",1,IF(#REF!&lt;&gt;"",1,0))</f>
        <v>#REF!</v>
      </c>
      <c r="Q126" s="208" t="e">
        <f>IF('Crisis Indicator Data'!#REF!="No Data",1,IF(#REF!&lt;&gt;"",1,0))</f>
        <v>#REF!</v>
      </c>
      <c r="R126" s="208" t="e">
        <f>IF('Crisis Indicator Data'!#REF!="No Data",1,IF(#REF!&lt;&gt;"",1,0))</f>
        <v>#REF!</v>
      </c>
      <c r="S126" s="208" t="e">
        <f>IF('Crisis Indicator Data'!#REF!="No Data",1,IF(#REF!&lt;&gt;"",1,0))</f>
        <v>#REF!</v>
      </c>
      <c r="T126" s="208" t="e">
        <f>IF('Crisis Indicator Data'!#REF!="No Data",1,IF(#REF!&lt;&gt;"",1,0))</f>
        <v>#REF!</v>
      </c>
      <c r="U126" s="208" t="e">
        <f>IF('Crisis Indicator Data'!#REF!="No Data",1,IF(#REF!&lt;&gt;"",1,0))</f>
        <v>#REF!</v>
      </c>
      <c r="V126" s="208" t="e">
        <f>IF('Crisis Indicator Data'!#REF!="No Data",1,IF(#REF!&lt;&gt;"",1,0))</f>
        <v>#REF!</v>
      </c>
      <c r="W126" s="208" t="e">
        <f>IF('Crisis Indicator Data'!#REF!="No Data",1,IF(#REF!&lt;&gt;"",1,0))</f>
        <v>#REF!</v>
      </c>
      <c r="X126" s="208" t="e">
        <f>IF('Crisis Indicator Data'!#REF!="No Data",1,IF(#REF!&lt;&gt;"",1,0))</f>
        <v>#REF!</v>
      </c>
      <c r="Y126" s="208" t="e">
        <f>IF('Crisis Indicator Data'!#REF!="No Data",1,IF(#REF!&lt;&gt;"",1,0))</f>
        <v>#REF!</v>
      </c>
      <c r="Z126" s="208" t="e">
        <f>IF('Crisis Indicator Data'!#REF!="No Data",1,IF(#REF!&lt;&gt;"",1,0))</f>
        <v>#REF!</v>
      </c>
      <c r="AA126" s="208" t="e">
        <f>IF('Crisis Indicator Data'!#REF!="No Data",1,IF(#REF!&lt;&gt;"",1,0))</f>
        <v>#REF!</v>
      </c>
      <c r="AB126" s="208" t="e">
        <f>IF('Crisis Indicator Data'!#REF!="No Data",1,IF(#REF!&lt;&gt;"",1,0))</f>
        <v>#REF!</v>
      </c>
      <c r="AC126" s="208" t="e">
        <f>IF('Crisis Indicator Data'!#REF!="No Data",1,IF(#REF!&lt;&gt;"",1,0))</f>
        <v>#REF!</v>
      </c>
      <c r="AD126" s="208" t="e">
        <f>IF('Crisis Indicator Data'!#REF!="No Data",1,IF(#REF!&lt;&gt;"",1,0))</f>
        <v>#REF!</v>
      </c>
      <c r="AE126" s="208" t="e">
        <f>IF('Crisis Indicator Data'!#REF!="No Data",1,IF(#REF!&lt;&gt;"",1,0))</f>
        <v>#REF!</v>
      </c>
      <c r="AF126" s="208" t="e">
        <f>IF('Crisis Indicator Data'!#REF!="No Data",1,IF(#REF!&lt;&gt;"",1,0))</f>
        <v>#REF!</v>
      </c>
      <c r="AG126" s="208" t="e">
        <f>IF('Crisis Indicator Data'!#REF!="No Data",1,IF(#REF!&lt;&gt;"",1,0))</f>
        <v>#REF!</v>
      </c>
      <c r="AH126" s="208" t="e">
        <f>IF('Crisis Indicator Data'!#REF!="No Data",1,IF(#REF!&lt;&gt;"",1,0))</f>
        <v>#REF!</v>
      </c>
      <c r="AI126" s="208" t="e">
        <f>IF('Crisis Indicator Data'!#REF!="No Data",1,IF(#REF!&lt;&gt;"",1,0))</f>
        <v>#REF!</v>
      </c>
      <c r="AJ126" s="208" t="e">
        <f>IF('Crisis Indicator Data'!#REF!="No Data",1,IF(#REF!&lt;&gt;"",1,0))</f>
        <v>#REF!</v>
      </c>
      <c r="AK126" s="208" t="e">
        <f>IF('Crisis Indicator Data'!#REF!="No Data",1,IF(#REF!&lt;&gt;"",1,0))</f>
        <v>#REF!</v>
      </c>
      <c r="AL126" s="208" t="e">
        <f>IF('Crisis Indicator Data'!#REF!="No Data",1,IF(#REF!&lt;&gt;"",1,0))</f>
        <v>#REF!</v>
      </c>
      <c r="AM126" s="208" t="e">
        <f>IF('Crisis Indicator Data'!#REF!="No Data",1,IF(#REF!&lt;&gt;"",1,0))</f>
        <v>#REF!</v>
      </c>
      <c r="AN126" s="208" t="e">
        <f>IF('Crisis Indicator Data'!#REF!="No Data",1,IF(#REF!&lt;&gt;"",1,0))</f>
        <v>#REF!</v>
      </c>
      <c r="AO126" s="208" t="e">
        <f>IF('Crisis Indicator Data'!#REF!="No Data",1,IF(#REF!&lt;&gt;"",1,0))</f>
        <v>#REF!</v>
      </c>
      <c r="AP126" s="208" t="e">
        <f>IF('Crisis Indicator Data'!#REF!="No Data",1,IF(#REF!&lt;&gt;"",1,0))</f>
        <v>#REF!</v>
      </c>
      <c r="AQ126" s="208" t="e">
        <f>IF('Crisis Indicator Data'!#REF!="No Data",1,IF(#REF!&lt;&gt;"",1,0))</f>
        <v>#REF!</v>
      </c>
      <c r="AR126" s="208" t="e">
        <f>IF('Crisis Indicator Data'!#REF!="No Data",1,IF(#REF!&lt;&gt;"",1,0))</f>
        <v>#REF!</v>
      </c>
      <c r="AS126" s="208" t="e">
        <f>IF('Crisis Indicator Data'!#REF!="No Data",1,IF(#REF!&lt;&gt;"",1,0))</f>
        <v>#REF!</v>
      </c>
      <c r="AT126" s="208" t="e">
        <f>IF('Crisis Indicator Data'!#REF!="No Data",1,IF(#REF!&lt;&gt;"",1,0))</f>
        <v>#REF!</v>
      </c>
      <c r="AU126" s="208" t="e">
        <f>IF('Crisis Indicator Data'!#REF!="No Data",1,IF(#REF!&lt;&gt;"",1,0))</f>
        <v>#REF!</v>
      </c>
      <c r="AV126" s="208" t="e">
        <f>IF('Crisis Indicator Data'!#REF!="No Data",1,IF(#REF!&lt;&gt;"",1,0))</f>
        <v>#REF!</v>
      </c>
      <c r="AW126" s="208" t="e">
        <f>IF('Crisis Indicator Data'!#REF!="No Data",1,IF(#REF!&lt;&gt;"",1,0))</f>
        <v>#REF!</v>
      </c>
      <c r="AX126" s="208" t="e">
        <f>IF('Crisis Indicator Data'!#REF!="No Data",1,IF(#REF!&lt;&gt;"",1,0))</f>
        <v>#REF!</v>
      </c>
      <c r="AY126" s="208" t="e">
        <f>IF('Crisis Indicator Data'!#REF!="No Data",1,IF(#REF!&lt;&gt;"",1,0))</f>
        <v>#REF!</v>
      </c>
      <c r="AZ126" s="208" t="e">
        <f>IF('Crisis Indicator Data'!#REF!="No Data",1,IF(#REF!&lt;&gt;"",1,0))</f>
        <v>#REF!</v>
      </c>
      <c r="BA126" t="e">
        <f t="shared" si="6"/>
        <v>#REF!</v>
      </c>
      <c r="BB126" s="22" t="e">
        <f t="shared" si="7"/>
        <v>#REF!</v>
      </c>
    </row>
    <row r="127" spans="1:54" x14ac:dyDescent="0.35">
      <c r="A127" t="s">
        <v>7571</v>
      </c>
      <c r="B127" s="208" t="e">
        <f>IF('Crisis Indicator Data'!#REF!="No Data",1,IF(#REF!&lt;&gt;"",1,0))</f>
        <v>#REF!</v>
      </c>
      <c r="C127" s="208" t="e">
        <f>IF('Crisis Indicator Data'!#REF!="No Data",1,IF(#REF!&lt;&gt;"",1,0))</f>
        <v>#REF!</v>
      </c>
      <c r="D127" s="208" t="e">
        <f>IF('Crisis Indicator Data'!#REF!="No Data",1,IF(#REF!&lt;&gt;"",1,0))</f>
        <v>#REF!</v>
      </c>
      <c r="E127" s="208" t="e">
        <f>IF('Crisis Indicator Data'!#REF!="No Data",1,IF(#REF!&lt;&gt;"",1,0))</f>
        <v>#REF!</v>
      </c>
      <c r="F127" s="208" t="e">
        <f>IF('Crisis Indicator Data'!#REF!="No Data",1,IF(#REF!&lt;&gt;"",1,0))</f>
        <v>#REF!</v>
      </c>
      <c r="G127" s="208" t="e">
        <f>IF('Crisis Indicator Data'!#REF!="No Data",1,IF(#REF!&lt;&gt;"",1,0))</f>
        <v>#REF!</v>
      </c>
      <c r="H127" s="208" t="e">
        <f>IF('Crisis Indicator Data'!#REF!="No Data",1,IF(#REF!&lt;&gt;"",1,0))</f>
        <v>#REF!</v>
      </c>
      <c r="I127" s="208" t="e">
        <f>IF('Crisis Indicator Data'!#REF!="No Data",1,IF(#REF!&lt;&gt;"",1,0))</f>
        <v>#REF!</v>
      </c>
      <c r="J127" s="208" t="e">
        <f>IF('Crisis Indicator Data'!#REF!="No Data",1,IF(#REF!&lt;&gt;"",1,0))</f>
        <v>#REF!</v>
      </c>
      <c r="K127" s="208" t="e">
        <f>IF('Crisis Indicator Data'!#REF!="No Data",1,IF(#REF!&lt;&gt;"",1,0))</f>
        <v>#REF!</v>
      </c>
      <c r="L127" s="208" t="e">
        <f>IF('Crisis Indicator Data'!#REF!="No Data",1,IF(#REF!&lt;&gt;"",1,0))</f>
        <v>#REF!</v>
      </c>
      <c r="M127" s="208" t="e">
        <f>IF('Crisis Indicator Data'!#REF!="No Data",1,IF(#REF!&lt;&gt;"",1,0))</f>
        <v>#REF!</v>
      </c>
      <c r="N127" s="208" t="e">
        <f>IF('Crisis Indicator Data'!#REF!="No Data",1,IF(#REF!&lt;&gt;"",1,0))</f>
        <v>#REF!</v>
      </c>
      <c r="O127" s="208" t="e">
        <f>IF('Crisis Indicator Data'!#REF!="No Data",1,IF(#REF!&lt;&gt;"",1,0))</f>
        <v>#REF!</v>
      </c>
      <c r="P127" s="208" t="e">
        <f>IF('Crisis Indicator Data'!#REF!="No Data",1,IF(#REF!&lt;&gt;"",1,0))</f>
        <v>#REF!</v>
      </c>
      <c r="Q127" s="208" t="e">
        <f>IF('Crisis Indicator Data'!#REF!="No Data",1,IF(#REF!&lt;&gt;"",1,0))</f>
        <v>#REF!</v>
      </c>
      <c r="R127" s="208" t="e">
        <f>IF('Crisis Indicator Data'!#REF!="No Data",1,IF(#REF!&lt;&gt;"",1,0))</f>
        <v>#REF!</v>
      </c>
      <c r="S127" s="208" t="e">
        <f>IF('Crisis Indicator Data'!#REF!="No Data",1,IF(#REF!&lt;&gt;"",1,0))</f>
        <v>#REF!</v>
      </c>
      <c r="T127" s="208" t="e">
        <f>IF('Crisis Indicator Data'!#REF!="No Data",1,IF(#REF!&lt;&gt;"",1,0))</f>
        <v>#REF!</v>
      </c>
      <c r="U127" s="208" t="e">
        <f>IF('Crisis Indicator Data'!#REF!="No Data",1,IF(#REF!&lt;&gt;"",1,0))</f>
        <v>#REF!</v>
      </c>
      <c r="V127" s="208" t="e">
        <f>IF('Crisis Indicator Data'!#REF!="No Data",1,IF(#REF!&lt;&gt;"",1,0))</f>
        <v>#REF!</v>
      </c>
      <c r="W127" s="208" t="e">
        <f>IF('Crisis Indicator Data'!#REF!="No Data",1,IF(#REF!&lt;&gt;"",1,0))</f>
        <v>#REF!</v>
      </c>
      <c r="X127" s="208" t="e">
        <f>IF('Crisis Indicator Data'!#REF!="No Data",1,IF(#REF!&lt;&gt;"",1,0))</f>
        <v>#REF!</v>
      </c>
      <c r="Y127" s="208" t="e">
        <f>IF('Crisis Indicator Data'!#REF!="No Data",1,IF(#REF!&lt;&gt;"",1,0))</f>
        <v>#REF!</v>
      </c>
      <c r="Z127" s="208" t="e">
        <f>IF('Crisis Indicator Data'!#REF!="No Data",1,IF(#REF!&lt;&gt;"",1,0))</f>
        <v>#REF!</v>
      </c>
      <c r="AA127" s="208" t="e">
        <f>IF('Crisis Indicator Data'!#REF!="No Data",1,IF(#REF!&lt;&gt;"",1,0))</f>
        <v>#REF!</v>
      </c>
      <c r="AB127" s="208" t="e">
        <f>IF('Crisis Indicator Data'!#REF!="No Data",1,IF(#REF!&lt;&gt;"",1,0))</f>
        <v>#REF!</v>
      </c>
      <c r="AC127" s="208" t="e">
        <f>IF('Crisis Indicator Data'!#REF!="No Data",1,IF(#REF!&lt;&gt;"",1,0))</f>
        <v>#REF!</v>
      </c>
      <c r="AD127" s="208" t="e">
        <f>IF('Crisis Indicator Data'!#REF!="No Data",1,IF(#REF!&lt;&gt;"",1,0))</f>
        <v>#REF!</v>
      </c>
      <c r="AE127" s="208" t="e">
        <f>IF('Crisis Indicator Data'!#REF!="No Data",1,IF(#REF!&lt;&gt;"",1,0))</f>
        <v>#REF!</v>
      </c>
      <c r="AF127" s="208" t="e">
        <f>IF('Crisis Indicator Data'!#REF!="No Data",1,IF(#REF!&lt;&gt;"",1,0))</f>
        <v>#REF!</v>
      </c>
      <c r="AG127" s="208" t="e">
        <f>IF('Crisis Indicator Data'!#REF!="No Data",1,IF(#REF!&lt;&gt;"",1,0))</f>
        <v>#REF!</v>
      </c>
      <c r="AH127" s="208" t="e">
        <f>IF('Crisis Indicator Data'!#REF!="No Data",1,IF(#REF!&lt;&gt;"",1,0))</f>
        <v>#REF!</v>
      </c>
      <c r="AI127" s="208" t="e">
        <f>IF('Crisis Indicator Data'!#REF!="No Data",1,IF(#REF!&lt;&gt;"",1,0))</f>
        <v>#REF!</v>
      </c>
      <c r="AJ127" s="208" t="e">
        <f>IF('Crisis Indicator Data'!#REF!="No Data",1,IF(#REF!&lt;&gt;"",1,0))</f>
        <v>#REF!</v>
      </c>
      <c r="AK127" s="208" t="e">
        <f>IF('Crisis Indicator Data'!#REF!="No Data",1,IF(#REF!&lt;&gt;"",1,0))</f>
        <v>#REF!</v>
      </c>
      <c r="AL127" s="208" t="e">
        <f>IF('Crisis Indicator Data'!#REF!="No Data",1,IF(#REF!&lt;&gt;"",1,0))</f>
        <v>#REF!</v>
      </c>
      <c r="AM127" s="208" t="e">
        <f>IF('Crisis Indicator Data'!#REF!="No Data",1,IF(#REF!&lt;&gt;"",1,0))</f>
        <v>#REF!</v>
      </c>
      <c r="AN127" s="208" t="e">
        <f>IF('Crisis Indicator Data'!#REF!="No Data",1,IF(#REF!&lt;&gt;"",1,0))</f>
        <v>#REF!</v>
      </c>
      <c r="AO127" s="208" t="e">
        <f>IF('Crisis Indicator Data'!#REF!="No Data",1,IF(#REF!&lt;&gt;"",1,0))</f>
        <v>#REF!</v>
      </c>
      <c r="AP127" s="208" t="e">
        <f>IF('Crisis Indicator Data'!#REF!="No Data",1,IF(#REF!&lt;&gt;"",1,0))</f>
        <v>#REF!</v>
      </c>
      <c r="AQ127" s="208" t="e">
        <f>IF('Crisis Indicator Data'!#REF!="No Data",1,IF(#REF!&lt;&gt;"",1,0))</f>
        <v>#REF!</v>
      </c>
      <c r="AR127" s="208" t="e">
        <f>IF('Crisis Indicator Data'!#REF!="No Data",1,IF(#REF!&lt;&gt;"",1,0))</f>
        <v>#REF!</v>
      </c>
      <c r="AS127" s="208" t="e">
        <f>IF('Crisis Indicator Data'!#REF!="No Data",1,IF(#REF!&lt;&gt;"",1,0))</f>
        <v>#REF!</v>
      </c>
      <c r="AT127" s="208" t="e">
        <f>IF('Crisis Indicator Data'!#REF!="No Data",1,IF(#REF!&lt;&gt;"",1,0))</f>
        <v>#REF!</v>
      </c>
      <c r="AU127" s="208" t="e">
        <f>IF('Crisis Indicator Data'!#REF!="No Data",1,IF(#REF!&lt;&gt;"",1,0))</f>
        <v>#REF!</v>
      </c>
      <c r="AV127" s="208" t="e">
        <f>IF('Crisis Indicator Data'!#REF!="No Data",1,IF(#REF!&lt;&gt;"",1,0))</f>
        <v>#REF!</v>
      </c>
      <c r="AW127" s="208" t="e">
        <f>IF('Crisis Indicator Data'!#REF!="No Data",1,IF(#REF!&lt;&gt;"",1,0))</f>
        <v>#REF!</v>
      </c>
      <c r="AX127" s="208" t="e">
        <f>IF('Crisis Indicator Data'!#REF!="No Data",1,IF(#REF!&lt;&gt;"",1,0))</f>
        <v>#REF!</v>
      </c>
      <c r="AY127" s="208" t="e">
        <f>IF('Crisis Indicator Data'!#REF!="No Data",1,IF(#REF!&lt;&gt;"",1,0))</f>
        <v>#REF!</v>
      </c>
      <c r="AZ127" s="208" t="e">
        <f>IF('Crisis Indicator Data'!#REF!="No Data",1,IF(#REF!&lt;&gt;"",1,0))</f>
        <v>#REF!</v>
      </c>
      <c r="BA127" t="e">
        <f t="shared" si="6"/>
        <v>#REF!</v>
      </c>
      <c r="BB127" s="22" t="e">
        <f t="shared" si="7"/>
        <v>#REF!</v>
      </c>
    </row>
    <row r="128" spans="1:54" x14ac:dyDescent="0.35">
      <c r="A128" t="s">
        <v>7573</v>
      </c>
      <c r="B128" s="208" t="e">
        <f>IF('Crisis Indicator Data'!#REF!="No Data",1,IF(#REF!&lt;&gt;"",1,0))</f>
        <v>#REF!</v>
      </c>
      <c r="C128" s="208" t="e">
        <f>IF('Crisis Indicator Data'!#REF!="No Data",1,IF(#REF!&lt;&gt;"",1,0))</f>
        <v>#REF!</v>
      </c>
      <c r="D128" s="208" t="e">
        <f>IF('Crisis Indicator Data'!#REF!="No Data",1,IF(#REF!&lt;&gt;"",1,0))</f>
        <v>#REF!</v>
      </c>
      <c r="E128" s="208" t="e">
        <f>IF('Crisis Indicator Data'!#REF!="No Data",1,IF(#REF!&lt;&gt;"",1,0))</f>
        <v>#REF!</v>
      </c>
      <c r="F128" s="208" t="e">
        <f>IF('Crisis Indicator Data'!#REF!="No Data",1,IF(#REF!&lt;&gt;"",1,0))</f>
        <v>#REF!</v>
      </c>
      <c r="G128" s="208" t="e">
        <f>IF('Crisis Indicator Data'!#REF!="No Data",1,IF(#REF!&lt;&gt;"",1,0))</f>
        <v>#REF!</v>
      </c>
      <c r="H128" s="208" t="e">
        <f>IF('Crisis Indicator Data'!#REF!="No Data",1,IF(#REF!&lt;&gt;"",1,0))</f>
        <v>#REF!</v>
      </c>
      <c r="I128" s="208" t="e">
        <f>IF('Crisis Indicator Data'!#REF!="No Data",1,IF(#REF!&lt;&gt;"",1,0))</f>
        <v>#REF!</v>
      </c>
      <c r="J128" s="208" t="e">
        <f>IF('Crisis Indicator Data'!#REF!="No Data",1,IF(#REF!&lt;&gt;"",1,0))</f>
        <v>#REF!</v>
      </c>
      <c r="K128" s="208" t="e">
        <f>IF('Crisis Indicator Data'!#REF!="No Data",1,IF(#REF!&lt;&gt;"",1,0))</f>
        <v>#REF!</v>
      </c>
      <c r="L128" s="208" t="e">
        <f>IF('Crisis Indicator Data'!#REF!="No Data",1,IF(#REF!&lt;&gt;"",1,0))</f>
        <v>#REF!</v>
      </c>
      <c r="M128" s="208" t="e">
        <f>IF('Crisis Indicator Data'!#REF!="No Data",1,IF(#REF!&lt;&gt;"",1,0))</f>
        <v>#REF!</v>
      </c>
      <c r="N128" s="208" t="e">
        <f>IF('Crisis Indicator Data'!#REF!="No Data",1,IF(#REF!&lt;&gt;"",1,0))</f>
        <v>#REF!</v>
      </c>
      <c r="O128" s="208" t="e">
        <f>IF('Crisis Indicator Data'!#REF!="No Data",1,IF(#REF!&lt;&gt;"",1,0))</f>
        <v>#REF!</v>
      </c>
      <c r="P128" s="208" t="e">
        <f>IF('Crisis Indicator Data'!#REF!="No Data",1,IF(#REF!&lt;&gt;"",1,0))</f>
        <v>#REF!</v>
      </c>
      <c r="Q128" s="208" t="e">
        <f>IF('Crisis Indicator Data'!#REF!="No Data",1,IF(#REF!&lt;&gt;"",1,0))</f>
        <v>#REF!</v>
      </c>
      <c r="R128" s="208" t="e">
        <f>IF('Crisis Indicator Data'!#REF!="No Data",1,IF(#REF!&lt;&gt;"",1,0))</f>
        <v>#REF!</v>
      </c>
      <c r="S128" s="208" t="e">
        <f>IF('Crisis Indicator Data'!#REF!="No Data",1,IF(#REF!&lt;&gt;"",1,0))</f>
        <v>#REF!</v>
      </c>
      <c r="T128" s="208" t="e">
        <f>IF('Crisis Indicator Data'!#REF!="No Data",1,IF(#REF!&lt;&gt;"",1,0))</f>
        <v>#REF!</v>
      </c>
      <c r="U128" s="208" t="e">
        <f>IF('Crisis Indicator Data'!#REF!="No Data",1,IF(#REF!&lt;&gt;"",1,0))</f>
        <v>#REF!</v>
      </c>
      <c r="V128" s="208" t="e">
        <f>IF('Crisis Indicator Data'!#REF!="No Data",1,IF(#REF!&lt;&gt;"",1,0))</f>
        <v>#REF!</v>
      </c>
      <c r="W128" s="208" t="e">
        <f>IF('Crisis Indicator Data'!#REF!="No Data",1,IF(#REF!&lt;&gt;"",1,0))</f>
        <v>#REF!</v>
      </c>
      <c r="X128" s="208" t="e">
        <f>IF('Crisis Indicator Data'!#REF!="No Data",1,IF(#REF!&lt;&gt;"",1,0))</f>
        <v>#REF!</v>
      </c>
      <c r="Y128" s="208" t="e">
        <f>IF('Crisis Indicator Data'!#REF!="No Data",1,IF(#REF!&lt;&gt;"",1,0))</f>
        <v>#REF!</v>
      </c>
      <c r="Z128" s="208" t="e">
        <f>IF('Crisis Indicator Data'!#REF!="No Data",1,IF(#REF!&lt;&gt;"",1,0))</f>
        <v>#REF!</v>
      </c>
      <c r="AA128" s="208" t="e">
        <f>IF('Crisis Indicator Data'!#REF!="No Data",1,IF(#REF!&lt;&gt;"",1,0))</f>
        <v>#REF!</v>
      </c>
      <c r="AB128" s="208" t="e">
        <f>IF('Crisis Indicator Data'!#REF!="No Data",1,IF(#REF!&lt;&gt;"",1,0))</f>
        <v>#REF!</v>
      </c>
      <c r="AC128" s="208" t="e">
        <f>IF('Crisis Indicator Data'!#REF!="No Data",1,IF(#REF!&lt;&gt;"",1,0))</f>
        <v>#REF!</v>
      </c>
      <c r="AD128" s="208" t="e">
        <f>IF('Crisis Indicator Data'!#REF!="No Data",1,IF(#REF!&lt;&gt;"",1,0))</f>
        <v>#REF!</v>
      </c>
      <c r="AE128" s="208" t="e">
        <f>IF('Crisis Indicator Data'!#REF!="No Data",1,IF(#REF!&lt;&gt;"",1,0))</f>
        <v>#REF!</v>
      </c>
      <c r="AF128" s="208" t="e">
        <f>IF('Crisis Indicator Data'!#REF!="No Data",1,IF(#REF!&lt;&gt;"",1,0))</f>
        <v>#REF!</v>
      </c>
      <c r="AG128" s="208" t="e">
        <f>IF('Crisis Indicator Data'!#REF!="No Data",1,IF(#REF!&lt;&gt;"",1,0))</f>
        <v>#REF!</v>
      </c>
      <c r="AH128" s="208" t="e">
        <f>IF('Crisis Indicator Data'!#REF!="No Data",1,IF(#REF!&lt;&gt;"",1,0))</f>
        <v>#REF!</v>
      </c>
      <c r="AI128" s="208" t="e">
        <f>IF('Crisis Indicator Data'!#REF!="No Data",1,IF(#REF!&lt;&gt;"",1,0))</f>
        <v>#REF!</v>
      </c>
      <c r="AJ128" s="208" t="e">
        <f>IF('Crisis Indicator Data'!#REF!="No Data",1,IF(#REF!&lt;&gt;"",1,0))</f>
        <v>#REF!</v>
      </c>
      <c r="AK128" s="208" t="e">
        <f>IF('Crisis Indicator Data'!#REF!="No Data",1,IF(#REF!&lt;&gt;"",1,0))</f>
        <v>#REF!</v>
      </c>
      <c r="AL128" s="208" t="e">
        <f>IF('Crisis Indicator Data'!#REF!="No Data",1,IF(#REF!&lt;&gt;"",1,0))</f>
        <v>#REF!</v>
      </c>
      <c r="AM128" s="208" t="e">
        <f>IF('Crisis Indicator Data'!#REF!="No Data",1,IF(#REF!&lt;&gt;"",1,0))</f>
        <v>#REF!</v>
      </c>
      <c r="AN128" s="208" t="e">
        <f>IF('Crisis Indicator Data'!#REF!="No Data",1,IF(#REF!&lt;&gt;"",1,0))</f>
        <v>#REF!</v>
      </c>
      <c r="AO128" s="208" t="e">
        <f>IF('Crisis Indicator Data'!#REF!="No Data",1,IF(#REF!&lt;&gt;"",1,0))</f>
        <v>#REF!</v>
      </c>
      <c r="AP128" s="208" t="e">
        <f>IF('Crisis Indicator Data'!#REF!="No Data",1,IF(#REF!&lt;&gt;"",1,0))</f>
        <v>#REF!</v>
      </c>
      <c r="AQ128" s="208" t="e">
        <f>IF('Crisis Indicator Data'!#REF!="No Data",1,IF(#REF!&lt;&gt;"",1,0))</f>
        <v>#REF!</v>
      </c>
      <c r="AR128" s="208" t="e">
        <f>IF('Crisis Indicator Data'!#REF!="No Data",1,IF(#REF!&lt;&gt;"",1,0))</f>
        <v>#REF!</v>
      </c>
      <c r="AS128" s="208" t="e">
        <f>IF('Crisis Indicator Data'!#REF!="No Data",1,IF(#REF!&lt;&gt;"",1,0))</f>
        <v>#REF!</v>
      </c>
      <c r="AT128" s="208" t="e">
        <f>IF('Crisis Indicator Data'!#REF!="No Data",1,IF(#REF!&lt;&gt;"",1,0))</f>
        <v>#REF!</v>
      </c>
      <c r="AU128" s="208" t="e">
        <f>IF('Crisis Indicator Data'!#REF!="No Data",1,IF(#REF!&lt;&gt;"",1,0))</f>
        <v>#REF!</v>
      </c>
      <c r="AV128" s="208" t="e">
        <f>IF('Crisis Indicator Data'!#REF!="No Data",1,IF(#REF!&lt;&gt;"",1,0))</f>
        <v>#REF!</v>
      </c>
      <c r="AW128" s="208" t="e">
        <f>IF('Crisis Indicator Data'!#REF!="No Data",1,IF(#REF!&lt;&gt;"",1,0))</f>
        <v>#REF!</v>
      </c>
      <c r="AX128" s="208" t="e">
        <f>IF('Crisis Indicator Data'!#REF!="No Data",1,IF(#REF!&lt;&gt;"",1,0))</f>
        <v>#REF!</v>
      </c>
      <c r="AY128" s="208" t="e">
        <f>IF('Crisis Indicator Data'!#REF!="No Data",1,IF(#REF!&lt;&gt;"",1,0))</f>
        <v>#REF!</v>
      </c>
      <c r="AZ128" s="208" t="e">
        <f>IF('Crisis Indicator Data'!#REF!="No Data",1,IF(#REF!&lt;&gt;"",1,0))</f>
        <v>#REF!</v>
      </c>
      <c r="BA128" t="e">
        <f t="shared" si="6"/>
        <v>#REF!</v>
      </c>
      <c r="BB128" s="22" t="e">
        <f t="shared" si="7"/>
        <v>#REF!</v>
      </c>
    </row>
    <row r="129" spans="1:54" x14ac:dyDescent="0.35">
      <c r="A129" t="s">
        <v>7574</v>
      </c>
      <c r="B129" s="208" t="e">
        <f>IF('Crisis Indicator Data'!#REF!="No Data",1,IF(#REF!&lt;&gt;"",1,0))</f>
        <v>#REF!</v>
      </c>
      <c r="C129" s="208" t="e">
        <f>IF('Crisis Indicator Data'!#REF!="No Data",1,IF(#REF!&lt;&gt;"",1,0))</f>
        <v>#REF!</v>
      </c>
      <c r="D129" s="208" t="e">
        <f>IF('Crisis Indicator Data'!#REF!="No Data",1,IF(#REF!&lt;&gt;"",1,0))</f>
        <v>#REF!</v>
      </c>
      <c r="E129" s="208" t="e">
        <f>IF('Crisis Indicator Data'!#REF!="No Data",1,IF(#REF!&lt;&gt;"",1,0))</f>
        <v>#REF!</v>
      </c>
      <c r="F129" s="208" t="e">
        <f>IF('Crisis Indicator Data'!#REF!="No Data",1,IF(#REF!&lt;&gt;"",1,0))</f>
        <v>#REF!</v>
      </c>
      <c r="G129" s="208" t="e">
        <f>IF('Crisis Indicator Data'!#REF!="No Data",1,IF(#REF!&lt;&gt;"",1,0))</f>
        <v>#REF!</v>
      </c>
      <c r="H129" s="208" t="e">
        <f>IF('Crisis Indicator Data'!#REF!="No Data",1,IF(#REF!&lt;&gt;"",1,0))</f>
        <v>#REF!</v>
      </c>
      <c r="I129" s="208" t="e">
        <f>IF('Crisis Indicator Data'!#REF!="No Data",1,IF(#REF!&lt;&gt;"",1,0))</f>
        <v>#REF!</v>
      </c>
      <c r="J129" s="208" t="e">
        <f>IF('Crisis Indicator Data'!#REF!="No Data",1,IF(#REF!&lt;&gt;"",1,0))</f>
        <v>#REF!</v>
      </c>
      <c r="K129" s="208" t="e">
        <f>IF('Crisis Indicator Data'!#REF!="No Data",1,IF(#REF!&lt;&gt;"",1,0))</f>
        <v>#REF!</v>
      </c>
      <c r="L129" s="208" t="e">
        <f>IF('Crisis Indicator Data'!#REF!="No Data",1,IF(#REF!&lt;&gt;"",1,0))</f>
        <v>#REF!</v>
      </c>
      <c r="M129" s="208" t="e">
        <f>IF('Crisis Indicator Data'!#REF!="No Data",1,IF(#REF!&lt;&gt;"",1,0))</f>
        <v>#REF!</v>
      </c>
      <c r="N129" s="208" t="e">
        <f>IF('Crisis Indicator Data'!#REF!="No Data",1,IF(#REF!&lt;&gt;"",1,0))</f>
        <v>#REF!</v>
      </c>
      <c r="O129" s="208" t="e">
        <f>IF('Crisis Indicator Data'!#REF!="No Data",1,IF(#REF!&lt;&gt;"",1,0))</f>
        <v>#REF!</v>
      </c>
      <c r="P129" s="208" t="e">
        <f>IF('Crisis Indicator Data'!#REF!="No Data",1,IF(#REF!&lt;&gt;"",1,0))</f>
        <v>#REF!</v>
      </c>
      <c r="Q129" s="208" t="e">
        <f>IF('Crisis Indicator Data'!#REF!="No Data",1,IF(#REF!&lt;&gt;"",1,0))</f>
        <v>#REF!</v>
      </c>
      <c r="R129" s="208" t="e">
        <f>IF('Crisis Indicator Data'!#REF!="No Data",1,IF(#REF!&lt;&gt;"",1,0))</f>
        <v>#REF!</v>
      </c>
      <c r="S129" s="208" t="e">
        <f>IF('Crisis Indicator Data'!#REF!="No Data",1,IF(#REF!&lt;&gt;"",1,0))</f>
        <v>#REF!</v>
      </c>
      <c r="T129" s="208" t="e">
        <f>IF('Crisis Indicator Data'!#REF!="No Data",1,IF(#REF!&lt;&gt;"",1,0))</f>
        <v>#REF!</v>
      </c>
      <c r="U129" s="208" t="e">
        <f>IF('Crisis Indicator Data'!#REF!="No Data",1,IF(#REF!&lt;&gt;"",1,0))</f>
        <v>#REF!</v>
      </c>
      <c r="V129" s="208" t="e">
        <f>IF('Crisis Indicator Data'!#REF!="No Data",1,IF(#REF!&lt;&gt;"",1,0))</f>
        <v>#REF!</v>
      </c>
      <c r="W129" s="208" t="e">
        <f>IF('Crisis Indicator Data'!#REF!="No Data",1,IF(#REF!&lt;&gt;"",1,0))</f>
        <v>#REF!</v>
      </c>
      <c r="X129" s="208" t="e">
        <f>IF('Crisis Indicator Data'!#REF!="No Data",1,IF(#REF!&lt;&gt;"",1,0))</f>
        <v>#REF!</v>
      </c>
      <c r="Y129" s="208" t="e">
        <f>IF('Crisis Indicator Data'!#REF!="No Data",1,IF(#REF!&lt;&gt;"",1,0))</f>
        <v>#REF!</v>
      </c>
      <c r="Z129" s="208" t="e">
        <f>IF('Crisis Indicator Data'!#REF!="No Data",1,IF(#REF!&lt;&gt;"",1,0))</f>
        <v>#REF!</v>
      </c>
      <c r="AA129" s="208" t="e">
        <f>IF('Crisis Indicator Data'!#REF!="No Data",1,IF(#REF!&lt;&gt;"",1,0))</f>
        <v>#REF!</v>
      </c>
      <c r="AB129" s="208" t="e">
        <f>IF('Crisis Indicator Data'!#REF!="No Data",1,IF(#REF!&lt;&gt;"",1,0))</f>
        <v>#REF!</v>
      </c>
      <c r="AC129" s="208" t="e">
        <f>IF('Crisis Indicator Data'!#REF!="No Data",1,IF(#REF!&lt;&gt;"",1,0))</f>
        <v>#REF!</v>
      </c>
      <c r="AD129" s="208" t="e">
        <f>IF('Crisis Indicator Data'!#REF!="No Data",1,IF(#REF!&lt;&gt;"",1,0))</f>
        <v>#REF!</v>
      </c>
      <c r="AE129" s="208" t="e">
        <f>IF('Crisis Indicator Data'!#REF!="No Data",1,IF(#REF!&lt;&gt;"",1,0))</f>
        <v>#REF!</v>
      </c>
      <c r="AF129" s="208" t="e">
        <f>IF('Crisis Indicator Data'!#REF!="No Data",1,IF(#REF!&lt;&gt;"",1,0))</f>
        <v>#REF!</v>
      </c>
      <c r="AG129" s="208" t="e">
        <f>IF('Crisis Indicator Data'!#REF!="No Data",1,IF(#REF!&lt;&gt;"",1,0))</f>
        <v>#REF!</v>
      </c>
      <c r="AH129" s="208" t="e">
        <f>IF('Crisis Indicator Data'!#REF!="No Data",1,IF(#REF!&lt;&gt;"",1,0))</f>
        <v>#REF!</v>
      </c>
      <c r="AI129" s="208" t="e">
        <f>IF('Crisis Indicator Data'!#REF!="No Data",1,IF(#REF!&lt;&gt;"",1,0))</f>
        <v>#REF!</v>
      </c>
      <c r="AJ129" s="208" t="e">
        <f>IF('Crisis Indicator Data'!#REF!="No Data",1,IF(#REF!&lt;&gt;"",1,0))</f>
        <v>#REF!</v>
      </c>
      <c r="AK129" s="208" t="e">
        <f>IF('Crisis Indicator Data'!#REF!="No Data",1,IF(#REF!&lt;&gt;"",1,0))</f>
        <v>#REF!</v>
      </c>
      <c r="AL129" s="208" t="e">
        <f>IF('Crisis Indicator Data'!#REF!="No Data",1,IF(#REF!&lt;&gt;"",1,0))</f>
        <v>#REF!</v>
      </c>
      <c r="AM129" s="208" t="e">
        <f>IF('Crisis Indicator Data'!#REF!="No Data",1,IF(#REF!&lt;&gt;"",1,0))</f>
        <v>#REF!</v>
      </c>
      <c r="AN129" s="208" t="e">
        <f>IF('Crisis Indicator Data'!#REF!="No Data",1,IF(#REF!&lt;&gt;"",1,0))</f>
        <v>#REF!</v>
      </c>
      <c r="AO129" s="208" t="e">
        <f>IF('Crisis Indicator Data'!#REF!="No Data",1,IF(#REF!&lt;&gt;"",1,0))</f>
        <v>#REF!</v>
      </c>
      <c r="AP129" s="208" t="e">
        <f>IF('Crisis Indicator Data'!#REF!="No Data",1,IF(#REF!&lt;&gt;"",1,0))</f>
        <v>#REF!</v>
      </c>
      <c r="AQ129" s="208" t="e">
        <f>IF('Crisis Indicator Data'!#REF!="No Data",1,IF(#REF!&lt;&gt;"",1,0))</f>
        <v>#REF!</v>
      </c>
      <c r="AR129" s="208" t="e">
        <f>IF('Crisis Indicator Data'!#REF!="No Data",1,IF(#REF!&lt;&gt;"",1,0))</f>
        <v>#REF!</v>
      </c>
      <c r="AS129" s="208" t="e">
        <f>IF('Crisis Indicator Data'!#REF!="No Data",1,IF(#REF!&lt;&gt;"",1,0))</f>
        <v>#REF!</v>
      </c>
      <c r="AT129" s="208" t="e">
        <f>IF('Crisis Indicator Data'!#REF!="No Data",1,IF(#REF!&lt;&gt;"",1,0))</f>
        <v>#REF!</v>
      </c>
      <c r="AU129" s="208" t="e">
        <f>IF('Crisis Indicator Data'!#REF!="No Data",1,IF(#REF!&lt;&gt;"",1,0))</f>
        <v>#REF!</v>
      </c>
      <c r="AV129" s="208" t="e">
        <f>IF('Crisis Indicator Data'!#REF!="No Data",1,IF(#REF!&lt;&gt;"",1,0))</f>
        <v>#REF!</v>
      </c>
      <c r="AW129" s="208" t="e">
        <f>IF('Crisis Indicator Data'!#REF!="No Data",1,IF(#REF!&lt;&gt;"",1,0))</f>
        <v>#REF!</v>
      </c>
      <c r="AX129" s="208" t="e">
        <f>IF('Crisis Indicator Data'!#REF!="No Data",1,IF(#REF!&lt;&gt;"",1,0))</f>
        <v>#REF!</v>
      </c>
      <c r="AY129" s="208" t="e">
        <f>IF('Crisis Indicator Data'!#REF!="No Data",1,IF(#REF!&lt;&gt;"",1,0))</f>
        <v>#REF!</v>
      </c>
      <c r="AZ129" s="208" t="e">
        <f>IF('Crisis Indicator Data'!#REF!="No Data",1,IF(#REF!&lt;&gt;"",1,0))</f>
        <v>#REF!</v>
      </c>
      <c r="BA129" t="e">
        <f t="shared" si="6"/>
        <v>#REF!</v>
      </c>
      <c r="BB129" s="22" t="e">
        <f t="shared" si="7"/>
        <v>#REF!</v>
      </c>
    </row>
    <row r="130" spans="1:54" x14ac:dyDescent="0.35">
      <c r="A130" t="s">
        <v>7576</v>
      </c>
      <c r="B130" s="208" t="e">
        <f>IF('Crisis Indicator Data'!#REF!="No Data",1,IF(#REF!&lt;&gt;"",1,0))</f>
        <v>#REF!</v>
      </c>
      <c r="C130" s="208" t="e">
        <f>IF('Crisis Indicator Data'!#REF!="No Data",1,IF(#REF!&lt;&gt;"",1,0))</f>
        <v>#REF!</v>
      </c>
      <c r="D130" s="208" t="e">
        <f>IF('Crisis Indicator Data'!#REF!="No Data",1,IF(#REF!&lt;&gt;"",1,0))</f>
        <v>#REF!</v>
      </c>
      <c r="E130" s="208" t="e">
        <f>IF('Crisis Indicator Data'!#REF!="No Data",1,IF(#REF!&lt;&gt;"",1,0))</f>
        <v>#REF!</v>
      </c>
      <c r="F130" s="208" t="e">
        <f>IF('Crisis Indicator Data'!#REF!="No Data",1,IF(#REF!&lt;&gt;"",1,0))</f>
        <v>#REF!</v>
      </c>
      <c r="G130" s="208" t="e">
        <f>IF('Crisis Indicator Data'!#REF!="No Data",1,IF(#REF!&lt;&gt;"",1,0))</f>
        <v>#REF!</v>
      </c>
      <c r="H130" s="208" t="e">
        <f>IF('Crisis Indicator Data'!#REF!="No Data",1,IF(#REF!&lt;&gt;"",1,0))</f>
        <v>#REF!</v>
      </c>
      <c r="I130" s="208" t="e">
        <f>IF('Crisis Indicator Data'!#REF!="No Data",1,IF(#REF!&lt;&gt;"",1,0))</f>
        <v>#REF!</v>
      </c>
      <c r="J130" s="208" t="e">
        <f>IF('Crisis Indicator Data'!#REF!="No Data",1,IF(#REF!&lt;&gt;"",1,0))</f>
        <v>#REF!</v>
      </c>
      <c r="K130" s="208" t="e">
        <f>IF('Crisis Indicator Data'!#REF!="No Data",1,IF(#REF!&lt;&gt;"",1,0))</f>
        <v>#REF!</v>
      </c>
      <c r="L130" s="208" t="e">
        <f>IF('Crisis Indicator Data'!#REF!="No Data",1,IF(#REF!&lt;&gt;"",1,0))</f>
        <v>#REF!</v>
      </c>
      <c r="M130" s="208" t="e">
        <f>IF('Crisis Indicator Data'!#REF!="No Data",1,IF(#REF!&lt;&gt;"",1,0))</f>
        <v>#REF!</v>
      </c>
      <c r="N130" s="208" t="e">
        <f>IF('Crisis Indicator Data'!#REF!="No Data",1,IF(#REF!&lt;&gt;"",1,0))</f>
        <v>#REF!</v>
      </c>
      <c r="O130" s="208" t="e">
        <f>IF('Crisis Indicator Data'!#REF!="No Data",1,IF(#REF!&lt;&gt;"",1,0))</f>
        <v>#REF!</v>
      </c>
      <c r="P130" s="208" t="e">
        <f>IF('Crisis Indicator Data'!#REF!="No Data",1,IF(#REF!&lt;&gt;"",1,0))</f>
        <v>#REF!</v>
      </c>
      <c r="Q130" s="208" t="e">
        <f>IF('Crisis Indicator Data'!#REF!="No Data",1,IF(#REF!&lt;&gt;"",1,0))</f>
        <v>#REF!</v>
      </c>
      <c r="R130" s="208" t="e">
        <f>IF('Crisis Indicator Data'!#REF!="No Data",1,IF(#REF!&lt;&gt;"",1,0))</f>
        <v>#REF!</v>
      </c>
      <c r="S130" s="208" t="e">
        <f>IF('Crisis Indicator Data'!#REF!="No Data",1,IF(#REF!&lt;&gt;"",1,0))</f>
        <v>#REF!</v>
      </c>
      <c r="T130" s="208" t="e">
        <f>IF('Crisis Indicator Data'!#REF!="No Data",1,IF(#REF!&lt;&gt;"",1,0))</f>
        <v>#REF!</v>
      </c>
      <c r="U130" s="208" t="e">
        <f>IF('Crisis Indicator Data'!#REF!="No Data",1,IF(#REF!&lt;&gt;"",1,0))</f>
        <v>#REF!</v>
      </c>
      <c r="V130" s="208" t="e">
        <f>IF('Crisis Indicator Data'!#REF!="No Data",1,IF(#REF!&lt;&gt;"",1,0))</f>
        <v>#REF!</v>
      </c>
      <c r="W130" s="208" t="e">
        <f>IF('Crisis Indicator Data'!#REF!="No Data",1,IF(#REF!&lt;&gt;"",1,0))</f>
        <v>#REF!</v>
      </c>
      <c r="X130" s="208" t="e">
        <f>IF('Crisis Indicator Data'!#REF!="No Data",1,IF(#REF!&lt;&gt;"",1,0))</f>
        <v>#REF!</v>
      </c>
      <c r="Y130" s="208" t="e">
        <f>IF('Crisis Indicator Data'!#REF!="No Data",1,IF(#REF!&lt;&gt;"",1,0))</f>
        <v>#REF!</v>
      </c>
      <c r="Z130" s="208" t="e">
        <f>IF('Crisis Indicator Data'!#REF!="No Data",1,IF(#REF!&lt;&gt;"",1,0))</f>
        <v>#REF!</v>
      </c>
      <c r="AA130" s="208" t="e">
        <f>IF('Crisis Indicator Data'!#REF!="No Data",1,IF(#REF!&lt;&gt;"",1,0))</f>
        <v>#REF!</v>
      </c>
      <c r="AB130" s="208" t="e">
        <f>IF('Crisis Indicator Data'!#REF!="No Data",1,IF(#REF!&lt;&gt;"",1,0))</f>
        <v>#REF!</v>
      </c>
      <c r="AC130" s="208" t="e">
        <f>IF('Crisis Indicator Data'!#REF!="No Data",1,IF(#REF!&lt;&gt;"",1,0))</f>
        <v>#REF!</v>
      </c>
      <c r="AD130" s="208" t="e">
        <f>IF('Crisis Indicator Data'!#REF!="No Data",1,IF(#REF!&lt;&gt;"",1,0))</f>
        <v>#REF!</v>
      </c>
      <c r="AE130" s="208" t="e">
        <f>IF('Crisis Indicator Data'!#REF!="No Data",1,IF(#REF!&lt;&gt;"",1,0))</f>
        <v>#REF!</v>
      </c>
      <c r="AF130" s="208" t="e">
        <f>IF('Crisis Indicator Data'!#REF!="No Data",1,IF(#REF!&lt;&gt;"",1,0))</f>
        <v>#REF!</v>
      </c>
      <c r="AG130" s="208" t="e">
        <f>IF('Crisis Indicator Data'!#REF!="No Data",1,IF(#REF!&lt;&gt;"",1,0))</f>
        <v>#REF!</v>
      </c>
      <c r="AH130" s="208" t="e">
        <f>IF('Crisis Indicator Data'!#REF!="No Data",1,IF(#REF!&lt;&gt;"",1,0))</f>
        <v>#REF!</v>
      </c>
      <c r="AI130" s="208" t="e">
        <f>IF('Crisis Indicator Data'!#REF!="No Data",1,IF(#REF!&lt;&gt;"",1,0))</f>
        <v>#REF!</v>
      </c>
      <c r="AJ130" s="208" t="e">
        <f>IF('Crisis Indicator Data'!#REF!="No Data",1,IF(#REF!&lt;&gt;"",1,0))</f>
        <v>#REF!</v>
      </c>
      <c r="AK130" s="208" t="e">
        <f>IF('Crisis Indicator Data'!#REF!="No Data",1,IF(#REF!&lt;&gt;"",1,0))</f>
        <v>#REF!</v>
      </c>
      <c r="AL130" s="208" t="e">
        <f>IF('Crisis Indicator Data'!#REF!="No Data",1,IF(#REF!&lt;&gt;"",1,0))</f>
        <v>#REF!</v>
      </c>
      <c r="AM130" s="208" t="e">
        <f>IF('Crisis Indicator Data'!#REF!="No Data",1,IF(#REF!&lt;&gt;"",1,0))</f>
        <v>#REF!</v>
      </c>
      <c r="AN130" s="208" t="e">
        <f>IF('Crisis Indicator Data'!#REF!="No Data",1,IF(#REF!&lt;&gt;"",1,0))</f>
        <v>#REF!</v>
      </c>
      <c r="AO130" s="208" t="e">
        <f>IF('Crisis Indicator Data'!#REF!="No Data",1,IF(#REF!&lt;&gt;"",1,0))</f>
        <v>#REF!</v>
      </c>
      <c r="AP130" s="208" t="e">
        <f>IF('Crisis Indicator Data'!#REF!="No Data",1,IF(#REF!&lt;&gt;"",1,0))</f>
        <v>#REF!</v>
      </c>
      <c r="AQ130" s="208" t="e">
        <f>IF('Crisis Indicator Data'!#REF!="No Data",1,IF(#REF!&lt;&gt;"",1,0))</f>
        <v>#REF!</v>
      </c>
      <c r="AR130" s="208" t="e">
        <f>IF('Crisis Indicator Data'!#REF!="No Data",1,IF(#REF!&lt;&gt;"",1,0))</f>
        <v>#REF!</v>
      </c>
      <c r="AS130" s="208" t="e">
        <f>IF('Crisis Indicator Data'!#REF!="No Data",1,IF(#REF!&lt;&gt;"",1,0))</f>
        <v>#REF!</v>
      </c>
      <c r="AT130" s="208" t="e">
        <f>IF('Crisis Indicator Data'!#REF!="No Data",1,IF(#REF!&lt;&gt;"",1,0))</f>
        <v>#REF!</v>
      </c>
      <c r="AU130" s="208" t="e">
        <f>IF('Crisis Indicator Data'!#REF!="No Data",1,IF(#REF!&lt;&gt;"",1,0))</f>
        <v>#REF!</v>
      </c>
      <c r="AV130" s="208" t="e">
        <f>IF('Crisis Indicator Data'!#REF!="No Data",1,IF(#REF!&lt;&gt;"",1,0))</f>
        <v>#REF!</v>
      </c>
      <c r="AW130" s="208" t="e">
        <f>IF('Crisis Indicator Data'!#REF!="No Data",1,IF(#REF!&lt;&gt;"",1,0))</f>
        <v>#REF!</v>
      </c>
      <c r="AX130" s="208" t="e">
        <f>IF('Crisis Indicator Data'!#REF!="No Data",1,IF(#REF!&lt;&gt;"",1,0))</f>
        <v>#REF!</v>
      </c>
      <c r="AY130" s="208" t="e">
        <f>IF('Crisis Indicator Data'!#REF!="No Data",1,IF(#REF!&lt;&gt;"",1,0))</f>
        <v>#REF!</v>
      </c>
      <c r="AZ130" s="208" t="e">
        <f>IF('Crisis Indicator Data'!#REF!="No Data",1,IF(#REF!&lt;&gt;"",1,0))</f>
        <v>#REF!</v>
      </c>
      <c r="BA130" t="e">
        <f t="shared" ref="BA130:BA161" si="8">SUM(B130:AZ130)</f>
        <v>#REF!</v>
      </c>
      <c r="BB130" s="22" t="e">
        <f t="shared" ref="BB130:BB161" si="9">BA130/51</f>
        <v>#REF!</v>
      </c>
    </row>
    <row r="131" spans="1:54" x14ac:dyDescent="0.35">
      <c r="A131" t="s">
        <v>7577</v>
      </c>
      <c r="B131" s="208" t="e">
        <f>IF('Crisis Indicator Data'!#REF!="No Data",1,IF(#REF!&lt;&gt;"",1,0))</f>
        <v>#REF!</v>
      </c>
      <c r="C131" s="208" t="e">
        <f>IF('Crisis Indicator Data'!#REF!="No Data",1,IF(#REF!&lt;&gt;"",1,0))</f>
        <v>#REF!</v>
      </c>
      <c r="D131" s="208" t="e">
        <f>IF('Crisis Indicator Data'!#REF!="No Data",1,IF(#REF!&lt;&gt;"",1,0))</f>
        <v>#REF!</v>
      </c>
      <c r="E131" s="208" t="e">
        <f>IF('Crisis Indicator Data'!#REF!="No Data",1,IF(#REF!&lt;&gt;"",1,0))</f>
        <v>#REF!</v>
      </c>
      <c r="F131" s="208" t="e">
        <f>IF('Crisis Indicator Data'!#REF!="No Data",1,IF(#REF!&lt;&gt;"",1,0))</f>
        <v>#REF!</v>
      </c>
      <c r="G131" s="208" t="e">
        <f>IF('Crisis Indicator Data'!#REF!="No Data",1,IF(#REF!&lt;&gt;"",1,0))</f>
        <v>#REF!</v>
      </c>
      <c r="H131" s="208" t="e">
        <f>IF('Crisis Indicator Data'!#REF!="No Data",1,IF(#REF!&lt;&gt;"",1,0))</f>
        <v>#REF!</v>
      </c>
      <c r="I131" s="208" t="e">
        <f>IF('Crisis Indicator Data'!#REF!="No Data",1,IF(#REF!&lt;&gt;"",1,0))</f>
        <v>#REF!</v>
      </c>
      <c r="J131" s="208" t="e">
        <f>IF('Crisis Indicator Data'!#REF!="No Data",1,IF(#REF!&lt;&gt;"",1,0))</f>
        <v>#REF!</v>
      </c>
      <c r="K131" s="208" t="e">
        <f>IF('Crisis Indicator Data'!#REF!="No Data",1,IF(#REF!&lt;&gt;"",1,0))</f>
        <v>#REF!</v>
      </c>
      <c r="L131" s="208" t="e">
        <f>IF('Crisis Indicator Data'!#REF!="No Data",1,IF(#REF!&lt;&gt;"",1,0))</f>
        <v>#REF!</v>
      </c>
      <c r="M131" s="208" t="e">
        <f>IF('Crisis Indicator Data'!#REF!="No Data",1,IF(#REF!&lt;&gt;"",1,0))</f>
        <v>#REF!</v>
      </c>
      <c r="N131" s="208" t="e">
        <f>IF('Crisis Indicator Data'!#REF!="No Data",1,IF(#REF!&lt;&gt;"",1,0))</f>
        <v>#REF!</v>
      </c>
      <c r="O131" s="208" t="e">
        <f>IF('Crisis Indicator Data'!#REF!="No Data",1,IF(#REF!&lt;&gt;"",1,0))</f>
        <v>#REF!</v>
      </c>
      <c r="P131" s="208" t="e">
        <f>IF('Crisis Indicator Data'!#REF!="No Data",1,IF(#REF!&lt;&gt;"",1,0))</f>
        <v>#REF!</v>
      </c>
      <c r="Q131" s="208" t="e">
        <f>IF('Crisis Indicator Data'!#REF!="No Data",1,IF(#REF!&lt;&gt;"",1,0))</f>
        <v>#REF!</v>
      </c>
      <c r="R131" s="208" t="e">
        <f>IF('Crisis Indicator Data'!#REF!="No Data",1,IF(#REF!&lt;&gt;"",1,0))</f>
        <v>#REF!</v>
      </c>
      <c r="S131" s="208" t="e">
        <f>IF('Crisis Indicator Data'!#REF!="No Data",1,IF(#REF!&lt;&gt;"",1,0))</f>
        <v>#REF!</v>
      </c>
      <c r="T131" s="208" t="e">
        <f>IF('Crisis Indicator Data'!#REF!="No Data",1,IF(#REF!&lt;&gt;"",1,0))</f>
        <v>#REF!</v>
      </c>
      <c r="U131" s="208" t="e">
        <f>IF('Crisis Indicator Data'!#REF!="No Data",1,IF(#REF!&lt;&gt;"",1,0))</f>
        <v>#REF!</v>
      </c>
      <c r="V131" s="208" t="e">
        <f>IF('Crisis Indicator Data'!#REF!="No Data",1,IF(#REF!&lt;&gt;"",1,0))</f>
        <v>#REF!</v>
      </c>
      <c r="W131" s="208" t="e">
        <f>IF('Crisis Indicator Data'!#REF!="No Data",1,IF(#REF!&lt;&gt;"",1,0))</f>
        <v>#REF!</v>
      </c>
      <c r="X131" s="208" t="e">
        <f>IF('Crisis Indicator Data'!#REF!="No Data",1,IF(#REF!&lt;&gt;"",1,0))</f>
        <v>#REF!</v>
      </c>
      <c r="Y131" s="208" t="e">
        <f>IF('Crisis Indicator Data'!#REF!="No Data",1,IF(#REF!&lt;&gt;"",1,0))</f>
        <v>#REF!</v>
      </c>
      <c r="Z131" s="208" t="e">
        <f>IF('Crisis Indicator Data'!#REF!="No Data",1,IF(#REF!&lt;&gt;"",1,0))</f>
        <v>#REF!</v>
      </c>
      <c r="AA131" s="208" t="e">
        <f>IF('Crisis Indicator Data'!#REF!="No Data",1,IF(#REF!&lt;&gt;"",1,0))</f>
        <v>#REF!</v>
      </c>
      <c r="AB131" s="208" t="e">
        <f>IF('Crisis Indicator Data'!#REF!="No Data",1,IF(#REF!&lt;&gt;"",1,0))</f>
        <v>#REF!</v>
      </c>
      <c r="AC131" s="208" t="e">
        <f>IF('Crisis Indicator Data'!#REF!="No Data",1,IF(#REF!&lt;&gt;"",1,0))</f>
        <v>#REF!</v>
      </c>
      <c r="AD131" s="208" t="e">
        <f>IF('Crisis Indicator Data'!#REF!="No Data",1,IF(#REF!&lt;&gt;"",1,0))</f>
        <v>#REF!</v>
      </c>
      <c r="AE131" s="208" t="e">
        <f>IF('Crisis Indicator Data'!#REF!="No Data",1,IF(#REF!&lt;&gt;"",1,0))</f>
        <v>#REF!</v>
      </c>
      <c r="AF131" s="208" t="e">
        <f>IF('Crisis Indicator Data'!#REF!="No Data",1,IF(#REF!&lt;&gt;"",1,0))</f>
        <v>#REF!</v>
      </c>
      <c r="AG131" s="208" t="e">
        <f>IF('Crisis Indicator Data'!#REF!="No Data",1,IF(#REF!&lt;&gt;"",1,0))</f>
        <v>#REF!</v>
      </c>
      <c r="AH131" s="208" t="e">
        <f>IF('Crisis Indicator Data'!#REF!="No Data",1,IF(#REF!&lt;&gt;"",1,0))</f>
        <v>#REF!</v>
      </c>
      <c r="AI131" s="208" t="e">
        <f>IF('Crisis Indicator Data'!#REF!="No Data",1,IF(#REF!&lt;&gt;"",1,0))</f>
        <v>#REF!</v>
      </c>
      <c r="AJ131" s="208" t="e">
        <f>IF('Crisis Indicator Data'!#REF!="No Data",1,IF(#REF!&lt;&gt;"",1,0))</f>
        <v>#REF!</v>
      </c>
      <c r="AK131" s="208" t="e">
        <f>IF('Crisis Indicator Data'!#REF!="No Data",1,IF(#REF!&lt;&gt;"",1,0))</f>
        <v>#REF!</v>
      </c>
      <c r="AL131" s="208" t="e">
        <f>IF('Crisis Indicator Data'!#REF!="No Data",1,IF(#REF!&lt;&gt;"",1,0))</f>
        <v>#REF!</v>
      </c>
      <c r="AM131" s="208" t="e">
        <f>IF('Crisis Indicator Data'!#REF!="No Data",1,IF(#REF!&lt;&gt;"",1,0))</f>
        <v>#REF!</v>
      </c>
      <c r="AN131" s="208" t="e">
        <f>IF('Crisis Indicator Data'!#REF!="No Data",1,IF(#REF!&lt;&gt;"",1,0))</f>
        <v>#REF!</v>
      </c>
      <c r="AO131" s="208" t="e">
        <f>IF('Crisis Indicator Data'!#REF!="No Data",1,IF(#REF!&lt;&gt;"",1,0))</f>
        <v>#REF!</v>
      </c>
      <c r="AP131" s="208" t="e">
        <f>IF('Crisis Indicator Data'!#REF!="No Data",1,IF(#REF!&lt;&gt;"",1,0))</f>
        <v>#REF!</v>
      </c>
      <c r="AQ131" s="208" t="e">
        <f>IF('Crisis Indicator Data'!#REF!="No Data",1,IF(#REF!&lt;&gt;"",1,0))</f>
        <v>#REF!</v>
      </c>
      <c r="AR131" s="208" t="e">
        <f>IF('Crisis Indicator Data'!#REF!="No Data",1,IF(#REF!&lt;&gt;"",1,0))</f>
        <v>#REF!</v>
      </c>
      <c r="AS131" s="208" t="e">
        <f>IF('Crisis Indicator Data'!#REF!="No Data",1,IF(#REF!&lt;&gt;"",1,0))</f>
        <v>#REF!</v>
      </c>
      <c r="AT131" s="208" t="e">
        <f>IF('Crisis Indicator Data'!#REF!="No Data",1,IF(#REF!&lt;&gt;"",1,0))</f>
        <v>#REF!</v>
      </c>
      <c r="AU131" s="208" t="e">
        <f>IF('Crisis Indicator Data'!#REF!="No Data",1,IF(#REF!&lt;&gt;"",1,0))</f>
        <v>#REF!</v>
      </c>
      <c r="AV131" s="208" t="e">
        <f>IF('Crisis Indicator Data'!#REF!="No Data",1,IF(#REF!&lt;&gt;"",1,0))</f>
        <v>#REF!</v>
      </c>
      <c r="AW131" s="208" t="e">
        <f>IF('Crisis Indicator Data'!#REF!="No Data",1,IF(#REF!&lt;&gt;"",1,0))</f>
        <v>#REF!</v>
      </c>
      <c r="AX131" s="208" t="e">
        <f>IF('Crisis Indicator Data'!#REF!="No Data",1,IF(#REF!&lt;&gt;"",1,0))</f>
        <v>#REF!</v>
      </c>
      <c r="AY131" s="208" t="e">
        <f>IF('Crisis Indicator Data'!#REF!="No Data",1,IF(#REF!&lt;&gt;"",1,0))</f>
        <v>#REF!</v>
      </c>
      <c r="AZ131" s="208" t="e">
        <f>IF('Crisis Indicator Data'!#REF!="No Data",1,IF(#REF!&lt;&gt;"",1,0))</f>
        <v>#REF!</v>
      </c>
      <c r="BA131" t="e">
        <f t="shared" si="8"/>
        <v>#REF!</v>
      </c>
      <c r="BB131" s="22" t="e">
        <f t="shared" si="9"/>
        <v>#REF!</v>
      </c>
    </row>
    <row r="132" spans="1:54" x14ac:dyDescent="0.35">
      <c r="A132" t="s">
        <v>7579</v>
      </c>
      <c r="B132" s="208" t="e">
        <f>IF('Crisis Indicator Data'!#REF!="No Data",1,IF(#REF!&lt;&gt;"",1,0))</f>
        <v>#REF!</v>
      </c>
      <c r="C132" s="208" t="e">
        <f>IF('Crisis Indicator Data'!#REF!="No Data",1,IF(#REF!&lt;&gt;"",1,0))</f>
        <v>#REF!</v>
      </c>
      <c r="D132" s="208" t="e">
        <f>IF('Crisis Indicator Data'!#REF!="No Data",1,IF(#REF!&lt;&gt;"",1,0))</f>
        <v>#REF!</v>
      </c>
      <c r="E132" s="208" t="e">
        <f>IF('Crisis Indicator Data'!#REF!="No Data",1,IF(#REF!&lt;&gt;"",1,0))</f>
        <v>#REF!</v>
      </c>
      <c r="F132" s="208" t="e">
        <f>IF('Crisis Indicator Data'!#REF!="No Data",1,IF(#REF!&lt;&gt;"",1,0))</f>
        <v>#REF!</v>
      </c>
      <c r="G132" s="208" t="e">
        <f>IF('Crisis Indicator Data'!#REF!="No Data",1,IF(#REF!&lt;&gt;"",1,0))</f>
        <v>#REF!</v>
      </c>
      <c r="H132" s="208" t="e">
        <f>IF('Crisis Indicator Data'!#REF!="No Data",1,IF(#REF!&lt;&gt;"",1,0))</f>
        <v>#REF!</v>
      </c>
      <c r="I132" s="208" t="e">
        <f>IF('Crisis Indicator Data'!#REF!="No Data",1,IF(#REF!&lt;&gt;"",1,0))</f>
        <v>#REF!</v>
      </c>
      <c r="J132" s="208" t="e">
        <f>IF('Crisis Indicator Data'!#REF!="No Data",1,IF(#REF!&lt;&gt;"",1,0))</f>
        <v>#REF!</v>
      </c>
      <c r="K132" s="208" t="e">
        <f>IF('Crisis Indicator Data'!#REF!="No Data",1,IF(#REF!&lt;&gt;"",1,0))</f>
        <v>#REF!</v>
      </c>
      <c r="L132" s="208" t="e">
        <f>IF('Crisis Indicator Data'!#REF!="No Data",1,IF(#REF!&lt;&gt;"",1,0))</f>
        <v>#REF!</v>
      </c>
      <c r="M132" s="208" t="e">
        <f>IF('Crisis Indicator Data'!#REF!="No Data",1,IF(#REF!&lt;&gt;"",1,0))</f>
        <v>#REF!</v>
      </c>
      <c r="N132" s="208" t="e">
        <f>IF('Crisis Indicator Data'!#REF!="No Data",1,IF(#REF!&lt;&gt;"",1,0))</f>
        <v>#REF!</v>
      </c>
      <c r="O132" s="208" t="e">
        <f>IF('Crisis Indicator Data'!#REF!="No Data",1,IF(#REF!&lt;&gt;"",1,0))</f>
        <v>#REF!</v>
      </c>
      <c r="P132" s="208" t="e">
        <f>IF('Crisis Indicator Data'!#REF!="No Data",1,IF(#REF!&lt;&gt;"",1,0))</f>
        <v>#REF!</v>
      </c>
      <c r="Q132" s="208" t="e">
        <f>IF('Crisis Indicator Data'!#REF!="No Data",1,IF(#REF!&lt;&gt;"",1,0))</f>
        <v>#REF!</v>
      </c>
      <c r="R132" s="208" t="e">
        <f>IF('Crisis Indicator Data'!#REF!="No Data",1,IF(#REF!&lt;&gt;"",1,0))</f>
        <v>#REF!</v>
      </c>
      <c r="S132" s="208" t="e">
        <f>IF('Crisis Indicator Data'!#REF!="No Data",1,IF(#REF!&lt;&gt;"",1,0))</f>
        <v>#REF!</v>
      </c>
      <c r="T132" s="208" t="e">
        <f>IF('Crisis Indicator Data'!#REF!="No Data",1,IF(#REF!&lt;&gt;"",1,0))</f>
        <v>#REF!</v>
      </c>
      <c r="U132" s="208" t="e">
        <f>IF('Crisis Indicator Data'!#REF!="No Data",1,IF(#REF!&lt;&gt;"",1,0))</f>
        <v>#REF!</v>
      </c>
      <c r="V132" s="208" t="e">
        <f>IF('Crisis Indicator Data'!#REF!="No Data",1,IF(#REF!&lt;&gt;"",1,0))</f>
        <v>#REF!</v>
      </c>
      <c r="W132" s="208" t="e">
        <f>IF('Crisis Indicator Data'!#REF!="No Data",1,IF(#REF!&lt;&gt;"",1,0))</f>
        <v>#REF!</v>
      </c>
      <c r="X132" s="208" t="e">
        <f>IF('Crisis Indicator Data'!#REF!="No Data",1,IF(#REF!&lt;&gt;"",1,0))</f>
        <v>#REF!</v>
      </c>
      <c r="Y132" s="208" t="e">
        <f>IF('Crisis Indicator Data'!#REF!="No Data",1,IF(#REF!&lt;&gt;"",1,0))</f>
        <v>#REF!</v>
      </c>
      <c r="Z132" s="208" t="e">
        <f>IF('Crisis Indicator Data'!#REF!="No Data",1,IF(#REF!&lt;&gt;"",1,0))</f>
        <v>#REF!</v>
      </c>
      <c r="AA132" s="208" t="e">
        <f>IF('Crisis Indicator Data'!#REF!="No Data",1,IF(#REF!&lt;&gt;"",1,0))</f>
        <v>#REF!</v>
      </c>
      <c r="AB132" s="208" t="e">
        <f>IF('Crisis Indicator Data'!#REF!="No Data",1,IF(#REF!&lt;&gt;"",1,0))</f>
        <v>#REF!</v>
      </c>
      <c r="AC132" s="208" t="e">
        <f>IF('Crisis Indicator Data'!#REF!="No Data",1,IF(#REF!&lt;&gt;"",1,0))</f>
        <v>#REF!</v>
      </c>
      <c r="AD132" s="208" t="e">
        <f>IF('Crisis Indicator Data'!#REF!="No Data",1,IF(#REF!&lt;&gt;"",1,0))</f>
        <v>#REF!</v>
      </c>
      <c r="AE132" s="208" t="e">
        <f>IF('Crisis Indicator Data'!#REF!="No Data",1,IF(#REF!&lt;&gt;"",1,0))</f>
        <v>#REF!</v>
      </c>
      <c r="AF132" s="208" t="e">
        <f>IF('Crisis Indicator Data'!#REF!="No Data",1,IF(#REF!&lt;&gt;"",1,0))</f>
        <v>#REF!</v>
      </c>
      <c r="AG132" s="208" t="e">
        <f>IF('Crisis Indicator Data'!#REF!="No Data",1,IF(#REF!&lt;&gt;"",1,0))</f>
        <v>#REF!</v>
      </c>
      <c r="AH132" s="208" t="e">
        <f>IF('Crisis Indicator Data'!#REF!="No Data",1,IF(#REF!&lt;&gt;"",1,0))</f>
        <v>#REF!</v>
      </c>
      <c r="AI132" s="208" t="e">
        <f>IF('Crisis Indicator Data'!#REF!="No Data",1,IF(#REF!&lt;&gt;"",1,0))</f>
        <v>#REF!</v>
      </c>
      <c r="AJ132" s="208" t="e">
        <f>IF('Crisis Indicator Data'!#REF!="No Data",1,IF(#REF!&lt;&gt;"",1,0))</f>
        <v>#REF!</v>
      </c>
      <c r="AK132" s="208" t="e">
        <f>IF('Crisis Indicator Data'!#REF!="No Data",1,IF(#REF!&lt;&gt;"",1,0))</f>
        <v>#REF!</v>
      </c>
      <c r="AL132" s="208" t="e">
        <f>IF('Crisis Indicator Data'!#REF!="No Data",1,IF(#REF!&lt;&gt;"",1,0))</f>
        <v>#REF!</v>
      </c>
      <c r="AM132" s="208" t="e">
        <f>IF('Crisis Indicator Data'!#REF!="No Data",1,IF(#REF!&lt;&gt;"",1,0))</f>
        <v>#REF!</v>
      </c>
      <c r="AN132" s="208" t="e">
        <f>IF('Crisis Indicator Data'!#REF!="No Data",1,IF(#REF!&lt;&gt;"",1,0))</f>
        <v>#REF!</v>
      </c>
      <c r="AO132" s="208" t="e">
        <f>IF('Crisis Indicator Data'!#REF!="No Data",1,IF(#REF!&lt;&gt;"",1,0))</f>
        <v>#REF!</v>
      </c>
      <c r="AP132" s="208" t="e">
        <f>IF('Crisis Indicator Data'!#REF!="No Data",1,IF(#REF!&lt;&gt;"",1,0))</f>
        <v>#REF!</v>
      </c>
      <c r="AQ132" s="208" t="e">
        <f>IF('Crisis Indicator Data'!#REF!="No Data",1,IF(#REF!&lt;&gt;"",1,0))</f>
        <v>#REF!</v>
      </c>
      <c r="AR132" s="208" t="e">
        <f>IF('Crisis Indicator Data'!#REF!="No Data",1,IF(#REF!&lt;&gt;"",1,0))</f>
        <v>#REF!</v>
      </c>
      <c r="AS132" s="208" t="e">
        <f>IF('Crisis Indicator Data'!#REF!="No Data",1,IF(#REF!&lt;&gt;"",1,0))</f>
        <v>#REF!</v>
      </c>
      <c r="AT132" s="208" t="e">
        <f>IF('Crisis Indicator Data'!#REF!="No Data",1,IF(#REF!&lt;&gt;"",1,0))</f>
        <v>#REF!</v>
      </c>
      <c r="AU132" s="208" t="e">
        <f>IF('Crisis Indicator Data'!#REF!="No Data",1,IF(#REF!&lt;&gt;"",1,0))</f>
        <v>#REF!</v>
      </c>
      <c r="AV132" s="208" t="e">
        <f>IF('Crisis Indicator Data'!#REF!="No Data",1,IF(#REF!&lt;&gt;"",1,0))</f>
        <v>#REF!</v>
      </c>
      <c r="AW132" s="208" t="e">
        <f>IF('Crisis Indicator Data'!#REF!="No Data",1,IF(#REF!&lt;&gt;"",1,0))</f>
        <v>#REF!</v>
      </c>
      <c r="AX132" s="208" t="e">
        <f>IF('Crisis Indicator Data'!#REF!="No Data",1,IF(#REF!&lt;&gt;"",1,0))</f>
        <v>#REF!</v>
      </c>
      <c r="AY132" s="208" t="e">
        <f>IF('Crisis Indicator Data'!#REF!="No Data",1,IF(#REF!&lt;&gt;"",1,0))</f>
        <v>#REF!</v>
      </c>
      <c r="AZ132" s="208" t="e">
        <f>IF('Crisis Indicator Data'!#REF!="No Data",1,IF(#REF!&lt;&gt;"",1,0))</f>
        <v>#REF!</v>
      </c>
      <c r="BA132" t="e">
        <f t="shared" si="8"/>
        <v>#REF!</v>
      </c>
      <c r="BB132" s="22" t="e">
        <f t="shared" si="9"/>
        <v>#REF!</v>
      </c>
    </row>
    <row r="133" spans="1:54" x14ac:dyDescent="0.35">
      <c r="A133" t="s">
        <v>7581</v>
      </c>
      <c r="B133" s="208" t="e">
        <f>IF('Crisis Indicator Data'!#REF!="No Data",1,IF(#REF!&lt;&gt;"",1,0))</f>
        <v>#REF!</v>
      </c>
      <c r="C133" s="208" t="e">
        <f>IF('Crisis Indicator Data'!#REF!="No Data",1,IF(#REF!&lt;&gt;"",1,0))</f>
        <v>#REF!</v>
      </c>
      <c r="D133" s="208" t="e">
        <f>IF('Crisis Indicator Data'!#REF!="No Data",1,IF(#REF!&lt;&gt;"",1,0))</f>
        <v>#REF!</v>
      </c>
      <c r="E133" s="208" t="e">
        <f>IF('Crisis Indicator Data'!#REF!="No Data",1,IF(#REF!&lt;&gt;"",1,0))</f>
        <v>#REF!</v>
      </c>
      <c r="F133" s="208" t="e">
        <f>IF('Crisis Indicator Data'!#REF!="No Data",1,IF(#REF!&lt;&gt;"",1,0))</f>
        <v>#REF!</v>
      </c>
      <c r="G133" s="208" t="e">
        <f>IF('Crisis Indicator Data'!#REF!="No Data",1,IF(#REF!&lt;&gt;"",1,0))</f>
        <v>#REF!</v>
      </c>
      <c r="H133" s="208" t="e">
        <f>IF('Crisis Indicator Data'!#REF!="No Data",1,IF(#REF!&lt;&gt;"",1,0))</f>
        <v>#REF!</v>
      </c>
      <c r="I133" s="208" t="e">
        <f>IF('Crisis Indicator Data'!#REF!="No Data",1,IF(#REF!&lt;&gt;"",1,0))</f>
        <v>#REF!</v>
      </c>
      <c r="J133" s="208" t="e">
        <f>IF('Crisis Indicator Data'!#REF!="No Data",1,IF(#REF!&lt;&gt;"",1,0))</f>
        <v>#REF!</v>
      </c>
      <c r="K133" s="208" t="e">
        <f>IF('Crisis Indicator Data'!#REF!="No Data",1,IF(#REF!&lt;&gt;"",1,0))</f>
        <v>#REF!</v>
      </c>
      <c r="L133" s="208" t="e">
        <f>IF('Crisis Indicator Data'!#REF!="No Data",1,IF(#REF!&lt;&gt;"",1,0))</f>
        <v>#REF!</v>
      </c>
      <c r="M133" s="208" t="e">
        <f>IF('Crisis Indicator Data'!#REF!="No Data",1,IF(#REF!&lt;&gt;"",1,0))</f>
        <v>#REF!</v>
      </c>
      <c r="N133" s="208" t="e">
        <f>IF('Crisis Indicator Data'!#REF!="No Data",1,IF(#REF!&lt;&gt;"",1,0))</f>
        <v>#REF!</v>
      </c>
      <c r="O133" s="208" t="e">
        <f>IF('Crisis Indicator Data'!#REF!="No Data",1,IF(#REF!&lt;&gt;"",1,0))</f>
        <v>#REF!</v>
      </c>
      <c r="P133" s="208" t="e">
        <f>IF('Crisis Indicator Data'!#REF!="No Data",1,IF(#REF!&lt;&gt;"",1,0))</f>
        <v>#REF!</v>
      </c>
      <c r="Q133" s="208" t="e">
        <f>IF('Crisis Indicator Data'!#REF!="No Data",1,IF(#REF!&lt;&gt;"",1,0))</f>
        <v>#REF!</v>
      </c>
      <c r="R133" s="208" t="e">
        <f>IF('Crisis Indicator Data'!#REF!="No Data",1,IF(#REF!&lt;&gt;"",1,0))</f>
        <v>#REF!</v>
      </c>
      <c r="S133" s="208" t="e">
        <f>IF('Crisis Indicator Data'!#REF!="No Data",1,IF(#REF!&lt;&gt;"",1,0))</f>
        <v>#REF!</v>
      </c>
      <c r="T133" s="208" t="e">
        <f>IF('Crisis Indicator Data'!#REF!="No Data",1,IF(#REF!&lt;&gt;"",1,0))</f>
        <v>#REF!</v>
      </c>
      <c r="U133" s="208" t="e">
        <f>IF('Crisis Indicator Data'!#REF!="No Data",1,IF(#REF!&lt;&gt;"",1,0))</f>
        <v>#REF!</v>
      </c>
      <c r="V133" s="208" t="e">
        <f>IF('Crisis Indicator Data'!#REF!="No Data",1,IF(#REF!&lt;&gt;"",1,0))</f>
        <v>#REF!</v>
      </c>
      <c r="W133" s="208" t="e">
        <f>IF('Crisis Indicator Data'!#REF!="No Data",1,IF(#REF!&lt;&gt;"",1,0))</f>
        <v>#REF!</v>
      </c>
      <c r="X133" s="208" t="e">
        <f>IF('Crisis Indicator Data'!#REF!="No Data",1,IF(#REF!&lt;&gt;"",1,0))</f>
        <v>#REF!</v>
      </c>
      <c r="Y133" s="208" t="e">
        <f>IF('Crisis Indicator Data'!#REF!="No Data",1,IF(#REF!&lt;&gt;"",1,0))</f>
        <v>#REF!</v>
      </c>
      <c r="Z133" s="208" t="e">
        <f>IF('Crisis Indicator Data'!#REF!="No Data",1,IF(#REF!&lt;&gt;"",1,0))</f>
        <v>#REF!</v>
      </c>
      <c r="AA133" s="208" t="e">
        <f>IF('Crisis Indicator Data'!#REF!="No Data",1,IF(#REF!&lt;&gt;"",1,0))</f>
        <v>#REF!</v>
      </c>
      <c r="AB133" s="208" t="e">
        <f>IF('Crisis Indicator Data'!#REF!="No Data",1,IF(#REF!&lt;&gt;"",1,0))</f>
        <v>#REF!</v>
      </c>
      <c r="AC133" s="208" t="e">
        <f>IF('Crisis Indicator Data'!#REF!="No Data",1,IF(#REF!&lt;&gt;"",1,0))</f>
        <v>#REF!</v>
      </c>
      <c r="AD133" s="208" t="e">
        <f>IF('Crisis Indicator Data'!#REF!="No Data",1,IF(#REF!&lt;&gt;"",1,0))</f>
        <v>#REF!</v>
      </c>
      <c r="AE133" s="208" t="e">
        <f>IF('Crisis Indicator Data'!#REF!="No Data",1,IF(#REF!&lt;&gt;"",1,0))</f>
        <v>#REF!</v>
      </c>
      <c r="AF133" s="208" t="e">
        <f>IF('Crisis Indicator Data'!#REF!="No Data",1,IF(#REF!&lt;&gt;"",1,0))</f>
        <v>#REF!</v>
      </c>
      <c r="AG133" s="208" t="e">
        <f>IF('Crisis Indicator Data'!#REF!="No Data",1,IF(#REF!&lt;&gt;"",1,0))</f>
        <v>#REF!</v>
      </c>
      <c r="AH133" s="208" t="e">
        <f>IF('Crisis Indicator Data'!#REF!="No Data",1,IF(#REF!&lt;&gt;"",1,0))</f>
        <v>#REF!</v>
      </c>
      <c r="AI133" s="208" t="e">
        <f>IF('Crisis Indicator Data'!#REF!="No Data",1,IF(#REF!&lt;&gt;"",1,0))</f>
        <v>#REF!</v>
      </c>
      <c r="AJ133" s="208" t="e">
        <f>IF('Crisis Indicator Data'!#REF!="No Data",1,IF(#REF!&lt;&gt;"",1,0))</f>
        <v>#REF!</v>
      </c>
      <c r="AK133" s="208" t="e">
        <f>IF('Crisis Indicator Data'!#REF!="No Data",1,IF(#REF!&lt;&gt;"",1,0))</f>
        <v>#REF!</v>
      </c>
      <c r="AL133" s="208" t="e">
        <f>IF('Crisis Indicator Data'!#REF!="No Data",1,IF(#REF!&lt;&gt;"",1,0))</f>
        <v>#REF!</v>
      </c>
      <c r="AM133" s="208" t="e">
        <f>IF('Crisis Indicator Data'!#REF!="No Data",1,IF(#REF!&lt;&gt;"",1,0))</f>
        <v>#REF!</v>
      </c>
      <c r="AN133" s="208" t="e">
        <f>IF('Crisis Indicator Data'!#REF!="No Data",1,IF(#REF!&lt;&gt;"",1,0))</f>
        <v>#REF!</v>
      </c>
      <c r="AO133" s="208" t="e">
        <f>IF('Crisis Indicator Data'!#REF!="No Data",1,IF(#REF!&lt;&gt;"",1,0))</f>
        <v>#REF!</v>
      </c>
      <c r="AP133" s="208" t="e">
        <f>IF('Crisis Indicator Data'!#REF!="No Data",1,IF(#REF!&lt;&gt;"",1,0))</f>
        <v>#REF!</v>
      </c>
      <c r="AQ133" s="208" t="e">
        <f>IF('Crisis Indicator Data'!#REF!="No Data",1,IF(#REF!&lt;&gt;"",1,0))</f>
        <v>#REF!</v>
      </c>
      <c r="AR133" s="208" t="e">
        <f>IF('Crisis Indicator Data'!#REF!="No Data",1,IF(#REF!&lt;&gt;"",1,0))</f>
        <v>#REF!</v>
      </c>
      <c r="AS133" s="208" t="e">
        <f>IF('Crisis Indicator Data'!#REF!="No Data",1,IF(#REF!&lt;&gt;"",1,0))</f>
        <v>#REF!</v>
      </c>
      <c r="AT133" s="208" t="e">
        <f>IF('Crisis Indicator Data'!#REF!="No Data",1,IF(#REF!&lt;&gt;"",1,0))</f>
        <v>#REF!</v>
      </c>
      <c r="AU133" s="208" t="e">
        <f>IF('Crisis Indicator Data'!#REF!="No Data",1,IF(#REF!&lt;&gt;"",1,0))</f>
        <v>#REF!</v>
      </c>
      <c r="AV133" s="208" t="e">
        <f>IF('Crisis Indicator Data'!#REF!="No Data",1,IF(#REF!&lt;&gt;"",1,0))</f>
        <v>#REF!</v>
      </c>
      <c r="AW133" s="208" t="e">
        <f>IF('Crisis Indicator Data'!#REF!="No Data",1,IF(#REF!&lt;&gt;"",1,0))</f>
        <v>#REF!</v>
      </c>
      <c r="AX133" s="208" t="e">
        <f>IF('Crisis Indicator Data'!#REF!="No Data",1,IF(#REF!&lt;&gt;"",1,0))</f>
        <v>#REF!</v>
      </c>
      <c r="AY133" s="208" t="e">
        <f>IF('Crisis Indicator Data'!#REF!="No Data",1,IF(#REF!&lt;&gt;"",1,0))</f>
        <v>#REF!</v>
      </c>
      <c r="AZ133" s="208" t="e">
        <f>IF('Crisis Indicator Data'!#REF!="No Data",1,IF(#REF!&lt;&gt;"",1,0))</f>
        <v>#REF!</v>
      </c>
      <c r="BA133" t="e">
        <f t="shared" si="8"/>
        <v>#REF!</v>
      </c>
      <c r="BB133" s="22" t="e">
        <f t="shared" si="9"/>
        <v>#REF!</v>
      </c>
    </row>
    <row r="134" spans="1:54" x14ac:dyDescent="0.35">
      <c r="A134" t="s">
        <v>7583</v>
      </c>
      <c r="B134" s="208" t="e">
        <f>IF('Crisis Indicator Data'!#REF!="No Data",1,IF(#REF!&lt;&gt;"",1,0))</f>
        <v>#REF!</v>
      </c>
      <c r="C134" s="208" t="e">
        <f>IF('Crisis Indicator Data'!#REF!="No Data",1,IF(#REF!&lt;&gt;"",1,0))</f>
        <v>#REF!</v>
      </c>
      <c r="D134" s="208" t="e">
        <f>IF('Crisis Indicator Data'!#REF!="No Data",1,IF(#REF!&lt;&gt;"",1,0))</f>
        <v>#REF!</v>
      </c>
      <c r="E134" s="208" t="e">
        <f>IF('Crisis Indicator Data'!#REF!="No Data",1,IF(#REF!&lt;&gt;"",1,0))</f>
        <v>#REF!</v>
      </c>
      <c r="F134" s="208" t="e">
        <f>IF('Crisis Indicator Data'!#REF!="No Data",1,IF(#REF!&lt;&gt;"",1,0))</f>
        <v>#REF!</v>
      </c>
      <c r="G134" s="208" t="e">
        <f>IF('Crisis Indicator Data'!#REF!="No Data",1,IF(#REF!&lt;&gt;"",1,0))</f>
        <v>#REF!</v>
      </c>
      <c r="H134" s="208" t="e">
        <f>IF('Crisis Indicator Data'!#REF!="No Data",1,IF(#REF!&lt;&gt;"",1,0))</f>
        <v>#REF!</v>
      </c>
      <c r="I134" s="208" t="e">
        <f>IF('Crisis Indicator Data'!#REF!="No Data",1,IF(#REF!&lt;&gt;"",1,0))</f>
        <v>#REF!</v>
      </c>
      <c r="J134" s="208" t="e">
        <f>IF('Crisis Indicator Data'!#REF!="No Data",1,IF(#REF!&lt;&gt;"",1,0))</f>
        <v>#REF!</v>
      </c>
      <c r="K134" s="208" t="e">
        <f>IF('Crisis Indicator Data'!#REF!="No Data",1,IF(#REF!&lt;&gt;"",1,0))</f>
        <v>#REF!</v>
      </c>
      <c r="L134" s="208" t="e">
        <f>IF('Crisis Indicator Data'!#REF!="No Data",1,IF(#REF!&lt;&gt;"",1,0))</f>
        <v>#REF!</v>
      </c>
      <c r="M134" s="208" t="e">
        <f>IF('Crisis Indicator Data'!#REF!="No Data",1,IF(#REF!&lt;&gt;"",1,0))</f>
        <v>#REF!</v>
      </c>
      <c r="N134" s="208" t="e">
        <f>IF('Crisis Indicator Data'!#REF!="No Data",1,IF(#REF!&lt;&gt;"",1,0))</f>
        <v>#REF!</v>
      </c>
      <c r="O134" s="208" t="e">
        <f>IF('Crisis Indicator Data'!#REF!="No Data",1,IF(#REF!&lt;&gt;"",1,0))</f>
        <v>#REF!</v>
      </c>
      <c r="P134" s="208" t="e">
        <f>IF('Crisis Indicator Data'!#REF!="No Data",1,IF(#REF!&lt;&gt;"",1,0))</f>
        <v>#REF!</v>
      </c>
      <c r="Q134" s="208" t="e">
        <f>IF('Crisis Indicator Data'!#REF!="No Data",1,IF(#REF!&lt;&gt;"",1,0))</f>
        <v>#REF!</v>
      </c>
      <c r="R134" s="208" t="e">
        <f>IF('Crisis Indicator Data'!#REF!="No Data",1,IF(#REF!&lt;&gt;"",1,0))</f>
        <v>#REF!</v>
      </c>
      <c r="S134" s="208" t="e">
        <f>IF('Crisis Indicator Data'!#REF!="No Data",1,IF(#REF!&lt;&gt;"",1,0))</f>
        <v>#REF!</v>
      </c>
      <c r="T134" s="208" t="e">
        <f>IF('Crisis Indicator Data'!#REF!="No Data",1,IF(#REF!&lt;&gt;"",1,0))</f>
        <v>#REF!</v>
      </c>
      <c r="U134" s="208" t="e">
        <f>IF('Crisis Indicator Data'!#REF!="No Data",1,IF(#REF!&lt;&gt;"",1,0))</f>
        <v>#REF!</v>
      </c>
      <c r="V134" s="208" t="e">
        <f>IF('Crisis Indicator Data'!#REF!="No Data",1,IF(#REF!&lt;&gt;"",1,0))</f>
        <v>#REF!</v>
      </c>
      <c r="W134" s="208" t="e">
        <f>IF('Crisis Indicator Data'!#REF!="No Data",1,IF(#REF!&lt;&gt;"",1,0))</f>
        <v>#REF!</v>
      </c>
      <c r="X134" s="208" t="e">
        <f>IF('Crisis Indicator Data'!#REF!="No Data",1,IF(#REF!&lt;&gt;"",1,0))</f>
        <v>#REF!</v>
      </c>
      <c r="Y134" s="208" t="e">
        <f>IF('Crisis Indicator Data'!#REF!="No Data",1,IF(#REF!&lt;&gt;"",1,0))</f>
        <v>#REF!</v>
      </c>
      <c r="Z134" s="208" t="e">
        <f>IF('Crisis Indicator Data'!#REF!="No Data",1,IF(#REF!&lt;&gt;"",1,0))</f>
        <v>#REF!</v>
      </c>
      <c r="AA134" s="208" t="e">
        <f>IF('Crisis Indicator Data'!#REF!="No Data",1,IF(#REF!&lt;&gt;"",1,0))</f>
        <v>#REF!</v>
      </c>
      <c r="AB134" s="208" t="e">
        <f>IF('Crisis Indicator Data'!#REF!="No Data",1,IF(#REF!&lt;&gt;"",1,0))</f>
        <v>#REF!</v>
      </c>
      <c r="AC134" s="208" t="e">
        <f>IF('Crisis Indicator Data'!#REF!="No Data",1,IF(#REF!&lt;&gt;"",1,0))</f>
        <v>#REF!</v>
      </c>
      <c r="AD134" s="208" t="e">
        <f>IF('Crisis Indicator Data'!#REF!="No Data",1,IF(#REF!&lt;&gt;"",1,0))</f>
        <v>#REF!</v>
      </c>
      <c r="AE134" s="208" t="e">
        <f>IF('Crisis Indicator Data'!#REF!="No Data",1,IF(#REF!&lt;&gt;"",1,0))</f>
        <v>#REF!</v>
      </c>
      <c r="AF134" s="208" t="e">
        <f>IF('Crisis Indicator Data'!#REF!="No Data",1,IF(#REF!&lt;&gt;"",1,0))</f>
        <v>#REF!</v>
      </c>
      <c r="AG134" s="208" t="e">
        <f>IF('Crisis Indicator Data'!#REF!="No Data",1,IF(#REF!&lt;&gt;"",1,0))</f>
        <v>#REF!</v>
      </c>
      <c r="AH134" s="208" t="e">
        <f>IF('Crisis Indicator Data'!#REF!="No Data",1,IF(#REF!&lt;&gt;"",1,0))</f>
        <v>#REF!</v>
      </c>
      <c r="AI134" s="208" t="e">
        <f>IF('Crisis Indicator Data'!#REF!="No Data",1,IF(#REF!&lt;&gt;"",1,0))</f>
        <v>#REF!</v>
      </c>
      <c r="AJ134" s="208" t="e">
        <f>IF('Crisis Indicator Data'!#REF!="No Data",1,IF(#REF!&lt;&gt;"",1,0))</f>
        <v>#REF!</v>
      </c>
      <c r="AK134" s="208" t="e">
        <f>IF('Crisis Indicator Data'!#REF!="No Data",1,IF(#REF!&lt;&gt;"",1,0))</f>
        <v>#REF!</v>
      </c>
      <c r="AL134" s="208" t="e">
        <f>IF('Crisis Indicator Data'!#REF!="No Data",1,IF(#REF!&lt;&gt;"",1,0))</f>
        <v>#REF!</v>
      </c>
      <c r="AM134" s="208" t="e">
        <f>IF('Crisis Indicator Data'!#REF!="No Data",1,IF(#REF!&lt;&gt;"",1,0))</f>
        <v>#REF!</v>
      </c>
      <c r="AN134" s="208" t="e">
        <f>IF('Crisis Indicator Data'!#REF!="No Data",1,IF(#REF!&lt;&gt;"",1,0))</f>
        <v>#REF!</v>
      </c>
      <c r="AO134" s="208" t="e">
        <f>IF('Crisis Indicator Data'!#REF!="No Data",1,IF(#REF!&lt;&gt;"",1,0))</f>
        <v>#REF!</v>
      </c>
      <c r="AP134" s="208" t="e">
        <f>IF('Crisis Indicator Data'!#REF!="No Data",1,IF(#REF!&lt;&gt;"",1,0))</f>
        <v>#REF!</v>
      </c>
      <c r="AQ134" s="208" t="e">
        <f>IF('Crisis Indicator Data'!#REF!="No Data",1,IF(#REF!&lt;&gt;"",1,0))</f>
        <v>#REF!</v>
      </c>
      <c r="AR134" s="208" t="e">
        <f>IF('Crisis Indicator Data'!#REF!="No Data",1,IF(#REF!&lt;&gt;"",1,0))</f>
        <v>#REF!</v>
      </c>
      <c r="AS134" s="208" t="e">
        <f>IF('Crisis Indicator Data'!#REF!="No Data",1,IF(#REF!&lt;&gt;"",1,0))</f>
        <v>#REF!</v>
      </c>
      <c r="AT134" s="208" t="e">
        <f>IF('Crisis Indicator Data'!#REF!="No Data",1,IF(#REF!&lt;&gt;"",1,0))</f>
        <v>#REF!</v>
      </c>
      <c r="AU134" s="208" t="e">
        <f>IF('Crisis Indicator Data'!#REF!="No Data",1,IF(#REF!&lt;&gt;"",1,0))</f>
        <v>#REF!</v>
      </c>
      <c r="AV134" s="208" t="e">
        <f>IF('Crisis Indicator Data'!#REF!="No Data",1,IF(#REF!&lt;&gt;"",1,0))</f>
        <v>#REF!</v>
      </c>
      <c r="AW134" s="208" t="e">
        <f>IF('Crisis Indicator Data'!#REF!="No Data",1,IF(#REF!&lt;&gt;"",1,0))</f>
        <v>#REF!</v>
      </c>
      <c r="AX134" s="208" t="e">
        <f>IF('Crisis Indicator Data'!#REF!="No Data",1,IF(#REF!&lt;&gt;"",1,0))</f>
        <v>#REF!</v>
      </c>
      <c r="AY134" s="208" t="e">
        <f>IF('Crisis Indicator Data'!#REF!="No Data",1,IF(#REF!&lt;&gt;"",1,0))</f>
        <v>#REF!</v>
      </c>
      <c r="AZ134" s="208" t="e">
        <f>IF('Crisis Indicator Data'!#REF!="No Data",1,IF(#REF!&lt;&gt;"",1,0))</f>
        <v>#REF!</v>
      </c>
      <c r="BA134" t="e">
        <f t="shared" si="8"/>
        <v>#REF!</v>
      </c>
      <c r="BB134" s="22" t="e">
        <f t="shared" si="9"/>
        <v>#REF!</v>
      </c>
    </row>
    <row r="135" spans="1:54" x14ac:dyDescent="0.35">
      <c r="A135" t="s">
        <v>7584</v>
      </c>
      <c r="B135" s="208" t="e">
        <f>IF('Crisis Indicator Data'!#REF!="No Data",1,IF(#REF!&lt;&gt;"",1,0))</f>
        <v>#REF!</v>
      </c>
      <c r="C135" s="208" t="e">
        <f>IF('Crisis Indicator Data'!#REF!="No Data",1,IF(#REF!&lt;&gt;"",1,0))</f>
        <v>#REF!</v>
      </c>
      <c r="D135" s="208" t="e">
        <f>IF('Crisis Indicator Data'!#REF!="No Data",1,IF(#REF!&lt;&gt;"",1,0))</f>
        <v>#REF!</v>
      </c>
      <c r="E135" s="208" t="e">
        <f>IF('Crisis Indicator Data'!#REF!="No Data",1,IF(#REF!&lt;&gt;"",1,0))</f>
        <v>#REF!</v>
      </c>
      <c r="F135" s="208" t="e">
        <f>IF('Crisis Indicator Data'!#REF!="No Data",1,IF(#REF!&lt;&gt;"",1,0))</f>
        <v>#REF!</v>
      </c>
      <c r="G135" s="208" t="e">
        <f>IF('Crisis Indicator Data'!#REF!="No Data",1,IF(#REF!&lt;&gt;"",1,0))</f>
        <v>#REF!</v>
      </c>
      <c r="H135" s="208" t="e">
        <f>IF('Crisis Indicator Data'!#REF!="No Data",1,IF(#REF!&lt;&gt;"",1,0))</f>
        <v>#REF!</v>
      </c>
      <c r="I135" s="208" t="e">
        <f>IF('Crisis Indicator Data'!#REF!="No Data",1,IF(#REF!&lt;&gt;"",1,0))</f>
        <v>#REF!</v>
      </c>
      <c r="J135" s="208" t="e">
        <f>IF('Crisis Indicator Data'!#REF!="No Data",1,IF(#REF!&lt;&gt;"",1,0))</f>
        <v>#REF!</v>
      </c>
      <c r="K135" s="208" t="e">
        <f>IF('Crisis Indicator Data'!#REF!="No Data",1,IF(#REF!&lt;&gt;"",1,0))</f>
        <v>#REF!</v>
      </c>
      <c r="L135" s="208" t="e">
        <f>IF('Crisis Indicator Data'!#REF!="No Data",1,IF(#REF!&lt;&gt;"",1,0))</f>
        <v>#REF!</v>
      </c>
      <c r="M135" s="208" t="e">
        <f>IF('Crisis Indicator Data'!#REF!="No Data",1,IF(#REF!&lt;&gt;"",1,0))</f>
        <v>#REF!</v>
      </c>
      <c r="N135" s="208" t="e">
        <f>IF('Crisis Indicator Data'!#REF!="No Data",1,IF(#REF!&lt;&gt;"",1,0))</f>
        <v>#REF!</v>
      </c>
      <c r="O135" s="208" t="e">
        <f>IF('Crisis Indicator Data'!#REF!="No Data",1,IF(#REF!&lt;&gt;"",1,0))</f>
        <v>#REF!</v>
      </c>
      <c r="P135" s="208" t="e">
        <f>IF('Crisis Indicator Data'!#REF!="No Data",1,IF(#REF!&lt;&gt;"",1,0))</f>
        <v>#REF!</v>
      </c>
      <c r="Q135" s="208" t="e">
        <f>IF('Crisis Indicator Data'!#REF!="No Data",1,IF(#REF!&lt;&gt;"",1,0))</f>
        <v>#REF!</v>
      </c>
      <c r="R135" s="208" t="e">
        <f>IF('Crisis Indicator Data'!#REF!="No Data",1,IF(#REF!&lt;&gt;"",1,0))</f>
        <v>#REF!</v>
      </c>
      <c r="S135" s="208" t="e">
        <f>IF('Crisis Indicator Data'!#REF!="No Data",1,IF(#REF!&lt;&gt;"",1,0))</f>
        <v>#REF!</v>
      </c>
      <c r="T135" s="208" t="e">
        <f>IF('Crisis Indicator Data'!#REF!="No Data",1,IF(#REF!&lt;&gt;"",1,0))</f>
        <v>#REF!</v>
      </c>
      <c r="U135" s="208" t="e">
        <f>IF('Crisis Indicator Data'!#REF!="No Data",1,IF(#REF!&lt;&gt;"",1,0))</f>
        <v>#REF!</v>
      </c>
      <c r="V135" s="208" t="e">
        <f>IF('Crisis Indicator Data'!#REF!="No Data",1,IF(#REF!&lt;&gt;"",1,0))</f>
        <v>#REF!</v>
      </c>
      <c r="W135" s="208" t="e">
        <f>IF('Crisis Indicator Data'!#REF!="No Data",1,IF(#REF!&lt;&gt;"",1,0))</f>
        <v>#REF!</v>
      </c>
      <c r="X135" s="208" t="e">
        <f>IF('Crisis Indicator Data'!#REF!="No Data",1,IF(#REF!&lt;&gt;"",1,0))</f>
        <v>#REF!</v>
      </c>
      <c r="Y135" s="208" t="e">
        <f>IF('Crisis Indicator Data'!#REF!="No Data",1,IF(#REF!&lt;&gt;"",1,0))</f>
        <v>#REF!</v>
      </c>
      <c r="Z135" s="208" t="e">
        <f>IF('Crisis Indicator Data'!#REF!="No Data",1,IF(#REF!&lt;&gt;"",1,0))</f>
        <v>#REF!</v>
      </c>
      <c r="AA135" s="208" t="e">
        <f>IF('Crisis Indicator Data'!#REF!="No Data",1,IF(#REF!&lt;&gt;"",1,0))</f>
        <v>#REF!</v>
      </c>
      <c r="AB135" s="208" t="e">
        <f>IF('Crisis Indicator Data'!#REF!="No Data",1,IF(#REF!&lt;&gt;"",1,0))</f>
        <v>#REF!</v>
      </c>
      <c r="AC135" s="208" t="e">
        <f>IF('Crisis Indicator Data'!#REF!="No Data",1,IF(#REF!&lt;&gt;"",1,0))</f>
        <v>#REF!</v>
      </c>
      <c r="AD135" s="208" t="e">
        <f>IF('Crisis Indicator Data'!#REF!="No Data",1,IF(#REF!&lt;&gt;"",1,0))</f>
        <v>#REF!</v>
      </c>
      <c r="AE135" s="208" t="e">
        <f>IF('Crisis Indicator Data'!#REF!="No Data",1,IF(#REF!&lt;&gt;"",1,0))</f>
        <v>#REF!</v>
      </c>
      <c r="AF135" s="208" t="e">
        <f>IF('Crisis Indicator Data'!#REF!="No Data",1,IF(#REF!&lt;&gt;"",1,0))</f>
        <v>#REF!</v>
      </c>
      <c r="AG135" s="208" t="e">
        <f>IF('Crisis Indicator Data'!#REF!="No Data",1,IF(#REF!&lt;&gt;"",1,0))</f>
        <v>#REF!</v>
      </c>
      <c r="AH135" s="208" t="e">
        <f>IF('Crisis Indicator Data'!#REF!="No Data",1,IF(#REF!&lt;&gt;"",1,0))</f>
        <v>#REF!</v>
      </c>
      <c r="AI135" s="208" t="e">
        <f>IF('Crisis Indicator Data'!#REF!="No Data",1,IF(#REF!&lt;&gt;"",1,0))</f>
        <v>#REF!</v>
      </c>
      <c r="AJ135" s="208" t="e">
        <f>IF('Crisis Indicator Data'!#REF!="No Data",1,IF(#REF!&lt;&gt;"",1,0))</f>
        <v>#REF!</v>
      </c>
      <c r="AK135" s="208" t="e">
        <f>IF('Crisis Indicator Data'!#REF!="No Data",1,IF(#REF!&lt;&gt;"",1,0))</f>
        <v>#REF!</v>
      </c>
      <c r="AL135" s="208" t="e">
        <f>IF('Crisis Indicator Data'!#REF!="No Data",1,IF(#REF!&lt;&gt;"",1,0))</f>
        <v>#REF!</v>
      </c>
      <c r="AM135" s="208" t="e">
        <f>IF('Crisis Indicator Data'!#REF!="No Data",1,IF(#REF!&lt;&gt;"",1,0))</f>
        <v>#REF!</v>
      </c>
      <c r="AN135" s="208" t="e">
        <f>IF('Crisis Indicator Data'!#REF!="No Data",1,IF(#REF!&lt;&gt;"",1,0))</f>
        <v>#REF!</v>
      </c>
      <c r="AO135" s="208" t="e">
        <f>IF('Crisis Indicator Data'!#REF!="No Data",1,IF(#REF!&lt;&gt;"",1,0))</f>
        <v>#REF!</v>
      </c>
      <c r="AP135" s="208" t="e">
        <f>IF('Crisis Indicator Data'!#REF!="No Data",1,IF(#REF!&lt;&gt;"",1,0))</f>
        <v>#REF!</v>
      </c>
      <c r="AQ135" s="208" t="e">
        <f>IF('Crisis Indicator Data'!#REF!="No Data",1,IF(#REF!&lt;&gt;"",1,0))</f>
        <v>#REF!</v>
      </c>
      <c r="AR135" s="208" t="e">
        <f>IF('Crisis Indicator Data'!#REF!="No Data",1,IF(#REF!&lt;&gt;"",1,0))</f>
        <v>#REF!</v>
      </c>
      <c r="AS135" s="208" t="e">
        <f>IF('Crisis Indicator Data'!#REF!="No Data",1,IF(#REF!&lt;&gt;"",1,0))</f>
        <v>#REF!</v>
      </c>
      <c r="AT135" s="208" t="e">
        <f>IF('Crisis Indicator Data'!#REF!="No Data",1,IF(#REF!&lt;&gt;"",1,0))</f>
        <v>#REF!</v>
      </c>
      <c r="AU135" s="208" t="e">
        <f>IF('Crisis Indicator Data'!#REF!="No Data",1,IF(#REF!&lt;&gt;"",1,0))</f>
        <v>#REF!</v>
      </c>
      <c r="AV135" s="208" t="e">
        <f>IF('Crisis Indicator Data'!#REF!="No Data",1,IF(#REF!&lt;&gt;"",1,0))</f>
        <v>#REF!</v>
      </c>
      <c r="AW135" s="208" t="e">
        <f>IF('Crisis Indicator Data'!#REF!="No Data",1,IF(#REF!&lt;&gt;"",1,0))</f>
        <v>#REF!</v>
      </c>
      <c r="AX135" s="208" t="e">
        <f>IF('Crisis Indicator Data'!#REF!="No Data",1,IF(#REF!&lt;&gt;"",1,0))</f>
        <v>#REF!</v>
      </c>
      <c r="AY135" s="208" t="e">
        <f>IF('Crisis Indicator Data'!#REF!="No Data",1,IF(#REF!&lt;&gt;"",1,0))</f>
        <v>#REF!</v>
      </c>
      <c r="AZ135" s="208" t="e">
        <f>IF('Crisis Indicator Data'!#REF!="No Data",1,IF(#REF!&lt;&gt;"",1,0))</f>
        <v>#REF!</v>
      </c>
      <c r="BA135" t="e">
        <f t="shared" si="8"/>
        <v>#REF!</v>
      </c>
      <c r="BB135" s="22" t="e">
        <f t="shared" si="9"/>
        <v>#REF!</v>
      </c>
    </row>
    <row r="136" spans="1:54" x14ac:dyDescent="0.35">
      <c r="A136" t="s">
        <v>7585</v>
      </c>
      <c r="B136" s="208" t="e">
        <f>IF('Crisis Indicator Data'!#REF!="No Data",1,IF(#REF!&lt;&gt;"",1,0))</f>
        <v>#REF!</v>
      </c>
      <c r="C136" s="208" t="e">
        <f>IF('Crisis Indicator Data'!#REF!="No Data",1,IF(#REF!&lt;&gt;"",1,0))</f>
        <v>#REF!</v>
      </c>
      <c r="D136" s="208" t="e">
        <f>IF('Crisis Indicator Data'!#REF!="No Data",1,IF(#REF!&lt;&gt;"",1,0))</f>
        <v>#REF!</v>
      </c>
      <c r="E136" s="208" t="e">
        <f>IF('Crisis Indicator Data'!#REF!="No Data",1,IF(#REF!&lt;&gt;"",1,0))</f>
        <v>#REF!</v>
      </c>
      <c r="F136" s="208" t="e">
        <f>IF('Crisis Indicator Data'!#REF!="No Data",1,IF(#REF!&lt;&gt;"",1,0))</f>
        <v>#REF!</v>
      </c>
      <c r="G136" s="208" t="e">
        <f>IF('Crisis Indicator Data'!#REF!="No Data",1,IF(#REF!&lt;&gt;"",1,0))</f>
        <v>#REF!</v>
      </c>
      <c r="H136" s="208" t="e">
        <f>IF('Crisis Indicator Data'!#REF!="No Data",1,IF(#REF!&lt;&gt;"",1,0))</f>
        <v>#REF!</v>
      </c>
      <c r="I136" s="208" t="e">
        <f>IF('Crisis Indicator Data'!#REF!="No Data",1,IF(#REF!&lt;&gt;"",1,0))</f>
        <v>#REF!</v>
      </c>
      <c r="J136" s="208" t="e">
        <f>IF('Crisis Indicator Data'!#REF!="No Data",1,IF(#REF!&lt;&gt;"",1,0))</f>
        <v>#REF!</v>
      </c>
      <c r="K136" s="208" t="e">
        <f>IF('Crisis Indicator Data'!#REF!="No Data",1,IF(#REF!&lt;&gt;"",1,0))</f>
        <v>#REF!</v>
      </c>
      <c r="L136" s="208" t="e">
        <f>IF('Crisis Indicator Data'!#REF!="No Data",1,IF(#REF!&lt;&gt;"",1,0))</f>
        <v>#REF!</v>
      </c>
      <c r="M136" s="208" t="e">
        <f>IF('Crisis Indicator Data'!#REF!="No Data",1,IF(#REF!&lt;&gt;"",1,0))</f>
        <v>#REF!</v>
      </c>
      <c r="N136" s="208" t="e">
        <f>IF('Crisis Indicator Data'!#REF!="No Data",1,IF(#REF!&lt;&gt;"",1,0))</f>
        <v>#REF!</v>
      </c>
      <c r="O136" s="208" t="e">
        <f>IF('Crisis Indicator Data'!#REF!="No Data",1,IF(#REF!&lt;&gt;"",1,0))</f>
        <v>#REF!</v>
      </c>
      <c r="P136" s="208" t="e">
        <f>IF('Crisis Indicator Data'!#REF!="No Data",1,IF(#REF!&lt;&gt;"",1,0))</f>
        <v>#REF!</v>
      </c>
      <c r="Q136" s="208" t="e">
        <f>IF('Crisis Indicator Data'!#REF!="No Data",1,IF(#REF!&lt;&gt;"",1,0))</f>
        <v>#REF!</v>
      </c>
      <c r="R136" s="208" t="e">
        <f>IF('Crisis Indicator Data'!#REF!="No Data",1,IF(#REF!&lt;&gt;"",1,0))</f>
        <v>#REF!</v>
      </c>
      <c r="S136" s="208" t="e">
        <f>IF('Crisis Indicator Data'!#REF!="No Data",1,IF(#REF!&lt;&gt;"",1,0))</f>
        <v>#REF!</v>
      </c>
      <c r="T136" s="208" t="e">
        <f>IF('Crisis Indicator Data'!#REF!="No Data",1,IF(#REF!&lt;&gt;"",1,0))</f>
        <v>#REF!</v>
      </c>
      <c r="U136" s="208" t="e">
        <f>IF('Crisis Indicator Data'!#REF!="No Data",1,IF(#REF!&lt;&gt;"",1,0))</f>
        <v>#REF!</v>
      </c>
      <c r="V136" s="208" t="e">
        <f>IF('Crisis Indicator Data'!#REF!="No Data",1,IF(#REF!&lt;&gt;"",1,0))</f>
        <v>#REF!</v>
      </c>
      <c r="W136" s="208" t="e">
        <f>IF('Crisis Indicator Data'!#REF!="No Data",1,IF(#REF!&lt;&gt;"",1,0))</f>
        <v>#REF!</v>
      </c>
      <c r="X136" s="208" t="e">
        <f>IF('Crisis Indicator Data'!#REF!="No Data",1,IF(#REF!&lt;&gt;"",1,0))</f>
        <v>#REF!</v>
      </c>
      <c r="Y136" s="208" t="e">
        <f>IF('Crisis Indicator Data'!#REF!="No Data",1,IF(#REF!&lt;&gt;"",1,0))</f>
        <v>#REF!</v>
      </c>
      <c r="Z136" s="208" t="e">
        <f>IF('Crisis Indicator Data'!#REF!="No Data",1,IF(#REF!&lt;&gt;"",1,0))</f>
        <v>#REF!</v>
      </c>
      <c r="AA136" s="208" t="e">
        <f>IF('Crisis Indicator Data'!#REF!="No Data",1,IF(#REF!&lt;&gt;"",1,0))</f>
        <v>#REF!</v>
      </c>
      <c r="AB136" s="208" t="e">
        <f>IF('Crisis Indicator Data'!#REF!="No Data",1,IF(#REF!&lt;&gt;"",1,0))</f>
        <v>#REF!</v>
      </c>
      <c r="AC136" s="208" t="e">
        <f>IF('Crisis Indicator Data'!#REF!="No Data",1,IF(#REF!&lt;&gt;"",1,0))</f>
        <v>#REF!</v>
      </c>
      <c r="AD136" s="208" t="e">
        <f>IF('Crisis Indicator Data'!#REF!="No Data",1,IF(#REF!&lt;&gt;"",1,0))</f>
        <v>#REF!</v>
      </c>
      <c r="AE136" s="208" t="e">
        <f>IF('Crisis Indicator Data'!#REF!="No Data",1,IF(#REF!&lt;&gt;"",1,0))</f>
        <v>#REF!</v>
      </c>
      <c r="AF136" s="208" t="e">
        <f>IF('Crisis Indicator Data'!#REF!="No Data",1,IF(#REF!&lt;&gt;"",1,0))</f>
        <v>#REF!</v>
      </c>
      <c r="AG136" s="208" t="e">
        <f>IF('Crisis Indicator Data'!#REF!="No Data",1,IF(#REF!&lt;&gt;"",1,0))</f>
        <v>#REF!</v>
      </c>
      <c r="AH136" s="208" t="e">
        <f>IF('Crisis Indicator Data'!#REF!="No Data",1,IF(#REF!&lt;&gt;"",1,0))</f>
        <v>#REF!</v>
      </c>
      <c r="AI136" s="208" t="e">
        <f>IF('Crisis Indicator Data'!#REF!="No Data",1,IF(#REF!&lt;&gt;"",1,0))</f>
        <v>#REF!</v>
      </c>
      <c r="AJ136" s="208" t="e">
        <f>IF('Crisis Indicator Data'!#REF!="No Data",1,IF(#REF!&lt;&gt;"",1,0))</f>
        <v>#REF!</v>
      </c>
      <c r="AK136" s="208" t="e">
        <f>IF('Crisis Indicator Data'!#REF!="No Data",1,IF(#REF!&lt;&gt;"",1,0))</f>
        <v>#REF!</v>
      </c>
      <c r="AL136" s="208" t="e">
        <f>IF('Crisis Indicator Data'!#REF!="No Data",1,IF(#REF!&lt;&gt;"",1,0))</f>
        <v>#REF!</v>
      </c>
      <c r="AM136" s="208" t="e">
        <f>IF('Crisis Indicator Data'!#REF!="No Data",1,IF(#REF!&lt;&gt;"",1,0))</f>
        <v>#REF!</v>
      </c>
      <c r="AN136" s="208" t="e">
        <f>IF('Crisis Indicator Data'!#REF!="No Data",1,IF(#REF!&lt;&gt;"",1,0))</f>
        <v>#REF!</v>
      </c>
      <c r="AO136" s="208" t="e">
        <f>IF('Crisis Indicator Data'!#REF!="No Data",1,IF(#REF!&lt;&gt;"",1,0))</f>
        <v>#REF!</v>
      </c>
      <c r="AP136" s="208" t="e">
        <f>IF('Crisis Indicator Data'!#REF!="No Data",1,IF(#REF!&lt;&gt;"",1,0))</f>
        <v>#REF!</v>
      </c>
      <c r="AQ136" s="208" t="e">
        <f>IF('Crisis Indicator Data'!#REF!="No Data",1,IF(#REF!&lt;&gt;"",1,0))</f>
        <v>#REF!</v>
      </c>
      <c r="AR136" s="208" t="e">
        <f>IF('Crisis Indicator Data'!#REF!="No Data",1,IF(#REF!&lt;&gt;"",1,0))</f>
        <v>#REF!</v>
      </c>
      <c r="AS136" s="208" t="e">
        <f>IF('Crisis Indicator Data'!#REF!="No Data",1,IF(#REF!&lt;&gt;"",1,0))</f>
        <v>#REF!</v>
      </c>
      <c r="AT136" s="208" t="e">
        <f>IF('Crisis Indicator Data'!#REF!="No Data",1,IF(#REF!&lt;&gt;"",1,0))</f>
        <v>#REF!</v>
      </c>
      <c r="AU136" s="208" t="e">
        <f>IF('Crisis Indicator Data'!#REF!="No Data",1,IF(#REF!&lt;&gt;"",1,0))</f>
        <v>#REF!</v>
      </c>
      <c r="AV136" s="208" t="e">
        <f>IF('Crisis Indicator Data'!#REF!="No Data",1,IF(#REF!&lt;&gt;"",1,0))</f>
        <v>#REF!</v>
      </c>
      <c r="AW136" s="208" t="e">
        <f>IF('Crisis Indicator Data'!#REF!="No Data",1,IF(#REF!&lt;&gt;"",1,0))</f>
        <v>#REF!</v>
      </c>
      <c r="AX136" s="208" t="e">
        <f>IF('Crisis Indicator Data'!#REF!="No Data",1,IF(#REF!&lt;&gt;"",1,0))</f>
        <v>#REF!</v>
      </c>
      <c r="AY136" s="208" t="e">
        <f>IF('Crisis Indicator Data'!#REF!="No Data",1,IF(#REF!&lt;&gt;"",1,0))</f>
        <v>#REF!</v>
      </c>
      <c r="AZ136" s="208" t="e">
        <f>IF('Crisis Indicator Data'!#REF!="No Data",1,IF(#REF!&lt;&gt;"",1,0))</f>
        <v>#REF!</v>
      </c>
      <c r="BA136" t="e">
        <f t="shared" si="8"/>
        <v>#REF!</v>
      </c>
      <c r="BB136" s="22" t="e">
        <f t="shared" si="9"/>
        <v>#REF!</v>
      </c>
    </row>
    <row r="137" spans="1:54" x14ac:dyDescent="0.35">
      <c r="A137" t="s">
        <v>7587</v>
      </c>
      <c r="B137" s="208" t="e">
        <f>IF('Crisis Indicator Data'!#REF!="No Data",1,IF(#REF!&lt;&gt;"",1,0))</f>
        <v>#REF!</v>
      </c>
      <c r="C137" s="208" t="e">
        <f>IF('Crisis Indicator Data'!#REF!="No Data",1,IF(#REF!&lt;&gt;"",1,0))</f>
        <v>#REF!</v>
      </c>
      <c r="D137" s="208" t="e">
        <f>IF('Crisis Indicator Data'!#REF!="No Data",1,IF(#REF!&lt;&gt;"",1,0))</f>
        <v>#REF!</v>
      </c>
      <c r="E137" s="208" t="e">
        <f>IF('Crisis Indicator Data'!#REF!="No Data",1,IF(#REF!&lt;&gt;"",1,0))</f>
        <v>#REF!</v>
      </c>
      <c r="F137" s="208" t="e">
        <f>IF('Crisis Indicator Data'!#REF!="No Data",1,IF(#REF!&lt;&gt;"",1,0))</f>
        <v>#REF!</v>
      </c>
      <c r="G137" s="208" t="e">
        <f>IF('Crisis Indicator Data'!#REF!="No Data",1,IF(#REF!&lt;&gt;"",1,0))</f>
        <v>#REF!</v>
      </c>
      <c r="H137" s="208" t="e">
        <f>IF('Crisis Indicator Data'!#REF!="No Data",1,IF(#REF!&lt;&gt;"",1,0))</f>
        <v>#REF!</v>
      </c>
      <c r="I137" s="208" t="e">
        <f>IF('Crisis Indicator Data'!#REF!="No Data",1,IF(#REF!&lt;&gt;"",1,0))</f>
        <v>#REF!</v>
      </c>
      <c r="J137" s="208" t="e">
        <f>IF('Crisis Indicator Data'!#REF!="No Data",1,IF(#REF!&lt;&gt;"",1,0))</f>
        <v>#REF!</v>
      </c>
      <c r="K137" s="208" t="e">
        <f>IF('Crisis Indicator Data'!#REF!="No Data",1,IF(#REF!&lt;&gt;"",1,0))</f>
        <v>#REF!</v>
      </c>
      <c r="L137" s="208" t="e">
        <f>IF('Crisis Indicator Data'!#REF!="No Data",1,IF(#REF!&lt;&gt;"",1,0))</f>
        <v>#REF!</v>
      </c>
      <c r="M137" s="208" t="e">
        <f>IF('Crisis Indicator Data'!#REF!="No Data",1,IF(#REF!&lt;&gt;"",1,0))</f>
        <v>#REF!</v>
      </c>
      <c r="N137" s="208" t="e">
        <f>IF('Crisis Indicator Data'!#REF!="No Data",1,IF(#REF!&lt;&gt;"",1,0))</f>
        <v>#REF!</v>
      </c>
      <c r="O137" s="208" t="e">
        <f>IF('Crisis Indicator Data'!#REF!="No Data",1,IF(#REF!&lt;&gt;"",1,0))</f>
        <v>#REF!</v>
      </c>
      <c r="P137" s="208" t="e">
        <f>IF('Crisis Indicator Data'!#REF!="No Data",1,IF(#REF!&lt;&gt;"",1,0))</f>
        <v>#REF!</v>
      </c>
      <c r="Q137" s="208" t="e">
        <f>IF('Crisis Indicator Data'!#REF!="No Data",1,IF(#REF!&lt;&gt;"",1,0))</f>
        <v>#REF!</v>
      </c>
      <c r="R137" s="208" t="e">
        <f>IF('Crisis Indicator Data'!#REF!="No Data",1,IF(#REF!&lt;&gt;"",1,0))</f>
        <v>#REF!</v>
      </c>
      <c r="S137" s="208" t="e">
        <f>IF('Crisis Indicator Data'!#REF!="No Data",1,IF(#REF!&lt;&gt;"",1,0))</f>
        <v>#REF!</v>
      </c>
      <c r="T137" s="208" t="e">
        <f>IF('Crisis Indicator Data'!#REF!="No Data",1,IF(#REF!&lt;&gt;"",1,0))</f>
        <v>#REF!</v>
      </c>
      <c r="U137" s="208" t="e">
        <f>IF('Crisis Indicator Data'!#REF!="No Data",1,IF(#REF!&lt;&gt;"",1,0))</f>
        <v>#REF!</v>
      </c>
      <c r="V137" s="208" t="e">
        <f>IF('Crisis Indicator Data'!#REF!="No Data",1,IF(#REF!&lt;&gt;"",1,0))</f>
        <v>#REF!</v>
      </c>
      <c r="W137" s="208" t="e">
        <f>IF('Crisis Indicator Data'!#REF!="No Data",1,IF(#REF!&lt;&gt;"",1,0))</f>
        <v>#REF!</v>
      </c>
      <c r="X137" s="208" t="e">
        <f>IF('Crisis Indicator Data'!#REF!="No Data",1,IF(#REF!&lt;&gt;"",1,0))</f>
        <v>#REF!</v>
      </c>
      <c r="Y137" s="208" t="e">
        <f>IF('Crisis Indicator Data'!#REF!="No Data",1,IF(#REF!&lt;&gt;"",1,0))</f>
        <v>#REF!</v>
      </c>
      <c r="Z137" s="208" t="e">
        <f>IF('Crisis Indicator Data'!#REF!="No Data",1,IF(#REF!&lt;&gt;"",1,0))</f>
        <v>#REF!</v>
      </c>
      <c r="AA137" s="208" t="e">
        <f>IF('Crisis Indicator Data'!#REF!="No Data",1,IF(#REF!&lt;&gt;"",1,0))</f>
        <v>#REF!</v>
      </c>
      <c r="AB137" s="208" t="e">
        <f>IF('Crisis Indicator Data'!#REF!="No Data",1,IF(#REF!&lt;&gt;"",1,0))</f>
        <v>#REF!</v>
      </c>
      <c r="AC137" s="208" t="e">
        <f>IF('Crisis Indicator Data'!#REF!="No Data",1,IF(#REF!&lt;&gt;"",1,0))</f>
        <v>#REF!</v>
      </c>
      <c r="AD137" s="208" t="e">
        <f>IF('Crisis Indicator Data'!#REF!="No Data",1,IF(#REF!&lt;&gt;"",1,0))</f>
        <v>#REF!</v>
      </c>
      <c r="AE137" s="208" t="e">
        <f>IF('Crisis Indicator Data'!#REF!="No Data",1,IF(#REF!&lt;&gt;"",1,0))</f>
        <v>#REF!</v>
      </c>
      <c r="AF137" s="208" t="e">
        <f>IF('Crisis Indicator Data'!#REF!="No Data",1,IF(#REF!&lt;&gt;"",1,0))</f>
        <v>#REF!</v>
      </c>
      <c r="AG137" s="208" t="e">
        <f>IF('Crisis Indicator Data'!#REF!="No Data",1,IF(#REF!&lt;&gt;"",1,0))</f>
        <v>#REF!</v>
      </c>
      <c r="AH137" s="208" t="e">
        <f>IF('Crisis Indicator Data'!#REF!="No Data",1,IF(#REF!&lt;&gt;"",1,0))</f>
        <v>#REF!</v>
      </c>
      <c r="AI137" s="208" t="e">
        <f>IF('Crisis Indicator Data'!#REF!="No Data",1,IF(#REF!&lt;&gt;"",1,0))</f>
        <v>#REF!</v>
      </c>
      <c r="AJ137" s="208" t="e">
        <f>IF('Crisis Indicator Data'!#REF!="No Data",1,IF(#REF!&lt;&gt;"",1,0))</f>
        <v>#REF!</v>
      </c>
      <c r="AK137" s="208" t="e">
        <f>IF('Crisis Indicator Data'!#REF!="No Data",1,IF(#REF!&lt;&gt;"",1,0))</f>
        <v>#REF!</v>
      </c>
      <c r="AL137" s="208" t="e">
        <f>IF('Crisis Indicator Data'!#REF!="No Data",1,IF(#REF!&lt;&gt;"",1,0))</f>
        <v>#REF!</v>
      </c>
      <c r="AM137" s="208" t="e">
        <f>IF('Crisis Indicator Data'!#REF!="No Data",1,IF(#REF!&lt;&gt;"",1,0))</f>
        <v>#REF!</v>
      </c>
      <c r="AN137" s="208" t="e">
        <f>IF('Crisis Indicator Data'!#REF!="No Data",1,IF(#REF!&lt;&gt;"",1,0))</f>
        <v>#REF!</v>
      </c>
      <c r="AO137" s="208" t="e">
        <f>IF('Crisis Indicator Data'!#REF!="No Data",1,IF(#REF!&lt;&gt;"",1,0))</f>
        <v>#REF!</v>
      </c>
      <c r="AP137" s="208" t="e">
        <f>IF('Crisis Indicator Data'!#REF!="No Data",1,IF(#REF!&lt;&gt;"",1,0))</f>
        <v>#REF!</v>
      </c>
      <c r="AQ137" s="208" t="e">
        <f>IF('Crisis Indicator Data'!#REF!="No Data",1,IF(#REF!&lt;&gt;"",1,0))</f>
        <v>#REF!</v>
      </c>
      <c r="AR137" s="208" t="e">
        <f>IF('Crisis Indicator Data'!#REF!="No Data",1,IF(#REF!&lt;&gt;"",1,0))</f>
        <v>#REF!</v>
      </c>
      <c r="AS137" s="208" t="e">
        <f>IF('Crisis Indicator Data'!#REF!="No Data",1,IF(#REF!&lt;&gt;"",1,0))</f>
        <v>#REF!</v>
      </c>
      <c r="AT137" s="208" t="e">
        <f>IF('Crisis Indicator Data'!#REF!="No Data",1,IF(#REF!&lt;&gt;"",1,0))</f>
        <v>#REF!</v>
      </c>
      <c r="AU137" s="208" t="e">
        <f>IF('Crisis Indicator Data'!#REF!="No Data",1,IF(#REF!&lt;&gt;"",1,0))</f>
        <v>#REF!</v>
      </c>
      <c r="AV137" s="208" t="e">
        <f>IF('Crisis Indicator Data'!#REF!="No Data",1,IF(#REF!&lt;&gt;"",1,0))</f>
        <v>#REF!</v>
      </c>
      <c r="AW137" s="208" t="e">
        <f>IF('Crisis Indicator Data'!#REF!="No Data",1,IF(#REF!&lt;&gt;"",1,0))</f>
        <v>#REF!</v>
      </c>
      <c r="AX137" s="208" t="e">
        <f>IF('Crisis Indicator Data'!#REF!="No Data",1,IF(#REF!&lt;&gt;"",1,0))</f>
        <v>#REF!</v>
      </c>
      <c r="AY137" s="208" t="e">
        <f>IF('Crisis Indicator Data'!#REF!="No Data",1,IF(#REF!&lt;&gt;"",1,0))</f>
        <v>#REF!</v>
      </c>
      <c r="AZ137" s="208" t="e">
        <f>IF('Crisis Indicator Data'!#REF!="No Data",1,IF(#REF!&lt;&gt;"",1,0))</f>
        <v>#REF!</v>
      </c>
      <c r="BA137" t="e">
        <f t="shared" si="8"/>
        <v>#REF!</v>
      </c>
      <c r="BB137" s="22" t="e">
        <f t="shared" si="9"/>
        <v>#REF!</v>
      </c>
    </row>
    <row r="138" spans="1:54" x14ac:dyDescent="0.35">
      <c r="A138" t="s">
        <v>7589</v>
      </c>
      <c r="B138" s="208" t="e">
        <f>IF('Crisis Indicator Data'!#REF!="No Data",1,IF(#REF!&lt;&gt;"",1,0))</f>
        <v>#REF!</v>
      </c>
      <c r="C138" s="208" t="e">
        <f>IF('Crisis Indicator Data'!#REF!="No Data",1,IF(#REF!&lt;&gt;"",1,0))</f>
        <v>#REF!</v>
      </c>
      <c r="D138" s="208" t="e">
        <f>IF('Crisis Indicator Data'!#REF!="No Data",1,IF(#REF!&lt;&gt;"",1,0))</f>
        <v>#REF!</v>
      </c>
      <c r="E138" s="208" t="e">
        <f>IF('Crisis Indicator Data'!#REF!="No Data",1,IF(#REF!&lt;&gt;"",1,0))</f>
        <v>#REF!</v>
      </c>
      <c r="F138" s="208" t="e">
        <f>IF('Crisis Indicator Data'!#REF!="No Data",1,IF(#REF!&lt;&gt;"",1,0))</f>
        <v>#REF!</v>
      </c>
      <c r="G138" s="208" t="e">
        <f>IF('Crisis Indicator Data'!#REF!="No Data",1,IF(#REF!&lt;&gt;"",1,0))</f>
        <v>#REF!</v>
      </c>
      <c r="H138" s="208" t="e">
        <f>IF('Crisis Indicator Data'!#REF!="No Data",1,IF(#REF!&lt;&gt;"",1,0))</f>
        <v>#REF!</v>
      </c>
      <c r="I138" s="208" t="e">
        <f>IF('Crisis Indicator Data'!#REF!="No Data",1,IF(#REF!&lt;&gt;"",1,0))</f>
        <v>#REF!</v>
      </c>
      <c r="J138" s="208" t="e">
        <f>IF('Crisis Indicator Data'!#REF!="No Data",1,IF(#REF!&lt;&gt;"",1,0))</f>
        <v>#REF!</v>
      </c>
      <c r="K138" s="208" t="e">
        <f>IF('Crisis Indicator Data'!#REF!="No Data",1,IF(#REF!&lt;&gt;"",1,0))</f>
        <v>#REF!</v>
      </c>
      <c r="L138" s="208" t="e">
        <f>IF('Crisis Indicator Data'!#REF!="No Data",1,IF(#REF!&lt;&gt;"",1,0))</f>
        <v>#REF!</v>
      </c>
      <c r="M138" s="208" t="e">
        <f>IF('Crisis Indicator Data'!#REF!="No Data",1,IF(#REF!&lt;&gt;"",1,0))</f>
        <v>#REF!</v>
      </c>
      <c r="N138" s="208" t="e">
        <f>IF('Crisis Indicator Data'!#REF!="No Data",1,IF(#REF!&lt;&gt;"",1,0))</f>
        <v>#REF!</v>
      </c>
      <c r="O138" s="208" t="e">
        <f>IF('Crisis Indicator Data'!#REF!="No Data",1,IF(#REF!&lt;&gt;"",1,0))</f>
        <v>#REF!</v>
      </c>
      <c r="P138" s="208" t="e">
        <f>IF('Crisis Indicator Data'!#REF!="No Data",1,IF(#REF!&lt;&gt;"",1,0))</f>
        <v>#REF!</v>
      </c>
      <c r="Q138" s="208" t="e">
        <f>IF('Crisis Indicator Data'!#REF!="No Data",1,IF(#REF!&lt;&gt;"",1,0))</f>
        <v>#REF!</v>
      </c>
      <c r="R138" s="208" t="e">
        <f>IF('Crisis Indicator Data'!#REF!="No Data",1,IF(#REF!&lt;&gt;"",1,0))</f>
        <v>#REF!</v>
      </c>
      <c r="S138" s="208" t="e">
        <f>IF('Crisis Indicator Data'!#REF!="No Data",1,IF(#REF!&lt;&gt;"",1,0))</f>
        <v>#REF!</v>
      </c>
      <c r="T138" s="208" t="e">
        <f>IF('Crisis Indicator Data'!#REF!="No Data",1,IF(#REF!&lt;&gt;"",1,0))</f>
        <v>#REF!</v>
      </c>
      <c r="U138" s="208" t="e">
        <f>IF('Crisis Indicator Data'!#REF!="No Data",1,IF(#REF!&lt;&gt;"",1,0))</f>
        <v>#REF!</v>
      </c>
      <c r="V138" s="208" t="e">
        <f>IF('Crisis Indicator Data'!#REF!="No Data",1,IF(#REF!&lt;&gt;"",1,0))</f>
        <v>#REF!</v>
      </c>
      <c r="W138" s="208" t="e">
        <f>IF('Crisis Indicator Data'!#REF!="No Data",1,IF(#REF!&lt;&gt;"",1,0))</f>
        <v>#REF!</v>
      </c>
      <c r="X138" s="208" t="e">
        <f>IF('Crisis Indicator Data'!#REF!="No Data",1,IF(#REF!&lt;&gt;"",1,0))</f>
        <v>#REF!</v>
      </c>
      <c r="Y138" s="208" t="e">
        <f>IF('Crisis Indicator Data'!#REF!="No Data",1,IF(#REF!&lt;&gt;"",1,0))</f>
        <v>#REF!</v>
      </c>
      <c r="Z138" s="208" t="e">
        <f>IF('Crisis Indicator Data'!#REF!="No Data",1,IF(#REF!&lt;&gt;"",1,0))</f>
        <v>#REF!</v>
      </c>
      <c r="AA138" s="208" t="e">
        <f>IF('Crisis Indicator Data'!#REF!="No Data",1,IF(#REF!&lt;&gt;"",1,0))</f>
        <v>#REF!</v>
      </c>
      <c r="AB138" s="208" t="e">
        <f>IF('Crisis Indicator Data'!#REF!="No Data",1,IF(#REF!&lt;&gt;"",1,0))</f>
        <v>#REF!</v>
      </c>
      <c r="AC138" s="208" t="e">
        <f>IF('Crisis Indicator Data'!#REF!="No Data",1,IF(#REF!&lt;&gt;"",1,0))</f>
        <v>#REF!</v>
      </c>
      <c r="AD138" s="208" t="e">
        <f>IF('Crisis Indicator Data'!#REF!="No Data",1,IF(#REF!&lt;&gt;"",1,0))</f>
        <v>#REF!</v>
      </c>
      <c r="AE138" s="208" t="e">
        <f>IF('Crisis Indicator Data'!#REF!="No Data",1,IF(#REF!&lt;&gt;"",1,0))</f>
        <v>#REF!</v>
      </c>
      <c r="AF138" s="208" t="e">
        <f>IF('Crisis Indicator Data'!#REF!="No Data",1,IF(#REF!&lt;&gt;"",1,0))</f>
        <v>#REF!</v>
      </c>
      <c r="AG138" s="208" t="e">
        <f>IF('Crisis Indicator Data'!#REF!="No Data",1,IF(#REF!&lt;&gt;"",1,0))</f>
        <v>#REF!</v>
      </c>
      <c r="AH138" s="208" t="e">
        <f>IF('Crisis Indicator Data'!#REF!="No Data",1,IF(#REF!&lt;&gt;"",1,0))</f>
        <v>#REF!</v>
      </c>
      <c r="AI138" s="208" t="e">
        <f>IF('Crisis Indicator Data'!#REF!="No Data",1,IF(#REF!&lt;&gt;"",1,0))</f>
        <v>#REF!</v>
      </c>
      <c r="AJ138" s="208" t="e">
        <f>IF('Crisis Indicator Data'!#REF!="No Data",1,IF(#REF!&lt;&gt;"",1,0))</f>
        <v>#REF!</v>
      </c>
      <c r="AK138" s="208" t="e">
        <f>IF('Crisis Indicator Data'!#REF!="No Data",1,IF(#REF!&lt;&gt;"",1,0))</f>
        <v>#REF!</v>
      </c>
      <c r="AL138" s="208" t="e">
        <f>IF('Crisis Indicator Data'!#REF!="No Data",1,IF(#REF!&lt;&gt;"",1,0))</f>
        <v>#REF!</v>
      </c>
      <c r="AM138" s="208" t="e">
        <f>IF('Crisis Indicator Data'!#REF!="No Data",1,IF(#REF!&lt;&gt;"",1,0))</f>
        <v>#REF!</v>
      </c>
      <c r="AN138" s="208" t="e">
        <f>IF('Crisis Indicator Data'!#REF!="No Data",1,IF(#REF!&lt;&gt;"",1,0))</f>
        <v>#REF!</v>
      </c>
      <c r="AO138" s="208" t="e">
        <f>IF('Crisis Indicator Data'!#REF!="No Data",1,IF(#REF!&lt;&gt;"",1,0))</f>
        <v>#REF!</v>
      </c>
      <c r="AP138" s="208" t="e">
        <f>IF('Crisis Indicator Data'!#REF!="No Data",1,IF(#REF!&lt;&gt;"",1,0))</f>
        <v>#REF!</v>
      </c>
      <c r="AQ138" s="208" t="e">
        <f>IF('Crisis Indicator Data'!#REF!="No Data",1,IF(#REF!&lt;&gt;"",1,0))</f>
        <v>#REF!</v>
      </c>
      <c r="AR138" s="208" t="e">
        <f>IF('Crisis Indicator Data'!#REF!="No Data",1,IF(#REF!&lt;&gt;"",1,0))</f>
        <v>#REF!</v>
      </c>
      <c r="AS138" s="208" t="e">
        <f>IF('Crisis Indicator Data'!#REF!="No Data",1,IF(#REF!&lt;&gt;"",1,0))</f>
        <v>#REF!</v>
      </c>
      <c r="AT138" s="208" t="e">
        <f>IF('Crisis Indicator Data'!#REF!="No Data",1,IF(#REF!&lt;&gt;"",1,0))</f>
        <v>#REF!</v>
      </c>
      <c r="AU138" s="208" t="e">
        <f>IF('Crisis Indicator Data'!#REF!="No Data",1,IF(#REF!&lt;&gt;"",1,0))</f>
        <v>#REF!</v>
      </c>
      <c r="AV138" s="208" t="e">
        <f>IF('Crisis Indicator Data'!#REF!="No Data",1,IF(#REF!&lt;&gt;"",1,0))</f>
        <v>#REF!</v>
      </c>
      <c r="AW138" s="208" t="e">
        <f>IF('Crisis Indicator Data'!#REF!="No Data",1,IF(#REF!&lt;&gt;"",1,0))</f>
        <v>#REF!</v>
      </c>
      <c r="AX138" s="208" t="e">
        <f>IF('Crisis Indicator Data'!#REF!="No Data",1,IF(#REF!&lt;&gt;"",1,0))</f>
        <v>#REF!</v>
      </c>
      <c r="AY138" s="208" t="e">
        <f>IF('Crisis Indicator Data'!#REF!="No Data",1,IF(#REF!&lt;&gt;"",1,0))</f>
        <v>#REF!</v>
      </c>
      <c r="AZ138" s="208" t="e">
        <f>IF('Crisis Indicator Data'!#REF!="No Data",1,IF(#REF!&lt;&gt;"",1,0))</f>
        <v>#REF!</v>
      </c>
      <c r="BA138" t="e">
        <f t="shared" si="8"/>
        <v>#REF!</v>
      </c>
      <c r="BB138" s="22" t="e">
        <f t="shared" si="9"/>
        <v>#REF!</v>
      </c>
    </row>
    <row r="139" spans="1:54" x14ac:dyDescent="0.35">
      <c r="A139" t="s">
        <v>7591</v>
      </c>
      <c r="B139" s="208" t="e">
        <f>IF('Crisis Indicator Data'!#REF!="No Data",1,IF(#REF!&lt;&gt;"",1,0))</f>
        <v>#REF!</v>
      </c>
      <c r="C139" s="208" t="e">
        <f>IF('Crisis Indicator Data'!#REF!="No Data",1,IF(#REF!&lt;&gt;"",1,0))</f>
        <v>#REF!</v>
      </c>
      <c r="D139" s="208" t="e">
        <f>IF('Crisis Indicator Data'!#REF!="No Data",1,IF(#REF!&lt;&gt;"",1,0))</f>
        <v>#REF!</v>
      </c>
      <c r="E139" s="208" t="e">
        <f>IF('Crisis Indicator Data'!#REF!="No Data",1,IF(#REF!&lt;&gt;"",1,0))</f>
        <v>#REF!</v>
      </c>
      <c r="F139" s="208" t="e">
        <f>IF('Crisis Indicator Data'!#REF!="No Data",1,IF(#REF!&lt;&gt;"",1,0))</f>
        <v>#REF!</v>
      </c>
      <c r="G139" s="208" t="e">
        <f>IF('Crisis Indicator Data'!#REF!="No Data",1,IF(#REF!&lt;&gt;"",1,0))</f>
        <v>#REF!</v>
      </c>
      <c r="H139" s="208" t="e">
        <f>IF('Crisis Indicator Data'!#REF!="No Data",1,IF(#REF!&lt;&gt;"",1,0))</f>
        <v>#REF!</v>
      </c>
      <c r="I139" s="208" t="e">
        <f>IF('Crisis Indicator Data'!#REF!="No Data",1,IF(#REF!&lt;&gt;"",1,0))</f>
        <v>#REF!</v>
      </c>
      <c r="J139" s="208" t="e">
        <f>IF('Crisis Indicator Data'!#REF!="No Data",1,IF(#REF!&lt;&gt;"",1,0))</f>
        <v>#REF!</v>
      </c>
      <c r="K139" s="208" t="e">
        <f>IF('Crisis Indicator Data'!#REF!="No Data",1,IF(#REF!&lt;&gt;"",1,0))</f>
        <v>#REF!</v>
      </c>
      <c r="L139" s="208" t="e">
        <f>IF('Crisis Indicator Data'!#REF!="No Data",1,IF(#REF!&lt;&gt;"",1,0))</f>
        <v>#REF!</v>
      </c>
      <c r="M139" s="208" t="e">
        <f>IF('Crisis Indicator Data'!#REF!="No Data",1,IF(#REF!&lt;&gt;"",1,0))</f>
        <v>#REF!</v>
      </c>
      <c r="N139" s="208" t="e">
        <f>IF('Crisis Indicator Data'!#REF!="No Data",1,IF(#REF!&lt;&gt;"",1,0))</f>
        <v>#REF!</v>
      </c>
      <c r="O139" s="208" t="e">
        <f>IF('Crisis Indicator Data'!#REF!="No Data",1,IF(#REF!&lt;&gt;"",1,0))</f>
        <v>#REF!</v>
      </c>
      <c r="P139" s="208" t="e">
        <f>IF('Crisis Indicator Data'!#REF!="No Data",1,IF(#REF!&lt;&gt;"",1,0))</f>
        <v>#REF!</v>
      </c>
      <c r="Q139" s="208" t="e">
        <f>IF('Crisis Indicator Data'!#REF!="No Data",1,IF(#REF!&lt;&gt;"",1,0))</f>
        <v>#REF!</v>
      </c>
      <c r="R139" s="208" t="e">
        <f>IF('Crisis Indicator Data'!#REF!="No Data",1,IF(#REF!&lt;&gt;"",1,0))</f>
        <v>#REF!</v>
      </c>
      <c r="S139" s="208" t="e">
        <f>IF('Crisis Indicator Data'!#REF!="No Data",1,IF(#REF!&lt;&gt;"",1,0))</f>
        <v>#REF!</v>
      </c>
      <c r="T139" s="208" t="e">
        <f>IF('Crisis Indicator Data'!#REF!="No Data",1,IF(#REF!&lt;&gt;"",1,0))</f>
        <v>#REF!</v>
      </c>
      <c r="U139" s="208" t="e">
        <f>IF('Crisis Indicator Data'!#REF!="No Data",1,IF(#REF!&lt;&gt;"",1,0))</f>
        <v>#REF!</v>
      </c>
      <c r="V139" s="208" t="e">
        <f>IF('Crisis Indicator Data'!#REF!="No Data",1,IF(#REF!&lt;&gt;"",1,0))</f>
        <v>#REF!</v>
      </c>
      <c r="W139" s="208" t="e">
        <f>IF('Crisis Indicator Data'!#REF!="No Data",1,IF(#REF!&lt;&gt;"",1,0))</f>
        <v>#REF!</v>
      </c>
      <c r="X139" s="208" t="e">
        <f>IF('Crisis Indicator Data'!#REF!="No Data",1,IF(#REF!&lt;&gt;"",1,0))</f>
        <v>#REF!</v>
      </c>
      <c r="Y139" s="208" t="e">
        <f>IF('Crisis Indicator Data'!#REF!="No Data",1,IF(#REF!&lt;&gt;"",1,0))</f>
        <v>#REF!</v>
      </c>
      <c r="Z139" s="208" t="e">
        <f>IF('Crisis Indicator Data'!#REF!="No Data",1,IF(#REF!&lt;&gt;"",1,0))</f>
        <v>#REF!</v>
      </c>
      <c r="AA139" s="208" t="e">
        <f>IF('Crisis Indicator Data'!#REF!="No Data",1,IF(#REF!&lt;&gt;"",1,0))</f>
        <v>#REF!</v>
      </c>
      <c r="AB139" s="208" t="e">
        <f>IF('Crisis Indicator Data'!#REF!="No Data",1,IF(#REF!&lt;&gt;"",1,0))</f>
        <v>#REF!</v>
      </c>
      <c r="AC139" s="208" t="e">
        <f>IF('Crisis Indicator Data'!#REF!="No Data",1,IF(#REF!&lt;&gt;"",1,0))</f>
        <v>#REF!</v>
      </c>
      <c r="AD139" s="208" t="e">
        <f>IF('Crisis Indicator Data'!#REF!="No Data",1,IF(#REF!&lt;&gt;"",1,0))</f>
        <v>#REF!</v>
      </c>
      <c r="AE139" s="208" t="e">
        <f>IF('Crisis Indicator Data'!#REF!="No Data",1,IF(#REF!&lt;&gt;"",1,0))</f>
        <v>#REF!</v>
      </c>
      <c r="AF139" s="208" t="e">
        <f>IF('Crisis Indicator Data'!#REF!="No Data",1,IF(#REF!&lt;&gt;"",1,0))</f>
        <v>#REF!</v>
      </c>
      <c r="AG139" s="208" t="e">
        <f>IF('Crisis Indicator Data'!#REF!="No Data",1,IF(#REF!&lt;&gt;"",1,0))</f>
        <v>#REF!</v>
      </c>
      <c r="AH139" s="208" t="e">
        <f>IF('Crisis Indicator Data'!#REF!="No Data",1,IF(#REF!&lt;&gt;"",1,0))</f>
        <v>#REF!</v>
      </c>
      <c r="AI139" s="208" t="e">
        <f>IF('Crisis Indicator Data'!#REF!="No Data",1,IF(#REF!&lt;&gt;"",1,0))</f>
        <v>#REF!</v>
      </c>
      <c r="AJ139" s="208" t="e">
        <f>IF('Crisis Indicator Data'!#REF!="No Data",1,IF(#REF!&lt;&gt;"",1,0))</f>
        <v>#REF!</v>
      </c>
      <c r="AK139" s="208" t="e">
        <f>IF('Crisis Indicator Data'!#REF!="No Data",1,IF(#REF!&lt;&gt;"",1,0))</f>
        <v>#REF!</v>
      </c>
      <c r="AL139" s="208" t="e">
        <f>IF('Crisis Indicator Data'!#REF!="No Data",1,IF(#REF!&lt;&gt;"",1,0))</f>
        <v>#REF!</v>
      </c>
      <c r="AM139" s="208" t="e">
        <f>IF('Crisis Indicator Data'!#REF!="No Data",1,IF(#REF!&lt;&gt;"",1,0))</f>
        <v>#REF!</v>
      </c>
      <c r="AN139" s="208" t="e">
        <f>IF('Crisis Indicator Data'!#REF!="No Data",1,IF(#REF!&lt;&gt;"",1,0))</f>
        <v>#REF!</v>
      </c>
      <c r="AO139" s="208" t="e">
        <f>IF('Crisis Indicator Data'!#REF!="No Data",1,IF(#REF!&lt;&gt;"",1,0))</f>
        <v>#REF!</v>
      </c>
      <c r="AP139" s="208" t="e">
        <f>IF('Crisis Indicator Data'!#REF!="No Data",1,IF(#REF!&lt;&gt;"",1,0))</f>
        <v>#REF!</v>
      </c>
      <c r="AQ139" s="208" t="e">
        <f>IF('Crisis Indicator Data'!#REF!="No Data",1,IF(#REF!&lt;&gt;"",1,0))</f>
        <v>#REF!</v>
      </c>
      <c r="AR139" s="208" t="e">
        <f>IF('Crisis Indicator Data'!#REF!="No Data",1,IF(#REF!&lt;&gt;"",1,0))</f>
        <v>#REF!</v>
      </c>
      <c r="AS139" s="208" t="e">
        <f>IF('Crisis Indicator Data'!#REF!="No Data",1,IF(#REF!&lt;&gt;"",1,0))</f>
        <v>#REF!</v>
      </c>
      <c r="AT139" s="208" t="e">
        <f>IF('Crisis Indicator Data'!#REF!="No Data",1,IF(#REF!&lt;&gt;"",1,0))</f>
        <v>#REF!</v>
      </c>
      <c r="AU139" s="208" t="e">
        <f>IF('Crisis Indicator Data'!#REF!="No Data",1,IF(#REF!&lt;&gt;"",1,0))</f>
        <v>#REF!</v>
      </c>
      <c r="AV139" s="208" t="e">
        <f>IF('Crisis Indicator Data'!#REF!="No Data",1,IF(#REF!&lt;&gt;"",1,0))</f>
        <v>#REF!</v>
      </c>
      <c r="AW139" s="208" t="e">
        <f>IF('Crisis Indicator Data'!#REF!="No Data",1,IF(#REF!&lt;&gt;"",1,0))</f>
        <v>#REF!</v>
      </c>
      <c r="AX139" s="208" t="e">
        <f>IF('Crisis Indicator Data'!#REF!="No Data",1,IF(#REF!&lt;&gt;"",1,0))</f>
        <v>#REF!</v>
      </c>
      <c r="AY139" s="208" t="e">
        <f>IF('Crisis Indicator Data'!#REF!="No Data",1,IF(#REF!&lt;&gt;"",1,0))</f>
        <v>#REF!</v>
      </c>
      <c r="AZ139" s="208" t="e">
        <f>IF('Crisis Indicator Data'!#REF!="No Data",1,IF(#REF!&lt;&gt;"",1,0))</f>
        <v>#REF!</v>
      </c>
      <c r="BA139" t="e">
        <f t="shared" si="8"/>
        <v>#REF!</v>
      </c>
      <c r="BB139" s="22" t="e">
        <f t="shared" si="9"/>
        <v>#REF!</v>
      </c>
    </row>
    <row r="140" spans="1:54" x14ac:dyDescent="0.35">
      <c r="A140" t="s">
        <v>7593</v>
      </c>
      <c r="B140" s="208" t="e">
        <f>IF('Crisis Indicator Data'!#REF!="No Data",1,IF(#REF!&lt;&gt;"",1,0))</f>
        <v>#REF!</v>
      </c>
      <c r="C140" s="208" t="e">
        <f>IF('Crisis Indicator Data'!#REF!="No Data",1,IF(#REF!&lt;&gt;"",1,0))</f>
        <v>#REF!</v>
      </c>
      <c r="D140" s="208" t="e">
        <f>IF('Crisis Indicator Data'!#REF!="No Data",1,IF(#REF!&lt;&gt;"",1,0))</f>
        <v>#REF!</v>
      </c>
      <c r="E140" s="208" t="e">
        <f>IF('Crisis Indicator Data'!#REF!="No Data",1,IF(#REF!&lt;&gt;"",1,0))</f>
        <v>#REF!</v>
      </c>
      <c r="F140" s="208" t="e">
        <f>IF('Crisis Indicator Data'!#REF!="No Data",1,IF(#REF!&lt;&gt;"",1,0))</f>
        <v>#REF!</v>
      </c>
      <c r="G140" s="208" t="e">
        <f>IF('Crisis Indicator Data'!#REF!="No Data",1,IF(#REF!&lt;&gt;"",1,0))</f>
        <v>#REF!</v>
      </c>
      <c r="H140" s="208" t="e">
        <f>IF('Crisis Indicator Data'!#REF!="No Data",1,IF(#REF!&lt;&gt;"",1,0))</f>
        <v>#REF!</v>
      </c>
      <c r="I140" s="208" t="e">
        <f>IF('Crisis Indicator Data'!#REF!="No Data",1,IF(#REF!&lt;&gt;"",1,0))</f>
        <v>#REF!</v>
      </c>
      <c r="J140" s="208" t="e">
        <f>IF('Crisis Indicator Data'!#REF!="No Data",1,IF(#REF!&lt;&gt;"",1,0))</f>
        <v>#REF!</v>
      </c>
      <c r="K140" s="208" t="e">
        <f>IF('Crisis Indicator Data'!#REF!="No Data",1,IF(#REF!&lt;&gt;"",1,0))</f>
        <v>#REF!</v>
      </c>
      <c r="L140" s="208" t="e">
        <f>IF('Crisis Indicator Data'!#REF!="No Data",1,IF(#REF!&lt;&gt;"",1,0))</f>
        <v>#REF!</v>
      </c>
      <c r="M140" s="208" t="e">
        <f>IF('Crisis Indicator Data'!#REF!="No Data",1,IF(#REF!&lt;&gt;"",1,0))</f>
        <v>#REF!</v>
      </c>
      <c r="N140" s="208" t="e">
        <f>IF('Crisis Indicator Data'!#REF!="No Data",1,IF(#REF!&lt;&gt;"",1,0))</f>
        <v>#REF!</v>
      </c>
      <c r="O140" s="208" t="e">
        <f>IF('Crisis Indicator Data'!#REF!="No Data",1,IF(#REF!&lt;&gt;"",1,0))</f>
        <v>#REF!</v>
      </c>
      <c r="P140" s="208" t="e">
        <f>IF('Crisis Indicator Data'!#REF!="No Data",1,IF(#REF!&lt;&gt;"",1,0))</f>
        <v>#REF!</v>
      </c>
      <c r="Q140" s="208" t="e">
        <f>IF('Crisis Indicator Data'!#REF!="No Data",1,IF(#REF!&lt;&gt;"",1,0))</f>
        <v>#REF!</v>
      </c>
      <c r="R140" s="208" t="e">
        <f>IF('Crisis Indicator Data'!#REF!="No Data",1,IF(#REF!&lt;&gt;"",1,0))</f>
        <v>#REF!</v>
      </c>
      <c r="S140" s="208" t="e">
        <f>IF('Crisis Indicator Data'!#REF!="No Data",1,IF(#REF!&lt;&gt;"",1,0))</f>
        <v>#REF!</v>
      </c>
      <c r="T140" s="208" t="e">
        <f>IF('Crisis Indicator Data'!#REF!="No Data",1,IF(#REF!&lt;&gt;"",1,0))</f>
        <v>#REF!</v>
      </c>
      <c r="U140" s="208" t="e">
        <f>IF('Crisis Indicator Data'!#REF!="No Data",1,IF(#REF!&lt;&gt;"",1,0))</f>
        <v>#REF!</v>
      </c>
      <c r="V140" s="208" t="e">
        <f>IF('Crisis Indicator Data'!#REF!="No Data",1,IF(#REF!&lt;&gt;"",1,0))</f>
        <v>#REF!</v>
      </c>
      <c r="W140" s="208" t="e">
        <f>IF('Crisis Indicator Data'!#REF!="No Data",1,IF(#REF!&lt;&gt;"",1,0))</f>
        <v>#REF!</v>
      </c>
      <c r="X140" s="208" t="e">
        <f>IF('Crisis Indicator Data'!#REF!="No Data",1,IF(#REF!&lt;&gt;"",1,0))</f>
        <v>#REF!</v>
      </c>
      <c r="Y140" s="208" t="e">
        <f>IF('Crisis Indicator Data'!#REF!="No Data",1,IF(#REF!&lt;&gt;"",1,0))</f>
        <v>#REF!</v>
      </c>
      <c r="Z140" s="208" t="e">
        <f>IF('Crisis Indicator Data'!#REF!="No Data",1,IF(#REF!&lt;&gt;"",1,0))</f>
        <v>#REF!</v>
      </c>
      <c r="AA140" s="208" t="e">
        <f>IF('Crisis Indicator Data'!#REF!="No Data",1,IF(#REF!&lt;&gt;"",1,0))</f>
        <v>#REF!</v>
      </c>
      <c r="AB140" s="208" t="e">
        <f>IF('Crisis Indicator Data'!#REF!="No Data",1,IF(#REF!&lt;&gt;"",1,0))</f>
        <v>#REF!</v>
      </c>
      <c r="AC140" s="208" t="e">
        <f>IF('Crisis Indicator Data'!#REF!="No Data",1,IF(#REF!&lt;&gt;"",1,0))</f>
        <v>#REF!</v>
      </c>
      <c r="AD140" s="208" t="e">
        <f>IF('Crisis Indicator Data'!#REF!="No Data",1,IF(#REF!&lt;&gt;"",1,0))</f>
        <v>#REF!</v>
      </c>
      <c r="AE140" s="208" t="e">
        <f>IF('Crisis Indicator Data'!#REF!="No Data",1,IF(#REF!&lt;&gt;"",1,0))</f>
        <v>#REF!</v>
      </c>
      <c r="AF140" s="208" t="e">
        <f>IF('Crisis Indicator Data'!#REF!="No Data",1,IF(#REF!&lt;&gt;"",1,0))</f>
        <v>#REF!</v>
      </c>
      <c r="AG140" s="208" t="e">
        <f>IF('Crisis Indicator Data'!#REF!="No Data",1,IF(#REF!&lt;&gt;"",1,0))</f>
        <v>#REF!</v>
      </c>
      <c r="AH140" s="208" t="e">
        <f>IF('Crisis Indicator Data'!#REF!="No Data",1,IF(#REF!&lt;&gt;"",1,0))</f>
        <v>#REF!</v>
      </c>
      <c r="AI140" s="208" t="e">
        <f>IF('Crisis Indicator Data'!#REF!="No Data",1,IF(#REF!&lt;&gt;"",1,0))</f>
        <v>#REF!</v>
      </c>
      <c r="AJ140" s="208" t="e">
        <f>IF('Crisis Indicator Data'!#REF!="No Data",1,IF(#REF!&lt;&gt;"",1,0))</f>
        <v>#REF!</v>
      </c>
      <c r="AK140" s="208" t="e">
        <f>IF('Crisis Indicator Data'!#REF!="No Data",1,IF(#REF!&lt;&gt;"",1,0))</f>
        <v>#REF!</v>
      </c>
      <c r="AL140" s="208" t="e">
        <f>IF('Crisis Indicator Data'!#REF!="No Data",1,IF(#REF!&lt;&gt;"",1,0))</f>
        <v>#REF!</v>
      </c>
      <c r="AM140" s="208" t="e">
        <f>IF('Crisis Indicator Data'!#REF!="No Data",1,IF(#REF!&lt;&gt;"",1,0))</f>
        <v>#REF!</v>
      </c>
      <c r="AN140" s="208" t="e">
        <f>IF('Crisis Indicator Data'!#REF!="No Data",1,IF(#REF!&lt;&gt;"",1,0))</f>
        <v>#REF!</v>
      </c>
      <c r="AO140" s="208" t="e">
        <f>IF('Crisis Indicator Data'!#REF!="No Data",1,IF(#REF!&lt;&gt;"",1,0))</f>
        <v>#REF!</v>
      </c>
      <c r="AP140" s="208" t="e">
        <f>IF('Crisis Indicator Data'!#REF!="No Data",1,IF(#REF!&lt;&gt;"",1,0))</f>
        <v>#REF!</v>
      </c>
      <c r="AQ140" s="208" t="e">
        <f>IF('Crisis Indicator Data'!#REF!="No Data",1,IF(#REF!&lt;&gt;"",1,0))</f>
        <v>#REF!</v>
      </c>
      <c r="AR140" s="208" t="e">
        <f>IF('Crisis Indicator Data'!#REF!="No Data",1,IF(#REF!&lt;&gt;"",1,0))</f>
        <v>#REF!</v>
      </c>
      <c r="AS140" s="208" t="e">
        <f>IF('Crisis Indicator Data'!#REF!="No Data",1,IF(#REF!&lt;&gt;"",1,0))</f>
        <v>#REF!</v>
      </c>
      <c r="AT140" s="208" t="e">
        <f>IF('Crisis Indicator Data'!#REF!="No Data",1,IF(#REF!&lt;&gt;"",1,0))</f>
        <v>#REF!</v>
      </c>
      <c r="AU140" s="208" t="e">
        <f>IF('Crisis Indicator Data'!#REF!="No Data",1,IF(#REF!&lt;&gt;"",1,0))</f>
        <v>#REF!</v>
      </c>
      <c r="AV140" s="208" t="e">
        <f>IF('Crisis Indicator Data'!#REF!="No Data",1,IF(#REF!&lt;&gt;"",1,0))</f>
        <v>#REF!</v>
      </c>
      <c r="AW140" s="208" t="e">
        <f>IF('Crisis Indicator Data'!#REF!="No Data",1,IF(#REF!&lt;&gt;"",1,0))</f>
        <v>#REF!</v>
      </c>
      <c r="AX140" s="208" t="e">
        <f>IF('Crisis Indicator Data'!#REF!="No Data",1,IF(#REF!&lt;&gt;"",1,0))</f>
        <v>#REF!</v>
      </c>
      <c r="AY140" s="208" t="e">
        <f>IF('Crisis Indicator Data'!#REF!="No Data",1,IF(#REF!&lt;&gt;"",1,0))</f>
        <v>#REF!</v>
      </c>
      <c r="AZ140" s="208" t="e">
        <f>IF('Crisis Indicator Data'!#REF!="No Data",1,IF(#REF!&lt;&gt;"",1,0))</f>
        <v>#REF!</v>
      </c>
      <c r="BA140" t="e">
        <f t="shared" si="8"/>
        <v>#REF!</v>
      </c>
      <c r="BB140" s="22" t="e">
        <f t="shared" si="9"/>
        <v>#REF!</v>
      </c>
    </row>
    <row r="141" spans="1:54" x14ac:dyDescent="0.35">
      <c r="A141" t="s">
        <v>7595</v>
      </c>
      <c r="B141" s="208" t="e">
        <f>IF('Crisis Indicator Data'!#REF!="No Data",1,IF(#REF!&lt;&gt;"",1,0))</f>
        <v>#REF!</v>
      </c>
      <c r="C141" s="208" t="e">
        <f>IF('Crisis Indicator Data'!#REF!="No Data",1,IF(#REF!&lt;&gt;"",1,0))</f>
        <v>#REF!</v>
      </c>
      <c r="D141" s="208" t="e">
        <f>IF('Crisis Indicator Data'!#REF!="No Data",1,IF(#REF!&lt;&gt;"",1,0))</f>
        <v>#REF!</v>
      </c>
      <c r="E141" s="208" t="e">
        <f>IF('Crisis Indicator Data'!#REF!="No Data",1,IF(#REF!&lt;&gt;"",1,0))</f>
        <v>#REF!</v>
      </c>
      <c r="F141" s="208" t="e">
        <f>IF('Crisis Indicator Data'!#REF!="No Data",1,IF(#REF!&lt;&gt;"",1,0))</f>
        <v>#REF!</v>
      </c>
      <c r="G141" s="208" t="e">
        <f>IF('Crisis Indicator Data'!#REF!="No Data",1,IF(#REF!&lt;&gt;"",1,0))</f>
        <v>#REF!</v>
      </c>
      <c r="H141" s="208" t="e">
        <f>IF('Crisis Indicator Data'!#REF!="No Data",1,IF(#REF!&lt;&gt;"",1,0))</f>
        <v>#REF!</v>
      </c>
      <c r="I141" s="208" t="e">
        <f>IF('Crisis Indicator Data'!#REF!="No Data",1,IF(#REF!&lt;&gt;"",1,0))</f>
        <v>#REF!</v>
      </c>
      <c r="J141" s="208" t="e">
        <f>IF('Crisis Indicator Data'!#REF!="No Data",1,IF(#REF!&lt;&gt;"",1,0))</f>
        <v>#REF!</v>
      </c>
      <c r="K141" s="208" t="e">
        <f>IF('Crisis Indicator Data'!#REF!="No Data",1,IF(#REF!&lt;&gt;"",1,0))</f>
        <v>#REF!</v>
      </c>
      <c r="L141" s="208" t="e">
        <f>IF('Crisis Indicator Data'!#REF!="No Data",1,IF(#REF!&lt;&gt;"",1,0))</f>
        <v>#REF!</v>
      </c>
      <c r="M141" s="208" t="e">
        <f>IF('Crisis Indicator Data'!#REF!="No Data",1,IF(#REF!&lt;&gt;"",1,0))</f>
        <v>#REF!</v>
      </c>
      <c r="N141" s="208" t="e">
        <f>IF('Crisis Indicator Data'!#REF!="No Data",1,IF(#REF!&lt;&gt;"",1,0))</f>
        <v>#REF!</v>
      </c>
      <c r="O141" s="208" t="e">
        <f>IF('Crisis Indicator Data'!#REF!="No Data",1,IF(#REF!&lt;&gt;"",1,0))</f>
        <v>#REF!</v>
      </c>
      <c r="P141" s="208" t="e">
        <f>IF('Crisis Indicator Data'!#REF!="No Data",1,IF(#REF!&lt;&gt;"",1,0))</f>
        <v>#REF!</v>
      </c>
      <c r="Q141" s="208" t="e">
        <f>IF('Crisis Indicator Data'!#REF!="No Data",1,IF(#REF!&lt;&gt;"",1,0))</f>
        <v>#REF!</v>
      </c>
      <c r="R141" s="208" t="e">
        <f>IF('Crisis Indicator Data'!#REF!="No Data",1,IF(#REF!&lt;&gt;"",1,0))</f>
        <v>#REF!</v>
      </c>
      <c r="S141" s="208" t="e">
        <f>IF('Crisis Indicator Data'!#REF!="No Data",1,IF(#REF!&lt;&gt;"",1,0))</f>
        <v>#REF!</v>
      </c>
      <c r="T141" s="208" t="e">
        <f>IF('Crisis Indicator Data'!#REF!="No Data",1,IF(#REF!&lt;&gt;"",1,0))</f>
        <v>#REF!</v>
      </c>
      <c r="U141" s="208" t="e">
        <f>IF('Crisis Indicator Data'!#REF!="No Data",1,IF(#REF!&lt;&gt;"",1,0))</f>
        <v>#REF!</v>
      </c>
      <c r="V141" s="208" t="e">
        <f>IF('Crisis Indicator Data'!#REF!="No Data",1,IF(#REF!&lt;&gt;"",1,0))</f>
        <v>#REF!</v>
      </c>
      <c r="W141" s="208" t="e">
        <f>IF('Crisis Indicator Data'!#REF!="No Data",1,IF(#REF!&lt;&gt;"",1,0))</f>
        <v>#REF!</v>
      </c>
      <c r="X141" s="208" t="e">
        <f>IF('Crisis Indicator Data'!#REF!="No Data",1,IF(#REF!&lt;&gt;"",1,0))</f>
        <v>#REF!</v>
      </c>
      <c r="Y141" s="208" t="e">
        <f>IF('Crisis Indicator Data'!#REF!="No Data",1,IF(#REF!&lt;&gt;"",1,0))</f>
        <v>#REF!</v>
      </c>
      <c r="Z141" s="208" t="e">
        <f>IF('Crisis Indicator Data'!#REF!="No Data",1,IF(#REF!&lt;&gt;"",1,0))</f>
        <v>#REF!</v>
      </c>
      <c r="AA141" s="208" t="e">
        <f>IF('Crisis Indicator Data'!#REF!="No Data",1,IF(#REF!&lt;&gt;"",1,0))</f>
        <v>#REF!</v>
      </c>
      <c r="AB141" s="208" t="e">
        <f>IF('Crisis Indicator Data'!#REF!="No Data",1,IF(#REF!&lt;&gt;"",1,0))</f>
        <v>#REF!</v>
      </c>
      <c r="AC141" s="208" t="e">
        <f>IF('Crisis Indicator Data'!#REF!="No Data",1,IF(#REF!&lt;&gt;"",1,0))</f>
        <v>#REF!</v>
      </c>
      <c r="AD141" s="208" t="e">
        <f>IF('Crisis Indicator Data'!#REF!="No Data",1,IF(#REF!&lt;&gt;"",1,0))</f>
        <v>#REF!</v>
      </c>
      <c r="AE141" s="208" t="e">
        <f>IF('Crisis Indicator Data'!#REF!="No Data",1,IF(#REF!&lt;&gt;"",1,0))</f>
        <v>#REF!</v>
      </c>
      <c r="AF141" s="208" t="e">
        <f>IF('Crisis Indicator Data'!#REF!="No Data",1,IF(#REF!&lt;&gt;"",1,0))</f>
        <v>#REF!</v>
      </c>
      <c r="AG141" s="208" t="e">
        <f>IF('Crisis Indicator Data'!#REF!="No Data",1,IF(#REF!&lt;&gt;"",1,0))</f>
        <v>#REF!</v>
      </c>
      <c r="AH141" s="208" t="e">
        <f>IF('Crisis Indicator Data'!#REF!="No Data",1,IF(#REF!&lt;&gt;"",1,0))</f>
        <v>#REF!</v>
      </c>
      <c r="AI141" s="208" t="e">
        <f>IF('Crisis Indicator Data'!#REF!="No Data",1,IF(#REF!&lt;&gt;"",1,0))</f>
        <v>#REF!</v>
      </c>
      <c r="AJ141" s="208" t="e">
        <f>IF('Crisis Indicator Data'!#REF!="No Data",1,IF(#REF!&lt;&gt;"",1,0))</f>
        <v>#REF!</v>
      </c>
      <c r="AK141" s="208" t="e">
        <f>IF('Crisis Indicator Data'!#REF!="No Data",1,IF(#REF!&lt;&gt;"",1,0))</f>
        <v>#REF!</v>
      </c>
      <c r="AL141" s="208" t="e">
        <f>IF('Crisis Indicator Data'!#REF!="No Data",1,IF(#REF!&lt;&gt;"",1,0))</f>
        <v>#REF!</v>
      </c>
      <c r="AM141" s="208" t="e">
        <f>IF('Crisis Indicator Data'!#REF!="No Data",1,IF(#REF!&lt;&gt;"",1,0))</f>
        <v>#REF!</v>
      </c>
      <c r="AN141" s="208" t="e">
        <f>IF('Crisis Indicator Data'!#REF!="No Data",1,IF(#REF!&lt;&gt;"",1,0))</f>
        <v>#REF!</v>
      </c>
      <c r="AO141" s="208" t="e">
        <f>IF('Crisis Indicator Data'!#REF!="No Data",1,IF(#REF!&lt;&gt;"",1,0))</f>
        <v>#REF!</v>
      </c>
      <c r="AP141" s="208" t="e">
        <f>IF('Crisis Indicator Data'!#REF!="No Data",1,IF(#REF!&lt;&gt;"",1,0))</f>
        <v>#REF!</v>
      </c>
      <c r="AQ141" s="208" t="e">
        <f>IF('Crisis Indicator Data'!#REF!="No Data",1,IF(#REF!&lt;&gt;"",1,0))</f>
        <v>#REF!</v>
      </c>
      <c r="AR141" s="208" t="e">
        <f>IF('Crisis Indicator Data'!#REF!="No Data",1,IF(#REF!&lt;&gt;"",1,0))</f>
        <v>#REF!</v>
      </c>
      <c r="AS141" s="208" t="e">
        <f>IF('Crisis Indicator Data'!#REF!="No Data",1,IF(#REF!&lt;&gt;"",1,0))</f>
        <v>#REF!</v>
      </c>
      <c r="AT141" s="208" t="e">
        <f>IF('Crisis Indicator Data'!#REF!="No Data",1,IF(#REF!&lt;&gt;"",1,0))</f>
        <v>#REF!</v>
      </c>
      <c r="AU141" s="208" t="e">
        <f>IF('Crisis Indicator Data'!#REF!="No Data",1,IF(#REF!&lt;&gt;"",1,0))</f>
        <v>#REF!</v>
      </c>
      <c r="AV141" s="208" t="e">
        <f>IF('Crisis Indicator Data'!#REF!="No Data",1,IF(#REF!&lt;&gt;"",1,0))</f>
        <v>#REF!</v>
      </c>
      <c r="AW141" s="208" t="e">
        <f>IF('Crisis Indicator Data'!#REF!="No Data",1,IF(#REF!&lt;&gt;"",1,0))</f>
        <v>#REF!</v>
      </c>
      <c r="AX141" s="208" t="e">
        <f>IF('Crisis Indicator Data'!#REF!="No Data",1,IF(#REF!&lt;&gt;"",1,0))</f>
        <v>#REF!</v>
      </c>
      <c r="AY141" s="208" t="e">
        <f>IF('Crisis Indicator Data'!#REF!="No Data",1,IF(#REF!&lt;&gt;"",1,0))</f>
        <v>#REF!</v>
      </c>
      <c r="AZ141" s="208" t="e">
        <f>IF('Crisis Indicator Data'!#REF!="No Data",1,IF(#REF!&lt;&gt;"",1,0))</f>
        <v>#REF!</v>
      </c>
      <c r="BA141" t="e">
        <f t="shared" si="8"/>
        <v>#REF!</v>
      </c>
      <c r="BB141" s="22" t="e">
        <f t="shared" si="9"/>
        <v>#REF!</v>
      </c>
    </row>
    <row r="142" spans="1:54" x14ac:dyDescent="0.35">
      <c r="A142" t="s">
        <v>7596</v>
      </c>
      <c r="B142" s="208" t="e">
        <f>IF('Crisis Indicator Data'!#REF!="No Data",1,IF(#REF!&lt;&gt;"",1,0))</f>
        <v>#REF!</v>
      </c>
      <c r="C142" s="208" t="e">
        <f>IF('Crisis Indicator Data'!#REF!="No Data",1,IF(#REF!&lt;&gt;"",1,0))</f>
        <v>#REF!</v>
      </c>
      <c r="D142" s="208" t="e">
        <f>IF('Crisis Indicator Data'!#REF!="No Data",1,IF(#REF!&lt;&gt;"",1,0))</f>
        <v>#REF!</v>
      </c>
      <c r="E142" s="208" t="e">
        <f>IF('Crisis Indicator Data'!#REF!="No Data",1,IF(#REF!&lt;&gt;"",1,0))</f>
        <v>#REF!</v>
      </c>
      <c r="F142" s="208" t="e">
        <f>IF('Crisis Indicator Data'!#REF!="No Data",1,IF(#REF!&lt;&gt;"",1,0))</f>
        <v>#REF!</v>
      </c>
      <c r="G142" s="208" t="e">
        <f>IF('Crisis Indicator Data'!#REF!="No Data",1,IF(#REF!&lt;&gt;"",1,0))</f>
        <v>#REF!</v>
      </c>
      <c r="H142" s="208" t="e">
        <f>IF('Crisis Indicator Data'!#REF!="No Data",1,IF(#REF!&lt;&gt;"",1,0))</f>
        <v>#REF!</v>
      </c>
      <c r="I142" s="208" t="e">
        <f>IF('Crisis Indicator Data'!#REF!="No Data",1,IF(#REF!&lt;&gt;"",1,0))</f>
        <v>#REF!</v>
      </c>
      <c r="J142" s="208" t="e">
        <f>IF('Crisis Indicator Data'!#REF!="No Data",1,IF(#REF!&lt;&gt;"",1,0))</f>
        <v>#REF!</v>
      </c>
      <c r="K142" s="208" t="e">
        <f>IF('Crisis Indicator Data'!#REF!="No Data",1,IF(#REF!&lt;&gt;"",1,0))</f>
        <v>#REF!</v>
      </c>
      <c r="L142" s="208" t="e">
        <f>IF('Crisis Indicator Data'!#REF!="No Data",1,IF(#REF!&lt;&gt;"",1,0))</f>
        <v>#REF!</v>
      </c>
      <c r="M142" s="208" t="e">
        <f>IF('Crisis Indicator Data'!#REF!="No Data",1,IF(#REF!&lt;&gt;"",1,0))</f>
        <v>#REF!</v>
      </c>
      <c r="N142" s="208" t="e">
        <f>IF('Crisis Indicator Data'!#REF!="No Data",1,IF(#REF!&lt;&gt;"",1,0))</f>
        <v>#REF!</v>
      </c>
      <c r="O142" s="208" t="e">
        <f>IF('Crisis Indicator Data'!#REF!="No Data",1,IF(#REF!&lt;&gt;"",1,0))</f>
        <v>#REF!</v>
      </c>
      <c r="P142" s="208" t="e">
        <f>IF('Crisis Indicator Data'!#REF!="No Data",1,IF(#REF!&lt;&gt;"",1,0))</f>
        <v>#REF!</v>
      </c>
      <c r="Q142" s="208" t="e">
        <f>IF('Crisis Indicator Data'!#REF!="No Data",1,IF(#REF!&lt;&gt;"",1,0))</f>
        <v>#REF!</v>
      </c>
      <c r="R142" s="208" t="e">
        <f>IF('Crisis Indicator Data'!#REF!="No Data",1,IF(#REF!&lt;&gt;"",1,0))</f>
        <v>#REF!</v>
      </c>
      <c r="S142" s="208" t="e">
        <f>IF('Crisis Indicator Data'!#REF!="No Data",1,IF(#REF!&lt;&gt;"",1,0))</f>
        <v>#REF!</v>
      </c>
      <c r="T142" s="208" t="e">
        <f>IF('Crisis Indicator Data'!#REF!="No Data",1,IF(#REF!&lt;&gt;"",1,0))</f>
        <v>#REF!</v>
      </c>
      <c r="U142" s="208" t="e">
        <f>IF('Crisis Indicator Data'!#REF!="No Data",1,IF(#REF!&lt;&gt;"",1,0))</f>
        <v>#REF!</v>
      </c>
      <c r="V142" s="208" t="e">
        <f>IF('Crisis Indicator Data'!#REF!="No Data",1,IF(#REF!&lt;&gt;"",1,0))</f>
        <v>#REF!</v>
      </c>
      <c r="W142" s="208" t="e">
        <f>IF('Crisis Indicator Data'!#REF!="No Data",1,IF(#REF!&lt;&gt;"",1,0))</f>
        <v>#REF!</v>
      </c>
      <c r="X142" s="208" t="e">
        <f>IF('Crisis Indicator Data'!#REF!="No Data",1,IF(#REF!&lt;&gt;"",1,0))</f>
        <v>#REF!</v>
      </c>
      <c r="Y142" s="208" t="e">
        <f>IF('Crisis Indicator Data'!#REF!="No Data",1,IF(#REF!&lt;&gt;"",1,0))</f>
        <v>#REF!</v>
      </c>
      <c r="Z142" s="208" t="e">
        <f>IF('Crisis Indicator Data'!#REF!="No Data",1,IF(#REF!&lt;&gt;"",1,0))</f>
        <v>#REF!</v>
      </c>
      <c r="AA142" s="208" t="e">
        <f>IF('Crisis Indicator Data'!#REF!="No Data",1,IF(#REF!&lt;&gt;"",1,0))</f>
        <v>#REF!</v>
      </c>
      <c r="AB142" s="208" t="e">
        <f>IF('Crisis Indicator Data'!#REF!="No Data",1,IF(#REF!&lt;&gt;"",1,0))</f>
        <v>#REF!</v>
      </c>
      <c r="AC142" s="208" t="e">
        <f>IF('Crisis Indicator Data'!#REF!="No Data",1,IF(#REF!&lt;&gt;"",1,0))</f>
        <v>#REF!</v>
      </c>
      <c r="AD142" s="208" t="e">
        <f>IF('Crisis Indicator Data'!#REF!="No Data",1,IF(#REF!&lt;&gt;"",1,0))</f>
        <v>#REF!</v>
      </c>
      <c r="AE142" s="208" t="e">
        <f>IF('Crisis Indicator Data'!#REF!="No Data",1,IF(#REF!&lt;&gt;"",1,0))</f>
        <v>#REF!</v>
      </c>
      <c r="AF142" s="208" t="e">
        <f>IF('Crisis Indicator Data'!#REF!="No Data",1,IF(#REF!&lt;&gt;"",1,0))</f>
        <v>#REF!</v>
      </c>
      <c r="AG142" s="208" t="e">
        <f>IF('Crisis Indicator Data'!#REF!="No Data",1,IF(#REF!&lt;&gt;"",1,0))</f>
        <v>#REF!</v>
      </c>
      <c r="AH142" s="208" t="e">
        <f>IF('Crisis Indicator Data'!#REF!="No Data",1,IF(#REF!&lt;&gt;"",1,0))</f>
        <v>#REF!</v>
      </c>
      <c r="AI142" s="208" t="e">
        <f>IF('Crisis Indicator Data'!#REF!="No Data",1,IF(#REF!&lt;&gt;"",1,0))</f>
        <v>#REF!</v>
      </c>
      <c r="AJ142" s="208" t="e">
        <f>IF('Crisis Indicator Data'!#REF!="No Data",1,IF(#REF!&lt;&gt;"",1,0))</f>
        <v>#REF!</v>
      </c>
      <c r="AK142" s="208" t="e">
        <f>IF('Crisis Indicator Data'!#REF!="No Data",1,IF(#REF!&lt;&gt;"",1,0))</f>
        <v>#REF!</v>
      </c>
      <c r="AL142" s="208" t="e">
        <f>IF('Crisis Indicator Data'!#REF!="No Data",1,IF(#REF!&lt;&gt;"",1,0))</f>
        <v>#REF!</v>
      </c>
      <c r="AM142" s="208" t="e">
        <f>IF('Crisis Indicator Data'!#REF!="No Data",1,IF(#REF!&lt;&gt;"",1,0))</f>
        <v>#REF!</v>
      </c>
      <c r="AN142" s="208" t="e">
        <f>IF('Crisis Indicator Data'!#REF!="No Data",1,IF(#REF!&lt;&gt;"",1,0))</f>
        <v>#REF!</v>
      </c>
      <c r="AO142" s="208" t="e">
        <f>IF('Crisis Indicator Data'!#REF!="No Data",1,IF(#REF!&lt;&gt;"",1,0))</f>
        <v>#REF!</v>
      </c>
      <c r="AP142" s="208" t="e">
        <f>IF('Crisis Indicator Data'!#REF!="No Data",1,IF(#REF!&lt;&gt;"",1,0))</f>
        <v>#REF!</v>
      </c>
      <c r="AQ142" s="208" t="e">
        <f>IF('Crisis Indicator Data'!#REF!="No Data",1,IF(#REF!&lt;&gt;"",1,0))</f>
        <v>#REF!</v>
      </c>
      <c r="AR142" s="208" t="e">
        <f>IF('Crisis Indicator Data'!#REF!="No Data",1,IF(#REF!&lt;&gt;"",1,0))</f>
        <v>#REF!</v>
      </c>
      <c r="AS142" s="208" t="e">
        <f>IF('Crisis Indicator Data'!#REF!="No Data",1,IF(#REF!&lt;&gt;"",1,0))</f>
        <v>#REF!</v>
      </c>
      <c r="AT142" s="208" t="e">
        <f>IF('Crisis Indicator Data'!#REF!="No Data",1,IF(#REF!&lt;&gt;"",1,0))</f>
        <v>#REF!</v>
      </c>
      <c r="AU142" s="208" t="e">
        <f>IF('Crisis Indicator Data'!#REF!="No Data",1,IF(#REF!&lt;&gt;"",1,0))</f>
        <v>#REF!</v>
      </c>
      <c r="AV142" s="208" t="e">
        <f>IF('Crisis Indicator Data'!#REF!="No Data",1,IF(#REF!&lt;&gt;"",1,0))</f>
        <v>#REF!</v>
      </c>
      <c r="AW142" s="208" t="e">
        <f>IF('Crisis Indicator Data'!#REF!="No Data",1,IF(#REF!&lt;&gt;"",1,0))</f>
        <v>#REF!</v>
      </c>
      <c r="AX142" s="208" t="e">
        <f>IF('Crisis Indicator Data'!#REF!="No Data",1,IF(#REF!&lt;&gt;"",1,0))</f>
        <v>#REF!</v>
      </c>
      <c r="AY142" s="208" t="e">
        <f>IF('Crisis Indicator Data'!#REF!="No Data",1,IF(#REF!&lt;&gt;"",1,0))</f>
        <v>#REF!</v>
      </c>
      <c r="AZ142" s="208" t="e">
        <f>IF('Crisis Indicator Data'!#REF!="No Data",1,IF(#REF!&lt;&gt;"",1,0))</f>
        <v>#REF!</v>
      </c>
      <c r="BA142" t="e">
        <f t="shared" si="8"/>
        <v>#REF!</v>
      </c>
      <c r="BB142" s="22" t="e">
        <f t="shared" si="9"/>
        <v>#REF!</v>
      </c>
    </row>
    <row r="143" spans="1:54" x14ac:dyDescent="0.35">
      <c r="A143" t="s">
        <v>7628</v>
      </c>
      <c r="B143" s="208" t="e">
        <f>IF('Crisis Indicator Data'!#REF!="No Data",1,IF(#REF!&lt;&gt;"",1,0))</f>
        <v>#REF!</v>
      </c>
      <c r="C143" s="208" t="e">
        <f>IF('Crisis Indicator Data'!#REF!="No Data",1,IF(#REF!&lt;&gt;"",1,0))</f>
        <v>#REF!</v>
      </c>
      <c r="D143" s="208" t="e">
        <f>IF('Crisis Indicator Data'!#REF!="No Data",1,IF(#REF!&lt;&gt;"",1,0))</f>
        <v>#REF!</v>
      </c>
      <c r="E143" s="208" t="e">
        <f>IF('Crisis Indicator Data'!#REF!="No Data",1,IF(#REF!&lt;&gt;"",1,0))</f>
        <v>#REF!</v>
      </c>
      <c r="F143" s="208" t="e">
        <f>IF('Crisis Indicator Data'!#REF!="No Data",1,IF(#REF!&lt;&gt;"",1,0))</f>
        <v>#REF!</v>
      </c>
      <c r="G143" s="208" t="e">
        <f>IF('Crisis Indicator Data'!#REF!="No Data",1,IF(#REF!&lt;&gt;"",1,0))</f>
        <v>#REF!</v>
      </c>
      <c r="H143" s="208" t="e">
        <f>IF('Crisis Indicator Data'!#REF!="No Data",1,IF(#REF!&lt;&gt;"",1,0))</f>
        <v>#REF!</v>
      </c>
      <c r="I143" s="208" t="e">
        <f>IF('Crisis Indicator Data'!#REF!="No Data",1,IF(#REF!&lt;&gt;"",1,0))</f>
        <v>#REF!</v>
      </c>
      <c r="J143" s="208" t="e">
        <f>IF('Crisis Indicator Data'!#REF!="No Data",1,IF(#REF!&lt;&gt;"",1,0))</f>
        <v>#REF!</v>
      </c>
      <c r="K143" s="208" t="e">
        <f>IF('Crisis Indicator Data'!#REF!="No Data",1,IF(#REF!&lt;&gt;"",1,0))</f>
        <v>#REF!</v>
      </c>
      <c r="L143" s="208" t="e">
        <f>IF('Crisis Indicator Data'!#REF!="No Data",1,IF(#REF!&lt;&gt;"",1,0))</f>
        <v>#REF!</v>
      </c>
      <c r="M143" s="208" t="e">
        <f>IF('Crisis Indicator Data'!#REF!="No Data",1,IF(#REF!&lt;&gt;"",1,0))</f>
        <v>#REF!</v>
      </c>
      <c r="N143" s="208" t="e">
        <f>IF('Crisis Indicator Data'!#REF!="No Data",1,IF(#REF!&lt;&gt;"",1,0))</f>
        <v>#REF!</v>
      </c>
      <c r="O143" s="208" t="e">
        <f>IF('Crisis Indicator Data'!#REF!="No Data",1,IF(#REF!&lt;&gt;"",1,0))</f>
        <v>#REF!</v>
      </c>
      <c r="P143" s="208" t="e">
        <f>IF('Crisis Indicator Data'!#REF!="No Data",1,IF(#REF!&lt;&gt;"",1,0))</f>
        <v>#REF!</v>
      </c>
      <c r="Q143" s="208" t="e">
        <f>IF('Crisis Indicator Data'!#REF!="No Data",1,IF(#REF!&lt;&gt;"",1,0))</f>
        <v>#REF!</v>
      </c>
      <c r="R143" s="208" t="e">
        <f>IF('Crisis Indicator Data'!#REF!="No Data",1,IF(#REF!&lt;&gt;"",1,0))</f>
        <v>#REF!</v>
      </c>
      <c r="S143" s="208" t="e">
        <f>IF('Crisis Indicator Data'!#REF!="No Data",1,IF(#REF!&lt;&gt;"",1,0))</f>
        <v>#REF!</v>
      </c>
      <c r="T143" s="208" t="e">
        <f>IF('Crisis Indicator Data'!#REF!="No Data",1,IF(#REF!&lt;&gt;"",1,0))</f>
        <v>#REF!</v>
      </c>
      <c r="U143" s="208" t="e">
        <f>IF('Crisis Indicator Data'!#REF!="No Data",1,IF(#REF!&lt;&gt;"",1,0))</f>
        <v>#REF!</v>
      </c>
      <c r="V143" s="208" t="e">
        <f>IF('Crisis Indicator Data'!#REF!="No Data",1,IF(#REF!&lt;&gt;"",1,0))</f>
        <v>#REF!</v>
      </c>
      <c r="W143" s="208" t="e">
        <f>IF('Crisis Indicator Data'!#REF!="No Data",1,IF(#REF!&lt;&gt;"",1,0))</f>
        <v>#REF!</v>
      </c>
      <c r="X143" s="208" t="e">
        <f>IF('Crisis Indicator Data'!#REF!="No Data",1,IF(#REF!&lt;&gt;"",1,0))</f>
        <v>#REF!</v>
      </c>
      <c r="Y143" s="208" t="e">
        <f>IF('Crisis Indicator Data'!#REF!="No Data",1,IF(#REF!&lt;&gt;"",1,0))</f>
        <v>#REF!</v>
      </c>
      <c r="Z143" s="208" t="e">
        <f>IF('Crisis Indicator Data'!#REF!="No Data",1,IF(#REF!&lt;&gt;"",1,0))</f>
        <v>#REF!</v>
      </c>
      <c r="AA143" s="208" t="e">
        <f>IF('Crisis Indicator Data'!#REF!="No Data",1,IF(#REF!&lt;&gt;"",1,0))</f>
        <v>#REF!</v>
      </c>
      <c r="AB143" s="208" t="e">
        <f>IF('Crisis Indicator Data'!#REF!="No Data",1,IF(#REF!&lt;&gt;"",1,0))</f>
        <v>#REF!</v>
      </c>
      <c r="AC143" s="208" t="e">
        <f>IF('Crisis Indicator Data'!#REF!="No Data",1,IF(#REF!&lt;&gt;"",1,0))</f>
        <v>#REF!</v>
      </c>
      <c r="AD143" s="208" t="e">
        <f>IF('Crisis Indicator Data'!#REF!="No Data",1,IF(#REF!&lt;&gt;"",1,0))</f>
        <v>#REF!</v>
      </c>
      <c r="AE143" s="208" t="e">
        <f>IF('Crisis Indicator Data'!#REF!="No Data",1,IF(#REF!&lt;&gt;"",1,0))</f>
        <v>#REF!</v>
      </c>
      <c r="AF143" s="208" t="e">
        <f>IF('Crisis Indicator Data'!#REF!="No Data",1,IF(#REF!&lt;&gt;"",1,0))</f>
        <v>#REF!</v>
      </c>
      <c r="AG143" s="208" t="e">
        <f>IF('Crisis Indicator Data'!#REF!="No Data",1,IF(#REF!&lt;&gt;"",1,0))</f>
        <v>#REF!</v>
      </c>
      <c r="AH143" s="208" t="e">
        <f>IF('Crisis Indicator Data'!#REF!="No Data",1,IF(#REF!&lt;&gt;"",1,0))</f>
        <v>#REF!</v>
      </c>
      <c r="AI143" s="208" t="e">
        <f>IF('Crisis Indicator Data'!#REF!="No Data",1,IF(#REF!&lt;&gt;"",1,0))</f>
        <v>#REF!</v>
      </c>
      <c r="AJ143" s="208" t="e">
        <f>IF('Crisis Indicator Data'!#REF!="No Data",1,IF(#REF!&lt;&gt;"",1,0))</f>
        <v>#REF!</v>
      </c>
      <c r="AK143" s="208" t="e">
        <f>IF('Crisis Indicator Data'!#REF!="No Data",1,IF(#REF!&lt;&gt;"",1,0))</f>
        <v>#REF!</v>
      </c>
      <c r="AL143" s="208" t="e">
        <f>IF('Crisis Indicator Data'!#REF!="No Data",1,IF(#REF!&lt;&gt;"",1,0))</f>
        <v>#REF!</v>
      </c>
      <c r="AM143" s="208" t="e">
        <f>IF('Crisis Indicator Data'!#REF!="No Data",1,IF(#REF!&lt;&gt;"",1,0))</f>
        <v>#REF!</v>
      </c>
      <c r="AN143" s="208" t="e">
        <f>IF('Crisis Indicator Data'!#REF!="No Data",1,IF(#REF!&lt;&gt;"",1,0))</f>
        <v>#REF!</v>
      </c>
      <c r="AO143" s="208" t="e">
        <f>IF('Crisis Indicator Data'!#REF!="No Data",1,IF(#REF!&lt;&gt;"",1,0))</f>
        <v>#REF!</v>
      </c>
      <c r="AP143" s="208" t="e">
        <f>IF('Crisis Indicator Data'!#REF!="No Data",1,IF(#REF!&lt;&gt;"",1,0))</f>
        <v>#REF!</v>
      </c>
      <c r="AQ143" s="208" t="e">
        <f>IF('Crisis Indicator Data'!#REF!="No Data",1,IF(#REF!&lt;&gt;"",1,0))</f>
        <v>#REF!</v>
      </c>
      <c r="AR143" s="208" t="e">
        <f>IF('Crisis Indicator Data'!#REF!="No Data",1,IF(#REF!&lt;&gt;"",1,0))</f>
        <v>#REF!</v>
      </c>
      <c r="AS143" s="208" t="e">
        <f>IF('Crisis Indicator Data'!#REF!="No Data",1,IF(#REF!&lt;&gt;"",1,0))</f>
        <v>#REF!</v>
      </c>
      <c r="AT143" s="208" t="e">
        <f>IF('Crisis Indicator Data'!#REF!="No Data",1,IF(#REF!&lt;&gt;"",1,0))</f>
        <v>#REF!</v>
      </c>
      <c r="AU143" s="208" t="e">
        <f>IF('Crisis Indicator Data'!#REF!="No Data",1,IF(#REF!&lt;&gt;"",1,0))</f>
        <v>#REF!</v>
      </c>
      <c r="AV143" s="208" t="e">
        <f>IF('Crisis Indicator Data'!#REF!="No Data",1,IF(#REF!&lt;&gt;"",1,0))</f>
        <v>#REF!</v>
      </c>
      <c r="AW143" s="208" t="e">
        <f>IF('Crisis Indicator Data'!#REF!="No Data",1,IF(#REF!&lt;&gt;"",1,0))</f>
        <v>#REF!</v>
      </c>
      <c r="AX143" s="208" t="e">
        <f>IF('Crisis Indicator Data'!#REF!="No Data",1,IF(#REF!&lt;&gt;"",1,0))</f>
        <v>#REF!</v>
      </c>
      <c r="AY143" s="208" t="e">
        <f>IF('Crisis Indicator Data'!#REF!="No Data",1,IF(#REF!&lt;&gt;"",1,0))</f>
        <v>#REF!</v>
      </c>
      <c r="AZ143" s="208" t="e">
        <f>IF('Crisis Indicator Data'!#REF!="No Data",1,IF(#REF!&lt;&gt;"",1,0))</f>
        <v>#REF!</v>
      </c>
      <c r="BA143" t="e">
        <f t="shared" si="8"/>
        <v>#REF!</v>
      </c>
      <c r="BB143" s="22" t="e">
        <f t="shared" si="9"/>
        <v>#REF!</v>
      </c>
    </row>
    <row r="144" spans="1:54" x14ac:dyDescent="0.35">
      <c r="A144" t="s">
        <v>7598</v>
      </c>
      <c r="B144" s="208" t="e">
        <f>IF('Crisis Indicator Data'!#REF!="No Data",1,IF(#REF!&lt;&gt;"",1,0))</f>
        <v>#REF!</v>
      </c>
      <c r="C144" s="208" t="e">
        <f>IF('Crisis Indicator Data'!#REF!="No Data",1,IF(#REF!&lt;&gt;"",1,0))</f>
        <v>#REF!</v>
      </c>
      <c r="D144" s="208" t="e">
        <f>IF('Crisis Indicator Data'!#REF!="No Data",1,IF(#REF!&lt;&gt;"",1,0))</f>
        <v>#REF!</v>
      </c>
      <c r="E144" s="208" t="e">
        <f>IF('Crisis Indicator Data'!#REF!="No Data",1,IF(#REF!&lt;&gt;"",1,0))</f>
        <v>#REF!</v>
      </c>
      <c r="F144" s="208" t="e">
        <f>IF('Crisis Indicator Data'!#REF!="No Data",1,IF(#REF!&lt;&gt;"",1,0))</f>
        <v>#REF!</v>
      </c>
      <c r="G144" s="208" t="e">
        <f>IF('Crisis Indicator Data'!#REF!="No Data",1,IF(#REF!&lt;&gt;"",1,0))</f>
        <v>#REF!</v>
      </c>
      <c r="H144" s="208" t="e">
        <f>IF('Crisis Indicator Data'!#REF!="No Data",1,IF(#REF!&lt;&gt;"",1,0))</f>
        <v>#REF!</v>
      </c>
      <c r="I144" s="208" t="e">
        <f>IF('Crisis Indicator Data'!#REF!="No Data",1,IF(#REF!&lt;&gt;"",1,0))</f>
        <v>#REF!</v>
      </c>
      <c r="J144" s="208" t="e">
        <f>IF('Crisis Indicator Data'!#REF!="No Data",1,IF(#REF!&lt;&gt;"",1,0))</f>
        <v>#REF!</v>
      </c>
      <c r="K144" s="208" t="e">
        <f>IF('Crisis Indicator Data'!#REF!="No Data",1,IF(#REF!&lt;&gt;"",1,0))</f>
        <v>#REF!</v>
      </c>
      <c r="L144" s="208" t="e">
        <f>IF('Crisis Indicator Data'!#REF!="No Data",1,IF(#REF!&lt;&gt;"",1,0))</f>
        <v>#REF!</v>
      </c>
      <c r="M144" s="208" t="e">
        <f>IF('Crisis Indicator Data'!#REF!="No Data",1,IF(#REF!&lt;&gt;"",1,0))</f>
        <v>#REF!</v>
      </c>
      <c r="N144" s="208" t="e">
        <f>IF('Crisis Indicator Data'!#REF!="No Data",1,IF(#REF!&lt;&gt;"",1,0))</f>
        <v>#REF!</v>
      </c>
      <c r="O144" s="208" t="e">
        <f>IF('Crisis Indicator Data'!#REF!="No Data",1,IF(#REF!&lt;&gt;"",1,0))</f>
        <v>#REF!</v>
      </c>
      <c r="P144" s="208" t="e">
        <f>IF('Crisis Indicator Data'!#REF!="No Data",1,IF(#REF!&lt;&gt;"",1,0))</f>
        <v>#REF!</v>
      </c>
      <c r="Q144" s="208" t="e">
        <f>IF('Crisis Indicator Data'!#REF!="No Data",1,IF(#REF!&lt;&gt;"",1,0))</f>
        <v>#REF!</v>
      </c>
      <c r="R144" s="208" t="e">
        <f>IF('Crisis Indicator Data'!#REF!="No Data",1,IF(#REF!&lt;&gt;"",1,0))</f>
        <v>#REF!</v>
      </c>
      <c r="S144" s="208" t="e">
        <f>IF('Crisis Indicator Data'!#REF!="No Data",1,IF(#REF!&lt;&gt;"",1,0))</f>
        <v>#REF!</v>
      </c>
      <c r="T144" s="208" t="e">
        <f>IF('Crisis Indicator Data'!#REF!="No Data",1,IF(#REF!&lt;&gt;"",1,0))</f>
        <v>#REF!</v>
      </c>
      <c r="U144" s="208" t="e">
        <f>IF('Crisis Indicator Data'!#REF!="No Data",1,IF(#REF!&lt;&gt;"",1,0))</f>
        <v>#REF!</v>
      </c>
      <c r="V144" s="208" t="e">
        <f>IF('Crisis Indicator Data'!#REF!="No Data",1,IF(#REF!&lt;&gt;"",1,0))</f>
        <v>#REF!</v>
      </c>
      <c r="W144" s="208" t="e">
        <f>IF('Crisis Indicator Data'!#REF!="No Data",1,IF(#REF!&lt;&gt;"",1,0))</f>
        <v>#REF!</v>
      </c>
      <c r="X144" s="208" t="e">
        <f>IF('Crisis Indicator Data'!#REF!="No Data",1,IF(#REF!&lt;&gt;"",1,0))</f>
        <v>#REF!</v>
      </c>
      <c r="Y144" s="208" t="e">
        <f>IF('Crisis Indicator Data'!#REF!="No Data",1,IF(#REF!&lt;&gt;"",1,0))</f>
        <v>#REF!</v>
      </c>
      <c r="Z144" s="208" t="e">
        <f>IF('Crisis Indicator Data'!#REF!="No Data",1,IF(#REF!&lt;&gt;"",1,0))</f>
        <v>#REF!</v>
      </c>
      <c r="AA144" s="208" t="e">
        <f>IF('Crisis Indicator Data'!#REF!="No Data",1,IF(#REF!&lt;&gt;"",1,0))</f>
        <v>#REF!</v>
      </c>
      <c r="AB144" s="208" t="e">
        <f>IF('Crisis Indicator Data'!#REF!="No Data",1,IF(#REF!&lt;&gt;"",1,0))</f>
        <v>#REF!</v>
      </c>
      <c r="AC144" s="208" t="e">
        <f>IF('Crisis Indicator Data'!#REF!="No Data",1,IF(#REF!&lt;&gt;"",1,0))</f>
        <v>#REF!</v>
      </c>
      <c r="AD144" s="208" t="e">
        <f>IF('Crisis Indicator Data'!#REF!="No Data",1,IF(#REF!&lt;&gt;"",1,0))</f>
        <v>#REF!</v>
      </c>
      <c r="AE144" s="208" t="e">
        <f>IF('Crisis Indicator Data'!#REF!="No Data",1,IF(#REF!&lt;&gt;"",1,0))</f>
        <v>#REF!</v>
      </c>
      <c r="AF144" s="208" t="e">
        <f>IF('Crisis Indicator Data'!#REF!="No Data",1,IF(#REF!&lt;&gt;"",1,0))</f>
        <v>#REF!</v>
      </c>
      <c r="AG144" s="208" t="e">
        <f>IF('Crisis Indicator Data'!#REF!="No Data",1,IF(#REF!&lt;&gt;"",1,0))</f>
        <v>#REF!</v>
      </c>
      <c r="AH144" s="208" t="e">
        <f>IF('Crisis Indicator Data'!#REF!="No Data",1,IF(#REF!&lt;&gt;"",1,0))</f>
        <v>#REF!</v>
      </c>
      <c r="AI144" s="208" t="e">
        <f>IF('Crisis Indicator Data'!#REF!="No Data",1,IF(#REF!&lt;&gt;"",1,0))</f>
        <v>#REF!</v>
      </c>
      <c r="AJ144" s="208" t="e">
        <f>IF('Crisis Indicator Data'!#REF!="No Data",1,IF(#REF!&lt;&gt;"",1,0))</f>
        <v>#REF!</v>
      </c>
      <c r="AK144" s="208" t="e">
        <f>IF('Crisis Indicator Data'!#REF!="No Data",1,IF(#REF!&lt;&gt;"",1,0))</f>
        <v>#REF!</v>
      </c>
      <c r="AL144" s="208" t="e">
        <f>IF('Crisis Indicator Data'!#REF!="No Data",1,IF(#REF!&lt;&gt;"",1,0))</f>
        <v>#REF!</v>
      </c>
      <c r="AM144" s="208" t="e">
        <f>IF('Crisis Indicator Data'!#REF!="No Data",1,IF(#REF!&lt;&gt;"",1,0))</f>
        <v>#REF!</v>
      </c>
      <c r="AN144" s="208" t="e">
        <f>IF('Crisis Indicator Data'!#REF!="No Data",1,IF(#REF!&lt;&gt;"",1,0))</f>
        <v>#REF!</v>
      </c>
      <c r="AO144" s="208" t="e">
        <f>IF('Crisis Indicator Data'!#REF!="No Data",1,IF(#REF!&lt;&gt;"",1,0))</f>
        <v>#REF!</v>
      </c>
      <c r="AP144" s="208" t="e">
        <f>IF('Crisis Indicator Data'!#REF!="No Data",1,IF(#REF!&lt;&gt;"",1,0))</f>
        <v>#REF!</v>
      </c>
      <c r="AQ144" s="208" t="e">
        <f>IF('Crisis Indicator Data'!#REF!="No Data",1,IF(#REF!&lt;&gt;"",1,0))</f>
        <v>#REF!</v>
      </c>
      <c r="AR144" s="208" t="e">
        <f>IF('Crisis Indicator Data'!#REF!="No Data",1,IF(#REF!&lt;&gt;"",1,0))</f>
        <v>#REF!</v>
      </c>
      <c r="AS144" s="208" t="e">
        <f>IF('Crisis Indicator Data'!#REF!="No Data",1,IF(#REF!&lt;&gt;"",1,0))</f>
        <v>#REF!</v>
      </c>
      <c r="AT144" s="208" t="e">
        <f>IF('Crisis Indicator Data'!#REF!="No Data",1,IF(#REF!&lt;&gt;"",1,0))</f>
        <v>#REF!</v>
      </c>
      <c r="AU144" s="208" t="e">
        <f>IF('Crisis Indicator Data'!#REF!="No Data",1,IF(#REF!&lt;&gt;"",1,0))</f>
        <v>#REF!</v>
      </c>
      <c r="AV144" s="208" t="e">
        <f>IF('Crisis Indicator Data'!#REF!="No Data",1,IF(#REF!&lt;&gt;"",1,0))</f>
        <v>#REF!</v>
      </c>
      <c r="AW144" s="208" t="e">
        <f>IF('Crisis Indicator Data'!#REF!="No Data",1,IF(#REF!&lt;&gt;"",1,0))</f>
        <v>#REF!</v>
      </c>
      <c r="AX144" s="208" t="e">
        <f>IF('Crisis Indicator Data'!#REF!="No Data",1,IF(#REF!&lt;&gt;"",1,0))</f>
        <v>#REF!</v>
      </c>
      <c r="AY144" s="208" t="e">
        <f>IF('Crisis Indicator Data'!#REF!="No Data",1,IF(#REF!&lt;&gt;"",1,0))</f>
        <v>#REF!</v>
      </c>
      <c r="AZ144" s="208" t="e">
        <f>IF('Crisis Indicator Data'!#REF!="No Data",1,IF(#REF!&lt;&gt;"",1,0))</f>
        <v>#REF!</v>
      </c>
      <c r="BA144" t="e">
        <f t="shared" si="8"/>
        <v>#REF!</v>
      </c>
      <c r="BB144" s="22" t="e">
        <f t="shared" si="9"/>
        <v>#REF!</v>
      </c>
    </row>
    <row r="145" spans="1:54" x14ac:dyDescent="0.35">
      <c r="A145" t="s">
        <v>7629</v>
      </c>
      <c r="B145" s="208" t="e">
        <f>IF('Crisis Indicator Data'!#REF!="No Data",1,IF(#REF!&lt;&gt;"",1,0))</f>
        <v>#REF!</v>
      </c>
      <c r="C145" s="208" t="e">
        <f>IF('Crisis Indicator Data'!#REF!="No Data",1,IF(#REF!&lt;&gt;"",1,0))</f>
        <v>#REF!</v>
      </c>
      <c r="D145" s="208" t="e">
        <f>IF('Crisis Indicator Data'!#REF!="No Data",1,IF(#REF!&lt;&gt;"",1,0))</f>
        <v>#REF!</v>
      </c>
      <c r="E145" s="208" t="e">
        <f>IF('Crisis Indicator Data'!#REF!="No Data",1,IF(#REF!&lt;&gt;"",1,0))</f>
        <v>#REF!</v>
      </c>
      <c r="F145" s="208" t="e">
        <f>IF('Crisis Indicator Data'!#REF!="No Data",1,IF(#REF!&lt;&gt;"",1,0))</f>
        <v>#REF!</v>
      </c>
      <c r="G145" s="208" t="e">
        <f>IF('Crisis Indicator Data'!#REF!="No Data",1,IF(#REF!&lt;&gt;"",1,0))</f>
        <v>#REF!</v>
      </c>
      <c r="H145" s="208" t="e">
        <f>IF('Crisis Indicator Data'!#REF!="No Data",1,IF(#REF!&lt;&gt;"",1,0))</f>
        <v>#REF!</v>
      </c>
      <c r="I145" s="208" t="e">
        <f>IF('Crisis Indicator Data'!#REF!="No Data",1,IF(#REF!&lt;&gt;"",1,0))</f>
        <v>#REF!</v>
      </c>
      <c r="J145" s="208" t="e">
        <f>IF('Crisis Indicator Data'!#REF!="No Data",1,IF(#REF!&lt;&gt;"",1,0))</f>
        <v>#REF!</v>
      </c>
      <c r="K145" s="208" t="e">
        <f>IF('Crisis Indicator Data'!#REF!="No Data",1,IF(#REF!&lt;&gt;"",1,0))</f>
        <v>#REF!</v>
      </c>
      <c r="L145" s="208" t="e">
        <f>IF('Crisis Indicator Data'!#REF!="No Data",1,IF(#REF!&lt;&gt;"",1,0))</f>
        <v>#REF!</v>
      </c>
      <c r="M145" s="208" t="e">
        <f>IF('Crisis Indicator Data'!#REF!="No Data",1,IF(#REF!&lt;&gt;"",1,0))</f>
        <v>#REF!</v>
      </c>
      <c r="N145" s="208" t="e">
        <f>IF('Crisis Indicator Data'!#REF!="No Data",1,IF(#REF!&lt;&gt;"",1,0))</f>
        <v>#REF!</v>
      </c>
      <c r="O145" s="208" t="e">
        <f>IF('Crisis Indicator Data'!#REF!="No Data",1,IF(#REF!&lt;&gt;"",1,0))</f>
        <v>#REF!</v>
      </c>
      <c r="P145" s="208" t="e">
        <f>IF('Crisis Indicator Data'!#REF!="No Data",1,IF(#REF!&lt;&gt;"",1,0))</f>
        <v>#REF!</v>
      </c>
      <c r="Q145" s="208" t="e">
        <f>IF('Crisis Indicator Data'!#REF!="No Data",1,IF(#REF!&lt;&gt;"",1,0))</f>
        <v>#REF!</v>
      </c>
      <c r="R145" s="208" t="e">
        <f>IF('Crisis Indicator Data'!#REF!="No Data",1,IF(#REF!&lt;&gt;"",1,0))</f>
        <v>#REF!</v>
      </c>
      <c r="S145" s="208" t="e">
        <f>IF('Crisis Indicator Data'!#REF!="No Data",1,IF(#REF!&lt;&gt;"",1,0))</f>
        <v>#REF!</v>
      </c>
      <c r="T145" s="208" t="e">
        <f>IF('Crisis Indicator Data'!#REF!="No Data",1,IF(#REF!&lt;&gt;"",1,0))</f>
        <v>#REF!</v>
      </c>
      <c r="U145" s="208" t="e">
        <f>IF('Crisis Indicator Data'!#REF!="No Data",1,IF(#REF!&lt;&gt;"",1,0))</f>
        <v>#REF!</v>
      </c>
      <c r="V145" s="208" t="e">
        <f>IF('Crisis Indicator Data'!#REF!="No Data",1,IF(#REF!&lt;&gt;"",1,0))</f>
        <v>#REF!</v>
      </c>
      <c r="W145" s="208" t="e">
        <f>IF('Crisis Indicator Data'!#REF!="No Data",1,IF(#REF!&lt;&gt;"",1,0))</f>
        <v>#REF!</v>
      </c>
      <c r="X145" s="208" t="e">
        <f>IF('Crisis Indicator Data'!#REF!="No Data",1,IF(#REF!&lt;&gt;"",1,0))</f>
        <v>#REF!</v>
      </c>
      <c r="Y145" s="208" t="e">
        <f>IF('Crisis Indicator Data'!#REF!="No Data",1,IF(#REF!&lt;&gt;"",1,0))</f>
        <v>#REF!</v>
      </c>
      <c r="Z145" s="208" t="e">
        <f>IF('Crisis Indicator Data'!#REF!="No Data",1,IF(#REF!&lt;&gt;"",1,0))</f>
        <v>#REF!</v>
      </c>
      <c r="AA145" s="208" t="e">
        <f>IF('Crisis Indicator Data'!#REF!="No Data",1,IF(#REF!&lt;&gt;"",1,0))</f>
        <v>#REF!</v>
      </c>
      <c r="AB145" s="208" t="e">
        <f>IF('Crisis Indicator Data'!#REF!="No Data",1,IF(#REF!&lt;&gt;"",1,0))</f>
        <v>#REF!</v>
      </c>
      <c r="AC145" s="208" t="e">
        <f>IF('Crisis Indicator Data'!#REF!="No Data",1,IF(#REF!&lt;&gt;"",1,0))</f>
        <v>#REF!</v>
      </c>
      <c r="AD145" s="208" t="e">
        <f>IF('Crisis Indicator Data'!#REF!="No Data",1,IF(#REF!&lt;&gt;"",1,0))</f>
        <v>#REF!</v>
      </c>
      <c r="AE145" s="208" t="e">
        <f>IF('Crisis Indicator Data'!#REF!="No Data",1,IF(#REF!&lt;&gt;"",1,0))</f>
        <v>#REF!</v>
      </c>
      <c r="AF145" s="208" t="e">
        <f>IF('Crisis Indicator Data'!#REF!="No Data",1,IF(#REF!&lt;&gt;"",1,0))</f>
        <v>#REF!</v>
      </c>
      <c r="AG145" s="208" t="e">
        <f>IF('Crisis Indicator Data'!#REF!="No Data",1,IF(#REF!&lt;&gt;"",1,0))</f>
        <v>#REF!</v>
      </c>
      <c r="AH145" s="208" t="e">
        <f>IF('Crisis Indicator Data'!#REF!="No Data",1,IF(#REF!&lt;&gt;"",1,0))</f>
        <v>#REF!</v>
      </c>
      <c r="AI145" s="208" t="e">
        <f>IF('Crisis Indicator Data'!#REF!="No Data",1,IF(#REF!&lt;&gt;"",1,0))</f>
        <v>#REF!</v>
      </c>
      <c r="AJ145" s="208" t="e">
        <f>IF('Crisis Indicator Data'!#REF!="No Data",1,IF(#REF!&lt;&gt;"",1,0))</f>
        <v>#REF!</v>
      </c>
      <c r="AK145" s="208" t="e">
        <f>IF('Crisis Indicator Data'!#REF!="No Data",1,IF(#REF!&lt;&gt;"",1,0))</f>
        <v>#REF!</v>
      </c>
      <c r="AL145" s="208" t="e">
        <f>IF('Crisis Indicator Data'!#REF!="No Data",1,IF(#REF!&lt;&gt;"",1,0))</f>
        <v>#REF!</v>
      </c>
      <c r="AM145" s="208" t="e">
        <f>IF('Crisis Indicator Data'!#REF!="No Data",1,IF(#REF!&lt;&gt;"",1,0))</f>
        <v>#REF!</v>
      </c>
      <c r="AN145" s="208" t="e">
        <f>IF('Crisis Indicator Data'!#REF!="No Data",1,IF(#REF!&lt;&gt;"",1,0))</f>
        <v>#REF!</v>
      </c>
      <c r="AO145" s="208" t="e">
        <f>IF('Crisis Indicator Data'!#REF!="No Data",1,IF(#REF!&lt;&gt;"",1,0))</f>
        <v>#REF!</v>
      </c>
      <c r="AP145" s="208" t="e">
        <f>IF('Crisis Indicator Data'!#REF!="No Data",1,IF(#REF!&lt;&gt;"",1,0))</f>
        <v>#REF!</v>
      </c>
      <c r="AQ145" s="208" t="e">
        <f>IF('Crisis Indicator Data'!#REF!="No Data",1,IF(#REF!&lt;&gt;"",1,0))</f>
        <v>#REF!</v>
      </c>
      <c r="AR145" s="208" t="e">
        <f>IF('Crisis Indicator Data'!#REF!="No Data",1,IF(#REF!&lt;&gt;"",1,0))</f>
        <v>#REF!</v>
      </c>
      <c r="AS145" s="208" t="e">
        <f>IF('Crisis Indicator Data'!#REF!="No Data",1,IF(#REF!&lt;&gt;"",1,0))</f>
        <v>#REF!</v>
      </c>
      <c r="AT145" s="208" t="e">
        <f>IF('Crisis Indicator Data'!#REF!="No Data",1,IF(#REF!&lt;&gt;"",1,0))</f>
        <v>#REF!</v>
      </c>
      <c r="AU145" s="208" t="e">
        <f>IF('Crisis Indicator Data'!#REF!="No Data",1,IF(#REF!&lt;&gt;"",1,0))</f>
        <v>#REF!</v>
      </c>
      <c r="AV145" s="208" t="e">
        <f>IF('Crisis Indicator Data'!#REF!="No Data",1,IF(#REF!&lt;&gt;"",1,0))</f>
        <v>#REF!</v>
      </c>
      <c r="AW145" s="208" t="e">
        <f>IF('Crisis Indicator Data'!#REF!="No Data",1,IF(#REF!&lt;&gt;"",1,0))</f>
        <v>#REF!</v>
      </c>
      <c r="AX145" s="208" t="e">
        <f>IF('Crisis Indicator Data'!#REF!="No Data",1,IF(#REF!&lt;&gt;"",1,0))</f>
        <v>#REF!</v>
      </c>
      <c r="AY145" s="208" t="e">
        <f>IF('Crisis Indicator Data'!#REF!="No Data",1,IF(#REF!&lt;&gt;"",1,0))</f>
        <v>#REF!</v>
      </c>
      <c r="AZ145" s="208" t="e">
        <f>IF('Crisis Indicator Data'!#REF!="No Data",1,IF(#REF!&lt;&gt;"",1,0))</f>
        <v>#REF!</v>
      </c>
      <c r="BA145" t="e">
        <f t="shared" si="8"/>
        <v>#REF!</v>
      </c>
      <c r="BB145" s="22" t="e">
        <f t="shared" si="9"/>
        <v>#REF!</v>
      </c>
    </row>
    <row r="146" spans="1:54" x14ac:dyDescent="0.35">
      <c r="A146" t="s">
        <v>7600</v>
      </c>
      <c r="B146" s="208" t="e">
        <f>IF('Crisis Indicator Data'!#REF!="No Data",1,IF(#REF!&lt;&gt;"",1,0))</f>
        <v>#REF!</v>
      </c>
      <c r="C146" s="208" t="e">
        <f>IF('Crisis Indicator Data'!#REF!="No Data",1,IF(#REF!&lt;&gt;"",1,0))</f>
        <v>#REF!</v>
      </c>
      <c r="D146" s="208" t="e">
        <f>IF('Crisis Indicator Data'!#REF!="No Data",1,IF(#REF!&lt;&gt;"",1,0))</f>
        <v>#REF!</v>
      </c>
      <c r="E146" s="208" t="e">
        <f>IF('Crisis Indicator Data'!#REF!="No Data",1,IF(#REF!&lt;&gt;"",1,0))</f>
        <v>#REF!</v>
      </c>
      <c r="F146" s="208" t="e">
        <f>IF('Crisis Indicator Data'!#REF!="No Data",1,IF(#REF!&lt;&gt;"",1,0))</f>
        <v>#REF!</v>
      </c>
      <c r="G146" s="208" t="e">
        <f>IF('Crisis Indicator Data'!#REF!="No Data",1,IF(#REF!&lt;&gt;"",1,0))</f>
        <v>#REF!</v>
      </c>
      <c r="H146" s="208" t="e">
        <f>IF('Crisis Indicator Data'!#REF!="No Data",1,IF(#REF!&lt;&gt;"",1,0))</f>
        <v>#REF!</v>
      </c>
      <c r="I146" s="208" t="e">
        <f>IF('Crisis Indicator Data'!#REF!="No Data",1,IF(#REF!&lt;&gt;"",1,0))</f>
        <v>#REF!</v>
      </c>
      <c r="J146" s="208" t="e">
        <f>IF('Crisis Indicator Data'!#REF!="No Data",1,IF(#REF!&lt;&gt;"",1,0))</f>
        <v>#REF!</v>
      </c>
      <c r="K146" s="208" t="e">
        <f>IF('Crisis Indicator Data'!#REF!="No Data",1,IF(#REF!&lt;&gt;"",1,0))</f>
        <v>#REF!</v>
      </c>
      <c r="L146" s="208" t="e">
        <f>IF('Crisis Indicator Data'!#REF!="No Data",1,IF(#REF!&lt;&gt;"",1,0))</f>
        <v>#REF!</v>
      </c>
      <c r="M146" s="208" t="e">
        <f>IF('Crisis Indicator Data'!#REF!="No Data",1,IF(#REF!&lt;&gt;"",1,0))</f>
        <v>#REF!</v>
      </c>
      <c r="N146" s="208" t="e">
        <f>IF('Crisis Indicator Data'!#REF!="No Data",1,IF(#REF!&lt;&gt;"",1,0))</f>
        <v>#REF!</v>
      </c>
      <c r="O146" s="208" t="e">
        <f>IF('Crisis Indicator Data'!#REF!="No Data",1,IF(#REF!&lt;&gt;"",1,0))</f>
        <v>#REF!</v>
      </c>
      <c r="P146" s="208" t="e">
        <f>IF('Crisis Indicator Data'!#REF!="No Data",1,IF(#REF!&lt;&gt;"",1,0))</f>
        <v>#REF!</v>
      </c>
      <c r="Q146" s="208" t="e">
        <f>IF('Crisis Indicator Data'!#REF!="No Data",1,IF(#REF!&lt;&gt;"",1,0))</f>
        <v>#REF!</v>
      </c>
      <c r="R146" s="208" t="e">
        <f>IF('Crisis Indicator Data'!#REF!="No Data",1,IF(#REF!&lt;&gt;"",1,0))</f>
        <v>#REF!</v>
      </c>
      <c r="S146" s="208" t="e">
        <f>IF('Crisis Indicator Data'!#REF!="No Data",1,IF(#REF!&lt;&gt;"",1,0))</f>
        <v>#REF!</v>
      </c>
      <c r="T146" s="208" t="e">
        <f>IF('Crisis Indicator Data'!#REF!="No Data",1,IF(#REF!&lt;&gt;"",1,0))</f>
        <v>#REF!</v>
      </c>
      <c r="U146" s="208" t="e">
        <f>IF('Crisis Indicator Data'!#REF!="No Data",1,IF(#REF!&lt;&gt;"",1,0))</f>
        <v>#REF!</v>
      </c>
      <c r="V146" s="208" t="e">
        <f>IF('Crisis Indicator Data'!#REF!="No Data",1,IF(#REF!&lt;&gt;"",1,0))</f>
        <v>#REF!</v>
      </c>
      <c r="W146" s="208" t="e">
        <f>IF('Crisis Indicator Data'!#REF!="No Data",1,IF(#REF!&lt;&gt;"",1,0))</f>
        <v>#REF!</v>
      </c>
      <c r="X146" s="208" t="e">
        <f>IF('Crisis Indicator Data'!#REF!="No Data",1,IF(#REF!&lt;&gt;"",1,0))</f>
        <v>#REF!</v>
      </c>
      <c r="Y146" s="208" t="e">
        <f>IF('Crisis Indicator Data'!#REF!="No Data",1,IF(#REF!&lt;&gt;"",1,0))</f>
        <v>#REF!</v>
      </c>
      <c r="Z146" s="208" t="e">
        <f>IF('Crisis Indicator Data'!#REF!="No Data",1,IF(#REF!&lt;&gt;"",1,0))</f>
        <v>#REF!</v>
      </c>
      <c r="AA146" s="208" t="e">
        <f>IF('Crisis Indicator Data'!#REF!="No Data",1,IF(#REF!&lt;&gt;"",1,0))</f>
        <v>#REF!</v>
      </c>
      <c r="AB146" s="208" t="e">
        <f>IF('Crisis Indicator Data'!#REF!="No Data",1,IF(#REF!&lt;&gt;"",1,0))</f>
        <v>#REF!</v>
      </c>
      <c r="AC146" s="208" t="e">
        <f>IF('Crisis Indicator Data'!#REF!="No Data",1,IF(#REF!&lt;&gt;"",1,0))</f>
        <v>#REF!</v>
      </c>
      <c r="AD146" s="208" t="e">
        <f>IF('Crisis Indicator Data'!#REF!="No Data",1,IF(#REF!&lt;&gt;"",1,0))</f>
        <v>#REF!</v>
      </c>
      <c r="AE146" s="208" t="e">
        <f>IF('Crisis Indicator Data'!#REF!="No Data",1,IF(#REF!&lt;&gt;"",1,0))</f>
        <v>#REF!</v>
      </c>
      <c r="AF146" s="208" t="e">
        <f>IF('Crisis Indicator Data'!#REF!="No Data",1,IF(#REF!&lt;&gt;"",1,0))</f>
        <v>#REF!</v>
      </c>
      <c r="AG146" s="208" t="e">
        <f>IF('Crisis Indicator Data'!#REF!="No Data",1,IF(#REF!&lt;&gt;"",1,0))</f>
        <v>#REF!</v>
      </c>
      <c r="AH146" s="208" t="e">
        <f>IF('Crisis Indicator Data'!#REF!="No Data",1,IF(#REF!&lt;&gt;"",1,0))</f>
        <v>#REF!</v>
      </c>
      <c r="AI146" s="208" t="e">
        <f>IF('Crisis Indicator Data'!#REF!="No Data",1,IF(#REF!&lt;&gt;"",1,0))</f>
        <v>#REF!</v>
      </c>
      <c r="AJ146" s="208" t="e">
        <f>IF('Crisis Indicator Data'!#REF!="No Data",1,IF(#REF!&lt;&gt;"",1,0))</f>
        <v>#REF!</v>
      </c>
      <c r="AK146" s="208" t="e">
        <f>IF('Crisis Indicator Data'!#REF!="No Data",1,IF(#REF!&lt;&gt;"",1,0))</f>
        <v>#REF!</v>
      </c>
      <c r="AL146" s="208" t="e">
        <f>IF('Crisis Indicator Data'!#REF!="No Data",1,IF(#REF!&lt;&gt;"",1,0))</f>
        <v>#REF!</v>
      </c>
      <c r="AM146" s="208" t="e">
        <f>IF('Crisis Indicator Data'!#REF!="No Data",1,IF(#REF!&lt;&gt;"",1,0))</f>
        <v>#REF!</v>
      </c>
      <c r="AN146" s="208" t="e">
        <f>IF('Crisis Indicator Data'!#REF!="No Data",1,IF(#REF!&lt;&gt;"",1,0))</f>
        <v>#REF!</v>
      </c>
      <c r="AO146" s="208" t="e">
        <f>IF('Crisis Indicator Data'!#REF!="No Data",1,IF(#REF!&lt;&gt;"",1,0))</f>
        <v>#REF!</v>
      </c>
      <c r="AP146" s="208" t="e">
        <f>IF('Crisis Indicator Data'!#REF!="No Data",1,IF(#REF!&lt;&gt;"",1,0))</f>
        <v>#REF!</v>
      </c>
      <c r="AQ146" s="208" t="e">
        <f>IF('Crisis Indicator Data'!#REF!="No Data",1,IF(#REF!&lt;&gt;"",1,0))</f>
        <v>#REF!</v>
      </c>
      <c r="AR146" s="208" t="e">
        <f>IF('Crisis Indicator Data'!#REF!="No Data",1,IF(#REF!&lt;&gt;"",1,0))</f>
        <v>#REF!</v>
      </c>
      <c r="AS146" s="208" t="e">
        <f>IF('Crisis Indicator Data'!#REF!="No Data",1,IF(#REF!&lt;&gt;"",1,0))</f>
        <v>#REF!</v>
      </c>
      <c r="AT146" s="208" t="e">
        <f>IF('Crisis Indicator Data'!#REF!="No Data",1,IF(#REF!&lt;&gt;"",1,0))</f>
        <v>#REF!</v>
      </c>
      <c r="AU146" s="208" t="e">
        <f>IF('Crisis Indicator Data'!#REF!="No Data",1,IF(#REF!&lt;&gt;"",1,0))</f>
        <v>#REF!</v>
      </c>
      <c r="AV146" s="208" t="e">
        <f>IF('Crisis Indicator Data'!#REF!="No Data",1,IF(#REF!&lt;&gt;"",1,0))</f>
        <v>#REF!</v>
      </c>
      <c r="AW146" s="208" t="e">
        <f>IF('Crisis Indicator Data'!#REF!="No Data",1,IF(#REF!&lt;&gt;"",1,0))</f>
        <v>#REF!</v>
      </c>
      <c r="AX146" s="208" t="e">
        <f>IF('Crisis Indicator Data'!#REF!="No Data",1,IF(#REF!&lt;&gt;"",1,0))</f>
        <v>#REF!</v>
      </c>
      <c r="AY146" s="208" t="e">
        <f>IF('Crisis Indicator Data'!#REF!="No Data",1,IF(#REF!&lt;&gt;"",1,0))</f>
        <v>#REF!</v>
      </c>
      <c r="AZ146" s="208" t="e">
        <f>IF('Crisis Indicator Data'!#REF!="No Data",1,IF(#REF!&lt;&gt;"",1,0))</f>
        <v>#REF!</v>
      </c>
      <c r="BA146" t="e">
        <f t="shared" si="8"/>
        <v>#REF!</v>
      </c>
      <c r="BB146" s="22" t="e">
        <f t="shared" si="9"/>
        <v>#REF!</v>
      </c>
    </row>
    <row r="147" spans="1:54" x14ac:dyDescent="0.35">
      <c r="A147" t="s">
        <v>7602</v>
      </c>
      <c r="B147" s="208" t="e">
        <f>IF('Crisis Indicator Data'!#REF!="No Data",1,IF(#REF!&lt;&gt;"",1,0))</f>
        <v>#REF!</v>
      </c>
      <c r="C147" s="208" t="e">
        <f>IF('Crisis Indicator Data'!#REF!="No Data",1,IF(#REF!&lt;&gt;"",1,0))</f>
        <v>#REF!</v>
      </c>
      <c r="D147" s="208" t="e">
        <f>IF('Crisis Indicator Data'!#REF!="No Data",1,IF(#REF!&lt;&gt;"",1,0))</f>
        <v>#REF!</v>
      </c>
      <c r="E147" s="208" t="e">
        <f>IF('Crisis Indicator Data'!#REF!="No Data",1,IF(#REF!&lt;&gt;"",1,0))</f>
        <v>#REF!</v>
      </c>
      <c r="F147" s="208" t="e">
        <f>IF('Crisis Indicator Data'!#REF!="No Data",1,IF(#REF!&lt;&gt;"",1,0))</f>
        <v>#REF!</v>
      </c>
      <c r="G147" s="208" t="e">
        <f>IF('Crisis Indicator Data'!#REF!="No Data",1,IF(#REF!&lt;&gt;"",1,0))</f>
        <v>#REF!</v>
      </c>
      <c r="H147" s="208" t="e">
        <f>IF('Crisis Indicator Data'!#REF!="No Data",1,IF(#REF!&lt;&gt;"",1,0))</f>
        <v>#REF!</v>
      </c>
      <c r="I147" s="208" t="e">
        <f>IF('Crisis Indicator Data'!#REF!="No Data",1,IF(#REF!&lt;&gt;"",1,0))</f>
        <v>#REF!</v>
      </c>
      <c r="J147" s="208" t="e">
        <f>IF('Crisis Indicator Data'!#REF!="No Data",1,IF(#REF!&lt;&gt;"",1,0))</f>
        <v>#REF!</v>
      </c>
      <c r="K147" s="208" t="e">
        <f>IF('Crisis Indicator Data'!#REF!="No Data",1,IF(#REF!&lt;&gt;"",1,0))</f>
        <v>#REF!</v>
      </c>
      <c r="L147" s="208" t="e">
        <f>IF('Crisis Indicator Data'!#REF!="No Data",1,IF(#REF!&lt;&gt;"",1,0))</f>
        <v>#REF!</v>
      </c>
      <c r="M147" s="208" t="e">
        <f>IF('Crisis Indicator Data'!#REF!="No Data",1,IF(#REF!&lt;&gt;"",1,0))</f>
        <v>#REF!</v>
      </c>
      <c r="N147" s="208" t="e">
        <f>IF('Crisis Indicator Data'!#REF!="No Data",1,IF(#REF!&lt;&gt;"",1,0))</f>
        <v>#REF!</v>
      </c>
      <c r="O147" s="208" t="e">
        <f>IF('Crisis Indicator Data'!#REF!="No Data",1,IF(#REF!&lt;&gt;"",1,0))</f>
        <v>#REF!</v>
      </c>
      <c r="P147" s="208" t="e">
        <f>IF('Crisis Indicator Data'!#REF!="No Data",1,IF(#REF!&lt;&gt;"",1,0))</f>
        <v>#REF!</v>
      </c>
      <c r="Q147" s="208" t="e">
        <f>IF('Crisis Indicator Data'!#REF!="No Data",1,IF(#REF!&lt;&gt;"",1,0))</f>
        <v>#REF!</v>
      </c>
      <c r="R147" s="208" t="e">
        <f>IF('Crisis Indicator Data'!#REF!="No Data",1,IF(#REF!&lt;&gt;"",1,0))</f>
        <v>#REF!</v>
      </c>
      <c r="S147" s="208" t="e">
        <f>IF('Crisis Indicator Data'!#REF!="No Data",1,IF(#REF!&lt;&gt;"",1,0))</f>
        <v>#REF!</v>
      </c>
      <c r="T147" s="208" t="e">
        <f>IF('Crisis Indicator Data'!#REF!="No Data",1,IF(#REF!&lt;&gt;"",1,0))</f>
        <v>#REF!</v>
      </c>
      <c r="U147" s="208" t="e">
        <f>IF('Crisis Indicator Data'!#REF!="No Data",1,IF(#REF!&lt;&gt;"",1,0))</f>
        <v>#REF!</v>
      </c>
      <c r="V147" s="208" t="e">
        <f>IF('Crisis Indicator Data'!#REF!="No Data",1,IF(#REF!&lt;&gt;"",1,0))</f>
        <v>#REF!</v>
      </c>
      <c r="W147" s="208" t="e">
        <f>IF('Crisis Indicator Data'!#REF!="No Data",1,IF(#REF!&lt;&gt;"",1,0))</f>
        <v>#REF!</v>
      </c>
      <c r="X147" s="208" t="e">
        <f>IF('Crisis Indicator Data'!#REF!="No Data",1,IF(#REF!&lt;&gt;"",1,0))</f>
        <v>#REF!</v>
      </c>
      <c r="Y147" s="208" t="e">
        <f>IF('Crisis Indicator Data'!#REF!="No Data",1,IF(#REF!&lt;&gt;"",1,0))</f>
        <v>#REF!</v>
      </c>
      <c r="Z147" s="208" t="e">
        <f>IF('Crisis Indicator Data'!#REF!="No Data",1,IF(#REF!&lt;&gt;"",1,0))</f>
        <v>#REF!</v>
      </c>
      <c r="AA147" s="208" t="e">
        <f>IF('Crisis Indicator Data'!#REF!="No Data",1,IF(#REF!&lt;&gt;"",1,0))</f>
        <v>#REF!</v>
      </c>
      <c r="AB147" s="208" t="e">
        <f>IF('Crisis Indicator Data'!#REF!="No Data",1,IF(#REF!&lt;&gt;"",1,0))</f>
        <v>#REF!</v>
      </c>
      <c r="AC147" s="208" t="e">
        <f>IF('Crisis Indicator Data'!#REF!="No Data",1,IF(#REF!&lt;&gt;"",1,0))</f>
        <v>#REF!</v>
      </c>
      <c r="AD147" s="208" t="e">
        <f>IF('Crisis Indicator Data'!#REF!="No Data",1,IF(#REF!&lt;&gt;"",1,0))</f>
        <v>#REF!</v>
      </c>
      <c r="AE147" s="208" t="e">
        <f>IF('Crisis Indicator Data'!#REF!="No Data",1,IF(#REF!&lt;&gt;"",1,0))</f>
        <v>#REF!</v>
      </c>
      <c r="AF147" s="208" t="e">
        <f>IF('Crisis Indicator Data'!#REF!="No Data",1,IF(#REF!&lt;&gt;"",1,0))</f>
        <v>#REF!</v>
      </c>
      <c r="AG147" s="208" t="e">
        <f>IF('Crisis Indicator Data'!#REF!="No Data",1,IF(#REF!&lt;&gt;"",1,0))</f>
        <v>#REF!</v>
      </c>
      <c r="AH147" s="208" t="e">
        <f>IF('Crisis Indicator Data'!#REF!="No Data",1,IF(#REF!&lt;&gt;"",1,0))</f>
        <v>#REF!</v>
      </c>
      <c r="AI147" s="208" t="e">
        <f>IF('Crisis Indicator Data'!#REF!="No Data",1,IF(#REF!&lt;&gt;"",1,0))</f>
        <v>#REF!</v>
      </c>
      <c r="AJ147" s="208" t="e">
        <f>IF('Crisis Indicator Data'!#REF!="No Data",1,IF(#REF!&lt;&gt;"",1,0))</f>
        <v>#REF!</v>
      </c>
      <c r="AK147" s="208" t="e">
        <f>IF('Crisis Indicator Data'!#REF!="No Data",1,IF(#REF!&lt;&gt;"",1,0))</f>
        <v>#REF!</v>
      </c>
      <c r="AL147" s="208" t="e">
        <f>IF('Crisis Indicator Data'!#REF!="No Data",1,IF(#REF!&lt;&gt;"",1,0))</f>
        <v>#REF!</v>
      </c>
      <c r="AM147" s="208" t="e">
        <f>IF('Crisis Indicator Data'!#REF!="No Data",1,IF(#REF!&lt;&gt;"",1,0))</f>
        <v>#REF!</v>
      </c>
      <c r="AN147" s="208" t="e">
        <f>IF('Crisis Indicator Data'!#REF!="No Data",1,IF(#REF!&lt;&gt;"",1,0))</f>
        <v>#REF!</v>
      </c>
      <c r="AO147" s="208" t="e">
        <f>IF('Crisis Indicator Data'!#REF!="No Data",1,IF(#REF!&lt;&gt;"",1,0))</f>
        <v>#REF!</v>
      </c>
      <c r="AP147" s="208" t="e">
        <f>IF('Crisis Indicator Data'!#REF!="No Data",1,IF(#REF!&lt;&gt;"",1,0))</f>
        <v>#REF!</v>
      </c>
      <c r="AQ147" s="208" t="e">
        <f>IF('Crisis Indicator Data'!#REF!="No Data",1,IF(#REF!&lt;&gt;"",1,0))</f>
        <v>#REF!</v>
      </c>
      <c r="AR147" s="208" t="e">
        <f>IF('Crisis Indicator Data'!#REF!="No Data",1,IF(#REF!&lt;&gt;"",1,0))</f>
        <v>#REF!</v>
      </c>
      <c r="AS147" s="208" t="e">
        <f>IF('Crisis Indicator Data'!#REF!="No Data",1,IF(#REF!&lt;&gt;"",1,0))</f>
        <v>#REF!</v>
      </c>
      <c r="AT147" s="208" t="e">
        <f>IF('Crisis Indicator Data'!#REF!="No Data",1,IF(#REF!&lt;&gt;"",1,0))</f>
        <v>#REF!</v>
      </c>
      <c r="AU147" s="208" t="e">
        <f>IF('Crisis Indicator Data'!#REF!="No Data",1,IF(#REF!&lt;&gt;"",1,0))</f>
        <v>#REF!</v>
      </c>
      <c r="AV147" s="208" t="e">
        <f>IF('Crisis Indicator Data'!#REF!="No Data",1,IF(#REF!&lt;&gt;"",1,0))</f>
        <v>#REF!</v>
      </c>
      <c r="AW147" s="208" t="e">
        <f>IF('Crisis Indicator Data'!#REF!="No Data",1,IF(#REF!&lt;&gt;"",1,0))</f>
        <v>#REF!</v>
      </c>
      <c r="AX147" s="208" t="e">
        <f>IF('Crisis Indicator Data'!#REF!="No Data",1,IF(#REF!&lt;&gt;"",1,0))</f>
        <v>#REF!</v>
      </c>
      <c r="AY147" s="208" t="e">
        <f>IF('Crisis Indicator Data'!#REF!="No Data",1,IF(#REF!&lt;&gt;"",1,0))</f>
        <v>#REF!</v>
      </c>
      <c r="AZ147" s="208" t="e">
        <f>IF('Crisis Indicator Data'!#REF!="No Data",1,IF(#REF!&lt;&gt;"",1,0))</f>
        <v>#REF!</v>
      </c>
      <c r="BA147" t="e">
        <f t="shared" si="8"/>
        <v>#REF!</v>
      </c>
      <c r="BB147" s="22" t="e">
        <f t="shared" si="9"/>
        <v>#REF!</v>
      </c>
    </row>
    <row r="148" spans="1:54" x14ac:dyDescent="0.35">
      <c r="A148" t="s">
        <v>7604</v>
      </c>
      <c r="B148" s="208" t="e">
        <f>IF('Crisis Indicator Data'!#REF!="No Data",1,IF(#REF!&lt;&gt;"",1,0))</f>
        <v>#REF!</v>
      </c>
      <c r="C148" s="208" t="e">
        <f>IF('Crisis Indicator Data'!#REF!="No Data",1,IF(#REF!&lt;&gt;"",1,0))</f>
        <v>#REF!</v>
      </c>
      <c r="D148" s="208" t="e">
        <f>IF('Crisis Indicator Data'!#REF!="No Data",1,IF(#REF!&lt;&gt;"",1,0))</f>
        <v>#REF!</v>
      </c>
      <c r="E148" s="208" t="e">
        <f>IF('Crisis Indicator Data'!#REF!="No Data",1,IF(#REF!&lt;&gt;"",1,0))</f>
        <v>#REF!</v>
      </c>
      <c r="F148" s="208" t="e">
        <f>IF('Crisis Indicator Data'!#REF!="No Data",1,IF(#REF!&lt;&gt;"",1,0))</f>
        <v>#REF!</v>
      </c>
      <c r="G148" s="208" t="e">
        <f>IF('Crisis Indicator Data'!#REF!="No Data",1,IF(#REF!&lt;&gt;"",1,0))</f>
        <v>#REF!</v>
      </c>
      <c r="H148" s="208" t="e">
        <f>IF('Crisis Indicator Data'!#REF!="No Data",1,IF(#REF!&lt;&gt;"",1,0))</f>
        <v>#REF!</v>
      </c>
      <c r="I148" s="208" t="e">
        <f>IF('Crisis Indicator Data'!#REF!="No Data",1,IF(#REF!&lt;&gt;"",1,0))</f>
        <v>#REF!</v>
      </c>
      <c r="J148" s="208" t="e">
        <f>IF('Crisis Indicator Data'!#REF!="No Data",1,IF(#REF!&lt;&gt;"",1,0))</f>
        <v>#REF!</v>
      </c>
      <c r="K148" s="208" t="e">
        <f>IF('Crisis Indicator Data'!#REF!="No Data",1,IF(#REF!&lt;&gt;"",1,0))</f>
        <v>#REF!</v>
      </c>
      <c r="L148" s="208" t="e">
        <f>IF('Crisis Indicator Data'!#REF!="No Data",1,IF(#REF!&lt;&gt;"",1,0))</f>
        <v>#REF!</v>
      </c>
      <c r="M148" s="208" t="e">
        <f>IF('Crisis Indicator Data'!#REF!="No Data",1,IF(#REF!&lt;&gt;"",1,0))</f>
        <v>#REF!</v>
      </c>
      <c r="N148" s="208" t="e">
        <f>IF('Crisis Indicator Data'!#REF!="No Data",1,IF(#REF!&lt;&gt;"",1,0))</f>
        <v>#REF!</v>
      </c>
      <c r="O148" s="208" t="e">
        <f>IF('Crisis Indicator Data'!#REF!="No Data",1,IF(#REF!&lt;&gt;"",1,0))</f>
        <v>#REF!</v>
      </c>
      <c r="P148" s="208" t="e">
        <f>IF('Crisis Indicator Data'!#REF!="No Data",1,IF(#REF!&lt;&gt;"",1,0))</f>
        <v>#REF!</v>
      </c>
      <c r="Q148" s="208" t="e">
        <f>IF('Crisis Indicator Data'!#REF!="No Data",1,IF(#REF!&lt;&gt;"",1,0))</f>
        <v>#REF!</v>
      </c>
      <c r="R148" s="208" t="e">
        <f>IF('Crisis Indicator Data'!#REF!="No Data",1,IF(#REF!&lt;&gt;"",1,0))</f>
        <v>#REF!</v>
      </c>
      <c r="S148" s="208" t="e">
        <f>IF('Crisis Indicator Data'!#REF!="No Data",1,IF(#REF!&lt;&gt;"",1,0))</f>
        <v>#REF!</v>
      </c>
      <c r="T148" s="208" t="e">
        <f>IF('Crisis Indicator Data'!#REF!="No Data",1,IF(#REF!&lt;&gt;"",1,0))</f>
        <v>#REF!</v>
      </c>
      <c r="U148" s="208" t="e">
        <f>IF('Crisis Indicator Data'!#REF!="No Data",1,IF(#REF!&lt;&gt;"",1,0))</f>
        <v>#REF!</v>
      </c>
      <c r="V148" s="208" t="e">
        <f>IF('Crisis Indicator Data'!#REF!="No Data",1,IF(#REF!&lt;&gt;"",1,0))</f>
        <v>#REF!</v>
      </c>
      <c r="W148" s="208" t="e">
        <f>IF('Crisis Indicator Data'!#REF!="No Data",1,IF(#REF!&lt;&gt;"",1,0))</f>
        <v>#REF!</v>
      </c>
      <c r="X148" s="208" t="e">
        <f>IF('Crisis Indicator Data'!#REF!="No Data",1,IF(#REF!&lt;&gt;"",1,0))</f>
        <v>#REF!</v>
      </c>
      <c r="Y148" s="208" t="e">
        <f>IF('Crisis Indicator Data'!#REF!="No Data",1,IF(#REF!&lt;&gt;"",1,0))</f>
        <v>#REF!</v>
      </c>
      <c r="Z148" s="208" t="e">
        <f>IF('Crisis Indicator Data'!#REF!="No Data",1,IF(#REF!&lt;&gt;"",1,0))</f>
        <v>#REF!</v>
      </c>
      <c r="AA148" s="208" t="e">
        <f>IF('Crisis Indicator Data'!#REF!="No Data",1,IF(#REF!&lt;&gt;"",1,0))</f>
        <v>#REF!</v>
      </c>
      <c r="AB148" s="208" t="e">
        <f>IF('Crisis Indicator Data'!#REF!="No Data",1,IF(#REF!&lt;&gt;"",1,0))</f>
        <v>#REF!</v>
      </c>
      <c r="AC148" s="208" t="e">
        <f>IF('Crisis Indicator Data'!#REF!="No Data",1,IF(#REF!&lt;&gt;"",1,0))</f>
        <v>#REF!</v>
      </c>
      <c r="AD148" s="208" t="e">
        <f>IF('Crisis Indicator Data'!#REF!="No Data",1,IF(#REF!&lt;&gt;"",1,0))</f>
        <v>#REF!</v>
      </c>
      <c r="AE148" s="208" t="e">
        <f>IF('Crisis Indicator Data'!#REF!="No Data",1,IF(#REF!&lt;&gt;"",1,0))</f>
        <v>#REF!</v>
      </c>
      <c r="AF148" s="208" t="e">
        <f>IF('Crisis Indicator Data'!#REF!="No Data",1,IF(#REF!&lt;&gt;"",1,0))</f>
        <v>#REF!</v>
      </c>
      <c r="AG148" s="208" t="e">
        <f>IF('Crisis Indicator Data'!#REF!="No Data",1,IF(#REF!&lt;&gt;"",1,0))</f>
        <v>#REF!</v>
      </c>
      <c r="AH148" s="208" t="e">
        <f>IF('Crisis Indicator Data'!#REF!="No Data",1,IF(#REF!&lt;&gt;"",1,0))</f>
        <v>#REF!</v>
      </c>
      <c r="AI148" s="208" t="e">
        <f>IF('Crisis Indicator Data'!#REF!="No Data",1,IF(#REF!&lt;&gt;"",1,0))</f>
        <v>#REF!</v>
      </c>
      <c r="AJ148" s="208" t="e">
        <f>IF('Crisis Indicator Data'!#REF!="No Data",1,IF(#REF!&lt;&gt;"",1,0))</f>
        <v>#REF!</v>
      </c>
      <c r="AK148" s="208" t="e">
        <f>IF('Crisis Indicator Data'!#REF!="No Data",1,IF(#REF!&lt;&gt;"",1,0))</f>
        <v>#REF!</v>
      </c>
      <c r="AL148" s="208" t="e">
        <f>IF('Crisis Indicator Data'!#REF!="No Data",1,IF(#REF!&lt;&gt;"",1,0))</f>
        <v>#REF!</v>
      </c>
      <c r="AM148" s="208" t="e">
        <f>IF('Crisis Indicator Data'!#REF!="No Data",1,IF(#REF!&lt;&gt;"",1,0))</f>
        <v>#REF!</v>
      </c>
      <c r="AN148" s="208" t="e">
        <f>IF('Crisis Indicator Data'!#REF!="No Data",1,IF(#REF!&lt;&gt;"",1,0))</f>
        <v>#REF!</v>
      </c>
      <c r="AO148" s="208" t="e">
        <f>IF('Crisis Indicator Data'!#REF!="No Data",1,IF(#REF!&lt;&gt;"",1,0))</f>
        <v>#REF!</v>
      </c>
      <c r="AP148" s="208" t="e">
        <f>IF('Crisis Indicator Data'!#REF!="No Data",1,IF(#REF!&lt;&gt;"",1,0))</f>
        <v>#REF!</v>
      </c>
      <c r="AQ148" s="208" t="e">
        <f>IF('Crisis Indicator Data'!#REF!="No Data",1,IF(#REF!&lt;&gt;"",1,0))</f>
        <v>#REF!</v>
      </c>
      <c r="AR148" s="208" t="e">
        <f>IF('Crisis Indicator Data'!#REF!="No Data",1,IF(#REF!&lt;&gt;"",1,0))</f>
        <v>#REF!</v>
      </c>
      <c r="AS148" s="208" t="e">
        <f>IF('Crisis Indicator Data'!#REF!="No Data",1,IF(#REF!&lt;&gt;"",1,0))</f>
        <v>#REF!</v>
      </c>
      <c r="AT148" s="208" t="e">
        <f>IF('Crisis Indicator Data'!#REF!="No Data",1,IF(#REF!&lt;&gt;"",1,0))</f>
        <v>#REF!</v>
      </c>
      <c r="AU148" s="208" t="e">
        <f>IF('Crisis Indicator Data'!#REF!="No Data",1,IF(#REF!&lt;&gt;"",1,0))</f>
        <v>#REF!</v>
      </c>
      <c r="AV148" s="208" t="e">
        <f>IF('Crisis Indicator Data'!#REF!="No Data",1,IF(#REF!&lt;&gt;"",1,0))</f>
        <v>#REF!</v>
      </c>
      <c r="AW148" s="208" t="e">
        <f>IF('Crisis Indicator Data'!#REF!="No Data",1,IF(#REF!&lt;&gt;"",1,0))</f>
        <v>#REF!</v>
      </c>
      <c r="AX148" s="208" t="e">
        <f>IF('Crisis Indicator Data'!#REF!="No Data",1,IF(#REF!&lt;&gt;"",1,0))</f>
        <v>#REF!</v>
      </c>
      <c r="AY148" s="208" t="e">
        <f>IF('Crisis Indicator Data'!#REF!="No Data",1,IF(#REF!&lt;&gt;"",1,0))</f>
        <v>#REF!</v>
      </c>
      <c r="AZ148" s="208" t="e">
        <f>IF('Crisis Indicator Data'!#REF!="No Data",1,IF(#REF!&lt;&gt;"",1,0))</f>
        <v>#REF!</v>
      </c>
      <c r="BA148" t="e">
        <f t="shared" si="8"/>
        <v>#REF!</v>
      </c>
      <c r="BB148" s="22" t="e">
        <f t="shared" si="9"/>
        <v>#REF!</v>
      </c>
    </row>
    <row r="149" spans="1:54" x14ac:dyDescent="0.35">
      <c r="A149" t="s">
        <v>7605</v>
      </c>
      <c r="B149" s="208" t="e">
        <f>IF('Crisis Indicator Data'!#REF!="No Data",1,IF(#REF!&lt;&gt;"",1,0))</f>
        <v>#REF!</v>
      </c>
      <c r="C149" s="208" t="e">
        <f>IF('Crisis Indicator Data'!#REF!="No Data",1,IF(#REF!&lt;&gt;"",1,0))</f>
        <v>#REF!</v>
      </c>
      <c r="D149" s="208" t="e">
        <f>IF('Crisis Indicator Data'!#REF!="No Data",1,IF(#REF!&lt;&gt;"",1,0))</f>
        <v>#REF!</v>
      </c>
      <c r="E149" s="208" t="e">
        <f>IF('Crisis Indicator Data'!#REF!="No Data",1,IF(#REF!&lt;&gt;"",1,0))</f>
        <v>#REF!</v>
      </c>
      <c r="F149" s="208" t="e">
        <f>IF('Crisis Indicator Data'!#REF!="No Data",1,IF(#REF!&lt;&gt;"",1,0))</f>
        <v>#REF!</v>
      </c>
      <c r="G149" s="208" t="e">
        <f>IF('Crisis Indicator Data'!#REF!="No Data",1,IF(#REF!&lt;&gt;"",1,0))</f>
        <v>#REF!</v>
      </c>
      <c r="H149" s="208" t="e">
        <f>IF('Crisis Indicator Data'!#REF!="No Data",1,IF(#REF!&lt;&gt;"",1,0))</f>
        <v>#REF!</v>
      </c>
      <c r="I149" s="208" t="e">
        <f>IF('Crisis Indicator Data'!#REF!="No Data",1,IF(#REF!&lt;&gt;"",1,0))</f>
        <v>#REF!</v>
      </c>
      <c r="J149" s="208" t="e">
        <f>IF('Crisis Indicator Data'!#REF!="No Data",1,IF(#REF!&lt;&gt;"",1,0))</f>
        <v>#REF!</v>
      </c>
      <c r="K149" s="208" t="e">
        <f>IF('Crisis Indicator Data'!#REF!="No Data",1,IF(#REF!&lt;&gt;"",1,0))</f>
        <v>#REF!</v>
      </c>
      <c r="L149" s="208" t="e">
        <f>IF('Crisis Indicator Data'!#REF!="No Data",1,IF(#REF!&lt;&gt;"",1,0))</f>
        <v>#REF!</v>
      </c>
      <c r="M149" s="208" t="e">
        <f>IF('Crisis Indicator Data'!#REF!="No Data",1,IF(#REF!&lt;&gt;"",1,0))</f>
        <v>#REF!</v>
      </c>
      <c r="N149" s="208" t="e">
        <f>IF('Crisis Indicator Data'!#REF!="No Data",1,IF(#REF!&lt;&gt;"",1,0))</f>
        <v>#REF!</v>
      </c>
      <c r="O149" s="208" t="e">
        <f>IF('Crisis Indicator Data'!#REF!="No Data",1,IF(#REF!&lt;&gt;"",1,0))</f>
        <v>#REF!</v>
      </c>
      <c r="P149" s="208" t="e">
        <f>IF('Crisis Indicator Data'!#REF!="No Data",1,IF(#REF!&lt;&gt;"",1,0))</f>
        <v>#REF!</v>
      </c>
      <c r="Q149" s="208" t="e">
        <f>IF('Crisis Indicator Data'!#REF!="No Data",1,IF(#REF!&lt;&gt;"",1,0))</f>
        <v>#REF!</v>
      </c>
      <c r="R149" s="208" t="e">
        <f>IF('Crisis Indicator Data'!#REF!="No Data",1,IF(#REF!&lt;&gt;"",1,0))</f>
        <v>#REF!</v>
      </c>
      <c r="S149" s="208" t="e">
        <f>IF('Crisis Indicator Data'!#REF!="No Data",1,IF(#REF!&lt;&gt;"",1,0))</f>
        <v>#REF!</v>
      </c>
      <c r="T149" s="208" t="e">
        <f>IF('Crisis Indicator Data'!#REF!="No Data",1,IF(#REF!&lt;&gt;"",1,0))</f>
        <v>#REF!</v>
      </c>
      <c r="U149" s="208" t="e">
        <f>IF('Crisis Indicator Data'!#REF!="No Data",1,IF(#REF!&lt;&gt;"",1,0))</f>
        <v>#REF!</v>
      </c>
      <c r="V149" s="208" t="e">
        <f>IF('Crisis Indicator Data'!#REF!="No Data",1,IF(#REF!&lt;&gt;"",1,0))</f>
        <v>#REF!</v>
      </c>
      <c r="W149" s="208" t="e">
        <f>IF('Crisis Indicator Data'!#REF!="No Data",1,IF(#REF!&lt;&gt;"",1,0))</f>
        <v>#REF!</v>
      </c>
      <c r="X149" s="208" t="e">
        <f>IF('Crisis Indicator Data'!#REF!="No Data",1,IF(#REF!&lt;&gt;"",1,0))</f>
        <v>#REF!</v>
      </c>
      <c r="Y149" s="208" t="e">
        <f>IF('Crisis Indicator Data'!#REF!="No Data",1,IF(#REF!&lt;&gt;"",1,0))</f>
        <v>#REF!</v>
      </c>
      <c r="Z149" s="208" t="e">
        <f>IF('Crisis Indicator Data'!#REF!="No Data",1,IF(#REF!&lt;&gt;"",1,0))</f>
        <v>#REF!</v>
      </c>
      <c r="AA149" s="208" t="e">
        <f>IF('Crisis Indicator Data'!#REF!="No Data",1,IF(#REF!&lt;&gt;"",1,0))</f>
        <v>#REF!</v>
      </c>
      <c r="AB149" s="208" t="e">
        <f>IF('Crisis Indicator Data'!#REF!="No Data",1,IF(#REF!&lt;&gt;"",1,0))</f>
        <v>#REF!</v>
      </c>
      <c r="AC149" s="208" t="e">
        <f>IF('Crisis Indicator Data'!#REF!="No Data",1,IF(#REF!&lt;&gt;"",1,0))</f>
        <v>#REF!</v>
      </c>
      <c r="AD149" s="208" t="e">
        <f>IF('Crisis Indicator Data'!#REF!="No Data",1,IF(#REF!&lt;&gt;"",1,0))</f>
        <v>#REF!</v>
      </c>
      <c r="AE149" s="208" t="e">
        <f>IF('Crisis Indicator Data'!#REF!="No Data",1,IF(#REF!&lt;&gt;"",1,0))</f>
        <v>#REF!</v>
      </c>
      <c r="AF149" s="208" t="e">
        <f>IF('Crisis Indicator Data'!#REF!="No Data",1,IF(#REF!&lt;&gt;"",1,0))</f>
        <v>#REF!</v>
      </c>
      <c r="AG149" s="208" t="e">
        <f>IF('Crisis Indicator Data'!#REF!="No Data",1,IF(#REF!&lt;&gt;"",1,0))</f>
        <v>#REF!</v>
      </c>
      <c r="AH149" s="208" t="e">
        <f>IF('Crisis Indicator Data'!#REF!="No Data",1,IF(#REF!&lt;&gt;"",1,0))</f>
        <v>#REF!</v>
      </c>
      <c r="AI149" s="208" t="e">
        <f>IF('Crisis Indicator Data'!#REF!="No Data",1,IF(#REF!&lt;&gt;"",1,0))</f>
        <v>#REF!</v>
      </c>
      <c r="AJ149" s="208" t="e">
        <f>IF('Crisis Indicator Data'!#REF!="No Data",1,IF(#REF!&lt;&gt;"",1,0))</f>
        <v>#REF!</v>
      </c>
      <c r="AK149" s="208" t="e">
        <f>IF('Crisis Indicator Data'!#REF!="No Data",1,IF(#REF!&lt;&gt;"",1,0))</f>
        <v>#REF!</v>
      </c>
      <c r="AL149" s="208" t="e">
        <f>IF('Crisis Indicator Data'!#REF!="No Data",1,IF(#REF!&lt;&gt;"",1,0))</f>
        <v>#REF!</v>
      </c>
      <c r="AM149" s="208" t="e">
        <f>IF('Crisis Indicator Data'!#REF!="No Data",1,IF(#REF!&lt;&gt;"",1,0))</f>
        <v>#REF!</v>
      </c>
      <c r="AN149" s="208" t="e">
        <f>IF('Crisis Indicator Data'!#REF!="No Data",1,IF(#REF!&lt;&gt;"",1,0))</f>
        <v>#REF!</v>
      </c>
      <c r="AO149" s="208" t="e">
        <f>IF('Crisis Indicator Data'!#REF!="No Data",1,IF(#REF!&lt;&gt;"",1,0))</f>
        <v>#REF!</v>
      </c>
      <c r="AP149" s="208" t="e">
        <f>IF('Crisis Indicator Data'!#REF!="No Data",1,IF(#REF!&lt;&gt;"",1,0))</f>
        <v>#REF!</v>
      </c>
      <c r="AQ149" s="208" t="e">
        <f>IF('Crisis Indicator Data'!#REF!="No Data",1,IF(#REF!&lt;&gt;"",1,0))</f>
        <v>#REF!</v>
      </c>
      <c r="AR149" s="208" t="e">
        <f>IF('Crisis Indicator Data'!#REF!="No Data",1,IF(#REF!&lt;&gt;"",1,0))</f>
        <v>#REF!</v>
      </c>
      <c r="AS149" s="208" t="e">
        <f>IF('Crisis Indicator Data'!#REF!="No Data",1,IF(#REF!&lt;&gt;"",1,0))</f>
        <v>#REF!</v>
      </c>
      <c r="AT149" s="208" t="e">
        <f>IF('Crisis Indicator Data'!#REF!="No Data",1,IF(#REF!&lt;&gt;"",1,0))</f>
        <v>#REF!</v>
      </c>
      <c r="AU149" s="208" t="e">
        <f>IF('Crisis Indicator Data'!#REF!="No Data",1,IF(#REF!&lt;&gt;"",1,0))</f>
        <v>#REF!</v>
      </c>
      <c r="AV149" s="208" t="e">
        <f>IF('Crisis Indicator Data'!#REF!="No Data",1,IF(#REF!&lt;&gt;"",1,0))</f>
        <v>#REF!</v>
      </c>
      <c r="AW149" s="208" t="e">
        <f>IF('Crisis Indicator Data'!#REF!="No Data",1,IF(#REF!&lt;&gt;"",1,0))</f>
        <v>#REF!</v>
      </c>
      <c r="AX149" s="208" t="e">
        <f>IF('Crisis Indicator Data'!#REF!="No Data",1,IF(#REF!&lt;&gt;"",1,0))</f>
        <v>#REF!</v>
      </c>
      <c r="AY149" s="208" t="e">
        <f>IF('Crisis Indicator Data'!#REF!="No Data",1,IF(#REF!&lt;&gt;"",1,0))</f>
        <v>#REF!</v>
      </c>
      <c r="AZ149" s="208" t="e">
        <f>IF('Crisis Indicator Data'!#REF!="No Data",1,IF(#REF!&lt;&gt;"",1,0))</f>
        <v>#REF!</v>
      </c>
      <c r="BA149" t="e">
        <f t="shared" si="8"/>
        <v>#REF!</v>
      </c>
      <c r="BB149" s="22" t="e">
        <f t="shared" si="9"/>
        <v>#REF!</v>
      </c>
    </row>
    <row r="150" spans="1:54" x14ac:dyDescent="0.35">
      <c r="A150" t="s">
        <v>7607</v>
      </c>
      <c r="B150" s="208" t="e">
        <f>IF('Crisis Indicator Data'!#REF!="No Data",1,IF(#REF!&lt;&gt;"",1,0))</f>
        <v>#REF!</v>
      </c>
      <c r="C150" s="208" t="e">
        <f>IF('Crisis Indicator Data'!#REF!="No Data",1,IF(#REF!&lt;&gt;"",1,0))</f>
        <v>#REF!</v>
      </c>
      <c r="D150" s="208" t="e">
        <f>IF('Crisis Indicator Data'!#REF!="No Data",1,IF(#REF!&lt;&gt;"",1,0))</f>
        <v>#REF!</v>
      </c>
      <c r="E150" s="208" t="e">
        <f>IF('Crisis Indicator Data'!#REF!="No Data",1,IF(#REF!&lt;&gt;"",1,0))</f>
        <v>#REF!</v>
      </c>
      <c r="F150" s="208" t="e">
        <f>IF('Crisis Indicator Data'!#REF!="No Data",1,IF(#REF!&lt;&gt;"",1,0))</f>
        <v>#REF!</v>
      </c>
      <c r="G150" s="208" t="e">
        <f>IF('Crisis Indicator Data'!#REF!="No Data",1,IF(#REF!&lt;&gt;"",1,0))</f>
        <v>#REF!</v>
      </c>
      <c r="H150" s="208" t="e">
        <f>IF('Crisis Indicator Data'!#REF!="No Data",1,IF(#REF!&lt;&gt;"",1,0))</f>
        <v>#REF!</v>
      </c>
      <c r="I150" s="208" t="e">
        <f>IF('Crisis Indicator Data'!#REF!="No Data",1,IF(#REF!&lt;&gt;"",1,0))</f>
        <v>#REF!</v>
      </c>
      <c r="J150" s="208" t="e">
        <f>IF('Crisis Indicator Data'!#REF!="No Data",1,IF(#REF!&lt;&gt;"",1,0))</f>
        <v>#REF!</v>
      </c>
      <c r="K150" s="208" t="e">
        <f>IF('Crisis Indicator Data'!#REF!="No Data",1,IF(#REF!&lt;&gt;"",1,0))</f>
        <v>#REF!</v>
      </c>
      <c r="L150" s="208" t="e">
        <f>IF('Crisis Indicator Data'!#REF!="No Data",1,IF(#REF!&lt;&gt;"",1,0))</f>
        <v>#REF!</v>
      </c>
      <c r="M150" s="208" t="e">
        <f>IF('Crisis Indicator Data'!#REF!="No Data",1,IF(#REF!&lt;&gt;"",1,0))</f>
        <v>#REF!</v>
      </c>
      <c r="N150" s="208" t="e">
        <f>IF('Crisis Indicator Data'!#REF!="No Data",1,IF(#REF!&lt;&gt;"",1,0))</f>
        <v>#REF!</v>
      </c>
      <c r="O150" s="208" t="e">
        <f>IF('Crisis Indicator Data'!#REF!="No Data",1,IF(#REF!&lt;&gt;"",1,0))</f>
        <v>#REF!</v>
      </c>
      <c r="P150" s="208" t="e">
        <f>IF('Crisis Indicator Data'!#REF!="No Data",1,IF(#REF!&lt;&gt;"",1,0))</f>
        <v>#REF!</v>
      </c>
      <c r="Q150" s="208" t="e">
        <f>IF('Crisis Indicator Data'!#REF!="No Data",1,IF(#REF!&lt;&gt;"",1,0))</f>
        <v>#REF!</v>
      </c>
      <c r="R150" s="208" t="e">
        <f>IF('Crisis Indicator Data'!#REF!="No Data",1,IF(#REF!&lt;&gt;"",1,0))</f>
        <v>#REF!</v>
      </c>
      <c r="S150" s="208" t="e">
        <f>IF('Crisis Indicator Data'!#REF!="No Data",1,IF(#REF!&lt;&gt;"",1,0))</f>
        <v>#REF!</v>
      </c>
      <c r="T150" s="208" t="e">
        <f>IF('Crisis Indicator Data'!#REF!="No Data",1,IF(#REF!&lt;&gt;"",1,0))</f>
        <v>#REF!</v>
      </c>
      <c r="U150" s="208" t="e">
        <f>IF('Crisis Indicator Data'!#REF!="No Data",1,IF(#REF!&lt;&gt;"",1,0))</f>
        <v>#REF!</v>
      </c>
      <c r="V150" s="208" t="e">
        <f>IF('Crisis Indicator Data'!#REF!="No Data",1,IF(#REF!&lt;&gt;"",1,0))</f>
        <v>#REF!</v>
      </c>
      <c r="W150" s="208" t="e">
        <f>IF('Crisis Indicator Data'!#REF!="No Data",1,IF(#REF!&lt;&gt;"",1,0))</f>
        <v>#REF!</v>
      </c>
      <c r="X150" s="208" t="e">
        <f>IF('Crisis Indicator Data'!#REF!="No Data",1,IF(#REF!&lt;&gt;"",1,0))</f>
        <v>#REF!</v>
      </c>
      <c r="Y150" s="208" t="e">
        <f>IF('Crisis Indicator Data'!#REF!="No Data",1,IF(#REF!&lt;&gt;"",1,0))</f>
        <v>#REF!</v>
      </c>
      <c r="Z150" s="208" t="e">
        <f>IF('Crisis Indicator Data'!#REF!="No Data",1,IF(#REF!&lt;&gt;"",1,0))</f>
        <v>#REF!</v>
      </c>
      <c r="AA150" s="208" t="e">
        <f>IF('Crisis Indicator Data'!#REF!="No Data",1,IF(#REF!&lt;&gt;"",1,0))</f>
        <v>#REF!</v>
      </c>
      <c r="AB150" s="208" t="e">
        <f>IF('Crisis Indicator Data'!#REF!="No Data",1,IF(#REF!&lt;&gt;"",1,0))</f>
        <v>#REF!</v>
      </c>
      <c r="AC150" s="208" t="e">
        <f>IF('Crisis Indicator Data'!#REF!="No Data",1,IF(#REF!&lt;&gt;"",1,0))</f>
        <v>#REF!</v>
      </c>
      <c r="AD150" s="208" t="e">
        <f>IF('Crisis Indicator Data'!#REF!="No Data",1,IF(#REF!&lt;&gt;"",1,0))</f>
        <v>#REF!</v>
      </c>
      <c r="AE150" s="208" t="e">
        <f>IF('Crisis Indicator Data'!#REF!="No Data",1,IF(#REF!&lt;&gt;"",1,0))</f>
        <v>#REF!</v>
      </c>
      <c r="AF150" s="208" t="e">
        <f>IF('Crisis Indicator Data'!#REF!="No Data",1,IF(#REF!&lt;&gt;"",1,0))</f>
        <v>#REF!</v>
      </c>
      <c r="AG150" s="208" t="e">
        <f>IF('Crisis Indicator Data'!#REF!="No Data",1,IF(#REF!&lt;&gt;"",1,0))</f>
        <v>#REF!</v>
      </c>
      <c r="AH150" s="208" t="e">
        <f>IF('Crisis Indicator Data'!#REF!="No Data",1,IF(#REF!&lt;&gt;"",1,0))</f>
        <v>#REF!</v>
      </c>
      <c r="AI150" s="208" t="e">
        <f>IF('Crisis Indicator Data'!#REF!="No Data",1,IF(#REF!&lt;&gt;"",1,0))</f>
        <v>#REF!</v>
      </c>
      <c r="AJ150" s="208" t="e">
        <f>IF('Crisis Indicator Data'!#REF!="No Data",1,IF(#REF!&lt;&gt;"",1,0))</f>
        <v>#REF!</v>
      </c>
      <c r="AK150" s="208" t="e">
        <f>IF('Crisis Indicator Data'!#REF!="No Data",1,IF(#REF!&lt;&gt;"",1,0))</f>
        <v>#REF!</v>
      </c>
      <c r="AL150" s="208" t="e">
        <f>IF('Crisis Indicator Data'!#REF!="No Data",1,IF(#REF!&lt;&gt;"",1,0))</f>
        <v>#REF!</v>
      </c>
      <c r="AM150" s="208" t="e">
        <f>IF('Crisis Indicator Data'!#REF!="No Data",1,IF(#REF!&lt;&gt;"",1,0))</f>
        <v>#REF!</v>
      </c>
      <c r="AN150" s="208" t="e">
        <f>IF('Crisis Indicator Data'!#REF!="No Data",1,IF(#REF!&lt;&gt;"",1,0))</f>
        <v>#REF!</v>
      </c>
      <c r="AO150" s="208" t="e">
        <f>IF('Crisis Indicator Data'!#REF!="No Data",1,IF(#REF!&lt;&gt;"",1,0))</f>
        <v>#REF!</v>
      </c>
      <c r="AP150" s="208" t="e">
        <f>IF('Crisis Indicator Data'!#REF!="No Data",1,IF(#REF!&lt;&gt;"",1,0))</f>
        <v>#REF!</v>
      </c>
      <c r="AQ150" s="208" t="e">
        <f>IF('Crisis Indicator Data'!#REF!="No Data",1,IF(#REF!&lt;&gt;"",1,0))</f>
        <v>#REF!</v>
      </c>
      <c r="AR150" s="208" t="e">
        <f>IF('Crisis Indicator Data'!#REF!="No Data",1,IF(#REF!&lt;&gt;"",1,0))</f>
        <v>#REF!</v>
      </c>
      <c r="AS150" s="208" t="e">
        <f>IF('Crisis Indicator Data'!#REF!="No Data",1,IF(#REF!&lt;&gt;"",1,0))</f>
        <v>#REF!</v>
      </c>
      <c r="AT150" s="208" t="e">
        <f>IF('Crisis Indicator Data'!#REF!="No Data",1,IF(#REF!&lt;&gt;"",1,0))</f>
        <v>#REF!</v>
      </c>
      <c r="AU150" s="208" t="e">
        <f>IF('Crisis Indicator Data'!#REF!="No Data",1,IF(#REF!&lt;&gt;"",1,0))</f>
        <v>#REF!</v>
      </c>
      <c r="AV150" s="208" t="e">
        <f>IF('Crisis Indicator Data'!#REF!="No Data",1,IF(#REF!&lt;&gt;"",1,0))</f>
        <v>#REF!</v>
      </c>
      <c r="AW150" s="208" t="e">
        <f>IF('Crisis Indicator Data'!#REF!="No Data",1,IF(#REF!&lt;&gt;"",1,0))</f>
        <v>#REF!</v>
      </c>
      <c r="AX150" s="208" t="e">
        <f>IF('Crisis Indicator Data'!#REF!="No Data",1,IF(#REF!&lt;&gt;"",1,0))</f>
        <v>#REF!</v>
      </c>
      <c r="AY150" s="208" t="e">
        <f>IF('Crisis Indicator Data'!#REF!="No Data",1,IF(#REF!&lt;&gt;"",1,0))</f>
        <v>#REF!</v>
      </c>
      <c r="AZ150" s="208" t="e">
        <f>IF('Crisis Indicator Data'!#REF!="No Data",1,IF(#REF!&lt;&gt;"",1,0))</f>
        <v>#REF!</v>
      </c>
      <c r="BA150" t="e">
        <f t="shared" si="8"/>
        <v>#REF!</v>
      </c>
      <c r="BB150" s="22" t="e">
        <f t="shared" si="9"/>
        <v>#REF!</v>
      </c>
    </row>
    <row r="151" spans="1:54" x14ac:dyDescent="0.35">
      <c r="A151" t="s">
        <v>7609</v>
      </c>
      <c r="B151" s="208" t="e">
        <f>IF('Crisis Indicator Data'!#REF!="No Data",1,IF(#REF!&lt;&gt;"",1,0))</f>
        <v>#REF!</v>
      </c>
      <c r="C151" s="208" t="e">
        <f>IF('Crisis Indicator Data'!#REF!="No Data",1,IF(#REF!&lt;&gt;"",1,0))</f>
        <v>#REF!</v>
      </c>
      <c r="D151" s="208" t="e">
        <f>IF('Crisis Indicator Data'!#REF!="No Data",1,IF(#REF!&lt;&gt;"",1,0))</f>
        <v>#REF!</v>
      </c>
      <c r="E151" s="208" t="e">
        <f>IF('Crisis Indicator Data'!#REF!="No Data",1,IF(#REF!&lt;&gt;"",1,0))</f>
        <v>#REF!</v>
      </c>
      <c r="F151" s="208" t="e">
        <f>IF('Crisis Indicator Data'!#REF!="No Data",1,IF(#REF!&lt;&gt;"",1,0))</f>
        <v>#REF!</v>
      </c>
      <c r="G151" s="208" t="e">
        <f>IF('Crisis Indicator Data'!#REF!="No Data",1,IF(#REF!&lt;&gt;"",1,0))</f>
        <v>#REF!</v>
      </c>
      <c r="H151" s="208" t="e">
        <f>IF('Crisis Indicator Data'!#REF!="No Data",1,IF(#REF!&lt;&gt;"",1,0))</f>
        <v>#REF!</v>
      </c>
      <c r="I151" s="208" t="e">
        <f>IF('Crisis Indicator Data'!#REF!="No Data",1,IF(#REF!&lt;&gt;"",1,0))</f>
        <v>#REF!</v>
      </c>
      <c r="J151" s="208" t="e">
        <f>IF('Crisis Indicator Data'!#REF!="No Data",1,IF(#REF!&lt;&gt;"",1,0))</f>
        <v>#REF!</v>
      </c>
      <c r="K151" s="208" t="e">
        <f>IF('Crisis Indicator Data'!#REF!="No Data",1,IF(#REF!&lt;&gt;"",1,0))</f>
        <v>#REF!</v>
      </c>
      <c r="L151" s="208" t="e">
        <f>IF('Crisis Indicator Data'!#REF!="No Data",1,IF(#REF!&lt;&gt;"",1,0))</f>
        <v>#REF!</v>
      </c>
      <c r="M151" s="208" t="e">
        <f>IF('Crisis Indicator Data'!#REF!="No Data",1,IF(#REF!&lt;&gt;"",1,0))</f>
        <v>#REF!</v>
      </c>
      <c r="N151" s="208" t="e">
        <f>IF('Crisis Indicator Data'!#REF!="No Data",1,IF(#REF!&lt;&gt;"",1,0))</f>
        <v>#REF!</v>
      </c>
      <c r="O151" s="208" t="e">
        <f>IF('Crisis Indicator Data'!#REF!="No Data",1,IF(#REF!&lt;&gt;"",1,0))</f>
        <v>#REF!</v>
      </c>
      <c r="P151" s="208" t="e">
        <f>IF('Crisis Indicator Data'!#REF!="No Data",1,IF(#REF!&lt;&gt;"",1,0))</f>
        <v>#REF!</v>
      </c>
      <c r="Q151" s="208" t="e">
        <f>IF('Crisis Indicator Data'!#REF!="No Data",1,IF(#REF!&lt;&gt;"",1,0))</f>
        <v>#REF!</v>
      </c>
      <c r="R151" s="208" t="e">
        <f>IF('Crisis Indicator Data'!#REF!="No Data",1,IF(#REF!&lt;&gt;"",1,0))</f>
        <v>#REF!</v>
      </c>
      <c r="S151" s="208" t="e">
        <f>IF('Crisis Indicator Data'!#REF!="No Data",1,IF(#REF!&lt;&gt;"",1,0))</f>
        <v>#REF!</v>
      </c>
      <c r="T151" s="208" t="e">
        <f>IF('Crisis Indicator Data'!#REF!="No Data",1,IF(#REF!&lt;&gt;"",1,0))</f>
        <v>#REF!</v>
      </c>
      <c r="U151" s="208" t="e">
        <f>IF('Crisis Indicator Data'!#REF!="No Data",1,IF(#REF!&lt;&gt;"",1,0))</f>
        <v>#REF!</v>
      </c>
      <c r="V151" s="208" t="e">
        <f>IF('Crisis Indicator Data'!#REF!="No Data",1,IF(#REF!&lt;&gt;"",1,0))</f>
        <v>#REF!</v>
      </c>
      <c r="W151" s="208" t="e">
        <f>IF('Crisis Indicator Data'!#REF!="No Data",1,IF(#REF!&lt;&gt;"",1,0))</f>
        <v>#REF!</v>
      </c>
      <c r="X151" s="208" t="e">
        <f>IF('Crisis Indicator Data'!#REF!="No Data",1,IF(#REF!&lt;&gt;"",1,0))</f>
        <v>#REF!</v>
      </c>
      <c r="Y151" s="208" t="e">
        <f>IF('Crisis Indicator Data'!#REF!="No Data",1,IF(#REF!&lt;&gt;"",1,0))</f>
        <v>#REF!</v>
      </c>
      <c r="Z151" s="208" t="e">
        <f>IF('Crisis Indicator Data'!#REF!="No Data",1,IF(#REF!&lt;&gt;"",1,0))</f>
        <v>#REF!</v>
      </c>
      <c r="AA151" s="208" t="e">
        <f>IF('Crisis Indicator Data'!#REF!="No Data",1,IF(#REF!&lt;&gt;"",1,0))</f>
        <v>#REF!</v>
      </c>
      <c r="AB151" s="208" t="e">
        <f>IF('Crisis Indicator Data'!#REF!="No Data",1,IF(#REF!&lt;&gt;"",1,0))</f>
        <v>#REF!</v>
      </c>
      <c r="AC151" s="208" t="e">
        <f>IF('Crisis Indicator Data'!#REF!="No Data",1,IF(#REF!&lt;&gt;"",1,0))</f>
        <v>#REF!</v>
      </c>
      <c r="AD151" s="208" t="e">
        <f>IF('Crisis Indicator Data'!#REF!="No Data",1,IF(#REF!&lt;&gt;"",1,0))</f>
        <v>#REF!</v>
      </c>
      <c r="AE151" s="208" t="e">
        <f>IF('Crisis Indicator Data'!#REF!="No Data",1,IF(#REF!&lt;&gt;"",1,0))</f>
        <v>#REF!</v>
      </c>
      <c r="AF151" s="208" t="e">
        <f>IF('Crisis Indicator Data'!#REF!="No Data",1,IF(#REF!&lt;&gt;"",1,0))</f>
        <v>#REF!</v>
      </c>
      <c r="AG151" s="208" t="e">
        <f>IF('Crisis Indicator Data'!#REF!="No Data",1,IF(#REF!&lt;&gt;"",1,0))</f>
        <v>#REF!</v>
      </c>
      <c r="AH151" s="208" t="e">
        <f>IF('Crisis Indicator Data'!#REF!="No Data",1,IF(#REF!&lt;&gt;"",1,0))</f>
        <v>#REF!</v>
      </c>
      <c r="AI151" s="208" t="e">
        <f>IF('Crisis Indicator Data'!#REF!="No Data",1,IF(#REF!&lt;&gt;"",1,0))</f>
        <v>#REF!</v>
      </c>
      <c r="AJ151" s="208" t="e">
        <f>IF('Crisis Indicator Data'!#REF!="No Data",1,IF(#REF!&lt;&gt;"",1,0))</f>
        <v>#REF!</v>
      </c>
      <c r="AK151" s="208" t="e">
        <f>IF('Crisis Indicator Data'!#REF!="No Data",1,IF(#REF!&lt;&gt;"",1,0))</f>
        <v>#REF!</v>
      </c>
      <c r="AL151" s="208" t="e">
        <f>IF('Crisis Indicator Data'!#REF!="No Data",1,IF(#REF!&lt;&gt;"",1,0))</f>
        <v>#REF!</v>
      </c>
      <c r="AM151" s="208" t="e">
        <f>IF('Crisis Indicator Data'!#REF!="No Data",1,IF(#REF!&lt;&gt;"",1,0))</f>
        <v>#REF!</v>
      </c>
      <c r="AN151" s="208" t="e">
        <f>IF('Crisis Indicator Data'!#REF!="No Data",1,IF(#REF!&lt;&gt;"",1,0))</f>
        <v>#REF!</v>
      </c>
      <c r="AO151" s="208" t="e">
        <f>IF('Crisis Indicator Data'!#REF!="No Data",1,IF(#REF!&lt;&gt;"",1,0))</f>
        <v>#REF!</v>
      </c>
      <c r="AP151" s="208" t="e">
        <f>IF('Crisis Indicator Data'!#REF!="No Data",1,IF(#REF!&lt;&gt;"",1,0))</f>
        <v>#REF!</v>
      </c>
      <c r="AQ151" s="208" t="e">
        <f>IF('Crisis Indicator Data'!#REF!="No Data",1,IF(#REF!&lt;&gt;"",1,0))</f>
        <v>#REF!</v>
      </c>
      <c r="AR151" s="208" t="e">
        <f>IF('Crisis Indicator Data'!#REF!="No Data",1,IF(#REF!&lt;&gt;"",1,0))</f>
        <v>#REF!</v>
      </c>
      <c r="AS151" s="208" t="e">
        <f>IF('Crisis Indicator Data'!#REF!="No Data",1,IF(#REF!&lt;&gt;"",1,0))</f>
        <v>#REF!</v>
      </c>
      <c r="AT151" s="208" t="e">
        <f>IF('Crisis Indicator Data'!#REF!="No Data",1,IF(#REF!&lt;&gt;"",1,0))</f>
        <v>#REF!</v>
      </c>
      <c r="AU151" s="208" t="e">
        <f>IF('Crisis Indicator Data'!#REF!="No Data",1,IF(#REF!&lt;&gt;"",1,0))</f>
        <v>#REF!</v>
      </c>
      <c r="AV151" s="208" t="e">
        <f>IF('Crisis Indicator Data'!#REF!="No Data",1,IF(#REF!&lt;&gt;"",1,0))</f>
        <v>#REF!</v>
      </c>
      <c r="AW151" s="208" t="e">
        <f>IF('Crisis Indicator Data'!#REF!="No Data",1,IF(#REF!&lt;&gt;"",1,0))</f>
        <v>#REF!</v>
      </c>
      <c r="AX151" s="208" t="e">
        <f>IF('Crisis Indicator Data'!#REF!="No Data",1,IF(#REF!&lt;&gt;"",1,0))</f>
        <v>#REF!</v>
      </c>
      <c r="AY151" s="208" t="e">
        <f>IF('Crisis Indicator Data'!#REF!="No Data",1,IF(#REF!&lt;&gt;"",1,0))</f>
        <v>#REF!</v>
      </c>
      <c r="AZ151" s="208" t="e">
        <f>IF('Crisis Indicator Data'!#REF!="No Data",1,IF(#REF!&lt;&gt;"",1,0))</f>
        <v>#REF!</v>
      </c>
      <c r="BA151" t="e">
        <f t="shared" si="8"/>
        <v>#REF!</v>
      </c>
      <c r="BB151" s="22" t="e">
        <f t="shared" si="9"/>
        <v>#REF!</v>
      </c>
    </row>
    <row r="152" spans="1:54" x14ac:dyDescent="0.35">
      <c r="A152" t="s">
        <v>7611</v>
      </c>
      <c r="B152" s="208" t="e">
        <f>IF('Crisis Indicator Data'!#REF!="No Data",1,IF(#REF!&lt;&gt;"",1,0))</f>
        <v>#REF!</v>
      </c>
      <c r="C152" s="208" t="e">
        <f>IF('Crisis Indicator Data'!#REF!="No Data",1,IF(#REF!&lt;&gt;"",1,0))</f>
        <v>#REF!</v>
      </c>
      <c r="D152" s="208" t="e">
        <f>IF('Crisis Indicator Data'!#REF!="No Data",1,IF(#REF!&lt;&gt;"",1,0))</f>
        <v>#REF!</v>
      </c>
      <c r="E152" s="208" t="e">
        <f>IF('Crisis Indicator Data'!#REF!="No Data",1,IF(#REF!&lt;&gt;"",1,0))</f>
        <v>#REF!</v>
      </c>
      <c r="F152" s="208" t="e">
        <f>IF('Crisis Indicator Data'!#REF!="No Data",1,IF(#REF!&lt;&gt;"",1,0))</f>
        <v>#REF!</v>
      </c>
      <c r="G152" s="208" t="e">
        <f>IF('Crisis Indicator Data'!#REF!="No Data",1,IF(#REF!&lt;&gt;"",1,0))</f>
        <v>#REF!</v>
      </c>
      <c r="H152" s="208" t="e">
        <f>IF('Crisis Indicator Data'!#REF!="No Data",1,IF(#REF!&lt;&gt;"",1,0))</f>
        <v>#REF!</v>
      </c>
      <c r="I152" s="208" t="e">
        <f>IF('Crisis Indicator Data'!#REF!="No Data",1,IF(#REF!&lt;&gt;"",1,0))</f>
        <v>#REF!</v>
      </c>
      <c r="J152" s="208" t="e">
        <f>IF('Crisis Indicator Data'!#REF!="No Data",1,IF(#REF!&lt;&gt;"",1,0))</f>
        <v>#REF!</v>
      </c>
      <c r="K152" s="208" t="e">
        <f>IF('Crisis Indicator Data'!#REF!="No Data",1,IF(#REF!&lt;&gt;"",1,0))</f>
        <v>#REF!</v>
      </c>
      <c r="L152" s="208" t="e">
        <f>IF('Crisis Indicator Data'!#REF!="No Data",1,IF(#REF!&lt;&gt;"",1,0))</f>
        <v>#REF!</v>
      </c>
      <c r="M152" s="208" t="e">
        <f>IF('Crisis Indicator Data'!#REF!="No Data",1,IF(#REF!&lt;&gt;"",1,0))</f>
        <v>#REF!</v>
      </c>
      <c r="N152" s="208" t="e">
        <f>IF('Crisis Indicator Data'!#REF!="No Data",1,IF(#REF!&lt;&gt;"",1,0))</f>
        <v>#REF!</v>
      </c>
      <c r="O152" s="208" t="e">
        <f>IF('Crisis Indicator Data'!#REF!="No Data",1,IF(#REF!&lt;&gt;"",1,0))</f>
        <v>#REF!</v>
      </c>
      <c r="P152" s="208" t="e">
        <f>IF('Crisis Indicator Data'!#REF!="No Data",1,IF(#REF!&lt;&gt;"",1,0))</f>
        <v>#REF!</v>
      </c>
      <c r="Q152" s="208" t="e">
        <f>IF('Crisis Indicator Data'!#REF!="No Data",1,IF(#REF!&lt;&gt;"",1,0))</f>
        <v>#REF!</v>
      </c>
      <c r="R152" s="208" t="e">
        <f>IF('Crisis Indicator Data'!#REF!="No Data",1,IF(#REF!&lt;&gt;"",1,0))</f>
        <v>#REF!</v>
      </c>
      <c r="S152" s="208" t="e">
        <f>IF('Crisis Indicator Data'!#REF!="No Data",1,IF(#REF!&lt;&gt;"",1,0))</f>
        <v>#REF!</v>
      </c>
      <c r="T152" s="208" t="e">
        <f>IF('Crisis Indicator Data'!#REF!="No Data",1,IF(#REF!&lt;&gt;"",1,0))</f>
        <v>#REF!</v>
      </c>
      <c r="U152" s="208" t="e">
        <f>IF('Crisis Indicator Data'!#REF!="No Data",1,IF(#REF!&lt;&gt;"",1,0))</f>
        <v>#REF!</v>
      </c>
      <c r="V152" s="208" t="e">
        <f>IF('Crisis Indicator Data'!#REF!="No Data",1,IF(#REF!&lt;&gt;"",1,0))</f>
        <v>#REF!</v>
      </c>
      <c r="W152" s="208" t="e">
        <f>IF('Crisis Indicator Data'!#REF!="No Data",1,IF(#REF!&lt;&gt;"",1,0))</f>
        <v>#REF!</v>
      </c>
      <c r="X152" s="208" t="e">
        <f>IF('Crisis Indicator Data'!#REF!="No Data",1,IF(#REF!&lt;&gt;"",1,0))</f>
        <v>#REF!</v>
      </c>
      <c r="Y152" s="208" t="e">
        <f>IF('Crisis Indicator Data'!#REF!="No Data",1,IF(#REF!&lt;&gt;"",1,0))</f>
        <v>#REF!</v>
      </c>
      <c r="Z152" s="208" t="e">
        <f>IF('Crisis Indicator Data'!#REF!="No Data",1,IF(#REF!&lt;&gt;"",1,0))</f>
        <v>#REF!</v>
      </c>
      <c r="AA152" s="208" t="e">
        <f>IF('Crisis Indicator Data'!#REF!="No Data",1,IF(#REF!&lt;&gt;"",1,0))</f>
        <v>#REF!</v>
      </c>
      <c r="AB152" s="208" t="e">
        <f>IF('Crisis Indicator Data'!#REF!="No Data",1,IF(#REF!&lt;&gt;"",1,0))</f>
        <v>#REF!</v>
      </c>
      <c r="AC152" s="208" t="e">
        <f>IF('Crisis Indicator Data'!#REF!="No Data",1,IF(#REF!&lt;&gt;"",1,0))</f>
        <v>#REF!</v>
      </c>
      <c r="AD152" s="208" t="e">
        <f>IF('Crisis Indicator Data'!#REF!="No Data",1,IF(#REF!&lt;&gt;"",1,0))</f>
        <v>#REF!</v>
      </c>
      <c r="AE152" s="208" t="e">
        <f>IF('Crisis Indicator Data'!#REF!="No Data",1,IF(#REF!&lt;&gt;"",1,0))</f>
        <v>#REF!</v>
      </c>
      <c r="AF152" s="208" t="e">
        <f>IF('Crisis Indicator Data'!#REF!="No Data",1,IF(#REF!&lt;&gt;"",1,0))</f>
        <v>#REF!</v>
      </c>
      <c r="AG152" s="208" t="e">
        <f>IF('Crisis Indicator Data'!#REF!="No Data",1,IF(#REF!&lt;&gt;"",1,0))</f>
        <v>#REF!</v>
      </c>
      <c r="AH152" s="208" t="e">
        <f>IF('Crisis Indicator Data'!#REF!="No Data",1,IF(#REF!&lt;&gt;"",1,0))</f>
        <v>#REF!</v>
      </c>
      <c r="AI152" s="208" t="e">
        <f>IF('Crisis Indicator Data'!#REF!="No Data",1,IF(#REF!&lt;&gt;"",1,0))</f>
        <v>#REF!</v>
      </c>
      <c r="AJ152" s="208" t="e">
        <f>IF('Crisis Indicator Data'!#REF!="No Data",1,IF(#REF!&lt;&gt;"",1,0))</f>
        <v>#REF!</v>
      </c>
      <c r="AK152" s="208" t="e">
        <f>IF('Crisis Indicator Data'!#REF!="No Data",1,IF(#REF!&lt;&gt;"",1,0))</f>
        <v>#REF!</v>
      </c>
      <c r="AL152" s="208" t="e">
        <f>IF('Crisis Indicator Data'!#REF!="No Data",1,IF(#REF!&lt;&gt;"",1,0))</f>
        <v>#REF!</v>
      </c>
      <c r="AM152" s="208" t="e">
        <f>IF('Crisis Indicator Data'!#REF!="No Data",1,IF(#REF!&lt;&gt;"",1,0))</f>
        <v>#REF!</v>
      </c>
      <c r="AN152" s="208" t="e">
        <f>IF('Crisis Indicator Data'!#REF!="No Data",1,IF(#REF!&lt;&gt;"",1,0))</f>
        <v>#REF!</v>
      </c>
      <c r="AO152" s="208" t="e">
        <f>IF('Crisis Indicator Data'!#REF!="No Data",1,IF(#REF!&lt;&gt;"",1,0))</f>
        <v>#REF!</v>
      </c>
      <c r="AP152" s="208" t="e">
        <f>IF('Crisis Indicator Data'!#REF!="No Data",1,IF(#REF!&lt;&gt;"",1,0))</f>
        <v>#REF!</v>
      </c>
      <c r="AQ152" s="208" t="e">
        <f>IF('Crisis Indicator Data'!#REF!="No Data",1,IF(#REF!&lt;&gt;"",1,0))</f>
        <v>#REF!</v>
      </c>
      <c r="AR152" s="208" t="e">
        <f>IF('Crisis Indicator Data'!#REF!="No Data",1,IF(#REF!&lt;&gt;"",1,0))</f>
        <v>#REF!</v>
      </c>
      <c r="AS152" s="208" t="e">
        <f>IF('Crisis Indicator Data'!#REF!="No Data",1,IF(#REF!&lt;&gt;"",1,0))</f>
        <v>#REF!</v>
      </c>
      <c r="AT152" s="208" t="e">
        <f>IF('Crisis Indicator Data'!#REF!="No Data",1,IF(#REF!&lt;&gt;"",1,0))</f>
        <v>#REF!</v>
      </c>
      <c r="AU152" s="208" t="e">
        <f>IF('Crisis Indicator Data'!#REF!="No Data",1,IF(#REF!&lt;&gt;"",1,0))</f>
        <v>#REF!</v>
      </c>
      <c r="AV152" s="208" t="e">
        <f>IF('Crisis Indicator Data'!#REF!="No Data",1,IF(#REF!&lt;&gt;"",1,0))</f>
        <v>#REF!</v>
      </c>
      <c r="AW152" s="208" t="e">
        <f>IF('Crisis Indicator Data'!#REF!="No Data",1,IF(#REF!&lt;&gt;"",1,0))</f>
        <v>#REF!</v>
      </c>
      <c r="AX152" s="208" t="e">
        <f>IF('Crisis Indicator Data'!#REF!="No Data",1,IF(#REF!&lt;&gt;"",1,0))</f>
        <v>#REF!</v>
      </c>
      <c r="AY152" s="208" t="e">
        <f>IF('Crisis Indicator Data'!#REF!="No Data",1,IF(#REF!&lt;&gt;"",1,0))</f>
        <v>#REF!</v>
      </c>
      <c r="AZ152" s="208" t="e">
        <f>IF('Crisis Indicator Data'!#REF!="No Data",1,IF(#REF!&lt;&gt;"",1,0))</f>
        <v>#REF!</v>
      </c>
      <c r="BA152" t="e">
        <f t="shared" si="8"/>
        <v>#REF!</v>
      </c>
      <c r="BB152" s="22" t="e">
        <f t="shared" si="9"/>
        <v>#REF!</v>
      </c>
    </row>
    <row r="153" spans="1:54" x14ac:dyDescent="0.35">
      <c r="A153" t="s">
        <v>7613</v>
      </c>
      <c r="B153" s="208" t="e">
        <f>IF('Crisis Indicator Data'!#REF!="No Data",1,IF(#REF!&lt;&gt;"",1,0))</f>
        <v>#REF!</v>
      </c>
      <c r="C153" s="208" t="e">
        <f>IF('Crisis Indicator Data'!#REF!="No Data",1,IF(#REF!&lt;&gt;"",1,0))</f>
        <v>#REF!</v>
      </c>
      <c r="D153" s="208" t="e">
        <f>IF('Crisis Indicator Data'!#REF!="No Data",1,IF(#REF!&lt;&gt;"",1,0))</f>
        <v>#REF!</v>
      </c>
      <c r="E153" s="208" t="e">
        <f>IF('Crisis Indicator Data'!#REF!="No Data",1,IF(#REF!&lt;&gt;"",1,0))</f>
        <v>#REF!</v>
      </c>
      <c r="F153" s="208" t="e">
        <f>IF('Crisis Indicator Data'!#REF!="No Data",1,IF(#REF!&lt;&gt;"",1,0))</f>
        <v>#REF!</v>
      </c>
      <c r="G153" s="208" t="e">
        <f>IF('Crisis Indicator Data'!#REF!="No Data",1,IF(#REF!&lt;&gt;"",1,0))</f>
        <v>#REF!</v>
      </c>
      <c r="H153" s="208" t="e">
        <f>IF('Crisis Indicator Data'!#REF!="No Data",1,IF(#REF!&lt;&gt;"",1,0))</f>
        <v>#REF!</v>
      </c>
      <c r="I153" s="208" t="e">
        <f>IF('Crisis Indicator Data'!#REF!="No Data",1,IF(#REF!&lt;&gt;"",1,0))</f>
        <v>#REF!</v>
      </c>
      <c r="J153" s="208" t="e">
        <f>IF('Crisis Indicator Data'!#REF!="No Data",1,IF(#REF!&lt;&gt;"",1,0))</f>
        <v>#REF!</v>
      </c>
      <c r="K153" s="208" t="e">
        <f>IF('Crisis Indicator Data'!#REF!="No Data",1,IF(#REF!&lt;&gt;"",1,0))</f>
        <v>#REF!</v>
      </c>
      <c r="L153" s="208" t="e">
        <f>IF('Crisis Indicator Data'!#REF!="No Data",1,IF(#REF!&lt;&gt;"",1,0))</f>
        <v>#REF!</v>
      </c>
      <c r="M153" s="208" t="e">
        <f>IF('Crisis Indicator Data'!#REF!="No Data",1,IF(#REF!&lt;&gt;"",1,0))</f>
        <v>#REF!</v>
      </c>
      <c r="N153" s="208" t="e">
        <f>IF('Crisis Indicator Data'!#REF!="No Data",1,IF(#REF!&lt;&gt;"",1,0))</f>
        <v>#REF!</v>
      </c>
      <c r="O153" s="208" t="e">
        <f>IF('Crisis Indicator Data'!#REF!="No Data",1,IF(#REF!&lt;&gt;"",1,0))</f>
        <v>#REF!</v>
      </c>
      <c r="P153" s="208" t="e">
        <f>IF('Crisis Indicator Data'!#REF!="No Data",1,IF(#REF!&lt;&gt;"",1,0))</f>
        <v>#REF!</v>
      </c>
      <c r="Q153" s="208" t="e">
        <f>IF('Crisis Indicator Data'!#REF!="No Data",1,IF(#REF!&lt;&gt;"",1,0))</f>
        <v>#REF!</v>
      </c>
      <c r="R153" s="208" t="e">
        <f>IF('Crisis Indicator Data'!#REF!="No Data",1,IF(#REF!&lt;&gt;"",1,0))</f>
        <v>#REF!</v>
      </c>
      <c r="S153" s="208" t="e">
        <f>IF('Crisis Indicator Data'!#REF!="No Data",1,IF(#REF!&lt;&gt;"",1,0))</f>
        <v>#REF!</v>
      </c>
      <c r="T153" s="208" t="e">
        <f>IF('Crisis Indicator Data'!#REF!="No Data",1,IF(#REF!&lt;&gt;"",1,0))</f>
        <v>#REF!</v>
      </c>
      <c r="U153" s="208" t="e">
        <f>IF('Crisis Indicator Data'!#REF!="No Data",1,IF(#REF!&lt;&gt;"",1,0))</f>
        <v>#REF!</v>
      </c>
      <c r="V153" s="208" t="e">
        <f>IF('Crisis Indicator Data'!#REF!="No Data",1,IF(#REF!&lt;&gt;"",1,0))</f>
        <v>#REF!</v>
      </c>
      <c r="W153" s="208" t="e">
        <f>IF('Crisis Indicator Data'!#REF!="No Data",1,IF(#REF!&lt;&gt;"",1,0))</f>
        <v>#REF!</v>
      </c>
      <c r="X153" s="208" t="e">
        <f>IF('Crisis Indicator Data'!#REF!="No Data",1,IF(#REF!&lt;&gt;"",1,0))</f>
        <v>#REF!</v>
      </c>
      <c r="Y153" s="208" t="e">
        <f>IF('Crisis Indicator Data'!#REF!="No Data",1,IF(#REF!&lt;&gt;"",1,0))</f>
        <v>#REF!</v>
      </c>
      <c r="Z153" s="208" t="e">
        <f>IF('Crisis Indicator Data'!#REF!="No Data",1,IF(#REF!&lt;&gt;"",1,0))</f>
        <v>#REF!</v>
      </c>
      <c r="AA153" s="208" t="e">
        <f>IF('Crisis Indicator Data'!#REF!="No Data",1,IF(#REF!&lt;&gt;"",1,0))</f>
        <v>#REF!</v>
      </c>
      <c r="AB153" s="208" t="e">
        <f>IF('Crisis Indicator Data'!#REF!="No Data",1,IF(#REF!&lt;&gt;"",1,0))</f>
        <v>#REF!</v>
      </c>
      <c r="AC153" s="208" t="e">
        <f>IF('Crisis Indicator Data'!#REF!="No Data",1,IF(#REF!&lt;&gt;"",1,0))</f>
        <v>#REF!</v>
      </c>
      <c r="AD153" s="208" t="e">
        <f>IF('Crisis Indicator Data'!#REF!="No Data",1,IF(#REF!&lt;&gt;"",1,0))</f>
        <v>#REF!</v>
      </c>
      <c r="AE153" s="208" t="e">
        <f>IF('Crisis Indicator Data'!#REF!="No Data",1,IF(#REF!&lt;&gt;"",1,0))</f>
        <v>#REF!</v>
      </c>
      <c r="AF153" s="208" t="e">
        <f>IF('Crisis Indicator Data'!#REF!="No Data",1,IF(#REF!&lt;&gt;"",1,0))</f>
        <v>#REF!</v>
      </c>
      <c r="AG153" s="208" t="e">
        <f>IF('Crisis Indicator Data'!#REF!="No Data",1,IF(#REF!&lt;&gt;"",1,0))</f>
        <v>#REF!</v>
      </c>
      <c r="AH153" s="208" t="e">
        <f>IF('Crisis Indicator Data'!#REF!="No Data",1,IF(#REF!&lt;&gt;"",1,0))</f>
        <v>#REF!</v>
      </c>
      <c r="AI153" s="208" t="e">
        <f>IF('Crisis Indicator Data'!#REF!="No Data",1,IF(#REF!&lt;&gt;"",1,0))</f>
        <v>#REF!</v>
      </c>
      <c r="AJ153" s="208" t="e">
        <f>IF('Crisis Indicator Data'!#REF!="No Data",1,IF(#REF!&lt;&gt;"",1,0))</f>
        <v>#REF!</v>
      </c>
      <c r="AK153" s="208" t="e">
        <f>IF('Crisis Indicator Data'!#REF!="No Data",1,IF(#REF!&lt;&gt;"",1,0))</f>
        <v>#REF!</v>
      </c>
      <c r="AL153" s="208" t="e">
        <f>IF('Crisis Indicator Data'!#REF!="No Data",1,IF(#REF!&lt;&gt;"",1,0))</f>
        <v>#REF!</v>
      </c>
      <c r="AM153" s="208" t="e">
        <f>IF('Crisis Indicator Data'!#REF!="No Data",1,IF(#REF!&lt;&gt;"",1,0))</f>
        <v>#REF!</v>
      </c>
      <c r="AN153" s="208" t="e">
        <f>IF('Crisis Indicator Data'!#REF!="No Data",1,IF(#REF!&lt;&gt;"",1,0))</f>
        <v>#REF!</v>
      </c>
      <c r="AO153" s="208" t="e">
        <f>IF('Crisis Indicator Data'!#REF!="No Data",1,IF(#REF!&lt;&gt;"",1,0))</f>
        <v>#REF!</v>
      </c>
      <c r="AP153" s="208" t="e">
        <f>IF('Crisis Indicator Data'!#REF!="No Data",1,IF(#REF!&lt;&gt;"",1,0))</f>
        <v>#REF!</v>
      </c>
      <c r="AQ153" s="208" t="e">
        <f>IF('Crisis Indicator Data'!#REF!="No Data",1,IF(#REF!&lt;&gt;"",1,0))</f>
        <v>#REF!</v>
      </c>
      <c r="AR153" s="208" t="e">
        <f>IF('Crisis Indicator Data'!#REF!="No Data",1,IF(#REF!&lt;&gt;"",1,0))</f>
        <v>#REF!</v>
      </c>
      <c r="AS153" s="208" t="e">
        <f>IF('Crisis Indicator Data'!#REF!="No Data",1,IF(#REF!&lt;&gt;"",1,0))</f>
        <v>#REF!</v>
      </c>
      <c r="AT153" s="208" t="e">
        <f>IF('Crisis Indicator Data'!#REF!="No Data",1,IF(#REF!&lt;&gt;"",1,0))</f>
        <v>#REF!</v>
      </c>
      <c r="AU153" s="208" t="e">
        <f>IF('Crisis Indicator Data'!#REF!="No Data",1,IF(#REF!&lt;&gt;"",1,0))</f>
        <v>#REF!</v>
      </c>
      <c r="AV153" s="208" t="e">
        <f>IF('Crisis Indicator Data'!#REF!="No Data",1,IF(#REF!&lt;&gt;"",1,0))</f>
        <v>#REF!</v>
      </c>
      <c r="AW153" s="208" t="e">
        <f>IF('Crisis Indicator Data'!#REF!="No Data",1,IF(#REF!&lt;&gt;"",1,0))</f>
        <v>#REF!</v>
      </c>
      <c r="AX153" s="208" t="e">
        <f>IF('Crisis Indicator Data'!#REF!="No Data",1,IF(#REF!&lt;&gt;"",1,0))</f>
        <v>#REF!</v>
      </c>
      <c r="AY153" s="208" t="e">
        <f>IF('Crisis Indicator Data'!#REF!="No Data",1,IF(#REF!&lt;&gt;"",1,0))</f>
        <v>#REF!</v>
      </c>
      <c r="AZ153" s="208" t="e">
        <f>IF('Crisis Indicator Data'!#REF!="No Data",1,IF(#REF!&lt;&gt;"",1,0))</f>
        <v>#REF!</v>
      </c>
      <c r="BA153" t="e">
        <f t="shared" si="8"/>
        <v>#REF!</v>
      </c>
      <c r="BB153" s="22" t="e">
        <f t="shared" si="9"/>
        <v>#REF!</v>
      </c>
    </row>
    <row r="154" spans="1:54" x14ac:dyDescent="0.35">
      <c r="A154" t="s">
        <v>7615</v>
      </c>
      <c r="B154" s="208" t="e">
        <f>IF('Crisis Indicator Data'!#REF!="No Data",1,IF(#REF!&lt;&gt;"",1,0))</f>
        <v>#REF!</v>
      </c>
      <c r="C154" s="208" t="e">
        <f>IF('Crisis Indicator Data'!#REF!="No Data",1,IF(#REF!&lt;&gt;"",1,0))</f>
        <v>#REF!</v>
      </c>
      <c r="D154" s="208" t="e">
        <f>IF('Crisis Indicator Data'!#REF!="No Data",1,IF(#REF!&lt;&gt;"",1,0))</f>
        <v>#REF!</v>
      </c>
      <c r="E154" s="208" t="e">
        <f>IF('Crisis Indicator Data'!#REF!="No Data",1,IF(#REF!&lt;&gt;"",1,0))</f>
        <v>#REF!</v>
      </c>
      <c r="F154" s="208" t="e">
        <f>IF('Crisis Indicator Data'!#REF!="No Data",1,IF(#REF!&lt;&gt;"",1,0))</f>
        <v>#REF!</v>
      </c>
      <c r="G154" s="208" t="e">
        <f>IF('Crisis Indicator Data'!#REF!="No Data",1,IF(#REF!&lt;&gt;"",1,0))</f>
        <v>#REF!</v>
      </c>
      <c r="H154" s="208" t="e">
        <f>IF('Crisis Indicator Data'!#REF!="No Data",1,IF(#REF!&lt;&gt;"",1,0))</f>
        <v>#REF!</v>
      </c>
      <c r="I154" s="208" t="e">
        <f>IF('Crisis Indicator Data'!#REF!="No Data",1,IF(#REF!&lt;&gt;"",1,0))</f>
        <v>#REF!</v>
      </c>
      <c r="J154" s="208" t="e">
        <f>IF('Crisis Indicator Data'!#REF!="No Data",1,IF(#REF!&lt;&gt;"",1,0))</f>
        <v>#REF!</v>
      </c>
      <c r="K154" s="208" t="e">
        <f>IF('Crisis Indicator Data'!#REF!="No Data",1,IF(#REF!&lt;&gt;"",1,0))</f>
        <v>#REF!</v>
      </c>
      <c r="L154" s="208" t="e">
        <f>IF('Crisis Indicator Data'!#REF!="No Data",1,IF(#REF!&lt;&gt;"",1,0))</f>
        <v>#REF!</v>
      </c>
      <c r="M154" s="208" t="e">
        <f>IF('Crisis Indicator Data'!#REF!="No Data",1,IF(#REF!&lt;&gt;"",1,0))</f>
        <v>#REF!</v>
      </c>
      <c r="N154" s="208" t="e">
        <f>IF('Crisis Indicator Data'!#REF!="No Data",1,IF(#REF!&lt;&gt;"",1,0))</f>
        <v>#REF!</v>
      </c>
      <c r="O154" s="208" t="e">
        <f>IF('Crisis Indicator Data'!#REF!="No Data",1,IF(#REF!&lt;&gt;"",1,0))</f>
        <v>#REF!</v>
      </c>
      <c r="P154" s="208" t="e">
        <f>IF('Crisis Indicator Data'!#REF!="No Data",1,IF(#REF!&lt;&gt;"",1,0))</f>
        <v>#REF!</v>
      </c>
      <c r="Q154" s="208" t="e">
        <f>IF('Crisis Indicator Data'!#REF!="No Data",1,IF(#REF!&lt;&gt;"",1,0))</f>
        <v>#REF!</v>
      </c>
      <c r="R154" s="208" t="e">
        <f>IF('Crisis Indicator Data'!#REF!="No Data",1,IF(#REF!&lt;&gt;"",1,0))</f>
        <v>#REF!</v>
      </c>
      <c r="S154" s="208" t="e">
        <f>IF('Crisis Indicator Data'!#REF!="No Data",1,IF(#REF!&lt;&gt;"",1,0))</f>
        <v>#REF!</v>
      </c>
      <c r="T154" s="208" t="e">
        <f>IF('Crisis Indicator Data'!#REF!="No Data",1,IF(#REF!&lt;&gt;"",1,0))</f>
        <v>#REF!</v>
      </c>
      <c r="U154" s="208" t="e">
        <f>IF('Crisis Indicator Data'!#REF!="No Data",1,IF(#REF!&lt;&gt;"",1,0))</f>
        <v>#REF!</v>
      </c>
      <c r="V154" s="208" t="e">
        <f>IF('Crisis Indicator Data'!#REF!="No Data",1,IF(#REF!&lt;&gt;"",1,0))</f>
        <v>#REF!</v>
      </c>
      <c r="W154" s="208" t="e">
        <f>IF('Crisis Indicator Data'!#REF!="No Data",1,IF(#REF!&lt;&gt;"",1,0))</f>
        <v>#REF!</v>
      </c>
      <c r="X154" s="208" t="e">
        <f>IF('Crisis Indicator Data'!#REF!="No Data",1,IF(#REF!&lt;&gt;"",1,0))</f>
        <v>#REF!</v>
      </c>
      <c r="Y154" s="208" t="e">
        <f>IF('Crisis Indicator Data'!#REF!="No Data",1,IF(#REF!&lt;&gt;"",1,0))</f>
        <v>#REF!</v>
      </c>
      <c r="Z154" s="208" t="e">
        <f>IF('Crisis Indicator Data'!#REF!="No Data",1,IF(#REF!&lt;&gt;"",1,0))</f>
        <v>#REF!</v>
      </c>
      <c r="AA154" s="208" t="e">
        <f>IF('Crisis Indicator Data'!#REF!="No Data",1,IF(#REF!&lt;&gt;"",1,0))</f>
        <v>#REF!</v>
      </c>
      <c r="AB154" s="208" t="e">
        <f>IF('Crisis Indicator Data'!#REF!="No Data",1,IF(#REF!&lt;&gt;"",1,0))</f>
        <v>#REF!</v>
      </c>
      <c r="AC154" s="208" t="e">
        <f>IF('Crisis Indicator Data'!#REF!="No Data",1,IF(#REF!&lt;&gt;"",1,0))</f>
        <v>#REF!</v>
      </c>
      <c r="AD154" s="208" t="e">
        <f>IF('Crisis Indicator Data'!#REF!="No Data",1,IF(#REF!&lt;&gt;"",1,0))</f>
        <v>#REF!</v>
      </c>
      <c r="AE154" s="208" t="e">
        <f>IF('Crisis Indicator Data'!#REF!="No Data",1,IF(#REF!&lt;&gt;"",1,0))</f>
        <v>#REF!</v>
      </c>
      <c r="AF154" s="208" t="e">
        <f>IF('Crisis Indicator Data'!#REF!="No Data",1,IF(#REF!&lt;&gt;"",1,0))</f>
        <v>#REF!</v>
      </c>
      <c r="AG154" s="208" t="e">
        <f>IF('Crisis Indicator Data'!#REF!="No Data",1,IF(#REF!&lt;&gt;"",1,0))</f>
        <v>#REF!</v>
      </c>
      <c r="AH154" s="208" t="e">
        <f>IF('Crisis Indicator Data'!#REF!="No Data",1,IF(#REF!&lt;&gt;"",1,0))</f>
        <v>#REF!</v>
      </c>
      <c r="AI154" s="208" t="e">
        <f>IF('Crisis Indicator Data'!#REF!="No Data",1,IF(#REF!&lt;&gt;"",1,0))</f>
        <v>#REF!</v>
      </c>
      <c r="AJ154" s="208" t="e">
        <f>IF('Crisis Indicator Data'!#REF!="No Data",1,IF(#REF!&lt;&gt;"",1,0))</f>
        <v>#REF!</v>
      </c>
      <c r="AK154" s="208" t="e">
        <f>IF('Crisis Indicator Data'!#REF!="No Data",1,IF(#REF!&lt;&gt;"",1,0))</f>
        <v>#REF!</v>
      </c>
      <c r="AL154" s="208" t="e">
        <f>IF('Crisis Indicator Data'!#REF!="No Data",1,IF(#REF!&lt;&gt;"",1,0))</f>
        <v>#REF!</v>
      </c>
      <c r="AM154" s="208" t="e">
        <f>IF('Crisis Indicator Data'!#REF!="No Data",1,IF(#REF!&lt;&gt;"",1,0))</f>
        <v>#REF!</v>
      </c>
      <c r="AN154" s="208" t="e">
        <f>IF('Crisis Indicator Data'!#REF!="No Data",1,IF(#REF!&lt;&gt;"",1,0))</f>
        <v>#REF!</v>
      </c>
      <c r="AO154" s="208" t="e">
        <f>IF('Crisis Indicator Data'!#REF!="No Data",1,IF(#REF!&lt;&gt;"",1,0))</f>
        <v>#REF!</v>
      </c>
      <c r="AP154" s="208" t="e">
        <f>IF('Crisis Indicator Data'!#REF!="No Data",1,IF(#REF!&lt;&gt;"",1,0))</f>
        <v>#REF!</v>
      </c>
      <c r="AQ154" s="208" t="e">
        <f>IF('Crisis Indicator Data'!#REF!="No Data",1,IF(#REF!&lt;&gt;"",1,0))</f>
        <v>#REF!</v>
      </c>
      <c r="AR154" s="208" t="e">
        <f>IF('Crisis Indicator Data'!#REF!="No Data",1,IF(#REF!&lt;&gt;"",1,0))</f>
        <v>#REF!</v>
      </c>
      <c r="AS154" s="208" t="e">
        <f>IF('Crisis Indicator Data'!#REF!="No Data",1,IF(#REF!&lt;&gt;"",1,0))</f>
        <v>#REF!</v>
      </c>
      <c r="AT154" s="208" t="e">
        <f>IF('Crisis Indicator Data'!#REF!="No Data",1,IF(#REF!&lt;&gt;"",1,0))</f>
        <v>#REF!</v>
      </c>
      <c r="AU154" s="208" t="e">
        <f>IF('Crisis Indicator Data'!#REF!="No Data",1,IF(#REF!&lt;&gt;"",1,0))</f>
        <v>#REF!</v>
      </c>
      <c r="AV154" s="208" t="e">
        <f>IF('Crisis Indicator Data'!#REF!="No Data",1,IF(#REF!&lt;&gt;"",1,0))</f>
        <v>#REF!</v>
      </c>
      <c r="AW154" s="208" t="e">
        <f>IF('Crisis Indicator Data'!#REF!="No Data",1,IF(#REF!&lt;&gt;"",1,0))</f>
        <v>#REF!</v>
      </c>
      <c r="AX154" s="208" t="e">
        <f>IF('Crisis Indicator Data'!#REF!="No Data",1,IF(#REF!&lt;&gt;"",1,0))</f>
        <v>#REF!</v>
      </c>
      <c r="AY154" s="208" t="e">
        <f>IF('Crisis Indicator Data'!#REF!="No Data",1,IF(#REF!&lt;&gt;"",1,0))</f>
        <v>#REF!</v>
      </c>
      <c r="AZ154" s="208" t="e">
        <f>IF('Crisis Indicator Data'!#REF!="No Data",1,IF(#REF!&lt;&gt;"",1,0))</f>
        <v>#REF!</v>
      </c>
      <c r="BA154" t="e">
        <f t="shared" si="8"/>
        <v>#REF!</v>
      </c>
      <c r="BB154" s="22" t="e">
        <f t="shared" si="9"/>
        <v>#REF!</v>
      </c>
    </row>
    <row r="155" spans="1:54" x14ac:dyDescent="0.35">
      <c r="A155" t="s">
        <v>7617</v>
      </c>
      <c r="B155" s="208" t="e">
        <f>IF('Crisis Indicator Data'!#REF!="No Data",1,IF(#REF!&lt;&gt;"",1,0))</f>
        <v>#REF!</v>
      </c>
      <c r="C155" s="208" t="e">
        <f>IF('Crisis Indicator Data'!#REF!="No Data",1,IF(#REF!&lt;&gt;"",1,0))</f>
        <v>#REF!</v>
      </c>
      <c r="D155" s="208" t="e">
        <f>IF('Crisis Indicator Data'!#REF!="No Data",1,IF(#REF!&lt;&gt;"",1,0))</f>
        <v>#REF!</v>
      </c>
      <c r="E155" s="208" t="e">
        <f>IF('Crisis Indicator Data'!#REF!="No Data",1,IF(#REF!&lt;&gt;"",1,0))</f>
        <v>#REF!</v>
      </c>
      <c r="F155" s="208" t="e">
        <f>IF('Crisis Indicator Data'!#REF!="No Data",1,IF(#REF!&lt;&gt;"",1,0))</f>
        <v>#REF!</v>
      </c>
      <c r="G155" s="208" t="e">
        <f>IF('Crisis Indicator Data'!#REF!="No Data",1,IF(#REF!&lt;&gt;"",1,0))</f>
        <v>#REF!</v>
      </c>
      <c r="H155" s="208" t="e">
        <f>IF('Crisis Indicator Data'!#REF!="No Data",1,IF(#REF!&lt;&gt;"",1,0))</f>
        <v>#REF!</v>
      </c>
      <c r="I155" s="208" t="e">
        <f>IF('Crisis Indicator Data'!#REF!="No Data",1,IF(#REF!&lt;&gt;"",1,0))</f>
        <v>#REF!</v>
      </c>
      <c r="J155" s="208" t="e">
        <f>IF('Crisis Indicator Data'!#REF!="No Data",1,IF(#REF!&lt;&gt;"",1,0))</f>
        <v>#REF!</v>
      </c>
      <c r="K155" s="208" t="e">
        <f>IF('Crisis Indicator Data'!#REF!="No Data",1,IF(#REF!&lt;&gt;"",1,0))</f>
        <v>#REF!</v>
      </c>
      <c r="L155" s="208" t="e">
        <f>IF('Crisis Indicator Data'!#REF!="No Data",1,IF(#REF!&lt;&gt;"",1,0))</f>
        <v>#REF!</v>
      </c>
      <c r="M155" s="208" t="e">
        <f>IF('Crisis Indicator Data'!#REF!="No Data",1,IF(#REF!&lt;&gt;"",1,0))</f>
        <v>#REF!</v>
      </c>
      <c r="N155" s="208" t="e">
        <f>IF('Crisis Indicator Data'!#REF!="No Data",1,IF(#REF!&lt;&gt;"",1,0))</f>
        <v>#REF!</v>
      </c>
      <c r="O155" s="208" t="e">
        <f>IF('Crisis Indicator Data'!#REF!="No Data",1,IF(#REF!&lt;&gt;"",1,0))</f>
        <v>#REF!</v>
      </c>
      <c r="P155" s="208" t="e">
        <f>IF('Crisis Indicator Data'!#REF!="No Data",1,IF(#REF!&lt;&gt;"",1,0))</f>
        <v>#REF!</v>
      </c>
      <c r="Q155" s="208" t="e">
        <f>IF('Crisis Indicator Data'!#REF!="No Data",1,IF(#REF!&lt;&gt;"",1,0))</f>
        <v>#REF!</v>
      </c>
      <c r="R155" s="208" t="e">
        <f>IF('Crisis Indicator Data'!#REF!="No Data",1,IF(#REF!&lt;&gt;"",1,0))</f>
        <v>#REF!</v>
      </c>
      <c r="S155" s="208" t="e">
        <f>IF('Crisis Indicator Data'!#REF!="No Data",1,IF(#REF!&lt;&gt;"",1,0))</f>
        <v>#REF!</v>
      </c>
      <c r="T155" s="208" t="e">
        <f>IF('Crisis Indicator Data'!#REF!="No Data",1,IF(#REF!&lt;&gt;"",1,0))</f>
        <v>#REF!</v>
      </c>
      <c r="U155" s="208" t="e">
        <f>IF('Crisis Indicator Data'!#REF!="No Data",1,IF(#REF!&lt;&gt;"",1,0))</f>
        <v>#REF!</v>
      </c>
      <c r="V155" s="208" t="e">
        <f>IF('Crisis Indicator Data'!#REF!="No Data",1,IF(#REF!&lt;&gt;"",1,0))</f>
        <v>#REF!</v>
      </c>
      <c r="W155" s="208" t="e">
        <f>IF('Crisis Indicator Data'!#REF!="No Data",1,IF(#REF!&lt;&gt;"",1,0))</f>
        <v>#REF!</v>
      </c>
      <c r="X155" s="208" t="e">
        <f>IF('Crisis Indicator Data'!#REF!="No Data",1,IF(#REF!&lt;&gt;"",1,0))</f>
        <v>#REF!</v>
      </c>
      <c r="Y155" s="208" t="e">
        <f>IF('Crisis Indicator Data'!#REF!="No Data",1,IF(#REF!&lt;&gt;"",1,0))</f>
        <v>#REF!</v>
      </c>
      <c r="Z155" s="208" t="e">
        <f>IF('Crisis Indicator Data'!#REF!="No Data",1,IF(#REF!&lt;&gt;"",1,0))</f>
        <v>#REF!</v>
      </c>
      <c r="AA155" s="208" t="e">
        <f>IF('Crisis Indicator Data'!#REF!="No Data",1,IF(#REF!&lt;&gt;"",1,0))</f>
        <v>#REF!</v>
      </c>
      <c r="AB155" s="208" t="e">
        <f>IF('Crisis Indicator Data'!#REF!="No Data",1,IF(#REF!&lt;&gt;"",1,0))</f>
        <v>#REF!</v>
      </c>
      <c r="AC155" s="208" t="e">
        <f>IF('Crisis Indicator Data'!#REF!="No Data",1,IF(#REF!&lt;&gt;"",1,0))</f>
        <v>#REF!</v>
      </c>
      <c r="AD155" s="208" t="e">
        <f>IF('Crisis Indicator Data'!#REF!="No Data",1,IF(#REF!&lt;&gt;"",1,0))</f>
        <v>#REF!</v>
      </c>
      <c r="AE155" s="208" t="e">
        <f>IF('Crisis Indicator Data'!#REF!="No Data",1,IF(#REF!&lt;&gt;"",1,0))</f>
        <v>#REF!</v>
      </c>
      <c r="AF155" s="208" t="e">
        <f>IF('Crisis Indicator Data'!#REF!="No Data",1,IF(#REF!&lt;&gt;"",1,0))</f>
        <v>#REF!</v>
      </c>
      <c r="AG155" s="208" t="e">
        <f>IF('Crisis Indicator Data'!#REF!="No Data",1,IF(#REF!&lt;&gt;"",1,0))</f>
        <v>#REF!</v>
      </c>
      <c r="AH155" s="208" t="e">
        <f>IF('Crisis Indicator Data'!#REF!="No Data",1,IF(#REF!&lt;&gt;"",1,0))</f>
        <v>#REF!</v>
      </c>
      <c r="AI155" s="208" t="e">
        <f>IF('Crisis Indicator Data'!#REF!="No Data",1,IF(#REF!&lt;&gt;"",1,0))</f>
        <v>#REF!</v>
      </c>
      <c r="AJ155" s="208" t="e">
        <f>IF('Crisis Indicator Data'!#REF!="No Data",1,IF(#REF!&lt;&gt;"",1,0))</f>
        <v>#REF!</v>
      </c>
      <c r="AK155" s="208" t="e">
        <f>IF('Crisis Indicator Data'!#REF!="No Data",1,IF(#REF!&lt;&gt;"",1,0))</f>
        <v>#REF!</v>
      </c>
      <c r="AL155" s="208" t="e">
        <f>IF('Crisis Indicator Data'!#REF!="No Data",1,IF(#REF!&lt;&gt;"",1,0))</f>
        <v>#REF!</v>
      </c>
      <c r="AM155" s="208" t="e">
        <f>IF('Crisis Indicator Data'!#REF!="No Data",1,IF(#REF!&lt;&gt;"",1,0))</f>
        <v>#REF!</v>
      </c>
      <c r="AN155" s="208" t="e">
        <f>IF('Crisis Indicator Data'!#REF!="No Data",1,IF(#REF!&lt;&gt;"",1,0))</f>
        <v>#REF!</v>
      </c>
      <c r="AO155" s="208" t="e">
        <f>IF('Crisis Indicator Data'!#REF!="No Data",1,IF(#REF!&lt;&gt;"",1,0))</f>
        <v>#REF!</v>
      </c>
      <c r="AP155" s="208" t="e">
        <f>IF('Crisis Indicator Data'!#REF!="No Data",1,IF(#REF!&lt;&gt;"",1,0))</f>
        <v>#REF!</v>
      </c>
      <c r="AQ155" s="208" t="e">
        <f>IF('Crisis Indicator Data'!#REF!="No Data",1,IF(#REF!&lt;&gt;"",1,0))</f>
        <v>#REF!</v>
      </c>
      <c r="AR155" s="208" t="e">
        <f>IF('Crisis Indicator Data'!#REF!="No Data",1,IF(#REF!&lt;&gt;"",1,0))</f>
        <v>#REF!</v>
      </c>
      <c r="AS155" s="208" t="e">
        <f>IF('Crisis Indicator Data'!#REF!="No Data",1,IF(#REF!&lt;&gt;"",1,0))</f>
        <v>#REF!</v>
      </c>
      <c r="AT155" s="208" t="e">
        <f>IF('Crisis Indicator Data'!#REF!="No Data",1,IF(#REF!&lt;&gt;"",1,0))</f>
        <v>#REF!</v>
      </c>
      <c r="AU155" s="208" t="e">
        <f>IF('Crisis Indicator Data'!#REF!="No Data",1,IF(#REF!&lt;&gt;"",1,0))</f>
        <v>#REF!</v>
      </c>
      <c r="AV155" s="208" t="e">
        <f>IF('Crisis Indicator Data'!#REF!="No Data",1,IF(#REF!&lt;&gt;"",1,0))</f>
        <v>#REF!</v>
      </c>
      <c r="AW155" s="208" t="e">
        <f>IF('Crisis Indicator Data'!#REF!="No Data",1,IF(#REF!&lt;&gt;"",1,0))</f>
        <v>#REF!</v>
      </c>
      <c r="AX155" s="208" t="e">
        <f>IF('Crisis Indicator Data'!#REF!="No Data",1,IF(#REF!&lt;&gt;"",1,0))</f>
        <v>#REF!</v>
      </c>
      <c r="AY155" s="208" t="e">
        <f>IF('Crisis Indicator Data'!#REF!="No Data",1,IF(#REF!&lt;&gt;"",1,0))</f>
        <v>#REF!</v>
      </c>
      <c r="AZ155" s="208" t="e">
        <f>IF('Crisis Indicator Data'!#REF!="No Data",1,IF(#REF!&lt;&gt;"",1,0))</f>
        <v>#REF!</v>
      </c>
      <c r="BA155" t="e">
        <f t="shared" si="8"/>
        <v>#REF!</v>
      </c>
      <c r="BB155" s="22" t="e">
        <f t="shared" si="9"/>
        <v>#REF!</v>
      </c>
    </row>
    <row r="156" spans="1:54" x14ac:dyDescent="0.35">
      <c r="A156" t="s">
        <v>7619</v>
      </c>
      <c r="B156" s="208" t="e">
        <f>IF('Crisis Indicator Data'!#REF!="No Data",1,IF(#REF!&lt;&gt;"",1,0))</f>
        <v>#REF!</v>
      </c>
      <c r="C156" s="208" t="e">
        <f>IF('Crisis Indicator Data'!#REF!="No Data",1,IF(#REF!&lt;&gt;"",1,0))</f>
        <v>#REF!</v>
      </c>
      <c r="D156" s="208" t="e">
        <f>IF('Crisis Indicator Data'!#REF!="No Data",1,IF(#REF!&lt;&gt;"",1,0))</f>
        <v>#REF!</v>
      </c>
      <c r="E156" s="208" t="e">
        <f>IF('Crisis Indicator Data'!#REF!="No Data",1,IF(#REF!&lt;&gt;"",1,0))</f>
        <v>#REF!</v>
      </c>
      <c r="F156" s="208" t="e">
        <f>IF('Crisis Indicator Data'!#REF!="No Data",1,IF(#REF!&lt;&gt;"",1,0))</f>
        <v>#REF!</v>
      </c>
      <c r="G156" s="208" t="e">
        <f>IF('Crisis Indicator Data'!#REF!="No Data",1,IF(#REF!&lt;&gt;"",1,0))</f>
        <v>#REF!</v>
      </c>
      <c r="H156" s="208" t="e">
        <f>IF('Crisis Indicator Data'!#REF!="No Data",1,IF(#REF!&lt;&gt;"",1,0))</f>
        <v>#REF!</v>
      </c>
      <c r="I156" s="208" t="e">
        <f>IF('Crisis Indicator Data'!#REF!="No Data",1,IF(#REF!&lt;&gt;"",1,0))</f>
        <v>#REF!</v>
      </c>
      <c r="J156" s="208" t="e">
        <f>IF('Crisis Indicator Data'!#REF!="No Data",1,IF(#REF!&lt;&gt;"",1,0))</f>
        <v>#REF!</v>
      </c>
      <c r="K156" s="208" t="e">
        <f>IF('Crisis Indicator Data'!#REF!="No Data",1,IF(#REF!&lt;&gt;"",1,0))</f>
        <v>#REF!</v>
      </c>
      <c r="L156" s="208" t="e">
        <f>IF('Crisis Indicator Data'!#REF!="No Data",1,IF(#REF!&lt;&gt;"",1,0))</f>
        <v>#REF!</v>
      </c>
      <c r="M156" s="208" t="e">
        <f>IF('Crisis Indicator Data'!#REF!="No Data",1,IF(#REF!&lt;&gt;"",1,0))</f>
        <v>#REF!</v>
      </c>
      <c r="N156" s="208" t="e">
        <f>IF('Crisis Indicator Data'!#REF!="No Data",1,IF(#REF!&lt;&gt;"",1,0))</f>
        <v>#REF!</v>
      </c>
      <c r="O156" s="208" t="e">
        <f>IF('Crisis Indicator Data'!#REF!="No Data",1,IF(#REF!&lt;&gt;"",1,0))</f>
        <v>#REF!</v>
      </c>
      <c r="P156" s="208" t="e">
        <f>IF('Crisis Indicator Data'!#REF!="No Data",1,IF(#REF!&lt;&gt;"",1,0))</f>
        <v>#REF!</v>
      </c>
      <c r="Q156" s="208" t="e">
        <f>IF('Crisis Indicator Data'!#REF!="No Data",1,IF(#REF!&lt;&gt;"",1,0))</f>
        <v>#REF!</v>
      </c>
      <c r="R156" s="208" t="e">
        <f>IF('Crisis Indicator Data'!#REF!="No Data",1,IF(#REF!&lt;&gt;"",1,0))</f>
        <v>#REF!</v>
      </c>
      <c r="S156" s="208" t="e">
        <f>IF('Crisis Indicator Data'!#REF!="No Data",1,IF(#REF!&lt;&gt;"",1,0))</f>
        <v>#REF!</v>
      </c>
      <c r="T156" s="208" t="e">
        <f>IF('Crisis Indicator Data'!#REF!="No Data",1,IF(#REF!&lt;&gt;"",1,0))</f>
        <v>#REF!</v>
      </c>
      <c r="U156" s="208" t="e">
        <f>IF('Crisis Indicator Data'!#REF!="No Data",1,IF(#REF!&lt;&gt;"",1,0))</f>
        <v>#REF!</v>
      </c>
      <c r="V156" s="208" t="e">
        <f>IF('Crisis Indicator Data'!#REF!="No Data",1,IF(#REF!&lt;&gt;"",1,0))</f>
        <v>#REF!</v>
      </c>
      <c r="W156" s="208" t="e">
        <f>IF('Crisis Indicator Data'!#REF!="No Data",1,IF(#REF!&lt;&gt;"",1,0))</f>
        <v>#REF!</v>
      </c>
      <c r="X156" s="208" t="e">
        <f>IF('Crisis Indicator Data'!#REF!="No Data",1,IF(#REF!&lt;&gt;"",1,0))</f>
        <v>#REF!</v>
      </c>
      <c r="Y156" s="208" t="e">
        <f>IF('Crisis Indicator Data'!#REF!="No Data",1,IF(#REF!&lt;&gt;"",1,0))</f>
        <v>#REF!</v>
      </c>
      <c r="Z156" s="208" t="e">
        <f>IF('Crisis Indicator Data'!#REF!="No Data",1,IF(#REF!&lt;&gt;"",1,0))</f>
        <v>#REF!</v>
      </c>
      <c r="AA156" s="208" t="e">
        <f>IF('Crisis Indicator Data'!#REF!="No Data",1,IF(#REF!&lt;&gt;"",1,0))</f>
        <v>#REF!</v>
      </c>
      <c r="AB156" s="208" t="e">
        <f>IF('Crisis Indicator Data'!#REF!="No Data",1,IF(#REF!&lt;&gt;"",1,0))</f>
        <v>#REF!</v>
      </c>
      <c r="AC156" s="208" t="e">
        <f>IF('Crisis Indicator Data'!#REF!="No Data",1,IF(#REF!&lt;&gt;"",1,0))</f>
        <v>#REF!</v>
      </c>
      <c r="AD156" s="208" t="e">
        <f>IF('Crisis Indicator Data'!#REF!="No Data",1,IF(#REF!&lt;&gt;"",1,0))</f>
        <v>#REF!</v>
      </c>
      <c r="AE156" s="208" t="e">
        <f>IF('Crisis Indicator Data'!#REF!="No Data",1,IF(#REF!&lt;&gt;"",1,0))</f>
        <v>#REF!</v>
      </c>
      <c r="AF156" s="208" t="e">
        <f>IF('Crisis Indicator Data'!#REF!="No Data",1,IF(#REF!&lt;&gt;"",1,0))</f>
        <v>#REF!</v>
      </c>
      <c r="AG156" s="208" t="e">
        <f>IF('Crisis Indicator Data'!#REF!="No Data",1,IF(#REF!&lt;&gt;"",1,0))</f>
        <v>#REF!</v>
      </c>
      <c r="AH156" s="208" t="e">
        <f>IF('Crisis Indicator Data'!#REF!="No Data",1,IF(#REF!&lt;&gt;"",1,0))</f>
        <v>#REF!</v>
      </c>
      <c r="AI156" s="208" t="e">
        <f>IF('Crisis Indicator Data'!#REF!="No Data",1,IF(#REF!&lt;&gt;"",1,0))</f>
        <v>#REF!</v>
      </c>
      <c r="AJ156" s="208" t="e">
        <f>IF('Crisis Indicator Data'!#REF!="No Data",1,IF(#REF!&lt;&gt;"",1,0))</f>
        <v>#REF!</v>
      </c>
      <c r="AK156" s="208" t="e">
        <f>IF('Crisis Indicator Data'!#REF!="No Data",1,IF(#REF!&lt;&gt;"",1,0))</f>
        <v>#REF!</v>
      </c>
      <c r="AL156" s="208" t="e">
        <f>IF('Crisis Indicator Data'!#REF!="No Data",1,IF(#REF!&lt;&gt;"",1,0))</f>
        <v>#REF!</v>
      </c>
      <c r="AM156" s="208" t="e">
        <f>IF('Crisis Indicator Data'!#REF!="No Data",1,IF(#REF!&lt;&gt;"",1,0))</f>
        <v>#REF!</v>
      </c>
      <c r="AN156" s="208" t="e">
        <f>IF('Crisis Indicator Data'!#REF!="No Data",1,IF(#REF!&lt;&gt;"",1,0))</f>
        <v>#REF!</v>
      </c>
      <c r="AO156" s="208" t="e">
        <f>IF('Crisis Indicator Data'!#REF!="No Data",1,IF(#REF!&lt;&gt;"",1,0))</f>
        <v>#REF!</v>
      </c>
      <c r="AP156" s="208" t="e">
        <f>IF('Crisis Indicator Data'!#REF!="No Data",1,IF(#REF!&lt;&gt;"",1,0))</f>
        <v>#REF!</v>
      </c>
      <c r="AQ156" s="208" t="e">
        <f>IF('Crisis Indicator Data'!#REF!="No Data",1,IF(#REF!&lt;&gt;"",1,0))</f>
        <v>#REF!</v>
      </c>
      <c r="AR156" s="208" t="e">
        <f>IF('Crisis Indicator Data'!#REF!="No Data",1,IF(#REF!&lt;&gt;"",1,0))</f>
        <v>#REF!</v>
      </c>
      <c r="AS156" s="208" t="e">
        <f>IF('Crisis Indicator Data'!#REF!="No Data",1,IF(#REF!&lt;&gt;"",1,0))</f>
        <v>#REF!</v>
      </c>
      <c r="AT156" s="208" t="e">
        <f>IF('Crisis Indicator Data'!#REF!="No Data",1,IF(#REF!&lt;&gt;"",1,0))</f>
        <v>#REF!</v>
      </c>
      <c r="AU156" s="208" t="e">
        <f>IF('Crisis Indicator Data'!#REF!="No Data",1,IF(#REF!&lt;&gt;"",1,0))</f>
        <v>#REF!</v>
      </c>
      <c r="AV156" s="208" t="e">
        <f>IF('Crisis Indicator Data'!#REF!="No Data",1,IF(#REF!&lt;&gt;"",1,0))</f>
        <v>#REF!</v>
      </c>
      <c r="AW156" s="208" t="e">
        <f>IF('Crisis Indicator Data'!#REF!="No Data",1,IF(#REF!&lt;&gt;"",1,0))</f>
        <v>#REF!</v>
      </c>
      <c r="AX156" s="208" t="e">
        <f>IF('Crisis Indicator Data'!#REF!="No Data",1,IF(#REF!&lt;&gt;"",1,0))</f>
        <v>#REF!</v>
      </c>
      <c r="AY156" s="208" t="e">
        <f>IF('Crisis Indicator Data'!#REF!="No Data",1,IF(#REF!&lt;&gt;"",1,0))</f>
        <v>#REF!</v>
      </c>
      <c r="AZ156" s="208" t="e">
        <f>IF('Crisis Indicator Data'!#REF!="No Data",1,IF(#REF!&lt;&gt;"",1,0))</f>
        <v>#REF!</v>
      </c>
      <c r="BA156" t="e">
        <f t="shared" si="8"/>
        <v>#REF!</v>
      </c>
      <c r="BB156" s="22" t="e">
        <f t="shared" si="9"/>
        <v>#REF!</v>
      </c>
    </row>
    <row r="157" spans="1:54" x14ac:dyDescent="0.35">
      <c r="A157" t="s">
        <v>7620</v>
      </c>
      <c r="B157" s="208" t="e">
        <f>IF('Crisis Indicator Data'!#REF!="No Data",1,IF(#REF!&lt;&gt;"",1,0))</f>
        <v>#REF!</v>
      </c>
      <c r="C157" s="208" t="e">
        <f>IF('Crisis Indicator Data'!#REF!="No Data",1,IF(#REF!&lt;&gt;"",1,0))</f>
        <v>#REF!</v>
      </c>
      <c r="D157" s="208" t="e">
        <f>IF('Crisis Indicator Data'!#REF!="No Data",1,IF(#REF!&lt;&gt;"",1,0))</f>
        <v>#REF!</v>
      </c>
      <c r="E157" s="208" t="e">
        <f>IF('Crisis Indicator Data'!#REF!="No Data",1,IF(#REF!&lt;&gt;"",1,0))</f>
        <v>#REF!</v>
      </c>
      <c r="F157" s="208" t="e">
        <f>IF('Crisis Indicator Data'!#REF!="No Data",1,IF(#REF!&lt;&gt;"",1,0))</f>
        <v>#REF!</v>
      </c>
      <c r="G157" s="208" t="e">
        <f>IF('Crisis Indicator Data'!#REF!="No Data",1,IF(#REF!&lt;&gt;"",1,0))</f>
        <v>#REF!</v>
      </c>
      <c r="H157" s="208" t="e">
        <f>IF('Crisis Indicator Data'!#REF!="No Data",1,IF(#REF!&lt;&gt;"",1,0))</f>
        <v>#REF!</v>
      </c>
      <c r="I157" s="208" t="e">
        <f>IF('Crisis Indicator Data'!#REF!="No Data",1,IF(#REF!&lt;&gt;"",1,0))</f>
        <v>#REF!</v>
      </c>
      <c r="J157" s="208" t="e">
        <f>IF('Crisis Indicator Data'!#REF!="No Data",1,IF(#REF!&lt;&gt;"",1,0))</f>
        <v>#REF!</v>
      </c>
      <c r="K157" s="208" t="e">
        <f>IF('Crisis Indicator Data'!#REF!="No Data",1,IF(#REF!&lt;&gt;"",1,0))</f>
        <v>#REF!</v>
      </c>
      <c r="L157" s="208" t="e">
        <f>IF('Crisis Indicator Data'!#REF!="No Data",1,IF(#REF!&lt;&gt;"",1,0))</f>
        <v>#REF!</v>
      </c>
      <c r="M157" s="208" t="e">
        <f>IF('Crisis Indicator Data'!#REF!="No Data",1,IF(#REF!&lt;&gt;"",1,0))</f>
        <v>#REF!</v>
      </c>
      <c r="N157" s="208" t="e">
        <f>IF('Crisis Indicator Data'!#REF!="No Data",1,IF(#REF!&lt;&gt;"",1,0))</f>
        <v>#REF!</v>
      </c>
      <c r="O157" s="208" t="e">
        <f>IF('Crisis Indicator Data'!#REF!="No Data",1,IF(#REF!&lt;&gt;"",1,0))</f>
        <v>#REF!</v>
      </c>
      <c r="P157" s="208" t="e">
        <f>IF('Crisis Indicator Data'!#REF!="No Data",1,IF(#REF!&lt;&gt;"",1,0))</f>
        <v>#REF!</v>
      </c>
      <c r="Q157" s="208" t="e">
        <f>IF('Crisis Indicator Data'!#REF!="No Data",1,IF(#REF!&lt;&gt;"",1,0))</f>
        <v>#REF!</v>
      </c>
      <c r="R157" s="208" t="e">
        <f>IF('Crisis Indicator Data'!#REF!="No Data",1,IF(#REF!&lt;&gt;"",1,0))</f>
        <v>#REF!</v>
      </c>
      <c r="S157" s="208" t="e">
        <f>IF('Crisis Indicator Data'!#REF!="No Data",1,IF(#REF!&lt;&gt;"",1,0))</f>
        <v>#REF!</v>
      </c>
      <c r="T157" s="208" t="e">
        <f>IF('Crisis Indicator Data'!#REF!="No Data",1,IF(#REF!&lt;&gt;"",1,0))</f>
        <v>#REF!</v>
      </c>
      <c r="U157" s="208" t="e">
        <f>IF('Crisis Indicator Data'!#REF!="No Data",1,IF(#REF!&lt;&gt;"",1,0))</f>
        <v>#REF!</v>
      </c>
      <c r="V157" s="208" t="e">
        <f>IF('Crisis Indicator Data'!#REF!="No Data",1,IF(#REF!&lt;&gt;"",1,0))</f>
        <v>#REF!</v>
      </c>
      <c r="W157" s="208" t="e">
        <f>IF('Crisis Indicator Data'!#REF!="No Data",1,IF(#REF!&lt;&gt;"",1,0))</f>
        <v>#REF!</v>
      </c>
      <c r="X157" s="208" t="e">
        <f>IF('Crisis Indicator Data'!#REF!="No Data",1,IF(#REF!&lt;&gt;"",1,0))</f>
        <v>#REF!</v>
      </c>
      <c r="Y157" s="208" t="e">
        <f>IF('Crisis Indicator Data'!#REF!="No Data",1,IF(#REF!&lt;&gt;"",1,0))</f>
        <v>#REF!</v>
      </c>
      <c r="Z157" s="208" t="e">
        <f>IF('Crisis Indicator Data'!#REF!="No Data",1,IF(#REF!&lt;&gt;"",1,0))</f>
        <v>#REF!</v>
      </c>
      <c r="AA157" s="208" t="e">
        <f>IF('Crisis Indicator Data'!#REF!="No Data",1,IF(#REF!&lt;&gt;"",1,0))</f>
        <v>#REF!</v>
      </c>
      <c r="AB157" s="208" t="e">
        <f>IF('Crisis Indicator Data'!#REF!="No Data",1,IF(#REF!&lt;&gt;"",1,0))</f>
        <v>#REF!</v>
      </c>
      <c r="AC157" s="208" t="e">
        <f>IF('Crisis Indicator Data'!#REF!="No Data",1,IF(#REF!&lt;&gt;"",1,0))</f>
        <v>#REF!</v>
      </c>
      <c r="AD157" s="208" t="e">
        <f>IF('Crisis Indicator Data'!#REF!="No Data",1,IF(#REF!&lt;&gt;"",1,0))</f>
        <v>#REF!</v>
      </c>
      <c r="AE157" s="208" t="e">
        <f>IF('Crisis Indicator Data'!#REF!="No Data",1,IF(#REF!&lt;&gt;"",1,0))</f>
        <v>#REF!</v>
      </c>
      <c r="AF157" s="208" t="e">
        <f>IF('Crisis Indicator Data'!#REF!="No Data",1,IF(#REF!&lt;&gt;"",1,0))</f>
        <v>#REF!</v>
      </c>
      <c r="AG157" s="208" t="e">
        <f>IF('Crisis Indicator Data'!#REF!="No Data",1,IF(#REF!&lt;&gt;"",1,0))</f>
        <v>#REF!</v>
      </c>
      <c r="AH157" s="208" t="e">
        <f>IF('Crisis Indicator Data'!#REF!="No Data",1,IF(#REF!&lt;&gt;"",1,0))</f>
        <v>#REF!</v>
      </c>
      <c r="AI157" s="208" t="e">
        <f>IF('Crisis Indicator Data'!#REF!="No Data",1,IF(#REF!&lt;&gt;"",1,0))</f>
        <v>#REF!</v>
      </c>
      <c r="AJ157" s="208" t="e">
        <f>IF('Crisis Indicator Data'!#REF!="No Data",1,IF(#REF!&lt;&gt;"",1,0))</f>
        <v>#REF!</v>
      </c>
      <c r="AK157" s="208" t="e">
        <f>IF('Crisis Indicator Data'!#REF!="No Data",1,IF(#REF!&lt;&gt;"",1,0))</f>
        <v>#REF!</v>
      </c>
      <c r="AL157" s="208" t="e">
        <f>IF('Crisis Indicator Data'!#REF!="No Data",1,IF(#REF!&lt;&gt;"",1,0))</f>
        <v>#REF!</v>
      </c>
      <c r="AM157" s="208" t="e">
        <f>IF('Crisis Indicator Data'!#REF!="No Data",1,IF(#REF!&lt;&gt;"",1,0))</f>
        <v>#REF!</v>
      </c>
      <c r="AN157" s="208" t="e">
        <f>IF('Crisis Indicator Data'!#REF!="No Data",1,IF(#REF!&lt;&gt;"",1,0))</f>
        <v>#REF!</v>
      </c>
      <c r="AO157" s="208" t="e">
        <f>IF('Crisis Indicator Data'!#REF!="No Data",1,IF(#REF!&lt;&gt;"",1,0))</f>
        <v>#REF!</v>
      </c>
      <c r="AP157" s="208" t="e">
        <f>IF('Crisis Indicator Data'!#REF!="No Data",1,IF(#REF!&lt;&gt;"",1,0))</f>
        <v>#REF!</v>
      </c>
      <c r="AQ157" s="208" t="e">
        <f>IF('Crisis Indicator Data'!#REF!="No Data",1,IF(#REF!&lt;&gt;"",1,0))</f>
        <v>#REF!</v>
      </c>
      <c r="AR157" s="208" t="e">
        <f>IF('Crisis Indicator Data'!#REF!="No Data",1,IF(#REF!&lt;&gt;"",1,0))</f>
        <v>#REF!</v>
      </c>
      <c r="AS157" s="208" t="e">
        <f>IF('Crisis Indicator Data'!#REF!="No Data",1,IF(#REF!&lt;&gt;"",1,0))</f>
        <v>#REF!</v>
      </c>
      <c r="AT157" s="208" t="e">
        <f>IF('Crisis Indicator Data'!#REF!="No Data",1,IF(#REF!&lt;&gt;"",1,0))</f>
        <v>#REF!</v>
      </c>
      <c r="AU157" s="208" t="e">
        <f>IF('Crisis Indicator Data'!#REF!="No Data",1,IF(#REF!&lt;&gt;"",1,0))</f>
        <v>#REF!</v>
      </c>
      <c r="AV157" s="208" t="e">
        <f>IF('Crisis Indicator Data'!#REF!="No Data",1,IF(#REF!&lt;&gt;"",1,0))</f>
        <v>#REF!</v>
      </c>
      <c r="AW157" s="208" t="e">
        <f>IF('Crisis Indicator Data'!#REF!="No Data",1,IF(#REF!&lt;&gt;"",1,0))</f>
        <v>#REF!</v>
      </c>
      <c r="AX157" s="208" t="e">
        <f>IF('Crisis Indicator Data'!#REF!="No Data",1,IF(#REF!&lt;&gt;"",1,0))</f>
        <v>#REF!</v>
      </c>
      <c r="AY157" s="208" t="e">
        <f>IF('Crisis Indicator Data'!#REF!="No Data",1,IF(#REF!&lt;&gt;"",1,0))</f>
        <v>#REF!</v>
      </c>
      <c r="AZ157" s="208" t="e">
        <f>IF('Crisis Indicator Data'!#REF!="No Data",1,IF(#REF!&lt;&gt;"",1,0))</f>
        <v>#REF!</v>
      </c>
      <c r="BA157" t="e">
        <f t="shared" si="8"/>
        <v>#REF!</v>
      </c>
      <c r="BB157" s="22" t="e">
        <f t="shared" si="9"/>
        <v>#REF!</v>
      </c>
    </row>
    <row r="158" spans="1:54" x14ac:dyDescent="0.35">
      <c r="A158" t="s">
        <v>7622</v>
      </c>
      <c r="B158" s="208" t="e">
        <f>IF('Crisis Indicator Data'!#REF!="No Data",1,IF(#REF!&lt;&gt;"",1,0))</f>
        <v>#REF!</v>
      </c>
      <c r="C158" s="208" t="e">
        <f>IF('Crisis Indicator Data'!#REF!="No Data",1,IF(#REF!&lt;&gt;"",1,0))</f>
        <v>#REF!</v>
      </c>
      <c r="D158" s="208" t="e">
        <f>IF('Crisis Indicator Data'!#REF!="No Data",1,IF(#REF!&lt;&gt;"",1,0))</f>
        <v>#REF!</v>
      </c>
      <c r="E158" s="208" t="e">
        <f>IF('Crisis Indicator Data'!#REF!="No Data",1,IF(#REF!&lt;&gt;"",1,0))</f>
        <v>#REF!</v>
      </c>
      <c r="F158" s="208" t="e">
        <f>IF('Crisis Indicator Data'!#REF!="No Data",1,IF(#REF!&lt;&gt;"",1,0))</f>
        <v>#REF!</v>
      </c>
      <c r="G158" s="208" t="e">
        <f>IF('Crisis Indicator Data'!#REF!="No Data",1,IF(#REF!&lt;&gt;"",1,0))</f>
        <v>#REF!</v>
      </c>
      <c r="H158" s="208" t="e">
        <f>IF('Crisis Indicator Data'!#REF!="No Data",1,IF(#REF!&lt;&gt;"",1,0))</f>
        <v>#REF!</v>
      </c>
      <c r="I158" s="208" t="e">
        <f>IF('Crisis Indicator Data'!#REF!="No Data",1,IF(#REF!&lt;&gt;"",1,0))</f>
        <v>#REF!</v>
      </c>
      <c r="J158" s="208" t="e">
        <f>IF('Crisis Indicator Data'!#REF!="No Data",1,IF(#REF!&lt;&gt;"",1,0))</f>
        <v>#REF!</v>
      </c>
      <c r="K158" s="208" t="e">
        <f>IF('Crisis Indicator Data'!#REF!="No Data",1,IF(#REF!&lt;&gt;"",1,0))</f>
        <v>#REF!</v>
      </c>
      <c r="L158" s="208" t="e">
        <f>IF('Crisis Indicator Data'!#REF!="No Data",1,IF(#REF!&lt;&gt;"",1,0))</f>
        <v>#REF!</v>
      </c>
      <c r="M158" s="208" t="e">
        <f>IF('Crisis Indicator Data'!#REF!="No Data",1,IF(#REF!&lt;&gt;"",1,0))</f>
        <v>#REF!</v>
      </c>
      <c r="N158" s="208" t="e">
        <f>IF('Crisis Indicator Data'!#REF!="No Data",1,IF(#REF!&lt;&gt;"",1,0))</f>
        <v>#REF!</v>
      </c>
      <c r="O158" s="208" t="e">
        <f>IF('Crisis Indicator Data'!#REF!="No Data",1,IF(#REF!&lt;&gt;"",1,0))</f>
        <v>#REF!</v>
      </c>
      <c r="P158" s="208" t="e">
        <f>IF('Crisis Indicator Data'!#REF!="No Data",1,IF(#REF!&lt;&gt;"",1,0))</f>
        <v>#REF!</v>
      </c>
      <c r="Q158" s="208" t="e">
        <f>IF('Crisis Indicator Data'!#REF!="No Data",1,IF(#REF!&lt;&gt;"",1,0))</f>
        <v>#REF!</v>
      </c>
      <c r="R158" s="208" t="e">
        <f>IF('Crisis Indicator Data'!#REF!="No Data",1,IF(#REF!&lt;&gt;"",1,0))</f>
        <v>#REF!</v>
      </c>
      <c r="S158" s="208" t="e">
        <f>IF('Crisis Indicator Data'!#REF!="No Data",1,IF(#REF!&lt;&gt;"",1,0))</f>
        <v>#REF!</v>
      </c>
      <c r="T158" s="208" t="e">
        <f>IF('Crisis Indicator Data'!#REF!="No Data",1,IF(#REF!&lt;&gt;"",1,0))</f>
        <v>#REF!</v>
      </c>
      <c r="U158" s="208" t="e">
        <f>IF('Crisis Indicator Data'!#REF!="No Data",1,IF(#REF!&lt;&gt;"",1,0))</f>
        <v>#REF!</v>
      </c>
      <c r="V158" s="208" t="e">
        <f>IF('Crisis Indicator Data'!#REF!="No Data",1,IF(#REF!&lt;&gt;"",1,0))</f>
        <v>#REF!</v>
      </c>
      <c r="W158" s="208" t="e">
        <f>IF('Crisis Indicator Data'!#REF!="No Data",1,IF(#REF!&lt;&gt;"",1,0))</f>
        <v>#REF!</v>
      </c>
      <c r="X158" s="208" t="e">
        <f>IF('Crisis Indicator Data'!#REF!="No Data",1,IF(#REF!&lt;&gt;"",1,0))</f>
        <v>#REF!</v>
      </c>
      <c r="Y158" s="208" t="e">
        <f>IF('Crisis Indicator Data'!#REF!="No Data",1,IF(#REF!&lt;&gt;"",1,0))</f>
        <v>#REF!</v>
      </c>
      <c r="Z158" s="208" t="e">
        <f>IF('Crisis Indicator Data'!#REF!="No Data",1,IF(#REF!&lt;&gt;"",1,0))</f>
        <v>#REF!</v>
      </c>
      <c r="AA158" s="208" t="e">
        <f>IF('Crisis Indicator Data'!#REF!="No Data",1,IF(#REF!&lt;&gt;"",1,0))</f>
        <v>#REF!</v>
      </c>
      <c r="AB158" s="208" t="e">
        <f>IF('Crisis Indicator Data'!#REF!="No Data",1,IF(#REF!&lt;&gt;"",1,0))</f>
        <v>#REF!</v>
      </c>
      <c r="AC158" s="208" t="e">
        <f>IF('Crisis Indicator Data'!#REF!="No Data",1,IF(#REF!&lt;&gt;"",1,0))</f>
        <v>#REF!</v>
      </c>
      <c r="AD158" s="208" t="e">
        <f>IF('Crisis Indicator Data'!#REF!="No Data",1,IF(#REF!&lt;&gt;"",1,0))</f>
        <v>#REF!</v>
      </c>
      <c r="AE158" s="208" t="e">
        <f>IF('Crisis Indicator Data'!#REF!="No Data",1,IF(#REF!&lt;&gt;"",1,0))</f>
        <v>#REF!</v>
      </c>
      <c r="AF158" s="208" t="e">
        <f>IF('Crisis Indicator Data'!#REF!="No Data",1,IF(#REF!&lt;&gt;"",1,0))</f>
        <v>#REF!</v>
      </c>
      <c r="AG158" s="208" t="e">
        <f>IF('Crisis Indicator Data'!#REF!="No Data",1,IF(#REF!&lt;&gt;"",1,0))</f>
        <v>#REF!</v>
      </c>
      <c r="AH158" s="208" t="e">
        <f>IF('Crisis Indicator Data'!#REF!="No Data",1,IF(#REF!&lt;&gt;"",1,0))</f>
        <v>#REF!</v>
      </c>
      <c r="AI158" s="208" t="e">
        <f>IF('Crisis Indicator Data'!#REF!="No Data",1,IF(#REF!&lt;&gt;"",1,0))</f>
        <v>#REF!</v>
      </c>
      <c r="AJ158" s="208" t="e">
        <f>IF('Crisis Indicator Data'!#REF!="No Data",1,IF(#REF!&lt;&gt;"",1,0))</f>
        <v>#REF!</v>
      </c>
      <c r="AK158" s="208" t="e">
        <f>IF('Crisis Indicator Data'!#REF!="No Data",1,IF(#REF!&lt;&gt;"",1,0))</f>
        <v>#REF!</v>
      </c>
      <c r="AL158" s="208" t="e">
        <f>IF('Crisis Indicator Data'!#REF!="No Data",1,IF(#REF!&lt;&gt;"",1,0))</f>
        <v>#REF!</v>
      </c>
      <c r="AM158" s="208" t="e">
        <f>IF('Crisis Indicator Data'!#REF!="No Data",1,IF(#REF!&lt;&gt;"",1,0))</f>
        <v>#REF!</v>
      </c>
      <c r="AN158" s="208" t="e">
        <f>IF('Crisis Indicator Data'!#REF!="No Data",1,IF(#REF!&lt;&gt;"",1,0))</f>
        <v>#REF!</v>
      </c>
      <c r="AO158" s="208" t="e">
        <f>IF('Crisis Indicator Data'!#REF!="No Data",1,IF(#REF!&lt;&gt;"",1,0))</f>
        <v>#REF!</v>
      </c>
      <c r="AP158" s="208" t="e">
        <f>IF('Crisis Indicator Data'!#REF!="No Data",1,IF(#REF!&lt;&gt;"",1,0))</f>
        <v>#REF!</v>
      </c>
      <c r="AQ158" s="208" t="e">
        <f>IF('Crisis Indicator Data'!#REF!="No Data",1,IF(#REF!&lt;&gt;"",1,0))</f>
        <v>#REF!</v>
      </c>
      <c r="AR158" s="208" t="e">
        <f>IF('Crisis Indicator Data'!#REF!="No Data",1,IF(#REF!&lt;&gt;"",1,0))</f>
        <v>#REF!</v>
      </c>
      <c r="AS158" s="208" t="e">
        <f>IF('Crisis Indicator Data'!#REF!="No Data",1,IF(#REF!&lt;&gt;"",1,0))</f>
        <v>#REF!</v>
      </c>
      <c r="AT158" s="208" t="e">
        <f>IF('Crisis Indicator Data'!#REF!="No Data",1,IF(#REF!&lt;&gt;"",1,0))</f>
        <v>#REF!</v>
      </c>
      <c r="AU158" s="208" t="e">
        <f>IF('Crisis Indicator Data'!#REF!="No Data",1,IF(#REF!&lt;&gt;"",1,0))</f>
        <v>#REF!</v>
      </c>
      <c r="AV158" s="208" t="e">
        <f>IF('Crisis Indicator Data'!#REF!="No Data",1,IF(#REF!&lt;&gt;"",1,0))</f>
        <v>#REF!</v>
      </c>
      <c r="AW158" s="208" t="e">
        <f>IF('Crisis Indicator Data'!#REF!="No Data",1,IF(#REF!&lt;&gt;"",1,0))</f>
        <v>#REF!</v>
      </c>
      <c r="AX158" s="208" t="e">
        <f>IF('Crisis Indicator Data'!#REF!="No Data",1,IF(#REF!&lt;&gt;"",1,0))</f>
        <v>#REF!</v>
      </c>
      <c r="AY158" s="208" t="e">
        <f>IF('Crisis Indicator Data'!#REF!="No Data",1,IF(#REF!&lt;&gt;"",1,0))</f>
        <v>#REF!</v>
      </c>
      <c r="AZ158" s="208" t="e">
        <f>IF('Crisis Indicator Data'!#REF!="No Data",1,IF(#REF!&lt;&gt;"",1,0))</f>
        <v>#REF!</v>
      </c>
      <c r="BA158" t="e">
        <f t="shared" si="8"/>
        <v>#REF!</v>
      </c>
      <c r="BB158" s="22" t="e">
        <f t="shared" si="9"/>
        <v>#REF!</v>
      </c>
    </row>
    <row r="159" spans="1:54" x14ac:dyDescent="0.35">
      <c r="A159" t="s">
        <v>7623</v>
      </c>
      <c r="B159" s="208" t="e">
        <f>IF('Crisis Indicator Data'!#REF!="No Data",1,IF(#REF!&lt;&gt;"",1,0))</f>
        <v>#REF!</v>
      </c>
      <c r="C159" s="208" t="e">
        <f>IF('Crisis Indicator Data'!#REF!="No Data",1,IF(#REF!&lt;&gt;"",1,0))</f>
        <v>#REF!</v>
      </c>
      <c r="D159" s="208" t="e">
        <f>IF('Crisis Indicator Data'!#REF!="No Data",1,IF(#REF!&lt;&gt;"",1,0))</f>
        <v>#REF!</v>
      </c>
      <c r="E159" s="208" t="e">
        <f>IF('Crisis Indicator Data'!#REF!="No Data",1,IF(#REF!&lt;&gt;"",1,0))</f>
        <v>#REF!</v>
      </c>
      <c r="F159" s="208" t="e">
        <f>IF('Crisis Indicator Data'!#REF!="No Data",1,IF(#REF!&lt;&gt;"",1,0))</f>
        <v>#REF!</v>
      </c>
      <c r="G159" s="208" t="e">
        <f>IF('Crisis Indicator Data'!#REF!="No Data",1,IF(#REF!&lt;&gt;"",1,0))</f>
        <v>#REF!</v>
      </c>
      <c r="H159" s="208" t="e">
        <f>IF('Crisis Indicator Data'!#REF!="No Data",1,IF(#REF!&lt;&gt;"",1,0))</f>
        <v>#REF!</v>
      </c>
      <c r="I159" s="208" t="e">
        <f>IF('Crisis Indicator Data'!#REF!="No Data",1,IF(#REF!&lt;&gt;"",1,0))</f>
        <v>#REF!</v>
      </c>
      <c r="J159" s="208" t="e">
        <f>IF('Crisis Indicator Data'!#REF!="No Data",1,IF(#REF!&lt;&gt;"",1,0))</f>
        <v>#REF!</v>
      </c>
      <c r="K159" s="208" t="e">
        <f>IF('Crisis Indicator Data'!#REF!="No Data",1,IF(#REF!&lt;&gt;"",1,0))</f>
        <v>#REF!</v>
      </c>
      <c r="L159" s="208" t="e">
        <f>IF('Crisis Indicator Data'!#REF!="No Data",1,IF(#REF!&lt;&gt;"",1,0))</f>
        <v>#REF!</v>
      </c>
      <c r="M159" s="208" t="e">
        <f>IF('Crisis Indicator Data'!#REF!="No Data",1,IF(#REF!&lt;&gt;"",1,0))</f>
        <v>#REF!</v>
      </c>
      <c r="N159" s="208" t="e">
        <f>IF('Crisis Indicator Data'!#REF!="No Data",1,IF(#REF!&lt;&gt;"",1,0))</f>
        <v>#REF!</v>
      </c>
      <c r="O159" s="208" t="e">
        <f>IF('Crisis Indicator Data'!#REF!="No Data",1,IF(#REF!&lt;&gt;"",1,0))</f>
        <v>#REF!</v>
      </c>
      <c r="P159" s="208" t="e">
        <f>IF('Crisis Indicator Data'!#REF!="No Data",1,IF(#REF!&lt;&gt;"",1,0))</f>
        <v>#REF!</v>
      </c>
      <c r="Q159" s="208" t="e">
        <f>IF('Crisis Indicator Data'!#REF!="No Data",1,IF(#REF!&lt;&gt;"",1,0))</f>
        <v>#REF!</v>
      </c>
      <c r="R159" s="208" t="e">
        <f>IF('Crisis Indicator Data'!#REF!="No Data",1,IF(#REF!&lt;&gt;"",1,0))</f>
        <v>#REF!</v>
      </c>
      <c r="S159" s="208" t="e">
        <f>IF('Crisis Indicator Data'!#REF!="No Data",1,IF(#REF!&lt;&gt;"",1,0))</f>
        <v>#REF!</v>
      </c>
      <c r="T159" s="208" t="e">
        <f>IF('Crisis Indicator Data'!#REF!="No Data",1,IF(#REF!&lt;&gt;"",1,0))</f>
        <v>#REF!</v>
      </c>
      <c r="U159" s="208" t="e">
        <f>IF('Crisis Indicator Data'!#REF!="No Data",1,IF(#REF!&lt;&gt;"",1,0))</f>
        <v>#REF!</v>
      </c>
      <c r="V159" s="208" t="e">
        <f>IF('Crisis Indicator Data'!#REF!="No Data",1,IF(#REF!&lt;&gt;"",1,0))</f>
        <v>#REF!</v>
      </c>
      <c r="W159" s="208" t="e">
        <f>IF('Crisis Indicator Data'!#REF!="No Data",1,IF(#REF!&lt;&gt;"",1,0))</f>
        <v>#REF!</v>
      </c>
      <c r="X159" s="208" t="e">
        <f>IF('Crisis Indicator Data'!#REF!="No Data",1,IF(#REF!&lt;&gt;"",1,0))</f>
        <v>#REF!</v>
      </c>
      <c r="Y159" s="208" t="e">
        <f>IF('Crisis Indicator Data'!#REF!="No Data",1,IF(#REF!&lt;&gt;"",1,0))</f>
        <v>#REF!</v>
      </c>
      <c r="Z159" s="208" t="e">
        <f>IF('Crisis Indicator Data'!#REF!="No Data",1,IF(#REF!&lt;&gt;"",1,0))</f>
        <v>#REF!</v>
      </c>
      <c r="AA159" s="208" t="e">
        <f>IF('Crisis Indicator Data'!#REF!="No Data",1,IF(#REF!&lt;&gt;"",1,0))</f>
        <v>#REF!</v>
      </c>
      <c r="AB159" s="208" t="e">
        <f>IF('Crisis Indicator Data'!#REF!="No Data",1,IF(#REF!&lt;&gt;"",1,0))</f>
        <v>#REF!</v>
      </c>
      <c r="AC159" s="208" t="e">
        <f>IF('Crisis Indicator Data'!#REF!="No Data",1,IF(#REF!&lt;&gt;"",1,0))</f>
        <v>#REF!</v>
      </c>
      <c r="AD159" s="208" t="e">
        <f>IF('Crisis Indicator Data'!#REF!="No Data",1,IF(#REF!&lt;&gt;"",1,0))</f>
        <v>#REF!</v>
      </c>
      <c r="AE159" s="208" t="e">
        <f>IF('Crisis Indicator Data'!#REF!="No Data",1,IF(#REF!&lt;&gt;"",1,0))</f>
        <v>#REF!</v>
      </c>
      <c r="AF159" s="208" t="e">
        <f>IF('Crisis Indicator Data'!#REF!="No Data",1,IF(#REF!&lt;&gt;"",1,0))</f>
        <v>#REF!</v>
      </c>
      <c r="AG159" s="208" t="e">
        <f>IF('Crisis Indicator Data'!#REF!="No Data",1,IF(#REF!&lt;&gt;"",1,0))</f>
        <v>#REF!</v>
      </c>
      <c r="AH159" s="208" t="e">
        <f>IF('Crisis Indicator Data'!#REF!="No Data",1,IF(#REF!&lt;&gt;"",1,0))</f>
        <v>#REF!</v>
      </c>
      <c r="AI159" s="208" t="e">
        <f>IF('Crisis Indicator Data'!#REF!="No Data",1,IF(#REF!&lt;&gt;"",1,0))</f>
        <v>#REF!</v>
      </c>
      <c r="AJ159" s="208" t="e">
        <f>IF('Crisis Indicator Data'!#REF!="No Data",1,IF(#REF!&lt;&gt;"",1,0))</f>
        <v>#REF!</v>
      </c>
      <c r="AK159" s="208" t="e">
        <f>IF('Crisis Indicator Data'!#REF!="No Data",1,IF(#REF!&lt;&gt;"",1,0))</f>
        <v>#REF!</v>
      </c>
      <c r="AL159" s="208" t="e">
        <f>IF('Crisis Indicator Data'!#REF!="No Data",1,IF(#REF!&lt;&gt;"",1,0))</f>
        <v>#REF!</v>
      </c>
      <c r="AM159" s="208" t="e">
        <f>IF('Crisis Indicator Data'!#REF!="No Data",1,IF(#REF!&lt;&gt;"",1,0))</f>
        <v>#REF!</v>
      </c>
      <c r="AN159" s="208" t="e">
        <f>IF('Crisis Indicator Data'!#REF!="No Data",1,IF(#REF!&lt;&gt;"",1,0))</f>
        <v>#REF!</v>
      </c>
      <c r="AO159" s="208" t="e">
        <f>IF('Crisis Indicator Data'!#REF!="No Data",1,IF(#REF!&lt;&gt;"",1,0))</f>
        <v>#REF!</v>
      </c>
      <c r="AP159" s="208" t="e">
        <f>IF('Crisis Indicator Data'!#REF!="No Data",1,IF(#REF!&lt;&gt;"",1,0))</f>
        <v>#REF!</v>
      </c>
      <c r="AQ159" s="208" t="e">
        <f>IF('Crisis Indicator Data'!#REF!="No Data",1,IF(#REF!&lt;&gt;"",1,0))</f>
        <v>#REF!</v>
      </c>
      <c r="AR159" s="208" t="e">
        <f>IF('Crisis Indicator Data'!#REF!="No Data",1,IF(#REF!&lt;&gt;"",1,0))</f>
        <v>#REF!</v>
      </c>
      <c r="AS159" s="208" t="e">
        <f>IF('Crisis Indicator Data'!#REF!="No Data",1,IF(#REF!&lt;&gt;"",1,0))</f>
        <v>#REF!</v>
      </c>
      <c r="AT159" s="208" t="e">
        <f>IF('Crisis Indicator Data'!#REF!="No Data",1,IF(#REF!&lt;&gt;"",1,0))</f>
        <v>#REF!</v>
      </c>
      <c r="AU159" s="208" t="e">
        <f>IF('Crisis Indicator Data'!#REF!="No Data",1,IF(#REF!&lt;&gt;"",1,0))</f>
        <v>#REF!</v>
      </c>
      <c r="AV159" s="208" t="e">
        <f>IF('Crisis Indicator Data'!#REF!="No Data",1,IF(#REF!&lt;&gt;"",1,0))</f>
        <v>#REF!</v>
      </c>
      <c r="AW159" s="208" t="e">
        <f>IF('Crisis Indicator Data'!#REF!="No Data",1,IF(#REF!&lt;&gt;"",1,0))</f>
        <v>#REF!</v>
      </c>
      <c r="AX159" s="208" t="e">
        <f>IF('Crisis Indicator Data'!#REF!="No Data",1,IF(#REF!&lt;&gt;"",1,0))</f>
        <v>#REF!</v>
      </c>
      <c r="AY159" s="208" t="e">
        <f>IF('Crisis Indicator Data'!#REF!="No Data",1,IF(#REF!&lt;&gt;"",1,0))</f>
        <v>#REF!</v>
      </c>
      <c r="AZ159" s="208" t="e">
        <f>IF('Crisis Indicator Data'!#REF!="No Data",1,IF(#REF!&lt;&gt;"",1,0))</f>
        <v>#REF!</v>
      </c>
      <c r="BA159" t="e">
        <f t="shared" si="8"/>
        <v>#REF!</v>
      </c>
      <c r="BB159" s="22" t="e">
        <f t="shared" si="9"/>
        <v>#REF!</v>
      </c>
    </row>
    <row r="160" spans="1:54" x14ac:dyDescent="0.35">
      <c r="A160" t="s">
        <v>7624</v>
      </c>
      <c r="B160" s="208" t="e">
        <f>IF('Crisis Indicator Data'!#REF!="No Data",1,IF(#REF!&lt;&gt;"",1,0))</f>
        <v>#REF!</v>
      </c>
      <c r="C160" s="208" t="e">
        <f>IF('Crisis Indicator Data'!#REF!="No Data",1,IF(#REF!&lt;&gt;"",1,0))</f>
        <v>#REF!</v>
      </c>
      <c r="D160" s="208" t="e">
        <f>IF('Crisis Indicator Data'!#REF!="No Data",1,IF(#REF!&lt;&gt;"",1,0))</f>
        <v>#REF!</v>
      </c>
      <c r="E160" s="208" t="e">
        <f>IF('Crisis Indicator Data'!#REF!="No Data",1,IF(#REF!&lt;&gt;"",1,0))</f>
        <v>#REF!</v>
      </c>
      <c r="F160" s="208" t="e">
        <f>IF('Crisis Indicator Data'!#REF!="No Data",1,IF(#REF!&lt;&gt;"",1,0))</f>
        <v>#REF!</v>
      </c>
      <c r="G160" s="208" t="e">
        <f>IF('Crisis Indicator Data'!#REF!="No Data",1,IF(#REF!&lt;&gt;"",1,0))</f>
        <v>#REF!</v>
      </c>
      <c r="H160" s="208" t="e">
        <f>IF('Crisis Indicator Data'!#REF!="No Data",1,IF(#REF!&lt;&gt;"",1,0))</f>
        <v>#REF!</v>
      </c>
      <c r="I160" s="208" t="e">
        <f>IF('Crisis Indicator Data'!#REF!="No Data",1,IF(#REF!&lt;&gt;"",1,0))</f>
        <v>#REF!</v>
      </c>
      <c r="J160" s="208" t="e">
        <f>IF('Crisis Indicator Data'!#REF!="No Data",1,IF(#REF!&lt;&gt;"",1,0))</f>
        <v>#REF!</v>
      </c>
      <c r="K160" s="208" t="e">
        <f>IF('Crisis Indicator Data'!#REF!="No Data",1,IF(#REF!&lt;&gt;"",1,0))</f>
        <v>#REF!</v>
      </c>
      <c r="L160" s="208" t="e">
        <f>IF('Crisis Indicator Data'!#REF!="No Data",1,IF(#REF!&lt;&gt;"",1,0))</f>
        <v>#REF!</v>
      </c>
      <c r="M160" s="208" t="e">
        <f>IF('Crisis Indicator Data'!#REF!="No Data",1,IF(#REF!&lt;&gt;"",1,0))</f>
        <v>#REF!</v>
      </c>
      <c r="N160" s="208" t="e">
        <f>IF('Crisis Indicator Data'!#REF!="No Data",1,IF(#REF!&lt;&gt;"",1,0))</f>
        <v>#REF!</v>
      </c>
      <c r="O160" s="208" t="e">
        <f>IF('Crisis Indicator Data'!#REF!="No Data",1,IF(#REF!&lt;&gt;"",1,0))</f>
        <v>#REF!</v>
      </c>
      <c r="P160" s="208" t="e">
        <f>IF('Crisis Indicator Data'!#REF!="No Data",1,IF(#REF!&lt;&gt;"",1,0))</f>
        <v>#REF!</v>
      </c>
      <c r="Q160" s="208" t="e">
        <f>IF('Crisis Indicator Data'!#REF!="No Data",1,IF(#REF!&lt;&gt;"",1,0))</f>
        <v>#REF!</v>
      </c>
      <c r="R160" s="208" t="e">
        <f>IF('Crisis Indicator Data'!#REF!="No Data",1,IF(#REF!&lt;&gt;"",1,0))</f>
        <v>#REF!</v>
      </c>
      <c r="S160" s="208" t="e">
        <f>IF('Crisis Indicator Data'!#REF!="No Data",1,IF(#REF!&lt;&gt;"",1,0))</f>
        <v>#REF!</v>
      </c>
      <c r="T160" s="208" t="e">
        <f>IF('Crisis Indicator Data'!#REF!="No Data",1,IF(#REF!&lt;&gt;"",1,0))</f>
        <v>#REF!</v>
      </c>
      <c r="U160" s="208" t="e">
        <f>IF('Crisis Indicator Data'!#REF!="No Data",1,IF(#REF!&lt;&gt;"",1,0))</f>
        <v>#REF!</v>
      </c>
      <c r="V160" s="208" t="e">
        <f>IF('Crisis Indicator Data'!#REF!="No Data",1,IF(#REF!&lt;&gt;"",1,0))</f>
        <v>#REF!</v>
      </c>
      <c r="W160" s="208" t="e">
        <f>IF('Crisis Indicator Data'!#REF!="No Data",1,IF(#REF!&lt;&gt;"",1,0))</f>
        <v>#REF!</v>
      </c>
      <c r="X160" s="208" t="e">
        <f>IF('Crisis Indicator Data'!#REF!="No Data",1,IF(#REF!&lt;&gt;"",1,0))</f>
        <v>#REF!</v>
      </c>
      <c r="Y160" s="208" t="e">
        <f>IF('Crisis Indicator Data'!#REF!="No Data",1,IF(#REF!&lt;&gt;"",1,0))</f>
        <v>#REF!</v>
      </c>
      <c r="Z160" s="208" t="e">
        <f>IF('Crisis Indicator Data'!#REF!="No Data",1,IF(#REF!&lt;&gt;"",1,0))</f>
        <v>#REF!</v>
      </c>
      <c r="AA160" s="208" t="e">
        <f>IF('Crisis Indicator Data'!#REF!="No Data",1,IF(#REF!&lt;&gt;"",1,0))</f>
        <v>#REF!</v>
      </c>
      <c r="AB160" s="208" t="e">
        <f>IF('Crisis Indicator Data'!#REF!="No Data",1,IF(#REF!&lt;&gt;"",1,0))</f>
        <v>#REF!</v>
      </c>
      <c r="AC160" s="208" t="e">
        <f>IF('Crisis Indicator Data'!#REF!="No Data",1,IF(#REF!&lt;&gt;"",1,0))</f>
        <v>#REF!</v>
      </c>
      <c r="AD160" s="208" t="e">
        <f>IF('Crisis Indicator Data'!#REF!="No Data",1,IF(#REF!&lt;&gt;"",1,0))</f>
        <v>#REF!</v>
      </c>
      <c r="AE160" s="208" t="e">
        <f>IF('Crisis Indicator Data'!#REF!="No Data",1,IF(#REF!&lt;&gt;"",1,0))</f>
        <v>#REF!</v>
      </c>
      <c r="AF160" s="208" t="e">
        <f>IF('Crisis Indicator Data'!#REF!="No Data",1,IF(#REF!&lt;&gt;"",1,0))</f>
        <v>#REF!</v>
      </c>
      <c r="AG160" s="208" t="e">
        <f>IF('Crisis Indicator Data'!#REF!="No Data",1,IF(#REF!&lt;&gt;"",1,0))</f>
        <v>#REF!</v>
      </c>
      <c r="AH160" s="208" t="e">
        <f>IF('Crisis Indicator Data'!#REF!="No Data",1,IF(#REF!&lt;&gt;"",1,0))</f>
        <v>#REF!</v>
      </c>
      <c r="AI160" s="208" t="e">
        <f>IF('Crisis Indicator Data'!#REF!="No Data",1,IF(#REF!&lt;&gt;"",1,0))</f>
        <v>#REF!</v>
      </c>
      <c r="AJ160" s="208" t="e">
        <f>IF('Crisis Indicator Data'!#REF!="No Data",1,IF(#REF!&lt;&gt;"",1,0))</f>
        <v>#REF!</v>
      </c>
      <c r="AK160" s="208" t="e">
        <f>IF('Crisis Indicator Data'!#REF!="No Data",1,IF(#REF!&lt;&gt;"",1,0))</f>
        <v>#REF!</v>
      </c>
      <c r="AL160" s="208" t="e">
        <f>IF('Crisis Indicator Data'!#REF!="No Data",1,IF(#REF!&lt;&gt;"",1,0))</f>
        <v>#REF!</v>
      </c>
      <c r="AM160" s="208" t="e">
        <f>IF('Crisis Indicator Data'!#REF!="No Data",1,IF(#REF!&lt;&gt;"",1,0))</f>
        <v>#REF!</v>
      </c>
      <c r="AN160" s="208" t="e">
        <f>IF('Crisis Indicator Data'!#REF!="No Data",1,IF(#REF!&lt;&gt;"",1,0))</f>
        <v>#REF!</v>
      </c>
      <c r="AO160" s="208" t="e">
        <f>IF('Crisis Indicator Data'!#REF!="No Data",1,IF(#REF!&lt;&gt;"",1,0))</f>
        <v>#REF!</v>
      </c>
      <c r="AP160" s="208" t="e">
        <f>IF('Crisis Indicator Data'!#REF!="No Data",1,IF(#REF!&lt;&gt;"",1,0))</f>
        <v>#REF!</v>
      </c>
      <c r="AQ160" s="208" t="e">
        <f>IF('Crisis Indicator Data'!#REF!="No Data",1,IF(#REF!&lt;&gt;"",1,0))</f>
        <v>#REF!</v>
      </c>
      <c r="AR160" s="208" t="e">
        <f>IF('Crisis Indicator Data'!#REF!="No Data",1,IF(#REF!&lt;&gt;"",1,0))</f>
        <v>#REF!</v>
      </c>
      <c r="AS160" s="208" t="e">
        <f>IF('Crisis Indicator Data'!#REF!="No Data",1,IF(#REF!&lt;&gt;"",1,0))</f>
        <v>#REF!</v>
      </c>
      <c r="AT160" s="208" t="e">
        <f>IF('Crisis Indicator Data'!#REF!="No Data",1,IF(#REF!&lt;&gt;"",1,0))</f>
        <v>#REF!</v>
      </c>
      <c r="AU160" s="208" t="e">
        <f>IF('Crisis Indicator Data'!#REF!="No Data",1,IF(#REF!&lt;&gt;"",1,0))</f>
        <v>#REF!</v>
      </c>
      <c r="AV160" s="208" t="e">
        <f>IF('Crisis Indicator Data'!#REF!="No Data",1,IF(#REF!&lt;&gt;"",1,0))</f>
        <v>#REF!</v>
      </c>
      <c r="AW160" s="208" t="e">
        <f>IF('Crisis Indicator Data'!#REF!="No Data",1,IF(#REF!&lt;&gt;"",1,0))</f>
        <v>#REF!</v>
      </c>
      <c r="AX160" s="208" t="e">
        <f>IF('Crisis Indicator Data'!#REF!="No Data",1,IF(#REF!&lt;&gt;"",1,0))</f>
        <v>#REF!</v>
      </c>
      <c r="AY160" s="208" t="e">
        <f>IF('Crisis Indicator Data'!#REF!="No Data",1,IF(#REF!&lt;&gt;"",1,0))</f>
        <v>#REF!</v>
      </c>
      <c r="AZ160" s="208" t="e">
        <f>IF('Crisis Indicator Data'!#REF!="No Data",1,IF(#REF!&lt;&gt;"",1,0))</f>
        <v>#REF!</v>
      </c>
      <c r="BA160" t="e">
        <f t="shared" si="8"/>
        <v>#REF!</v>
      </c>
      <c r="BB160" s="22" t="e">
        <f t="shared" si="9"/>
        <v>#REF!</v>
      </c>
    </row>
    <row r="161" spans="1:54" x14ac:dyDescent="0.35">
      <c r="A161" t="s">
        <v>7626</v>
      </c>
      <c r="B161" s="208" t="e">
        <f>IF('Crisis Indicator Data'!#REF!="No Data",1,IF(#REF!&lt;&gt;"",1,0))</f>
        <v>#REF!</v>
      </c>
      <c r="C161" s="208" t="e">
        <f>IF('Crisis Indicator Data'!#REF!="No Data",1,IF(#REF!&lt;&gt;"",1,0))</f>
        <v>#REF!</v>
      </c>
      <c r="D161" s="208" t="e">
        <f>IF('Crisis Indicator Data'!#REF!="No Data",1,IF(#REF!&lt;&gt;"",1,0))</f>
        <v>#REF!</v>
      </c>
      <c r="E161" s="208" t="e">
        <f>IF('Crisis Indicator Data'!#REF!="No Data",1,IF(#REF!&lt;&gt;"",1,0))</f>
        <v>#REF!</v>
      </c>
      <c r="F161" s="208" t="e">
        <f>IF('Crisis Indicator Data'!#REF!="No Data",1,IF(#REF!&lt;&gt;"",1,0))</f>
        <v>#REF!</v>
      </c>
      <c r="G161" s="208" t="e">
        <f>IF('Crisis Indicator Data'!#REF!="No Data",1,IF(#REF!&lt;&gt;"",1,0))</f>
        <v>#REF!</v>
      </c>
      <c r="H161" s="208" t="e">
        <f>IF('Crisis Indicator Data'!#REF!="No Data",1,IF(#REF!&lt;&gt;"",1,0))</f>
        <v>#REF!</v>
      </c>
      <c r="I161" s="208" t="e">
        <f>IF('Crisis Indicator Data'!#REF!="No Data",1,IF(#REF!&lt;&gt;"",1,0))</f>
        <v>#REF!</v>
      </c>
      <c r="J161" s="208" t="e">
        <f>IF('Crisis Indicator Data'!#REF!="No Data",1,IF(#REF!&lt;&gt;"",1,0))</f>
        <v>#REF!</v>
      </c>
      <c r="K161" s="208" t="e">
        <f>IF('Crisis Indicator Data'!#REF!="No Data",1,IF(#REF!&lt;&gt;"",1,0))</f>
        <v>#REF!</v>
      </c>
      <c r="L161" s="208" t="e">
        <f>IF('Crisis Indicator Data'!#REF!="No Data",1,IF(#REF!&lt;&gt;"",1,0))</f>
        <v>#REF!</v>
      </c>
      <c r="M161" s="208" t="e">
        <f>IF('Crisis Indicator Data'!#REF!="No Data",1,IF(#REF!&lt;&gt;"",1,0))</f>
        <v>#REF!</v>
      </c>
      <c r="N161" s="208" t="e">
        <f>IF('Crisis Indicator Data'!#REF!="No Data",1,IF(#REF!&lt;&gt;"",1,0))</f>
        <v>#REF!</v>
      </c>
      <c r="O161" s="208" t="e">
        <f>IF('Crisis Indicator Data'!#REF!="No Data",1,IF(#REF!&lt;&gt;"",1,0))</f>
        <v>#REF!</v>
      </c>
      <c r="P161" s="208" t="e">
        <f>IF('Crisis Indicator Data'!#REF!="No Data",1,IF(#REF!&lt;&gt;"",1,0))</f>
        <v>#REF!</v>
      </c>
      <c r="Q161" s="208" t="e">
        <f>IF('Crisis Indicator Data'!#REF!="No Data",1,IF(#REF!&lt;&gt;"",1,0))</f>
        <v>#REF!</v>
      </c>
      <c r="R161" s="208" t="e">
        <f>IF('Crisis Indicator Data'!#REF!="No Data",1,IF(#REF!&lt;&gt;"",1,0))</f>
        <v>#REF!</v>
      </c>
      <c r="S161" s="208" t="e">
        <f>IF('Crisis Indicator Data'!#REF!="No Data",1,IF(#REF!&lt;&gt;"",1,0))</f>
        <v>#REF!</v>
      </c>
      <c r="T161" s="208" t="e">
        <f>IF('Crisis Indicator Data'!#REF!="No Data",1,IF(#REF!&lt;&gt;"",1,0))</f>
        <v>#REF!</v>
      </c>
      <c r="U161" s="208" t="e">
        <f>IF('Crisis Indicator Data'!#REF!="No Data",1,IF(#REF!&lt;&gt;"",1,0))</f>
        <v>#REF!</v>
      </c>
      <c r="V161" s="208" t="e">
        <f>IF('Crisis Indicator Data'!#REF!="No Data",1,IF(#REF!&lt;&gt;"",1,0))</f>
        <v>#REF!</v>
      </c>
      <c r="W161" s="208" t="e">
        <f>IF('Crisis Indicator Data'!#REF!="No Data",1,IF(#REF!&lt;&gt;"",1,0))</f>
        <v>#REF!</v>
      </c>
      <c r="X161" s="208" t="e">
        <f>IF('Crisis Indicator Data'!#REF!="No Data",1,IF(#REF!&lt;&gt;"",1,0))</f>
        <v>#REF!</v>
      </c>
      <c r="Y161" s="208" t="e">
        <f>IF('Crisis Indicator Data'!#REF!="No Data",1,IF(#REF!&lt;&gt;"",1,0))</f>
        <v>#REF!</v>
      </c>
      <c r="Z161" s="208" t="e">
        <f>IF('Crisis Indicator Data'!#REF!="No Data",1,IF(#REF!&lt;&gt;"",1,0))</f>
        <v>#REF!</v>
      </c>
      <c r="AA161" s="208" t="e">
        <f>IF('Crisis Indicator Data'!#REF!="No Data",1,IF(#REF!&lt;&gt;"",1,0))</f>
        <v>#REF!</v>
      </c>
      <c r="AB161" s="208" t="e">
        <f>IF('Crisis Indicator Data'!#REF!="No Data",1,IF(#REF!&lt;&gt;"",1,0))</f>
        <v>#REF!</v>
      </c>
      <c r="AC161" s="208" t="e">
        <f>IF('Crisis Indicator Data'!#REF!="No Data",1,IF(#REF!&lt;&gt;"",1,0))</f>
        <v>#REF!</v>
      </c>
      <c r="AD161" s="208" t="e">
        <f>IF('Crisis Indicator Data'!#REF!="No Data",1,IF(#REF!&lt;&gt;"",1,0))</f>
        <v>#REF!</v>
      </c>
      <c r="AE161" s="208" t="e">
        <f>IF('Crisis Indicator Data'!#REF!="No Data",1,IF(#REF!&lt;&gt;"",1,0))</f>
        <v>#REF!</v>
      </c>
      <c r="AF161" s="208" t="e">
        <f>IF('Crisis Indicator Data'!#REF!="No Data",1,IF(#REF!&lt;&gt;"",1,0))</f>
        <v>#REF!</v>
      </c>
      <c r="AG161" s="208" t="e">
        <f>IF('Crisis Indicator Data'!#REF!="No Data",1,IF(#REF!&lt;&gt;"",1,0))</f>
        <v>#REF!</v>
      </c>
      <c r="AH161" s="208" t="e">
        <f>IF('Crisis Indicator Data'!#REF!="No Data",1,IF(#REF!&lt;&gt;"",1,0))</f>
        <v>#REF!</v>
      </c>
      <c r="AI161" s="208" t="e">
        <f>IF('Crisis Indicator Data'!#REF!="No Data",1,IF(#REF!&lt;&gt;"",1,0))</f>
        <v>#REF!</v>
      </c>
      <c r="AJ161" s="208" t="e">
        <f>IF('Crisis Indicator Data'!#REF!="No Data",1,IF(#REF!&lt;&gt;"",1,0))</f>
        <v>#REF!</v>
      </c>
      <c r="AK161" s="208" t="e">
        <f>IF('Crisis Indicator Data'!#REF!="No Data",1,IF(#REF!&lt;&gt;"",1,0))</f>
        <v>#REF!</v>
      </c>
      <c r="AL161" s="208" t="e">
        <f>IF('Crisis Indicator Data'!#REF!="No Data",1,IF(#REF!&lt;&gt;"",1,0))</f>
        <v>#REF!</v>
      </c>
      <c r="AM161" s="208" t="e">
        <f>IF('Crisis Indicator Data'!#REF!="No Data",1,IF(#REF!&lt;&gt;"",1,0))</f>
        <v>#REF!</v>
      </c>
      <c r="AN161" s="208" t="e">
        <f>IF('Crisis Indicator Data'!#REF!="No Data",1,IF(#REF!&lt;&gt;"",1,0))</f>
        <v>#REF!</v>
      </c>
      <c r="AO161" s="208" t="e">
        <f>IF('Crisis Indicator Data'!#REF!="No Data",1,IF(#REF!&lt;&gt;"",1,0))</f>
        <v>#REF!</v>
      </c>
      <c r="AP161" s="208" t="e">
        <f>IF('Crisis Indicator Data'!#REF!="No Data",1,IF(#REF!&lt;&gt;"",1,0))</f>
        <v>#REF!</v>
      </c>
      <c r="AQ161" s="208" t="e">
        <f>IF('Crisis Indicator Data'!#REF!="No Data",1,IF(#REF!&lt;&gt;"",1,0))</f>
        <v>#REF!</v>
      </c>
      <c r="AR161" s="208" t="e">
        <f>IF('Crisis Indicator Data'!#REF!="No Data",1,IF(#REF!&lt;&gt;"",1,0))</f>
        <v>#REF!</v>
      </c>
      <c r="AS161" s="208" t="e">
        <f>IF('Crisis Indicator Data'!#REF!="No Data",1,IF(#REF!&lt;&gt;"",1,0))</f>
        <v>#REF!</v>
      </c>
      <c r="AT161" s="208" t="e">
        <f>IF('Crisis Indicator Data'!#REF!="No Data",1,IF(#REF!&lt;&gt;"",1,0))</f>
        <v>#REF!</v>
      </c>
      <c r="AU161" s="208" t="e">
        <f>IF('Crisis Indicator Data'!#REF!="No Data",1,IF(#REF!&lt;&gt;"",1,0))</f>
        <v>#REF!</v>
      </c>
      <c r="AV161" s="208" t="e">
        <f>IF('Crisis Indicator Data'!#REF!="No Data",1,IF(#REF!&lt;&gt;"",1,0))</f>
        <v>#REF!</v>
      </c>
      <c r="AW161" s="208" t="e">
        <f>IF('Crisis Indicator Data'!#REF!="No Data",1,IF(#REF!&lt;&gt;"",1,0))</f>
        <v>#REF!</v>
      </c>
      <c r="AX161" s="208" t="e">
        <f>IF('Crisis Indicator Data'!#REF!="No Data",1,IF(#REF!&lt;&gt;"",1,0))</f>
        <v>#REF!</v>
      </c>
      <c r="AY161" s="208" t="e">
        <f>IF('Crisis Indicator Data'!#REF!="No Data",1,IF(#REF!&lt;&gt;"",1,0))</f>
        <v>#REF!</v>
      </c>
      <c r="AZ161" s="208" t="e">
        <f>IF('Crisis Indicator Data'!#REF!="No Data",1,IF(#REF!&lt;&gt;"",1,0))</f>
        <v>#REF!</v>
      </c>
      <c r="BA161" t="e">
        <f t="shared" si="8"/>
        <v>#REF!</v>
      </c>
      <c r="BB161" s="22" t="e">
        <f t="shared" si="9"/>
        <v>#REF!</v>
      </c>
    </row>
    <row r="162" spans="1:54" x14ac:dyDescent="0.35">
      <c r="A162" t="s">
        <v>7630</v>
      </c>
      <c r="B162" s="208" t="e">
        <f>IF('Crisis Indicator Data'!#REF!="No Data",1,IF(#REF!&lt;&gt;"",1,0))</f>
        <v>#REF!</v>
      </c>
      <c r="C162" s="208" t="e">
        <f>IF('Crisis Indicator Data'!#REF!="No Data",1,IF(#REF!&lt;&gt;"",1,0))</f>
        <v>#REF!</v>
      </c>
      <c r="D162" s="208" t="e">
        <f>IF('Crisis Indicator Data'!#REF!="No Data",1,IF(#REF!&lt;&gt;"",1,0))</f>
        <v>#REF!</v>
      </c>
      <c r="E162" s="208" t="e">
        <f>IF('Crisis Indicator Data'!#REF!="No Data",1,IF(#REF!&lt;&gt;"",1,0))</f>
        <v>#REF!</v>
      </c>
      <c r="F162" s="208" t="e">
        <f>IF('Crisis Indicator Data'!#REF!="No Data",1,IF(#REF!&lt;&gt;"",1,0))</f>
        <v>#REF!</v>
      </c>
      <c r="G162" s="208" t="e">
        <f>IF('Crisis Indicator Data'!#REF!="No Data",1,IF(#REF!&lt;&gt;"",1,0))</f>
        <v>#REF!</v>
      </c>
      <c r="H162" s="208" t="e">
        <f>IF('Crisis Indicator Data'!#REF!="No Data",1,IF(#REF!&lt;&gt;"",1,0))</f>
        <v>#REF!</v>
      </c>
      <c r="I162" s="208" t="e">
        <f>IF('Crisis Indicator Data'!#REF!="No Data",1,IF(#REF!&lt;&gt;"",1,0))</f>
        <v>#REF!</v>
      </c>
      <c r="J162" s="208" t="e">
        <f>IF('Crisis Indicator Data'!#REF!="No Data",1,IF(#REF!&lt;&gt;"",1,0))</f>
        <v>#REF!</v>
      </c>
      <c r="K162" s="208" t="e">
        <f>IF('Crisis Indicator Data'!#REF!="No Data",1,IF(#REF!&lt;&gt;"",1,0))</f>
        <v>#REF!</v>
      </c>
      <c r="L162" s="208" t="e">
        <f>IF('Crisis Indicator Data'!#REF!="No Data",1,IF(#REF!&lt;&gt;"",1,0))</f>
        <v>#REF!</v>
      </c>
      <c r="M162" s="208" t="e">
        <f>IF('Crisis Indicator Data'!#REF!="No Data",1,IF(#REF!&lt;&gt;"",1,0))</f>
        <v>#REF!</v>
      </c>
      <c r="N162" s="208" t="e">
        <f>IF('Crisis Indicator Data'!#REF!="No Data",1,IF(#REF!&lt;&gt;"",1,0))</f>
        <v>#REF!</v>
      </c>
      <c r="O162" s="208" t="e">
        <f>IF('Crisis Indicator Data'!#REF!="No Data",1,IF(#REF!&lt;&gt;"",1,0))</f>
        <v>#REF!</v>
      </c>
      <c r="P162" s="208" t="e">
        <f>IF('Crisis Indicator Data'!#REF!="No Data",1,IF(#REF!&lt;&gt;"",1,0))</f>
        <v>#REF!</v>
      </c>
      <c r="Q162" s="208" t="e">
        <f>IF('Crisis Indicator Data'!#REF!="No Data",1,IF(#REF!&lt;&gt;"",1,0))</f>
        <v>#REF!</v>
      </c>
      <c r="R162" s="208" t="e">
        <f>IF('Crisis Indicator Data'!#REF!="No Data",1,IF(#REF!&lt;&gt;"",1,0))</f>
        <v>#REF!</v>
      </c>
      <c r="S162" s="208" t="e">
        <f>IF('Crisis Indicator Data'!#REF!="No Data",1,IF(#REF!&lt;&gt;"",1,0))</f>
        <v>#REF!</v>
      </c>
      <c r="T162" s="208" t="e">
        <f>IF('Crisis Indicator Data'!#REF!="No Data",1,IF(#REF!&lt;&gt;"",1,0))</f>
        <v>#REF!</v>
      </c>
      <c r="U162" s="208" t="e">
        <f>IF('Crisis Indicator Data'!#REF!="No Data",1,IF(#REF!&lt;&gt;"",1,0))</f>
        <v>#REF!</v>
      </c>
      <c r="V162" s="208" t="e">
        <f>IF('Crisis Indicator Data'!#REF!="No Data",1,IF(#REF!&lt;&gt;"",1,0))</f>
        <v>#REF!</v>
      </c>
      <c r="W162" s="208" t="e">
        <f>IF('Crisis Indicator Data'!#REF!="No Data",1,IF(#REF!&lt;&gt;"",1,0))</f>
        <v>#REF!</v>
      </c>
      <c r="X162" s="208" t="e">
        <f>IF('Crisis Indicator Data'!#REF!="No Data",1,IF(#REF!&lt;&gt;"",1,0))</f>
        <v>#REF!</v>
      </c>
      <c r="Y162" s="208" t="e">
        <f>IF('Crisis Indicator Data'!#REF!="No Data",1,IF(#REF!&lt;&gt;"",1,0))</f>
        <v>#REF!</v>
      </c>
      <c r="Z162" s="208" t="e">
        <f>IF('Crisis Indicator Data'!#REF!="No Data",1,IF(#REF!&lt;&gt;"",1,0))</f>
        <v>#REF!</v>
      </c>
      <c r="AA162" s="208" t="e">
        <f>IF('Crisis Indicator Data'!#REF!="No Data",1,IF(#REF!&lt;&gt;"",1,0))</f>
        <v>#REF!</v>
      </c>
      <c r="AB162" s="208" t="e">
        <f>IF('Crisis Indicator Data'!#REF!="No Data",1,IF(#REF!&lt;&gt;"",1,0))</f>
        <v>#REF!</v>
      </c>
      <c r="AC162" s="208" t="e">
        <f>IF('Crisis Indicator Data'!#REF!="No Data",1,IF(#REF!&lt;&gt;"",1,0))</f>
        <v>#REF!</v>
      </c>
      <c r="AD162" s="208" t="e">
        <f>IF('Crisis Indicator Data'!#REF!="No Data",1,IF(#REF!&lt;&gt;"",1,0))</f>
        <v>#REF!</v>
      </c>
      <c r="AE162" s="208" t="e">
        <f>IF('Crisis Indicator Data'!#REF!="No Data",1,IF(#REF!&lt;&gt;"",1,0))</f>
        <v>#REF!</v>
      </c>
      <c r="AF162" s="208" t="e">
        <f>IF('Crisis Indicator Data'!#REF!="No Data",1,IF(#REF!&lt;&gt;"",1,0))</f>
        <v>#REF!</v>
      </c>
      <c r="AG162" s="208" t="e">
        <f>IF('Crisis Indicator Data'!#REF!="No Data",1,IF(#REF!&lt;&gt;"",1,0))</f>
        <v>#REF!</v>
      </c>
      <c r="AH162" s="208" t="e">
        <f>IF('Crisis Indicator Data'!#REF!="No Data",1,IF(#REF!&lt;&gt;"",1,0))</f>
        <v>#REF!</v>
      </c>
      <c r="AI162" s="208" t="e">
        <f>IF('Crisis Indicator Data'!#REF!="No Data",1,IF(#REF!&lt;&gt;"",1,0))</f>
        <v>#REF!</v>
      </c>
      <c r="AJ162" s="208" t="e">
        <f>IF('Crisis Indicator Data'!#REF!="No Data",1,IF(#REF!&lt;&gt;"",1,0))</f>
        <v>#REF!</v>
      </c>
      <c r="AK162" s="208" t="e">
        <f>IF('Crisis Indicator Data'!#REF!="No Data",1,IF(#REF!&lt;&gt;"",1,0))</f>
        <v>#REF!</v>
      </c>
      <c r="AL162" s="208" t="e">
        <f>IF('Crisis Indicator Data'!#REF!="No Data",1,IF(#REF!&lt;&gt;"",1,0))</f>
        <v>#REF!</v>
      </c>
      <c r="AM162" s="208" t="e">
        <f>IF('Crisis Indicator Data'!#REF!="No Data",1,IF(#REF!&lt;&gt;"",1,0))</f>
        <v>#REF!</v>
      </c>
      <c r="AN162" s="208" t="e">
        <f>IF('Crisis Indicator Data'!#REF!="No Data",1,IF(#REF!&lt;&gt;"",1,0))</f>
        <v>#REF!</v>
      </c>
      <c r="AO162" s="208" t="e">
        <f>IF('Crisis Indicator Data'!#REF!="No Data",1,IF(#REF!&lt;&gt;"",1,0))</f>
        <v>#REF!</v>
      </c>
      <c r="AP162" s="208" t="e">
        <f>IF('Crisis Indicator Data'!#REF!="No Data",1,IF(#REF!&lt;&gt;"",1,0))</f>
        <v>#REF!</v>
      </c>
      <c r="AQ162" s="208" t="e">
        <f>IF('Crisis Indicator Data'!#REF!="No Data",1,IF(#REF!&lt;&gt;"",1,0))</f>
        <v>#REF!</v>
      </c>
      <c r="AR162" s="208" t="e">
        <f>IF('Crisis Indicator Data'!#REF!="No Data",1,IF(#REF!&lt;&gt;"",1,0))</f>
        <v>#REF!</v>
      </c>
      <c r="AS162" s="208" t="e">
        <f>IF('Crisis Indicator Data'!#REF!="No Data",1,IF(#REF!&lt;&gt;"",1,0))</f>
        <v>#REF!</v>
      </c>
      <c r="AT162" s="208" t="e">
        <f>IF('Crisis Indicator Data'!#REF!="No Data",1,IF(#REF!&lt;&gt;"",1,0))</f>
        <v>#REF!</v>
      </c>
      <c r="AU162" s="208" t="e">
        <f>IF('Crisis Indicator Data'!#REF!="No Data",1,IF(#REF!&lt;&gt;"",1,0))</f>
        <v>#REF!</v>
      </c>
      <c r="AV162" s="208" t="e">
        <f>IF('Crisis Indicator Data'!#REF!="No Data",1,IF(#REF!&lt;&gt;"",1,0))</f>
        <v>#REF!</v>
      </c>
      <c r="AW162" s="208" t="e">
        <f>IF('Crisis Indicator Data'!#REF!="No Data",1,IF(#REF!&lt;&gt;"",1,0))</f>
        <v>#REF!</v>
      </c>
      <c r="AX162" s="208" t="e">
        <f>IF('Crisis Indicator Data'!#REF!="No Data",1,IF(#REF!&lt;&gt;"",1,0))</f>
        <v>#REF!</v>
      </c>
      <c r="AY162" s="208" t="e">
        <f>IF('Crisis Indicator Data'!#REF!="No Data",1,IF(#REF!&lt;&gt;"",1,0))</f>
        <v>#REF!</v>
      </c>
      <c r="AZ162" s="208" t="e">
        <f>IF('Crisis Indicator Data'!#REF!="No Data",1,IF(#REF!&lt;&gt;"",1,0))</f>
        <v>#REF!</v>
      </c>
      <c r="BA162" t="e">
        <f t="shared" ref="BA162:BA192" si="10">SUM(B162:AZ162)</f>
        <v>#REF!</v>
      </c>
      <c r="BB162" s="22" t="e">
        <f t="shared" ref="BB162:BB192" si="11">BA162/51</f>
        <v>#REF!</v>
      </c>
    </row>
    <row r="163" spans="1:54" x14ac:dyDescent="0.35">
      <c r="A163" t="s">
        <v>7632</v>
      </c>
      <c r="B163" s="208" t="e">
        <f>IF('Crisis Indicator Data'!#REF!="No Data",1,IF(#REF!&lt;&gt;"",1,0))</f>
        <v>#REF!</v>
      </c>
      <c r="C163" s="208" t="e">
        <f>IF('Crisis Indicator Data'!#REF!="No Data",1,IF(#REF!&lt;&gt;"",1,0))</f>
        <v>#REF!</v>
      </c>
      <c r="D163" s="208" t="e">
        <f>IF('Crisis Indicator Data'!#REF!="No Data",1,IF(#REF!&lt;&gt;"",1,0))</f>
        <v>#REF!</v>
      </c>
      <c r="E163" s="208" t="e">
        <f>IF('Crisis Indicator Data'!#REF!="No Data",1,IF(#REF!&lt;&gt;"",1,0))</f>
        <v>#REF!</v>
      </c>
      <c r="F163" s="208" t="e">
        <f>IF('Crisis Indicator Data'!#REF!="No Data",1,IF(#REF!&lt;&gt;"",1,0))</f>
        <v>#REF!</v>
      </c>
      <c r="G163" s="208" t="e">
        <f>IF('Crisis Indicator Data'!#REF!="No Data",1,IF(#REF!&lt;&gt;"",1,0))</f>
        <v>#REF!</v>
      </c>
      <c r="H163" s="208" t="e">
        <f>IF('Crisis Indicator Data'!#REF!="No Data",1,IF(#REF!&lt;&gt;"",1,0))</f>
        <v>#REF!</v>
      </c>
      <c r="I163" s="208" t="e">
        <f>IF('Crisis Indicator Data'!#REF!="No Data",1,IF(#REF!&lt;&gt;"",1,0))</f>
        <v>#REF!</v>
      </c>
      <c r="J163" s="208" t="e">
        <f>IF('Crisis Indicator Data'!#REF!="No Data",1,IF(#REF!&lt;&gt;"",1,0))</f>
        <v>#REF!</v>
      </c>
      <c r="K163" s="208" t="e">
        <f>IF('Crisis Indicator Data'!#REF!="No Data",1,IF(#REF!&lt;&gt;"",1,0))</f>
        <v>#REF!</v>
      </c>
      <c r="L163" s="208" t="e">
        <f>IF('Crisis Indicator Data'!#REF!="No Data",1,IF(#REF!&lt;&gt;"",1,0))</f>
        <v>#REF!</v>
      </c>
      <c r="M163" s="208" t="e">
        <f>IF('Crisis Indicator Data'!#REF!="No Data",1,IF(#REF!&lt;&gt;"",1,0))</f>
        <v>#REF!</v>
      </c>
      <c r="N163" s="208" t="e">
        <f>IF('Crisis Indicator Data'!#REF!="No Data",1,IF(#REF!&lt;&gt;"",1,0))</f>
        <v>#REF!</v>
      </c>
      <c r="O163" s="208" t="e">
        <f>IF('Crisis Indicator Data'!#REF!="No Data",1,IF(#REF!&lt;&gt;"",1,0))</f>
        <v>#REF!</v>
      </c>
      <c r="P163" s="208" t="e">
        <f>IF('Crisis Indicator Data'!#REF!="No Data",1,IF(#REF!&lt;&gt;"",1,0))</f>
        <v>#REF!</v>
      </c>
      <c r="Q163" s="208" t="e">
        <f>IF('Crisis Indicator Data'!#REF!="No Data",1,IF(#REF!&lt;&gt;"",1,0))</f>
        <v>#REF!</v>
      </c>
      <c r="R163" s="208" t="e">
        <f>IF('Crisis Indicator Data'!#REF!="No Data",1,IF(#REF!&lt;&gt;"",1,0))</f>
        <v>#REF!</v>
      </c>
      <c r="S163" s="208" t="e">
        <f>IF('Crisis Indicator Data'!#REF!="No Data",1,IF(#REF!&lt;&gt;"",1,0))</f>
        <v>#REF!</v>
      </c>
      <c r="T163" s="208" t="e">
        <f>IF('Crisis Indicator Data'!#REF!="No Data",1,IF(#REF!&lt;&gt;"",1,0))</f>
        <v>#REF!</v>
      </c>
      <c r="U163" s="208" t="e">
        <f>IF('Crisis Indicator Data'!#REF!="No Data",1,IF(#REF!&lt;&gt;"",1,0))</f>
        <v>#REF!</v>
      </c>
      <c r="V163" s="208" t="e">
        <f>IF('Crisis Indicator Data'!#REF!="No Data",1,IF(#REF!&lt;&gt;"",1,0))</f>
        <v>#REF!</v>
      </c>
      <c r="W163" s="208" t="e">
        <f>IF('Crisis Indicator Data'!#REF!="No Data",1,IF(#REF!&lt;&gt;"",1,0))</f>
        <v>#REF!</v>
      </c>
      <c r="X163" s="208" t="e">
        <f>IF('Crisis Indicator Data'!#REF!="No Data",1,IF(#REF!&lt;&gt;"",1,0))</f>
        <v>#REF!</v>
      </c>
      <c r="Y163" s="208" t="e">
        <f>IF('Crisis Indicator Data'!#REF!="No Data",1,IF(#REF!&lt;&gt;"",1,0))</f>
        <v>#REF!</v>
      </c>
      <c r="Z163" s="208" t="e">
        <f>IF('Crisis Indicator Data'!#REF!="No Data",1,IF(#REF!&lt;&gt;"",1,0))</f>
        <v>#REF!</v>
      </c>
      <c r="AA163" s="208" t="e">
        <f>IF('Crisis Indicator Data'!#REF!="No Data",1,IF(#REF!&lt;&gt;"",1,0))</f>
        <v>#REF!</v>
      </c>
      <c r="AB163" s="208" t="e">
        <f>IF('Crisis Indicator Data'!#REF!="No Data",1,IF(#REF!&lt;&gt;"",1,0))</f>
        <v>#REF!</v>
      </c>
      <c r="AC163" s="208" t="e">
        <f>IF('Crisis Indicator Data'!#REF!="No Data",1,IF(#REF!&lt;&gt;"",1,0))</f>
        <v>#REF!</v>
      </c>
      <c r="AD163" s="208" t="e">
        <f>IF('Crisis Indicator Data'!#REF!="No Data",1,IF(#REF!&lt;&gt;"",1,0))</f>
        <v>#REF!</v>
      </c>
      <c r="AE163" s="208" t="e">
        <f>IF('Crisis Indicator Data'!#REF!="No Data",1,IF(#REF!&lt;&gt;"",1,0))</f>
        <v>#REF!</v>
      </c>
      <c r="AF163" s="208" t="e">
        <f>IF('Crisis Indicator Data'!#REF!="No Data",1,IF(#REF!&lt;&gt;"",1,0))</f>
        <v>#REF!</v>
      </c>
      <c r="AG163" s="208" t="e">
        <f>IF('Crisis Indicator Data'!#REF!="No Data",1,IF(#REF!&lt;&gt;"",1,0))</f>
        <v>#REF!</v>
      </c>
      <c r="AH163" s="208" t="e">
        <f>IF('Crisis Indicator Data'!#REF!="No Data",1,IF(#REF!&lt;&gt;"",1,0))</f>
        <v>#REF!</v>
      </c>
      <c r="AI163" s="208" t="e">
        <f>IF('Crisis Indicator Data'!#REF!="No Data",1,IF(#REF!&lt;&gt;"",1,0))</f>
        <v>#REF!</v>
      </c>
      <c r="AJ163" s="208" t="e">
        <f>IF('Crisis Indicator Data'!#REF!="No Data",1,IF(#REF!&lt;&gt;"",1,0))</f>
        <v>#REF!</v>
      </c>
      <c r="AK163" s="208" t="e">
        <f>IF('Crisis Indicator Data'!#REF!="No Data",1,IF(#REF!&lt;&gt;"",1,0))</f>
        <v>#REF!</v>
      </c>
      <c r="AL163" s="208" t="e">
        <f>IF('Crisis Indicator Data'!#REF!="No Data",1,IF(#REF!&lt;&gt;"",1,0))</f>
        <v>#REF!</v>
      </c>
      <c r="AM163" s="208" t="e">
        <f>IF('Crisis Indicator Data'!#REF!="No Data",1,IF(#REF!&lt;&gt;"",1,0))</f>
        <v>#REF!</v>
      </c>
      <c r="AN163" s="208" t="e">
        <f>IF('Crisis Indicator Data'!#REF!="No Data",1,IF(#REF!&lt;&gt;"",1,0))</f>
        <v>#REF!</v>
      </c>
      <c r="AO163" s="208" t="e">
        <f>IF('Crisis Indicator Data'!#REF!="No Data",1,IF(#REF!&lt;&gt;"",1,0))</f>
        <v>#REF!</v>
      </c>
      <c r="AP163" s="208" t="e">
        <f>IF('Crisis Indicator Data'!#REF!="No Data",1,IF(#REF!&lt;&gt;"",1,0))</f>
        <v>#REF!</v>
      </c>
      <c r="AQ163" s="208" t="e">
        <f>IF('Crisis Indicator Data'!#REF!="No Data",1,IF(#REF!&lt;&gt;"",1,0))</f>
        <v>#REF!</v>
      </c>
      <c r="AR163" s="208" t="e">
        <f>IF('Crisis Indicator Data'!#REF!="No Data",1,IF(#REF!&lt;&gt;"",1,0))</f>
        <v>#REF!</v>
      </c>
      <c r="AS163" s="208" t="e">
        <f>IF('Crisis Indicator Data'!#REF!="No Data",1,IF(#REF!&lt;&gt;"",1,0))</f>
        <v>#REF!</v>
      </c>
      <c r="AT163" s="208" t="e">
        <f>IF('Crisis Indicator Data'!#REF!="No Data",1,IF(#REF!&lt;&gt;"",1,0))</f>
        <v>#REF!</v>
      </c>
      <c r="AU163" s="208" t="e">
        <f>IF('Crisis Indicator Data'!#REF!="No Data",1,IF(#REF!&lt;&gt;"",1,0))</f>
        <v>#REF!</v>
      </c>
      <c r="AV163" s="208" t="e">
        <f>IF('Crisis Indicator Data'!#REF!="No Data",1,IF(#REF!&lt;&gt;"",1,0))</f>
        <v>#REF!</v>
      </c>
      <c r="AW163" s="208" t="e">
        <f>IF('Crisis Indicator Data'!#REF!="No Data",1,IF(#REF!&lt;&gt;"",1,0))</f>
        <v>#REF!</v>
      </c>
      <c r="AX163" s="208" t="e">
        <f>IF('Crisis Indicator Data'!#REF!="No Data",1,IF(#REF!&lt;&gt;"",1,0))</f>
        <v>#REF!</v>
      </c>
      <c r="AY163" s="208" t="e">
        <f>IF('Crisis Indicator Data'!#REF!="No Data",1,IF(#REF!&lt;&gt;"",1,0))</f>
        <v>#REF!</v>
      </c>
      <c r="AZ163" s="208" t="e">
        <f>IF('Crisis Indicator Data'!#REF!="No Data",1,IF(#REF!&lt;&gt;"",1,0))</f>
        <v>#REF!</v>
      </c>
      <c r="BA163" t="e">
        <f t="shared" si="10"/>
        <v>#REF!</v>
      </c>
      <c r="BB163" s="22" t="e">
        <f t="shared" si="11"/>
        <v>#REF!</v>
      </c>
    </row>
    <row r="164" spans="1:54" x14ac:dyDescent="0.35">
      <c r="A164" t="s">
        <v>7457</v>
      </c>
      <c r="B164" s="208" t="e">
        <f>IF('Crisis Indicator Data'!#REF!="No Data",1,IF(#REF!&lt;&gt;"",1,0))</f>
        <v>#REF!</v>
      </c>
      <c r="C164" s="208" t="e">
        <f>IF('Crisis Indicator Data'!#REF!="No Data",1,IF(#REF!&lt;&gt;"",1,0))</f>
        <v>#REF!</v>
      </c>
      <c r="D164" s="208" t="e">
        <f>IF('Crisis Indicator Data'!#REF!="No Data",1,IF(#REF!&lt;&gt;"",1,0))</f>
        <v>#REF!</v>
      </c>
      <c r="E164" s="208" t="e">
        <f>IF('Crisis Indicator Data'!#REF!="No Data",1,IF(#REF!&lt;&gt;"",1,0))</f>
        <v>#REF!</v>
      </c>
      <c r="F164" s="208" t="e">
        <f>IF('Crisis Indicator Data'!#REF!="No Data",1,IF(#REF!&lt;&gt;"",1,0))</f>
        <v>#REF!</v>
      </c>
      <c r="G164" s="208" t="e">
        <f>IF('Crisis Indicator Data'!#REF!="No Data",1,IF(#REF!&lt;&gt;"",1,0))</f>
        <v>#REF!</v>
      </c>
      <c r="H164" s="208" t="e">
        <f>IF('Crisis Indicator Data'!#REF!="No Data",1,IF(#REF!&lt;&gt;"",1,0))</f>
        <v>#REF!</v>
      </c>
      <c r="I164" s="208" t="e">
        <f>IF('Crisis Indicator Data'!#REF!="No Data",1,IF(#REF!&lt;&gt;"",1,0))</f>
        <v>#REF!</v>
      </c>
      <c r="J164" s="208" t="e">
        <f>IF('Crisis Indicator Data'!#REF!="No Data",1,IF(#REF!&lt;&gt;"",1,0))</f>
        <v>#REF!</v>
      </c>
      <c r="K164" s="208" t="e">
        <f>IF('Crisis Indicator Data'!#REF!="No Data",1,IF(#REF!&lt;&gt;"",1,0))</f>
        <v>#REF!</v>
      </c>
      <c r="L164" s="208" t="e">
        <f>IF('Crisis Indicator Data'!#REF!="No Data",1,IF(#REF!&lt;&gt;"",1,0))</f>
        <v>#REF!</v>
      </c>
      <c r="M164" s="208" t="e">
        <f>IF('Crisis Indicator Data'!#REF!="No Data",1,IF(#REF!&lt;&gt;"",1,0))</f>
        <v>#REF!</v>
      </c>
      <c r="N164" s="208" t="e">
        <f>IF('Crisis Indicator Data'!#REF!="No Data",1,IF(#REF!&lt;&gt;"",1,0))</f>
        <v>#REF!</v>
      </c>
      <c r="O164" s="208" t="e">
        <f>IF('Crisis Indicator Data'!#REF!="No Data",1,IF(#REF!&lt;&gt;"",1,0))</f>
        <v>#REF!</v>
      </c>
      <c r="P164" s="208" t="e">
        <f>IF('Crisis Indicator Data'!#REF!="No Data",1,IF(#REF!&lt;&gt;"",1,0))</f>
        <v>#REF!</v>
      </c>
      <c r="Q164" s="208" t="e">
        <f>IF('Crisis Indicator Data'!#REF!="No Data",1,IF(#REF!&lt;&gt;"",1,0))</f>
        <v>#REF!</v>
      </c>
      <c r="R164" s="208" t="e">
        <f>IF('Crisis Indicator Data'!#REF!="No Data",1,IF(#REF!&lt;&gt;"",1,0))</f>
        <v>#REF!</v>
      </c>
      <c r="S164" s="208" t="e">
        <f>IF('Crisis Indicator Data'!#REF!="No Data",1,IF(#REF!&lt;&gt;"",1,0))</f>
        <v>#REF!</v>
      </c>
      <c r="T164" s="208" t="e">
        <f>IF('Crisis Indicator Data'!#REF!="No Data",1,IF(#REF!&lt;&gt;"",1,0))</f>
        <v>#REF!</v>
      </c>
      <c r="U164" s="208" t="e">
        <f>IF('Crisis Indicator Data'!#REF!="No Data",1,IF(#REF!&lt;&gt;"",1,0))</f>
        <v>#REF!</v>
      </c>
      <c r="V164" s="208" t="e">
        <f>IF('Crisis Indicator Data'!#REF!="No Data",1,IF(#REF!&lt;&gt;"",1,0))</f>
        <v>#REF!</v>
      </c>
      <c r="W164" s="208" t="e">
        <f>IF('Crisis Indicator Data'!#REF!="No Data",1,IF(#REF!&lt;&gt;"",1,0))</f>
        <v>#REF!</v>
      </c>
      <c r="X164" s="208" t="e">
        <f>IF('Crisis Indicator Data'!#REF!="No Data",1,IF(#REF!&lt;&gt;"",1,0))</f>
        <v>#REF!</v>
      </c>
      <c r="Y164" s="208" t="e">
        <f>IF('Crisis Indicator Data'!#REF!="No Data",1,IF(#REF!&lt;&gt;"",1,0))</f>
        <v>#REF!</v>
      </c>
      <c r="Z164" s="208" t="e">
        <f>IF('Crisis Indicator Data'!#REF!="No Data",1,IF(#REF!&lt;&gt;"",1,0))</f>
        <v>#REF!</v>
      </c>
      <c r="AA164" s="208" t="e">
        <f>IF('Crisis Indicator Data'!#REF!="No Data",1,IF(#REF!&lt;&gt;"",1,0))</f>
        <v>#REF!</v>
      </c>
      <c r="AB164" s="208" t="e">
        <f>IF('Crisis Indicator Data'!#REF!="No Data",1,IF(#REF!&lt;&gt;"",1,0))</f>
        <v>#REF!</v>
      </c>
      <c r="AC164" s="208" t="e">
        <f>IF('Crisis Indicator Data'!#REF!="No Data",1,IF(#REF!&lt;&gt;"",1,0))</f>
        <v>#REF!</v>
      </c>
      <c r="AD164" s="208" t="e">
        <f>IF('Crisis Indicator Data'!#REF!="No Data",1,IF(#REF!&lt;&gt;"",1,0))</f>
        <v>#REF!</v>
      </c>
      <c r="AE164" s="208" t="e">
        <f>IF('Crisis Indicator Data'!#REF!="No Data",1,IF(#REF!&lt;&gt;"",1,0))</f>
        <v>#REF!</v>
      </c>
      <c r="AF164" s="208" t="e">
        <f>IF('Crisis Indicator Data'!#REF!="No Data",1,IF(#REF!&lt;&gt;"",1,0))</f>
        <v>#REF!</v>
      </c>
      <c r="AG164" s="208" t="e">
        <f>IF('Crisis Indicator Data'!#REF!="No Data",1,IF(#REF!&lt;&gt;"",1,0))</f>
        <v>#REF!</v>
      </c>
      <c r="AH164" s="208" t="e">
        <f>IF('Crisis Indicator Data'!#REF!="No Data",1,IF(#REF!&lt;&gt;"",1,0))</f>
        <v>#REF!</v>
      </c>
      <c r="AI164" s="208" t="e">
        <f>IF('Crisis Indicator Data'!#REF!="No Data",1,IF(#REF!&lt;&gt;"",1,0))</f>
        <v>#REF!</v>
      </c>
      <c r="AJ164" s="208" t="e">
        <f>IF('Crisis Indicator Data'!#REF!="No Data",1,IF(#REF!&lt;&gt;"",1,0))</f>
        <v>#REF!</v>
      </c>
      <c r="AK164" s="208" t="e">
        <f>IF('Crisis Indicator Data'!#REF!="No Data",1,IF(#REF!&lt;&gt;"",1,0))</f>
        <v>#REF!</v>
      </c>
      <c r="AL164" s="208" t="e">
        <f>IF('Crisis Indicator Data'!#REF!="No Data",1,IF(#REF!&lt;&gt;"",1,0))</f>
        <v>#REF!</v>
      </c>
      <c r="AM164" s="208" t="e">
        <f>IF('Crisis Indicator Data'!#REF!="No Data",1,IF(#REF!&lt;&gt;"",1,0))</f>
        <v>#REF!</v>
      </c>
      <c r="AN164" s="208" t="e">
        <f>IF('Crisis Indicator Data'!#REF!="No Data",1,IF(#REF!&lt;&gt;"",1,0))</f>
        <v>#REF!</v>
      </c>
      <c r="AO164" s="208" t="e">
        <f>IF('Crisis Indicator Data'!#REF!="No Data",1,IF(#REF!&lt;&gt;"",1,0))</f>
        <v>#REF!</v>
      </c>
      <c r="AP164" s="208" t="e">
        <f>IF('Crisis Indicator Data'!#REF!="No Data",1,IF(#REF!&lt;&gt;"",1,0))</f>
        <v>#REF!</v>
      </c>
      <c r="AQ164" s="208" t="e">
        <f>IF('Crisis Indicator Data'!#REF!="No Data",1,IF(#REF!&lt;&gt;"",1,0))</f>
        <v>#REF!</v>
      </c>
      <c r="AR164" s="208" t="e">
        <f>IF('Crisis Indicator Data'!#REF!="No Data",1,IF(#REF!&lt;&gt;"",1,0))</f>
        <v>#REF!</v>
      </c>
      <c r="AS164" s="208" t="e">
        <f>IF('Crisis Indicator Data'!#REF!="No Data",1,IF(#REF!&lt;&gt;"",1,0))</f>
        <v>#REF!</v>
      </c>
      <c r="AT164" s="208" t="e">
        <f>IF('Crisis Indicator Data'!#REF!="No Data",1,IF(#REF!&lt;&gt;"",1,0))</f>
        <v>#REF!</v>
      </c>
      <c r="AU164" s="208" t="e">
        <f>IF('Crisis Indicator Data'!#REF!="No Data",1,IF(#REF!&lt;&gt;"",1,0))</f>
        <v>#REF!</v>
      </c>
      <c r="AV164" s="208" t="e">
        <f>IF('Crisis Indicator Data'!#REF!="No Data",1,IF(#REF!&lt;&gt;"",1,0))</f>
        <v>#REF!</v>
      </c>
      <c r="AW164" s="208" t="e">
        <f>IF('Crisis Indicator Data'!#REF!="No Data",1,IF(#REF!&lt;&gt;"",1,0))</f>
        <v>#REF!</v>
      </c>
      <c r="AX164" s="208" t="e">
        <f>IF('Crisis Indicator Data'!#REF!="No Data",1,IF(#REF!&lt;&gt;"",1,0))</f>
        <v>#REF!</v>
      </c>
      <c r="AY164" s="208" t="e">
        <f>IF('Crisis Indicator Data'!#REF!="No Data",1,IF(#REF!&lt;&gt;"",1,0))</f>
        <v>#REF!</v>
      </c>
      <c r="AZ164" s="208" t="e">
        <f>IF('Crisis Indicator Data'!#REF!="No Data",1,IF(#REF!&lt;&gt;"",1,0))</f>
        <v>#REF!</v>
      </c>
      <c r="BA164" t="e">
        <f t="shared" si="10"/>
        <v>#REF!</v>
      </c>
      <c r="BB164" s="22" t="e">
        <f t="shared" si="11"/>
        <v>#REF!</v>
      </c>
    </row>
    <row r="165" spans="1:54" x14ac:dyDescent="0.35">
      <c r="A165" t="s">
        <v>7634</v>
      </c>
      <c r="B165" s="208" t="e">
        <f>IF('Crisis Indicator Data'!#REF!="No Data",1,IF(#REF!&lt;&gt;"",1,0))</f>
        <v>#REF!</v>
      </c>
      <c r="C165" s="208" t="e">
        <f>IF('Crisis Indicator Data'!#REF!="No Data",1,IF(#REF!&lt;&gt;"",1,0))</f>
        <v>#REF!</v>
      </c>
      <c r="D165" s="208" t="e">
        <f>IF('Crisis Indicator Data'!#REF!="No Data",1,IF(#REF!&lt;&gt;"",1,0))</f>
        <v>#REF!</v>
      </c>
      <c r="E165" s="208" t="e">
        <f>IF('Crisis Indicator Data'!#REF!="No Data",1,IF(#REF!&lt;&gt;"",1,0))</f>
        <v>#REF!</v>
      </c>
      <c r="F165" s="208" t="e">
        <f>IF('Crisis Indicator Data'!#REF!="No Data",1,IF(#REF!&lt;&gt;"",1,0))</f>
        <v>#REF!</v>
      </c>
      <c r="G165" s="208" t="e">
        <f>IF('Crisis Indicator Data'!#REF!="No Data",1,IF(#REF!&lt;&gt;"",1,0))</f>
        <v>#REF!</v>
      </c>
      <c r="H165" s="208" t="e">
        <f>IF('Crisis Indicator Data'!#REF!="No Data",1,IF(#REF!&lt;&gt;"",1,0))</f>
        <v>#REF!</v>
      </c>
      <c r="I165" s="208" t="e">
        <f>IF('Crisis Indicator Data'!#REF!="No Data",1,IF(#REF!&lt;&gt;"",1,0))</f>
        <v>#REF!</v>
      </c>
      <c r="J165" s="208" t="e">
        <f>IF('Crisis Indicator Data'!#REF!="No Data",1,IF(#REF!&lt;&gt;"",1,0))</f>
        <v>#REF!</v>
      </c>
      <c r="K165" s="208" t="e">
        <f>IF('Crisis Indicator Data'!#REF!="No Data",1,IF(#REF!&lt;&gt;"",1,0))</f>
        <v>#REF!</v>
      </c>
      <c r="L165" s="208" t="e">
        <f>IF('Crisis Indicator Data'!#REF!="No Data",1,IF(#REF!&lt;&gt;"",1,0))</f>
        <v>#REF!</v>
      </c>
      <c r="M165" s="208" t="e">
        <f>IF('Crisis Indicator Data'!#REF!="No Data",1,IF(#REF!&lt;&gt;"",1,0))</f>
        <v>#REF!</v>
      </c>
      <c r="N165" s="208" t="e">
        <f>IF('Crisis Indicator Data'!#REF!="No Data",1,IF(#REF!&lt;&gt;"",1,0))</f>
        <v>#REF!</v>
      </c>
      <c r="O165" s="208" t="e">
        <f>IF('Crisis Indicator Data'!#REF!="No Data",1,IF(#REF!&lt;&gt;"",1,0))</f>
        <v>#REF!</v>
      </c>
      <c r="P165" s="208" t="e">
        <f>IF('Crisis Indicator Data'!#REF!="No Data",1,IF(#REF!&lt;&gt;"",1,0))</f>
        <v>#REF!</v>
      </c>
      <c r="Q165" s="208" t="e">
        <f>IF('Crisis Indicator Data'!#REF!="No Data",1,IF(#REF!&lt;&gt;"",1,0))</f>
        <v>#REF!</v>
      </c>
      <c r="R165" s="208" t="e">
        <f>IF('Crisis Indicator Data'!#REF!="No Data",1,IF(#REF!&lt;&gt;"",1,0))</f>
        <v>#REF!</v>
      </c>
      <c r="S165" s="208" t="e">
        <f>IF('Crisis Indicator Data'!#REF!="No Data",1,IF(#REF!&lt;&gt;"",1,0))</f>
        <v>#REF!</v>
      </c>
      <c r="T165" s="208" t="e">
        <f>IF('Crisis Indicator Data'!#REF!="No Data",1,IF(#REF!&lt;&gt;"",1,0))</f>
        <v>#REF!</v>
      </c>
      <c r="U165" s="208" t="e">
        <f>IF('Crisis Indicator Data'!#REF!="No Data",1,IF(#REF!&lt;&gt;"",1,0))</f>
        <v>#REF!</v>
      </c>
      <c r="V165" s="208" t="e">
        <f>IF('Crisis Indicator Data'!#REF!="No Data",1,IF(#REF!&lt;&gt;"",1,0))</f>
        <v>#REF!</v>
      </c>
      <c r="W165" s="208" t="e">
        <f>IF('Crisis Indicator Data'!#REF!="No Data",1,IF(#REF!&lt;&gt;"",1,0))</f>
        <v>#REF!</v>
      </c>
      <c r="X165" s="208" t="e">
        <f>IF('Crisis Indicator Data'!#REF!="No Data",1,IF(#REF!&lt;&gt;"",1,0))</f>
        <v>#REF!</v>
      </c>
      <c r="Y165" s="208" t="e">
        <f>IF('Crisis Indicator Data'!#REF!="No Data",1,IF(#REF!&lt;&gt;"",1,0))</f>
        <v>#REF!</v>
      </c>
      <c r="Z165" s="208" t="e">
        <f>IF('Crisis Indicator Data'!#REF!="No Data",1,IF(#REF!&lt;&gt;"",1,0))</f>
        <v>#REF!</v>
      </c>
      <c r="AA165" s="208" t="e">
        <f>IF('Crisis Indicator Data'!#REF!="No Data",1,IF(#REF!&lt;&gt;"",1,0))</f>
        <v>#REF!</v>
      </c>
      <c r="AB165" s="208" t="e">
        <f>IF('Crisis Indicator Data'!#REF!="No Data",1,IF(#REF!&lt;&gt;"",1,0))</f>
        <v>#REF!</v>
      </c>
      <c r="AC165" s="208" t="e">
        <f>IF('Crisis Indicator Data'!#REF!="No Data",1,IF(#REF!&lt;&gt;"",1,0))</f>
        <v>#REF!</v>
      </c>
      <c r="AD165" s="208" t="e">
        <f>IF('Crisis Indicator Data'!#REF!="No Data",1,IF(#REF!&lt;&gt;"",1,0))</f>
        <v>#REF!</v>
      </c>
      <c r="AE165" s="208" t="e">
        <f>IF('Crisis Indicator Data'!#REF!="No Data",1,IF(#REF!&lt;&gt;"",1,0))</f>
        <v>#REF!</v>
      </c>
      <c r="AF165" s="208" t="e">
        <f>IF('Crisis Indicator Data'!#REF!="No Data",1,IF(#REF!&lt;&gt;"",1,0))</f>
        <v>#REF!</v>
      </c>
      <c r="AG165" s="208" t="e">
        <f>IF('Crisis Indicator Data'!#REF!="No Data",1,IF(#REF!&lt;&gt;"",1,0))</f>
        <v>#REF!</v>
      </c>
      <c r="AH165" s="208" t="e">
        <f>IF('Crisis Indicator Data'!#REF!="No Data",1,IF(#REF!&lt;&gt;"",1,0))</f>
        <v>#REF!</v>
      </c>
      <c r="AI165" s="208" t="e">
        <f>IF('Crisis Indicator Data'!#REF!="No Data",1,IF(#REF!&lt;&gt;"",1,0))</f>
        <v>#REF!</v>
      </c>
      <c r="AJ165" s="208" t="e">
        <f>IF('Crisis Indicator Data'!#REF!="No Data",1,IF(#REF!&lt;&gt;"",1,0))</f>
        <v>#REF!</v>
      </c>
      <c r="AK165" s="208" t="e">
        <f>IF('Crisis Indicator Data'!#REF!="No Data",1,IF(#REF!&lt;&gt;"",1,0))</f>
        <v>#REF!</v>
      </c>
      <c r="AL165" s="208" t="e">
        <f>IF('Crisis Indicator Data'!#REF!="No Data",1,IF(#REF!&lt;&gt;"",1,0))</f>
        <v>#REF!</v>
      </c>
      <c r="AM165" s="208" t="e">
        <f>IF('Crisis Indicator Data'!#REF!="No Data",1,IF(#REF!&lt;&gt;"",1,0))</f>
        <v>#REF!</v>
      </c>
      <c r="AN165" s="208" t="e">
        <f>IF('Crisis Indicator Data'!#REF!="No Data",1,IF(#REF!&lt;&gt;"",1,0))</f>
        <v>#REF!</v>
      </c>
      <c r="AO165" s="208" t="e">
        <f>IF('Crisis Indicator Data'!#REF!="No Data",1,IF(#REF!&lt;&gt;"",1,0))</f>
        <v>#REF!</v>
      </c>
      <c r="AP165" s="208" t="e">
        <f>IF('Crisis Indicator Data'!#REF!="No Data",1,IF(#REF!&lt;&gt;"",1,0))</f>
        <v>#REF!</v>
      </c>
      <c r="AQ165" s="208" t="e">
        <f>IF('Crisis Indicator Data'!#REF!="No Data",1,IF(#REF!&lt;&gt;"",1,0))</f>
        <v>#REF!</v>
      </c>
      <c r="AR165" s="208" t="e">
        <f>IF('Crisis Indicator Data'!#REF!="No Data",1,IF(#REF!&lt;&gt;"",1,0))</f>
        <v>#REF!</v>
      </c>
      <c r="AS165" s="208" t="e">
        <f>IF('Crisis Indicator Data'!#REF!="No Data",1,IF(#REF!&lt;&gt;"",1,0))</f>
        <v>#REF!</v>
      </c>
      <c r="AT165" s="208" t="e">
        <f>IF('Crisis Indicator Data'!#REF!="No Data",1,IF(#REF!&lt;&gt;"",1,0))</f>
        <v>#REF!</v>
      </c>
      <c r="AU165" s="208" t="e">
        <f>IF('Crisis Indicator Data'!#REF!="No Data",1,IF(#REF!&lt;&gt;"",1,0))</f>
        <v>#REF!</v>
      </c>
      <c r="AV165" s="208" t="e">
        <f>IF('Crisis Indicator Data'!#REF!="No Data",1,IF(#REF!&lt;&gt;"",1,0))</f>
        <v>#REF!</v>
      </c>
      <c r="AW165" s="208" t="e">
        <f>IF('Crisis Indicator Data'!#REF!="No Data",1,IF(#REF!&lt;&gt;"",1,0))</f>
        <v>#REF!</v>
      </c>
      <c r="AX165" s="208" t="e">
        <f>IF('Crisis Indicator Data'!#REF!="No Data",1,IF(#REF!&lt;&gt;"",1,0))</f>
        <v>#REF!</v>
      </c>
      <c r="AY165" s="208" t="e">
        <f>IF('Crisis Indicator Data'!#REF!="No Data",1,IF(#REF!&lt;&gt;"",1,0))</f>
        <v>#REF!</v>
      </c>
      <c r="AZ165" s="208" t="e">
        <f>IF('Crisis Indicator Data'!#REF!="No Data",1,IF(#REF!&lt;&gt;"",1,0))</f>
        <v>#REF!</v>
      </c>
      <c r="BA165" t="e">
        <f t="shared" si="10"/>
        <v>#REF!</v>
      </c>
      <c r="BB165" s="22" t="e">
        <f t="shared" si="11"/>
        <v>#REF!</v>
      </c>
    </row>
    <row r="166" spans="1:54" x14ac:dyDescent="0.35">
      <c r="A166" t="s">
        <v>7636</v>
      </c>
      <c r="B166" s="208" t="e">
        <f>IF('Crisis Indicator Data'!#REF!="No Data",1,IF(#REF!&lt;&gt;"",1,0))</f>
        <v>#REF!</v>
      </c>
      <c r="C166" s="208" t="e">
        <f>IF('Crisis Indicator Data'!#REF!="No Data",1,IF(#REF!&lt;&gt;"",1,0))</f>
        <v>#REF!</v>
      </c>
      <c r="D166" s="208" t="e">
        <f>IF('Crisis Indicator Data'!#REF!="No Data",1,IF(#REF!&lt;&gt;"",1,0))</f>
        <v>#REF!</v>
      </c>
      <c r="E166" s="208" t="e">
        <f>IF('Crisis Indicator Data'!#REF!="No Data",1,IF(#REF!&lt;&gt;"",1,0))</f>
        <v>#REF!</v>
      </c>
      <c r="F166" s="208" t="e">
        <f>IF('Crisis Indicator Data'!#REF!="No Data",1,IF(#REF!&lt;&gt;"",1,0))</f>
        <v>#REF!</v>
      </c>
      <c r="G166" s="208" t="e">
        <f>IF('Crisis Indicator Data'!#REF!="No Data",1,IF(#REF!&lt;&gt;"",1,0))</f>
        <v>#REF!</v>
      </c>
      <c r="H166" s="208" t="e">
        <f>IF('Crisis Indicator Data'!#REF!="No Data",1,IF(#REF!&lt;&gt;"",1,0))</f>
        <v>#REF!</v>
      </c>
      <c r="I166" s="208" t="e">
        <f>IF('Crisis Indicator Data'!#REF!="No Data",1,IF(#REF!&lt;&gt;"",1,0))</f>
        <v>#REF!</v>
      </c>
      <c r="J166" s="208" t="e">
        <f>IF('Crisis Indicator Data'!#REF!="No Data",1,IF(#REF!&lt;&gt;"",1,0))</f>
        <v>#REF!</v>
      </c>
      <c r="K166" s="208" t="e">
        <f>IF('Crisis Indicator Data'!#REF!="No Data",1,IF(#REF!&lt;&gt;"",1,0))</f>
        <v>#REF!</v>
      </c>
      <c r="L166" s="208" t="e">
        <f>IF('Crisis Indicator Data'!#REF!="No Data",1,IF(#REF!&lt;&gt;"",1,0))</f>
        <v>#REF!</v>
      </c>
      <c r="M166" s="208" t="e">
        <f>IF('Crisis Indicator Data'!#REF!="No Data",1,IF(#REF!&lt;&gt;"",1,0))</f>
        <v>#REF!</v>
      </c>
      <c r="N166" s="208" t="e">
        <f>IF('Crisis Indicator Data'!#REF!="No Data",1,IF(#REF!&lt;&gt;"",1,0))</f>
        <v>#REF!</v>
      </c>
      <c r="O166" s="208" t="e">
        <f>IF('Crisis Indicator Data'!#REF!="No Data",1,IF(#REF!&lt;&gt;"",1,0))</f>
        <v>#REF!</v>
      </c>
      <c r="P166" s="208" t="e">
        <f>IF('Crisis Indicator Data'!#REF!="No Data",1,IF(#REF!&lt;&gt;"",1,0))</f>
        <v>#REF!</v>
      </c>
      <c r="Q166" s="208" t="e">
        <f>IF('Crisis Indicator Data'!#REF!="No Data",1,IF(#REF!&lt;&gt;"",1,0))</f>
        <v>#REF!</v>
      </c>
      <c r="R166" s="208" t="e">
        <f>IF('Crisis Indicator Data'!#REF!="No Data",1,IF(#REF!&lt;&gt;"",1,0))</f>
        <v>#REF!</v>
      </c>
      <c r="S166" s="208" t="e">
        <f>IF('Crisis Indicator Data'!#REF!="No Data",1,IF(#REF!&lt;&gt;"",1,0))</f>
        <v>#REF!</v>
      </c>
      <c r="T166" s="208" t="e">
        <f>IF('Crisis Indicator Data'!#REF!="No Data",1,IF(#REF!&lt;&gt;"",1,0))</f>
        <v>#REF!</v>
      </c>
      <c r="U166" s="208" t="e">
        <f>IF('Crisis Indicator Data'!#REF!="No Data",1,IF(#REF!&lt;&gt;"",1,0))</f>
        <v>#REF!</v>
      </c>
      <c r="V166" s="208" t="e">
        <f>IF('Crisis Indicator Data'!#REF!="No Data",1,IF(#REF!&lt;&gt;"",1,0))</f>
        <v>#REF!</v>
      </c>
      <c r="W166" s="208" t="e">
        <f>IF('Crisis Indicator Data'!#REF!="No Data",1,IF(#REF!&lt;&gt;"",1,0))</f>
        <v>#REF!</v>
      </c>
      <c r="X166" s="208" t="e">
        <f>IF('Crisis Indicator Data'!#REF!="No Data",1,IF(#REF!&lt;&gt;"",1,0))</f>
        <v>#REF!</v>
      </c>
      <c r="Y166" s="208" t="e">
        <f>IF('Crisis Indicator Data'!#REF!="No Data",1,IF(#REF!&lt;&gt;"",1,0))</f>
        <v>#REF!</v>
      </c>
      <c r="Z166" s="208" t="e">
        <f>IF('Crisis Indicator Data'!#REF!="No Data",1,IF(#REF!&lt;&gt;"",1,0))</f>
        <v>#REF!</v>
      </c>
      <c r="AA166" s="208" t="e">
        <f>IF('Crisis Indicator Data'!#REF!="No Data",1,IF(#REF!&lt;&gt;"",1,0))</f>
        <v>#REF!</v>
      </c>
      <c r="AB166" s="208" t="e">
        <f>IF('Crisis Indicator Data'!#REF!="No Data",1,IF(#REF!&lt;&gt;"",1,0))</f>
        <v>#REF!</v>
      </c>
      <c r="AC166" s="208" t="e">
        <f>IF('Crisis Indicator Data'!#REF!="No Data",1,IF(#REF!&lt;&gt;"",1,0))</f>
        <v>#REF!</v>
      </c>
      <c r="AD166" s="208" t="e">
        <f>IF('Crisis Indicator Data'!#REF!="No Data",1,IF(#REF!&lt;&gt;"",1,0))</f>
        <v>#REF!</v>
      </c>
      <c r="AE166" s="208" t="e">
        <f>IF('Crisis Indicator Data'!#REF!="No Data",1,IF(#REF!&lt;&gt;"",1,0))</f>
        <v>#REF!</v>
      </c>
      <c r="AF166" s="208" t="e">
        <f>IF('Crisis Indicator Data'!#REF!="No Data",1,IF(#REF!&lt;&gt;"",1,0))</f>
        <v>#REF!</v>
      </c>
      <c r="AG166" s="208" t="e">
        <f>IF('Crisis Indicator Data'!#REF!="No Data",1,IF(#REF!&lt;&gt;"",1,0))</f>
        <v>#REF!</v>
      </c>
      <c r="AH166" s="208" t="e">
        <f>IF('Crisis Indicator Data'!#REF!="No Data",1,IF(#REF!&lt;&gt;"",1,0))</f>
        <v>#REF!</v>
      </c>
      <c r="AI166" s="208" t="e">
        <f>IF('Crisis Indicator Data'!#REF!="No Data",1,IF(#REF!&lt;&gt;"",1,0))</f>
        <v>#REF!</v>
      </c>
      <c r="AJ166" s="208" t="e">
        <f>IF('Crisis Indicator Data'!#REF!="No Data",1,IF(#REF!&lt;&gt;"",1,0))</f>
        <v>#REF!</v>
      </c>
      <c r="AK166" s="208" t="e">
        <f>IF('Crisis Indicator Data'!#REF!="No Data",1,IF(#REF!&lt;&gt;"",1,0))</f>
        <v>#REF!</v>
      </c>
      <c r="AL166" s="208" t="e">
        <f>IF('Crisis Indicator Data'!#REF!="No Data",1,IF(#REF!&lt;&gt;"",1,0))</f>
        <v>#REF!</v>
      </c>
      <c r="AM166" s="208" t="e">
        <f>IF('Crisis Indicator Data'!#REF!="No Data",1,IF(#REF!&lt;&gt;"",1,0))</f>
        <v>#REF!</v>
      </c>
      <c r="AN166" s="208" t="e">
        <f>IF('Crisis Indicator Data'!#REF!="No Data",1,IF(#REF!&lt;&gt;"",1,0))</f>
        <v>#REF!</v>
      </c>
      <c r="AO166" s="208" t="e">
        <f>IF('Crisis Indicator Data'!#REF!="No Data",1,IF(#REF!&lt;&gt;"",1,0))</f>
        <v>#REF!</v>
      </c>
      <c r="AP166" s="208" t="e">
        <f>IF('Crisis Indicator Data'!#REF!="No Data",1,IF(#REF!&lt;&gt;"",1,0))</f>
        <v>#REF!</v>
      </c>
      <c r="AQ166" s="208" t="e">
        <f>IF('Crisis Indicator Data'!#REF!="No Data",1,IF(#REF!&lt;&gt;"",1,0))</f>
        <v>#REF!</v>
      </c>
      <c r="AR166" s="208" t="e">
        <f>IF('Crisis Indicator Data'!#REF!="No Data",1,IF(#REF!&lt;&gt;"",1,0))</f>
        <v>#REF!</v>
      </c>
      <c r="AS166" s="208" t="e">
        <f>IF('Crisis Indicator Data'!#REF!="No Data",1,IF(#REF!&lt;&gt;"",1,0))</f>
        <v>#REF!</v>
      </c>
      <c r="AT166" s="208" t="e">
        <f>IF('Crisis Indicator Data'!#REF!="No Data",1,IF(#REF!&lt;&gt;"",1,0))</f>
        <v>#REF!</v>
      </c>
      <c r="AU166" s="208" t="e">
        <f>IF('Crisis Indicator Data'!#REF!="No Data",1,IF(#REF!&lt;&gt;"",1,0))</f>
        <v>#REF!</v>
      </c>
      <c r="AV166" s="208" t="e">
        <f>IF('Crisis Indicator Data'!#REF!="No Data",1,IF(#REF!&lt;&gt;"",1,0))</f>
        <v>#REF!</v>
      </c>
      <c r="AW166" s="208" t="e">
        <f>IF('Crisis Indicator Data'!#REF!="No Data",1,IF(#REF!&lt;&gt;"",1,0))</f>
        <v>#REF!</v>
      </c>
      <c r="AX166" s="208" t="e">
        <f>IF('Crisis Indicator Data'!#REF!="No Data",1,IF(#REF!&lt;&gt;"",1,0))</f>
        <v>#REF!</v>
      </c>
      <c r="AY166" s="208" t="e">
        <f>IF('Crisis Indicator Data'!#REF!="No Data",1,IF(#REF!&lt;&gt;"",1,0))</f>
        <v>#REF!</v>
      </c>
      <c r="AZ166" s="208" t="e">
        <f>IF('Crisis Indicator Data'!#REF!="No Data",1,IF(#REF!&lt;&gt;"",1,0))</f>
        <v>#REF!</v>
      </c>
      <c r="BA166" t="e">
        <f t="shared" si="10"/>
        <v>#REF!</v>
      </c>
      <c r="BB166" s="22" t="e">
        <f t="shared" si="11"/>
        <v>#REF!</v>
      </c>
    </row>
    <row r="167" spans="1:54" x14ac:dyDescent="0.35">
      <c r="A167" t="s">
        <v>7637</v>
      </c>
      <c r="B167" s="208" t="e">
        <f>IF('Crisis Indicator Data'!#REF!="No Data",1,IF(#REF!&lt;&gt;"",1,0))</f>
        <v>#REF!</v>
      </c>
      <c r="C167" s="208" t="e">
        <f>IF('Crisis Indicator Data'!#REF!="No Data",1,IF(#REF!&lt;&gt;"",1,0))</f>
        <v>#REF!</v>
      </c>
      <c r="D167" s="208" t="e">
        <f>IF('Crisis Indicator Data'!#REF!="No Data",1,IF(#REF!&lt;&gt;"",1,0))</f>
        <v>#REF!</v>
      </c>
      <c r="E167" s="208" t="e">
        <f>IF('Crisis Indicator Data'!#REF!="No Data",1,IF(#REF!&lt;&gt;"",1,0))</f>
        <v>#REF!</v>
      </c>
      <c r="F167" s="208" t="e">
        <f>IF('Crisis Indicator Data'!#REF!="No Data",1,IF(#REF!&lt;&gt;"",1,0))</f>
        <v>#REF!</v>
      </c>
      <c r="G167" s="208" t="e">
        <f>IF('Crisis Indicator Data'!#REF!="No Data",1,IF(#REF!&lt;&gt;"",1,0))</f>
        <v>#REF!</v>
      </c>
      <c r="H167" s="208" t="e">
        <f>IF('Crisis Indicator Data'!#REF!="No Data",1,IF(#REF!&lt;&gt;"",1,0))</f>
        <v>#REF!</v>
      </c>
      <c r="I167" s="208" t="e">
        <f>IF('Crisis Indicator Data'!#REF!="No Data",1,IF(#REF!&lt;&gt;"",1,0))</f>
        <v>#REF!</v>
      </c>
      <c r="J167" s="208" t="e">
        <f>IF('Crisis Indicator Data'!#REF!="No Data",1,IF(#REF!&lt;&gt;"",1,0))</f>
        <v>#REF!</v>
      </c>
      <c r="K167" s="208" t="e">
        <f>IF('Crisis Indicator Data'!#REF!="No Data",1,IF(#REF!&lt;&gt;"",1,0))</f>
        <v>#REF!</v>
      </c>
      <c r="L167" s="208" t="e">
        <f>IF('Crisis Indicator Data'!#REF!="No Data",1,IF(#REF!&lt;&gt;"",1,0))</f>
        <v>#REF!</v>
      </c>
      <c r="M167" s="208" t="e">
        <f>IF('Crisis Indicator Data'!#REF!="No Data",1,IF(#REF!&lt;&gt;"",1,0))</f>
        <v>#REF!</v>
      </c>
      <c r="N167" s="208" t="e">
        <f>IF('Crisis Indicator Data'!#REF!="No Data",1,IF(#REF!&lt;&gt;"",1,0))</f>
        <v>#REF!</v>
      </c>
      <c r="O167" s="208" t="e">
        <f>IF('Crisis Indicator Data'!#REF!="No Data",1,IF(#REF!&lt;&gt;"",1,0))</f>
        <v>#REF!</v>
      </c>
      <c r="P167" s="208" t="e">
        <f>IF('Crisis Indicator Data'!#REF!="No Data",1,IF(#REF!&lt;&gt;"",1,0))</f>
        <v>#REF!</v>
      </c>
      <c r="Q167" s="208" t="e">
        <f>IF('Crisis Indicator Data'!#REF!="No Data",1,IF(#REF!&lt;&gt;"",1,0))</f>
        <v>#REF!</v>
      </c>
      <c r="R167" s="208" t="e">
        <f>IF('Crisis Indicator Data'!#REF!="No Data",1,IF(#REF!&lt;&gt;"",1,0))</f>
        <v>#REF!</v>
      </c>
      <c r="S167" s="208" t="e">
        <f>IF('Crisis Indicator Data'!#REF!="No Data",1,IF(#REF!&lt;&gt;"",1,0))</f>
        <v>#REF!</v>
      </c>
      <c r="T167" s="208" t="e">
        <f>IF('Crisis Indicator Data'!#REF!="No Data",1,IF(#REF!&lt;&gt;"",1,0))</f>
        <v>#REF!</v>
      </c>
      <c r="U167" s="208" t="e">
        <f>IF('Crisis Indicator Data'!#REF!="No Data",1,IF(#REF!&lt;&gt;"",1,0))</f>
        <v>#REF!</v>
      </c>
      <c r="V167" s="208" t="e">
        <f>IF('Crisis Indicator Data'!#REF!="No Data",1,IF(#REF!&lt;&gt;"",1,0))</f>
        <v>#REF!</v>
      </c>
      <c r="W167" s="208" t="e">
        <f>IF('Crisis Indicator Data'!#REF!="No Data",1,IF(#REF!&lt;&gt;"",1,0))</f>
        <v>#REF!</v>
      </c>
      <c r="X167" s="208" t="e">
        <f>IF('Crisis Indicator Data'!#REF!="No Data",1,IF(#REF!&lt;&gt;"",1,0))</f>
        <v>#REF!</v>
      </c>
      <c r="Y167" s="208" t="e">
        <f>IF('Crisis Indicator Data'!#REF!="No Data",1,IF(#REF!&lt;&gt;"",1,0))</f>
        <v>#REF!</v>
      </c>
      <c r="Z167" s="208" t="e">
        <f>IF('Crisis Indicator Data'!#REF!="No Data",1,IF(#REF!&lt;&gt;"",1,0))</f>
        <v>#REF!</v>
      </c>
      <c r="AA167" s="208" t="e">
        <f>IF('Crisis Indicator Data'!#REF!="No Data",1,IF(#REF!&lt;&gt;"",1,0))</f>
        <v>#REF!</v>
      </c>
      <c r="AB167" s="208" t="e">
        <f>IF('Crisis Indicator Data'!#REF!="No Data",1,IF(#REF!&lt;&gt;"",1,0))</f>
        <v>#REF!</v>
      </c>
      <c r="AC167" s="208" t="e">
        <f>IF('Crisis Indicator Data'!#REF!="No Data",1,IF(#REF!&lt;&gt;"",1,0))</f>
        <v>#REF!</v>
      </c>
      <c r="AD167" s="208" t="e">
        <f>IF('Crisis Indicator Data'!#REF!="No Data",1,IF(#REF!&lt;&gt;"",1,0))</f>
        <v>#REF!</v>
      </c>
      <c r="AE167" s="208" t="e">
        <f>IF('Crisis Indicator Data'!#REF!="No Data",1,IF(#REF!&lt;&gt;"",1,0))</f>
        <v>#REF!</v>
      </c>
      <c r="AF167" s="208" t="e">
        <f>IF('Crisis Indicator Data'!#REF!="No Data",1,IF(#REF!&lt;&gt;"",1,0))</f>
        <v>#REF!</v>
      </c>
      <c r="AG167" s="208" t="e">
        <f>IF('Crisis Indicator Data'!#REF!="No Data",1,IF(#REF!&lt;&gt;"",1,0))</f>
        <v>#REF!</v>
      </c>
      <c r="AH167" s="208" t="e">
        <f>IF('Crisis Indicator Data'!#REF!="No Data",1,IF(#REF!&lt;&gt;"",1,0))</f>
        <v>#REF!</v>
      </c>
      <c r="AI167" s="208" t="e">
        <f>IF('Crisis Indicator Data'!#REF!="No Data",1,IF(#REF!&lt;&gt;"",1,0))</f>
        <v>#REF!</v>
      </c>
      <c r="AJ167" s="208" t="e">
        <f>IF('Crisis Indicator Data'!#REF!="No Data",1,IF(#REF!&lt;&gt;"",1,0))</f>
        <v>#REF!</v>
      </c>
      <c r="AK167" s="208" t="e">
        <f>IF('Crisis Indicator Data'!#REF!="No Data",1,IF(#REF!&lt;&gt;"",1,0))</f>
        <v>#REF!</v>
      </c>
      <c r="AL167" s="208" t="e">
        <f>IF('Crisis Indicator Data'!#REF!="No Data",1,IF(#REF!&lt;&gt;"",1,0))</f>
        <v>#REF!</v>
      </c>
      <c r="AM167" s="208" t="e">
        <f>IF('Crisis Indicator Data'!#REF!="No Data",1,IF(#REF!&lt;&gt;"",1,0))</f>
        <v>#REF!</v>
      </c>
      <c r="AN167" s="208" t="e">
        <f>IF('Crisis Indicator Data'!#REF!="No Data",1,IF(#REF!&lt;&gt;"",1,0))</f>
        <v>#REF!</v>
      </c>
      <c r="AO167" s="208" t="e">
        <f>IF('Crisis Indicator Data'!#REF!="No Data",1,IF(#REF!&lt;&gt;"",1,0))</f>
        <v>#REF!</v>
      </c>
      <c r="AP167" s="208" t="e">
        <f>IF('Crisis Indicator Data'!#REF!="No Data",1,IF(#REF!&lt;&gt;"",1,0))</f>
        <v>#REF!</v>
      </c>
      <c r="AQ167" s="208" t="e">
        <f>IF('Crisis Indicator Data'!#REF!="No Data",1,IF(#REF!&lt;&gt;"",1,0))</f>
        <v>#REF!</v>
      </c>
      <c r="AR167" s="208" t="e">
        <f>IF('Crisis Indicator Data'!#REF!="No Data",1,IF(#REF!&lt;&gt;"",1,0))</f>
        <v>#REF!</v>
      </c>
      <c r="AS167" s="208" t="e">
        <f>IF('Crisis Indicator Data'!#REF!="No Data",1,IF(#REF!&lt;&gt;"",1,0))</f>
        <v>#REF!</v>
      </c>
      <c r="AT167" s="208" t="e">
        <f>IF('Crisis Indicator Data'!#REF!="No Data",1,IF(#REF!&lt;&gt;"",1,0))</f>
        <v>#REF!</v>
      </c>
      <c r="AU167" s="208" t="e">
        <f>IF('Crisis Indicator Data'!#REF!="No Data",1,IF(#REF!&lt;&gt;"",1,0))</f>
        <v>#REF!</v>
      </c>
      <c r="AV167" s="208" t="e">
        <f>IF('Crisis Indicator Data'!#REF!="No Data",1,IF(#REF!&lt;&gt;"",1,0))</f>
        <v>#REF!</v>
      </c>
      <c r="AW167" s="208" t="e">
        <f>IF('Crisis Indicator Data'!#REF!="No Data",1,IF(#REF!&lt;&gt;"",1,0))</f>
        <v>#REF!</v>
      </c>
      <c r="AX167" s="208" t="e">
        <f>IF('Crisis Indicator Data'!#REF!="No Data",1,IF(#REF!&lt;&gt;"",1,0))</f>
        <v>#REF!</v>
      </c>
      <c r="AY167" s="208" t="e">
        <f>IF('Crisis Indicator Data'!#REF!="No Data",1,IF(#REF!&lt;&gt;"",1,0))</f>
        <v>#REF!</v>
      </c>
      <c r="AZ167" s="208" t="e">
        <f>IF('Crisis Indicator Data'!#REF!="No Data",1,IF(#REF!&lt;&gt;"",1,0))</f>
        <v>#REF!</v>
      </c>
      <c r="BA167" t="e">
        <f t="shared" si="10"/>
        <v>#REF!</v>
      </c>
      <c r="BB167" s="22" t="e">
        <f t="shared" si="11"/>
        <v>#REF!</v>
      </c>
    </row>
    <row r="168" spans="1:54" x14ac:dyDescent="0.35">
      <c r="A168" t="s">
        <v>7639</v>
      </c>
      <c r="B168" s="208" t="e">
        <f>IF('Crisis Indicator Data'!#REF!="No Data",1,IF(#REF!&lt;&gt;"",1,0))</f>
        <v>#REF!</v>
      </c>
      <c r="C168" s="208" t="e">
        <f>IF('Crisis Indicator Data'!#REF!="No Data",1,IF(#REF!&lt;&gt;"",1,0))</f>
        <v>#REF!</v>
      </c>
      <c r="D168" s="208" t="e">
        <f>IF('Crisis Indicator Data'!#REF!="No Data",1,IF(#REF!&lt;&gt;"",1,0))</f>
        <v>#REF!</v>
      </c>
      <c r="E168" s="208" t="e">
        <f>IF('Crisis Indicator Data'!#REF!="No Data",1,IF(#REF!&lt;&gt;"",1,0))</f>
        <v>#REF!</v>
      </c>
      <c r="F168" s="208" t="e">
        <f>IF('Crisis Indicator Data'!#REF!="No Data",1,IF(#REF!&lt;&gt;"",1,0))</f>
        <v>#REF!</v>
      </c>
      <c r="G168" s="208" t="e">
        <f>IF('Crisis Indicator Data'!#REF!="No Data",1,IF(#REF!&lt;&gt;"",1,0))</f>
        <v>#REF!</v>
      </c>
      <c r="H168" s="208" t="e">
        <f>IF('Crisis Indicator Data'!#REF!="No Data",1,IF(#REF!&lt;&gt;"",1,0))</f>
        <v>#REF!</v>
      </c>
      <c r="I168" s="208" t="e">
        <f>IF('Crisis Indicator Data'!#REF!="No Data",1,IF(#REF!&lt;&gt;"",1,0))</f>
        <v>#REF!</v>
      </c>
      <c r="J168" s="208" t="e">
        <f>IF('Crisis Indicator Data'!#REF!="No Data",1,IF(#REF!&lt;&gt;"",1,0))</f>
        <v>#REF!</v>
      </c>
      <c r="K168" s="208" t="e">
        <f>IF('Crisis Indicator Data'!#REF!="No Data",1,IF(#REF!&lt;&gt;"",1,0))</f>
        <v>#REF!</v>
      </c>
      <c r="L168" s="208" t="e">
        <f>IF('Crisis Indicator Data'!#REF!="No Data",1,IF(#REF!&lt;&gt;"",1,0))</f>
        <v>#REF!</v>
      </c>
      <c r="M168" s="208" t="e">
        <f>IF('Crisis Indicator Data'!#REF!="No Data",1,IF(#REF!&lt;&gt;"",1,0))</f>
        <v>#REF!</v>
      </c>
      <c r="N168" s="208" t="e">
        <f>IF('Crisis Indicator Data'!#REF!="No Data",1,IF(#REF!&lt;&gt;"",1,0))</f>
        <v>#REF!</v>
      </c>
      <c r="O168" s="208" t="e">
        <f>IF('Crisis Indicator Data'!#REF!="No Data",1,IF(#REF!&lt;&gt;"",1,0))</f>
        <v>#REF!</v>
      </c>
      <c r="P168" s="208" t="e">
        <f>IF('Crisis Indicator Data'!#REF!="No Data",1,IF(#REF!&lt;&gt;"",1,0))</f>
        <v>#REF!</v>
      </c>
      <c r="Q168" s="208" t="e">
        <f>IF('Crisis Indicator Data'!#REF!="No Data",1,IF(#REF!&lt;&gt;"",1,0))</f>
        <v>#REF!</v>
      </c>
      <c r="R168" s="208" t="e">
        <f>IF('Crisis Indicator Data'!#REF!="No Data",1,IF(#REF!&lt;&gt;"",1,0))</f>
        <v>#REF!</v>
      </c>
      <c r="S168" s="208" t="e">
        <f>IF('Crisis Indicator Data'!#REF!="No Data",1,IF(#REF!&lt;&gt;"",1,0))</f>
        <v>#REF!</v>
      </c>
      <c r="T168" s="208" t="e">
        <f>IF('Crisis Indicator Data'!#REF!="No Data",1,IF(#REF!&lt;&gt;"",1,0))</f>
        <v>#REF!</v>
      </c>
      <c r="U168" s="208" t="e">
        <f>IF('Crisis Indicator Data'!#REF!="No Data",1,IF(#REF!&lt;&gt;"",1,0))</f>
        <v>#REF!</v>
      </c>
      <c r="V168" s="208" t="e">
        <f>IF('Crisis Indicator Data'!#REF!="No Data",1,IF(#REF!&lt;&gt;"",1,0))</f>
        <v>#REF!</v>
      </c>
      <c r="W168" s="208" t="e">
        <f>IF('Crisis Indicator Data'!#REF!="No Data",1,IF(#REF!&lt;&gt;"",1,0))</f>
        <v>#REF!</v>
      </c>
      <c r="X168" s="208" t="e">
        <f>IF('Crisis Indicator Data'!#REF!="No Data",1,IF(#REF!&lt;&gt;"",1,0))</f>
        <v>#REF!</v>
      </c>
      <c r="Y168" s="208" t="e">
        <f>IF('Crisis Indicator Data'!#REF!="No Data",1,IF(#REF!&lt;&gt;"",1,0))</f>
        <v>#REF!</v>
      </c>
      <c r="Z168" s="208" t="e">
        <f>IF('Crisis Indicator Data'!#REF!="No Data",1,IF(#REF!&lt;&gt;"",1,0))</f>
        <v>#REF!</v>
      </c>
      <c r="AA168" s="208" t="e">
        <f>IF('Crisis Indicator Data'!#REF!="No Data",1,IF(#REF!&lt;&gt;"",1,0))</f>
        <v>#REF!</v>
      </c>
      <c r="AB168" s="208" t="e">
        <f>IF('Crisis Indicator Data'!#REF!="No Data",1,IF(#REF!&lt;&gt;"",1,0))</f>
        <v>#REF!</v>
      </c>
      <c r="AC168" s="208" t="e">
        <f>IF('Crisis Indicator Data'!#REF!="No Data",1,IF(#REF!&lt;&gt;"",1,0))</f>
        <v>#REF!</v>
      </c>
      <c r="AD168" s="208" t="e">
        <f>IF('Crisis Indicator Data'!#REF!="No Data",1,IF(#REF!&lt;&gt;"",1,0))</f>
        <v>#REF!</v>
      </c>
      <c r="AE168" s="208" t="e">
        <f>IF('Crisis Indicator Data'!#REF!="No Data",1,IF(#REF!&lt;&gt;"",1,0))</f>
        <v>#REF!</v>
      </c>
      <c r="AF168" s="208" t="e">
        <f>IF('Crisis Indicator Data'!#REF!="No Data",1,IF(#REF!&lt;&gt;"",1,0))</f>
        <v>#REF!</v>
      </c>
      <c r="AG168" s="208" t="e">
        <f>IF('Crisis Indicator Data'!#REF!="No Data",1,IF(#REF!&lt;&gt;"",1,0))</f>
        <v>#REF!</v>
      </c>
      <c r="AH168" s="208" t="e">
        <f>IF('Crisis Indicator Data'!#REF!="No Data",1,IF(#REF!&lt;&gt;"",1,0))</f>
        <v>#REF!</v>
      </c>
      <c r="AI168" s="208" t="e">
        <f>IF('Crisis Indicator Data'!#REF!="No Data",1,IF(#REF!&lt;&gt;"",1,0))</f>
        <v>#REF!</v>
      </c>
      <c r="AJ168" s="208" t="e">
        <f>IF('Crisis Indicator Data'!#REF!="No Data",1,IF(#REF!&lt;&gt;"",1,0))</f>
        <v>#REF!</v>
      </c>
      <c r="AK168" s="208" t="e">
        <f>IF('Crisis Indicator Data'!#REF!="No Data",1,IF(#REF!&lt;&gt;"",1,0))</f>
        <v>#REF!</v>
      </c>
      <c r="AL168" s="208" t="e">
        <f>IF('Crisis Indicator Data'!#REF!="No Data",1,IF(#REF!&lt;&gt;"",1,0))</f>
        <v>#REF!</v>
      </c>
      <c r="AM168" s="208" t="e">
        <f>IF('Crisis Indicator Data'!#REF!="No Data",1,IF(#REF!&lt;&gt;"",1,0))</f>
        <v>#REF!</v>
      </c>
      <c r="AN168" s="208" t="e">
        <f>IF('Crisis Indicator Data'!#REF!="No Data",1,IF(#REF!&lt;&gt;"",1,0))</f>
        <v>#REF!</v>
      </c>
      <c r="AO168" s="208" t="e">
        <f>IF('Crisis Indicator Data'!#REF!="No Data",1,IF(#REF!&lt;&gt;"",1,0))</f>
        <v>#REF!</v>
      </c>
      <c r="AP168" s="208" t="e">
        <f>IF('Crisis Indicator Data'!#REF!="No Data",1,IF(#REF!&lt;&gt;"",1,0))</f>
        <v>#REF!</v>
      </c>
      <c r="AQ168" s="208" t="e">
        <f>IF('Crisis Indicator Data'!#REF!="No Data",1,IF(#REF!&lt;&gt;"",1,0))</f>
        <v>#REF!</v>
      </c>
      <c r="AR168" s="208" t="e">
        <f>IF('Crisis Indicator Data'!#REF!="No Data",1,IF(#REF!&lt;&gt;"",1,0))</f>
        <v>#REF!</v>
      </c>
      <c r="AS168" s="208" t="e">
        <f>IF('Crisis Indicator Data'!#REF!="No Data",1,IF(#REF!&lt;&gt;"",1,0))</f>
        <v>#REF!</v>
      </c>
      <c r="AT168" s="208" t="e">
        <f>IF('Crisis Indicator Data'!#REF!="No Data",1,IF(#REF!&lt;&gt;"",1,0))</f>
        <v>#REF!</v>
      </c>
      <c r="AU168" s="208" t="e">
        <f>IF('Crisis Indicator Data'!#REF!="No Data",1,IF(#REF!&lt;&gt;"",1,0))</f>
        <v>#REF!</v>
      </c>
      <c r="AV168" s="208" t="e">
        <f>IF('Crisis Indicator Data'!#REF!="No Data",1,IF(#REF!&lt;&gt;"",1,0))</f>
        <v>#REF!</v>
      </c>
      <c r="AW168" s="208" t="e">
        <f>IF('Crisis Indicator Data'!#REF!="No Data",1,IF(#REF!&lt;&gt;"",1,0))</f>
        <v>#REF!</v>
      </c>
      <c r="AX168" s="208" t="e">
        <f>IF('Crisis Indicator Data'!#REF!="No Data",1,IF(#REF!&lt;&gt;"",1,0))</f>
        <v>#REF!</v>
      </c>
      <c r="AY168" s="208" t="e">
        <f>IF('Crisis Indicator Data'!#REF!="No Data",1,IF(#REF!&lt;&gt;"",1,0))</f>
        <v>#REF!</v>
      </c>
      <c r="AZ168" s="208" t="e">
        <f>IF('Crisis Indicator Data'!#REF!="No Data",1,IF(#REF!&lt;&gt;"",1,0))</f>
        <v>#REF!</v>
      </c>
      <c r="BA168" t="e">
        <f t="shared" si="10"/>
        <v>#REF!</v>
      </c>
      <c r="BB168" s="22" t="e">
        <f t="shared" si="11"/>
        <v>#REF!</v>
      </c>
    </row>
    <row r="169" spans="1:54" x14ac:dyDescent="0.35">
      <c r="A169" t="s">
        <v>7640</v>
      </c>
      <c r="B169" s="208" t="e">
        <f>IF('Crisis Indicator Data'!#REF!="No Data",1,IF(#REF!&lt;&gt;"",1,0))</f>
        <v>#REF!</v>
      </c>
      <c r="C169" s="208" t="e">
        <f>IF('Crisis Indicator Data'!#REF!="No Data",1,IF(#REF!&lt;&gt;"",1,0))</f>
        <v>#REF!</v>
      </c>
      <c r="D169" s="208" t="e">
        <f>IF('Crisis Indicator Data'!#REF!="No Data",1,IF(#REF!&lt;&gt;"",1,0))</f>
        <v>#REF!</v>
      </c>
      <c r="E169" s="208" t="e">
        <f>IF('Crisis Indicator Data'!#REF!="No Data",1,IF(#REF!&lt;&gt;"",1,0))</f>
        <v>#REF!</v>
      </c>
      <c r="F169" s="208" t="e">
        <f>IF('Crisis Indicator Data'!#REF!="No Data",1,IF(#REF!&lt;&gt;"",1,0))</f>
        <v>#REF!</v>
      </c>
      <c r="G169" s="208" t="e">
        <f>IF('Crisis Indicator Data'!#REF!="No Data",1,IF(#REF!&lt;&gt;"",1,0))</f>
        <v>#REF!</v>
      </c>
      <c r="H169" s="208" t="e">
        <f>IF('Crisis Indicator Data'!#REF!="No Data",1,IF(#REF!&lt;&gt;"",1,0))</f>
        <v>#REF!</v>
      </c>
      <c r="I169" s="208" t="e">
        <f>IF('Crisis Indicator Data'!#REF!="No Data",1,IF(#REF!&lt;&gt;"",1,0))</f>
        <v>#REF!</v>
      </c>
      <c r="J169" s="208" t="e">
        <f>IF('Crisis Indicator Data'!#REF!="No Data",1,IF(#REF!&lt;&gt;"",1,0))</f>
        <v>#REF!</v>
      </c>
      <c r="K169" s="208" t="e">
        <f>IF('Crisis Indicator Data'!#REF!="No Data",1,IF(#REF!&lt;&gt;"",1,0))</f>
        <v>#REF!</v>
      </c>
      <c r="L169" s="208" t="e">
        <f>IF('Crisis Indicator Data'!#REF!="No Data",1,IF(#REF!&lt;&gt;"",1,0))</f>
        <v>#REF!</v>
      </c>
      <c r="M169" s="208" t="e">
        <f>IF('Crisis Indicator Data'!#REF!="No Data",1,IF(#REF!&lt;&gt;"",1,0))</f>
        <v>#REF!</v>
      </c>
      <c r="N169" s="208" t="e">
        <f>IF('Crisis Indicator Data'!#REF!="No Data",1,IF(#REF!&lt;&gt;"",1,0))</f>
        <v>#REF!</v>
      </c>
      <c r="O169" s="208" t="e">
        <f>IF('Crisis Indicator Data'!#REF!="No Data",1,IF(#REF!&lt;&gt;"",1,0))</f>
        <v>#REF!</v>
      </c>
      <c r="P169" s="208" t="e">
        <f>IF('Crisis Indicator Data'!#REF!="No Data",1,IF(#REF!&lt;&gt;"",1,0))</f>
        <v>#REF!</v>
      </c>
      <c r="Q169" s="208" t="e">
        <f>IF('Crisis Indicator Data'!#REF!="No Data",1,IF(#REF!&lt;&gt;"",1,0))</f>
        <v>#REF!</v>
      </c>
      <c r="R169" s="208" t="e">
        <f>IF('Crisis Indicator Data'!#REF!="No Data",1,IF(#REF!&lt;&gt;"",1,0))</f>
        <v>#REF!</v>
      </c>
      <c r="S169" s="208" t="e">
        <f>IF('Crisis Indicator Data'!#REF!="No Data",1,IF(#REF!&lt;&gt;"",1,0))</f>
        <v>#REF!</v>
      </c>
      <c r="T169" s="208" t="e">
        <f>IF('Crisis Indicator Data'!#REF!="No Data",1,IF(#REF!&lt;&gt;"",1,0))</f>
        <v>#REF!</v>
      </c>
      <c r="U169" s="208" t="e">
        <f>IF('Crisis Indicator Data'!#REF!="No Data",1,IF(#REF!&lt;&gt;"",1,0))</f>
        <v>#REF!</v>
      </c>
      <c r="V169" s="208" t="e">
        <f>IF('Crisis Indicator Data'!#REF!="No Data",1,IF(#REF!&lt;&gt;"",1,0))</f>
        <v>#REF!</v>
      </c>
      <c r="W169" s="208" t="e">
        <f>IF('Crisis Indicator Data'!#REF!="No Data",1,IF(#REF!&lt;&gt;"",1,0))</f>
        <v>#REF!</v>
      </c>
      <c r="X169" s="208" t="e">
        <f>IF('Crisis Indicator Data'!#REF!="No Data",1,IF(#REF!&lt;&gt;"",1,0))</f>
        <v>#REF!</v>
      </c>
      <c r="Y169" s="208" t="e">
        <f>IF('Crisis Indicator Data'!#REF!="No Data",1,IF(#REF!&lt;&gt;"",1,0))</f>
        <v>#REF!</v>
      </c>
      <c r="Z169" s="208" t="e">
        <f>IF('Crisis Indicator Data'!#REF!="No Data",1,IF(#REF!&lt;&gt;"",1,0))</f>
        <v>#REF!</v>
      </c>
      <c r="AA169" s="208" t="e">
        <f>IF('Crisis Indicator Data'!#REF!="No Data",1,IF(#REF!&lt;&gt;"",1,0))</f>
        <v>#REF!</v>
      </c>
      <c r="AB169" s="208" t="e">
        <f>IF('Crisis Indicator Data'!#REF!="No Data",1,IF(#REF!&lt;&gt;"",1,0))</f>
        <v>#REF!</v>
      </c>
      <c r="AC169" s="208" t="e">
        <f>IF('Crisis Indicator Data'!#REF!="No Data",1,IF(#REF!&lt;&gt;"",1,0))</f>
        <v>#REF!</v>
      </c>
      <c r="AD169" s="208" t="e">
        <f>IF('Crisis Indicator Data'!#REF!="No Data",1,IF(#REF!&lt;&gt;"",1,0))</f>
        <v>#REF!</v>
      </c>
      <c r="AE169" s="208" t="e">
        <f>IF('Crisis Indicator Data'!#REF!="No Data",1,IF(#REF!&lt;&gt;"",1,0))</f>
        <v>#REF!</v>
      </c>
      <c r="AF169" s="208" t="e">
        <f>IF('Crisis Indicator Data'!#REF!="No Data",1,IF(#REF!&lt;&gt;"",1,0))</f>
        <v>#REF!</v>
      </c>
      <c r="AG169" s="208" t="e">
        <f>IF('Crisis Indicator Data'!#REF!="No Data",1,IF(#REF!&lt;&gt;"",1,0))</f>
        <v>#REF!</v>
      </c>
      <c r="AH169" s="208" t="e">
        <f>IF('Crisis Indicator Data'!#REF!="No Data",1,IF(#REF!&lt;&gt;"",1,0))</f>
        <v>#REF!</v>
      </c>
      <c r="AI169" s="208" t="e">
        <f>IF('Crisis Indicator Data'!#REF!="No Data",1,IF(#REF!&lt;&gt;"",1,0))</f>
        <v>#REF!</v>
      </c>
      <c r="AJ169" s="208" t="e">
        <f>IF('Crisis Indicator Data'!#REF!="No Data",1,IF(#REF!&lt;&gt;"",1,0))</f>
        <v>#REF!</v>
      </c>
      <c r="AK169" s="208" t="e">
        <f>IF('Crisis Indicator Data'!#REF!="No Data",1,IF(#REF!&lt;&gt;"",1,0))</f>
        <v>#REF!</v>
      </c>
      <c r="AL169" s="208" t="e">
        <f>IF('Crisis Indicator Data'!#REF!="No Data",1,IF(#REF!&lt;&gt;"",1,0))</f>
        <v>#REF!</v>
      </c>
      <c r="AM169" s="208" t="e">
        <f>IF('Crisis Indicator Data'!#REF!="No Data",1,IF(#REF!&lt;&gt;"",1,0))</f>
        <v>#REF!</v>
      </c>
      <c r="AN169" s="208" t="e">
        <f>IF('Crisis Indicator Data'!#REF!="No Data",1,IF(#REF!&lt;&gt;"",1,0))</f>
        <v>#REF!</v>
      </c>
      <c r="AO169" s="208" t="e">
        <f>IF('Crisis Indicator Data'!#REF!="No Data",1,IF(#REF!&lt;&gt;"",1,0))</f>
        <v>#REF!</v>
      </c>
      <c r="AP169" s="208" t="e">
        <f>IF('Crisis Indicator Data'!#REF!="No Data",1,IF(#REF!&lt;&gt;"",1,0))</f>
        <v>#REF!</v>
      </c>
      <c r="AQ169" s="208" t="e">
        <f>IF('Crisis Indicator Data'!#REF!="No Data",1,IF(#REF!&lt;&gt;"",1,0))</f>
        <v>#REF!</v>
      </c>
      <c r="AR169" s="208" t="e">
        <f>IF('Crisis Indicator Data'!#REF!="No Data",1,IF(#REF!&lt;&gt;"",1,0))</f>
        <v>#REF!</v>
      </c>
      <c r="AS169" s="208" t="e">
        <f>IF('Crisis Indicator Data'!#REF!="No Data",1,IF(#REF!&lt;&gt;"",1,0))</f>
        <v>#REF!</v>
      </c>
      <c r="AT169" s="208" t="e">
        <f>IF('Crisis Indicator Data'!#REF!="No Data",1,IF(#REF!&lt;&gt;"",1,0))</f>
        <v>#REF!</v>
      </c>
      <c r="AU169" s="208" t="e">
        <f>IF('Crisis Indicator Data'!#REF!="No Data",1,IF(#REF!&lt;&gt;"",1,0))</f>
        <v>#REF!</v>
      </c>
      <c r="AV169" s="208" t="e">
        <f>IF('Crisis Indicator Data'!#REF!="No Data",1,IF(#REF!&lt;&gt;"",1,0))</f>
        <v>#REF!</v>
      </c>
      <c r="AW169" s="208" t="e">
        <f>IF('Crisis Indicator Data'!#REF!="No Data",1,IF(#REF!&lt;&gt;"",1,0))</f>
        <v>#REF!</v>
      </c>
      <c r="AX169" s="208" t="e">
        <f>IF('Crisis Indicator Data'!#REF!="No Data",1,IF(#REF!&lt;&gt;"",1,0))</f>
        <v>#REF!</v>
      </c>
      <c r="AY169" s="208" t="e">
        <f>IF('Crisis Indicator Data'!#REF!="No Data",1,IF(#REF!&lt;&gt;"",1,0))</f>
        <v>#REF!</v>
      </c>
      <c r="AZ169" s="208" t="e">
        <f>IF('Crisis Indicator Data'!#REF!="No Data",1,IF(#REF!&lt;&gt;"",1,0))</f>
        <v>#REF!</v>
      </c>
      <c r="BA169" t="e">
        <f t="shared" si="10"/>
        <v>#REF!</v>
      </c>
      <c r="BB169" s="22" t="e">
        <f t="shared" si="11"/>
        <v>#REF!</v>
      </c>
    </row>
    <row r="170" spans="1:54" x14ac:dyDescent="0.35">
      <c r="A170" t="s">
        <v>7641</v>
      </c>
      <c r="B170" s="208" t="e">
        <f>IF('Crisis Indicator Data'!#REF!="No Data",1,IF(#REF!&lt;&gt;"",1,0))</f>
        <v>#REF!</v>
      </c>
      <c r="C170" s="208" t="e">
        <f>IF('Crisis Indicator Data'!#REF!="No Data",1,IF(#REF!&lt;&gt;"",1,0))</f>
        <v>#REF!</v>
      </c>
      <c r="D170" s="208" t="e">
        <f>IF('Crisis Indicator Data'!#REF!="No Data",1,IF(#REF!&lt;&gt;"",1,0))</f>
        <v>#REF!</v>
      </c>
      <c r="E170" s="208" t="e">
        <f>IF('Crisis Indicator Data'!#REF!="No Data",1,IF(#REF!&lt;&gt;"",1,0))</f>
        <v>#REF!</v>
      </c>
      <c r="F170" s="208" t="e">
        <f>IF('Crisis Indicator Data'!#REF!="No Data",1,IF(#REF!&lt;&gt;"",1,0))</f>
        <v>#REF!</v>
      </c>
      <c r="G170" s="208" t="e">
        <f>IF('Crisis Indicator Data'!#REF!="No Data",1,IF(#REF!&lt;&gt;"",1,0))</f>
        <v>#REF!</v>
      </c>
      <c r="H170" s="208" t="e">
        <f>IF('Crisis Indicator Data'!#REF!="No Data",1,IF(#REF!&lt;&gt;"",1,0))</f>
        <v>#REF!</v>
      </c>
      <c r="I170" s="208" t="e">
        <f>IF('Crisis Indicator Data'!#REF!="No Data",1,IF(#REF!&lt;&gt;"",1,0))</f>
        <v>#REF!</v>
      </c>
      <c r="J170" s="208" t="e">
        <f>IF('Crisis Indicator Data'!#REF!="No Data",1,IF(#REF!&lt;&gt;"",1,0))</f>
        <v>#REF!</v>
      </c>
      <c r="K170" s="208" t="e">
        <f>IF('Crisis Indicator Data'!#REF!="No Data",1,IF(#REF!&lt;&gt;"",1,0))</f>
        <v>#REF!</v>
      </c>
      <c r="L170" s="208" t="e">
        <f>IF('Crisis Indicator Data'!#REF!="No Data",1,IF(#REF!&lt;&gt;"",1,0))</f>
        <v>#REF!</v>
      </c>
      <c r="M170" s="208" t="e">
        <f>IF('Crisis Indicator Data'!#REF!="No Data",1,IF(#REF!&lt;&gt;"",1,0))</f>
        <v>#REF!</v>
      </c>
      <c r="N170" s="208" t="e">
        <f>IF('Crisis Indicator Data'!#REF!="No Data",1,IF(#REF!&lt;&gt;"",1,0))</f>
        <v>#REF!</v>
      </c>
      <c r="O170" s="208" t="e">
        <f>IF('Crisis Indicator Data'!#REF!="No Data",1,IF(#REF!&lt;&gt;"",1,0))</f>
        <v>#REF!</v>
      </c>
      <c r="P170" s="208" t="e">
        <f>IF('Crisis Indicator Data'!#REF!="No Data",1,IF(#REF!&lt;&gt;"",1,0))</f>
        <v>#REF!</v>
      </c>
      <c r="Q170" s="208" t="e">
        <f>IF('Crisis Indicator Data'!#REF!="No Data",1,IF(#REF!&lt;&gt;"",1,0))</f>
        <v>#REF!</v>
      </c>
      <c r="R170" s="208" t="e">
        <f>IF('Crisis Indicator Data'!#REF!="No Data",1,IF(#REF!&lt;&gt;"",1,0))</f>
        <v>#REF!</v>
      </c>
      <c r="S170" s="208" t="e">
        <f>IF('Crisis Indicator Data'!#REF!="No Data",1,IF(#REF!&lt;&gt;"",1,0))</f>
        <v>#REF!</v>
      </c>
      <c r="T170" s="208" t="e">
        <f>IF('Crisis Indicator Data'!#REF!="No Data",1,IF(#REF!&lt;&gt;"",1,0))</f>
        <v>#REF!</v>
      </c>
      <c r="U170" s="208" t="e">
        <f>IF('Crisis Indicator Data'!#REF!="No Data",1,IF(#REF!&lt;&gt;"",1,0))</f>
        <v>#REF!</v>
      </c>
      <c r="V170" s="208" t="e">
        <f>IF('Crisis Indicator Data'!#REF!="No Data",1,IF(#REF!&lt;&gt;"",1,0))</f>
        <v>#REF!</v>
      </c>
      <c r="W170" s="208" t="e">
        <f>IF('Crisis Indicator Data'!#REF!="No Data",1,IF(#REF!&lt;&gt;"",1,0))</f>
        <v>#REF!</v>
      </c>
      <c r="X170" s="208" t="e">
        <f>IF('Crisis Indicator Data'!#REF!="No Data",1,IF(#REF!&lt;&gt;"",1,0))</f>
        <v>#REF!</v>
      </c>
      <c r="Y170" s="208" t="e">
        <f>IF('Crisis Indicator Data'!#REF!="No Data",1,IF(#REF!&lt;&gt;"",1,0))</f>
        <v>#REF!</v>
      </c>
      <c r="Z170" s="208" t="e">
        <f>IF('Crisis Indicator Data'!#REF!="No Data",1,IF(#REF!&lt;&gt;"",1,0))</f>
        <v>#REF!</v>
      </c>
      <c r="AA170" s="208" t="e">
        <f>IF('Crisis Indicator Data'!#REF!="No Data",1,IF(#REF!&lt;&gt;"",1,0))</f>
        <v>#REF!</v>
      </c>
      <c r="AB170" s="208" t="e">
        <f>IF('Crisis Indicator Data'!#REF!="No Data",1,IF(#REF!&lt;&gt;"",1,0))</f>
        <v>#REF!</v>
      </c>
      <c r="AC170" s="208" t="e">
        <f>IF('Crisis Indicator Data'!#REF!="No Data",1,IF(#REF!&lt;&gt;"",1,0))</f>
        <v>#REF!</v>
      </c>
      <c r="AD170" s="208" t="e">
        <f>IF('Crisis Indicator Data'!#REF!="No Data",1,IF(#REF!&lt;&gt;"",1,0))</f>
        <v>#REF!</v>
      </c>
      <c r="AE170" s="208" t="e">
        <f>IF('Crisis Indicator Data'!#REF!="No Data",1,IF(#REF!&lt;&gt;"",1,0))</f>
        <v>#REF!</v>
      </c>
      <c r="AF170" s="208" t="e">
        <f>IF('Crisis Indicator Data'!#REF!="No Data",1,IF(#REF!&lt;&gt;"",1,0))</f>
        <v>#REF!</v>
      </c>
      <c r="AG170" s="208" t="e">
        <f>IF('Crisis Indicator Data'!#REF!="No Data",1,IF(#REF!&lt;&gt;"",1,0))</f>
        <v>#REF!</v>
      </c>
      <c r="AH170" s="208" t="e">
        <f>IF('Crisis Indicator Data'!#REF!="No Data",1,IF(#REF!&lt;&gt;"",1,0))</f>
        <v>#REF!</v>
      </c>
      <c r="AI170" s="208" t="e">
        <f>IF('Crisis Indicator Data'!#REF!="No Data",1,IF(#REF!&lt;&gt;"",1,0))</f>
        <v>#REF!</v>
      </c>
      <c r="AJ170" s="208" t="e">
        <f>IF('Crisis Indicator Data'!#REF!="No Data",1,IF(#REF!&lt;&gt;"",1,0))</f>
        <v>#REF!</v>
      </c>
      <c r="AK170" s="208" t="e">
        <f>IF('Crisis Indicator Data'!#REF!="No Data",1,IF(#REF!&lt;&gt;"",1,0))</f>
        <v>#REF!</v>
      </c>
      <c r="AL170" s="208" t="e">
        <f>IF('Crisis Indicator Data'!#REF!="No Data",1,IF(#REF!&lt;&gt;"",1,0))</f>
        <v>#REF!</v>
      </c>
      <c r="AM170" s="208" t="e">
        <f>IF('Crisis Indicator Data'!#REF!="No Data",1,IF(#REF!&lt;&gt;"",1,0))</f>
        <v>#REF!</v>
      </c>
      <c r="AN170" s="208" t="e">
        <f>IF('Crisis Indicator Data'!#REF!="No Data",1,IF(#REF!&lt;&gt;"",1,0))</f>
        <v>#REF!</v>
      </c>
      <c r="AO170" s="208" t="e">
        <f>IF('Crisis Indicator Data'!#REF!="No Data",1,IF(#REF!&lt;&gt;"",1,0))</f>
        <v>#REF!</v>
      </c>
      <c r="AP170" s="208" t="e">
        <f>IF('Crisis Indicator Data'!#REF!="No Data",1,IF(#REF!&lt;&gt;"",1,0))</f>
        <v>#REF!</v>
      </c>
      <c r="AQ170" s="208" t="e">
        <f>IF('Crisis Indicator Data'!#REF!="No Data",1,IF(#REF!&lt;&gt;"",1,0))</f>
        <v>#REF!</v>
      </c>
      <c r="AR170" s="208" t="e">
        <f>IF('Crisis Indicator Data'!#REF!="No Data",1,IF(#REF!&lt;&gt;"",1,0))</f>
        <v>#REF!</v>
      </c>
      <c r="AS170" s="208" t="e">
        <f>IF('Crisis Indicator Data'!#REF!="No Data",1,IF(#REF!&lt;&gt;"",1,0))</f>
        <v>#REF!</v>
      </c>
      <c r="AT170" s="208" t="e">
        <f>IF('Crisis Indicator Data'!#REF!="No Data",1,IF(#REF!&lt;&gt;"",1,0))</f>
        <v>#REF!</v>
      </c>
      <c r="AU170" s="208" t="e">
        <f>IF('Crisis Indicator Data'!#REF!="No Data",1,IF(#REF!&lt;&gt;"",1,0))</f>
        <v>#REF!</v>
      </c>
      <c r="AV170" s="208" t="e">
        <f>IF('Crisis Indicator Data'!#REF!="No Data",1,IF(#REF!&lt;&gt;"",1,0))</f>
        <v>#REF!</v>
      </c>
      <c r="AW170" s="208" t="e">
        <f>IF('Crisis Indicator Data'!#REF!="No Data",1,IF(#REF!&lt;&gt;"",1,0))</f>
        <v>#REF!</v>
      </c>
      <c r="AX170" s="208" t="e">
        <f>IF('Crisis Indicator Data'!#REF!="No Data",1,IF(#REF!&lt;&gt;"",1,0))</f>
        <v>#REF!</v>
      </c>
      <c r="AY170" s="208" t="e">
        <f>IF('Crisis Indicator Data'!#REF!="No Data",1,IF(#REF!&lt;&gt;"",1,0))</f>
        <v>#REF!</v>
      </c>
      <c r="AZ170" s="208" t="e">
        <f>IF('Crisis Indicator Data'!#REF!="No Data",1,IF(#REF!&lt;&gt;"",1,0))</f>
        <v>#REF!</v>
      </c>
      <c r="BA170" t="e">
        <f t="shared" si="10"/>
        <v>#REF!</v>
      </c>
      <c r="BB170" s="22" t="e">
        <f t="shared" si="11"/>
        <v>#REF!</v>
      </c>
    </row>
    <row r="171" spans="1:54" x14ac:dyDescent="0.35">
      <c r="A171" t="s">
        <v>7532</v>
      </c>
      <c r="B171" s="208" t="e">
        <f>IF('Crisis Indicator Data'!#REF!="No Data",1,IF(#REF!&lt;&gt;"",1,0))</f>
        <v>#REF!</v>
      </c>
      <c r="C171" s="208" t="e">
        <f>IF('Crisis Indicator Data'!#REF!="No Data",1,IF(#REF!&lt;&gt;"",1,0))</f>
        <v>#REF!</v>
      </c>
      <c r="D171" s="208" t="e">
        <f>IF('Crisis Indicator Data'!#REF!="No Data",1,IF(#REF!&lt;&gt;"",1,0))</f>
        <v>#REF!</v>
      </c>
      <c r="E171" s="208" t="e">
        <f>IF('Crisis Indicator Data'!#REF!="No Data",1,IF(#REF!&lt;&gt;"",1,0))</f>
        <v>#REF!</v>
      </c>
      <c r="F171" s="208" t="e">
        <f>IF('Crisis Indicator Data'!#REF!="No Data",1,IF(#REF!&lt;&gt;"",1,0))</f>
        <v>#REF!</v>
      </c>
      <c r="G171" s="208" t="e">
        <f>IF('Crisis Indicator Data'!#REF!="No Data",1,IF(#REF!&lt;&gt;"",1,0))</f>
        <v>#REF!</v>
      </c>
      <c r="H171" s="208" t="e">
        <f>IF('Crisis Indicator Data'!#REF!="No Data",1,IF(#REF!&lt;&gt;"",1,0))</f>
        <v>#REF!</v>
      </c>
      <c r="I171" s="208" t="e">
        <f>IF('Crisis Indicator Data'!#REF!="No Data",1,IF(#REF!&lt;&gt;"",1,0))</f>
        <v>#REF!</v>
      </c>
      <c r="J171" s="208" t="e">
        <f>IF('Crisis Indicator Data'!#REF!="No Data",1,IF(#REF!&lt;&gt;"",1,0))</f>
        <v>#REF!</v>
      </c>
      <c r="K171" s="208" t="e">
        <f>IF('Crisis Indicator Data'!#REF!="No Data",1,IF(#REF!&lt;&gt;"",1,0))</f>
        <v>#REF!</v>
      </c>
      <c r="L171" s="208" t="e">
        <f>IF('Crisis Indicator Data'!#REF!="No Data",1,IF(#REF!&lt;&gt;"",1,0))</f>
        <v>#REF!</v>
      </c>
      <c r="M171" s="208" t="e">
        <f>IF('Crisis Indicator Data'!#REF!="No Data",1,IF(#REF!&lt;&gt;"",1,0))</f>
        <v>#REF!</v>
      </c>
      <c r="N171" s="208" t="e">
        <f>IF('Crisis Indicator Data'!#REF!="No Data",1,IF(#REF!&lt;&gt;"",1,0))</f>
        <v>#REF!</v>
      </c>
      <c r="O171" s="208" t="e">
        <f>IF('Crisis Indicator Data'!#REF!="No Data",1,IF(#REF!&lt;&gt;"",1,0))</f>
        <v>#REF!</v>
      </c>
      <c r="P171" s="208" t="e">
        <f>IF('Crisis Indicator Data'!#REF!="No Data",1,IF(#REF!&lt;&gt;"",1,0))</f>
        <v>#REF!</v>
      </c>
      <c r="Q171" s="208" t="e">
        <f>IF('Crisis Indicator Data'!#REF!="No Data",1,IF(#REF!&lt;&gt;"",1,0))</f>
        <v>#REF!</v>
      </c>
      <c r="R171" s="208" t="e">
        <f>IF('Crisis Indicator Data'!#REF!="No Data",1,IF(#REF!&lt;&gt;"",1,0))</f>
        <v>#REF!</v>
      </c>
      <c r="S171" s="208" t="e">
        <f>IF('Crisis Indicator Data'!#REF!="No Data",1,IF(#REF!&lt;&gt;"",1,0))</f>
        <v>#REF!</v>
      </c>
      <c r="T171" s="208" t="e">
        <f>IF('Crisis Indicator Data'!#REF!="No Data",1,IF(#REF!&lt;&gt;"",1,0))</f>
        <v>#REF!</v>
      </c>
      <c r="U171" s="208" t="e">
        <f>IF('Crisis Indicator Data'!#REF!="No Data",1,IF(#REF!&lt;&gt;"",1,0))</f>
        <v>#REF!</v>
      </c>
      <c r="V171" s="208" t="e">
        <f>IF('Crisis Indicator Data'!#REF!="No Data",1,IF(#REF!&lt;&gt;"",1,0))</f>
        <v>#REF!</v>
      </c>
      <c r="W171" s="208" t="e">
        <f>IF('Crisis Indicator Data'!#REF!="No Data",1,IF(#REF!&lt;&gt;"",1,0))</f>
        <v>#REF!</v>
      </c>
      <c r="X171" s="208" t="e">
        <f>IF('Crisis Indicator Data'!#REF!="No Data",1,IF(#REF!&lt;&gt;"",1,0))</f>
        <v>#REF!</v>
      </c>
      <c r="Y171" s="208" t="e">
        <f>IF('Crisis Indicator Data'!#REF!="No Data",1,IF(#REF!&lt;&gt;"",1,0))</f>
        <v>#REF!</v>
      </c>
      <c r="Z171" s="208" t="e">
        <f>IF('Crisis Indicator Data'!#REF!="No Data",1,IF(#REF!&lt;&gt;"",1,0))</f>
        <v>#REF!</v>
      </c>
      <c r="AA171" s="208" t="e">
        <f>IF('Crisis Indicator Data'!#REF!="No Data",1,IF(#REF!&lt;&gt;"",1,0))</f>
        <v>#REF!</v>
      </c>
      <c r="AB171" s="208" t="e">
        <f>IF('Crisis Indicator Data'!#REF!="No Data",1,IF(#REF!&lt;&gt;"",1,0))</f>
        <v>#REF!</v>
      </c>
      <c r="AC171" s="208" t="e">
        <f>IF('Crisis Indicator Data'!#REF!="No Data",1,IF(#REF!&lt;&gt;"",1,0))</f>
        <v>#REF!</v>
      </c>
      <c r="AD171" s="208" t="e">
        <f>IF('Crisis Indicator Data'!#REF!="No Data",1,IF(#REF!&lt;&gt;"",1,0))</f>
        <v>#REF!</v>
      </c>
      <c r="AE171" s="208" t="e">
        <f>IF('Crisis Indicator Data'!#REF!="No Data",1,IF(#REF!&lt;&gt;"",1,0))</f>
        <v>#REF!</v>
      </c>
      <c r="AF171" s="208" t="e">
        <f>IF('Crisis Indicator Data'!#REF!="No Data",1,IF(#REF!&lt;&gt;"",1,0))</f>
        <v>#REF!</v>
      </c>
      <c r="AG171" s="208" t="e">
        <f>IF('Crisis Indicator Data'!#REF!="No Data",1,IF(#REF!&lt;&gt;"",1,0))</f>
        <v>#REF!</v>
      </c>
      <c r="AH171" s="208" t="e">
        <f>IF('Crisis Indicator Data'!#REF!="No Data",1,IF(#REF!&lt;&gt;"",1,0))</f>
        <v>#REF!</v>
      </c>
      <c r="AI171" s="208" t="e">
        <f>IF('Crisis Indicator Data'!#REF!="No Data",1,IF(#REF!&lt;&gt;"",1,0))</f>
        <v>#REF!</v>
      </c>
      <c r="AJ171" s="208" t="e">
        <f>IF('Crisis Indicator Data'!#REF!="No Data",1,IF(#REF!&lt;&gt;"",1,0))</f>
        <v>#REF!</v>
      </c>
      <c r="AK171" s="208" t="e">
        <f>IF('Crisis Indicator Data'!#REF!="No Data",1,IF(#REF!&lt;&gt;"",1,0))</f>
        <v>#REF!</v>
      </c>
      <c r="AL171" s="208" t="e">
        <f>IF('Crisis Indicator Data'!#REF!="No Data",1,IF(#REF!&lt;&gt;"",1,0))</f>
        <v>#REF!</v>
      </c>
      <c r="AM171" s="208" t="e">
        <f>IF('Crisis Indicator Data'!#REF!="No Data",1,IF(#REF!&lt;&gt;"",1,0))</f>
        <v>#REF!</v>
      </c>
      <c r="AN171" s="208" t="e">
        <f>IF('Crisis Indicator Data'!#REF!="No Data",1,IF(#REF!&lt;&gt;"",1,0))</f>
        <v>#REF!</v>
      </c>
      <c r="AO171" s="208" t="e">
        <f>IF('Crisis Indicator Data'!#REF!="No Data",1,IF(#REF!&lt;&gt;"",1,0))</f>
        <v>#REF!</v>
      </c>
      <c r="AP171" s="208" t="e">
        <f>IF('Crisis Indicator Data'!#REF!="No Data",1,IF(#REF!&lt;&gt;"",1,0))</f>
        <v>#REF!</v>
      </c>
      <c r="AQ171" s="208" t="e">
        <f>IF('Crisis Indicator Data'!#REF!="No Data",1,IF(#REF!&lt;&gt;"",1,0))</f>
        <v>#REF!</v>
      </c>
      <c r="AR171" s="208" t="e">
        <f>IF('Crisis Indicator Data'!#REF!="No Data",1,IF(#REF!&lt;&gt;"",1,0))</f>
        <v>#REF!</v>
      </c>
      <c r="AS171" s="208" t="e">
        <f>IF('Crisis Indicator Data'!#REF!="No Data",1,IF(#REF!&lt;&gt;"",1,0))</f>
        <v>#REF!</v>
      </c>
      <c r="AT171" s="208" t="e">
        <f>IF('Crisis Indicator Data'!#REF!="No Data",1,IF(#REF!&lt;&gt;"",1,0))</f>
        <v>#REF!</v>
      </c>
      <c r="AU171" s="208" t="e">
        <f>IF('Crisis Indicator Data'!#REF!="No Data",1,IF(#REF!&lt;&gt;"",1,0))</f>
        <v>#REF!</v>
      </c>
      <c r="AV171" s="208" t="e">
        <f>IF('Crisis Indicator Data'!#REF!="No Data",1,IF(#REF!&lt;&gt;"",1,0))</f>
        <v>#REF!</v>
      </c>
      <c r="AW171" s="208" t="e">
        <f>IF('Crisis Indicator Data'!#REF!="No Data",1,IF(#REF!&lt;&gt;"",1,0))</f>
        <v>#REF!</v>
      </c>
      <c r="AX171" s="208" t="e">
        <f>IF('Crisis Indicator Data'!#REF!="No Data",1,IF(#REF!&lt;&gt;"",1,0))</f>
        <v>#REF!</v>
      </c>
      <c r="AY171" s="208" t="e">
        <f>IF('Crisis Indicator Data'!#REF!="No Data",1,IF(#REF!&lt;&gt;"",1,0))</f>
        <v>#REF!</v>
      </c>
      <c r="AZ171" s="208" t="e">
        <f>IF('Crisis Indicator Data'!#REF!="No Data",1,IF(#REF!&lt;&gt;"",1,0))</f>
        <v>#REF!</v>
      </c>
      <c r="BA171" t="e">
        <f t="shared" si="10"/>
        <v>#REF!</v>
      </c>
      <c r="BB171" s="22" t="e">
        <f t="shared" si="11"/>
        <v>#REF!</v>
      </c>
    </row>
    <row r="172" spans="1:54" x14ac:dyDescent="0.35">
      <c r="A172" t="s">
        <v>7642</v>
      </c>
      <c r="B172" s="208" t="e">
        <f>IF('Crisis Indicator Data'!#REF!="No Data",1,IF(#REF!&lt;&gt;"",1,0))</f>
        <v>#REF!</v>
      </c>
      <c r="C172" s="208" t="e">
        <f>IF('Crisis Indicator Data'!#REF!="No Data",1,IF(#REF!&lt;&gt;"",1,0))</f>
        <v>#REF!</v>
      </c>
      <c r="D172" s="208" t="e">
        <f>IF('Crisis Indicator Data'!#REF!="No Data",1,IF(#REF!&lt;&gt;"",1,0))</f>
        <v>#REF!</v>
      </c>
      <c r="E172" s="208" t="e">
        <f>IF('Crisis Indicator Data'!#REF!="No Data",1,IF(#REF!&lt;&gt;"",1,0))</f>
        <v>#REF!</v>
      </c>
      <c r="F172" s="208" t="e">
        <f>IF('Crisis Indicator Data'!#REF!="No Data",1,IF(#REF!&lt;&gt;"",1,0))</f>
        <v>#REF!</v>
      </c>
      <c r="G172" s="208" t="e">
        <f>IF('Crisis Indicator Data'!#REF!="No Data",1,IF(#REF!&lt;&gt;"",1,0))</f>
        <v>#REF!</v>
      </c>
      <c r="H172" s="208" t="e">
        <f>IF('Crisis Indicator Data'!#REF!="No Data",1,IF(#REF!&lt;&gt;"",1,0))</f>
        <v>#REF!</v>
      </c>
      <c r="I172" s="208" t="e">
        <f>IF('Crisis Indicator Data'!#REF!="No Data",1,IF(#REF!&lt;&gt;"",1,0))</f>
        <v>#REF!</v>
      </c>
      <c r="J172" s="208" t="e">
        <f>IF('Crisis Indicator Data'!#REF!="No Data",1,IF(#REF!&lt;&gt;"",1,0))</f>
        <v>#REF!</v>
      </c>
      <c r="K172" s="208" t="e">
        <f>IF('Crisis Indicator Data'!#REF!="No Data",1,IF(#REF!&lt;&gt;"",1,0))</f>
        <v>#REF!</v>
      </c>
      <c r="L172" s="208" t="e">
        <f>IF('Crisis Indicator Data'!#REF!="No Data",1,IF(#REF!&lt;&gt;"",1,0))</f>
        <v>#REF!</v>
      </c>
      <c r="M172" s="208" t="e">
        <f>IF('Crisis Indicator Data'!#REF!="No Data",1,IF(#REF!&lt;&gt;"",1,0))</f>
        <v>#REF!</v>
      </c>
      <c r="N172" s="208" t="e">
        <f>IF('Crisis Indicator Data'!#REF!="No Data",1,IF(#REF!&lt;&gt;"",1,0))</f>
        <v>#REF!</v>
      </c>
      <c r="O172" s="208" t="e">
        <f>IF('Crisis Indicator Data'!#REF!="No Data",1,IF(#REF!&lt;&gt;"",1,0))</f>
        <v>#REF!</v>
      </c>
      <c r="P172" s="208" t="e">
        <f>IF('Crisis Indicator Data'!#REF!="No Data",1,IF(#REF!&lt;&gt;"",1,0))</f>
        <v>#REF!</v>
      </c>
      <c r="Q172" s="208" t="e">
        <f>IF('Crisis Indicator Data'!#REF!="No Data",1,IF(#REF!&lt;&gt;"",1,0))</f>
        <v>#REF!</v>
      </c>
      <c r="R172" s="208" t="e">
        <f>IF('Crisis Indicator Data'!#REF!="No Data",1,IF(#REF!&lt;&gt;"",1,0))</f>
        <v>#REF!</v>
      </c>
      <c r="S172" s="208" t="e">
        <f>IF('Crisis Indicator Data'!#REF!="No Data",1,IF(#REF!&lt;&gt;"",1,0))</f>
        <v>#REF!</v>
      </c>
      <c r="T172" s="208" t="e">
        <f>IF('Crisis Indicator Data'!#REF!="No Data",1,IF(#REF!&lt;&gt;"",1,0))</f>
        <v>#REF!</v>
      </c>
      <c r="U172" s="208" t="e">
        <f>IF('Crisis Indicator Data'!#REF!="No Data",1,IF(#REF!&lt;&gt;"",1,0))</f>
        <v>#REF!</v>
      </c>
      <c r="V172" s="208" t="e">
        <f>IF('Crisis Indicator Data'!#REF!="No Data",1,IF(#REF!&lt;&gt;"",1,0))</f>
        <v>#REF!</v>
      </c>
      <c r="W172" s="208" t="e">
        <f>IF('Crisis Indicator Data'!#REF!="No Data",1,IF(#REF!&lt;&gt;"",1,0))</f>
        <v>#REF!</v>
      </c>
      <c r="X172" s="208" t="e">
        <f>IF('Crisis Indicator Data'!#REF!="No Data",1,IF(#REF!&lt;&gt;"",1,0))</f>
        <v>#REF!</v>
      </c>
      <c r="Y172" s="208" t="e">
        <f>IF('Crisis Indicator Data'!#REF!="No Data",1,IF(#REF!&lt;&gt;"",1,0))</f>
        <v>#REF!</v>
      </c>
      <c r="Z172" s="208" t="e">
        <f>IF('Crisis Indicator Data'!#REF!="No Data",1,IF(#REF!&lt;&gt;"",1,0))</f>
        <v>#REF!</v>
      </c>
      <c r="AA172" s="208" t="e">
        <f>IF('Crisis Indicator Data'!#REF!="No Data",1,IF(#REF!&lt;&gt;"",1,0))</f>
        <v>#REF!</v>
      </c>
      <c r="AB172" s="208" t="e">
        <f>IF('Crisis Indicator Data'!#REF!="No Data",1,IF(#REF!&lt;&gt;"",1,0))</f>
        <v>#REF!</v>
      </c>
      <c r="AC172" s="208" t="e">
        <f>IF('Crisis Indicator Data'!#REF!="No Data",1,IF(#REF!&lt;&gt;"",1,0))</f>
        <v>#REF!</v>
      </c>
      <c r="AD172" s="208" t="e">
        <f>IF('Crisis Indicator Data'!#REF!="No Data",1,IF(#REF!&lt;&gt;"",1,0))</f>
        <v>#REF!</v>
      </c>
      <c r="AE172" s="208" t="e">
        <f>IF('Crisis Indicator Data'!#REF!="No Data",1,IF(#REF!&lt;&gt;"",1,0))</f>
        <v>#REF!</v>
      </c>
      <c r="AF172" s="208" t="e">
        <f>IF('Crisis Indicator Data'!#REF!="No Data",1,IF(#REF!&lt;&gt;"",1,0))</f>
        <v>#REF!</v>
      </c>
      <c r="AG172" s="208" t="e">
        <f>IF('Crisis Indicator Data'!#REF!="No Data",1,IF(#REF!&lt;&gt;"",1,0))</f>
        <v>#REF!</v>
      </c>
      <c r="AH172" s="208" t="e">
        <f>IF('Crisis Indicator Data'!#REF!="No Data",1,IF(#REF!&lt;&gt;"",1,0))</f>
        <v>#REF!</v>
      </c>
      <c r="AI172" s="208" t="e">
        <f>IF('Crisis Indicator Data'!#REF!="No Data",1,IF(#REF!&lt;&gt;"",1,0))</f>
        <v>#REF!</v>
      </c>
      <c r="AJ172" s="208" t="e">
        <f>IF('Crisis Indicator Data'!#REF!="No Data",1,IF(#REF!&lt;&gt;"",1,0))</f>
        <v>#REF!</v>
      </c>
      <c r="AK172" s="208" t="e">
        <f>IF('Crisis Indicator Data'!#REF!="No Data",1,IF(#REF!&lt;&gt;"",1,0))</f>
        <v>#REF!</v>
      </c>
      <c r="AL172" s="208" t="e">
        <f>IF('Crisis Indicator Data'!#REF!="No Data",1,IF(#REF!&lt;&gt;"",1,0))</f>
        <v>#REF!</v>
      </c>
      <c r="AM172" s="208" t="e">
        <f>IF('Crisis Indicator Data'!#REF!="No Data",1,IF(#REF!&lt;&gt;"",1,0))</f>
        <v>#REF!</v>
      </c>
      <c r="AN172" s="208" t="e">
        <f>IF('Crisis Indicator Data'!#REF!="No Data",1,IF(#REF!&lt;&gt;"",1,0))</f>
        <v>#REF!</v>
      </c>
      <c r="AO172" s="208" t="e">
        <f>IF('Crisis Indicator Data'!#REF!="No Data",1,IF(#REF!&lt;&gt;"",1,0))</f>
        <v>#REF!</v>
      </c>
      <c r="AP172" s="208" t="e">
        <f>IF('Crisis Indicator Data'!#REF!="No Data",1,IF(#REF!&lt;&gt;"",1,0))</f>
        <v>#REF!</v>
      </c>
      <c r="AQ172" s="208" t="e">
        <f>IF('Crisis Indicator Data'!#REF!="No Data",1,IF(#REF!&lt;&gt;"",1,0))</f>
        <v>#REF!</v>
      </c>
      <c r="AR172" s="208" t="e">
        <f>IF('Crisis Indicator Data'!#REF!="No Data",1,IF(#REF!&lt;&gt;"",1,0))</f>
        <v>#REF!</v>
      </c>
      <c r="AS172" s="208" t="e">
        <f>IF('Crisis Indicator Data'!#REF!="No Data",1,IF(#REF!&lt;&gt;"",1,0))</f>
        <v>#REF!</v>
      </c>
      <c r="AT172" s="208" t="e">
        <f>IF('Crisis Indicator Data'!#REF!="No Data",1,IF(#REF!&lt;&gt;"",1,0))</f>
        <v>#REF!</v>
      </c>
      <c r="AU172" s="208" t="e">
        <f>IF('Crisis Indicator Data'!#REF!="No Data",1,IF(#REF!&lt;&gt;"",1,0))</f>
        <v>#REF!</v>
      </c>
      <c r="AV172" s="208" t="e">
        <f>IF('Crisis Indicator Data'!#REF!="No Data",1,IF(#REF!&lt;&gt;"",1,0))</f>
        <v>#REF!</v>
      </c>
      <c r="AW172" s="208" t="e">
        <f>IF('Crisis Indicator Data'!#REF!="No Data",1,IF(#REF!&lt;&gt;"",1,0))</f>
        <v>#REF!</v>
      </c>
      <c r="AX172" s="208" t="e">
        <f>IF('Crisis Indicator Data'!#REF!="No Data",1,IF(#REF!&lt;&gt;"",1,0))</f>
        <v>#REF!</v>
      </c>
      <c r="AY172" s="208" t="e">
        <f>IF('Crisis Indicator Data'!#REF!="No Data",1,IF(#REF!&lt;&gt;"",1,0))</f>
        <v>#REF!</v>
      </c>
      <c r="AZ172" s="208" t="e">
        <f>IF('Crisis Indicator Data'!#REF!="No Data",1,IF(#REF!&lt;&gt;"",1,0))</f>
        <v>#REF!</v>
      </c>
      <c r="BA172" t="e">
        <f t="shared" si="10"/>
        <v>#REF!</v>
      </c>
      <c r="BB172" s="22" t="e">
        <f t="shared" si="11"/>
        <v>#REF!</v>
      </c>
    </row>
    <row r="173" spans="1:54" x14ac:dyDescent="0.35">
      <c r="A173" t="s">
        <v>7644</v>
      </c>
      <c r="B173" s="208" t="e">
        <f>IF('Crisis Indicator Data'!#REF!="No Data",1,IF(#REF!&lt;&gt;"",1,0))</f>
        <v>#REF!</v>
      </c>
      <c r="C173" s="208" t="e">
        <f>IF('Crisis Indicator Data'!#REF!="No Data",1,IF(#REF!&lt;&gt;"",1,0))</f>
        <v>#REF!</v>
      </c>
      <c r="D173" s="208" t="e">
        <f>IF('Crisis Indicator Data'!#REF!="No Data",1,IF(#REF!&lt;&gt;"",1,0))</f>
        <v>#REF!</v>
      </c>
      <c r="E173" s="208" t="e">
        <f>IF('Crisis Indicator Data'!#REF!="No Data",1,IF(#REF!&lt;&gt;"",1,0))</f>
        <v>#REF!</v>
      </c>
      <c r="F173" s="208" t="e">
        <f>IF('Crisis Indicator Data'!#REF!="No Data",1,IF(#REF!&lt;&gt;"",1,0))</f>
        <v>#REF!</v>
      </c>
      <c r="G173" s="208" t="e">
        <f>IF('Crisis Indicator Data'!#REF!="No Data",1,IF(#REF!&lt;&gt;"",1,0))</f>
        <v>#REF!</v>
      </c>
      <c r="H173" s="208" t="e">
        <f>IF('Crisis Indicator Data'!#REF!="No Data",1,IF(#REF!&lt;&gt;"",1,0))</f>
        <v>#REF!</v>
      </c>
      <c r="I173" s="208" t="e">
        <f>IF('Crisis Indicator Data'!#REF!="No Data",1,IF(#REF!&lt;&gt;"",1,0))</f>
        <v>#REF!</v>
      </c>
      <c r="J173" s="208" t="e">
        <f>IF('Crisis Indicator Data'!#REF!="No Data",1,IF(#REF!&lt;&gt;"",1,0))</f>
        <v>#REF!</v>
      </c>
      <c r="K173" s="208" t="e">
        <f>IF('Crisis Indicator Data'!#REF!="No Data",1,IF(#REF!&lt;&gt;"",1,0))</f>
        <v>#REF!</v>
      </c>
      <c r="L173" s="208" t="e">
        <f>IF('Crisis Indicator Data'!#REF!="No Data",1,IF(#REF!&lt;&gt;"",1,0))</f>
        <v>#REF!</v>
      </c>
      <c r="M173" s="208" t="e">
        <f>IF('Crisis Indicator Data'!#REF!="No Data",1,IF(#REF!&lt;&gt;"",1,0))</f>
        <v>#REF!</v>
      </c>
      <c r="N173" s="208" t="e">
        <f>IF('Crisis Indicator Data'!#REF!="No Data",1,IF(#REF!&lt;&gt;"",1,0))</f>
        <v>#REF!</v>
      </c>
      <c r="O173" s="208" t="e">
        <f>IF('Crisis Indicator Data'!#REF!="No Data",1,IF(#REF!&lt;&gt;"",1,0))</f>
        <v>#REF!</v>
      </c>
      <c r="P173" s="208" t="e">
        <f>IF('Crisis Indicator Data'!#REF!="No Data",1,IF(#REF!&lt;&gt;"",1,0))</f>
        <v>#REF!</v>
      </c>
      <c r="Q173" s="208" t="e">
        <f>IF('Crisis Indicator Data'!#REF!="No Data",1,IF(#REF!&lt;&gt;"",1,0))</f>
        <v>#REF!</v>
      </c>
      <c r="R173" s="208" t="e">
        <f>IF('Crisis Indicator Data'!#REF!="No Data",1,IF(#REF!&lt;&gt;"",1,0))</f>
        <v>#REF!</v>
      </c>
      <c r="S173" s="208" t="e">
        <f>IF('Crisis Indicator Data'!#REF!="No Data",1,IF(#REF!&lt;&gt;"",1,0))</f>
        <v>#REF!</v>
      </c>
      <c r="T173" s="208" t="e">
        <f>IF('Crisis Indicator Data'!#REF!="No Data",1,IF(#REF!&lt;&gt;"",1,0))</f>
        <v>#REF!</v>
      </c>
      <c r="U173" s="208" t="e">
        <f>IF('Crisis Indicator Data'!#REF!="No Data",1,IF(#REF!&lt;&gt;"",1,0))</f>
        <v>#REF!</v>
      </c>
      <c r="V173" s="208" t="e">
        <f>IF('Crisis Indicator Data'!#REF!="No Data",1,IF(#REF!&lt;&gt;"",1,0))</f>
        <v>#REF!</v>
      </c>
      <c r="W173" s="208" t="e">
        <f>IF('Crisis Indicator Data'!#REF!="No Data",1,IF(#REF!&lt;&gt;"",1,0))</f>
        <v>#REF!</v>
      </c>
      <c r="X173" s="208" t="e">
        <f>IF('Crisis Indicator Data'!#REF!="No Data",1,IF(#REF!&lt;&gt;"",1,0))</f>
        <v>#REF!</v>
      </c>
      <c r="Y173" s="208" t="e">
        <f>IF('Crisis Indicator Data'!#REF!="No Data",1,IF(#REF!&lt;&gt;"",1,0))</f>
        <v>#REF!</v>
      </c>
      <c r="Z173" s="208" t="e">
        <f>IF('Crisis Indicator Data'!#REF!="No Data",1,IF(#REF!&lt;&gt;"",1,0))</f>
        <v>#REF!</v>
      </c>
      <c r="AA173" s="208" t="e">
        <f>IF('Crisis Indicator Data'!#REF!="No Data",1,IF(#REF!&lt;&gt;"",1,0))</f>
        <v>#REF!</v>
      </c>
      <c r="AB173" s="208" t="e">
        <f>IF('Crisis Indicator Data'!#REF!="No Data",1,IF(#REF!&lt;&gt;"",1,0))</f>
        <v>#REF!</v>
      </c>
      <c r="AC173" s="208" t="e">
        <f>IF('Crisis Indicator Data'!#REF!="No Data",1,IF(#REF!&lt;&gt;"",1,0))</f>
        <v>#REF!</v>
      </c>
      <c r="AD173" s="208" t="e">
        <f>IF('Crisis Indicator Data'!#REF!="No Data",1,IF(#REF!&lt;&gt;"",1,0))</f>
        <v>#REF!</v>
      </c>
      <c r="AE173" s="208" t="e">
        <f>IF('Crisis Indicator Data'!#REF!="No Data",1,IF(#REF!&lt;&gt;"",1,0))</f>
        <v>#REF!</v>
      </c>
      <c r="AF173" s="208" t="e">
        <f>IF('Crisis Indicator Data'!#REF!="No Data",1,IF(#REF!&lt;&gt;"",1,0))</f>
        <v>#REF!</v>
      </c>
      <c r="AG173" s="208" t="e">
        <f>IF('Crisis Indicator Data'!#REF!="No Data",1,IF(#REF!&lt;&gt;"",1,0))</f>
        <v>#REF!</v>
      </c>
      <c r="AH173" s="208" t="e">
        <f>IF('Crisis Indicator Data'!#REF!="No Data",1,IF(#REF!&lt;&gt;"",1,0))</f>
        <v>#REF!</v>
      </c>
      <c r="AI173" s="208" t="e">
        <f>IF('Crisis Indicator Data'!#REF!="No Data",1,IF(#REF!&lt;&gt;"",1,0))</f>
        <v>#REF!</v>
      </c>
      <c r="AJ173" s="208" t="e">
        <f>IF('Crisis Indicator Data'!#REF!="No Data",1,IF(#REF!&lt;&gt;"",1,0))</f>
        <v>#REF!</v>
      </c>
      <c r="AK173" s="208" t="e">
        <f>IF('Crisis Indicator Data'!#REF!="No Data",1,IF(#REF!&lt;&gt;"",1,0))</f>
        <v>#REF!</v>
      </c>
      <c r="AL173" s="208" t="e">
        <f>IF('Crisis Indicator Data'!#REF!="No Data",1,IF(#REF!&lt;&gt;"",1,0))</f>
        <v>#REF!</v>
      </c>
      <c r="AM173" s="208" t="e">
        <f>IF('Crisis Indicator Data'!#REF!="No Data",1,IF(#REF!&lt;&gt;"",1,0))</f>
        <v>#REF!</v>
      </c>
      <c r="AN173" s="208" t="e">
        <f>IF('Crisis Indicator Data'!#REF!="No Data",1,IF(#REF!&lt;&gt;"",1,0))</f>
        <v>#REF!</v>
      </c>
      <c r="AO173" s="208" t="e">
        <f>IF('Crisis Indicator Data'!#REF!="No Data",1,IF(#REF!&lt;&gt;"",1,0))</f>
        <v>#REF!</v>
      </c>
      <c r="AP173" s="208" t="e">
        <f>IF('Crisis Indicator Data'!#REF!="No Data",1,IF(#REF!&lt;&gt;"",1,0))</f>
        <v>#REF!</v>
      </c>
      <c r="AQ173" s="208" t="e">
        <f>IF('Crisis Indicator Data'!#REF!="No Data",1,IF(#REF!&lt;&gt;"",1,0))</f>
        <v>#REF!</v>
      </c>
      <c r="AR173" s="208" t="e">
        <f>IF('Crisis Indicator Data'!#REF!="No Data",1,IF(#REF!&lt;&gt;"",1,0))</f>
        <v>#REF!</v>
      </c>
      <c r="AS173" s="208" t="e">
        <f>IF('Crisis Indicator Data'!#REF!="No Data",1,IF(#REF!&lt;&gt;"",1,0))</f>
        <v>#REF!</v>
      </c>
      <c r="AT173" s="208" t="e">
        <f>IF('Crisis Indicator Data'!#REF!="No Data",1,IF(#REF!&lt;&gt;"",1,0))</f>
        <v>#REF!</v>
      </c>
      <c r="AU173" s="208" t="e">
        <f>IF('Crisis Indicator Data'!#REF!="No Data",1,IF(#REF!&lt;&gt;"",1,0))</f>
        <v>#REF!</v>
      </c>
      <c r="AV173" s="208" t="e">
        <f>IF('Crisis Indicator Data'!#REF!="No Data",1,IF(#REF!&lt;&gt;"",1,0))</f>
        <v>#REF!</v>
      </c>
      <c r="AW173" s="208" t="e">
        <f>IF('Crisis Indicator Data'!#REF!="No Data",1,IF(#REF!&lt;&gt;"",1,0))</f>
        <v>#REF!</v>
      </c>
      <c r="AX173" s="208" t="e">
        <f>IF('Crisis Indicator Data'!#REF!="No Data",1,IF(#REF!&lt;&gt;"",1,0))</f>
        <v>#REF!</v>
      </c>
      <c r="AY173" s="208" t="e">
        <f>IF('Crisis Indicator Data'!#REF!="No Data",1,IF(#REF!&lt;&gt;"",1,0))</f>
        <v>#REF!</v>
      </c>
      <c r="AZ173" s="208" t="e">
        <f>IF('Crisis Indicator Data'!#REF!="No Data",1,IF(#REF!&lt;&gt;"",1,0))</f>
        <v>#REF!</v>
      </c>
      <c r="BA173" t="e">
        <f t="shared" si="10"/>
        <v>#REF!</v>
      </c>
      <c r="BB173" s="22" t="e">
        <f t="shared" si="11"/>
        <v>#REF!</v>
      </c>
    </row>
    <row r="174" spans="1:54" x14ac:dyDescent="0.35">
      <c r="A174" t="s">
        <v>7646</v>
      </c>
      <c r="B174" s="208" t="e">
        <f>IF('Crisis Indicator Data'!#REF!="No Data",1,IF(#REF!&lt;&gt;"",1,0))</f>
        <v>#REF!</v>
      </c>
      <c r="C174" s="208" t="e">
        <f>IF('Crisis Indicator Data'!#REF!="No Data",1,IF(#REF!&lt;&gt;"",1,0))</f>
        <v>#REF!</v>
      </c>
      <c r="D174" s="208" t="e">
        <f>IF('Crisis Indicator Data'!#REF!="No Data",1,IF(#REF!&lt;&gt;"",1,0))</f>
        <v>#REF!</v>
      </c>
      <c r="E174" s="208" t="e">
        <f>IF('Crisis Indicator Data'!#REF!="No Data",1,IF(#REF!&lt;&gt;"",1,0))</f>
        <v>#REF!</v>
      </c>
      <c r="F174" s="208" t="e">
        <f>IF('Crisis Indicator Data'!#REF!="No Data",1,IF(#REF!&lt;&gt;"",1,0))</f>
        <v>#REF!</v>
      </c>
      <c r="G174" s="208" t="e">
        <f>IF('Crisis Indicator Data'!#REF!="No Data",1,IF(#REF!&lt;&gt;"",1,0))</f>
        <v>#REF!</v>
      </c>
      <c r="H174" s="208" t="e">
        <f>IF('Crisis Indicator Data'!#REF!="No Data",1,IF(#REF!&lt;&gt;"",1,0))</f>
        <v>#REF!</v>
      </c>
      <c r="I174" s="208" t="e">
        <f>IF('Crisis Indicator Data'!#REF!="No Data",1,IF(#REF!&lt;&gt;"",1,0))</f>
        <v>#REF!</v>
      </c>
      <c r="J174" s="208" t="e">
        <f>IF('Crisis Indicator Data'!#REF!="No Data",1,IF(#REF!&lt;&gt;"",1,0))</f>
        <v>#REF!</v>
      </c>
      <c r="K174" s="208" t="e">
        <f>IF('Crisis Indicator Data'!#REF!="No Data",1,IF(#REF!&lt;&gt;"",1,0))</f>
        <v>#REF!</v>
      </c>
      <c r="L174" s="208" t="e">
        <f>IF('Crisis Indicator Data'!#REF!="No Data",1,IF(#REF!&lt;&gt;"",1,0))</f>
        <v>#REF!</v>
      </c>
      <c r="M174" s="208" t="e">
        <f>IF('Crisis Indicator Data'!#REF!="No Data",1,IF(#REF!&lt;&gt;"",1,0))</f>
        <v>#REF!</v>
      </c>
      <c r="N174" s="208" t="e">
        <f>IF('Crisis Indicator Data'!#REF!="No Data",1,IF(#REF!&lt;&gt;"",1,0))</f>
        <v>#REF!</v>
      </c>
      <c r="O174" s="208" t="e">
        <f>IF('Crisis Indicator Data'!#REF!="No Data",1,IF(#REF!&lt;&gt;"",1,0))</f>
        <v>#REF!</v>
      </c>
      <c r="P174" s="208" t="e">
        <f>IF('Crisis Indicator Data'!#REF!="No Data",1,IF(#REF!&lt;&gt;"",1,0))</f>
        <v>#REF!</v>
      </c>
      <c r="Q174" s="208" t="e">
        <f>IF('Crisis Indicator Data'!#REF!="No Data",1,IF(#REF!&lt;&gt;"",1,0))</f>
        <v>#REF!</v>
      </c>
      <c r="R174" s="208" t="e">
        <f>IF('Crisis Indicator Data'!#REF!="No Data",1,IF(#REF!&lt;&gt;"",1,0))</f>
        <v>#REF!</v>
      </c>
      <c r="S174" s="208" t="e">
        <f>IF('Crisis Indicator Data'!#REF!="No Data",1,IF(#REF!&lt;&gt;"",1,0))</f>
        <v>#REF!</v>
      </c>
      <c r="T174" s="208" t="e">
        <f>IF('Crisis Indicator Data'!#REF!="No Data",1,IF(#REF!&lt;&gt;"",1,0))</f>
        <v>#REF!</v>
      </c>
      <c r="U174" s="208" t="e">
        <f>IF('Crisis Indicator Data'!#REF!="No Data",1,IF(#REF!&lt;&gt;"",1,0))</f>
        <v>#REF!</v>
      </c>
      <c r="V174" s="208" t="e">
        <f>IF('Crisis Indicator Data'!#REF!="No Data",1,IF(#REF!&lt;&gt;"",1,0))</f>
        <v>#REF!</v>
      </c>
      <c r="W174" s="208" t="e">
        <f>IF('Crisis Indicator Data'!#REF!="No Data",1,IF(#REF!&lt;&gt;"",1,0))</f>
        <v>#REF!</v>
      </c>
      <c r="X174" s="208" t="e">
        <f>IF('Crisis Indicator Data'!#REF!="No Data",1,IF(#REF!&lt;&gt;"",1,0))</f>
        <v>#REF!</v>
      </c>
      <c r="Y174" s="208" t="e">
        <f>IF('Crisis Indicator Data'!#REF!="No Data",1,IF(#REF!&lt;&gt;"",1,0))</f>
        <v>#REF!</v>
      </c>
      <c r="Z174" s="208" t="e">
        <f>IF('Crisis Indicator Data'!#REF!="No Data",1,IF(#REF!&lt;&gt;"",1,0))</f>
        <v>#REF!</v>
      </c>
      <c r="AA174" s="208" t="e">
        <f>IF('Crisis Indicator Data'!#REF!="No Data",1,IF(#REF!&lt;&gt;"",1,0))</f>
        <v>#REF!</v>
      </c>
      <c r="AB174" s="208" t="e">
        <f>IF('Crisis Indicator Data'!#REF!="No Data",1,IF(#REF!&lt;&gt;"",1,0))</f>
        <v>#REF!</v>
      </c>
      <c r="AC174" s="208" t="e">
        <f>IF('Crisis Indicator Data'!#REF!="No Data",1,IF(#REF!&lt;&gt;"",1,0))</f>
        <v>#REF!</v>
      </c>
      <c r="AD174" s="208" t="e">
        <f>IF('Crisis Indicator Data'!#REF!="No Data",1,IF(#REF!&lt;&gt;"",1,0))</f>
        <v>#REF!</v>
      </c>
      <c r="AE174" s="208" t="e">
        <f>IF('Crisis Indicator Data'!#REF!="No Data",1,IF(#REF!&lt;&gt;"",1,0))</f>
        <v>#REF!</v>
      </c>
      <c r="AF174" s="208" t="e">
        <f>IF('Crisis Indicator Data'!#REF!="No Data",1,IF(#REF!&lt;&gt;"",1,0))</f>
        <v>#REF!</v>
      </c>
      <c r="AG174" s="208" t="e">
        <f>IF('Crisis Indicator Data'!#REF!="No Data",1,IF(#REF!&lt;&gt;"",1,0))</f>
        <v>#REF!</v>
      </c>
      <c r="AH174" s="208" t="e">
        <f>IF('Crisis Indicator Data'!#REF!="No Data",1,IF(#REF!&lt;&gt;"",1,0))</f>
        <v>#REF!</v>
      </c>
      <c r="AI174" s="208" t="e">
        <f>IF('Crisis Indicator Data'!#REF!="No Data",1,IF(#REF!&lt;&gt;"",1,0))</f>
        <v>#REF!</v>
      </c>
      <c r="AJ174" s="208" t="e">
        <f>IF('Crisis Indicator Data'!#REF!="No Data",1,IF(#REF!&lt;&gt;"",1,0))</f>
        <v>#REF!</v>
      </c>
      <c r="AK174" s="208" t="e">
        <f>IF('Crisis Indicator Data'!#REF!="No Data",1,IF(#REF!&lt;&gt;"",1,0))</f>
        <v>#REF!</v>
      </c>
      <c r="AL174" s="208" t="e">
        <f>IF('Crisis Indicator Data'!#REF!="No Data",1,IF(#REF!&lt;&gt;"",1,0))</f>
        <v>#REF!</v>
      </c>
      <c r="AM174" s="208" t="e">
        <f>IF('Crisis Indicator Data'!#REF!="No Data",1,IF(#REF!&lt;&gt;"",1,0))</f>
        <v>#REF!</v>
      </c>
      <c r="AN174" s="208" t="e">
        <f>IF('Crisis Indicator Data'!#REF!="No Data",1,IF(#REF!&lt;&gt;"",1,0))</f>
        <v>#REF!</v>
      </c>
      <c r="AO174" s="208" t="e">
        <f>IF('Crisis Indicator Data'!#REF!="No Data",1,IF(#REF!&lt;&gt;"",1,0))</f>
        <v>#REF!</v>
      </c>
      <c r="AP174" s="208" t="e">
        <f>IF('Crisis Indicator Data'!#REF!="No Data",1,IF(#REF!&lt;&gt;"",1,0))</f>
        <v>#REF!</v>
      </c>
      <c r="AQ174" s="208" t="e">
        <f>IF('Crisis Indicator Data'!#REF!="No Data",1,IF(#REF!&lt;&gt;"",1,0))</f>
        <v>#REF!</v>
      </c>
      <c r="AR174" s="208" t="e">
        <f>IF('Crisis Indicator Data'!#REF!="No Data",1,IF(#REF!&lt;&gt;"",1,0))</f>
        <v>#REF!</v>
      </c>
      <c r="AS174" s="208" t="e">
        <f>IF('Crisis Indicator Data'!#REF!="No Data",1,IF(#REF!&lt;&gt;"",1,0))</f>
        <v>#REF!</v>
      </c>
      <c r="AT174" s="208" t="e">
        <f>IF('Crisis Indicator Data'!#REF!="No Data",1,IF(#REF!&lt;&gt;"",1,0))</f>
        <v>#REF!</v>
      </c>
      <c r="AU174" s="208" t="e">
        <f>IF('Crisis Indicator Data'!#REF!="No Data",1,IF(#REF!&lt;&gt;"",1,0))</f>
        <v>#REF!</v>
      </c>
      <c r="AV174" s="208" t="e">
        <f>IF('Crisis Indicator Data'!#REF!="No Data",1,IF(#REF!&lt;&gt;"",1,0))</f>
        <v>#REF!</v>
      </c>
      <c r="AW174" s="208" t="e">
        <f>IF('Crisis Indicator Data'!#REF!="No Data",1,IF(#REF!&lt;&gt;"",1,0))</f>
        <v>#REF!</v>
      </c>
      <c r="AX174" s="208" t="e">
        <f>IF('Crisis Indicator Data'!#REF!="No Data",1,IF(#REF!&lt;&gt;"",1,0))</f>
        <v>#REF!</v>
      </c>
      <c r="AY174" s="208" t="e">
        <f>IF('Crisis Indicator Data'!#REF!="No Data",1,IF(#REF!&lt;&gt;"",1,0))</f>
        <v>#REF!</v>
      </c>
      <c r="AZ174" s="208" t="e">
        <f>IF('Crisis Indicator Data'!#REF!="No Data",1,IF(#REF!&lt;&gt;"",1,0))</f>
        <v>#REF!</v>
      </c>
      <c r="BA174" t="e">
        <f t="shared" si="10"/>
        <v>#REF!</v>
      </c>
      <c r="BB174" s="22" t="e">
        <f t="shared" si="11"/>
        <v>#REF!</v>
      </c>
    </row>
    <row r="175" spans="1:54" x14ac:dyDescent="0.35">
      <c r="A175" t="s">
        <v>7647</v>
      </c>
      <c r="B175" s="208" t="e">
        <f>IF('Crisis Indicator Data'!#REF!="No Data",1,IF(#REF!&lt;&gt;"",1,0))</f>
        <v>#REF!</v>
      </c>
      <c r="C175" s="208" t="e">
        <f>IF('Crisis Indicator Data'!#REF!="No Data",1,IF(#REF!&lt;&gt;"",1,0))</f>
        <v>#REF!</v>
      </c>
      <c r="D175" s="208" t="e">
        <f>IF('Crisis Indicator Data'!#REF!="No Data",1,IF(#REF!&lt;&gt;"",1,0))</f>
        <v>#REF!</v>
      </c>
      <c r="E175" s="208" t="e">
        <f>IF('Crisis Indicator Data'!#REF!="No Data",1,IF(#REF!&lt;&gt;"",1,0))</f>
        <v>#REF!</v>
      </c>
      <c r="F175" s="208" t="e">
        <f>IF('Crisis Indicator Data'!#REF!="No Data",1,IF(#REF!&lt;&gt;"",1,0))</f>
        <v>#REF!</v>
      </c>
      <c r="G175" s="208" t="e">
        <f>IF('Crisis Indicator Data'!#REF!="No Data",1,IF(#REF!&lt;&gt;"",1,0))</f>
        <v>#REF!</v>
      </c>
      <c r="H175" s="208" t="e">
        <f>IF('Crisis Indicator Data'!#REF!="No Data",1,IF(#REF!&lt;&gt;"",1,0))</f>
        <v>#REF!</v>
      </c>
      <c r="I175" s="208" t="e">
        <f>IF('Crisis Indicator Data'!#REF!="No Data",1,IF(#REF!&lt;&gt;"",1,0))</f>
        <v>#REF!</v>
      </c>
      <c r="J175" s="208" t="e">
        <f>IF('Crisis Indicator Data'!#REF!="No Data",1,IF(#REF!&lt;&gt;"",1,0))</f>
        <v>#REF!</v>
      </c>
      <c r="K175" s="208" t="e">
        <f>IF('Crisis Indicator Data'!#REF!="No Data",1,IF(#REF!&lt;&gt;"",1,0))</f>
        <v>#REF!</v>
      </c>
      <c r="L175" s="208" t="e">
        <f>IF('Crisis Indicator Data'!#REF!="No Data",1,IF(#REF!&lt;&gt;"",1,0))</f>
        <v>#REF!</v>
      </c>
      <c r="M175" s="208" t="e">
        <f>IF('Crisis Indicator Data'!#REF!="No Data",1,IF(#REF!&lt;&gt;"",1,0))</f>
        <v>#REF!</v>
      </c>
      <c r="N175" s="208" t="e">
        <f>IF('Crisis Indicator Data'!#REF!="No Data",1,IF(#REF!&lt;&gt;"",1,0))</f>
        <v>#REF!</v>
      </c>
      <c r="O175" s="208" t="e">
        <f>IF('Crisis Indicator Data'!#REF!="No Data",1,IF(#REF!&lt;&gt;"",1,0))</f>
        <v>#REF!</v>
      </c>
      <c r="P175" s="208" t="e">
        <f>IF('Crisis Indicator Data'!#REF!="No Data",1,IF(#REF!&lt;&gt;"",1,0))</f>
        <v>#REF!</v>
      </c>
      <c r="Q175" s="208" t="e">
        <f>IF('Crisis Indicator Data'!#REF!="No Data",1,IF(#REF!&lt;&gt;"",1,0))</f>
        <v>#REF!</v>
      </c>
      <c r="R175" s="208" t="e">
        <f>IF('Crisis Indicator Data'!#REF!="No Data",1,IF(#REF!&lt;&gt;"",1,0))</f>
        <v>#REF!</v>
      </c>
      <c r="S175" s="208" t="e">
        <f>IF('Crisis Indicator Data'!#REF!="No Data",1,IF(#REF!&lt;&gt;"",1,0))</f>
        <v>#REF!</v>
      </c>
      <c r="T175" s="208" t="e">
        <f>IF('Crisis Indicator Data'!#REF!="No Data",1,IF(#REF!&lt;&gt;"",1,0))</f>
        <v>#REF!</v>
      </c>
      <c r="U175" s="208" t="e">
        <f>IF('Crisis Indicator Data'!#REF!="No Data",1,IF(#REF!&lt;&gt;"",1,0))</f>
        <v>#REF!</v>
      </c>
      <c r="V175" s="208" t="e">
        <f>IF('Crisis Indicator Data'!#REF!="No Data",1,IF(#REF!&lt;&gt;"",1,0))</f>
        <v>#REF!</v>
      </c>
      <c r="W175" s="208" t="e">
        <f>IF('Crisis Indicator Data'!#REF!="No Data",1,IF(#REF!&lt;&gt;"",1,0))</f>
        <v>#REF!</v>
      </c>
      <c r="X175" s="208" t="e">
        <f>IF('Crisis Indicator Data'!#REF!="No Data",1,IF(#REF!&lt;&gt;"",1,0))</f>
        <v>#REF!</v>
      </c>
      <c r="Y175" s="208" t="e">
        <f>IF('Crisis Indicator Data'!#REF!="No Data",1,IF(#REF!&lt;&gt;"",1,0))</f>
        <v>#REF!</v>
      </c>
      <c r="Z175" s="208" t="e">
        <f>IF('Crisis Indicator Data'!#REF!="No Data",1,IF(#REF!&lt;&gt;"",1,0))</f>
        <v>#REF!</v>
      </c>
      <c r="AA175" s="208" t="e">
        <f>IF('Crisis Indicator Data'!#REF!="No Data",1,IF(#REF!&lt;&gt;"",1,0))</f>
        <v>#REF!</v>
      </c>
      <c r="AB175" s="208" t="e">
        <f>IF('Crisis Indicator Data'!#REF!="No Data",1,IF(#REF!&lt;&gt;"",1,0))</f>
        <v>#REF!</v>
      </c>
      <c r="AC175" s="208" t="e">
        <f>IF('Crisis Indicator Data'!#REF!="No Data",1,IF(#REF!&lt;&gt;"",1,0))</f>
        <v>#REF!</v>
      </c>
      <c r="AD175" s="208" t="e">
        <f>IF('Crisis Indicator Data'!#REF!="No Data",1,IF(#REF!&lt;&gt;"",1,0))</f>
        <v>#REF!</v>
      </c>
      <c r="AE175" s="208" t="e">
        <f>IF('Crisis Indicator Data'!#REF!="No Data",1,IF(#REF!&lt;&gt;"",1,0))</f>
        <v>#REF!</v>
      </c>
      <c r="AF175" s="208" t="e">
        <f>IF('Crisis Indicator Data'!#REF!="No Data",1,IF(#REF!&lt;&gt;"",1,0))</f>
        <v>#REF!</v>
      </c>
      <c r="AG175" s="208" t="e">
        <f>IF('Crisis Indicator Data'!#REF!="No Data",1,IF(#REF!&lt;&gt;"",1,0))</f>
        <v>#REF!</v>
      </c>
      <c r="AH175" s="208" t="e">
        <f>IF('Crisis Indicator Data'!#REF!="No Data",1,IF(#REF!&lt;&gt;"",1,0))</f>
        <v>#REF!</v>
      </c>
      <c r="AI175" s="208" t="e">
        <f>IF('Crisis Indicator Data'!#REF!="No Data",1,IF(#REF!&lt;&gt;"",1,0))</f>
        <v>#REF!</v>
      </c>
      <c r="AJ175" s="208" t="e">
        <f>IF('Crisis Indicator Data'!#REF!="No Data",1,IF(#REF!&lt;&gt;"",1,0))</f>
        <v>#REF!</v>
      </c>
      <c r="AK175" s="208" t="e">
        <f>IF('Crisis Indicator Data'!#REF!="No Data",1,IF(#REF!&lt;&gt;"",1,0))</f>
        <v>#REF!</v>
      </c>
      <c r="AL175" s="208" t="e">
        <f>IF('Crisis Indicator Data'!#REF!="No Data",1,IF(#REF!&lt;&gt;"",1,0))</f>
        <v>#REF!</v>
      </c>
      <c r="AM175" s="208" t="e">
        <f>IF('Crisis Indicator Data'!#REF!="No Data",1,IF(#REF!&lt;&gt;"",1,0))</f>
        <v>#REF!</v>
      </c>
      <c r="AN175" s="208" t="e">
        <f>IF('Crisis Indicator Data'!#REF!="No Data",1,IF(#REF!&lt;&gt;"",1,0))</f>
        <v>#REF!</v>
      </c>
      <c r="AO175" s="208" t="e">
        <f>IF('Crisis Indicator Data'!#REF!="No Data",1,IF(#REF!&lt;&gt;"",1,0))</f>
        <v>#REF!</v>
      </c>
      <c r="AP175" s="208" t="e">
        <f>IF('Crisis Indicator Data'!#REF!="No Data",1,IF(#REF!&lt;&gt;"",1,0))</f>
        <v>#REF!</v>
      </c>
      <c r="AQ175" s="208" t="e">
        <f>IF('Crisis Indicator Data'!#REF!="No Data",1,IF(#REF!&lt;&gt;"",1,0))</f>
        <v>#REF!</v>
      </c>
      <c r="AR175" s="208" t="e">
        <f>IF('Crisis Indicator Data'!#REF!="No Data",1,IF(#REF!&lt;&gt;"",1,0))</f>
        <v>#REF!</v>
      </c>
      <c r="AS175" s="208" t="e">
        <f>IF('Crisis Indicator Data'!#REF!="No Data",1,IF(#REF!&lt;&gt;"",1,0))</f>
        <v>#REF!</v>
      </c>
      <c r="AT175" s="208" t="e">
        <f>IF('Crisis Indicator Data'!#REF!="No Data",1,IF(#REF!&lt;&gt;"",1,0))</f>
        <v>#REF!</v>
      </c>
      <c r="AU175" s="208" t="e">
        <f>IF('Crisis Indicator Data'!#REF!="No Data",1,IF(#REF!&lt;&gt;"",1,0))</f>
        <v>#REF!</v>
      </c>
      <c r="AV175" s="208" t="e">
        <f>IF('Crisis Indicator Data'!#REF!="No Data",1,IF(#REF!&lt;&gt;"",1,0))</f>
        <v>#REF!</v>
      </c>
      <c r="AW175" s="208" t="e">
        <f>IF('Crisis Indicator Data'!#REF!="No Data",1,IF(#REF!&lt;&gt;"",1,0))</f>
        <v>#REF!</v>
      </c>
      <c r="AX175" s="208" t="e">
        <f>IF('Crisis Indicator Data'!#REF!="No Data",1,IF(#REF!&lt;&gt;"",1,0))</f>
        <v>#REF!</v>
      </c>
      <c r="AY175" s="208" t="e">
        <f>IF('Crisis Indicator Data'!#REF!="No Data",1,IF(#REF!&lt;&gt;"",1,0))</f>
        <v>#REF!</v>
      </c>
      <c r="AZ175" s="208" t="e">
        <f>IF('Crisis Indicator Data'!#REF!="No Data",1,IF(#REF!&lt;&gt;"",1,0))</f>
        <v>#REF!</v>
      </c>
      <c r="BA175" t="e">
        <f t="shared" si="10"/>
        <v>#REF!</v>
      </c>
      <c r="BB175" s="22" t="e">
        <f t="shared" si="11"/>
        <v>#REF!</v>
      </c>
    </row>
    <row r="176" spans="1:54" x14ac:dyDescent="0.35">
      <c r="A176" t="s">
        <v>7648</v>
      </c>
      <c r="B176" s="208" t="e">
        <f>IF('Crisis Indicator Data'!#REF!="No Data",1,IF(#REF!&lt;&gt;"",1,0))</f>
        <v>#REF!</v>
      </c>
      <c r="C176" s="208" t="e">
        <f>IF('Crisis Indicator Data'!#REF!="No Data",1,IF(#REF!&lt;&gt;"",1,0))</f>
        <v>#REF!</v>
      </c>
      <c r="D176" s="208" t="e">
        <f>IF('Crisis Indicator Data'!#REF!="No Data",1,IF(#REF!&lt;&gt;"",1,0))</f>
        <v>#REF!</v>
      </c>
      <c r="E176" s="208" t="e">
        <f>IF('Crisis Indicator Data'!#REF!="No Data",1,IF(#REF!&lt;&gt;"",1,0))</f>
        <v>#REF!</v>
      </c>
      <c r="F176" s="208" t="e">
        <f>IF('Crisis Indicator Data'!#REF!="No Data",1,IF(#REF!&lt;&gt;"",1,0))</f>
        <v>#REF!</v>
      </c>
      <c r="G176" s="208" t="e">
        <f>IF('Crisis Indicator Data'!#REF!="No Data",1,IF(#REF!&lt;&gt;"",1,0))</f>
        <v>#REF!</v>
      </c>
      <c r="H176" s="208" t="e">
        <f>IF('Crisis Indicator Data'!#REF!="No Data",1,IF(#REF!&lt;&gt;"",1,0))</f>
        <v>#REF!</v>
      </c>
      <c r="I176" s="208" t="e">
        <f>IF('Crisis Indicator Data'!#REF!="No Data",1,IF(#REF!&lt;&gt;"",1,0))</f>
        <v>#REF!</v>
      </c>
      <c r="J176" s="208" t="e">
        <f>IF('Crisis Indicator Data'!#REF!="No Data",1,IF(#REF!&lt;&gt;"",1,0))</f>
        <v>#REF!</v>
      </c>
      <c r="K176" s="208" t="e">
        <f>IF('Crisis Indicator Data'!#REF!="No Data",1,IF(#REF!&lt;&gt;"",1,0))</f>
        <v>#REF!</v>
      </c>
      <c r="L176" s="208" t="e">
        <f>IF('Crisis Indicator Data'!#REF!="No Data",1,IF(#REF!&lt;&gt;"",1,0))</f>
        <v>#REF!</v>
      </c>
      <c r="M176" s="208" t="e">
        <f>IF('Crisis Indicator Data'!#REF!="No Data",1,IF(#REF!&lt;&gt;"",1,0))</f>
        <v>#REF!</v>
      </c>
      <c r="N176" s="208" t="e">
        <f>IF('Crisis Indicator Data'!#REF!="No Data",1,IF(#REF!&lt;&gt;"",1,0))</f>
        <v>#REF!</v>
      </c>
      <c r="O176" s="208" t="e">
        <f>IF('Crisis Indicator Data'!#REF!="No Data",1,IF(#REF!&lt;&gt;"",1,0))</f>
        <v>#REF!</v>
      </c>
      <c r="P176" s="208" t="e">
        <f>IF('Crisis Indicator Data'!#REF!="No Data",1,IF(#REF!&lt;&gt;"",1,0))</f>
        <v>#REF!</v>
      </c>
      <c r="Q176" s="208" t="e">
        <f>IF('Crisis Indicator Data'!#REF!="No Data",1,IF(#REF!&lt;&gt;"",1,0))</f>
        <v>#REF!</v>
      </c>
      <c r="R176" s="208" t="e">
        <f>IF('Crisis Indicator Data'!#REF!="No Data",1,IF(#REF!&lt;&gt;"",1,0))</f>
        <v>#REF!</v>
      </c>
      <c r="S176" s="208" t="e">
        <f>IF('Crisis Indicator Data'!#REF!="No Data",1,IF(#REF!&lt;&gt;"",1,0))</f>
        <v>#REF!</v>
      </c>
      <c r="T176" s="208" t="e">
        <f>IF('Crisis Indicator Data'!#REF!="No Data",1,IF(#REF!&lt;&gt;"",1,0))</f>
        <v>#REF!</v>
      </c>
      <c r="U176" s="208" t="e">
        <f>IF('Crisis Indicator Data'!#REF!="No Data",1,IF(#REF!&lt;&gt;"",1,0))</f>
        <v>#REF!</v>
      </c>
      <c r="V176" s="208" t="e">
        <f>IF('Crisis Indicator Data'!#REF!="No Data",1,IF(#REF!&lt;&gt;"",1,0))</f>
        <v>#REF!</v>
      </c>
      <c r="W176" s="208" t="e">
        <f>IF('Crisis Indicator Data'!#REF!="No Data",1,IF(#REF!&lt;&gt;"",1,0))</f>
        <v>#REF!</v>
      </c>
      <c r="X176" s="208" t="e">
        <f>IF('Crisis Indicator Data'!#REF!="No Data",1,IF(#REF!&lt;&gt;"",1,0))</f>
        <v>#REF!</v>
      </c>
      <c r="Y176" s="208" t="e">
        <f>IF('Crisis Indicator Data'!#REF!="No Data",1,IF(#REF!&lt;&gt;"",1,0))</f>
        <v>#REF!</v>
      </c>
      <c r="Z176" s="208" t="e">
        <f>IF('Crisis Indicator Data'!#REF!="No Data",1,IF(#REF!&lt;&gt;"",1,0))</f>
        <v>#REF!</v>
      </c>
      <c r="AA176" s="208" t="e">
        <f>IF('Crisis Indicator Data'!#REF!="No Data",1,IF(#REF!&lt;&gt;"",1,0))</f>
        <v>#REF!</v>
      </c>
      <c r="AB176" s="208" t="e">
        <f>IF('Crisis Indicator Data'!#REF!="No Data",1,IF(#REF!&lt;&gt;"",1,0))</f>
        <v>#REF!</v>
      </c>
      <c r="AC176" s="208" t="e">
        <f>IF('Crisis Indicator Data'!#REF!="No Data",1,IF(#REF!&lt;&gt;"",1,0))</f>
        <v>#REF!</v>
      </c>
      <c r="AD176" s="208" t="e">
        <f>IF('Crisis Indicator Data'!#REF!="No Data",1,IF(#REF!&lt;&gt;"",1,0))</f>
        <v>#REF!</v>
      </c>
      <c r="AE176" s="208" t="e">
        <f>IF('Crisis Indicator Data'!#REF!="No Data",1,IF(#REF!&lt;&gt;"",1,0))</f>
        <v>#REF!</v>
      </c>
      <c r="AF176" s="208" t="e">
        <f>IF('Crisis Indicator Data'!#REF!="No Data",1,IF(#REF!&lt;&gt;"",1,0))</f>
        <v>#REF!</v>
      </c>
      <c r="AG176" s="208" t="e">
        <f>IF('Crisis Indicator Data'!#REF!="No Data",1,IF(#REF!&lt;&gt;"",1,0))</f>
        <v>#REF!</v>
      </c>
      <c r="AH176" s="208" t="e">
        <f>IF('Crisis Indicator Data'!#REF!="No Data",1,IF(#REF!&lt;&gt;"",1,0))</f>
        <v>#REF!</v>
      </c>
      <c r="AI176" s="208" t="e">
        <f>IF('Crisis Indicator Data'!#REF!="No Data",1,IF(#REF!&lt;&gt;"",1,0))</f>
        <v>#REF!</v>
      </c>
      <c r="AJ176" s="208" t="e">
        <f>IF('Crisis Indicator Data'!#REF!="No Data",1,IF(#REF!&lt;&gt;"",1,0))</f>
        <v>#REF!</v>
      </c>
      <c r="AK176" s="208" t="e">
        <f>IF('Crisis Indicator Data'!#REF!="No Data",1,IF(#REF!&lt;&gt;"",1,0))</f>
        <v>#REF!</v>
      </c>
      <c r="AL176" s="208" t="e">
        <f>IF('Crisis Indicator Data'!#REF!="No Data",1,IF(#REF!&lt;&gt;"",1,0))</f>
        <v>#REF!</v>
      </c>
      <c r="AM176" s="208" t="e">
        <f>IF('Crisis Indicator Data'!#REF!="No Data",1,IF(#REF!&lt;&gt;"",1,0))</f>
        <v>#REF!</v>
      </c>
      <c r="AN176" s="208" t="e">
        <f>IF('Crisis Indicator Data'!#REF!="No Data",1,IF(#REF!&lt;&gt;"",1,0))</f>
        <v>#REF!</v>
      </c>
      <c r="AO176" s="208" t="e">
        <f>IF('Crisis Indicator Data'!#REF!="No Data",1,IF(#REF!&lt;&gt;"",1,0))</f>
        <v>#REF!</v>
      </c>
      <c r="AP176" s="208" t="e">
        <f>IF('Crisis Indicator Data'!#REF!="No Data",1,IF(#REF!&lt;&gt;"",1,0))</f>
        <v>#REF!</v>
      </c>
      <c r="AQ176" s="208" t="e">
        <f>IF('Crisis Indicator Data'!#REF!="No Data",1,IF(#REF!&lt;&gt;"",1,0))</f>
        <v>#REF!</v>
      </c>
      <c r="AR176" s="208" t="e">
        <f>IF('Crisis Indicator Data'!#REF!="No Data",1,IF(#REF!&lt;&gt;"",1,0))</f>
        <v>#REF!</v>
      </c>
      <c r="AS176" s="208" t="e">
        <f>IF('Crisis Indicator Data'!#REF!="No Data",1,IF(#REF!&lt;&gt;"",1,0))</f>
        <v>#REF!</v>
      </c>
      <c r="AT176" s="208" t="e">
        <f>IF('Crisis Indicator Data'!#REF!="No Data",1,IF(#REF!&lt;&gt;"",1,0))</f>
        <v>#REF!</v>
      </c>
      <c r="AU176" s="208" t="e">
        <f>IF('Crisis Indicator Data'!#REF!="No Data",1,IF(#REF!&lt;&gt;"",1,0))</f>
        <v>#REF!</v>
      </c>
      <c r="AV176" s="208" t="e">
        <f>IF('Crisis Indicator Data'!#REF!="No Data",1,IF(#REF!&lt;&gt;"",1,0))</f>
        <v>#REF!</v>
      </c>
      <c r="AW176" s="208" t="e">
        <f>IF('Crisis Indicator Data'!#REF!="No Data",1,IF(#REF!&lt;&gt;"",1,0))</f>
        <v>#REF!</v>
      </c>
      <c r="AX176" s="208" t="e">
        <f>IF('Crisis Indicator Data'!#REF!="No Data",1,IF(#REF!&lt;&gt;"",1,0))</f>
        <v>#REF!</v>
      </c>
      <c r="AY176" s="208" t="e">
        <f>IF('Crisis Indicator Data'!#REF!="No Data",1,IF(#REF!&lt;&gt;"",1,0))</f>
        <v>#REF!</v>
      </c>
      <c r="AZ176" s="208" t="e">
        <f>IF('Crisis Indicator Data'!#REF!="No Data",1,IF(#REF!&lt;&gt;"",1,0))</f>
        <v>#REF!</v>
      </c>
      <c r="BA176" t="e">
        <f t="shared" si="10"/>
        <v>#REF!</v>
      </c>
      <c r="BB176" s="22" t="e">
        <f t="shared" si="11"/>
        <v>#REF!</v>
      </c>
    </row>
    <row r="177" spans="1:54" x14ac:dyDescent="0.35">
      <c r="A177" t="s">
        <v>7649</v>
      </c>
      <c r="B177" s="208" t="e">
        <f>IF('Crisis Indicator Data'!#REF!="No Data",1,IF(#REF!&lt;&gt;"",1,0))</f>
        <v>#REF!</v>
      </c>
      <c r="C177" s="208" t="e">
        <f>IF('Crisis Indicator Data'!#REF!="No Data",1,IF(#REF!&lt;&gt;"",1,0))</f>
        <v>#REF!</v>
      </c>
      <c r="D177" s="208" t="e">
        <f>IF('Crisis Indicator Data'!#REF!="No Data",1,IF(#REF!&lt;&gt;"",1,0))</f>
        <v>#REF!</v>
      </c>
      <c r="E177" s="208" t="e">
        <f>IF('Crisis Indicator Data'!#REF!="No Data",1,IF(#REF!&lt;&gt;"",1,0))</f>
        <v>#REF!</v>
      </c>
      <c r="F177" s="208" t="e">
        <f>IF('Crisis Indicator Data'!#REF!="No Data",1,IF(#REF!&lt;&gt;"",1,0))</f>
        <v>#REF!</v>
      </c>
      <c r="G177" s="208" t="e">
        <f>IF('Crisis Indicator Data'!#REF!="No Data",1,IF(#REF!&lt;&gt;"",1,0))</f>
        <v>#REF!</v>
      </c>
      <c r="H177" s="208" t="e">
        <f>IF('Crisis Indicator Data'!#REF!="No Data",1,IF(#REF!&lt;&gt;"",1,0))</f>
        <v>#REF!</v>
      </c>
      <c r="I177" s="208" t="e">
        <f>IF('Crisis Indicator Data'!#REF!="No Data",1,IF(#REF!&lt;&gt;"",1,0))</f>
        <v>#REF!</v>
      </c>
      <c r="J177" s="208" t="e">
        <f>IF('Crisis Indicator Data'!#REF!="No Data",1,IF(#REF!&lt;&gt;"",1,0))</f>
        <v>#REF!</v>
      </c>
      <c r="K177" s="208" t="e">
        <f>IF('Crisis Indicator Data'!#REF!="No Data",1,IF(#REF!&lt;&gt;"",1,0))</f>
        <v>#REF!</v>
      </c>
      <c r="L177" s="208" t="e">
        <f>IF('Crisis Indicator Data'!#REF!="No Data",1,IF(#REF!&lt;&gt;"",1,0))</f>
        <v>#REF!</v>
      </c>
      <c r="M177" s="208" t="e">
        <f>IF('Crisis Indicator Data'!#REF!="No Data",1,IF(#REF!&lt;&gt;"",1,0))</f>
        <v>#REF!</v>
      </c>
      <c r="N177" s="208" t="e">
        <f>IF('Crisis Indicator Data'!#REF!="No Data",1,IF(#REF!&lt;&gt;"",1,0))</f>
        <v>#REF!</v>
      </c>
      <c r="O177" s="208" t="e">
        <f>IF('Crisis Indicator Data'!#REF!="No Data",1,IF(#REF!&lt;&gt;"",1,0))</f>
        <v>#REF!</v>
      </c>
      <c r="P177" s="208" t="e">
        <f>IF('Crisis Indicator Data'!#REF!="No Data",1,IF(#REF!&lt;&gt;"",1,0))</f>
        <v>#REF!</v>
      </c>
      <c r="Q177" s="208" t="e">
        <f>IF('Crisis Indicator Data'!#REF!="No Data",1,IF(#REF!&lt;&gt;"",1,0))</f>
        <v>#REF!</v>
      </c>
      <c r="R177" s="208" t="e">
        <f>IF('Crisis Indicator Data'!#REF!="No Data",1,IF(#REF!&lt;&gt;"",1,0))</f>
        <v>#REF!</v>
      </c>
      <c r="S177" s="208" t="e">
        <f>IF('Crisis Indicator Data'!#REF!="No Data",1,IF(#REF!&lt;&gt;"",1,0))</f>
        <v>#REF!</v>
      </c>
      <c r="T177" s="208" t="e">
        <f>IF('Crisis Indicator Data'!#REF!="No Data",1,IF(#REF!&lt;&gt;"",1,0))</f>
        <v>#REF!</v>
      </c>
      <c r="U177" s="208" t="e">
        <f>IF('Crisis Indicator Data'!#REF!="No Data",1,IF(#REF!&lt;&gt;"",1,0))</f>
        <v>#REF!</v>
      </c>
      <c r="V177" s="208" t="e">
        <f>IF('Crisis Indicator Data'!#REF!="No Data",1,IF(#REF!&lt;&gt;"",1,0))</f>
        <v>#REF!</v>
      </c>
      <c r="W177" s="208" t="e">
        <f>IF('Crisis Indicator Data'!#REF!="No Data",1,IF(#REF!&lt;&gt;"",1,0))</f>
        <v>#REF!</v>
      </c>
      <c r="X177" s="208" t="e">
        <f>IF('Crisis Indicator Data'!#REF!="No Data",1,IF(#REF!&lt;&gt;"",1,0))</f>
        <v>#REF!</v>
      </c>
      <c r="Y177" s="208" t="e">
        <f>IF('Crisis Indicator Data'!#REF!="No Data",1,IF(#REF!&lt;&gt;"",1,0))</f>
        <v>#REF!</v>
      </c>
      <c r="Z177" s="208" t="e">
        <f>IF('Crisis Indicator Data'!#REF!="No Data",1,IF(#REF!&lt;&gt;"",1,0))</f>
        <v>#REF!</v>
      </c>
      <c r="AA177" s="208" t="e">
        <f>IF('Crisis Indicator Data'!#REF!="No Data",1,IF(#REF!&lt;&gt;"",1,0))</f>
        <v>#REF!</v>
      </c>
      <c r="AB177" s="208" t="e">
        <f>IF('Crisis Indicator Data'!#REF!="No Data",1,IF(#REF!&lt;&gt;"",1,0))</f>
        <v>#REF!</v>
      </c>
      <c r="AC177" s="208" t="e">
        <f>IF('Crisis Indicator Data'!#REF!="No Data",1,IF(#REF!&lt;&gt;"",1,0))</f>
        <v>#REF!</v>
      </c>
      <c r="AD177" s="208" t="e">
        <f>IF('Crisis Indicator Data'!#REF!="No Data",1,IF(#REF!&lt;&gt;"",1,0))</f>
        <v>#REF!</v>
      </c>
      <c r="AE177" s="208" t="e">
        <f>IF('Crisis Indicator Data'!#REF!="No Data",1,IF(#REF!&lt;&gt;"",1,0))</f>
        <v>#REF!</v>
      </c>
      <c r="AF177" s="208" t="e">
        <f>IF('Crisis Indicator Data'!#REF!="No Data",1,IF(#REF!&lt;&gt;"",1,0))</f>
        <v>#REF!</v>
      </c>
      <c r="AG177" s="208" t="e">
        <f>IF('Crisis Indicator Data'!#REF!="No Data",1,IF(#REF!&lt;&gt;"",1,0))</f>
        <v>#REF!</v>
      </c>
      <c r="AH177" s="208" t="e">
        <f>IF('Crisis Indicator Data'!#REF!="No Data",1,IF(#REF!&lt;&gt;"",1,0))</f>
        <v>#REF!</v>
      </c>
      <c r="AI177" s="208" t="e">
        <f>IF('Crisis Indicator Data'!#REF!="No Data",1,IF(#REF!&lt;&gt;"",1,0))</f>
        <v>#REF!</v>
      </c>
      <c r="AJ177" s="208" t="e">
        <f>IF('Crisis Indicator Data'!#REF!="No Data",1,IF(#REF!&lt;&gt;"",1,0))</f>
        <v>#REF!</v>
      </c>
      <c r="AK177" s="208" t="e">
        <f>IF('Crisis Indicator Data'!#REF!="No Data",1,IF(#REF!&lt;&gt;"",1,0))</f>
        <v>#REF!</v>
      </c>
      <c r="AL177" s="208" t="e">
        <f>IF('Crisis Indicator Data'!#REF!="No Data",1,IF(#REF!&lt;&gt;"",1,0))</f>
        <v>#REF!</v>
      </c>
      <c r="AM177" s="208" t="e">
        <f>IF('Crisis Indicator Data'!#REF!="No Data",1,IF(#REF!&lt;&gt;"",1,0))</f>
        <v>#REF!</v>
      </c>
      <c r="AN177" s="208" t="e">
        <f>IF('Crisis Indicator Data'!#REF!="No Data",1,IF(#REF!&lt;&gt;"",1,0))</f>
        <v>#REF!</v>
      </c>
      <c r="AO177" s="208" t="e">
        <f>IF('Crisis Indicator Data'!#REF!="No Data",1,IF(#REF!&lt;&gt;"",1,0))</f>
        <v>#REF!</v>
      </c>
      <c r="AP177" s="208" t="e">
        <f>IF('Crisis Indicator Data'!#REF!="No Data",1,IF(#REF!&lt;&gt;"",1,0))</f>
        <v>#REF!</v>
      </c>
      <c r="AQ177" s="208" t="e">
        <f>IF('Crisis Indicator Data'!#REF!="No Data",1,IF(#REF!&lt;&gt;"",1,0))</f>
        <v>#REF!</v>
      </c>
      <c r="AR177" s="208" t="e">
        <f>IF('Crisis Indicator Data'!#REF!="No Data",1,IF(#REF!&lt;&gt;"",1,0))</f>
        <v>#REF!</v>
      </c>
      <c r="AS177" s="208" t="e">
        <f>IF('Crisis Indicator Data'!#REF!="No Data",1,IF(#REF!&lt;&gt;"",1,0))</f>
        <v>#REF!</v>
      </c>
      <c r="AT177" s="208" t="e">
        <f>IF('Crisis Indicator Data'!#REF!="No Data",1,IF(#REF!&lt;&gt;"",1,0))</f>
        <v>#REF!</v>
      </c>
      <c r="AU177" s="208" t="e">
        <f>IF('Crisis Indicator Data'!#REF!="No Data",1,IF(#REF!&lt;&gt;"",1,0))</f>
        <v>#REF!</v>
      </c>
      <c r="AV177" s="208" t="e">
        <f>IF('Crisis Indicator Data'!#REF!="No Data",1,IF(#REF!&lt;&gt;"",1,0))</f>
        <v>#REF!</v>
      </c>
      <c r="AW177" s="208" t="e">
        <f>IF('Crisis Indicator Data'!#REF!="No Data",1,IF(#REF!&lt;&gt;"",1,0))</f>
        <v>#REF!</v>
      </c>
      <c r="AX177" s="208" t="e">
        <f>IF('Crisis Indicator Data'!#REF!="No Data",1,IF(#REF!&lt;&gt;"",1,0))</f>
        <v>#REF!</v>
      </c>
      <c r="AY177" s="208" t="e">
        <f>IF('Crisis Indicator Data'!#REF!="No Data",1,IF(#REF!&lt;&gt;"",1,0))</f>
        <v>#REF!</v>
      </c>
      <c r="AZ177" s="208" t="e">
        <f>IF('Crisis Indicator Data'!#REF!="No Data",1,IF(#REF!&lt;&gt;"",1,0))</f>
        <v>#REF!</v>
      </c>
      <c r="BA177" t="e">
        <f t="shared" si="10"/>
        <v>#REF!</v>
      </c>
      <c r="BB177" s="22" t="e">
        <f t="shared" si="11"/>
        <v>#REF!</v>
      </c>
    </row>
    <row r="178" spans="1:54" x14ac:dyDescent="0.35">
      <c r="A178" t="s">
        <v>7651</v>
      </c>
      <c r="B178" s="208" t="e">
        <f>IF('Crisis Indicator Data'!#REF!="No Data",1,IF(#REF!&lt;&gt;"",1,0))</f>
        <v>#REF!</v>
      </c>
      <c r="C178" s="208" t="e">
        <f>IF('Crisis Indicator Data'!#REF!="No Data",1,IF(#REF!&lt;&gt;"",1,0))</f>
        <v>#REF!</v>
      </c>
      <c r="D178" s="208" t="e">
        <f>IF('Crisis Indicator Data'!#REF!="No Data",1,IF(#REF!&lt;&gt;"",1,0))</f>
        <v>#REF!</v>
      </c>
      <c r="E178" s="208" t="e">
        <f>IF('Crisis Indicator Data'!#REF!="No Data",1,IF(#REF!&lt;&gt;"",1,0))</f>
        <v>#REF!</v>
      </c>
      <c r="F178" s="208" t="e">
        <f>IF('Crisis Indicator Data'!#REF!="No Data",1,IF(#REF!&lt;&gt;"",1,0))</f>
        <v>#REF!</v>
      </c>
      <c r="G178" s="208" t="e">
        <f>IF('Crisis Indicator Data'!#REF!="No Data",1,IF(#REF!&lt;&gt;"",1,0))</f>
        <v>#REF!</v>
      </c>
      <c r="H178" s="208" t="e">
        <f>IF('Crisis Indicator Data'!#REF!="No Data",1,IF(#REF!&lt;&gt;"",1,0))</f>
        <v>#REF!</v>
      </c>
      <c r="I178" s="208" t="e">
        <f>IF('Crisis Indicator Data'!#REF!="No Data",1,IF(#REF!&lt;&gt;"",1,0))</f>
        <v>#REF!</v>
      </c>
      <c r="J178" s="208" t="e">
        <f>IF('Crisis Indicator Data'!#REF!="No Data",1,IF(#REF!&lt;&gt;"",1,0))</f>
        <v>#REF!</v>
      </c>
      <c r="K178" s="208" t="e">
        <f>IF('Crisis Indicator Data'!#REF!="No Data",1,IF(#REF!&lt;&gt;"",1,0))</f>
        <v>#REF!</v>
      </c>
      <c r="L178" s="208" t="e">
        <f>IF('Crisis Indicator Data'!#REF!="No Data",1,IF(#REF!&lt;&gt;"",1,0))</f>
        <v>#REF!</v>
      </c>
      <c r="M178" s="208" t="e">
        <f>IF('Crisis Indicator Data'!#REF!="No Data",1,IF(#REF!&lt;&gt;"",1,0))</f>
        <v>#REF!</v>
      </c>
      <c r="N178" s="208" t="e">
        <f>IF('Crisis Indicator Data'!#REF!="No Data",1,IF(#REF!&lt;&gt;"",1,0))</f>
        <v>#REF!</v>
      </c>
      <c r="O178" s="208" t="e">
        <f>IF('Crisis Indicator Data'!#REF!="No Data",1,IF(#REF!&lt;&gt;"",1,0))</f>
        <v>#REF!</v>
      </c>
      <c r="P178" s="208" t="e">
        <f>IF('Crisis Indicator Data'!#REF!="No Data",1,IF(#REF!&lt;&gt;"",1,0))</f>
        <v>#REF!</v>
      </c>
      <c r="Q178" s="208" t="e">
        <f>IF('Crisis Indicator Data'!#REF!="No Data",1,IF(#REF!&lt;&gt;"",1,0))</f>
        <v>#REF!</v>
      </c>
      <c r="R178" s="208" t="e">
        <f>IF('Crisis Indicator Data'!#REF!="No Data",1,IF(#REF!&lt;&gt;"",1,0))</f>
        <v>#REF!</v>
      </c>
      <c r="S178" s="208" t="e">
        <f>IF('Crisis Indicator Data'!#REF!="No Data",1,IF(#REF!&lt;&gt;"",1,0))</f>
        <v>#REF!</v>
      </c>
      <c r="T178" s="208" t="e">
        <f>IF('Crisis Indicator Data'!#REF!="No Data",1,IF(#REF!&lt;&gt;"",1,0))</f>
        <v>#REF!</v>
      </c>
      <c r="U178" s="208" t="e">
        <f>IF('Crisis Indicator Data'!#REF!="No Data",1,IF(#REF!&lt;&gt;"",1,0))</f>
        <v>#REF!</v>
      </c>
      <c r="V178" s="208" t="e">
        <f>IF('Crisis Indicator Data'!#REF!="No Data",1,IF(#REF!&lt;&gt;"",1,0))</f>
        <v>#REF!</v>
      </c>
      <c r="W178" s="208" t="e">
        <f>IF('Crisis Indicator Data'!#REF!="No Data",1,IF(#REF!&lt;&gt;"",1,0))</f>
        <v>#REF!</v>
      </c>
      <c r="X178" s="208" t="e">
        <f>IF('Crisis Indicator Data'!#REF!="No Data",1,IF(#REF!&lt;&gt;"",1,0))</f>
        <v>#REF!</v>
      </c>
      <c r="Y178" s="208" t="e">
        <f>IF('Crisis Indicator Data'!#REF!="No Data",1,IF(#REF!&lt;&gt;"",1,0))</f>
        <v>#REF!</v>
      </c>
      <c r="Z178" s="208" t="e">
        <f>IF('Crisis Indicator Data'!#REF!="No Data",1,IF(#REF!&lt;&gt;"",1,0))</f>
        <v>#REF!</v>
      </c>
      <c r="AA178" s="208" t="e">
        <f>IF('Crisis Indicator Data'!#REF!="No Data",1,IF(#REF!&lt;&gt;"",1,0))</f>
        <v>#REF!</v>
      </c>
      <c r="AB178" s="208" t="e">
        <f>IF('Crisis Indicator Data'!#REF!="No Data",1,IF(#REF!&lt;&gt;"",1,0))</f>
        <v>#REF!</v>
      </c>
      <c r="AC178" s="208" t="e">
        <f>IF('Crisis Indicator Data'!#REF!="No Data",1,IF(#REF!&lt;&gt;"",1,0))</f>
        <v>#REF!</v>
      </c>
      <c r="AD178" s="208" t="e">
        <f>IF('Crisis Indicator Data'!#REF!="No Data",1,IF(#REF!&lt;&gt;"",1,0))</f>
        <v>#REF!</v>
      </c>
      <c r="AE178" s="208" t="e">
        <f>IF('Crisis Indicator Data'!#REF!="No Data",1,IF(#REF!&lt;&gt;"",1,0))</f>
        <v>#REF!</v>
      </c>
      <c r="AF178" s="208" t="e">
        <f>IF('Crisis Indicator Data'!#REF!="No Data",1,IF(#REF!&lt;&gt;"",1,0))</f>
        <v>#REF!</v>
      </c>
      <c r="AG178" s="208" t="e">
        <f>IF('Crisis Indicator Data'!#REF!="No Data",1,IF(#REF!&lt;&gt;"",1,0))</f>
        <v>#REF!</v>
      </c>
      <c r="AH178" s="208" t="e">
        <f>IF('Crisis Indicator Data'!#REF!="No Data",1,IF(#REF!&lt;&gt;"",1,0))</f>
        <v>#REF!</v>
      </c>
      <c r="AI178" s="208" t="e">
        <f>IF('Crisis Indicator Data'!#REF!="No Data",1,IF(#REF!&lt;&gt;"",1,0))</f>
        <v>#REF!</v>
      </c>
      <c r="AJ178" s="208" t="e">
        <f>IF('Crisis Indicator Data'!#REF!="No Data",1,IF(#REF!&lt;&gt;"",1,0))</f>
        <v>#REF!</v>
      </c>
      <c r="AK178" s="208" t="e">
        <f>IF('Crisis Indicator Data'!#REF!="No Data",1,IF(#REF!&lt;&gt;"",1,0))</f>
        <v>#REF!</v>
      </c>
      <c r="AL178" s="208" t="e">
        <f>IF('Crisis Indicator Data'!#REF!="No Data",1,IF(#REF!&lt;&gt;"",1,0))</f>
        <v>#REF!</v>
      </c>
      <c r="AM178" s="208" t="e">
        <f>IF('Crisis Indicator Data'!#REF!="No Data",1,IF(#REF!&lt;&gt;"",1,0))</f>
        <v>#REF!</v>
      </c>
      <c r="AN178" s="208" t="e">
        <f>IF('Crisis Indicator Data'!#REF!="No Data",1,IF(#REF!&lt;&gt;"",1,0))</f>
        <v>#REF!</v>
      </c>
      <c r="AO178" s="208" t="e">
        <f>IF('Crisis Indicator Data'!#REF!="No Data",1,IF(#REF!&lt;&gt;"",1,0))</f>
        <v>#REF!</v>
      </c>
      <c r="AP178" s="208" t="e">
        <f>IF('Crisis Indicator Data'!#REF!="No Data",1,IF(#REF!&lt;&gt;"",1,0))</f>
        <v>#REF!</v>
      </c>
      <c r="AQ178" s="208" t="e">
        <f>IF('Crisis Indicator Data'!#REF!="No Data",1,IF(#REF!&lt;&gt;"",1,0))</f>
        <v>#REF!</v>
      </c>
      <c r="AR178" s="208" t="e">
        <f>IF('Crisis Indicator Data'!#REF!="No Data",1,IF(#REF!&lt;&gt;"",1,0))</f>
        <v>#REF!</v>
      </c>
      <c r="AS178" s="208" t="e">
        <f>IF('Crisis Indicator Data'!#REF!="No Data",1,IF(#REF!&lt;&gt;"",1,0))</f>
        <v>#REF!</v>
      </c>
      <c r="AT178" s="208" t="e">
        <f>IF('Crisis Indicator Data'!#REF!="No Data",1,IF(#REF!&lt;&gt;"",1,0))</f>
        <v>#REF!</v>
      </c>
      <c r="AU178" s="208" t="e">
        <f>IF('Crisis Indicator Data'!#REF!="No Data",1,IF(#REF!&lt;&gt;"",1,0))</f>
        <v>#REF!</v>
      </c>
      <c r="AV178" s="208" t="e">
        <f>IF('Crisis Indicator Data'!#REF!="No Data",1,IF(#REF!&lt;&gt;"",1,0))</f>
        <v>#REF!</v>
      </c>
      <c r="AW178" s="208" t="e">
        <f>IF('Crisis Indicator Data'!#REF!="No Data",1,IF(#REF!&lt;&gt;"",1,0))</f>
        <v>#REF!</v>
      </c>
      <c r="AX178" s="208" t="e">
        <f>IF('Crisis Indicator Data'!#REF!="No Data",1,IF(#REF!&lt;&gt;"",1,0))</f>
        <v>#REF!</v>
      </c>
      <c r="AY178" s="208" t="e">
        <f>IF('Crisis Indicator Data'!#REF!="No Data",1,IF(#REF!&lt;&gt;"",1,0))</f>
        <v>#REF!</v>
      </c>
      <c r="AZ178" s="208" t="e">
        <f>IF('Crisis Indicator Data'!#REF!="No Data",1,IF(#REF!&lt;&gt;"",1,0))</f>
        <v>#REF!</v>
      </c>
      <c r="BA178" t="e">
        <f t="shared" si="10"/>
        <v>#REF!</v>
      </c>
      <c r="BB178" s="22" t="e">
        <f t="shared" si="11"/>
        <v>#REF!</v>
      </c>
    </row>
    <row r="179" spans="1:54" x14ac:dyDescent="0.35">
      <c r="A179" t="s">
        <v>7653</v>
      </c>
      <c r="B179" s="208" t="e">
        <f>IF('Crisis Indicator Data'!#REF!="No Data",1,IF(#REF!&lt;&gt;"",1,0))</f>
        <v>#REF!</v>
      </c>
      <c r="C179" s="208" t="e">
        <f>IF('Crisis Indicator Data'!#REF!="No Data",1,IF(#REF!&lt;&gt;"",1,0))</f>
        <v>#REF!</v>
      </c>
      <c r="D179" s="208" t="e">
        <f>IF('Crisis Indicator Data'!#REF!="No Data",1,IF(#REF!&lt;&gt;"",1,0))</f>
        <v>#REF!</v>
      </c>
      <c r="E179" s="208" t="e">
        <f>IF('Crisis Indicator Data'!#REF!="No Data",1,IF(#REF!&lt;&gt;"",1,0))</f>
        <v>#REF!</v>
      </c>
      <c r="F179" s="208" t="e">
        <f>IF('Crisis Indicator Data'!#REF!="No Data",1,IF(#REF!&lt;&gt;"",1,0))</f>
        <v>#REF!</v>
      </c>
      <c r="G179" s="208" t="e">
        <f>IF('Crisis Indicator Data'!#REF!="No Data",1,IF(#REF!&lt;&gt;"",1,0))</f>
        <v>#REF!</v>
      </c>
      <c r="H179" s="208" t="e">
        <f>IF('Crisis Indicator Data'!#REF!="No Data",1,IF(#REF!&lt;&gt;"",1,0))</f>
        <v>#REF!</v>
      </c>
      <c r="I179" s="208" t="e">
        <f>IF('Crisis Indicator Data'!#REF!="No Data",1,IF(#REF!&lt;&gt;"",1,0))</f>
        <v>#REF!</v>
      </c>
      <c r="J179" s="208" t="e">
        <f>IF('Crisis Indicator Data'!#REF!="No Data",1,IF(#REF!&lt;&gt;"",1,0))</f>
        <v>#REF!</v>
      </c>
      <c r="K179" s="208" t="e">
        <f>IF('Crisis Indicator Data'!#REF!="No Data",1,IF(#REF!&lt;&gt;"",1,0))</f>
        <v>#REF!</v>
      </c>
      <c r="L179" s="208" t="e">
        <f>IF('Crisis Indicator Data'!#REF!="No Data",1,IF(#REF!&lt;&gt;"",1,0))</f>
        <v>#REF!</v>
      </c>
      <c r="M179" s="208" t="e">
        <f>IF('Crisis Indicator Data'!#REF!="No Data",1,IF(#REF!&lt;&gt;"",1,0))</f>
        <v>#REF!</v>
      </c>
      <c r="N179" s="208" t="e">
        <f>IF('Crisis Indicator Data'!#REF!="No Data",1,IF(#REF!&lt;&gt;"",1,0))</f>
        <v>#REF!</v>
      </c>
      <c r="O179" s="208" t="e">
        <f>IF('Crisis Indicator Data'!#REF!="No Data",1,IF(#REF!&lt;&gt;"",1,0))</f>
        <v>#REF!</v>
      </c>
      <c r="P179" s="208" t="e">
        <f>IF('Crisis Indicator Data'!#REF!="No Data",1,IF(#REF!&lt;&gt;"",1,0))</f>
        <v>#REF!</v>
      </c>
      <c r="Q179" s="208" t="e">
        <f>IF('Crisis Indicator Data'!#REF!="No Data",1,IF(#REF!&lt;&gt;"",1,0))</f>
        <v>#REF!</v>
      </c>
      <c r="R179" s="208" t="e">
        <f>IF('Crisis Indicator Data'!#REF!="No Data",1,IF(#REF!&lt;&gt;"",1,0))</f>
        <v>#REF!</v>
      </c>
      <c r="S179" s="208" t="e">
        <f>IF('Crisis Indicator Data'!#REF!="No Data",1,IF(#REF!&lt;&gt;"",1,0))</f>
        <v>#REF!</v>
      </c>
      <c r="T179" s="208" t="e">
        <f>IF('Crisis Indicator Data'!#REF!="No Data",1,IF(#REF!&lt;&gt;"",1,0))</f>
        <v>#REF!</v>
      </c>
      <c r="U179" s="208" t="e">
        <f>IF('Crisis Indicator Data'!#REF!="No Data",1,IF(#REF!&lt;&gt;"",1,0))</f>
        <v>#REF!</v>
      </c>
      <c r="V179" s="208" t="e">
        <f>IF('Crisis Indicator Data'!#REF!="No Data",1,IF(#REF!&lt;&gt;"",1,0))</f>
        <v>#REF!</v>
      </c>
      <c r="W179" s="208" t="e">
        <f>IF('Crisis Indicator Data'!#REF!="No Data",1,IF(#REF!&lt;&gt;"",1,0))</f>
        <v>#REF!</v>
      </c>
      <c r="X179" s="208" t="e">
        <f>IF('Crisis Indicator Data'!#REF!="No Data",1,IF(#REF!&lt;&gt;"",1,0))</f>
        <v>#REF!</v>
      </c>
      <c r="Y179" s="208" t="e">
        <f>IF('Crisis Indicator Data'!#REF!="No Data",1,IF(#REF!&lt;&gt;"",1,0))</f>
        <v>#REF!</v>
      </c>
      <c r="Z179" s="208" t="e">
        <f>IF('Crisis Indicator Data'!#REF!="No Data",1,IF(#REF!&lt;&gt;"",1,0))</f>
        <v>#REF!</v>
      </c>
      <c r="AA179" s="208" t="e">
        <f>IF('Crisis Indicator Data'!#REF!="No Data",1,IF(#REF!&lt;&gt;"",1,0))</f>
        <v>#REF!</v>
      </c>
      <c r="AB179" s="208" t="e">
        <f>IF('Crisis Indicator Data'!#REF!="No Data",1,IF(#REF!&lt;&gt;"",1,0))</f>
        <v>#REF!</v>
      </c>
      <c r="AC179" s="208" t="e">
        <f>IF('Crisis Indicator Data'!#REF!="No Data",1,IF(#REF!&lt;&gt;"",1,0))</f>
        <v>#REF!</v>
      </c>
      <c r="AD179" s="208" t="e">
        <f>IF('Crisis Indicator Data'!#REF!="No Data",1,IF(#REF!&lt;&gt;"",1,0))</f>
        <v>#REF!</v>
      </c>
      <c r="AE179" s="208" t="e">
        <f>IF('Crisis Indicator Data'!#REF!="No Data",1,IF(#REF!&lt;&gt;"",1,0))</f>
        <v>#REF!</v>
      </c>
      <c r="AF179" s="208" t="e">
        <f>IF('Crisis Indicator Data'!#REF!="No Data",1,IF(#REF!&lt;&gt;"",1,0))</f>
        <v>#REF!</v>
      </c>
      <c r="AG179" s="208" t="e">
        <f>IF('Crisis Indicator Data'!#REF!="No Data",1,IF(#REF!&lt;&gt;"",1,0))</f>
        <v>#REF!</v>
      </c>
      <c r="AH179" s="208" t="e">
        <f>IF('Crisis Indicator Data'!#REF!="No Data",1,IF(#REF!&lt;&gt;"",1,0))</f>
        <v>#REF!</v>
      </c>
      <c r="AI179" s="208" t="e">
        <f>IF('Crisis Indicator Data'!#REF!="No Data",1,IF(#REF!&lt;&gt;"",1,0))</f>
        <v>#REF!</v>
      </c>
      <c r="AJ179" s="208" t="e">
        <f>IF('Crisis Indicator Data'!#REF!="No Data",1,IF(#REF!&lt;&gt;"",1,0))</f>
        <v>#REF!</v>
      </c>
      <c r="AK179" s="208" t="e">
        <f>IF('Crisis Indicator Data'!#REF!="No Data",1,IF(#REF!&lt;&gt;"",1,0))</f>
        <v>#REF!</v>
      </c>
      <c r="AL179" s="208" t="e">
        <f>IF('Crisis Indicator Data'!#REF!="No Data",1,IF(#REF!&lt;&gt;"",1,0))</f>
        <v>#REF!</v>
      </c>
      <c r="AM179" s="208" t="e">
        <f>IF('Crisis Indicator Data'!#REF!="No Data",1,IF(#REF!&lt;&gt;"",1,0))</f>
        <v>#REF!</v>
      </c>
      <c r="AN179" s="208" t="e">
        <f>IF('Crisis Indicator Data'!#REF!="No Data",1,IF(#REF!&lt;&gt;"",1,0))</f>
        <v>#REF!</v>
      </c>
      <c r="AO179" s="208" t="e">
        <f>IF('Crisis Indicator Data'!#REF!="No Data",1,IF(#REF!&lt;&gt;"",1,0))</f>
        <v>#REF!</v>
      </c>
      <c r="AP179" s="208" t="e">
        <f>IF('Crisis Indicator Data'!#REF!="No Data",1,IF(#REF!&lt;&gt;"",1,0))</f>
        <v>#REF!</v>
      </c>
      <c r="AQ179" s="208" t="e">
        <f>IF('Crisis Indicator Data'!#REF!="No Data",1,IF(#REF!&lt;&gt;"",1,0))</f>
        <v>#REF!</v>
      </c>
      <c r="AR179" s="208" t="e">
        <f>IF('Crisis Indicator Data'!#REF!="No Data",1,IF(#REF!&lt;&gt;"",1,0))</f>
        <v>#REF!</v>
      </c>
      <c r="AS179" s="208" t="e">
        <f>IF('Crisis Indicator Data'!#REF!="No Data",1,IF(#REF!&lt;&gt;"",1,0))</f>
        <v>#REF!</v>
      </c>
      <c r="AT179" s="208" t="e">
        <f>IF('Crisis Indicator Data'!#REF!="No Data",1,IF(#REF!&lt;&gt;"",1,0))</f>
        <v>#REF!</v>
      </c>
      <c r="AU179" s="208" t="e">
        <f>IF('Crisis Indicator Data'!#REF!="No Data",1,IF(#REF!&lt;&gt;"",1,0))</f>
        <v>#REF!</v>
      </c>
      <c r="AV179" s="208" t="e">
        <f>IF('Crisis Indicator Data'!#REF!="No Data",1,IF(#REF!&lt;&gt;"",1,0))</f>
        <v>#REF!</v>
      </c>
      <c r="AW179" s="208" t="e">
        <f>IF('Crisis Indicator Data'!#REF!="No Data",1,IF(#REF!&lt;&gt;"",1,0))</f>
        <v>#REF!</v>
      </c>
      <c r="AX179" s="208" t="e">
        <f>IF('Crisis Indicator Data'!#REF!="No Data",1,IF(#REF!&lt;&gt;"",1,0))</f>
        <v>#REF!</v>
      </c>
      <c r="AY179" s="208" t="e">
        <f>IF('Crisis Indicator Data'!#REF!="No Data",1,IF(#REF!&lt;&gt;"",1,0))</f>
        <v>#REF!</v>
      </c>
      <c r="AZ179" s="208" t="e">
        <f>IF('Crisis Indicator Data'!#REF!="No Data",1,IF(#REF!&lt;&gt;"",1,0))</f>
        <v>#REF!</v>
      </c>
      <c r="BA179" t="e">
        <f t="shared" si="10"/>
        <v>#REF!</v>
      </c>
      <c r="BB179" s="22" t="e">
        <f t="shared" si="11"/>
        <v>#REF!</v>
      </c>
    </row>
    <row r="180" spans="1:54" x14ac:dyDescent="0.35">
      <c r="A180" t="s">
        <v>7654</v>
      </c>
      <c r="B180" s="208" t="e">
        <f>IF('Crisis Indicator Data'!#REF!="No Data",1,IF(#REF!&lt;&gt;"",1,0))</f>
        <v>#REF!</v>
      </c>
      <c r="C180" s="208" t="e">
        <f>IF('Crisis Indicator Data'!#REF!="No Data",1,IF(#REF!&lt;&gt;"",1,0))</f>
        <v>#REF!</v>
      </c>
      <c r="D180" s="208" t="e">
        <f>IF('Crisis Indicator Data'!#REF!="No Data",1,IF(#REF!&lt;&gt;"",1,0))</f>
        <v>#REF!</v>
      </c>
      <c r="E180" s="208" t="e">
        <f>IF('Crisis Indicator Data'!#REF!="No Data",1,IF(#REF!&lt;&gt;"",1,0))</f>
        <v>#REF!</v>
      </c>
      <c r="F180" s="208" t="e">
        <f>IF('Crisis Indicator Data'!#REF!="No Data",1,IF(#REF!&lt;&gt;"",1,0))</f>
        <v>#REF!</v>
      </c>
      <c r="G180" s="208" t="e">
        <f>IF('Crisis Indicator Data'!#REF!="No Data",1,IF(#REF!&lt;&gt;"",1,0))</f>
        <v>#REF!</v>
      </c>
      <c r="H180" s="208" t="e">
        <f>IF('Crisis Indicator Data'!#REF!="No Data",1,IF(#REF!&lt;&gt;"",1,0))</f>
        <v>#REF!</v>
      </c>
      <c r="I180" s="208" t="e">
        <f>IF('Crisis Indicator Data'!#REF!="No Data",1,IF(#REF!&lt;&gt;"",1,0))</f>
        <v>#REF!</v>
      </c>
      <c r="J180" s="208" t="e">
        <f>IF('Crisis Indicator Data'!#REF!="No Data",1,IF(#REF!&lt;&gt;"",1,0))</f>
        <v>#REF!</v>
      </c>
      <c r="K180" s="208" t="e">
        <f>IF('Crisis Indicator Data'!#REF!="No Data",1,IF(#REF!&lt;&gt;"",1,0))</f>
        <v>#REF!</v>
      </c>
      <c r="L180" s="208" t="e">
        <f>IF('Crisis Indicator Data'!#REF!="No Data",1,IF(#REF!&lt;&gt;"",1,0))</f>
        <v>#REF!</v>
      </c>
      <c r="M180" s="208" t="e">
        <f>IF('Crisis Indicator Data'!#REF!="No Data",1,IF(#REF!&lt;&gt;"",1,0))</f>
        <v>#REF!</v>
      </c>
      <c r="N180" s="208" t="e">
        <f>IF('Crisis Indicator Data'!#REF!="No Data",1,IF(#REF!&lt;&gt;"",1,0))</f>
        <v>#REF!</v>
      </c>
      <c r="O180" s="208" t="e">
        <f>IF('Crisis Indicator Data'!#REF!="No Data",1,IF(#REF!&lt;&gt;"",1,0))</f>
        <v>#REF!</v>
      </c>
      <c r="P180" s="208" t="e">
        <f>IF('Crisis Indicator Data'!#REF!="No Data",1,IF(#REF!&lt;&gt;"",1,0))</f>
        <v>#REF!</v>
      </c>
      <c r="Q180" s="208" t="e">
        <f>IF('Crisis Indicator Data'!#REF!="No Data",1,IF(#REF!&lt;&gt;"",1,0))</f>
        <v>#REF!</v>
      </c>
      <c r="R180" s="208" t="e">
        <f>IF('Crisis Indicator Data'!#REF!="No Data",1,IF(#REF!&lt;&gt;"",1,0))</f>
        <v>#REF!</v>
      </c>
      <c r="S180" s="208" t="e">
        <f>IF('Crisis Indicator Data'!#REF!="No Data",1,IF(#REF!&lt;&gt;"",1,0))</f>
        <v>#REF!</v>
      </c>
      <c r="T180" s="208" t="e">
        <f>IF('Crisis Indicator Data'!#REF!="No Data",1,IF(#REF!&lt;&gt;"",1,0))</f>
        <v>#REF!</v>
      </c>
      <c r="U180" s="208" t="e">
        <f>IF('Crisis Indicator Data'!#REF!="No Data",1,IF(#REF!&lt;&gt;"",1,0))</f>
        <v>#REF!</v>
      </c>
      <c r="V180" s="208" t="e">
        <f>IF('Crisis Indicator Data'!#REF!="No Data",1,IF(#REF!&lt;&gt;"",1,0))</f>
        <v>#REF!</v>
      </c>
      <c r="W180" s="208" t="e">
        <f>IF('Crisis Indicator Data'!#REF!="No Data",1,IF(#REF!&lt;&gt;"",1,0))</f>
        <v>#REF!</v>
      </c>
      <c r="X180" s="208" t="e">
        <f>IF('Crisis Indicator Data'!#REF!="No Data",1,IF(#REF!&lt;&gt;"",1,0))</f>
        <v>#REF!</v>
      </c>
      <c r="Y180" s="208" t="e">
        <f>IF('Crisis Indicator Data'!#REF!="No Data",1,IF(#REF!&lt;&gt;"",1,0))</f>
        <v>#REF!</v>
      </c>
      <c r="Z180" s="208" t="e">
        <f>IF('Crisis Indicator Data'!#REF!="No Data",1,IF(#REF!&lt;&gt;"",1,0))</f>
        <v>#REF!</v>
      </c>
      <c r="AA180" s="208" t="e">
        <f>IF('Crisis Indicator Data'!#REF!="No Data",1,IF(#REF!&lt;&gt;"",1,0))</f>
        <v>#REF!</v>
      </c>
      <c r="AB180" s="208" t="e">
        <f>IF('Crisis Indicator Data'!#REF!="No Data",1,IF(#REF!&lt;&gt;"",1,0))</f>
        <v>#REF!</v>
      </c>
      <c r="AC180" s="208" t="e">
        <f>IF('Crisis Indicator Data'!#REF!="No Data",1,IF(#REF!&lt;&gt;"",1,0))</f>
        <v>#REF!</v>
      </c>
      <c r="AD180" s="208" t="e">
        <f>IF('Crisis Indicator Data'!#REF!="No Data",1,IF(#REF!&lt;&gt;"",1,0))</f>
        <v>#REF!</v>
      </c>
      <c r="AE180" s="208" t="e">
        <f>IF('Crisis Indicator Data'!#REF!="No Data",1,IF(#REF!&lt;&gt;"",1,0))</f>
        <v>#REF!</v>
      </c>
      <c r="AF180" s="208" t="e">
        <f>IF('Crisis Indicator Data'!#REF!="No Data",1,IF(#REF!&lt;&gt;"",1,0))</f>
        <v>#REF!</v>
      </c>
      <c r="AG180" s="208" t="e">
        <f>IF('Crisis Indicator Data'!#REF!="No Data",1,IF(#REF!&lt;&gt;"",1,0))</f>
        <v>#REF!</v>
      </c>
      <c r="AH180" s="208" t="e">
        <f>IF('Crisis Indicator Data'!#REF!="No Data",1,IF(#REF!&lt;&gt;"",1,0))</f>
        <v>#REF!</v>
      </c>
      <c r="AI180" s="208" t="e">
        <f>IF('Crisis Indicator Data'!#REF!="No Data",1,IF(#REF!&lt;&gt;"",1,0))</f>
        <v>#REF!</v>
      </c>
      <c r="AJ180" s="208" t="e">
        <f>IF('Crisis Indicator Data'!#REF!="No Data",1,IF(#REF!&lt;&gt;"",1,0))</f>
        <v>#REF!</v>
      </c>
      <c r="AK180" s="208" t="e">
        <f>IF('Crisis Indicator Data'!#REF!="No Data",1,IF(#REF!&lt;&gt;"",1,0))</f>
        <v>#REF!</v>
      </c>
      <c r="AL180" s="208" t="e">
        <f>IF('Crisis Indicator Data'!#REF!="No Data",1,IF(#REF!&lt;&gt;"",1,0))</f>
        <v>#REF!</v>
      </c>
      <c r="AM180" s="208" t="e">
        <f>IF('Crisis Indicator Data'!#REF!="No Data",1,IF(#REF!&lt;&gt;"",1,0))</f>
        <v>#REF!</v>
      </c>
      <c r="AN180" s="208" t="e">
        <f>IF('Crisis Indicator Data'!#REF!="No Data",1,IF(#REF!&lt;&gt;"",1,0))</f>
        <v>#REF!</v>
      </c>
      <c r="AO180" s="208" t="e">
        <f>IF('Crisis Indicator Data'!#REF!="No Data",1,IF(#REF!&lt;&gt;"",1,0))</f>
        <v>#REF!</v>
      </c>
      <c r="AP180" s="208" t="e">
        <f>IF('Crisis Indicator Data'!#REF!="No Data",1,IF(#REF!&lt;&gt;"",1,0))</f>
        <v>#REF!</v>
      </c>
      <c r="AQ180" s="208" t="e">
        <f>IF('Crisis Indicator Data'!#REF!="No Data",1,IF(#REF!&lt;&gt;"",1,0))</f>
        <v>#REF!</v>
      </c>
      <c r="AR180" s="208" t="e">
        <f>IF('Crisis Indicator Data'!#REF!="No Data",1,IF(#REF!&lt;&gt;"",1,0))</f>
        <v>#REF!</v>
      </c>
      <c r="AS180" s="208" t="e">
        <f>IF('Crisis Indicator Data'!#REF!="No Data",1,IF(#REF!&lt;&gt;"",1,0))</f>
        <v>#REF!</v>
      </c>
      <c r="AT180" s="208" t="e">
        <f>IF('Crisis Indicator Data'!#REF!="No Data",1,IF(#REF!&lt;&gt;"",1,0))</f>
        <v>#REF!</v>
      </c>
      <c r="AU180" s="208" t="e">
        <f>IF('Crisis Indicator Data'!#REF!="No Data",1,IF(#REF!&lt;&gt;"",1,0))</f>
        <v>#REF!</v>
      </c>
      <c r="AV180" s="208" t="e">
        <f>IF('Crisis Indicator Data'!#REF!="No Data",1,IF(#REF!&lt;&gt;"",1,0))</f>
        <v>#REF!</v>
      </c>
      <c r="AW180" s="208" t="e">
        <f>IF('Crisis Indicator Data'!#REF!="No Data",1,IF(#REF!&lt;&gt;"",1,0))</f>
        <v>#REF!</v>
      </c>
      <c r="AX180" s="208" t="e">
        <f>IF('Crisis Indicator Data'!#REF!="No Data",1,IF(#REF!&lt;&gt;"",1,0))</f>
        <v>#REF!</v>
      </c>
      <c r="AY180" s="208" t="e">
        <f>IF('Crisis Indicator Data'!#REF!="No Data",1,IF(#REF!&lt;&gt;"",1,0))</f>
        <v>#REF!</v>
      </c>
      <c r="AZ180" s="208" t="e">
        <f>IF('Crisis Indicator Data'!#REF!="No Data",1,IF(#REF!&lt;&gt;"",1,0))</f>
        <v>#REF!</v>
      </c>
      <c r="BA180" t="e">
        <f t="shared" si="10"/>
        <v>#REF!</v>
      </c>
      <c r="BB180" s="22" t="e">
        <f t="shared" si="11"/>
        <v>#REF!</v>
      </c>
    </row>
    <row r="181" spans="1:54" x14ac:dyDescent="0.35">
      <c r="A181" t="s">
        <v>7655</v>
      </c>
      <c r="B181" s="208" t="e">
        <f>IF('Crisis Indicator Data'!#REF!="No Data",1,IF(#REF!&lt;&gt;"",1,0))</f>
        <v>#REF!</v>
      </c>
      <c r="C181" s="208" t="e">
        <f>IF('Crisis Indicator Data'!#REF!="No Data",1,IF(#REF!&lt;&gt;"",1,0))</f>
        <v>#REF!</v>
      </c>
      <c r="D181" s="208" t="e">
        <f>IF('Crisis Indicator Data'!#REF!="No Data",1,IF(#REF!&lt;&gt;"",1,0))</f>
        <v>#REF!</v>
      </c>
      <c r="E181" s="208" t="e">
        <f>IF('Crisis Indicator Data'!#REF!="No Data",1,IF(#REF!&lt;&gt;"",1,0))</f>
        <v>#REF!</v>
      </c>
      <c r="F181" s="208" t="e">
        <f>IF('Crisis Indicator Data'!#REF!="No Data",1,IF(#REF!&lt;&gt;"",1,0))</f>
        <v>#REF!</v>
      </c>
      <c r="G181" s="208" t="e">
        <f>IF('Crisis Indicator Data'!#REF!="No Data",1,IF(#REF!&lt;&gt;"",1,0))</f>
        <v>#REF!</v>
      </c>
      <c r="H181" s="208" t="e">
        <f>IF('Crisis Indicator Data'!#REF!="No Data",1,IF(#REF!&lt;&gt;"",1,0))</f>
        <v>#REF!</v>
      </c>
      <c r="I181" s="208" t="e">
        <f>IF('Crisis Indicator Data'!#REF!="No Data",1,IF(#REF!&lt;&gt;"",1,0))</f>
        <v>#REF!</v>
      </c>
      <c r="J181" s="208" t="e">
        <f>IF('Crisis Indicator Data'!#REF!="No Data",1,IF(#REF!&lt;&gt;"",1,0))</f>
        <v>#REF!</v>
      </c>
      <c r="K181" s="208" t="e">
        <f>IF('Crisis Indicator Data'!#REF!="No Data",1,IF(#REF!&lt;&gt;"",1,0))</f>
        <v>#REF!</v>
      </c>
      <c r="L181" s="208" t="e">
        <f>IF('Crisis Indicator Data'!#REF!="No Data",1,IF(#REF!&lt;&gt;"",1,0))</f>
        <v>#REF!</v>
      </c>
      <c r="M181" s="208" t="e">
        <f>IF('Crisis Indicator Data'!#REF!="No Data",1,IF(#REF!&lt;&gt;"",1,0))</f>
        <v>#REF!</v>
      </c>
      <c r="N181" s="208" t="e">
        <f>IF('Crisis Indicator Data'!#REF!="No Data",1,IF(#REF!&lt;&gt;"",1,0))</f>
        <v>#REF!</v>
      </c>
      <c r="O181" s="208" t="e">
        <f>IF('Crisis Indicator Data'!#REF!="No Data",1,IF(#REF!&lt;&gt;"",1,0))</f>
        <v>#REF!</v>
      </c>
      <c r="P181" s="208" t="e">
        <f>IF('Crisis Indicator Data'!#REF!="No Data",1,IF(#REF!&lt;&gt;"",1,0))</f>
        <v>#REF!</v>
      </c>
      <c r="Q181" s="208" t="e">
        <f>IF('Crisis Indicator Data'!#REF!="No Data",1,IF(#REF!&lt;&gt;"",1,0))</f>
        <v>#REF!</v>
      </c>
      <c r="R181" s="208" t="e">
        <f>IF('Crisis Indicator Data'!#REF!="No Data",1,IF(#REF!&lt;&gt;"",1,0))</f>
        <v>#REF!</v>
      </c>
      <c r="S181" s="208" t="e">
        <f>IF('Crisis Indicator Data'!#REF!="No Data",1,IF(#REF!&lt;&gt;"",1,0))</f>
        <v>#REF!</v>
      </c>
      <c r="T181" s="208" t="e">
        <f>IF('Crisis Indicator Data'!#REF!="No Data",1,IF(#REF!&lt;&gt;"",1,0))</f>
        <v>#REF!</v>
      </c>
      <c r="U181" s="208" t="e">
        <f>IF('Crisis Indicator Data'!#REF!="No Data",1,IF(#REF!&lt;&gt;"",1,0))</f>
        <v>#REF!</v>
      </c>
      <c r="V181" s="208" t="e">
        <f>IF('Crisis Indicator Data'!#REF!="No Data",1,IF(#REF!&lt;&gt;"",1,0))</f>
        <v>#REF!</v>
      </c>
      <c r="W181" s="208" t="e">
        <f>IF('Crisis Indicator Data'!#REF!="No Data",1,IF(#REF!&lt;&gt;"",1,0))</f>
        <v>#REF!</v>
      </c>
      <c r="X181" s="208" t="e">
        <f>IF('Crisis Indicator Data'!#REF!="No Data",1,IF(#REF!&lt;&gt;"",1,0))</f>
        <v>#REF!</v>
      </c>
      <c r="Y181" s="208" t="e">
        <f>IF('Crisis Indicator Data'!#REF!="No Data",1,IF(#REF!&lt;&gt;"",1,0))</f>
        <v>#REF!</v>
      </c>
      <c r="Z181" s="208" t="e">
        <f>IF('Crisis Indicator Data'!#REF!="No Data",1,IF(#REF!&lt;&gt;"",1,0))</f>
        <v>#REF!</v>
      </c>
      <c r="AA181" s="208" t="e">
        <f>IF('Crisis Indicator Data'!#REF!="No Data",1,IF(#REF!&lt;&gt;"",1,0))</f>
        <v>#REF!</v>
      </c>
      <c r="AB181" s="208" t="e">
        <f>IF('Crisis Indicator Data'!#REF!="No Data",1,IF(#REF!&lt;&gt;"",1,0))</f>
        <v>#REF!</v>
      </c>
      <c r="AC181" s="208" t="e">
        <f>IF('Crisis Indicator Data'!#REF!="No Data",1,IF(#REF!&lt;&gt;"",1,0))</f>
        <v>#REF!</v>
      </c>
      <c r="AD181" s="208" t="e">
        <f>IF('Crisis Indicator Data'!#REF!="No Data",1,IF(#REF!&lt;&gt;"",1,0))</f>
        <v>#REF!</v>
      </c>
      <c r="AE181" s="208" t="e">
        <f>IF('Crisis Indicator Data'!#REF!="No Data",1,IF(#REF!&lt;&gt;"",1,0))</f>
        <v>#REF!</v>
      </c>
      <c r="AF181" s="208" t="e">
        <f>IF('Crisis Indicator Data'!#REF!="No Data",1,IF(#REF!&lt;&gt;"",1,0))</f>
        <v>#REF!</v>
      </c>
      <c r="AG181" s="208" t="e">
        <f>IF('Crisis Indicator Data'!#REF!="No Data",1,IF(#REF!&lt;&gt;"",1,0))</f>
        <v>#REF!</v>
      </c>
      <c r="AH181" s="208" t="e">
        <f>IF('Crisis Indicator Data'!#REF!="No Data",1,IF(#REF!&lt;&gt;"",1,0))</f>
        <v>#REF!</v>
      </c>
      <c r="AI181" s="208" t="e">
        <f>IF('Crisis Indicator Data'!#REF!="No Data",1,IF(#REF!&lt;&gt;"",1,0))</f>
        <v>#REF!</v>
      </c>
      <c r="AJ181" s="208" t="e">
        <f>IF('Crisis Indicator Data'!#REF!="No Data",1,IF(#REF!&lt;&gt;"",1,0))</f>
        <v>#REF!</v>
      </c>
      <c r="AK181" s="208" t="e">
        <f>IF('Crisis Indicator Data'!#REF!="No Data",1,IF(#REF!&lt;&gt;"",1,0))</f>
        <v>#REF!</v>
      </c>
      <c r="AL181" s="208" t="e">
        <f>IF('Crisis Indicator Data'!#REF!="No Data",1,IF(#REF!&lt;&gt;"",1,0))</f>
        <v>#REF!</v>
      </c>
      <c r="AM181" s="208" t="e">
        <f>IF('Crisis Indicator Data'!#REF!="No Data",1,IF(#REF!&lt;&gt;"",1,0))</f>
        <v>#REF!</v>
      </c>
      <c r="AN181" s="208" t="e">
        <f>IF('Crisis Indicator Data'!#REF!="No Data",1,IF(#REF!&lt;&gt;"",1,0))</f>
        <v>#REF!</v>
      </c>
      <c r="AO181" s="208" t="e">
        <f>IF('Crisis Indicator Data'!#REF!="No Data",1,IF(#REF!&lt;&gt;"",1,0))</f>
        <v>#REF!</v>
      </c>
      <c r="AP181" s="208" t="e">
        <f>IF('Crisis Indicator Data'!#REF!="No Data",1,IF(#REF!&lt;&gt;"",1,0))</f>
        <v>#REF!</v>
      </c>
      <c r="AQ181" s="208" t="e">
        <f>IF('Crisis Indicator Data'!#REF!="No Data",1,IF(#REF!&lt;&gt;"",1,0))</f>
        <v>#REF!</v>
      </c>
      <c r="AR181" s="208" t="e">
        <f>IF('Crisis Indicator Data'!#REF!="No Data",1,IF(#REF!&lt;&gt;"",1,0))</f>
        <v>#REF!</v>
      </c>
      <c r="AS181" s="208" t="e">
        <f>IF('Crisis Indicator Data'!#REF!="No Data",1,IF(#REF!&lt;&gt;"",1,0))</f>
        <v>#REF!</v>
      </c>
      <c r="AT181" s="208" t="e">
        <f>IF('Crisis Indicator Data'!#REF!="No Data",1,IF(#REF!&lt;&gt;"",1,0))</f>
        <v>#REF!</v>
      </c>
      <c r="AU181" s="208" t="e">
        <f>IF('Crisis Indicator Data'!#REF!="No Data",1,IF(#REF!&lt;&gt;"",1,0))</f>
        <v>#REF!</v>
      </c>
      <c r="AV181" s="208" t="e">
        <f>IF('Crisis Indicator Data'!#REF!="No Data",1,IF(#REF!&lt;&gt;"",1,0))</f>
        <v>#REF!</v>
      </c>
      <c r="AW181" s="208" t="e">
        <f>IF('Crisis Indicator Data'!#REF!="No Data",1,IF(#REF!&lt;&gt;"",1,0))</f>
        <v>#REF!</v>
      </c>
      <c r="AX181" s="208" t="e">
        <f>IF('Crisis Indicator Data'!#REF!="No Data",1,IF(#REF!&lt;&gt;"",1,0))</f>
        <v>#REF!</v>
      </c>
      <c r="AY181" s="208" t="e">
        <f>IF('Crisis Indicator Data'!#REF!="No Data",1,IF(#REF!&lt;&gt;"",1,0))</f>
        <v>#REF!</v>
      </c>
      <c r="AZ181" s="208" t="e">
        <f>IF('Crisis Indicator Data'!#REF!="No Data",1,IF(#REF!&lt;&gt;"",1,0))</f>
        <v>#REF!</v>
      </c>
      <c r="BA181" t="e">
        <f t="shared" si="10"/>
        <v>#REF!</v>
      </c>
      <c r="BB181" s="22" t="e">
        <f t="shared" si="11"/>
        <v>#REF!</v>
      </c>
    </row>
    <row r="182" spans="1:54" x14ac:dyDescent="0.35">
      <c r="A182" t="s">
        <v>7657</v>
      </c>
      <c r="B182" s="208" t="e">
        <f>IF('Crisis Indicator Data'!#REF!="No Data",1,IF(#REF!&lt;&gt;"",1,0))</f>
        <v>#REF!</v>
      </c>
      <c r="C182" s="208" t="e">
        <f>IF('Crisis Indicator Data'!#REF!="No Data",1,IF(#REF!&lt;&gt;"",1,0))</f>
        <v>#REF!</v>
      </c>
      <c r="D182" s="208" t="e">
        <f>IF('Crisis Indicator Data'!#REF!="No Data",1,IF(#REF!&lt;&gt;"",1,0))</f>
        <v>#REF!</v>
      </c>
      <c r="E182" s="208" t="e">
        <f>IF('Crisis Indicator Data'!#REF!="No Data",1,IF(#REF!&lt;&gt;"",1,0))</f>
        <v>#REF!</v>
      </c>
      <c r="F182" s="208" t="e">
        <f>IF('Crisis Indicator Data'!#REF!="No Data",1,IF(#REF!&lt;&gt;"",1,0))</f>
        <v>#REF!</v>
      </c>
      <c r="G182" s="208" t="e">
        <f>IF('Crisis Indicator Data'!#REF!="No Data",1,IF(#REF!&lt;&gt;"",1,0))</f>
        <v>#REF!</v>
      </c>
      <c r="H182" s="208" t="e">
        <f>IF('Crisis Indicator Data'!#REF!="No Data",1,IF(#REF!&lt;&gt;"",1,0))</f>
        <v>#REF!</v>
      </c>
      <c r="I182" s="208" t="e">
        <f>IF('Crisis Indicator Data'!#REF!="No Data",1,IF(#REF!&lt;&gt;"",1,0))</f>
        <v>#REF!</v>
      </c>
      <c r="J182" s="208" t="e">
        <f>IF('Crisis Indicator Data'!#REF!="No Data",1,IF(#REF!&lt;&gt;"",1,0))</f>
        <v>#REF!</v>
      </c>
      <c r="K182" s="208" t="e">
        <f>IF('Crisis Indicator Data'!#REF!="No Data",1,IF(#REF!&lt;&gt;"",1,0))</f>
        <v>#REF!</v>
      </c>
      <c r="L182" s="208" t="e">
        <f>IF('Crisis Indicator Data'!#REF!="No Data",1,IF(#REF!&lt;&gt;"",1,0))</f>
        <v>#REF!</v>
      </c>
      <c r="M182" s="208" t="e">
        <f>IF('Crisis Indicator Data'!#REF!="No Data",1,IF(#REF!&lt;&gt;"",1,0))</f>
        <v>#REF!</v>
      </c>
      <c r="N182" s="208" t="e">
        <f>IF('Crisis Indicator Data'!#REF!="No Data",1,IF(#REF!&lt;&gt;"",1,0))</f>
        <v>#REF!</v>
      </c>
      <c r="O182" s="208" t="e">
        <f>IF('Crisis Indicator Data'!#REF!="No Data",1,IF(#REF!&lt;&gt;"",1,0))</f>
        <v>#REF!</v>
      </c>
      <c r="P182" s="208" t="e">
        <f>IF('Crisis Indicator Data'!#REF!="No Data",1,IF(#REF!&lt;&gt;"",1,0))</f>
        <v>#REF!</v>
      </c>
      <c r="Q182" s="208" t="e">
        <f>IF('Crisis Indicator Data'!#REF!="No Data",1,IF(#REF!&lt;&gt;"",1,0))</f>
        <v>#REF!</v>
      </c>
      <c r="R182" s="208" t="e">
        <f>IF('Crisis Indicator Data'!#REF!="No Data",1,IF(#REF!&lt;&gt;"",1,0))</f>
        <v>#REF!</v>
      </c>
      <c r="S182" s="208" t="e">
        <f>IF('Crisis Indicator Data'!#REF!="No Data",1,IF(#REF!&lt;&gt;"",1,0))</f>
        <v>#REF!</v>
      </c>
      <c r="T182" s="208" t="e">
        <f>IF('Crisis Indicator Data'!#REF!="No Data",1,IF(#REF!&lt;&gt;"",1,0))</f>
        <v>#REF!</v>
      </c>
      <c r="U182" s="208" t="e">
        <f>IF('Crisis Indicator Data'!#REF!="No Data",1,IF(#REF!&lt;&gt;"",1,0))</f>
        <v>#REF!</v>
      </c>
      <c r="V182" s="208" t="e">
        <f>IF('Crisis Indicator Data'!#REF!="No Data",1,IF(#REF!&lt;&gt;"",1,0))</f>
        <v>#REF!</v>
      </c>
      <c r="W182" s="208" t="e">
        <f>IF('Crisis Indicator Data'!#REF!="No Data",1,IF(#REF!&lt;&gt;"",1,0))</f>
        <v>#REF!</v>
      </c>
      <c r="X182" s="208" t="e">
        <f>IF('Crisis Indicator Data'!#REF!="No Data",1,IF(#REF!&lt;&gt;"",1,0))</f>
        <v>#REF!</v>
      </c>
      <c r="Y182" s="208" t="e">
        <f>IF('Crisis Indicator Data'!#REF!="No Data",1,IF(#REF!&lt;&gt;"",1,0))</f>
        <v>#REF!</v>
      </c>
      <c r="Z182" s="208" t="e">
        <f>IF('Crisis Indicator Data'!#REF!="No Data",1,IF(#REF!&lt;&gt;"",1,0))</f>
        <v>#REF!</v>
      </c>
      <c r="AA182" s="208" t="e">
        <f>IF('Crisis Indicator Data'!#REF!="No Data",1,IF(#REF!&lt;&gt;"",1,0))</f>
        <v>#REF!</v>
      </c>
      <c r="AB182" s="208" t="e">
        <f>IF('Crisis Indicator Data'!#REF!="No Data",1,IF(#REF!&lt;&gt;"",1,0))</f>
        <v>#REF!</v>
      </c>
      <c r="AC182" s="208" t="e">
        <f>IF('Crisis Indicator Data'!#REF!="No Data",1,IF(#REF!&lt;&gt;"",1,0))</f>
        <v>#REF!</v>
      </c>
      <c r="AD182" s="208" t="e">
        <f>IF('Crisis Indicator Data'!#REF!="No Data",1,IF(#REF!&lt;&gt;"",1,0))</f>
        <v>#REF!</v>
      </c>
      <c r="AE182" s="208" t="e">
        <f>IF('Crisis Indicator Data'!#REF!="No Data",1,IF(#REF!&lt;&gt;"",1,0))</f>
        <v>#REF!</v>
      </c>
      <c r="AF182" s="208" t="e">
        <f>IF('Crisis Indicator Data'!#REF!="No Data",1,IF(#REF!&lt;&gt;"",1,0))</f>
        <v>#REF!</v>
      </c>
      <c r="AG182" s="208" t="e">
        <f>IF('Crisis Indicator Data'!#REF!="No Data",1,IF(#REF!&lt;&gt;"",1,0))</f>
        <v>#REF!</v>
      </c>
      <c r="AH182" s="208" t="e">
        <f>IF('Crisis Indicator Data'!#REF!="No Data",1,IF(#REF!&lt;&gt;"",1,0))</f>
        <v>#REF!</v>
      </c>
      <c r="AI182" s="208" t="e">
        <f>IF('Crisis Indicator Data'!#REF!="No Data",1,IF(#REF!&lt;&gt;"",1,0))</f>
        <v>#REF!</v>
      </c>
      <c r="AJ182" s="208" t="e">
        <f>IF('Crisis Indicator Data'!#REF!="No Data",1,IF(#REF!&lt;&gt;"",1,0))</f>
        <v>#REF!</v>
      </c>
      <c r="AK182" s="208" t="e">
        <f>IF('Crisis Indicator Data'!#REF!="No Data",1,IF(#REF!&lt;&gt;"",1,0))</f>
        <v>#REF!</v>
      </c>
      <c r="AL182" s="208" t="e">
        <f>IF('Crisis Indicator Data'!#REF!="No Data",1,IF(#REF!&lt;&gt;"",1,0))</f>
        <v>#REF!</v>
      </c>
      <c r="AM182" s="208" t="e">
        <f>IF('Crisis Indicator Data'!#REF!="No Data",1,IF(#REF!&lt;&gt;"",1,0))</f>
        <v>#REF!</v>
      </c>
      <c r="AN182" s="208" t="e">
        <f>IF('Crisis Indicator Data'!#REF!="No Data",1,IF(#REF!&lt;&gt;"",1,0))</f>
        <v>#REF!</v>
      </c>
      <c r="AO182" s="208" t="e">
        <f>IF('Crisis Indicator Data'!#REF!="No Data",1,IF(#REF!&lt;&gt;"",1,0))</f>
        <v>#REF!</v>
      </c>
      <c r="AP182" s="208" t="e">
        <f>IF('Crisis Indicator Data'!#REF!="No Data",1,IF(#REF!&lt;&gt;"",1,0))</f>
        <v>#REF!</v>
      </c>
      <c r="AQ182" s="208" t="e">
        <f>IF('Crisis Indicator Data'!#REF!="No Data",1,IF(#REF!&lt;&gt;"",1,0))</f>
        <v>#REF!</v>
      </c>
      <c r="AR182" s="208" t="e">
        <f>IF('Crisis Indicator Data'!#REF!="No Data",1,IF(#REF!&lt;&gt;"",1,0))</f>
        <v>#REF!</v>
      </c>
      <c r="AS182" s="208" t="e">
        <f>IF('Crisis Indicator Data'!#REF!="No Data",1,IF(#REF!&lt;&gt;"",1,0))</f>
        <v>#REF!</v>
      </c>
      <c r="AT182" s="208" t="e">
        <f>IF('Crisis Indicator Data'!#REF!="No Data",1,IF(#REF!&lt;&gt;"",1,0))</f>
        <v>#REF!</v>
      </c>
      <c r="AU182" s="208" t="e">
        <f>IF('Crisis Indicator Data'!#REF!="No Data",1,IF(#REF!&lt;&gt;"",1,0))</f>
        <v>#REF!</v>
      </c>
      <c r="AV182" s="208" t="e">
        <f>IF('Crisis Indicator Data'!#REF!="No Data",1,IF(#REF!&lt;&gt;"",1,0))</f>
        <v>#REF!</v>
      </c>
      <c r="AW182" s="208" t="e">
        <f>IF('Crisis Indicator Data'!#REF!="No Data",1,IF(#REF!&lt;&gt;"",1,0))</f>
        <v>#REF!</v>
      </c>
      <c r="AX182" s="208" t="e">
        <f>IF('Crisis Indicator Data'!#REF!="No Data",1,IF(#REF!&lt;&gt;"",1,0))</f>
        <v>#REF!</v>
      </c>
      <c r="AY182" s="208" t="e">
        <f>IF('Crisis Indicator Data'!#REF!="No Data",1,IF(#REF!&lt;&gt;"",1,0))</f>
        <v>#REF!</v>
      </c>
      <c r="AZ182" s="208" t="e">
        <f>IF('Crisis Indicator Data'!#REF!="No Data",1,IF(#REF!&lt;&gt;"",1,0))</f>
        <v>#REF!</v>
      </c>
      <c r="BA182" t="e">
        <f t="shared" si="10"/>
        <v>#REF!</v>
      </c>
      <c r="BB182" s="22" t="e">
        <f t="shared" si="11"/>
        <v>#REF!</v>
      </c>
    </row>
    <row r="183" spans="1:54" x14ac:dyDescent="0.35">
      <c r="A183" t="s">
        <v>7659</v>
      </c>
      <c r="B183" s="208" t="e">
        <f>IF('Crisis Indicator Data'!#REF!="No Data",1,IF(#REF!&lt;&gt;"",1,0))</f>
        <v>#REF!</v>
      </c>
      <c r="C183" s="208" t="e">
        <f>IF('Crisis Indicator Data'!#REF!="No Data",1,IF(#REF!&lt;&gt;"",1,0))</f>
        <v>#REF!</v>
      </c>
      <c r="D183" s="208" t="e">
        <f>IF('Crisis Indicator Data'!#REF!="No Data",1,IF(#REF!&lt;&gt;"",1,0))</f>
        <v>#REF!</v>
      </c>
      <c r="E183" s="208" t="e">
        <f>IF('Crisis Indicator Data'!#REF!="No Data",1,IF(#REF!&lt;&gt;"",1,0))</f>
        <v>#REF!</v>
      </c>
      <c r="F183" s="208" t="e">
        <f>IF('Crisis Indicator Data'!#REF!="No Data",1,IF(#REF!&lt;&gt;"",1,0))</f>
        <v>#REF!</v>
      </c>
      <c r="G183" s="208" t="e">
        <f>IF('Crisis Indicator Data'!#REF!="No Data",1,IF(#REF!&lt;&gt;"",1,0))</f>
        <v>#REF!</v>
      </c>
      <c r="H183" s="208" t="e">
        <f>IF('Crisis Indicator Data'!#REF!="No Data",1,IF(#REF!&lt;&gt;"",1,0))</f>
        <v>#REF!</v>
      </c>
      <c r="I183" s="208" t="e">
        <f>IF('Crisis Indicator Data'!#REF!="No Data",1,IF(#REF!&lt;&gt;"",1,0))</f>
        <v>#REF!</v>
      </c>
      <c r="J183" s="208" t="e">
        <f>IF('Crisis Indicator Data'!#REF!="No Data",1,IF(#REF!&lt;&gt;"",1,0))</f>
        <v>#REF!</v>
      </c>
      <c r="K183" s="208" t="e">
        <f>IF('Crisis Indicator Data'!#REF!="No Data",1,IF(#REF!&lt;&gt;"",1,0))</f>
        <v>#REF!</v>
      </c>
      <c r="L183" s="208" t="e">
        <f>IF('Crisis Indicator Data'!#REF!="No Data",1,IF(#REF!&lt;&gt;"",1,0))</f>
        <v>#REF!</v>
      </c>
      <c r="M183" s="208" t="e">
        <f>IF('Crisis Indicator Data'!#REF!="No Data",1,IF(#REF!&lt;&gt;"",1,0))</f>
        <v>#REF!</v>
      </c>
      <c r="N183" s="208" t="e">
        <f>IF('Crisis Indicator Data'!#REF!="No Data",1,IF(#REF!&lt;&gt;"",1,0))</f>
        <v>#REF!</v>
      </c>
      <c r="O183" s="208" t="e">
        <f>IF('Crisis Indicator Data'!#REF!="No Data",1,IF(#REF!&lt;&gt;"",1,0))</f>
        <v>#REF!</v>
      </c>
      <c r="P183" s="208" t="e">
        <f>IF('Crisis Indicator Data'!#REF!="No Data",1,IF(#REF!&lt;&gt;"",1,0))</f>
        <v>#REF!</v>
      </c>
      <c r="Q183" s="208" t="e">
        <f>IF('Crisis Indicator Data'!#REF!="No Data",1,IF(#REF!&lt;&gt;"",1,0))</f>
        <v>#REF!</v>
      </c>
      <c r="R183" s="208" t="e">
        <f>IF('Crisis Indicator Data'!#REF!="No Data",1,IF(#REF!&lt;&gt;"",1,0))</f>
        <v>#REF!</v>
      </c>
      <c r="S183" s="208" t="e">
        <f>IF('Crisis Indicator Data'!#REF!="No Data",1,IF(#REF!&lt;&gt;"",1,0))</f>
        <v>#REF!</v>
      </c>
      <c r="T183" s="208" t="e">
        <f>IF('Crisis Indicator Data'!#REF!="No Data",1,IF(#REF!&lt;&gt;"",1,0))</f>
        <v>#REF!</v>
      </c>
      <c r="U183" s="208" t="e">
        <f>IF('Crisis Indicator Data'!#REF!="No Data",1,IF(#REF!&lt;&gt;"",1,0))</f>
        <v>#REF!</v>
      </c>
      <c r="V183" s="208" t="e">
        <f>IF('Crisis Indicator Data'!#REF!="No Data",1,IF(#REF!&lt;&gt;"",1,0))</f>
        <v>#REF!</v>
      </c>
      <c r="W183" s="208" t="e">
        <f>IF('Crisis Indicator Data'!#REF!="No Data",1,IF(#REF!&lt;&gt;"",1,0))</f>
        <v>#REF!</v>
      </c>
      <c r="X183" s="208" t="e">
        <f>IF('Crisis Indicator Data'!#REF!="No Data",1,IF(#REF!&lt;&gt;"",1,0))</f>
        <v>#REF!</v>
      </c>
      <c r="Y183" s="208" t="e">
        <f>IF('Crisis Indicator Data'!#REF!="No Data",1,IF(#REF!&lt;&gt;"",1,0))</f>
        <v>#REF!</v>
      </c>
      <c r="Z183" s="208" t="e">
        <f>IF('Crisis Indicator Data'!#REF!="No Data",1,IF(#REF!&lt;&gt;"",1,0))</f>
        <v>#REF!</v>
      </c>
      <c r="AA183" s="208" t="e">
        <f>IF('Crisis Indicator Data'!#REF!="No Data",1,IF(#REF!&lt;&gt;"",1,0))</f>
        <v>#REF!</v>
      </c>
      <c r="AB183" s="208" t="e">
        <f>IF('Crisis Indicator Data'!#REF!="No Data",1,IF(#REF!&lt;&gt;"",1,0))</f>
        <v>#REF!</v>
      </c>
      <c r="AC183" s="208" t="e">
        <f>IF('Crisis Indicator Data'!#REF!="No Data",1,IF(#REF!&lt;&gt;"",1,0))</f>
        <v>#REF!</v>
      </c>
      <c r="AD183" s="208" t="e">
        <f>IF('Crisis Indicator Data'!#REF!="No Data",1,IF(#REF!&lt;&gt;"",1,0))</f>
        <v>#REF!</v>
      </c>
      <c r="AE183" s="208" t="e">
        <f>IF('Crisis Indicator Data'!#REF!="No Data",1,IF(#REF!&lt;&gt;"",1,0))</f>
        <v>#REF!</v>
      </c>
      <c r="AF183" s="208" t="e">
        <f>IF('Crisis Indicator Data'!#REF!="No Data",1,IF(#REF!&lt;&gt;"",1,0))</f>
        <v>#REF!</v>
      </c>
      <c r="AG183" s="208" t="e">
        <f>IF('Crisis Indicator Data'!#REF!="No Data",1,IF(#REF!&lt;&gt;"",1,0))</f>
        <v>#REF!</v>
      </c>
      <c r="AH183" s="208" t="e">
        <f>IF('Crisis Indicator Data'!#REF!="No Data",1,IF(#REF!&lt;&gt;"",1,0))</f>
        <v>#REF!</v>
      </c>
      <c r="AI183" s="208" t="e">
        <f>IF('Crisis Indicator Data'!#REF!="No Data",1,IF(#REF!&lt;&gt;"",1,0))</f>
        <v>#REF!</v>
      </c>
      <c r="AJ183" s="208" t="e">
        <f>IF('Crisis Indicator Data'!#REF!="No Data",1,IF(#REF!&lt;&gt;"",1,0))</f>
        <v>#REF!</v>
      </c>
      <c r="AK183" s="208" t="e">
        <f>IF('Crisis Indicator Data'!#REF!="No Data",1,IF(#REF!&lt;&gt;"",1,0))</f>
        <v>#REF!</v>
      </c>
      <c r="AL183" s="208" t="e">
        <f>IF('Crisis Indicator Data'!#REF!="No Data",1,IF(#REF!&lt;&gt;"",1,0))</f>
        <v>#REF!</v>
      </c>
      <c r="AM183" s="208" t="e">
        <f>IF('Crisis Indicator Data'!#REF!="No Data",1,IF(#REF!&lt;&gt;"",1,0))</f>
        <v>#REF!</v>
      </c>
      <c r="AN183" s="208" t="e">
        <f>IF('Crisis Indicator Data'!#REF!="No Data",1,IF(#REF!&lt;&gt;"",1,0))</f>
        <v>#REF!</v>
      </c>
      <c r="AO183" s="208" t="e">
        <f>IF('Crisis Indicator Data'!#REF!="No Data",1,IF(#REF!&lt;&gt;"",1,0))</f>
        <v>#REF!</v>
      </c>
      <c r="AP183" s="208" t="e">
        <f>IF('Crisis Indicator Data'!#REF!="No Data",1,IF(#REF!&lt;&gt;"",1,0))</f>
        <v>#REF!</v>
      </c>
      <c r="AQ183" s="208" t="e">
        <f>IF('Crisis Indicator Data'!#REF!="No Data",1,IF(#REF!&lt;&gt;"",1,0))</f>
        <v>#REF!</v>
      </c>
      <c r="AR183" s="208" t="e">
        <f>IF('Crisis Indicator Data'!#REF!="No Data",1,IF(#REF!&lt;&gt;"",1,0))</f>
        <v>#REF!</v>
      </c>
      <c r="AS183" s="208" t="e">
        <f>IF('Crisis Indicator Data'!#REF!="No Data",1,IF(#REF!&lt;&gt;"",1,0))</f>
        <v>#REF!</v>
      </c>
      <c r="AT183" s="208" t="e">
        <f>IF('Crisis Indicator Data'!#REF!="No Data",1,IF(#REF!&lt;&gt;"",1,0))</f>
        <v>#REF!</v>
      </c>
      <c r="AU183" s="208" t="e">
        <f>IF('Crisis Indicator Data'!#REF!="No Data",1,IF(#REF!&lt;&gt;"",1,0))</f>
        <v>#REF!</v>
      </c>
      <c r="AV183" s="208" t="e">
        <f>IF('Crisis Indicator Data'!#REF!="No Data",1,IF(#REF!&lt;&gt;"",1,0))</f>
        <v>#REF!</v>
      </c>
      <c r="AW183" s="208" t="e">
        <f>IF('Crisis Indicator Data'!#REF!="No Data",1,IF(#REF!&lt;&gt;"",1,0))</f>
        <v>#REF!</v>
      </c>
      <c r="AX183" s="208" t="e">
        <f>IF('Crisis Indicator Data'!#REF!="No Data",1,IF(#REF!&lt;&gt;"",1,0))</f>
        <v>#REF!</v>
      </c>
      <c r="AY183" s="208" t="e">
        <f>IF('Crisis Indicator Data'!#REF!="No Data",1,IF(#REF!&lt;&gt;"",1,0))</f>
        <v>#REF!</v>
      </c>
      <c r="AZ183" s="208" t="e">
        <f>IF('Crisis Indicator Data'!#REF!="No Data",1,IF(#REF!&lt;&gt;"",1,0))</f>
        <v>#REF!</v>
      </c>
      <c r="BA183" t="e">
        <f t="shared" si="10"/>
        <v>#REF!</v>
      </c>
      <c r="BB183" s="22" t="e">
        <f t="shared" si="11"/>
        <v>#REF!</v>
      </c>
    </row>
    <row r="184" spans="1:54" x14ac:dyDescent="0.35">
      <c r="A184" t="s">
        <v>7661</v>
      </c>
      <c r="B184" s="208" t="e">
        <f>IF('Crisis Indicator Data'!#REF!="No Data",1,IF(#REF!&lt;&gt;"",1,0))</f>
        <v>#REF!</v>
      </c>
      <c r="C184" s="208" t="e">
        <f>IF('Crisis Indicator Data'!#REF!="No Data",1,IF(#REF!&lt;&gt;"",1,0))</f>
        <v>#REF!</v>
      </c>
      <c r="D184" s="208" t="e">
        <f>IF('Crisis Indicator Data'!#REF!="No Data",1,IF(#REF!&lt;&gt;"",1,0))</f>
        <v>#REF!</v>
      </c>
      <c r="E184" s="208" t="e">
        <f>IF('Crisis Indicator Data'!#REF!="No Data",1,IF(#REF!&lt;&gt;"",1,0))</f>
        <v>#REF!</v>
      </c>
      <c r="F184" s="208" t="e">
        <f>IF('Crisis Indicator Data'!#REF!="No Data",1,IF(#REF!&lt;&gt;"",1,0))</f>
        <v>#REF!</v>
      </c>
      <c r="G184" s="208" t="e">
        <f>IF('Crisis Indicator Data'!#REF!="No Data",1,IF(#REF!&lt;&gt;"",1,0))</f>
        <v>#REF!</v>
      </c>
      <c r="H184" s="208" t="e">
        <f>IF('Crisis Indicator Data'!#REF!="No Data",1,IF(#REF!&lt;&gt;"",1,0))</f>
        <v>#REF!</v>
      </c>
      <c r="I184" s="208" t="e">
        <f>IF('Crisis Indicator Data'!#REF!="No Data",1,IF(#REF!&lt;&gt;"",1,0))</f>
        <v>#REF!</v>
      </c>
      <c r="J184" s="208" t="e">
        <f>IF('Crisis Indicator Data'!#REF!="No Data",1,IF(#REF!&lt;&gt;"",1,0))</f>
        <v>#REF!</v>
      </c>
      <c r="K184" s="208" t="e">
        <f>IF('Crisis Indicator Data'!#REF!="No Data",1,IF(#REF!&lt;&gt;"",1,0))</f>
        <v>#REF!</v>
      </c>
      <c r="L184" s="208" t="e">
        <f>IF('Crisis Indicator Data'!#REF!="No Data",1,IF(#REF!&lt;&gt;"",1,0))</f>
        <v>#REF!</v>
      </c>
      <c r="M184" s="208" t="e">
        <f>IF('Crisis Indicator Data'!#REF!="No Data",1,IF(#REF!&lt;&gt;"",1,0))</f>
        <v>#REF!</v>
      </c>
      <c r="N184" s="208" t="e">
        <f>IF('Crisis Indicator Data'!#REF!="No Data",1,IF(#REF!&lt;&gt;"",1,0))</f>
        <v>#REF!</v>
      </c>
      <c r="O184" s="208" t="e">
        <f>IF('Crisis Indicator Data'!#REF!="No Data",1,IF(#REF!&lt;&gt;"",1,0))</f>
        <v>#REF!</v>
      </c>
      <c r="P184" s="208" t="e">
        <f>IF('Crisis Indicator Data'!#REF!="No Data",1,IF(#REF!&lt;&gt;"",1,0))</f>
        <v>#REF!</v>
      </c>
      <c r="Q184" s="208" t="e">
        <f>IF('Crisis Indicator Data'!#REF!="No Data",1,IF(#REF!&lt;&gt;"",1,0))</f>
        <v>#REF!</v>
      </c>
      <c r="R184" s="208" t="e">
        <f>IF('Crisis Indicator Data'!#REF!="No Data",1,IF(#REF!&lt;&gt;"",1,0))</f>
        <v>#REF!</v>
      </c>
      <c r="S184" s="208" t="e">
        <f>IF('Crisis Indicator Data'!#REF!="No Data",1,IF(#REF!&lt;&gt;"",1,0))</f>
        <v>#REF!</v>
      </c>
      <c r="T184" s="208" t="e">
        <f>IF('Crisis Indicator Data'!#REF!="No Data",1,IF(#REF!&lt;&gt;"",1,0))</f>
        <v>#REF!</v>
      </c>
      <c r="U184" s="208" t="e">
        <f>IF('Crisis Indicator Data'!#REF!="No Data",1,IF(#REF!&lt;&gt;"",1,0))</f>
        <v>#REF!</v>
      </c>
      <c r="V184" s="208" t="e">
        <f>IF('Crisis Indicator Data'!#REF!="No Data",1,IF(#REF!&lt;&gt;"",1,0))</f>
        <v>#REF!</v>
      </c>
      <c r="W184" s="208" t="e">
        <f>IF('Crisis Indicator Data'!#REF!="No Data",1,IF(#REF!&lt;&gt;"",1,0))</f>
        <v>#REF!</v>
      </c>
      <c r="X184" s="208" t="e">
        <f>IF('Crisis Indicator Data'!#REF!="No Data",1,IF(#REF!&lt;&gt;"",1,0))</f>
        <v>#REF!</v>
      </c>
      <c r="Y184" s="208" t="e">
        <f>IF('Crisis Indicator Data'!#REF!="No Data",1,IF(#REF!&lt;&gt;"",1,0))</f>
        <v>#REF!</v>
      </c>
      <c r="Z184" s="208" t="e">
        <f>IF('Crisis Indicator Data'!#REF!="No Data",1,IF(#REF!&lt;&gt;"",1,0))</f>
        <v>#REF!</v>
      </c>
      <c r="AA184" s="208" t="e">
        <f>IF('Crisis Indicator Data'!#REF!="No Data",1,IF(#REF!&lt;&gt;"",1,0))</f>
        <v>#REF!</v>
      </c>
      <c r="AB184" s="208" t="e">
        <f>IF('Crisis Indicator Data'!#REF!="No Data",1,IF(#REF!&lt;&gt;"",1,0))</f>
        <v>#REF!</v>
      </c>
      <c r="AC184" s="208" t="e">
        <f>IF('Crisis Indicator Data'!#REF!="No Data",1,IF(#REF!&lt;&gt;"",1,0))</f>
        <v>#REF!</v>
      </c>
      <c r="AD184" s="208" t="e">
        <f>IF('Crisis Indicator Data'!#REF!="No Data",1,IF(#REF!&lt;&gt;"",1,0))</f>
        <v>#REF!</v>
      </c>
      <c r="AE184" s="208" t="e">
        <f>IF('Crisis Indicator Data'!#REF!="No Data",1,IF(#REF!&lt;&gt;"",1,0))</f>
        <v>#REF!</v>
      </c>
      <c r="AF184" s="208" t="e">
        <f>IF('Crisis Indicator Data'!#REF!="No Data",1,IF(#REF!&lt;&gt;"",1,0))</f>
        <v>#REF!</v>
      </c>
      <c r="AG184" s="208" t="e">
        <f>IF('Crisis Indicator Data'!#REF!="No Data",1,IF(#REF!&lt;&gt;"",1,0))</f>
        <v>#REF!</v>
      </c>
      <c r="AH184" s="208" t="e">
        <f>IF('Crisis Indicator Data'!#REF!="No Data",1,IF(#REF!&lt;&gt;"",1,0))</f>
        <v>#REF!</v>
      </c>
      <c r="AI184" s="208" t="e">
        <f>IF('Crisis Indicator Data'!#REF!="No Data",1,IF(#REF!&lt;&gt;"",1,0))</f>
        <v>#REF!</v>
      </c>
      <c r="AJ184" s="208" t="e">
        <f>IF('Crisis Indicator Data'!#REF!="No Data",1,IF(#REF!&lt;&gt;"",1,0))</f>
        <v>#REF!</v>
      </c>
      <c r="AK184" s="208" t="e">
        <f>IF('Crisis Indicator Data'!#REF!="No Data",1,IF(#REF!&lt;&gt;"",1,0))</f>
        <v>#REF!</v>
      </c>
      <c r="AL184" s="208" t="e">
        <f>IF('Crisis Indicator Data'!#REF!="No Data",1,IF(#REF!&lt;&gt;"",1,0))</f>
        <v>#REF!</v>
      </c>
      <c r="AM184" s="208" t="e">
        <f>IF('Crisis Indicator Data'!#REF!="No Data",1,IF(#REF!&lt;&gt;"",1,0))</f>
        <v>#REF!</v>
      </c>
      <c r="AN184" s="208" t="e">
        <f>IF('Crisis Indicator Data'!#REF!="No Data",1,IF(#REF!&lt;&gt;"",1,0))</f>
        <v>#REF!</v>
      </c>
      <c r="AO184" s="208" t="e">
        <f>IF('Crisis Indicator Data'!#REF!="No Data",1,IF(#REF!&lt;&gt;"",1,0))</f>
        <v>#REF!</v>
      </c>
      <c r="AP184" s="208" t="e">
        <f>IF('Crisis Indicator Data'!#REF!="No Data",1,IF(#REF!&lt;&gt;"",1,0))</f>
        <v>#REF!</v>
      </c>
      <c r="AQ184" s="208" t="e">
        <f>IF('Crisis Indicator Data'!#REF!="No Data",1,IF(#REF!&lt;&gt;"",1,0))</f>
        <v>#REF!</v>
      </c>
      <c r="AR184" s="208" t="e">
        <f>IF('Crisis Indicator Data'!#REF!="No Data",1,IF(#REF!&lt;&gt;"",1,0))</f>
        <v>#REF!</v>
      </c>
      <c r="AS184" s="208" t="e">
        <f>IF('Crisis Indicator Data'!#REF!="No Data",1,IF(#REF!&lt;&gt;"",1,0))</f>
        <v>#REF!</v>
      </c>
      <c r="AT184" s="208" t="e">
        <f>IF('Crisis Indicator Data'!#REF!="No Data",1,IF(#REF!&lt;&gt;"",1,0))</f>
        <v>#REF!</v>
      </c>
      <c r="AU184" s="208" t="e">
        <f>IF('Crisis Indicator Data'!#REF!="No Data",1,IF(#REF!&lt;&gt;"",1,0))</f>
        <v>#REF!</v>
      </c>
      <c r="AV184" s="208" t="e">
        <f>IF('Crisis Indicator Data'!#REF!="No Data",1,IF(#REF!&lt;&gt;"",1,0))</f>
        <v>#REF!</v>
      </c>
      <c r="AW184" s="208" t="e">
        <f>IF('Crisis Indicator Data'!#REF!="No Data",1,IF(#REF!&lt;&gt;"",1,0))</f>
        <v>#REF!</v>
      </c>
      <c r="AX184" s="208" t="e">
        <f>IF('Crisis Indicator Data'!#REF!="No Data",1,IF(#REF!&lt;&gt;"",1,0))</f>
        <v>#REF!</v>
      </c>
      <c r="AY184" s="208" t="e">
        <f>IF('Crisis Indicator Data'!#REF!="No Data",1,IF(#REF!&lt;&gt;"",1,0))</f>
        <v>#REF!</v>
      </c>
      <c r="AZ184" s="208" t="e">
        <f>IF('Crisis Indicator Data'!#REF!="No Data",1,IF(#REF!&lt;&gt;"",1,0))</f>
        <v>#REF!</v>
      </c>
      <c r="BA184" t="e">
        <f t="shared" si="10"/>
        <v>#REF!</v>
      </c>
      <c r="BB184" s="22" t="e">
        <f t="shared" si="11"/>
        <v>#REF!</v>
      </c>
    </row>
    <row r="185" spans="1:54" x14ac:dyDescent="0.35">
      <c r="A185" t="s">
        <v>7663</v>
      </c>
      <c r="B185" s="208" t="e">
        <f>IF('Crisis Indicator Data'!#REF!="No Data",1,IF(#REF!&lt;&gt;"",1,0))</f>
        <v>#REF!</v>
      </c>
      <c r="C185" s="208" t="e">
        <f>IF('Crisis Indicator Data'!#REF!="No Data",1,IF(#REF!&lt;&gt;"",1,0))</f>
        <v>#REF!</v>
      </c>
      <c r="D185" s="208" t="e">
        <f>IF('Crisis Indicator Data'!#REF!="No Data",1,IF(#REF!&lt;&gt;"",1,0))</f>
        <v>#REF!</v>
      </c>
      <c r="E185" s="208" t="e">
        <f>IF('Crisis Indicator Data'!#REF!="No Data",1,IF(#REF!&lt;&gt;"",1,0))</f>
        <v>#REF!</v>
      </c>
      <c r="F185" s="208" t="e">
        <f>IF('Crisis Indicator Data'!#REF!="No Data",1,IF(#REF!&lt;&gt;"",1,0))</f>
        <v>#REF!</v>
      </c>
      <c r="G185" s="208" t="e">
        <f>IF('Crisis Indicator Data'!#REF!="No Data",1,IF(#REF!&lt;&gt;"",1,0))</f>
        <v>#REF!</v>
      </c>
      <c r="H185" s="208" t="e">
        <f>IF('Crisis Indicator Data'!#REF!="No Data",1,IF(#REF!&lt;&gt;"",1,0))</f>
        <v>#REF!</v>
      </c>
      <c r="I185" s="208" t="e">
        <f>IF('Crisis Indicator Data'!#REF!="No Data",1,IF(#REF!&lt;&gt;"",1,0))</f>
        <v>#REF!</v>
      </c>
      <c r="J185" s="208" t="e">
        <f>IF('Crisis Indicator Data'!#REF!="No Data",1,IF(#REF!&lt;&gt;"",1,0))</f>
        <v>#REF!</v>
      </c>
      <c r="K185" s="208" t="e">
        <f>IF('Crisis Indicator Data'!#REF!="No Data",1,IF(#REF!&lt;&gt;"",1,0))</f>
        <v>#REF!</v>
      </c>
      <c r="L185" s="208" t="e">
        <f>IF('Crisis Indicator Data'!#REF!="No Data",1,IF(#REF!&lt;&gt;"",1,0))</f>
        <v>#REF!</v>
      </c>
      <c r="M185" s="208" t="e">
        <f>IF('Crisis Indicator Data'!#REF!="No Data",1,IF(#REF!&lt;&gt;"",1,0))</f>
        <v>#REF!</v>
      </c>
      <c r="N185" s="208" t="e">
        <f>IF('Crisis Indicator Data'!#REF!="No Data",1,IF(#REF!&lt;&gt;"",1,0))</f>
        <v>#REF!</v>
      </c>
      <c r="O185" s="208" t="e">
        <f>IF('Crisis Indicator Data'!#REF!="No Data",1,IF(#REF!&lt;&gt;"",1,0))</f>
        <v>#REF!</v>
      </c>
      <c r="P185" s="208" t="e">
        <f>IF('Crisis Indicator Data'!#REF!="No Data",1,IF(#REF!&lt;&gt;"",1,0))</f>
        <v>#REF!</v>
      </c>
      <c r="Q185" s="208" t="e">
        <f>IF('Crisis Indicator Data'!#REF!="No Data",1,IF(#REF!&lt;&gt;"",1,0))</f>
        <v>#REF!</v>
      </c>
      <c r="R185" s="208" t="e">
        <f>IF('Crisis Indicator Data'!#REF!="No Data",1,IF(#REF!&lt;&gt;"",1,0))</f>
        <v>#REF!</v>
      </c>
      <c r="S185" s="208" t="e">
        <f>IF('Crisis Indicator Data'!#REF!="No Data",1,IF(#REF!&lt;&gt;"",1,0))</f>
        <v>#REF!</v>
      </c>
      <c r="T185" s="208" t="e">
        <f>IF('Crisis Indicator Data'!#REF!="No Data",1,IF(#REF!&lt;&gt;"",1,0))</f>
        <v>#REF!</v>
      </c>
      <c r="U185" s="208" t="e">
        <f>IF('Crisis Indicator Data'!#REF!="No Data",1,IF(#REF!&lt;&gt;"",1,0))</f>
        <v>#REF!</v>
      </c>
      <c r="V185" s="208" t="e">
        <f>IF('Crisis Indicator Data'!#REF!="No Data",1,IF(#REF!&lt;&gt;"",1,0))</f>
        <v>#REF!</v>
      </c>
      <c r="W185" s="208" t="e">
        <f>IF('Crisis Indicator Data'!#REF!="No Data",1,IF(#REF!&lt;&gt;"",1,0))</f>
        <v>#REF!</v>
      </c>
      <c r="X185" s="208" t="e">
        <f>IF('Crisis Indicator Data'!#REF!="No Data",1,IF(#REF!&lt;&gt;"",1,0))</f>
        <v>#REF!</v>
      </c>
      <c r="Y185" s="208" t="e">
        <f>IF('Crisis Indicator Data'!#REF!="No Data",1,IF(#REF!&lt;&gt;"",1,0))</f>
        <v>#REF!</v>
      </c>
      <c r="Z185" s="208" t="e">
        <f>IF('Crisis Indicator Data'!#REF!="No Data",1,IF(#REF!&lt;&gt;"",1,0))</f>
        <v>#REF!</v>
      </c>
      <c r="AA185" s="208" t="e">
        <f>IF('Crisis Indicator Data'!#REF!="No Data",1,IF(#REF!&lt;&gt;"",1,0))</f>
        <v>#REF!</v>
      </c>
      <c r="AB185" s="208" t="e">
        <f>IF('Crisis Indicator Data'!#REF!="No Data",1,IF(#REF!&lt;&gt;"",1,0))</f>
        <v>#REF!</v>
      </c>
      <c r="AC185" s="208" t="e">
        <f>IF('Crisis Indicator Data'!#REF!="No Data",1,IF(#REF!&lt;&gt;"",1,0))</f>
        <v>#REF!</v>
      </c>
      <c r="AD185" s="208" t="e">
        <f>IF('Crisis Indicator Data'!#REF!="No Data",1,IF(#REF!&lt;&gt;"",1,0))</f>
        <v>#REF!</v>
      </c>
      <c r="AE185" s="208" t="e">
        <f>IF('Crisis Indicator Data'!#REF!="No Data",1,IF(#REF!&lt;&gt;"",1,0))</f>
        <v>#REF!</v>
      </c>
      <c r="AF185" s="208" t="e">
        <f>IF('Crisis Indicator Data'!#REF!="No Data",1,IF(#REF!&lt;&gt;"",1,0))</f>
        <v>#REF!</v>
      </c>
      <c r="AG185" s="208" t="e">
        <f>IF('Crisis Indicator Data'!#REF!="No Data",1,IF(#REF!&lt;&gt;"",1,0))</f>
        <v>#REF!</v>
      </c>
      <c r="AH185" s="208" t="e">
        <f>IF('Crisis Indicator Data'!#REF!="No Data",1,IF(#REF!&lt;&gt;"",1,0))</f>
        <v>#REF!</v>
      </c>
      <c r="AI185" s="208" t="e">
        <f>IF('Crisis Indicator Data'!#REF!="No Data",1,IF(#REF!&lt;&gt;"",1,0))</f>
        <v>#REF!</v>
      </c>
      <c r="AJ185" s="208" t="e">
        <f>IF('Crisis Indicator Data'!#REF!="No Data",1,IF(#REF!&lt;&gt;"",1,0))</f>
        <v>#REF!</v>
      </c>
      <c r="AK185" s="208" t="e">
        <f>IF('Crisis Indicator Data'!#REF!="No Data",1,IF(#REF!&lt;&gt;"",1,0))</f>
        <v>#REF!</v>
      </c>
      <c r="AL185" s="208" t="e">
        <f>IF('Crisis Indicator Data'!#REF!="No Data",1,IF(#REF!&lt;&gt;"",1,0))</f>
        <v>#REF!</v>
      </c>
      <c r="AM185" s="208" t="e">
        <f>IF('Crisis Indicator Data'!#REF!="No Data",1,IF(#REF!&lt;&gt;"",1,0))</f>
        <v>#REF!</v>
      </c>
      <c r="AN185" s="208" t="e">
        <f>IF('Crisis Indicator Data'!#REF!="No Data",1,IF(#REF!&lt;&gt;"",1,0))</f>
        <v>#REF!</v>
      </c>
      <c r="AO185" s="208" t="e">
        <f>IF('Crisis Indicator Data'!#REF!="No Data",1,IF(#REF!&lt;&gt;"",1,0))</f>
        <v>#REF!</v>
      </c>
      <c r="AP185" s="208" t="e">
        <f>IF('Crisis Indicator Data'!#REF!="No Data",1,IF(#REF!&lt;&gt;"",1,0))</f>
        <v>#REF!</v>
      </c>
      <c r="AQ185" s="208" t="e">
        <f>IF('Crisis Indicator Data'!#REF!="No Data",1,IF(#REF!&lt;&gt;"",1,0))</f>
        <v>#REF!</v>
      </c>
      <c r="AR185" s="208" t="e">
        <f>IF('Crisis Indicator Data'!#REF!="No Data",1,IF(#REF!&lt;&gt;"",1,0))</f>
        <v>#REF!</v>
      </c>
      <c r="AS185" s="208" t="e">
        <f>IF('Crisis Indicator Data'!#REF!="No Data",1,IF(#REF!&lt;&gt;"",1,0))</f>
        <v>#REF!</v>
      </c>
      <c r="AT185" s="208" t="e">
        <f>IF('Crisis Indicator Data'!#REF!="No Data",1,IF(#REF!&lt;&gt;"",1,0))</f>
        <v>#REF!</v>
      </c>
      <c r="AU185" s="208" t="e">
        <f>IF('Crisis Indicator Data'!#REF!="No Data",1,IF(#REF!&lt;&gt;"",1,0))</f>
        <v>#REF!</v>
      </c>
      <c r="AV185" s="208" t="e">
        <f>IF('Crisis Indicator Data'!#REF!="No Data",1,IF(#REF!&lt;&gt;"",1,0))</f>
        <v>#REF!</v>
      </c>
      <c r="AW185" s="208" t="e">
        <f>IF('Crisis Indicator Data'!#REF!="No Data",1,IF(#REF!&lt;&gt;"",1,0))</f>
        <v>#REF!</v>
      </c>
      <c r="AX185" s="208" t="e">
        <f>IF('Crisis Indicator Data'!#REF!="No Data",1,IF(#REF!&lt;&gt;"",1,0))</f>
        <v>#REF!</v>
      </c>
      <c r="AY185" s="208" t="e">
        <f>IF('Crisis Indicator Data'!#REF!="No Data",1,IF(#REF!&lt;&gt;"",1,0))</f>
        <v>#REF!</v>
      </c>
      <c r="AZ185" s="208" t="e">
        <f>IF('Crisis Indicator Data'!#REF!="No Data",1,IF(#REF!&lt;&gt;"",1,0))</f>
        <v>#REF!</v>
      </c>
      <c r="BA185" t="e">
        <f t="shared" si="10"/>
        <v>#REF!</v>
      </c>
      <c r="BB185" s="22" t="e">
        <f t="shared" si="11"/>
        <v>#REF!</v>
      </c>
    </row>
    <row r="186" spans="1:54" x14ac:dyDescent="0.35">
      <c r="A186" t="s">
        <v>7665</v>
      </c>
      <c r="B186" s="208" t="e">
        <f>IF('Crisis Indicator Data'!#REF!="No Data",1,IF(#REF!&lt;&gt;"",1,0))</f>
        <v>#REF!</v>
      </c>
      <c r="C186" s="208" t="e">
        <f>IF('Crisis Indicator Data'!#REF!="No Data",1,IF(#REF!&lt;&gt;"",1,0))</f>
        <v>#REF!</v>
      </c>
      <c r="D186" s="208" t="e">
        <f>IF('Crisis Indicator Data'!#REF!="No Data",1,IF(#REF!&lt;&gt;"",1,0))</f>
        <v>#REF!</v>
      </c>
      <c r="E186" s="208" t="e">
        <f>IF('Crisis Indicator Data'!#REF!="No Data",1,IF(#REF!&lt;&gt;"",1,0))</f>
        <v>#REF!</v>
      </c>
      <c r="F186" s="208" t="e">
        <f>IF('Crisis Indicator Data'!#REF!="No Data",1,IF(#REF!&lt;&gt;"",1,0))</f>
        <v>#REF!</v>
      </c>
      <c r="G186" s="208" t="e">
        <f>IF('Crisis Indicator Data'!#REF!="No Data",1,IF(#REF!&lt;&gt;"",1,0))</f>
        <v>#REF!</v>
      </c>
      <c r="H186" s="208" t="e">
        <f>IF('Crisis Indicator Data'!#REF!="No Data",1,IF(#REF!&lt;&gt;"",1,0))</f>
        <v>#REF!</v>
      </c>
      <c r="I186" s="208" t="e">
        <f>IF('Crisis Indicator Data'!#REF!="No Data",1,IF(#REF!&lt;&gt;"",1,0))</f>
        <v>#REF!</v>
      </c>
      <c r="J186" s="208" t="e">
        <f>IF('Crisis Indicator Data'!#REF!="No Data",1,IF(#REF!&lt;&gt;"",1,0))</f>
        <v>#REF!</v>
      </c>
      <c r="K186" s="208" t="e">
        <f>IF('Crisis Indicator Data'!#REF!="No Data",1,IF(#REF!&lt;&gt;"",1,0))</f>
        <v>#REF!</v>
      </c>
      <c r="L186" s="208" t="e">
        <f>IF('Crisis Indicator Data'!#REF!="No Data",1,IF(#REF!&lt;&gt;"",1,0))</f>
        <v>#REF!</v>
      </c>
      <c r="M186" s="208" t="e">
        <f>IF('Crisis Indicator Data'!#REF!="No Data",1,IF(#REF!&lt;&gt;"",1,0))</f>
        <v>#REF!</v>
      </c>
      <c r="N186" s="208" t="e">
        <f>IF('Crisis Indicator Data'!#REF!="No Data",1,IF(#REF!&lt;&gt;"",1,0))</f>
        <v>#REF!</v>
      </c>
      <c r="O186" s="208" t="e">
        <f>IF('Crisis Indicator Data'!#REF!="No Data",1,IF(#REF!&lt;&gt;"",1,0))</f>
        <v>#REF!</v>
      </c>
      <c r="P186" s="208" t="e">
        <f>IF('Crisis Indicator Data'!#REF!="No Data",1,IF(#REF!&lt;&gt;"",1,0))</f>
        <v>#REF!</v>
      </c>
      <c r="Q186" s="208" t="e">
        <f>IF('Crisis Indicator Data'!#REF!="No Data",1,IF(#REF!&lt;&gt;"",1,0))</f>
        <v>#REF!</v>
      </c>
      <c r="R186" s="208" t="e">
        <f>IF('Crisis Indicator Data'!#REF!="No Data",1,IF(#REF!&lt;&gt;"",1,0))</f>
        <v>#REF!</v>
      </c>
      <c r="S186" s="208" t="e">
        <f>IF('Crisis Indicator Data'!#REF!="No Data",1,IF(#REF!&lt;&gt;"",1,0))</f>
        <v>#REF!</v>
      </c>
      <c r="T186" s="208" t="e">
        <f>IF('Crisis Indicator Data'!#REF!="No Data",1,IF(#REF!&lt;&gt;"",1,0))</f>
        <v>#REF!</v>
      </c>
      <c r="U186" s="208" t="e">
        <f>IF('Crisis Indicator Data'!#REF!="No Data",1,IF(#REF!&lt;&gt;"",1,0))</f>
        <v>#REF!</v>
      </c>
      <c r="V186" s="208" t="e">
        <f>IF('Crisis Indicator Data'!#REF!="No Data",1,IF(#REF!&lt;&gt;"",1,0))</f>
        <v>#REF!</v>
      </c>
      <c r="W186" s="208" t="e">
        <f>IF('Crisis Indicator Data'!#REF!="No Data",1,IF(#REF!&lt;&gt;"",1,0))</f>
        <v>#REF!</v>
      </c>
      <c r="X186" s="208" t="e">
        <f>IF('Crisis Indicator Data'!#REF!="No Data",1,IF(#REF!&lt;&gt;"",1,0))</f>
        <v>#REF!</v>
      </c>
      <c r="Y186" s="208" t="e">
        <f>IF('Crisis Indicator Data'!#REF!="No Data",1,IF(#REF!&lt;&gt;"",1,0))</f>
        <v>#REF!</v>
      </c>
      <c r="Z186" s="208" t="e">
        <f>IF('Crisis Indicator Data'!#REF!="No Data",1,IF(#REF!&lt;&gt;"",1,0))</f>
        <v>#REF!</v>
      </c>
      <c r="AA186" s="208" t="e">
        <f>IF('Crisis Indicator Data'!#REF!="No Data",1,IF(#REF!&lt;&gt;"",1,0))</f>
        <v>#REF!</v>
      </c>
      <c r="AB186" s="208" t="e">
        <f>IF('Crisis Indicator Data'!#REF!="No Data",1,IF(#REF!&lt;&gt;"",1,0))</f>
        <v>#REF!</v>
      </c>
      <c r="AC186" s="208" t="e">
        <f>IF('Crisis Indicator Data'!#REF!="No Data",1,IF(#REF!&lt;&gt;"",1,0))</f>
        <v>#REF!</v>
      </c>
      <c r="AD186" s="208" t="e">
        <f>IF('Crisis Indicator Data'!#REF!="No Data",1,IF(#REF!&lt;&gt;"",1,0))</f>
        <v>#REF!</v>
      </c>
      <c r="AE186" s="208" t="e">
        <f>IF('Crisis Indicator Data'!#REF!="No Data",1,IF(#REF!&lt;&gt;"",1,0))</f>
        <v>#REF!</v>
      </c>
      <c r="AF186" s="208" t="e">
        <f>IF('Crisis Indicator Data'!#REF!="No Data",1,IF(#REF!&lt;&gt;"",1,0))</f>
        <v>#REF!</v>
      </c>
      <c r="AG186" s="208" t="e">
        <f>IF('Crisis Indicator Data'!#REF!="No Data",1,IF(#REF!&lt;&gt;"",1,0))</f>
        <v>#REF!</v>
      </c>
      <c r="AH186" s="208" t="e">
        <f>IF('Crisis Indicator Data'!#REF!="No Data",1,IF(#REF!&lt;&gt;"",1,0))</f>
        <v>#REF!</v>
      </c>
      <c r="AI186" s="208" t="e">
        <f>IF('Crisis Indicator Data'!#REF!="No Data",1,IF(#REF!&lt;&gt;"",1,0))</f>
        <v>#REF!</v>
      </c>
      <c r="AJ186" s="208" t="e">
        <f>IF('Crisis Indicator Data'!#REF!="No Data",1,IF(#REF!&lt;&gt;"",1,0))</f>
        <v>#REF!</v>
      </c>
      <c r="AK186" s="208" t="e">
        <f>IF('Crisis Indicator Data'!#REF!="No Data",1,IF(#REF!&lt;&gt;"",1,0))</f>
        <v>#REF!</v>
      </c>
      <c r="AL186" s="208" t="e">
        <f>IF('Crisis Indicator Data'!#REF!="No Data",1,IF(#REF!&lt;&gt;"",1,0))</f>
        <v>#REF!</v>
      </c>
      <c r="AM186" s="208" t="e">
        <f>IF('Crisis Indicator Data'!#REF!="No Data",1,IF(#REF!&lt;&gt;"",1,0))</f>
        <v>#REF!</v>
      </c>
      <c r="AN186" s="208" t="e">
        <f>IF('Crisis Indicator Data'!#REF!="No Data",1,IF(#REF!&lt;&gt;"",1,0))</f>
        <v>#REF!</v>
      </c>
      <c r="AO186" s="208" t="e">
        <f>IF('Crisis Indicator Data'!#REF!="No Data",1,IF(#REF!&lt;&gt;"",1,0))</f>
        <v>#REF!</v>
      </c>
      <c r="AP186" s="208" t="e">
        <f>IF('Crisis Indicator Data'!#REF!="No Data",1,IF(#REF!&lt;&gt;"",1,0))</f>
        <v>#REF!</v>
      </c>
      <c r="AQ186" s="208" t="e">
        <f>IF('Crisis Indicator Data'!#REF!="No Data",1,IF(#REF!&lt;&gt;"",1,0))</f>
        <v>#REF!</v>
      </c>
      <c r="AR186" s="208" t="e">
        <f>IF('Crisis Indicator Data'!#REF!="No Data",1,IF(#REF!&lt;&gt;"",1,0))</f>
        <v>#REF!</v>
      </c>
      <c r="AS186" s="208" t="e">
        <f>IF('Crisis Indicator Data'!#REF!="No Data",1,IF(#REF!&lt;&gt;"",1,0))</f>
        <v>#REF!</v>
      </c>
      <c r="AT186" s="208" t="e">
        <f>IF('Crisis Indicator Data'!#REF!="No Data",1,IF(#REF!&lt;&gt;"",1,0))</f>
        <v>#REF!</v>
      </c>
      <c r="AU186" s="208" t="e">
        <f>IF('Crisis Indicator Data'!#REF!="No Data",1,IF(#REF!&lt;&gt;"",1,0))</f>
        <v>#REF!</v>
      </c>
      <c r="AV186" s="208" t="e">
        <f>IF('Crisis Indicator Data'!#REF!="No Data",1,IF(#REF!&lt;&gt;"",1,0))</f>
        <v>#REF!</v>
      </c>
      <c r="AW186" s="208" t="e">
        <f>IF('Crisis Indicator Data'!#REF!="No Data",1,IF(#REF!&lt;&gt;"",1,0))</f>
        <v>#REF!</v>
      </c>
      <c r="AX186" s="208" t="e">
        <f>IF('Crisis Indicator Data'!#REF!="No Data",1,IF(#REF!&lt;&gt;"",1,0))</f>
        <v>#REF!</v>
      </c>
      <c r="AY186" s="208" t="e">
        <f>IF('Crisis Indicator Data'!#REF!="No Data",1,IF(#REF!&lt;&gt;"",1,0))</f>
        <v>#REF!</v>
      </c>
      <c r="AZ186" s="208" t="e">
        <f>IF('Crisis Indicator Data'!#REF!="No Data",1,IF(#REF!&lt;&gt;"",1,0))</f>
        <v>#REF!</v>
      </c>
      <c r="BA186" t="e">
        <f t="shared" si="10"/>
        <v>#REF!</v>
      </c>
      <c r="BB186" s="22" t="e">
        <f t="shared" si="11"/>
        <v>#REF!</v>
      </c>
    </row>
    <row r="187" spans="1:54" x14ac:dyDescent="0.35">
      <c r="A187" t="s">
        <v>7667</v>
      </c>
      <c r="B187" s="208" t="e">
        <f>IF('Crisis Indicator Data'!#REF!="No Data",1,IF(#REF!&lt;&gt;"",1,0))</f>
        <v>#REF!</v>
      </c>
      <c r="C187" s="208" t="e">
        <f>IF('Crisis Indicator Data'!#REF!="No Data",1,IF(#REF!&lt;&gt;"",1,0))</f>
        <v>#REF!</v>
      </c>
      <c r="D187" s="208" t="e">
        <f>IF('Crisis Indicator Data'!#REF!="No Data",1,IF(#REF!&lt;&gt;"",1,0))</f>
        <v>#REF!</v>
      </c>
      <c r="E187" s="208" t="e">
        <f>IF('Crisis Indicator Data'!#REF!="No Data",1,IF(#REF!&lt;&gt;"",1,0))</f>
        <v>#REF!</v>
      </c>
      <c r="F187" s="208" t="e">
        <f>IF('Crisis Indicator Data'!#REF!="No Data",1,IF(#REF!&lt;&gt;"",1,0))</f>
        <v>#REF!</v>
      </c>
      <c r="G187" s="208" t="e">
        <f>IF('Crisis Indicator Data'!#REF!="No Data",1,IF(#REF!&lt;&gt;"",1,0))</f>
        <v>#REF!</v>
      </c>
      <c r="H187" s="208" t="e">
        <f>IF('Crisis Indicator Data'!#REF!="No Data",1,IF(#REF!&lt;&gt;"",1,0))</f>
        <v>#REF!</v>
      </c>
      <c r="I187" s="208" t="e">
        <f>IF('Crisis Indicator Data'!#REF!="No Data",1,IF(#REF!&lt;&gt;"",1,0))</f>
        <v>#REF!</v>
      </c>
      <c r="J187" s="208" t="e">
        <f>IF('Crisis Indicator Data'!#REF!="No Data",1,IF(#REF!&lt;&gt;"",1,0))</f>
        <v>#REF!</v>
      </c>
      <c r="K187" s="208" t="e">
        <f>IF('Crisis Indicator Data'!#REF!="No Data",1,IF(#REF!&lt;&gt;"",1,0))</f>
        <v>#REF!</v>
      </c>
      <c r="L187" s="208" t="e">
        <f>IF('Crisis Indicator Data'!#REF!="No Data",1,IF(#REF!&lt;&gt;"",1,0))</f>
        <v>#REF!</v>
      </c>
      <c r="M187" s="208" t="e">
        <f>IF('Crisis Indicator Data'!#REF!="No Data",1,IF(#REF!&lt;&gt;"",1,0))</f>
        <v>#REF!</v>
      </c>
      <c r="N187" s="208" t="e">
        <f>IF('Crisis Indicator Data'!#REF!="No Data",1,IF(#REF!&lt;&gt;"",1,0))</f>
        <v>#REF!</v>
      </c>
      <c r="O187" s="208" t="e">
        <f>IF('Crisis Indicator Data'!#REF!="No Data",1,IF(#REF!&lt;&gt;"",1,0))</f>
        <v>#REF!</v>
      </c>
      <c r="P187" s="208" t="e">
        <f>IF('Crisis Indicator Data'!#REF!="No Data",1,IF(#REF!&lt;&gt;"",1,0))</f>
        <v>#REF!</v>
      </c>
      <c r="Q187" s="208" t="e">
        <f>IF('Crisis Indicator Data'!#REF!="No Data",1,IF(#REF!&lt;&gt;"",1,0))</f>
        <v>#REF!</v>
      </c>
      <c r="R187" s="208" t="e">
        <f>IF('Crisis Indicator Data'!#REF!="No Data",1,IF(#REF!&lt;&gt;"",1,0))</f>
        <v>#REF!</v>
      </c>
      <c r="S187" s="208" t="e">
        <f>IF('Crisis Indicator Data'!#REF!="No Data",1,IF(#REF!&lt;&gt;"",1,0))</f>
        <v>#REF!</v>
      </c>
      <c r="T187" s="208" t="e">
        <f>IF('Crisis Indicator Data'!#REF!="No Data",1,IF(#REF!&lt;&gt;"",1,0))</f>
        <v>#REF!</v>
      </c>
      <c r="U187" s="208" t="e">
        <f>IF('Crisis Indicator Data'!#REF!="No Data",1,IF(#REF!&lt;&gt;"",1,0))</f>
        <v>#REF!</v>
      </c>
      <c r="V187" s="208" t="e">
        <f>IF('Crisis Indicator Data'!#REF!="No Data",1,IF(#REF!&lt;&gt;"",1,0))</f>
        <v>#REF!</v>
      </c>
      <c r="W187" s="208" t="e">
        <f>IF('Crisis Indicator Data'!#REF!="No Data",1,IF(#REF!&lt;&gt;"",1,0))</f>
        <v>#REF!</v>
      </c>
      <c r="X187" s="208" t="e">
        <f>IF('Crisis Indicator Data'!#REF!="No Data",1,IF(#REF!&lt;&gt;"",1,0))</f>
        <v>#REF!</v>
      </c>
      <c r="Y187" s="208" t="e">
        <f>IF('Crisis Indicator Data'!#REF!="No Data",1,IF(#REF!&lt;&gt;"",1,0))</f>
        <v>#REF!</v>
      </c>
      <c r="Z187" s="208" t="e">
        <f>IF('Crisis Indicator Data'!#REF!="No Data",1,IF(#REF!&lt;&gt;"",1,0))</f>
        <v>#REF!</v>
      </c>
      <c r="AA187" s="208" t="e">
        <f>IF('Crisis Indicator Data'!#REF!="No Data",1,IF(#REF!&lt;&gt;"",1,0))</f>
        <v>#REF!</v>
      </c>
      <c r="AB187" s="208" t="e">
        <f>IF('Crisis Indicator Data'!#REF!="No Data",1,IF(#REF!&lt;&gt;"",1,0))</f>
        <v>#REF!</v>
      </c>
      <c r="AC187" s="208" t="e">
        <f>IF('Crisis Indicator Data'!#REF!="No Data",1,IF(#REF!&lt;&gt;"",1,0))</f>
        <v>#REF!</v>
      </c>
      <c r="AD187" s="208" t="e">
        <f>IF('Crisis Indicator Data'!#REF!="No Data",1,IF(#REF!&lt;&gt;"",1,0))</f>
        <v>#REF!</v>
      </c>
      <c r="AE187" s="208" t="e">
        <f>IF('Crisis Indicator Data'!#REF!="No Data",1,IF(#REF!&lt;&gt;"",1,0))</f>
        <v>#REF!</v>
      </c>
      <c r="AF187" s="208" t="e">
        <f>IF('Crisis Indicator Data'!#REF!="No Data",1,IF(#REF!&lt;&gt;"",1,0))</f>
        <v>#REF!</v>
      </c>
      <c r="AG187" s="208" t="e">
        <f>IF('Crisis Indicator Data'!#REF!="No Data",1,IF(#REF!&lt;&gt;"",1,0))</f>
        <v>#REF!</v>
      </c>
      <c r="AH187" s="208" t="e">
        <f>IF('Crisis Indicator Data'!#REF!="No Data",1,IF(#REF!&lt;&gt;"",1,0))</f>
        <v>#REF!</v>
      </c>
      <c r="AI187" s="208" t="e">
        <f>IF('Crisis Indicator Data'!#REF!="No Data",1,IF(#REF!&lt;&gt;"",1,0))</f>
        <v>#REF!</v>
      </c>
      <c r="AJ187" s="208" t="e">
        <f>IF('Crisis Indicator Data'!#REF!="No Data",1,IF(#REF!&lt;&gt;"",1,0))</f>
        <v>#REF!</v>
      </c>
      <c r="AK187" s="208" t="e">
        <f>IF('Crisis Indicator Data'!#REF!="No Data",1,IF(#REF!&lt;&gt;"",1,0))</f>
        <v>#REF!</v>
      </c>
      <c r="AL187" s="208" t="e">
        <f>IF('Crisis Indicator Data'!#REF!="No Data",1,IF(#REF!&lt;&gt;"",1,0))</f>
        <v>#REF!</v>
      </c>
      <c r="AM187" s="208" t="e">
        <f>IF('Crisis Indicator Data'!#REF!="No Data",1,IF(#REF!&lt;&gt;"",1,0))</f>
        <v>#REF!</v>
      </c>
      <c r="AN187" s="208" t="e">
        <f>IF('Crisis Indicator Data'!#REF!="No Data",1,IF(#REF!&lt;&gt;"",1,0))</f>
        <v>#REF!</v>
      </c>
      <c r="AO187" s="208" t="e">
        <f>IF('Crisis Indicator Data'!#REF!="No Data",1,IF(#REF!&lt;&gt;"",1,0))</f>
        <v>#REF!</v>
      </c>
      <c r="AP187" s="208" t="e">
        <f>IF('Crisis Indicator Data'!#REF!="No Data",1,IF(#REF!&lt;&gt;"",1,0))</f>
        <v>#REF!</v>
      </c>
      <c r="AQ187" s="208" t="e">
        <f>IF('Crisis Indicator Data'!#REF!="No Data",1,IF(#REF!&lt;&gt;"",1,0))</f>
        <v>#REF!</v>
      </c>
      <c r="AR187" s="208" t="e">
        <f>IF('Crisis Indicator Data'!#REF!="No Data",1,IF(#REF!&lt;&gt;"",1,0))</f>
        <v>#REF!</v>
      </c>
      <c r="AS187" s="208" t="e">
        <f>IF('Crisis Indicator Data'!#REF!="No Data",1,IF(#REF!&lt;&gt;"",1,0))</f>
        <v>#REF!</v>
      </c>
      <c r="AT187" s="208" t="e">
        <f>IF('Crisis Indicator Data'!#REF!="No Data",1,IF(#REF!&lt;&gt;"",1,0))</f>
        <v>#REF!</v>
      </c>
      <c r="AU187" s="208" t="e">
        <f>IF('Crisis Indicator Data'!#REF!="No Data",1,IF(#REF!&lt;&gt;"",1,0))</f>
        <v>#REF!</v>
      </c>
      <c r="AV187" s="208" t="e">
        <f>IF('Crisis Indicator Data'!#REF!="No Data",1,IF(#REF!&lt;&gt;"",1,0))</f>
        <v>#REF!</v>
      </c>
      <c r="AW187" s="208" t="e">
        <f>IF('Crisis Indicator Data'!#REF!="No Data",1,IF(#REF!&lt;&gt;"",1,0))</f>
        <v>#REF!</v>
      </c>
      <c r="AX187" s="208" t="e">
        <f>IF('Crisis Indicator Data'!#REF!="No Data",1,IF(#REF!&lt;&gt;"",1,0))</f>
        <v>#REF!</v>
      </c>
      <c r="AY187" s="208" t="e">
        <f>IF('Crisis Indicator Data'!#REF!="No Data",1,IF(#REF!&lt;&gt;"",1,0))</f>
        <v>#REF!</v>
      </c>
      <c r="AZ187" s="208" t="e">
        <f>IF('Crisis Indicator Data'!#REF!="No Data",1,IF(#REF!&lt;&gt;"",1,0))</f>
        <v>#REF!</v>
      </c>
      <c r="BA187" t="e">
        <f t="shared" si="10"/>
        <v>#REF!</v>
      </c>
      <c r="BB187" s="22" t="e">
        <f t="shared" si="11"/>
        <v>#REF!</v>
      </c>
    </row>
    <row r="188" spans="1:54" x14ac:dyDescent="0.35">
      <c r="A188" t="s">
        <v>7668</v>
      </c>
      <c r="B188" s="208" t="e">
        <f>IF('Crisis Indicator Data'!#REF!="No Data",1,IF(#REF!&lt;&gt;"",1,0))</f>
        <v>#REF!</v>
      </c>
      <c r="C188" s="208" t="e">
        <f>IF('Crisis Indicator Data'!#REF!="No Data",1,IF(#REF!&lt;&gt;"",1,0))</f>
        <v>#REF!</v>
      </c>
      <c r="D188" s="208" t="e">
        <f>IF('Crisis Indicator Data'!#REF!="No Data",1,IF(#REF!&lt;&gt;"",1,0))</f>
        <v>#REF!</v>
      </c>
      <c r="E188" s="208" t="e">
        <f>IF('Crisis Indicator Data'!#REF!="No Data",1,IF(#REF!&lt;&gt;"",1,0))</f>
        <v>#REF!</v>
      </c>
      <c r="F188" s="208" t="e">
        <f>IF('Crisis Indicator Data'!#REF!="No Data",1,IF(#REF!&lt;&gt;"",1,0))</f>
        <v>#REF!</v>
      </c>
      <c r="G188" s="208" t="e">
        <f>IF('Crisis Indicator Data'!#REF!="No Data",1,IF(#REF!&lt;&gt;"",1,0))</f>
        <v>#REF!</v>
      </c>
      <c r="H188" s="208" t="e">
        <f>IF('Crisis Indicator Data'!#REF!="No Data",1,IF(#REF!&lt;&gt;"",1,0))</f>
        <v>#REF!</v>
      </c>
      <c r="I188" s="208" t="e">
        <f>IF('Crisis Indicator Data'!#REF!="No Data",1,IF(#REF!&lt;&gt;"",1,0))</f>
        <v>#REF!</v>
      </c>
      <c r="J188" s="208" t="e">
        <f>IF('Crisis Indicator Data'!#REF!="No Data",1,IF(#REF!&lt;&gt;"",1,0))</f>
        <v>#REF!</v>
      </c>
      <c r="K188" s="208" t="e">
        <f>IF('Crisis Indicator Data'!#REF!="No Data",1,IF(#REF!&lt;&gt;"",1,0))</f>
        <v>#REF!</v>
      </c>
      <c r="L188" s="208" t="e">
        <f>IF('Crisis Indicator Data'!#REF!="No Data",1,IF(#REF!&lt;&gt;"",1,0))</f>
        <v>#REF!</v>
      </c>
      <c r="M188" s="208" t="e">
        <f>IF('Crisis Indicator Data'!#REF!="No Data",1,IF(#REF!&lt;&gt;"",1,0))</f>
        <v>#REF!</v>
      </c>
      <c r="N188" s="208" t="e">
        <f>IF('Crisis Indicator Data'!#REF!="No Data",1,IF(#REF!&lt;&gt;"",1,0))</f>
        <v>#REF!</v>
      </c>
      <c r="O188" s="208" t="e">
        <f>IF('Crisis Indicator Data'!#REF!="No Data",1,IF(#REF!&lt;&gt;"",1,0))</f>
        <v>#REF!</v>
      </c>
      <c r="P188" s="208" t="e">
        <f>IF('Crisis Indicator Data'!#REF!="No Data",1,IF(#REF!&lt;&gt;"",1,0))</f>
        <v>#REF!</v>
      </c>
      <c r="Q188" s="208" t="e">
        <f>IF('Crisis Indicator Data'!#REF!="No Data",1,IF(#REF!&lt;&gt;"",1,0))</f>
        <v>#REF!</v>
      </c>
      <c r="R188" s="208" t="e">
        <f>IF('Crisis Indicator Data'!#REF!="No Data",1,IF(#REF!&lt;&gt;"",1,0))</f>
        <v>#REF!</v>
      </c>
      <c r="S188" s="208" t="e">
        <f>IF('Crisis Indicator Data'!#REF!="No Data",1,IF(#REF!&lt;&gt;"",1,0))</f>
        <v>#REF!</v>
      </c>
      <c r="T188" s="208" t="e">
        <f>IF('Crisis Indicator Data'!#REF!="No Data",1,IF(#REF!&lt;&gt;"",1,0))</f>
        <v>#REF!</v>
      </c>
      <c r="U188" s="208" t="e">
        <f>IF('Crisis Indicator Data'!#REF!="No Data",1,IF(#REF!&lt;&gt;"",1,0))</f>
        <v>#REF!</v>
      </c>
      <c r="V188" s="208" t="e">
        <f>IF('Crisis Indicator Data'!#REF!="No Data",1,IF(#REF!&lt;&gt;"",1,0))</f>
        <v>#REF!</v>
      </c>
      <c r="W188" s="208" t="e">
        <f>IF('Crisis Indicator Data'!#REF!="No Data",1,IF(#REF!&lt;&gt;"",1,0))</f>
        <v>#REF!</v>
      </c>
      <c r="X188" s="208" t="e">
        <f>IF('Crisis Indicator Data'!#REF!="No Data",1,IF(#REF!&lt;&gt;"",1,0))</f>
        <v>#REF!</v>
      </c>
      <c r="Y188" s="208" t="e">
        <f>IF('Crisis Indicator Data'!#REF!="No Data",1,IF(#REF!&lt;&gt;"",1,0))</f>
        <v>#REF!</v>
      </c>
      <c r="Z188" s="208" t="e">
        <f>IF('Crisis Indicator Data'!#REF!="No Data",1,IF(#REF!&lt;&gt;"",1,0))</f>
        <v>#REF!</v>
      </c>
      <c r="AA188" s="208" t="e">
        <f>IF('Crisis Indicator Data'!#REF!="No Data",1,IF(#REF!&lt;&gt;"",1,0))</f>
        <v>#REF!</v>
      </c>
      <c r="AB188" s="208" t="e">
        <f>IF('Crisis Indicator Data'!#REF!="No Data",1,IF(#REF!&lt;&gt;"",1,0))</f>
        <v>#REF!</v>
      </c>
      <c r="AC188" s="208" t="e">
        <f>IF('Crisis Indicator Data'!#REF!="No Data",1,IF(#REF!&lt;&gt;"",1,0))</f>
        <v>#REF!</v>
      </c>
      <c r="AD188" s="208" t="e">
        <f>IF('Crisis Indicator Data'!#REF!="No Data",1,IF(#REF!&lt;&gt;"",1,0))</f>
        <v>#REF!</v>
      </c>
      <c r="AE188" s="208" t="e">
        <f>IF('Crisis Indicator Data'!#REF!="No Data",1,IF(#REF!&lt;&gt;"",1,0))</f>
        <v>#REF!</v>
      </c>
      <c r="AF188" s="208" t="e">
        <f>IF('Crisis Indicator Data'!#REF!="No Data",1,IF(#REF!&lt;&gt;"",1,0))</f>
        <v>#REF!</v>
      </c>
      <c r="AG188" s="208" t="e">
        <f>IF('Crisis Indicator Data'!#REF!="No Data",1,IF(#REF!&lt;&gt;"",1,0))</f>
        <v>#REF!</v>
      </c>
      <c r="AH188" s="208" t="e">
        <f>IF('Crisis Indicator Data'!#REF!="No Data",1,IF(#REF!&lt;&gt;"",1,0))</f>
        <v>#REF!</v>
      </c>
      <c r="AI188" s="208" t="e">
        <f>IF('Crisis Indicator Data'!#REF!="No Data",1,IF(#REF!&lt;&gt;"",1,0))</f>
        <v>#REF!</v>
      </c>
      <c r="AJ188" s="208" t="e">
        <f>IF('Crisis Indicator Data'!#REF!="No Data",1,IF(#REF!&lt;&gt;"",1,0))</f>
        <v>#REF!</v>
      </c>
      <c r="AK188" s="208" t="e">
        <f>IF('Crisis Indicator Data'!#REF!="No Data",1,IF(#REF!&lt;&gt;"",1,0))</f>
        <v>#REF!</v>
      </c>
      <c r="AL188" s="208" t="e">
        <f>IF('Crisis Indicator Data'!#REF!="No Data",1,IF(#REF!&lt;&gt;"",1,0))</f>
        <v>#REF!</v>
      </c>
      <c r="AM188" s="208" t="e">
        <f>IF('Crisis Indicator Data'!#REF!="No Data",1,IF(#REF!&lt;&gt;"",1,0))</f>
        <v>#REF!</v>
      </c>
      <c r="AN188" s="208" t="e">
        <f>IF('Crisis Indicator Data'!#REF!="No Data",1,IF(#REF!&lt;&gt;"",1,0))</f>
        <v>#REF!</v>
      </c>
      <c r="AO188" s="208" t="e">
        <f>IF('Crisis Indicator Data'!#REF!="No Data",1,IF(#REF!&lt;&gt;"",1,0))</f>
        <v>#REF!</v>
      </c>
      <c r="AP188" s="208" t="e">
        <f>IF('Crisis Indicator Data'!#REF!="No Data",1,IF(#REF!&lt;&gt;"",1,0))</f>
        <v>#REF!</v>
      </c>
      <c r="AQ188" s="208" t="e">
        <f>IF('Crisis Indicator Data'!#REF!="No Data",1,IF(#REF!&lt;&gt;"",1,0))</f>
        <v>#REF!</v>
      </c>
      <c r="AR188" s="208" t="e">
        <f>IF('Crisis Indicator Data'!#REF!="No Data",1,IF(#REF!&lt;&gt;"",1,0))</f>
        <v>#REF!</v>
      </c>
      <c r="AS188" s="208" t="e">
        <f>IF('Crisis Indicator Data'!#REF!="No Data",1,IF(#REF!&lt;&gt;"",1,0))</f>
        <v>#REF!</v>
      </c>
      <c r="AT188" s="208" t="e">
        <f>IF('Crisis Indicator Data'!#REF!="No Data",1,IF(#REF!&lt;&gt;"",1,0))</f>
        <v>#REF!</v>
      </c>
      <c r="AU188" s="208" t="e">
        <f>IF('Crisis Indicator Data'!#REF!="No Data",1,IF(#REF!&lt;&gt;"",1,0))</f>
        <v>#REF!</v>
      </c>
      <c r="AV188" s="208" t="e">
        <f>IF('Crisis Indicator Data'!#REF!="No Data",1,IF(#REF!&lt;&gt;"",1,0))</f>
        <v>#REF!</v>
      </c>
      <c r="AW188" s="208" t="e">
        <f>IF('Crisis Indicator Data'!#REF!="No Data",1,IF(#REF!&lt;&gt;"",1,0))</f>
        <v>#REF!</v>
      </c>
      <c r="AX188" s="208" t="e">
        <f>IF('Crisis Indicator Data'!#REF!="No Data",1,IF(#REF!&lt;&gt;"",1,0))</f>
        <v>#REF!</v>
      </c>
      <c r="AY188" s="208" t="e">
        <f>IF('Crisis Indicator Data'!#REF!="No Data",1,IF(#REF!&lt;&gt;"",1,0))</f>
        <v>#REF!</v>
      </c>
      <c r="AZ188" s="208" t="e">
        <f>IF('Crisis Indicator Data'!#REF!="No Data",1,IF(#REF!&lt;&gt;"",1,0))</f>
        <v>#REF!</v>
      </c>
      <c r="BA188" t="e">
        <f t="shared" si="10"/>
        <v>#REF!</v>
      </c>
      <c r="BB188" s="22" t="e">
        <f t="shared" si="11"/>
        <v>#REF!</v>
      </c>
    </row>
    <row r="189" spans="1:54" x14ac:dyDescent="0.35">
      <c r="A189" t="s">
        <v>7670</v>
      </c>
      <c r="B189" s="208" t="e">
        <f>IF('Crisis Indicator Data'!#REF!="No Data",1,IF(#REF!&lt;&gt;"",1,0))</f>
        <v>#REF!</v>
      </c>
      <c r="C189" s="208" t="e">
        <f>IF('Crisis Indicator Data'!#REF!="No Data",1,IF(#REF!&lt;&gt;"",1,0))</f>
        <v>#REF!</v>
      </c>
      <c r="D189" s="208" t="e">
        <f>IF('Crisis Indicator Data'!#REF!="No Data",1,IF(#REF!&lt;&gt;"",1,0))</f>
        <v>#REF!</v>
      </c>
      <c r="E189" s="208" t="e">
        <f>IF('Crisis Indicator Data'!#REF!="No Data",1,IF(#REF!&lt;&gt;"",1,0))</f>
        <v>#REF!</v>
      </c>
      <c r="F189" s="208" t="e">
        <f>IF('Crisis Indicator Data'!#REF!="No Data",1,IF(#REF!&lt;&gt;"",1,0))</f>
        <v>#REF!</v>
      </c>
      <c r="G189" s="208" t="e">
        <f>IF('Crisis Indicator Data'!#REF!="No Data",1,IF(#REF!&lt;&gt;"",1,0))</f>
        <v>#REF!</v>
      </c>
      <c r="H189" s="208" t="e">
        <f>IF('Crisis Indicator Data'!#REF!="No Data",1,IF(#REF!&lt;&gt;"",1,0))</f>
        <v>#REF!</v>
      </c>
      <c r="I189" s="208" t="e">
        <f>IF('Crisis Indicator Data'!#REF!="No Data",1,IF(#REF!&lt;&gt;"",1,0))</f>
        <v>#REF!</v>
      </c>
      <c r="J189" s="208" t="e">
        <f>IF('Crisis Indicator Data'!#REF!="No Data",1,IF(#REF!&lt;&gt;"",1,0))</f>
        <v>#REF!</v>
      </c>
      <c r="K189" s="208" t="e">
        <f>IF('Crisis Indicator Data'!#REF!="No Data",1,IF(#REF!&lt;&gt;"",1,0))</f>
        <v>#REF!</v>
      </c>
      <c r="L189" s="208" t="e">
        <f>IF('Crisis Indicator Data'!#REF!="No Data",1,IF(#REF!&lt;&gt;"",1,0))</f>
        <v>#REF!</v>
      </c>
      <c r="M189" s="208" t="e">
        <f>IF('Crisis Indicator Data'!#REF!="No Data",1,IF(#REF!&lt;&gt;"",1,0))</f>
        <v>#REF!</v>
      </c>
      <c r="N189" s="208" t="e">
        <f>IF('Crisis Indicator Data'!#REF!="No Data",1,IF(#REF!&lt;&gt;"",1,0))</f>
        <v>#REF!</v>
      </c>
      <c r="O189" s="208" t="e">
        <f>IF('Crisis Indicator Data'!#REF!="No Data",1,IF(#REF!&lt;&gt;"",1,0))</f>
        <v>#REF!</v>
      </c>
      <c r="P189" s="208" t="e">
        <f>IF('Crisis Indicator Data'!#REF!="No Data",1,IF(#REF!&lt;&gt;"",1,0))</f>
        <v>#REF!</v>
      </c>
      <c r="Q189" s="208" t="e">
        <f>IF('Crisis Indicator Data'!#REF!="No Data",1,IF(#REF!&lt;&gt;"",1,0))</f>
        <v>#REF!</v>
      </c>
      <c r="R189" s="208" t="e">
        <f>IF('Crisis Indicator Data'!#REF!="No Data",1,IF(#REF!&lt;&gt;"",1,0))</f>
        <v>#REF!</v>
      </c>
      <c r="S189" s="208" t="e">
        <f>IF('Crisis Indicator Data'!#REF!="No Data",1,IF(#REF!&lt;&gt;"",1,0))</f>
        <v>#REF!</v>
      </c>
      <c r="T189" s="208" t="e">
        <f>IF('Crisis Indicator Data'!#REF!="No Data",1,IF(#REF!&lt;&gt;"",1,0))</f>
        <v>#REF!</v>
      </c>
      <c r="U189" s="208" t="e">
        <f>IF('Crisis Indicator Data'!#REF!="No Data",1,IF(#REF!&lt;&gt;"",1,0))</f>
        <v>#REF!</v>
      </c>
      <c r="V189" s="208" t="e">
        <f>IF('Crisis Indicator Data'!#REF!="No Data",1,IF(#REF!&lt;&gt;"",1,0))</f>
        <v>#REF!</v>
      </c>
      <c r="W189" s="208" t="e">
        <f>IF('Crisis Indicator Data'!#REF!="No Data",1,IF(#REF!&lt;&gt;"",1,0))</f>
        <v>#REF!</v>
      </c>
      <c r="X189" s="208" t="e">
        <f>IF('Crisis Indicator Data'!#REF!="No Data",1,IF(#REF!&lt;&gt;"",1,0))</f>
        <v>#REF!</v>
      </c>
      <c r="Y189" s="208" t="e">
        <f>IF('Crisis Indicator Data'!#REF!="No Data",1,IF(#REF!&lt;&gt;"",1,0))</f>
        <v>#REF!</v>
      </c>
      <c r="Z189" s="208" t="e">
        <f>IF('Crisis Indicator Data'!#REF!="No Data",1,IF(#REF!&lt;&gt;"",1,0))</f>
        <v>#REF!</v>
      </c>
      <c r="AA189" s="208" t="e">
        <f>IF('Crisis Indicator Data'!#REF!="No Data",1,IF(#REF!&lt;&gt;"",1,0))</f>
        <v>#REF!</v>
      </c>
      <c r="AB189" s="208" t="e">
        <f>IF('Crisis Indicator Data'!#REF!="No Data",1,IF(#REF!&lt;&gt;"",1,0))</f>
        <v>#REF!</v>
      </c>
      <c r="AC189" s="208" t="e">
        <f>IF('Crisis Indicator Data'!#REF!="No Data",1,IF(#REF!&lt;&gt;"",1,0))</f>
        <v>#REF!</v>
      </c>
      <c r="AD189" s="208" t="e">
        <f>IF('Crisis Indicator Data'!#REF!="No Data",1,IF(#REF!&lt;&gt;"",1,0))</f>
        <v>#REF!</v>
      </c>
      <c r="AE189" s="208" t="e">
        <f>IF('Crisis Indicator Data'!#REF!="No Data",1,IF(#REF!&lt;&gt;"",1,0))</f>
        <v>#REF!</v>
      </c>
      <c r="AF189" s="208" t="e">
        <f>IF('Crisis Indicator Data'!#REF!="No Data",1,IF(#REF!&lt;&gt;"",1,0))</f>
        <v>#REF!</v>
      </c>
      <c r="AG189" s="208" t="e">
        <f>IF('Crisis Indicator Data'!#REF!="No Data",1,IF(#REF!&lt;&gt;"",1,0))</f>
        <v>#REF!</v>
      </c>
      <c r="AH189" s="208" t="e">
        <f>IF('Crisis Indicator Data'!#REF!="No Data",1,IF(#REF!&lt;&gt;"",1,0))</f>
        <v>#REF!</v>
      </c>
      <c r="AI189" s="208" t="e">
        <f>IF('Crisis Indicator Data'!#REF!="No Data",1,IF(#REF!&lt;&gt;"",1,0))</f>
        <v>#REF!</v>
      </c>
      <c r="AJ189" s="208" t="e">
        <f>IF('Crisis Indicator Data'!#REF!="No Data",1,IF(#REF!&lt;&gt;"",1,0))</f>
        <v>#REF!</v>
      </c>
      <c r="AK189" s="208" t="e">
        <f>IF('Crisis Indicator Data'!#REF!="No Data",1,IF(#REF!&lt;&gt;"",1,0))</f>
        <v>#REF!</v>
      </c>
      <c r="AL189" s="208" t="e">
        <f>IF('Crisis Indicator Data'!#REF!="No Data",1,IF(#REF!&lt;&gt;"",1,0))</f>
        <v>#REF!</v>
      </c>
      <c r="AM189" s="208" t="e">
        <f>IF('Crisis Indicator Data'!#REF!="No Data",1,IF(#REF!&lt;&gt;"",1,0))</f>
        <v>#REF!</v>
      </c>
      <c r="AN189" s="208" t="e">
        <f>IF('Crisis Indicator Data'!#REF!="No Data",1,IF(#REF!&lt;&gt;"",1,0))</f>
        <v>#REF!</v>
      </c>
      <c r="AO189" s="208" t="e">
        <f>IF('Crisis Indicator Data'!#REF!="No Data",1,IF(#REF!&lt;&gt;"",1,0))</f>
        <v>#REF!</v>
      </c>
      <c r="AP189" s="208" t="e">
        <f>IF('Crisis Indicator Data'!#REF!="No Data",1,IF(#REF!&lt;&gt;"",1,0))</f>
        <v>#REF!</v>
      </c>
      <c r="AQ189" s="208" t="e">
        <f>IF('Crisis Indicator Data'!#REF!="No Data",1,IF(#REF!&lt;&gt;"",1,0))</f>
        <v>#REF!</v>
      </c>
      <c r="AR189" s="208" t="e">
        <f>IF('Crisis Indicator Data'!#REF!="No Data",1,IF(#REF!&lt;&gt;"",1,0))</f>
        <v>#REF!</v>
      </c>
      <c r="AS189" s="208" t="e">
        <f>IF('Crisis Indicator Data'!#REF!="No Data",1,IF(#REF!&lt;&gt;"",1,0))</f>
        <v>#REF!</v>
      </c>
      <c r="AT189" s="208" t="e">
        <f>IF('Crisis Indicator Data'!#REF!="No Data",1,IF(#REF!&lt;&gt;"",1,0))</f>
        <v>#REF!</v>
      </c>
      <c r="AU189" s="208" t="e">
        <f>IF('Crisis Indicator Data'!#REF!="No Data",1,IF(#REF!&lt;&gt;"",1,0))</f>
        <v>#REF!</v>
      </c>
      <c r="AV189" s="208" t="e">
        <f>IF('Crisis Indicator Data'!#REF!="No Data",1,IF(#REF!&lt;&gt;"",1,0))</f>
        <v>#REF!</v>
      </c>
      <c r="AW189" s="208" t="e">
        <f>IF('Crisis Indicator Data'!#REF!="No Data",1,IF(#REF!&lt;&gt;"",1,0))</f>
        <v>#REF!</v>
      </c>
      <c r="AX189" s="208" t="e">
        <f>IF('Crisis Indicator Data'!#REF!="No Data",1,IF(#REF!&lt;&gt;"",1,0))</f>
        <v>#REF!</v>
      </c>
      <c r="AY189" s="208" t="e">
        <f>IF('Crisis Indicator Data'!#REF!="No Data",1,IF(#REF!&lt;&gt;"",1,0))</f>
        <v>#REF!</v>
      </c>
      <c r="AZ189" s="208" t="e">
        <f>IF('Crisis Indicator Data'!#REF!="No Data",1,IF(#REF!&lt;&gt;"",1,0))</f>
        <v>#REF!</v>
      </c>
      <c r="BA189" t="e">
        <f t="shared" si="10"/>
        <v>#REF!</v>
      </c>
      <c r="BB189" s="22" t="e">
        <f t="shared" si="11"/>
        <v>#REF!</v>
      </c>
    </row>
    <row r="190" spans="1:54" x14ac:dyDescent="0.35">
      <c r="A190" t="s">
        <v>7671</v>
      </c>
      <c r="B190" s="208" t="e">
        <f>IF('Crisis Indicator Data'!#REF!="No Data",1,IF(#REF!&lt;&gt;"",1,0))</f>
        <v>#REF!</v>
      </c>
      <c r="C190" s="208" t="e">
        <f>IF('Crisis Indicator Data'!#REF!="No Data",1,IF(#REF!&lt;&gt;"",1,0))</f>
        <v>#REF!</v>
      </c>
      <c r="D190" s="208" t="e">
        <f>IF('Crisis Indicator Data'!#REF!="No Data",1,IF(#REF!&lt;&gt;"",1,0))</f>
        <v>#REF!</v>
      </c>
      <c r="E190" s="208" t="e">
        <f>IF('Crisis Indicator Data'!#REF!="No Data",1,IF(#REF!&lt;&gt;"",1,0))</f>
        <v>#REF!</v>
      </c>
      <c r="F190" s="208" t="e">
        <f>IF('Crisis Indicator Data'!#REF!="No Data",1,IF(#REF!&lt;&gt;"",1,0))</f>
        <v>#REF!</v>
      </c>
      <c r="G190" s="208" t="e">
        <f>IF('Crisis Indicator Data'!#REF!="No Data",1,IF(#REF!&lt;&gt;"",1,0))</f>
        <v>#REF!</v>
      </c>
      <c r="H190" s="208" t="e">
        <f>IF('Crisis Indicator Data'!#REF!="No Data",1,IF(#REF!&lt;&gt;"",1,0))</f>
        <v>#REF!</v>
      </c>
      <c r="I190" s="208" t="e">
        <f>IF('Crisis Indicator Data'!#REF!="No Data",1,IF(#REF!&lt;&gt;"",1,0))</f>
        <v>#REF!</v>
      </c>
      <c r="J190" s="208" t="e">
        <f>IF('Crisis Indicator Data'!#REF!="No Data",1,IF(#REF!&lt;&gt;"",1,0))</f>
        <v>#REF!</v>
      </c>
      <c r="K190" s="208" t="e">
        <f>IF('Crisis Indicator Data'!#REF!="No Data",1,IF(#REF!&lt;&gt;"",1,0))</f>
        <v>#REF!</v>
      </c>
      <c r="L190" s="208" t="e">
        <f>IF('Crisis Indicator Data'!#REF!="No Data",1,IF(#REF!&lt;&gt;"",1,0))</f>
        <v>#REF!</v>
      </c>
      <c r="M190" s="208" t="e">
        <f>IF('Crisis Indicator Data'!#REF!="No Data",1,IF(#REF!&lt;&gt;"",1,0))</f>
        <v>#REF!</v>
      </c>
      <c r="N190" s="208" t="e">
        <f>IF('Crisis Indicator Data'!#REF!="No Data",1,IF(#REF!&lt;&gt;"",1,0))</f>
        <v>#REF!</v>
      </c>
      <c r="O190" s="208" t="e">
        <f>IF('Crisis Indicator Data'!#REF!="No Data",1,IF(#REF!&lt;&gt;"",1,0))</f>
        <v>#REF!</v>
      </c>
      <c r="P190" s="208" t="e">
        <f>IF('Crisis Indicator Data'!#REF!="No Data",1,IF(#REF!&lt;&gt;"",1,0))</f>
        <v>#REF!</v>
      </c>
      <c r="Q190" s="208" t="e">
        <f>IF('Crisis Indicator Data'!#REF!="No Data",1,IF(#REF!&lt;&gt;"",1,0))</f>
        <v>#REF!</v>
      </c>
      <c r="R190" s="208" t="e">
        <f>IF('Crisis Indicator Data'!#REF!="No Data",1,IF(#REF!&lt;&gt;"",1,0))</f>
        <v>#REF!</v>
      </c>
      <c r="S190" s="208" t="e">
        <f>IF('Crisis Indicator Data'!#REF!="No Data",1,IF(#REF!&lt;&gt;"",1,0))</f>
        <v>#REF!</v>
      </c>
      <c r="T190" s="208" t="e">
        <f>IF('Crisis Indicator Data'!#REF!="No Data",1,IF(#REF!&lt;&gt;"",1,0))</f>
        <v>#REF!</v>
      </c>
      <c r="U190" s="208" t="e">
        <f>IF('Crisis Indicator Data'!#REF!="No Data",1,IF(#REF!&lt;&gt;"",1,0))</f>
        <v>#REF!</v>
      </c>
      <c r="V190" s="208" t="e">
        <f>IF('Crisis Indicator Data'!#REF!="No Data",1,IF(#REF!&lt;&gt;"",1,0))</f>
        <v>#REF!</v>
      </c>
      <c r="W190" s="208" t="e">
        <f>IF('Crisis Indicator Data'!#REF!="No Data",1,IF(#REF!&lt;&gt;"",1,0))</f>
        <v>#REF!</v>
      </c>
      <c r="X190" s="208" t="e">
        <f>IF('Crisis Indicator Data'!#REF!="No Data",1,IF(#REF!&lt;&gt;"",1,0))</f>
        <v>#REF!</v>
      </c>
      <c r="Y190" s="208" t="e">
        <f>IF('Crisis Indicator Data'!#REF!="No Data",1,IF(#REF!&lt;&gt;"",1,0))</f>
        <v>#REF!</v>
      </c>
      <c r="Z190" s="208" t="e">
        <f>IF('Crisis Indicator Data'!#REF!="No Data",1,IF(#REF!&lt;&gt;"",1,0))</f>
        <v>#REF!</v>
      </c>
      <c r="AA190" s="208" t="e">
        <f>IF('Crisis Indicator Data'!#REF!="No Data",1,IF(#REF!&lt;&gt;"",1,0))</f>
        <v>#REF!</v>
      </c>
      <c r="AB190" s="208" t="e">
        <f>IF('Crisis Indicator Data'!#REF!="No Data",1,IF(#REF!&lt;&gt;"",1,0))</f>
        <v>#REF!</v>
      </c>
      <c r="AC190" s="208" t="e">
        <f>IF('Crisis Indicator Data'!#REF!="No Data",1,IF(#REF!&lt;&gt;"",1,0))</f>
        <v>#REF!</v>
      </c>
      <c r="AD190" s="208" t="e">
        <f>IF('Crisis Indicator Data'!#REF!="No Data",1,IF(#REF!&lt;&gt;"",1,0))</f>
        <v>#REF!</v>
      </c>
      <c r="AE190" s="208" t="e">
        <f>IF('Crisis Indicator Data'!#REF!="No Data",1,IF(#REF!&lt;&gt;"",1,0))</f>
        <v>#REF!</v>
      </c>
      <c r="AF190" s="208" t="e">
        <f>IF('Crisis Indicator Data'!#REF!="No Data",1,IF(#REF!&lt;&gt;"",1,0))</f>
        <v>#REF!</v>
      </c>
      <c r="AG190" s="208" t="e">
        <f>IF('Crisis Indicator Data'!#REF!="No Data",1,IF(#REF!&lt;&gt;"",1,0))</f>
        <v>#REF!</v>
      </c>
      <c r="AH190" s="208" t="e">
        <f>IF('Crisis Indicator Data'!#REF!="No Data",1,IF(#REF!&lt;&gt;"",1,0))</f>
        <v>#REF!</v>
      </c>
      <c r="AI190" s="208" t="e">
        <f>IF('Crisis Indicator Data'!#REF!="No Data",1,IF(#REF!&lt;&gt;"",1,0))</f>
        <v>#REF!</v>
      </c>
      <c r="AJ190" s="208" t="e">
        <f>IF('Crisis Indicator Data'!#REF!="No Data",1,IF(#REF!&lt;&gt;"",1,0))</f>
        <v>#REF!</v>
      </c>
      <c r="AK190" s="208" t="e">
        <f>IF('Crisis Indicator Data'!#REF!="No Data",1,IF(#REF!&lt;&gt;"",1,0))</f>
        <v>#REF!</v>
      </c>
      <c r="AL190" s="208" t="e">
        <f>IF('Crisis Indicator Data'!#REF!="No Data",1,IF(#REF!&lt;&gt;"",1,0))</f>
        <v>#REF!</v>
      </c>
      <c r="AM190" s="208" t="e">
        <f>IF('Crisis Indicator Data'!#REF!="No Data",1,IF(#REF!&lt;&gt;"",1,0))</f>
        <v>#REF!</v>
      </c>
      <c r="AN190" s="208" t="e">
        <f>IF('Crisis Indicator Data'!#REF!="No Data",1,IF(#REF!&lt;&gt;"",1,0))</f>
        <v>#REF!</v>
      </c>
      <c r="AO190" s="208" t="e">
        <f>IF('Crisis Indicator Data'!#REF!="No Data",1,IF(#REF!&lt;&gt;"",1,0))</f>
        <v>#REF!</v>
      </c>
      <c r="AP190" s="208" t="e">
        <f>IF('Crisis Indicator Data'!#REF!="No Data",1,IF(#REF!&lt;&gt;"",1,0))</f>
        <v>#REF!</v>
      </c>
      <c r="AQ190" s="208" t="e">
        <f>IF('Crisis Indicator Data'!#REF!="No Data",1,IF(#REF!&lt;&gt;"",1,0))</f>
        <v>#REF!</v>
      </c>
      <c r="AR190" s="208" t="e">
        <f>IF('Crisis Indicator Data'!#REF!="No Data",1,IF(#REF!&lt;&gt;"",1,0))</f>
        <v>#REF!</v>
      </c>
      <c r="AS190" s="208" t="e">
        <f>IF('Crisis Indicator Data'!#REF!="No Data",1,IF(#REF!&lt;&gt;"",1,0))</f>
        <v>#REF!</v>
      </c>
      <c r="AT190" s="208" t="e">
        <f>IF('Crisis Indicator Data'!#REF!="No Data",1,IF(#REF!&lt;&gt;"",1,0))</f>
        <v>#REF!</v>
      </c>
      <c r="AU190" s="208" t="e">
        <f>IF('Crisis Indicator Data'!#REF!="No Data",1,IF(#REF!&lt;&gt;"",1,0))</f>
        <v>#REF!</v>
      </c>
      <c r="AV190" s="208" t="e">
        <f>IF('Crisis Indicator Data'!#REF!="No Data",1,IF(#REF!&lt;&gt;"",1,0))</f>
        <v>#REF!</v>
      </c>
      <c r="AW190" s="208" t="e">
        <f>IF('Crisis Indicator Data'!#REF!="No Data",1,IF(#REF!&lt;&gt;"",1,0))</f>
        <v>#REF!</v>
      </c>
      <c r="AX190" s="208" t="e">
        <f>IF('Crisis Indicator Data'!#REF!="No Data",1,IF(#REF!&lt;&gt;"",1,0))</f>
        <v>#REF!</v>
      </c>
      <c r="AY190" s="208" t="e">
        <f>IF('Crisis Indicator Data'!#REF!="No Data",1,IF(#REF!&lt;&gt;"",1,0))</f>
        <v>#REF!</v>
      </c>
      <c r="AZ190" s="208" t="e">
        <f>IF('Crisis Indicator Data'!#REF!="No Data",1,IF(#REF!&lt;&gt;"",1,0))</f>
        <v>#REF!</v>
      </c>
      <c r="BA190" t="e">
        <f t="shared" si="10"/>
        <v>#REF!</v>
      </c>
      <c r="BB190" s="22" t="e">
        <f t="shared" si="11"/>
        <v>#REF!</v>
      </c>
    </row>
    <row r="191" spans="1:54" x14ac:dyDescent="0.35">
      <c r="A191" t="s">
        <v>7672</v>
      </c>
      <c r="B191" s="208" t="e">
        <f>IF('Crisis Indicator Data'!#REF!="No Data",1,IF(#REF!&lt;&gt;"",1,0))</f>
        <v>#REF!</v>
      </c>
      <c r="C191" s="208" t="e">
        <f>IF('Crisis Indicator Data'!#REF!="No Data",1,IF(#REF!&lt;&gt;"",1,0))</f>
        <v>#REF!</v>
      </c>
      <c r="D191" s="208" t="e">
        <f>IF('Crisis Indicator Data'!#REF!="No Data",1,IF(#REF!&lt;&gt;"",1,0))</f>
        <v>#REF!</v>
      </c>
      <c r="E191" s="208" t="e">
        <f>IF('Crisis Indicator Data'!#REF!="No Data",1,IF(#REF!&lt;&gt;"",1,0))</f>
        <v>#REF!</v>
      </c>
      <c r="F191" s="208" t="e">
        <f>IF('Crisis Indicator Data'!#REF!="No Data",1,IF(#REF!&lt;&gt;"",1,0))</f>
        <v>#REF!</v>
      </c>
      <c r="G191" s="208" t="e">
        <f>IF('Crisis Indicator Data'!#REF!="No Data",1,IF(#REF!&lt;&gt;"",1,0))</f>
        <v>#REF!</v>
      </c>
      <c r="H191" s="208" t="e">
        <f>IF('Crisis Indicator Data'!#REF!="No Data",1,IF(#REF!&lt;&gt;"",1,0))</f>
        <v>#REF!</v>
      </c>
      <c r="I191" s="208" t="e">
        <f>IF('Crisis Indicator Data'!#REF!="No Data",1,IF(#REF!&lt;&gt;"",1,0))</f>
        <v>#REF!</v>
      </c>
      <c r="J191" s="208" t="e">
        <f>IF('Crisis Indicator Data'!#REF!="No Data",1,IF(#REF!&lt;&gt;"",1,0))</f>
        <v>#REF!</v>
      </c>
      <c r="K191" s="208" t="e">
        <f>IF('Crisis Indicator Data'!#REF!="No Data",1,IF(#REF!&lt;&gt;"",1,0))</f>
        <v>#REF!</v>
      </c>
      <c r="L191" s="208" t="e">
        <f>IF('Crisis Indicator Data'!#REF!="No Data",1,IF(#REF!&lt;&gt;"",1,0))</f>
        <v>#REF!</v>
      </c>
      <c r="M191" s="208" t="e">
        <f>IF('Crisis Indicator Data'!#REF!="No Data",1,IF(#REF!&lt;&gt;"",1,0))</f>
        <v>#REF!</v>
      </c>
      <c r="N191" s="208" t="e">
        <f>IF('Crisis Indicator Data'!#REF!="No Data",1,IF(#REF!&lt;&gt;"",1,0))</f>
        <v>#REF!</v>
      </c>
      <c r="O191" s="208" t="e">
        <f>IF('Crisis Indicator Data'!#REF!="No Data",1,IF(#REF!&lt;&gt;"",1,0))</f>
        <v>#REF!</v>
      </c>
      <c r="P191" s="208" t="e">
        <f>IF('Crisis Indicator Data'!#REF!="No Data",1,IF(#REF!&lt;&gt;"",1,0))</f>
        <v>#REF!</v>
      </c>
      <c r="Q191" s="208" t="e">
        <f>IF('Crisis Indicator Data'!#REF!="No Data",1,IF(#REF!&lt;&gt;"",1,0))</f>
        <v>#REF!</v>
      </c>
      <c r="R191" s="208" t="e">
        <f>IF('Crisis Indicator Data'!#REF!="No Data",1,IF(#REF!&lt;&gt;"",1,0))</f>
        <v>#REF!</v>
      </c>
      <c r="S191" s="208" t="e">
        <f>IF('Crisis Indicator Data'!#REF!="No Data",1,IF(#REF!&lt;&gt;"",1,0))</f>
        <v>#REF!</v>
      </c>
      <c r="T191" s="208" t="e">
        <f>IF('Crisis Indicator Data'!#REF!="No Data",1,IF(#REF!&lt;&gt;"",1,0))</f>
        <v>#REF!</v>
      </c>
      <c r="U191" s="208" t="e">
        <f>IF('Crisis Indicator Data'!#REF!="No Data",1,IF(#REF!&lt;&gt;"",1,0))</f>
        <v>#REF!</v>
      </c>
      <c r="V191" s="208" t="e">
        <f>IF('Crisis Indicator Data'!#REF!="No Data",1,IF(#REF!&lt;&gt;"",1,0))</f>
        <v>#REF!</v>
      </c>
      <c r="W191" s="208" t="e">
        <f>IF('Crisis Indicator Data'!#REF!="No Data",1,IF(#REF!&lt;&gt;"",1,0))</f>
        <v>#REF!</v>
      </c>
      <c r="X191" s="208" t="e">
        <f>IF('Crisis Indicator Data'!#REF!="No Data",1,IF(#REF!&lt;&gt;"",1,0))</f>
        <v>#REF!</v>
      </c>
      <c r="Y191" s="208" t="e">
        <f>IF('Crisis Indicator Data'!#REF!="No Data",1,IF(#REF!&lt;&gt;"",1,0))</f>
        <v>#REF!</v>
      </c>
      <c r="Z191" s="208" t="e">
        <f>IF('Crisis Indicator Data'!#REF!="No Data",1,IF(#REF!&lt;&gt;"",1,0))</f>
        <v>#REF!</v>
      </c>
      <c r="AA191" s="208" t="e">
        <f>IF('Crisis Indicator Data'!#REF!="No Data",1,IF(#REF!&lt;&gt;"",1,0))</f>
        <v>#REF!</v>
      </c>
      <c r="AB191" s="208" t="e">
        <f>IF('Crisis Indicator Data'!#REF!="No Data",1,IF(#REF!&lt;&gt;"",1,0))</f>
        <v>#REF!</v>
      </c>
      <c r="AC191" s="208" t="e">
        <f>IF('Crisis Indicator Data'!#REF!="No Data",1,IF(#REF!&lt;&gt;"",1,0))</f>
        <v>#REF!</v>
      </c>
      <c r="AD191" s="208" t="e">
        <f>IF('Crisis Indicator Data'!#REF!="No Data",1,IF(#REF!&lt;&gt;"",1,0))</f>
        <v>#REF!</v>
      </c>
      <c r="AE191" s="208" t="e">
        <f>IF('Crisis Indicator Data'!#REF!="No Data",1,IF(#REF!&lt;&gt;"",1,0))</f>
        <v>#REF!</v>
      </c>
      <c r="AF191" s="208" t="e">
        <f>IF('Crisis Indicator Data'!#REF!="No Data",1,IF(#REF!&lt;&gt;"",1,0))</f>
        <v>#REF!</v>
      </c>
      <c r="AG191" s="208" t="e">
        <f>IF('Crisis Indicator Data'!#REF!="No Data",1,IF(#REF!&lt;&gt;"",1,0))</f>
        <v>#REF!</v>
      </c>
      <c r="AH191" s="208" t="e">
        <f>IF('Crisis Indicator Data'!#REF!="No Data",1,IF(#REF!&lt;&gt;"",1,0))</f>
        <v>#REF!</v>
      </c>
      <c r="AI191" s="208" t="e">
        <f>IF('Crisis Indicator Data'!#REF!="No Data",1,IF(#REF!&lt;&gt;"",1,0))</f>
        <v>#REF!</v>
      </c>
      <c r="AJ191" s="208" t="e">
        <f>IF('Crisis Indicator Data'!#REF!="No Data",1,IF(#REF!&lt;&gt;"",1,0))</f>
        <v>#REF!</v>
      </c>
      <c r="AK191" s="208" t="e">
        <f>IF('Crisis Indicator Data'!#REF!="No Data",1,IF(#REF!&lt;&gt;"",1,0))</f>
        <v>#REF!</v>
      </c>
      <c r="AL191" s="208" t="e">
        <f>IF('Crisis Indicator Data'!#REF!="No Data",1,IF(#REF!&lt;&gt;"",1,0))</f>
        <v>#REF!</v>
      </c>
      <c r="AM191" s="208" t="e">
        <f>IF('Crisis Indicator Data'!#REF!="No Data",1,IF(#REF!&lt;&gt;"",1,0))</f>
        <v>#REF!</v>
      </c>
      <c r="AN191" s="208" t="e">
        <f>IF('Crisis Indicator Data'!#REF!="No Data",1,IF(#REF!&lt;&gt;"",1,0))</f>
        <v>#REF!</v>
      </c>
      <c r="AO191" s="208" t="e">
        <f>IF('Crisis Indicator Data'!#REF!="No Data",1,IF(#REF!&lt;&gt;"",1,0))</f>
        <v>#REF!</v>
      </c>
      <c r="AP191" s="208" t="e">
        <f>IF('Crisis Indicator Data'!#REF!="No Data",1,IF(#REF!&lt;&gt;"",1,0))</f>
        <v>#REF!</v>
      </c>
      <c r="AQ191" s="208" t="e">
        <f>IF('Crisis Indicator Data'!#REF!="No Data",1,IF(#REF!&lt;&gt;"",1,0))</f>
        <v>#REF!</v>
      </c>
      <c r="AR191" s="208" t="e">
        <f>IF('Crisis Indicator Data'!#REF!="No Data",1,IF(#REF!&lt;&gt;"",1,0))</f>
        <v>#REF!</v>
      </c>
      <c r="AS191" s="208" t="e">
        <f>IF('Crisis Indicator Data'!#REF!="No Data",1,IF(#REF!&lt;&gt;"",1,0))</f>
        <v>#REF!</v>
      </c>
      <c r="AT191" s="208" t="e">
        <f>IF('Crisis Indicator Data'!#REF!="No Data",1,IF(#REF!&lt;&gt;"",1,0))</f>
        <v>#REF!</v>
      </c>
      <c r="AU191" s="208" t="e">
        <f>IF('Crisis Indicator Data'!#REF!="No Data",1,IF(#REF!&lt;&gt;"",1,0))</f>
        <v>#REF!</v>
      </c>
      <c r="AV191" s="208" t="e">
        <f>IF('Crisis Indicator Data'!#REF!="No Data",1,IF(#REF!&lt;&gt;"",1,0))</f>
        <v>#REF!</v>
      </c>
      <c r="AW191" s="208" t="e">
        <f>IF('Crisis Indicator Data'!#REF!="No Data",1,IF(#REF!&lt;&gt;"",1,0))</f>
        <v>#REF!</v>
      </c>
      <c r="AX191" s="208" t="e">
        <f>IF('Crisis Indicator Data'!#REF!="No Data",1,IF(#REF!&lt;&gt;"",1,0))</f>
        <v>#REF!</v>
      </c>
      <c r="AY191" s="208" t="e">
        <f>IF('Crisis Indicator Data'!#REF!="No Data",1,IF(#REF!&lt;&gt;"",1,0))</f>
        <v>#REF!</v>
      </c>
      <c r="AZ191" s="208" t="e">
        <f>IF('Crisis Indicator Data'!#REF!="No Data",1,IF(#REF!&lt;&gt;"",1,0))</f>
        <v>#REF!</v>
      </c>
      <c r="BA191" t="e">
        <f t="shared" si="10"/>
        <v>#REF!</v>
      </c>
      <c r="BB191" s="22" t="e">
        <f t="shared" si="11"/>
        <v>#REF!</v>
      </c>
    </row>
    <row r="192" spans="1:54" x14ac:dyDescent="0.35">
      <c r="A192" t="s">
        <v>7673</v>
      </c>
      <c r="B192" s="208" t="e">
        <f>IF('Crisis Indicator Data'!#REF!="No Data",1,IF(#REF!&lt;&gt;"",1,0))</f>
        <v>#REF!</v>
      </c>
      <c r="C192" s="208" t="e">
        <f>IF('Crisis Indicator Data'!#REF!="No Data",1,IF(#REF!&lt;&gt;"",1,0))</f>
        <v>#REF!</v>
      </c>
      <c r="D192" s="208" t="e">
        <f>IF('Crisis Indicator Data'!#REF!="No Data",1,IF(#REF!&lt;&gt;"",1,0))</f>
        <v>#REF!</v>
      </c>
      <c r="E192" s="208" t="e">
        <f>IF('Crisis Indicator Data'!#REF!="No Data",1,IF(#REF!&lt;&gt;"",1,0))</f>
        <v>#REF!</v>
      </c>
      <c r="F192" s="208" t="e">
        <f>IF('Crisis Indicator Data'!#REF!="No Data",1,IF(#REF!&lt;&gt;"",1,0))</f>
        <v>#REF!</v>
      </c>
      <c r="G192" s="208" t="e">
        <f>IF('Crisis Indicator Data'!#REF!="No Data",1,IF(#REF!&lt;&gt;"",1,0))</f>
        <v>#REF!</v>
      </c>
      <c r="H192" s="208" t="e">
        <f>IF('Crisis Indicator Data'!#REF!="No Data",1,IF(#REF!&lt;&gt;"",1,0))</f>
        <v>#REF!</v>
      </c>
      <c r="I192" s="208" t="e">
        <f>IF('Crisis Indicator Data'!#REF!="No Data",1,IF(#REF!&lt;&gt;"",1,0))</f>
        <v>#REF!</v>
      </c>
      <c r="J192" s="208" t="e">
        <f>IF('Crisis Indicator Data'!#REF!="No Data",1,IF(#REF!&lt;&gt;"",1,0))</f>
        <v>#REF!</v>
      </c>
      <c r="K192" s="208" t="e">
        <f>IF('Crisis Indicator Data'!#REF!="No Data",1,IF(#REF!&lt;&gt;"",1,0))</f>
        <v>#REF!</v>
      </c>
      <c r="L192" s="208" t="e">
        <f>IF('Crisis Indicator Data'!#REF!="No Data",1,IF(#REF!&lt;&gt;"",1,0))</f>
        <v>#REF!</v>
      </c>
      <c r="M192" s="208" t="e">
        <f>IF('Crisis Indicator Data'!#REF!="No Data",1,IF(#REF!&lt;&gt;"",1,0))</f>
        <v>#REF!</v>
      </c>
      <c r="N192" s="208" t="e">
        <f>IF('Crisis Indicator Data'!#REF!="No Data",1,IF(#REF!&lt;&gt;"",1,0))</f>
        <v>#REF!</v>
      </c>
      <c r="O192" s="208" t="e">
        <f>IF('Crisis Indicator Data'!#REF!="No Data",1,IF(#REF!&lt;&gt;"",1,0))</f>
        <v>#REF!</v>
      </c>
      <c r="P192" s="208" t="e">
        <f>IF('Crisis Indicator Data'!#REF!="No Data",1,IF(#REF!&lt;&gt;"",1,0))</f>
        <v>#REF!</v>
      </c>
      <c r="Q192" s="208" t="e">
        <f>IF('Crisis Indicator Data'!#REF!="No Data",1,IF(#REF!&lt;&gt;"",1,0))</f>
        <v>#REF!</v>
      </c>
      <c r="R192" s="208" t="e">
        <f>IF('Crisis Indicator Data'!#REF!="No Data",1,IF(#REF!&lt;&gt;"",1,0))</f>
        <v>#REF!</v>
      </c>
      <c r="S192" s="208" t="e">
        <f>IF('Crisis Indicator Data'!#REF!="No Data",1,IF(#REF!&lt;&gt;"",1,0))</f>
        <v>#REF!</v>
      </c>
      <c r="T192" s="208" t="e">
        <f>IF('Crisis Indicator Data'!#REF!="No Data",1,IF(#REF!&lt;&gt;"",1,0))</f>
        <v>#REF!</v>
      </c>
      <c r="U192" s="208" t="e">
        <f>IF('Crisis Indicator Data'!#REF!="No Data",1,IF(#REF!&lt;&gt;"",1,0))</f>
        <v>#REF!</v>
      </c>
      <c r="V192" s="208" t="e">
        <f>IF('Crisis Indicator Data'!#REF!="No Data",1,IF(#REF!&lt;&gt;"",1,0))</f>
        <v>#REF!</v>
      </c>
      <c r="W192" s="208" t="e">
        <f>IF('Crisis Indicator Data'!#REF!="No Data",1,IF(#REF!&lt;&gt;"",1,0))</f>
        <v>#REF!</v>
      </c>
      <c r="X192" s="208" t="e">
        <f>IF('Crisis Indicator Data'!#REF!="No Data",1,IF(#REF!&lt;&gt;"",1,0))</f>
        <v>#REF!</v>
      </c>
      <c r="Y192" s="208" t="e">
        <f>IF('Crisis Indicator Data'!#REF!="No Data",1,IF(#REF!&lt;&gt;"",1,0))</f>
        <v>#REF!</v>
      </c>
      <c r="Z192" s="208" t="e">
        <f>IF('Crisis Indicator Data'!#REF!="No Data",1,IF(#REF!&lt;&gt;"",1,0))</f>
        <v>#REF!</v>
      </c>
      <c r="AA192" s="208" t="e">
        <f>IF('Crisis Indicator Data'!#REF!="No Data",1,IF(#REF!&lt;&gt;"",1,0))</f>
        <v>#REF!</v>
      </c>
      <c r="AB192" s="208" t="e">
        <f>IF('Crisis Indicator Data'!#REF!="No Data",1,IF(#REF!&lt;&gt;"",1,0))</f>
        <v>#REF!</v>
      </c>
      <c r="AC192" s="208" t="e">
        <f>IF('Crisis Indicator Data'!#REF!="No Data",1,IF(#REF!&lt;&gt;"",1,0))</f>
        <v>#REF!</v>
      </c>
      <c r="AD192" s="208" t="e">
        <f>IF('Crisis Indicator Data'!#REF!="No Data",1,IF(#REF!&lt;&gt;"",1,0))</f>
        <v>#REF!</v>
      </c>
      <c r="AE192" s="208" t="e">
        <f>IF('Crisis Indicator Data'!#REF!="No Data",1,IF(#REF!&lt;&gt;"",1,0))</f>
        <v>#REF!</v>
      </c>
      <c r="AF192" s="208" t="e">
        <f>IF('Crisis Indicator Data'!#REF!="No Data",1,IF(#REF!&lt;&gt;"",1,0))</f>
        <v>#REF!</v>
      </c>
      <c r="AG192" s="208" t="e">
        <f>IF('Crisis Indicator Data'!#REF!="No Data",1,IF(#REF!&lt;&gt;"",1,0))</f>
        <v>#REF!</v>
      </c>
      <c r="AH192" s="208" t="e">
        <f>IF('Crisis Indicator Data'!#REF!="No Data",1,IF(#REF!&lt;&gt;"",1,0))</f>
        <v>#REF!</v>
      </c>
      <c r="AI192" s="208" t="e">
        <f>IF('Crisis Indicator Data'!#REF!="No Data",1,IF(#REF!&lt;&gt;"",1,0))</f>
        <v>#REF!</v>
      </c>
      <c r="AJ192" s="208" t="e">
        <f>IF('Crisis Indicator Data'!#REF!="No Data",1,IF(#REF!&lt;&gt;"",1,0))</f>
        <v>#REF!</v>
      </c>
      <c r="AK192" s="208" t="e">
        <f>IF('Crisis Indicator Data'!#REF!="No Data",1,IF(#REF!&lt;&gt;"",1,0))</f>
        <v>#REF!</v>
      </c>
      <c r="AL192" s="208" t="e">
        <f>IF('Crisis Indicator Data'!#REF!="No Data",1,IF(#REF!&lt;&gt;"",1,0))</f>
        <v>#REF!</v>
      </c>
      <c r="AM192" s="208" t="e">
        <f>IF('Crisis Indicator Data'!#REF!="No Data",1,IF(#REF!&lt;&gt;"",1,0))</f>
        <v>#REF!</v>
      </c>
      <c r="AN192" s="208" t="e">
        <f>IF('Crisis Indicator Data'!#REF!="No Data",1,IF(#REF!&lt;&gt;"",1,0))</f>
        <v>#REF!</v>
      </c>
      <c r="AO192" s="208" t="e">
        <f>IF('Crisis Indicator Data'!#REF!="No Data",1,IF(#REF!&lt;&gt;"",1,0))</f>
        <v>#REF!</v>
      </c>
      <c r="AP192" s="208" t="e">
        <f>IF('Crisis Indicator Data'!#REF!="No Data",1,IF(#REF!&lt;&gt;"",1,0))</f>
        <v>#REF!</v>
      </c>
      <c r="AQ192" s="208" t="e">
        <f>IF('Crisis Indicator Data'!#REF!="No Data",1,IF(#REF!&lt;&gt;"",1,0))</f>
        <v>#REF!</v>
      </c>
      <c r="AR192" s="208" t="e">
        <f>IF('Crisis Indicator Data'!#REF!="No Data",1,IF(#REF!&lt;&gt;"",1,0))</f>
        <v>#REF!</v>
      </c>
      <c r="AS192" s="208" t="e">
        <f>IF('Crisis Indicator Data'!#REF!="No Data",1,IF(#REF!&lt;&gt;"",1,0))</f>
        <v>#REF!</v>
      </c>
      <c r="AT192" s="208" t="e">
        <f>IF('Crisis Indicator Data'!#REF!="No Data",1,IF(#REF!&lt;&gt;"",1,0))</f>
        <v>#REF!</v>
      </c>
      <c r="AU192" s="208" t="e">
        <f>IF('Crisis Indicator Data'!#REF!="No Data",1,IF(#REF!&lt;&gt;"",1,0))</f>
        <v>#REF!</v>
      </c>
      <c r="AV192" s="208" t="e">
        <f>IF('Crisis Indicator Data'!#REF!="No Data",1,IF(#REF!&lt;&gt;"",1,0))</f>
        <v>#REF!</v>
      </c>
      <c r="AW192" s="208" t="e">
        <f>IF('Crisis Indicator Data'!#REF!="No Data",1,IF(#REF!&lt;&gt;"",1,0))</f>
        <v>#REF!</v>
      </c>
      <c r="AX192" s="208" t="e">
        <f>IF('Crisis Indicator Data'!#REF!="No Data",1,IF(#REF!&lt;&gt;"",1,0))</f>
        <v>#REF!</v>
      </c>
      <c r="AY192" s="208" t="e">
        <f>IF('Crisis Indicator Data'!#REF!="No Data",1,IF(#REF!&lt;&gt;"",1,0))</f>
        <v>#REF!</v>
      </c>
      <c r="AZ192" s="208"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7"/>
  <sheetViews>
    <sheetView tabSelected="1" workbookViewId="0">
      <selection activeCell="C255" sqref="C255"/>
    </sheetView>
  </sheetViews>
  <sheetFormatPr defaultColWidth="8.54296875" defaultRowHeight="14.5" x14ac:dyDescent="0.35"/>
  <cols>
    <col min="1" max="1" width="43.54296875" style="210" bestFit="1" customWidth="1"/>
    <col min="2" max="2" width="10" style="210" customWidth="1"/>
    <col min="3" max="3" width="17.54296875" style="210" customWidth="1"/>
    <col min="4" max="4" width="8.54296875" style="210" customWidth="1"/>
    <col min="5" max="5" width="27.453125" style="210" bestFit="1" customWidth="1"/>
    <col min="6" max="7" width="8.54296875" style="210" customWidth="1"/>
    <col min="8" max="8" width="9.54296875" style="210" customWidth="1"/>
    <col min="9" max="9" width="13.54296875" style="210" customWidth="1"/>
    <col min="10" max="10" width="10.453125" style="210" customWidth="1"/>
    <col min="11" max="20" width="8.54296875" customWidth="1"/>
    <col min="21" max="21" width="11.453125" bestFit="1" customWidth="1"/>
    <col min="22" max="22" width="8.54296875" customWidth="1"/>
  </cols>
  <sheetData>
    <row r="1" spans="1:21" s="210" customFormat="1" ht="22.75" customHeight="1" x14ac:dyDescent="0.5">
      <c r="A1" s="127" t="str">
        <f>"INFORM Severity Index - all crises. Release: "&amp;About!$A$5&amp;""</f>
        <v>INFORM Severity Index - all crises. Release: June 2021</v>
      </c>
      <c r="B1" s="48"/>
      <c r="C1" s="48"/>
      <c r="D1" s="48"/>
      <c r="E1" s="48"/>
      <c r="F1" s="48"/>
      <c r="G1" s="48"/>
      <c r="H1" s="48"/>
      <c r="I1" s="48"/>
      <c r="J1" s="48"/>
      <c r="K1" s="48"/>
      <c r="L1" s="48"/>
      <c r="M1" s="48"/>
      <c r="N1" s="48"/>
      <c r="O1" s="48"/>
      <c r="P1" s="48"/>
      <c r="Q1" s="48"/>
      <c r="R1" s="48"/>
      <c r="S1" s="48"/>
      <c r="T1" s="48"/>
      <c r="U1" s="48"/>
    </row>
    <row r="2" spans="1:21" s="210" customFormat="1" ht="96" customHeight="1" thickBot="1" x14ac:dyDescent="0.4">
      <c r="A2" s="11" t="s">
        <v>7197</v>
      </c>
      <c r="B2" s="11" t="s">
        <v>7199</v>
      </c>
      <c r="C2" s="11" t="s">
        <v>7200</v>
      </c>
      <c r="D2" s="5" t="s">
        <v>7201</v>
      </c>
      <c r="E2" s="11" t="s">
        <v>7202</v>
      </c>
      <c r="F2" s="71" t="s">
        <v>7203</v>
      </c>
      <c r="G2" s="72" t="s">
        <v>7204</v>
      </c>
      <c r="H2" s="71" t="s">
        <v>7204</v>
      </c>
      <c r="I2" s="73" t="s">
        <v>7205</v>
      </c>
      <c r="J2" s="73" t="s">
        <v>5</v>
      </c>
      <c r="K2" s="75" t="s">
        <v>7206</v>
      </c>
      <c r="L2" s="74" t="s">
        <v>7222</v>
      </c>
      <c r="M2" s="74" t="s">
        <v>7223</v>
      </c>
      <c r="N2" s="49" t="s">
        <v>7209</v>
      </c>
      <c r="O2" s="76" t="s">
        <v>7210</v>
      </c>
      <c r="P2" s="76" t="s">
        <v>7211</v>
      </c>
      <c r="Q2" s="77" t="s">
        <v>7212</v>
      </c>
      <c r="R2" s="78" t="s">
        <v>7213</v>
      </c>
      <c r="S2" s="78" t="s">
        <v>7214</v>
      </c>
      <c r="T2" s="52" t="s">
        <v>7215</v>
      </c>
      <c r="U2" s="126" t="s">
        <v>7216</v>
      </c>
    </row>
    <row r="3" spans="1:21" s="210" customFormat="1" ht="17.149999999999999" hidden="1" customHeight="1" thickTop="1" x14ac:dyDescent="0.4">
      <c r="A3" s="46" t="s">
        <v>7217</v>
      </c>
      <c r="B3" s="46"/>
      <c r="C3" s="46"/>
      <c r="D3" s="46"/>
      <c r="E3" s="46"/>
      <c r="F3" s="41"/>
      <c r="G3" s="41"/>
      <c r="H3" s="41"/>
      <c r="I3" s="68"/>
      <c r="J3" s="41"/>
      <c r="K3" s="40"/>
      <c r="L3" s="39"/>
      <c r="M3" s="39"/>
      <c r="N3" s="40"/>
      <c r="O3" s="41"/>
      <c r="P3" s="41"/>
      <c r="Q3" s="40"/>
      <c r="R3" s="39"/>
      <c r="S3" s="39"/>
      <c r="T3" s="1"/>
      <c r="U3" s="110"/>
    </row>
    <row r="4" spans="1:21" s="210" customFormat="1" ht="17.149999999999999" customHeight="1" thickTop="1" x14ac:dyDescent="0.4">
      <c r="A4" s="12" t="s">
        <v>7218</v>
      </c>
      <c r="B4" s="12"/>
      <c r="C4" s="12"/>
      <c r="D4" s="6" t="s">
        <v>7218</v>
      </c>
      <c r="E4" s="12"/>
      <c r="F4" s="34" t="s">
        <v>7219</v>
      </c>
      <c r="G4" s="34" t="s">
        <v>7219</v>
      </c>
      <c r="H4" s="34" t="s">
        <v>7220</v>
      </c>
      <c r="I4" s="34" t="s">
        <v>7221</v>
      </c>
      <c r="J4" s="34" t="s">
        <v>7220</v>
      </c>
      <c r="K4" s="34" t="s">
        <v>7219</v>
      </c>
      <c r="L4" s="34" t="s">
        <v>7219</v>
      </c>
      <c r="M4" s="34" t="s">
        <v>7219</v>
      </c>
      <c r="N4" s="34" t="s">
        <v>7219</v>
      </c>
      <c r="O4" s="34" t="s">
        <v>7219</v>
      </c>
      <c r="P4" s="34" t="s">
        <v>7219</v>
      </c>
      <c r="Q4" s="34" t="s">
        <v>7219</v>
      </c>
      <c r="R4" s="34" t="s">
        <v>7219</v>
      </c>
      <c r="S4" s="34" t="s">
        <v>7219</v>
      </c>
      <c r="T4" s="1"/>
      <c r="U4" s="110"/>
    </row>
    <row r="5" spans="1:21" s="210" customFormat="1" x14ac:dyDescent="0.35">
      <c r="A5" s="130" t="str">
        <f t="array" ref="A5">IFERROR(INDEX(Lists!$B$2:$B$153,SMALL(IF(Lists!$I$2:$I$153="Individual",ROW(Lists!$B$2:$B$153)),ROW(1:1))-1,1),"")</f>
        <v>Complex crisis in Afghanistan</v>
      </c>
      <c r="B5" s="131" t="str">
        <f>VLOOKUP(A5,Lists!$B$2:$G$153,2,FALSE)</f>
        <v>AFG001</v>
      </c>
      <c r="C5" s="131" t="str">
        <f>VLOOKUP(B5,'INFORM Severity - hidden'!$C$5:$D$160,2,FALSE)</f>
        <v>Afghanistan</v>
      </c>
      <c r="D5" s="131" t="str">
        <f>VLOOKUP(A5,Lists!$B$2:$G$153,3,FALSE)</f>
        <v>AFG</v>
      </c>
      <c r="E5" s="132" t="str">
        <f>VLOOKUP(A5,Lists!$B$2:$G$153,5,FALSE)</f>
        <v>Complex crisis</v>
      </c>
      <c r="F5" s="232">
        <f t="shared" ref="F5:F36" si="0">IF(OR(N5="x",K5="x"),"x",ROUND((5-GEOMEAN(((5-K5)/5*4+1),((5-N5)/5*4+1),((5-N5)/5*4+1)))/4*3.5+Q5*0.3,1))</f>
        <v>4.5999999999999996</v>
      </c>
      <c r="G5" s="129">
        <f t="shared" ref="G5:G36" si="1">IF(F5="x","x",ROUNDUP(F5,0))</f>
        <v>5</v>
      </c>
      <c r="H5" s="129" t="str">
        <f t="shared" ref="H5:H36" si="2">IF(N5="x","x",IF(K5="x","x",(IF(G5=5,"Very High",IF(G5=4,"High",IF(G5=3,"Medium",IF(G5=2,"Low","Very Low")))))))</f>
        <v>Very High</v>
      </c>
      <c r="I5" s="233" t="str">
        <f>INDEX(Trends!$D$3:$D$404,MATCH(B5,Trends!$C$3:$C$404,0))</f>
        <v>Stable</v>
      </c>
      <c r="J5" s="129" t="str">
        <f>VLOOKUP($B5,Reliability!$A$3:$I$170,9,FALSE)</f>
        <v>High</v>
      </c>
      <c r="K5" s="234">
        <f t="shared" ref="K5:K36" si="3">IF(OR(M5="x",L5="x"),"x",ROUND((5-GEOMEAN(((5-L5)/5*4+1),((5-M5)/5*4+1),((5-M5)/5*4+1)))/4*5,1))</f>
        <v>5</v>
      </c>
      <c r="L5" s="234">
        <f>VLOOKUP($B5,'Impact of the crisis'!$C$6:$N$170,12,FALSE)</f>
        <v>4.9000000000000004</v>
      </c>
      <c r="M5" s="234">
        <f>VLOOKUP($B5,'Impact of the crisis'!$C$6:$AB$170,26,FALSE)</f>
        <v>5</v>
      </c>
      <c r="N5" s="234">
        <f>VLOOKUP($B5,'Conditions of people affected'!$C$6:$R$170,16,FALSE)</f>
        <v>4.5</v>
      </c>
      <c r="O5" s="234">
        <f>VLOOKUP($B5,'Conditions of people affected'!$C$6:$R$170,9,FALSE)</f>
        <v>5</v>
      </c>
      <c r="P5" s="234">
        <f>VLOOKUP($B5,'Conditions of people affected'!$C$6:$R$170,15,FALSE)</f>
        <v>4</v>
      </c>
      <c r="Q5" s="234">
        <f t="shared" ref="Q5:Q36" si="4">IF(OR(S5="x",R5="x"),R5,ROUND((5-GEOMEAN(((5-R5)/5*4+1),((5-S5)/5*4+1)))/4*5,1))</f>
        <v>4.3</v>
      </c>
      <c r="R5" s="234">
        <f>VLOOKUP($B5,'Complexity of the crisis'!$C$6:$AN$170,22,FALSE)</f>
        <v>4</v>
      </c>
      <c r="S5" s="234">
        <f>VLOOKUP($B5,'Complexity of the crisis'!$C$6:$AN$170,38,FALSE)</f>
        <v>4.5</v>
      </c>
      <c r="T5" s="133" t="str">
        <f>VLOOKUP(B5,Lists!$C$3:$E$163,3,FALSE)</f>
        <v>Asia</v>
      </c>
      <c r="U5" s="134" t="str">
        <f>VLOOKUP(B5,'INFORM Severity - hidden'!$C$5:$V$170,20,FALSE)</f>
        <v>2021-06-30</v>
      </c>
    </row>
    <row r="6" spans="1:21" s="210" customFormat="1" x14ac:dyDescent="0.35">
      <c r="A6" s="130" t="str">
        <f t="array" ref="A6">IFERROR(INDEX(Lists!$B$2:$B$153,SMALL(IF(Lists!$I$2:$I$153="Individual",ROW(Lists!$B$2:$B$153)),ROW(2:2))-1,1),"")</f>
        <v>Nagorno-Karabakh Conflict in Armenia</v>
      </c>
      <c r="B6" s="131" t="str">
        <f>VLOOKUP(A6,Lists!$B$2:$G$153,2,FALSE)</f>
        <v>ARM002</v>
      </c>
      <c r="C6" s="131" t="str">
        <f>VLOOKUP(B6,'INFORM Severity - hidden'!$C$5:$D$160,2,FALSE)</f>
        <v>Armenia</v>
      </c>
      <c r="D6" s="131" t="str">
        <f>VLOOKUP(A6,Lists!$B$2:$G$153,3,FALSE)</f>
        <v>ARM</v>
      </c>
      <c r="E6" s="132" t="str">
        <f>VLOOKUP(A6,Lists!$B$2:$G$153,5,FALSE)</f>
        <v>Conflict</v>
      </c>
      <c r="F6" s="232">
        <f t="shared" si="0"/>
        <v>1.7</v>
      </c>
      <c r="G6" s="129">
        <f t="shared" si="1"/>
        <v>2</v>
      </c>
      <c r="H6" s="129" t="str">
        <f t="shared" si="2"/>
        <v>Low</v>
      </c>
      <c r="I6" s="233" t="str">
        <f>INDEX(Trends!$D$3:$D$404,MATCH(B6,Trends!$C$3:$C$404,0))</f>
        <v>Stable</v>
      </c>
      <c r="J6" s="129" t="str">
        <f>VLOOKUP($B6,Reliability!$A$3:$I$170,9,FALSE)</f>
        <v>High</v>
      </c>
      <c r="K6" s="234">
        <f t="shared" si="3"/>
        <v>2.2999999999999998</v>
      </c>
      <c r="L6" s="234">
        <f>VLOOKUP($B6,'Impact of the crisis'!$C$6:$N$170,12,FALSE)</f>
        <v>3.5</v>
      </c>
      <c r="M6" s="234">
        <f>VLOOKUP($B6,'Impact of the crisis'!$C$6:$AB$170,26,FALSE)</f>
        <v>1.6</v>
      </c>
      <c r="N6" s="234">
        <f>VLOOKUP($B6,'Conditions of people affected'!$C$6:$R$170,16,FALSE)</f>
        <v>1.2</v>
      </c>
      <c r="O6" s="234">
        <f>VLOOKUP($B6,'Conditions of people affected'!$C$6:$R$170,9,FALSE)</f>
        <v>1.4</v>
      </c>
      <c r="P6" s="234">
        <f>VLOOKUP($B6,'Conditions of people affected'!$C$6:$R$170,15,FALSE)</f>
        <v>1</v>
      </c>
      <c r="Q6" s="234">
        <f t="shared" si="4"/>
        <v>1.8</v>
      </c>
      <c r="R6" s="234">
        <f>VLOOKUP($B6,'Complexity of the crisis'!$C$6:$AN$170,22,FALSE)</f>
        <v>2</v>
      </c>
      <c r="S6" s="234">
        <f>VLOOKUP($B6,'Complexity of the crisis'!$C$6:$AN$170,38,FALSE)</f>
        <v>1.5</v>
      </c>
      <c r="T6" s="133" t="str">
        <f>VLOOKUP(B6,Lists!$C$3:$E$163,3,FALSE)</f>
        <v>Middle east</v>
      </c>
      <c r="U6" s="134" t="str">
        <f>VLOOKUP(B6,'INFORM Severity - hidden'!$C$5:$V$170,20,FALSE)</f>
        <v>2021-04-26</v>
      </c>
    </row>
    <row r="7" spans="1:21" s="210" customFormat="1" x14ac:dyDescent="0.35">
      <c r="A7" s="130" t="str">
        <f t="array" ref="A7">IFERROR(INDEX(Lists!$B$2:$B$153,SMALL(IF(Lists!$I$2:$I$153="Individual",ROW(Lists!$B$2:$B$153)),ROW(3:3))-1,1),"")</f>
        <v>Nagorno-Karabakh conflict in Azerbaijan</v>
      </c>
      <c r="B7" s="131" t="str">
        <f>VLOOKUP(A7,Lists!$B$2:$G$153,2,FALSE)</f>
        <v>AZE002</v>
      </c>
      <c r="C7" s="131" t="str">
        <f>VLOOKUP(B7,'INFORM Severity - hidden'!$C$5:$D$160,2,FALSE)</f>
        <v>Azerbaijan</v>
      </c>
      <c r="D7" s="131" t="str">
        <f>VLOOKUP(A7,Lists!$B$2:$G$153,3,FALSE)</f>
        <v>AZE</v>
      </c>
      <c r="E7" s="132" t="str">
        <f>VLOOKUP(A7,Lists!$B$2:$G$153,5,FALSE)</f>
        <v>Conflict</v>
      </c>
      <c r="F7" s="232" t="str">
        <f t="shared" si="0"/>
        <v>x</v>
      </c>
      <c r="G7" s="129" t="str">
        <f t="shared" si="1"/>
        <v>x</v>
      </c>
      <c r="H7" s="129" t="str">
        <f t="shared" si="2"/>
        <v>x</v>
      </c>
      <c r="I7" s="233" t="str">
        <f>INDEX(Trends!$D$3:$D$404,MATCH(B7,Trends!$C$3:$C$404,0))</f>
        <v>-</v>
      </c>
      <c r="J7" s="129" t="str">
        <f>VLOOKUP($B7,Reliability!$A$3:$I$170,9,FALSE)</f>
        <v>Low</v>
      </c>
      <c r="K7" s="234">
        <f t="shared" si="3"/>
        <v>3.1</v>
      </c>
      <c r="L7" s="234">
        <f>VLOOKUP($B7,'Impact of the crisis'!$C$6:$N$170,12,FALSE)</f>
        <v>2.5</v>
      </c>
      <c r="M7" s="234">
        <f>VLOOKUP($B7,'Impact of the crisis'!$C$6:$AB$170,26,FALSE)</f>
        <v>3.4</v>
      </c>
      <c r="N7" s="234" t="str">
        <f>VLOOKUP($B7,'Conditions of people affected'!$C$6:$R$170,16,FALSE)</f>
        <v>x</v>
      </c>
      <c r="O7" s="234" t="str">
        <f>VLOOKUP($B7,'Conditions of people affected'!$C$6:$R$170,9,FALSE)</f>
        <v>x</v>
      </c>
      <c r="P7" s="234" t="str">
        <f>VLOOKUP($B7,'Conditions of people affected'!$C$6:$R$170,15,FALSE)</f>
        <v>x</v>
      </c>
      <c r="Q7" s="234">
        <f t="shared" si="4"/>
        <v>3</v>
      </c>
      <c r="R7" s="234">
        <f>VLOOKUP($B7,'Complexity of the crisis'!$C$6:$AN$170,22,FALSE)</f>
        <v>2.9</v>
      </c>
      <c r="S7" s="234">
        <f>VLOOKUP($B7,'Complexity of the crisis'!$C$6:$AN$170,38,FALSE)</f>
        <v>3</v>
      </c>
      <c r="T7" s="133" t="str">
        <f>VLOOKUP(B7,Lists!$C$3:$E$163,3,FALSE)</f>
        <v>Middle east</v>
      </c>
      <c r="U7" s="134" t="str">
        <f>VLOOKUP(B7,'INFORM Severity - hidden'!$C$5:$V$170,20,FALSE)</f>
        <v>2021-03-14</v>
      </c>
    </row>
    <row r="8" spans="1:21" s="210" customFormat="1" x14ac:dyDescent="0.35">
      <c r="A8" s="130" t="str">
        <f t="array" ref="A8">IFERROR(INDEX(Lists!$B$2:$B$153,SMALL(IF(Lists!$I$2:$I$153="Individual",ROW(Lists!$B$2:$B$153)),ROW(4:4))-1,1),"")</f>
        <v>Complex in Burundi</v>
      </c>
      <c r="B8" s="131" t="str">
        <f>VLOOKUP(A8,Lists!$B$2:$G$153,2,FALSE)</f>
        <v>BDI001</v>
      </c>
      <c r="C8" s="131" t="str">
        <f>VLOOKUP(B8,'INFORM Severity - hidden'!$C$5:$D$160,2,FALSE)</f>
        <v>Burundi</v>
      </c>
      <c r="D8" s="131" t="str">
        <f>VLOOKUP(A8,Lists!$B$2:$G$153,3,FALSE)</f>
        <v>BDI</v>
      </c>
      <c r="E8" s="132" t="str">
        <f>VLOOKUP(A8,Lists!$B$2:$G$153,5,FALSE)</f>
        <v>Complex crisis</v>
      </c>
      <c r="F8" s="232">
        <f t="shared" si="0"/>
        <v>3.8</v>
      </c>
      <c r="G8" s="129">
        <f t="shared" si="1"/>
        <v>4</v>
      </c>
      <c r="H8" s="129" t="str">
        <f t="shared" si="2"/>
        <v>High</v>
      </c>
      <c r="I8" s="233" t="str">
        <f>INDEX(Trends!$D$3:$D$404,MATCH(B8,Trends!$C$3:$C$404,0))</f>
        <v>Increasing</v>
      </c>
      <c r="J8" s="129" t="str">
        <f>VLOOKUP($B8,Reliability!$A$3:$I$170,9,FALSE)</f>
        <v>High</v>
      </c>
      <c r="K8" s="234">
        <f t="shared" si="3"/>
        <v>3.9</v>
      </c>
      <c r="L8" s="234">
        <f>VLOOKUP($B8,'Impact of the crisis'!$C$6:$N$170,12,FALSE)</f>
        <v>4</v>
      </c>
      <c r="M8" s="234">
        <f>VLOOKUP($B8,'Impact of the crisis'!$C$6:$AB$170,26,FALSE)</f>
        <v>3.8</v>
      </c>
      <c r="N8" s="234">
        <f>VLOOKUP($B8,'Conditions of people affected'!$C$6:$R$170,16,FALSE)</f>
        <v>4</v>
      </c>
      <c r="O8" s="234">
        <f>VLOOKUP($B8,'Conditions of people affected'!$C$6:$R$170,9,FALSE)</f>
        <v>4</v>
      </c>
      <c r="P8" s="234">
        <f>VLOOKUP($B8,'Conditions of people affected'!$C$6:$R$170,15,FALSE)</f>
        <v>4</v>
      </c>
      <c r="Q8" s="234">
        <f t="shared" si="4"/>
        <v>3.3</v>
      </c>
      <c r="R8" s="234">
        <f>VLOOKUP($B8,'Complexity of the crisis'!$C$6:$AN$170,22,FALSE)</f>
        <v>3.1</v>
      </c>
      <c r="S8" s="234">
        <f>VLOOKUP($B8,'Complexity of the crisis'!$C$6:$AN$170,38,FALSE)</f>
        <v>3.5</v>
      </c>
      <c r="T8" s="133" t="str">
        <f>VLOOKUP(B8,Lists!$C$3:$E$163,3,FALSE)</f>
        <v>Africa</v>
      </c>
      <c r="U8" s="134" t="str">
        <f>VLOOKUP(B8,'INFORM Severity - hidden'!$C$5:$V$170,20,FALSE)</f>
        <v>2021-03-24</v>
      </c>
    </row>
    <row r="9" spans="1:21" s="210" customFormat="1" x14ac:dyDescent="0.35">
      <c r="A9" s="130" t="str">
        <f t="array" ref="A9">IFERROR(INDEX(Lists!$B$2:$B$153,SMALL(IF(Lists!$I$2:$I$153="Individual",ROW(Lists!$B$2:$B$153)),ROW(5:5))-1,1),"")</f>
        <v>Conflict in Burkina Faso</v>
      </c>
      <c r="B9" s="131" t="str">
        <f>VLOOKUP(A9,Lists!$B$2:$G$153,2,FALSE)</f>
        <v>BFA002</v>
      </c>
      <c r="C9" s="131" t="str">
        <f>VLOOKUP(B9,'INFORM Severity - hidden'!$C$5:$D$160,2,FALSE)</f>
        <v>Burkina Faso</v>
      </c>
      <c r="D9" s="131" t="str">
        <f>VLOOKUP(A9,Lists!$B$2:$G$153,3,FALSE)</f>
        <v>BFA</v>
      </c>
      <c r="E9" s="132" t="str">
        <f>VLOOKUP(A9,Lists!$B$2:$G$153,5,FALSE)</f>
        <v>Conflict</v>
      </c>
      <c r="F9" s="232">
        <f t="shared" si="0"/>
        <v>3.9</v>
      </c>
      <c r="G9" s="129">
        <f t="shared" si="1"/>
        <v>4</v>
      </c>
      <c r="H9" s="129" t="str">
        <f t="shared" si="2"/>
        <v>High</v>
      </c>
      <c r="I9" s="233" t="str">
        <f>INDEX(Trends!$D$3:$D$404,MATCH(B9,Trends!$C$3:$C$404,0))</f>
        <v>Stable</v>
      </c>
      <c r="J9" s="129" t="str">
        <f>VLOOKUP($B9,Reliability!$A$3:$I$170,9,FALSE)</f>
        <v>Very High</v>
      </c>
      <c r="K9" s="234">
        <f t="shared" si="3"/>
        <v>4.0999999999999996</v>
      </c>
      <c r="L9" s="234">
        <f>VLOOKUP($B9,'Impact of the crisis'!$C$6:$N$170,12,FALSE)</f>
        <v>2.5</v>
      </c>
      <c r="M9" s="234">
        <f>VLOOKUP($B9,'Impact of the crisis'!$C$6:$AB$170,26,FALSE)</f>
        <v>4.5999999999999996</v>
      </c>
      <c r="N9" s="234">
        <f>VLOOKUP($B9,'Conditions of people affected'!$C$6:$R$170,16,FALSE)</f>
        <v>4.3</v>
      </c>
      <c r="O9" s="234">
        <f>VLOOKUP($B9,'Conditions of people affected'!$C$6:$R$170,9,FALSE)</f>
        <v>3.6</v>
      </c>
      <c r="P9" s="234">
        <f>VLOOKUP($B9,'Conditions of people affected'!$C$6:$R$170,15,FALSE)</f>
        <v>5</v>
      </c>
      <c r="Q9" s="234">
        <f t="shared" si="4"/>
        <v>3.1</v>
      </c>
      <c r="R9" s="234">
        <f>VLOOKUP($B9,'Complexity of the crisis'!$C$6:$AN$170,22,FALSE)</f>
        <v>2.7</v>
      </c>
      <c r="S9" s="234">
        <f>VLOOKUP($B9,'Complexity of the crisis'!$C$6:$AN$170,38,FALSE)</f>
        <v>3.5</v>
      </c>
      <c r="T9" s="133" t="str">
        <f>VLOOKUP(B9,Lists!$C$3:$E$163,3,FALSE)</f>
        <v>Africa</v>
      </c>
      <c r="U9" s="134" t="str">
        <f>VLOOKUP(B9,'INFORM Severity - hidden'!$C$5:$V$170,20,FALSE)</f>
        <v>2021-06-30</v>
      </c>
    </row>
    <row r="10" spans="1:21" s="210" customFormat="1" x14ac:dyDescent="0.35">
      <c r="A10" s="130" t="str">
        <f t="array" ref="A10">IFERROR(INDEX(Lists!$B$2:$B$153,SMALL(IF(Lists!$I$2:$I$153="Individual",ROW(Lists!$B$2:$B$153)),ROW(6:6))-1,1),"")</f>
        <v>Rohingya refugee crisis</v>
      </c>
      <c r="B10" s="131" t="str">
        <f>VLOOKUP(A10,Lists!$B$2:$G$153,2,FALSE)</f>
        <v>BGD002</v>
      </c>
      <c r="C10" s="131" t="str">
        <f>VLOOKUP(B10,'INFORM Severity - hidden'!$C$5:$D$160,2,FALSE)</f>
        <v>Bangladesh</v>
      </c>
      <c r="D10" s="131" t="str">
        <f>VLOOKUP(A10,Lists!$B$2:$G$153,3,FALSE)</f>
        <v>BGD</v>
      </c>
      <c r="E10" s="132" t="str">
        <f>VLOOKUP(A10,Lists!$B$2:$G$153,5,FALSE)</f>
        <v>International displacement</v>
      </c>
      <c r="F10" s="232">
        <f t="shared" si="0"/>
        <v>3.3</v>
      </c>
      <c r="G10" s="129">
        <f t="shared" si="1"/>
        <v>4</v>
      </c>
      <c r="H10" s="129" t="str">
        <f t="shared" si="2"/>
        <v>High</v>
      </c>
      <c r="I10" s="233" t="str">
        <f>INDEX(Trends!$D$3:$D$404,MATCH(B10,Trends!$C$3:$C$404,0))</f>
        <v>Stable</v>
      </c>
      <c r="J10" s="129" t="str">
        <f>VLOOKUP($B10,Reliability!$A$3:$I$170,9,FALSE)</f>
        <v>High</v>
      </c>
      <c r="K10" s="234">
        <f t="shared" si="3"/>
        <v>2.7</v>
      </c>
      <c r="L10" s="234">
        <f>VLOOKUP($B10,'Impact of the crisis'!$C$6:$N$170,12,FALSE)</f>
        <v>0.1</v>
      </c>
      <c r="M10" s="234">
        <f>VLOOKUP($B10,'Impact of the crisis'!$C$6:$AB$170,26,FALSE)</f>
        <v>3.6</v>
      </c>
      <c r="N10" s="234">
        <f>VLOOKUP($B10,'Conditions of people affected'!$C$6:$R$170,16,FALSE)</f>
        <v>3.6</v>
      </c>
      <c r="O10" s="234">
        <f>VLOOKUP($B10,'Conditions of people affected'!$C$6:$R$170,9,FALSE)</f>
        <v>3.2</v>
      </c>
      <c r="P10" s="234">
        <f>VLOOKUP($B10,'Conditions of people affected'!$C$6:$R$170,15,FALSE)</f>
        <v>4</v>
      </c>
      <c r="Q10" s="234">
        <f t="shared" si="4"/>
        <v>3.2</v>
      </c>
      <c r="R10" s="234">
        <f>VLOOKUP($B10,'Complexity of the crisis'!$C$6:$AN$170,22,FALSE)</f>
        <v>2.9</v>
      </c>
      <c r="S10" s="234">
        <f>VLOOKUP($B10,'Complexity of the crisis'!$C$6:$AN$170,38,FALSE)</f>
        <v>3.5</v>
      </c>
      <c r="T10" s="133" t="str">
        <f>VLOOKUP(B10,Lists!$C$3:$E$163,3,FALSE)</f>
        <v>Asia</v>
      </c>
      <c r="U10" s="134" t="str">
        <f>VLOOKUP(B10,'INFORM Severity - hidden'!$C$5:$V$170,20,FALSE)</f>
        <v>2021-06-17</v>
      </c>
    </row>
    <row r="11" spans="1:21" s="210" customFormat="1" x14ac:dyDescent="0.35">
      <c r="A11" s="130" t="str">
        <f t="array" ref="A11">IFERROR(INDEX(Lists!$B$2:$B$153,SMALL(IF(Lists!$I$2:$I$153="Individual",ROW(Lists!$B$2:$B$153)),ROW(7:7))-1,1),"")</f>
        <v>Venezuela displacement in Brazil</v>
      </c>
      <c r="B11" s="131" t="str">
        <f>VLOOKUP(A11,Lists!$B$2:$G$153,2,FALSE)</f>
        <v>BRA002</v>
      </c>
      <c r="C11" s="131" t="str">
        <f>VLOOKUP(B11,'INFORM Severity - hidden'!$C$5:$D$160,2,FALSE)</f>
        <v>Brazil</v>
      </c>
      <c r="D11" s="131" t="str">
        <f>VLOOKUP(A11,Lists!$B$2:$G$153,3,FALSE)</f>
        <v>BRA</v>
      </c>
      <c r="E11" s="132" t="str">
        <f>VLOOKUP(A11,Lists!$B$2:$G$153,5,FALSE)</f>
        <v>International displacement</v>
      </c>
      <c r="F11" s="232">
        <f t="shared" si="0"/>
        <v>2.4</v>
      </c>
      <c r="G11" s="129">
        <f t="shared" si="1"/>
        <v>3</v>
      </c>
      <c r="H11" s="129" t="str">
        <f t="shared" si="2"/>
        <v>Medium</v>
      </c>
      <c r="I11" s="233" t="str">
        <f>INDEX(Trends!$D$3:$D$404,MATCH(B11,Trends!$C$3:$C$404,0))</f>
        <v>Stable</v>
      </c>
      <c r="J11" s="129" t="str">
        <f>VLOOKUP($B11,Reliability!$A$3:$I$170,9,FALSE)</f>
        <v>Medium</v>
      </c>
      <c r="K11" s="234">
        <f t="shared" si="3"/>
        <v>2.2999999999999998</v>
      </c>
      <c r="L11" s="234">
        <f>VLOOKUP($B11,'Impact of the crisis'!$C$6:$N$170,12,FALSE)</f>
        <v>1.2</v>
      </c>
      <c r="M11" s="234">
        <f>VLOOKUP($B11,'Impact of the crisis'!$C$6:$AB$170,26,FALSE)</f>
        <v>2.8</v>
      </c>
      <c r="N11" s="234">
        <f>VLOOKUP($B11,'Conditions of people affected'!$C$6:$R$170,16,FALSE)</f>
        <v>2.9</v>
      </c>
      <c r="O11" s="234">
        <f>VLOOKUP($B11,'Conditions of people affected'!$C$6:$R$170,9,FALSE)</f>
        <v>2.8</v>
      </c>
      <c r="P11" s="234">
        <f>VLOOKUP($B11,'Conditions of people affected'!$C$6:$R$170,15,FALSE)</f>
        <v>3</v>
      </c>
      <c r="Q11" s="234">
        <f t="shared" si="4"/>
        <v>1.6</v>
      </c>
      <c r="R11" s="234">
        <f>VLOOKUP($B11,'Complexity of the crisis'!$C$6:$AN$170,22,FALSE)</f>
        <v>2.2000000000000002</v>
      </c>
      <c r="S11" s="234">
        <f>VLOOKUP($B11,'Complexity of the crisis'!$C$6:$AN$170,38,FALSE)</f>
        <v>1</v>
      </c>
      <c r="T11" s="133" t="str">
        <f>VLOOKUP(B11,Lists!$C$3:$E$163,3,FALSE)</f>
        <v>Americas</v>
      </c>
      <c r="U11" s="134" t="str">
        <f>VLOOKUP(B11,'INFORM Severity - hidden'!$C$5:$V$170,20,FALSE)</f>
        <v>2021-01-29</v>
      </c>
    </row>
    <row r="12" spans="1:21" s="210" customFormat="1" x14ac:dyDescent="0.35">
      <c r="A12" s="130" t="str">
        <f t="array" ref="A12">IFERROR(INDEX(Lists!$B$2:$B$153,SMALL(IF(Lists!$I$2:$I$153="Individual",ROW(Lists!$B$2:$B$153)),ROW(8:8))-1,1),"")</f>
        <v>Complex crisis in CAR</v>
      </c>
      <c r="B12" s="131" t="str">
        <f>VLOOKUP(A12,Lists!$B$2:$G$153,2,FALSE)</f>
        <v>CAF001</v>
      </c>
      <c r="C12" s="131" t="str">
        <f>VLOOKUP(B12,'INFORM Severity - hidden'!$C$5:$D$160,2,FALSE)</f>
        <v>CAR</v>
      </c>
      <c r="D12" s="131" t="str">
        <f>VLOOKUP(A12,Lists!$B$2:$G$153,3,FALSE)</f>
        <v>CAF</v>
      </c>
      <c r="E12" s="132" t="str">
        <f>VLOOKUP(A12,Lists!$B$2:$G$153,5,FALSE)</f>
        <v>Complex crisis</v>
      </c>
      <c r="F12" s="232">
        <f t="shared" si="0"/>
        <v>4.0999999999999996</v>
      </c>
      <c r="G12" s="129">
        <f t="shared" si="1"/>
        <v>5</v>
      </c>
      <c r="H12" s="129" t="str">
        <f t="shared" si="2"/>
        <v>Very High</v>
      </c>
      <c r="I12" s="233" t="str">
        <f>INDEX(Trends!$D$3:$D$404,MATCH(B12,Trends!$C$3:$C$404,0))</f>
        <v>Increasing</v>
      </c>
      <c r="J12" s="129" t="str">
        <f>VLOOKUP($B12,Reliability!$A$3:$I$170,9,FALSE)</f>
        <v>Medium</v>
      </c>
      <c r="K12" s="234">
        <f t="shared" si="3"/>
        <v>4.3</v>
      </c>
      <c r="L12" s="234">
        <f>VLOOKUP($B12,'Impact of the crisis'!$C$6:$N$170,12,FALSE)</f>
        <v>4.3</v>
      </c>
      <c r="M12" s="234">
        <f>VLOOKUP($B12,'Impact of the crisis'!$C$6:$AB$170,26,FALSE)</f>
        <v>4.3</v>
      </c>
      <c r="N12" s="234">
        <f>VLOOKUP($B12,'Conditions of people affected'!$C$6:$R$170,16,FALSE)</f>
        <v>4.05</v>
      </c>
      <c r="O12" s="234">
        <f>VLOOKUP($B12,'Conditions of people affected'!$C$6:$R$170,9,FALSE)</f>
        <v>4.0999999999999996</v>
      </c>
      <c r="P12" s="234">
        <f>VLOOKUP($B12,'Conditions of people affected'!$C$6:$R$170,15,FALSE)</f>
        <v>4</v>
      </c>
      <c r="Q12" s="234">
        <f t="shared" si="4"/>
        <v>3.9</v>
      </c>
      <c r="R12" s="234">
        <f>VLOOKUP($B12,'Complexity of the crisis'!$C$6:$AN$170,22,FALSE)</f>
        <v>3.8</v>
      </c>
      <c r="S12" s="234">
        <f>VLOOKUP($B12,'Complexity of the crisis'!$C$6:$AN$170,38,FALSE)</f>
        <v>4</v>
      </c>
      <c r="T12" s="133" t="str">
        <f>VLOOKUP(B12,Lists!$C$3:$E$163,3,FALSE)</f>
        <v>Africa</v>
      </c>
      <c r="U12" s="134" t="str">
        <f>VLOOKUP(B12,'INFORM Severity - hidden'!$C$5:$V$170,20,FALSE)</f>
        <v>2021-03-26</v>
      </c>
    </row>
    <row r="13" spans="1:21" s="210" customFormat="1" x14ac:dyDescent="0.35">
      <c r="A13" s="130" t="str">
        <f t="array" ref="A13">IFERROR(INDEX(Lists!$B$2:$B$153,SMALL(IF(Lists!$I$2:$I$153="Individual",ROW(Lists!$B$2:$B$153)),ROW(9:9))-1,1),"")</f>
        <v>Boko Haram in Cameroon</v>
      </c>
      <c r="B13" s="131" t="str">
        <f>VLOOKUP(A13,Lists!$B$2:$G$153,2,FALSE)</f>
        <v>CMR002</v>
      </c>
      <c r="C13" s="131" t="str">
        <f>VLOOKUP(B13,'INFORM Severity - hidden'!$C$5:$D$160,2,FALSE)</f>
        <v>Cameroon</v>
      </c>
      <c r="D13" s="131" t="str">
        <f>VLOOKUP(A13,Lists!$B$2:$G$153,3,FALSE)</f>
        <v>CMR</v>
      </c>
      <c r="E13" s="132" t="str">
        <f>VLOOKUP(A13,Lists!$B$2:$G$153,5,FALSE)</f>
        <v>Conflict</v>
      </c>
      <c r="F13" s="232">
        <f t="shared" si="0"/>
        <v>3.2</v>
      </c>
      <c r="G13" s="129">
        <f t="shared" si="1"/>
        <v>4</v>
      </c>
      <c r="H13" s="129" t="str">
        <f t="shared" si="2"/>
        <v>High</v>
      </c>
      <c r="I13" s="233" t="str">
        <f>INDEX(Trends!$D$3:$D$404,MATCH(B13,Trends!$C$3:$C$404,0))</f>
        <v>Stable</v>
      </c>
      <c r="J13" s="129" t="str">
        <f>VLOOKUP($B13,Reliability!$A$3:$I$170,9,FALSE)</f>
        <v>High</v>
      </c>
      <c r="K13" s="234">
        <f t="shared" si="3"/>
        <v>3.1</v>
      </c>
      <c r="L13" s="234">
        <f>VLOOKUP($B13,'Impact of the crisis'!$C$6:$N$170,12,FALSE)</f>
        <v>1.5</v>
      </c>
      <c r="M13" s="234">
        <f>VLOOKUP($B13,'Impact of the crisis'!$C$6:$AB$170,26,FALSE)</f>
        <v>3.7</v>
      </c>
      <c r="N13" s="234">
        <f>VLOOKUP($B13,'Conditions of people affected'!$C$6:$R$170,16,FALSE)</f>
        <v>3</v>
      </c>
      <c r="O13" s="234">
        <f>VLOOKUP($B13,'Conditions of people affected'!$C$6:$R$170,9,FALSE)</f>
        <v>3</v>
      </c>
      <c r="P13" s="234">
        <f>VLOOKUP($B13,'Conditions of people affected'!$C$6:$R$170,15,FALSE)</f>
        <v>3</v>
      </c>
      <c r="Q13" s="234">
        <f t="shared" si="4"/>
        <v>3.5</v>
      </c>
      <c r="R13" s="234">
        <f>VLOOKUP($B13,'Complexity of the crisis'!$C$6:$AN$170,22,FALSE)</f>
        <v>3.5</v>
      </c>
      <c r="S13" s="234">
        <f>VLOOKUP($B13,'Complexity of the crisis'!$C$6:$AN$170,38,FALSE)</f>
        <v>3.5</v>
      </c>
      <c r="T13" s="133" t="str">
        <f>VLOOKUP(B13,Lists!$C$3:$E$163,3,FALSE)</f>
        <v>Africa</v>
      </c>
      <c r="U13" s="134" t="str">
        <f>VLOOKUP(B13,'INFORM Severity - hidden'!$C$5:$V$170,20,FALSE)</f>
        <v>2021-03-26</v>
      </c>
    </row>
    <row r="14" spans="1:21" s="210" customFormat="1" x14ac:dyDescent="0.35">
      <c r="A14" s="130" t="str">
        <f t="array" ref="A14">IFERROR(INDEX(Lists!$B$2:$B$153,SMALL(IF(Lists!$I$2:$I$153="Individual",ROW(Lists!$B$2:$B$153)),ROW(10:10))-1,1),"")</f>
        <v>Anglophone Crisis in Cameroon</v>
      </c>
      <c r="B14" s="131" t="str">
        <f>VLOOKUP(A14,Lists!$B$2:$G$153,2,FALSE)</f>
        <v>CMR003</v>
      </c>
      <c r="C14" s="131" t="str">
        <f>VLOOKUP(B14,'INFORM Severity - hidden'!$C$5:$D$160,2,FALSE)</f>
        <v>Cameroon</v>
      </c>
      <c r="D14" s="131" t="str">
        <f>VLOOKUP(A14,Lists!$B$2:$G$153,3,FALSE)</f>
        <v>CMR</v>
      </c>
      <c r="E14" s="132" t="str">
        <f>VLOOKUP(A14,Lists!$B$2:$G$153,5,FALSE)</f>
        <v>Conflict</v>
      </c>
      <c r="F14" s="232">
        <f t="shared" si="0"/>
        <v>3.4</v>
      </c>
      <c r="G14" s="129">
        <f t="shared" si="1"/>
        <v>4</v>
      </c>
      <c r="H14" s="129" t="str">
        <f t="shared" si="2"/>
        <v>High</v>
      </c>
      <c r="I14" s="233" t="str">
        <f>INDEX(Trends!$D$3:$D$404,MATCH(B14,Trends!$C$3:$C$404,0))</f>
        <v>Stable</v>
      </c>
      <c r="J14" s="129" t="str">
        <f>VLOOKUP($B14,Reliability!$A$3:$I$170,9,FALSE)</f>
        <v>High</v>
      </c>
      <c r="K14" s="234">
        <f t="shared" si="3"/>
        <v>3.2</v>
      </c>
      <c r="L14" s="234">
        <f>VLOOKUP($B14,'Impact of the crisis'!$C$6:$N$170,12,FALSE)</f>
        <v>1.7</v>
      </c>
      <c r="M14" s="234">
        <f>VLOOKUP($B14,'Impact of the crisis'!$C$6:$AB$170,26,FALSE)</f>
        <v>3.8</v>
      </c>
      <c r="N14" s="234">
        <f>VLOOKUP($B14,'Conditions of people affected'!$C$6:$R$170,16,FALSE)</f>
        <v>3.15</v>
      </c>
      <c r="O14" s="234">
        <f>VLOOKUP($B14,'Conditions of people affected'!$C$6:$R$170,9,FALSE)</f>
        <v>3.3</v>
      </c>
      <c r="P14" s="234">
        <f>VLOOKUP($B14,'Conditions of people affected'!$C$6:$R$170,15,FALSE)</f>
        <v>3</v>
      </c>
      <c r="Q14" s="234">
        <f t="shared" si="4"/>
        <v>3.8</v>
      </c>
      <c r="R14" s="234">
        <f>VLOOKUP($B14,'Complexity of the crisis'!$C$6:$AN$170,22,FALSE)</f>
        <v>3.5</v>
      </c>
      <c r="S14" s="234">
        <f>VLOOKUP($B14,'Complexity of the crisis'!$C$6:$AN$170,38,FALSE)</f>
        <v>4</v>
      </c>
      <c r="T14" s="133" t="str">
        <f>VLOOKUP(B14,Lists!$C$3:$E$163,3,FALSE)</f>
        <v>Africa</v>
      </c>
      <c r="U14" s="134" t="str">
        <f>VLOOKUP(B14,'INFORM Severity - hidden'!$C$5:$V$170,20,FALSE)</f>
        <v>2021-03-26</v>
      </c>
    </row>
    <row r="15" spans="1:21" s="210" customFormat="1" x14ac:dyDescent="0.35">
      <c r="A15" s="130" t="str">
        <f t="array" ref="A15">IFERROR(INDEX(Lists!$B$2:$B$153,SMALL(IF(Lists!$I$2:$I$153="Individual",ROW(Lists!$B$2:$B$153)),ROW(11:11))-1,1),"")</f>
        <v>CAR refugees in Cameroon</v>
      </c>
      <c r="B15" s="131" t="str">
        <f>VLOOKUP(A15,Lists!$B$2:$G$153,2,FALSE)</f>
        <v>CMR004</v>
      </c>
      <c r="C15" s="131" t="str">
        <f>VLOOKUP(B15,'INFORM Severity - hidden'!$C$5:$D$160,2,FALSE)</f>
        <v>Cameroon</v>
      </c>
      <c r="D15" s="131" t="str">
        <f>VLOOKUP(A15,Lists!$B$2:$G$153,3,FALSE)</f>
        <v>CMR</v>
      </c>
      <c r="E15" s="132" t="str">
        <f>VLOOKUP(A15,Lists!$B$2:$G$153,5,FALSE)</f>
        <v>International displacement</v>
      </c>
      <c r="F15" s="232">
        <f t="shared" si="0"/>
        <v>2.8</v>
      </c>
      <c r="G15" s="129">
        <f t="shared" si="1"/>
        <v>3</v>
      </c>
      <c r="H15" s="129" t="str">
        <f t="shared" si="2"/>
        <v>Medium</v>
      </c>
      <c r="I15" s="233" t="str">
        <f>INDEX(Trends!$D$3:$D$404,MATCH(B15,Trends!$C$3:$C$404,0))</f>
        <v>Stable</v>
      </c>
      <c r="J15" s="129" t="str">
        <f>VLOOKUP($B15,Reliability!$A$3:$I$170,9,FALSE)</f>
        <v>Medium</v>
      </c>
      <c r="K15" s="234">
        <f t="shared" si="3"/>
        <v>2.8</v>
      </c>
      <c r="L15" s="234">
        <f>VLOOKUP($B15,'Impact of the crisis'!$C$6:$N$170,12,FALSE)</f>
        <v>1.7</v>
      </c>
      <c r="M15" s="234">
        <f>VLOOKUP($B15,'Impact of the crisis'!$C$6:$AB$170,26,FALSE)</f>
        <v>3.2</v>
      </c>
      <c r="N15" s="234">
        <f>VLOOKUP($B15,'Conditions of people affected'!$C$6:$R$170,16,FALSE)</f>
        <v>2.75</v>
      </c>
      <c r="O15" s="234">
        <f>VLOOKUP($B15,'Conditions of people affected'!$C$6:$R$170,9,FALSE)</f>
        <v>2.5</v>
      </c>
      <c r="P15" s="234">
        <f>VLOOKUP($B15,'Conditions of people affected'!$C$6:$R$170,15,FALSE)</f>
        <v>3</v>
      </c>
      <c r="Q15" s="234">
        <f t="shared" si="4"/>
        <v>3</v>
      </c>
      <c r="R15" s="234">
        <f>VLOOKUP($B15,'Complexity of the crisis'!$C$6:$AN$170,22,FALSE)</f>
        <v>3.5</v>
      </c>
      <c r="S15" s="234">
        <f>VLOOKUP($B15,'Complexity of the crisis'!$C$6:$AN$170,38,FALSE)</f>
        <v>2.5</v>
      </c>
      <c r="T15" s="133" t="str">
        <f>VLOOKUP(B15,Lists!$C$3:$E$163,3,FALSE)</f>
        <v>Africa</v>
      </c>
      <c r="U15" s="134" t="str">
        <f>VLOOKUP(B15,'INFORM Severity - hidden'!$C$5:$V$170,20,FALSE)</f>
        <v>2021-03-26</v>
      </c>
    </row>
    <row r="16" spans="1:21" s="210" customFormat="1" x14ac:dyDescent="0.35">
      <c r="A16" s="130" t="str">
        <f t="array" ref="A16">IFERROR(INDEX(Lists!$B$2:$B$153,SMALL(IF(Lists!$I$2:$I$153="Individual",ROW(Lists!$B$2:$B$153)),ROW(12:12))-1,1),"")</f>
        <v>Complex crisis in DRC</v>
      </c>
      <c r="B16" s="131" t="str">
        <f>VLOOKUP(A16,Lists!$B$2:$G$153,2,FALSE)</f>
        <v>COD001</v>
      </c>
      <c r="C16" s="131" t="str">
        <f>VLOOKUP(B16,'INFORM Severity - hidden'!$C$5:$D$160,2,FALSE)</f>
        <v>DRC</v>
      </c>
      <c r="D16" s="131" t="str">
        <f>VLOOKUP(A16,Lists!$B$2:$G$153,3,FALSE)</f>
        <v>COD</v>
      </c>
      <c r="E16" s="132" t="str">
        <f>VLOOKUP(A16,Lists!$B$2:$G$153,5,FALSE)</f>
        <v>Complex crisis</v>
      </c>
      <c r="F16" s="232">
        <f t="shared" si="0"/>
        <v>4.5</v>
      </c>
      <c r="G16" s="129">
        <f t="shared" si="1"/>
        <v>5</v>
      </c>
      <c r="H16" s="129" t="str">
        <f t="shared" si="2"/>
        <v>Very High</v>
      </c>
      <c r="I16" s="233" t="str">
        <f>INDEX(Trends!$D$3:$D$404,MATCH(B16,Trends!$C$3:$C$404,0))</f>
        <v>Stable</v>
      </c>
      <c r="J16" s="129" t="str">
        <f>VLOOKUP($B16,Reliability!$A$3:$I$170,9,FALSE)</f>
        <v>High</v>
      </c>
      <c r="K16" s="234">
        <f t="shared" si="3"/>
        <v>4.5</v>
      </c>
      <c r="L16" s="234">
        <f>VLOOKUP($B16,'Impact of the crisis'!$C$6:$N$170,12,FALSE)</f>
        <v>5</v>
      </c>
      <c r="M16" s="234">
        <f>VLOOKUP($B16,'Impact of the crisis'!$C$6:$AB$170,26,FALSE)</f>
        <v>4.0999999999999996</v>
      </c>
      <c r="N16" s="234">
        <f>VLOOKUP($B16,'Conditions of people affected'!$C$6:$R$170,16,FALSE)</f>
        <v>4.5</v>
      </c>
      <c r="O16" s="234">
        <f>VLOOKUP($B16,'Conditions of people affected'!$C$6:$R$170,9,FALSE)</f>
        <v>5</v>
      </c>
      <c r="P16" s="234">
        <f>VLOOKUP($B16,'Conditions of people affected'!$C$6:$R$170,15,FALSE)</f>
        <v>4</v>
      </c>
      <c r="Q16" s="234">
        <f t="shared" si="4"/>
        <v>4.4000000000000004</v>
      </c>
      <c r="R16" s="234">
        <f>VLOOKUP($B16,'Complexity of the crisis'!$C$6:$AN$170,22,FALSE)</f>
        <v>4.3</v>
      </c>
      <c r="S16" s="234">
        <f>VLOOKUP($B16,'Complexity of the crisis'!$C$6:$AN$170,38,FALSE)</f>
        <v>4.5</v>
      </c>
      <c r="T16" s="133" t="str">
        <f>VLOOKUP(B16,Lists!$C$3:$E$163,3,FALSE)</f>
        <v>Africa</v>
      </c>
      <c r="U16" s="134" t="str">
        <f>VLOOKUP(B16,'INFORM Severity - hidden'!$C$5:$V$170,20,FALSE)</f>
        <v>2021-03-26</v>
      </c>
    </row>
    <row r="17" spans="1:21" s="210" customFormat="1" x14ac:dyDescent="0.35">
      <c r="A17" s="130" t="str">
        <f t="array" ref="A17">IFERROR(INDEX(Lists!$B$2:$B$153,SMALL(IF(Lists!$I$2:$I$153="Individual",ROW(Lists!$B$2:$B$153)),ROW(13:13))-1,1),"")</f>
        <v>Complex crisis in Congo</v>
      </c>
      <c r="B17" s="131" t="str">
        <f>VLOOKUP(A17,Lists!$B$2:$G$153,2,FALSE)</f>
        <v>COG001</v>
      </c>
      <c r="C17" s="131" t="str">
        <f>VLOOKUP(B17,'INFORM Severity - hidden'!$C$5:$D$160,2,FALSE)</f>
        <v>Congo</v>
      </c>
      <c r="D17" s="131" t="str">
        <f>VLOOKUP(A17,Lists!$B$2:$G$153,3,FALSE)</f>
        <v>COG</v>
      </c>
      <c r="E17" s="132" t="str">
        <f>VLOOKUP(A17,Lists!$B$2:$G$153,5,FALSE)</f>
        <v>Complex crisis</v>
      </c>
      <c r="F17" s="232">
        <f t="shared" si="0"/>
        <v>3.2</v>
      </c>
      <c r="G17" s="129">
        <f t="shared" si="1"/>
        <v>4</v>
      </c>
      <c r="H17" s="129" t="str">
        <f t="shared" si="2"/>
        <v>High</v>
      </c>
      <c r="I17" s="233" t="str">
        <f>INDEX(Trends!$D$3:$D$404,MATCH(B17,Trends!$C$3:$C$404,0))</f>
        <v>Stable</v>
      </c>
      <c r="J17" s="129" t="str">
        <f>VLOOKUP($B17,Reliability!$A$3:$I$170,9,FALSE)</f>
        <v>Medium</v>
      </c>
      <c r="K17" s="234">
        <f t="shared" si="3"/>
        <v>3.6</v>
      </c>
      <c r="L17" s="234">
        <f>VLOOKUP($B17,'Impact of the crisis'!$C$6:$N$170,12,FALSE)</f>
        <v>4.2</v>
      </c>
      <c r="M17" s="234">
        <f>VLOOKUP($B17,'Impact of the crisis'!$C$6:$AB$170,26,FALSE)</f>
        <v>3.3</v>
      </c>
      <c r="N17" s="234">
        <f>VLOOKUP($B17,'Conditions of people affected'!$C$6:$R$170,16,FALSE)</f>
        <v>3.25</v>
      </c>
      <c r="O17" s="234">
        <f>VLOOKUP($B17,'Conditions of people affected'!$C$6:$R$170,9,FALSE)</f>
        <v>3.5</v>
      </c>
      <c r="P17" s="234">
        <f>VLOOKUP($B17,'Conditions of people affected'!$C$6:$R$170,15,FALSE)</f>
        <v>3</v>
      </c>
      <c r="Q17" s="234">
        <f t="shared" si="4"/>
        <v>2.7</v>
      </c>
      <c r="R17" s="234">
        <f>VLOOKUP($B17,'Complexity of the crisis'!$C$6:$AN$170,22,FALSE)</f>
        <v>2.8</v>
      </c>
      <c r="S17" s="234">
        <f>VLOOKUP($B17,'Complexity of the crisis'!$C$6:$AN$170,38,FALSE)</f>
        <v>2.5</v>
      </c>
      <c r="T17" s="133" t="str">
        <f>VLOOKUP(B17,Lists!$C$3:$E$163,3,FALSE)</f>
        <v>Africa</v>
      </c>
      <c r="U17" s="134" t="str">
        <f>VLOOKUP(B17,'INFORM Severity - hidden'!$C$5:$V$170,20,FALSE)</f>
        <v>2021-01-07</v>
      </c>
    </row>
    <row r="18" spans="1:21" s="210" customFormat="1" x14ac:dyDescent="0.35">
      <c r="A18" s="130" t="str">
        <f t="array" ref="A18">IFERROR(INDEX(Lists!$B$2:$B$153,SMALL(IF(Lists!$I$2:$I$153="Individual",ROW(Lists!$B$2:$B$153)),ROW(14:14))-1,1),"")</f>
        <v>Complex crisis in Colombia</v>
      </c>
      <c r="B18" s="131" t="str">
        <f>VLOOKUP(A18,Lists!$B$2:$G$153,2,FALSE)</f>
        <v>COL001</v>
      </c>
      <c r="C18" s="131" t="str">
        <f>VLOOKUP(B18,'INFORM Severity - hidden'!$C$5:$D$160,2,FALSE)</f>
        <v>Colombia</v>
      </c>
      <c r="D18" s="131" t="str">
        <f>VLOOKUP(A18,Lists!$B$2:$G$153,3,FALSE)</f>
        <v>COL</v>
      </c>
      <c r="E18" s="132" t="str">
        <f>VLOOKUP(A18,Lists!$B$2:$G$153,5,FALSE)</f>
        <v>Complex crisis</v>
      </c>
      <c r="F18" s="232">
        <f t="shared" si="0"/>
        <v>3.7</v>
      </c>
      <c r="G18" s="129">
        <f t="shared" si="1"/>
        <v>4</v>
      </c>
      <c r="H18" s="129" t="str">
        <f t="shared" si="2"/>
        <v>High</v>
      </c>
      <c r="I18" s="233" t="str">
        <f>INDEX(Trends!$D$3:$D$404,MATCH(B18,Trends!$C$3:$C$404,0))</f>
        <v>Decreasing</v>
      </c>
      <c r="J18" s="129" t="str">
        <f>VLOOKUP($B18,Reliability!$A$3:$I$170,9,FALSE)</f>
        <v>High</v>
      </c>
      <c r="K18" s="234">
        <f t="shared" si="3"/>
        <v>4.2</v>
      </c>
      <c r="L18" s="234">
        <f>VLOOKUP($B18,'Impact of the crisis'!$C$6:$N$170,12,FALSE)</f>
        <v>5</v>
      </c>
      <c r="M18" s="234">
        <f>VLOOKUP($B18,'Impact of the crisis'!$C$6:$AB$170,26,FALSE)</f>
        <v>3.6</v>
      </c>
      <c r="N18" s="234">
        <f>VLOOKUP($B18,'Conditions of people affected'!$C$6:$R$170,16,FALSE)</f>
        <v>3.65</v>
      </c>
      <c r="O18" s="234">
        <f>VLOOKUP($B18,'Conditions of people affected'!$C$6:$R$170,9,FALSE)</f>
        <v>4.3</v>
      </c>
      <c r="P18" s="234">
        <f>VLOOKUP($B18,'Conditions of people affected'!$C$6:$R$170,15,FALSE)</f>
        <v>3</v>
      </c>
      <c r="Q18" s="234">
        <f t="shared" si="4"/>
        <v>3.5</v>
      </c>
      <c r="R18" s="234">
        <f>VLOOKUP($B18,'Complexity of the crisis'!$C$6:$AN$170,22,FALSE)</f>
        <v>2.9</v>
      </c>
      <c r="S18" s="234">
        <f>VLOOKUP($B18,'Complexity of the crisis'!$C$6:$AN$170,38,FALSE)</f>
        <v>4</v>
      </c>
      <c r="T18" s="133" t="str">
        <f>VLOOKUP(B18,Lists!$C$3:$E$163,3,FALSE)</f>
        <v>Americas</v>
      </c>
      <c r="U18" s="134" t="str">
        <f>VLOOKUP(B18,'INFORM Severity - hidden'!$C$5:$V$170,20,FALSE)</f>
        <v>2021-05-19</v>
      </c>
    </row>
    <row r="19" spans="1:21" s="210" customFormat="1" x14ac:dyDescent="0.35">
      <c r="A19" s="130" t="str">
        <f t="array" ref="A19">IFERROR(INDEX(Lists!$B$2:$B$153,SMALL(IF(Lists!$I$2:$I$153="Individual",ROW(Lists!$B$2:$B$153)),ROW(15:15))-1,1),"")</f>
        <v>Venezuela displacement in Colombia</v>
      </c>
      <c r="B19" s="131" t="str">
        <f>VLOOKUP(A19,Lists!$B$2:$G$153,2,FALSE)</f>
        <v>COL002</v>
      </c>
      <c r="C19" s="131" t="str">
        <f>VLOOKUP(B19,'INFORM Severity - hidden'!$C$5:$D$160,2,FALSE)</f>
        <v>Colombia</v>
      </c>
      <c r="D19" s="131" t="str">
        <f>VLOOKUP(A19,Lists!$B$2:$G$153,3,FALSE)</f>
        <v>COL</v>
      </c>
      <c r="E19" s="132" t="str">
        <f>VLOOKUP(A19,Lists!$B$2:$G$153,5,FALSE)</f>
        <v>International displacement</v>
      </c>
      <c r="F19" s="232">
        <f t="shared" si="0"/>
        <v>3.4</v>
      </c>
      <c r="G19" s="129">
        <f t="shared" si="1"/>
        <v>4</v>
      </c>
      <c r="H19" s="129" t="str">
        <f t="shared" si="2"/>
        <v>High</v>
      </c>
      <c r="I19" s="233" t="str">
        <f>INDEX(Trends!$D$3:$D$404,MATCH(B19,Trends!$C$3:$C$404,0))</f>
        <v>Stable</v>
      </c>
      <c r="J19" s="129" t="str">
        <f>VLOOKUP($B19,Reliability!$A$3:$I$170,9,FALSE)</f>
        <v>Medium</v>
      </c>
      <c r="K19" s="234">
        <f t="shared" si="3"/>
        <v>3.6</v>
      </c>
      <c r="L19" s="234">
        <f>VLOOKUP($B19,'Impact of the crisis'!$C$6:$N$170,12,FALSE)</f>
        <v>2.7</v>
      </c>
      <c r="M19" s="234">
        <f>VLOOKUP($B19,'Impact of the crisis'!$C$6:$AB$170,26,FALSE)</f>
        <v>4</v>
      </c>
      <c r="N19" s="234">
        <f>VLOOKUP($B19,'Conditions of people affected'!$C$6:$R$170,16,FALSE)</f>
        <v>3.65</v>
      </c>
      <c r="O19" s="234">
        <f>VLOOKUP($B19,'Conditions of people affected'!$C$6:$R$170,9,FALSE)</f>
        <v>4.3</v>
      </c>
      <c r="P19" s="234">
        <f>VLOOKUP($B19,'Conditions of people affected'!$C$6:$R$170,15,FALSE)</f>
        <v>3</v>
      </c>
      <c r="Q19" s="234">
        <f t="shared" si="4"/>
        <v>3</v>
      </c>
      <c r="R19" s="234">
        <f>VLOOKUP($B19,'Complexity of the crisis'!$C$6:$AN$170,22,FALSE)</f>
        <v>2.9</v>
      </c>
      <c r="S19" s="234">
        <f>VLOOKUP($B19,'Complexity of the crisis'!$C$6:$AN$170,38,FALSE)</f>
        <v>3</v>
      </c>
      <c r="T19" s="133" t="str">
        <f>VLOOKUP(B19,Lists!$C$3:$E$163,3,FALSE)</f>
        <v>Americas</v>
      </c>
      <c r="U19" s="134" t="str">
        <f>VLOOKUP(B19,'INFORM Severity - hidden'!$C$5:$V$170,20,FALSE)</f>
        <v>2021-01-28</v>
      </c>
    </row>
    <row r="20" spans="1:21" s="210" customFormat="1" x14ac:dyDescent="0.35">
      <c r="A20" s="130" t="str">
        <f t="array" ref="A20">IFERROR(INDEX(Lists!$B$2:$B$153,SMALL(IF(Lists!$I$2:$I$153="Individual",ROW(Lists!$B$2:$B$153)),ROW(16:16))-1,1),"")</f>
        <v>Nicaraguan refugees in Costa Rica</v>
      </c>
      <c r="B20" s="131" t="str">
        <f>VLOOKUP(A20,Lists!$B$2:$G$153,2,FALSE)</f>
        <v>CRI002</v>
      </c>
      <c r="C20" s="131" t="str">
        <f>VLOOKUP(B20,'INFORM Severity - hidden'!$C$5:$D$160,2,FALSE)</f>
        <v>Costa Rica</v>
      </c>
      <c r="D20" s="131" t="str">
        <f>VLOOKUP(A20,Lists!$B$2:$G$153,3,FALSE)</f>
        <v>CRI</v>
      </c>
      <c r="E20" s="132" t="str">
        <f>VLOOKUP(A20,Lists!$B$2:$G$153,5,FALSE)</f>
        <v>International displacement</v>
      </c>
      <c r="F20" s="232">
        <f t="shared" si="0"/>
        <v>1.1000000000000001</v>
      </c>
      <c r="G20" s="129">
        <f t="shared" si="1"/>
        <v>2</v>
      </c>
      <c r="H20" s="129" t="str">
        <f t="shared" si="2"/>
        <v>Low</v>
      </c>
      <c r="I20" s="233" t="str">
        <f>INDEX(Trends!$D$3:$D$404,MATCH(B20,Trends!$C$3:$C$404,0))</f>
        <v>Stable</v>
      </c>
      <c r="J20" s="129" t="str">
        <f>VLOOKUP($B20,Reliability!$A$3:$I$170,9,FALSE)</f>
        <v>Medium</v>
      </c>
      <c r="K20" s="234">
        <f t="shared" si="3"/>
        <v>1.3</v>
      </c>
      <c r="L20" s="234">
        <f>VLOOKUP($B20,'Impact of the crisis'!$C$6:$N$170,12,FALSE)</f>
        <v>1</v>
      </c>
      <c r="M20" s="234">
        <f>VLOOKUP($B20,'Impact of the crisis'!$C$6:$AB$170,26,FALSE)</f>
        <v>1.5</v>
      </c>
      <c r="N20" s="234">
        <f>VLOOKUP($B20,'Conditions of people affected'!$C$6:$R$170,16,FALSE)</f>
        <v>1.05</v>
      </c>
      <c r="O20" s="234">
        <f>VLOOKUP($B20,'Conditions of people affected'!$C$6:$R$170,9,FALSE)</f>
        <v>1.1000000000000001</v>
      </c>
      <c r="P20" s="234">
        <f>VLOOKUP($B20,'Conditions of people affected'!$C$6:$R$170,15,FALSE)</f>
        <v>1</v>
      </c>
      <c r="Q20" s="234">
        <f t="shared" si="4"/>
        <v>1</v>
      </c>
      <c r="R20" s="234">
        <f>VLOOKUP($B20,'Complexity of the crisis'!$C$6:$AN$170,22,FALSE)</f>
        <v>0.9</v>
      </c>
      <c r="S20" s="234">
        <f>VLOOKUP($B20,'Complexity of the crisis'!$C$6:$AN$170,38,FALSE)</f>
        <v>1</v>
      </c>
      <c r="T20" s="133" t="str">
        <f>VLOOKUP(B20,Lists!$C$3:$E$163,3,FALSE)</f>
        <v>Americas</v>
      </c>
      <c r="U20" s="134" t="str">
        <f>VLOOKUP(B20,'INFORM Severity - hidden'!$C$5:$V$170,20,FALSE)</f>
        <v>2021-01-28</v>
      </c>
    </row>
    <row r="21" spans="1:21" s="210" customFormat="1" x14ac:dyDescent="0.35">
      <c r="A21" s="130" t="str">
        <f t="array" ref="A21">IFERROR(INDEX(Lists!$B$2:$B$153,SMALL(IF(Lists!$I$2:$I$153="Individual",ROW(Lists!$B$2:$B$153)),ROW(17:17))-1,1),"")</f>
        <v>Mixed migration in Djibouti</v>
      </c>
      <c r="B21" s="131" t="str">
        <f>VLOOKUP(A21,Lists!$B$2:$G$153,2,FALSE)</f>
        <v>DJI002</v>
      </c>
      <c r="C21" s="131" t="str">
        <f>VLOOKUP(B21,'INFORM Severity - hidden'!$C$5:$D$160,2,FALSE)</f>
        <v>Djibouti</v>
      </c>
      <c r="D21" s="131" t="str">
        <f>VLOOKUP(A21,Lists!$B$2:$G$153,3,FALSE)</f>
        <v>DJI</v>
      </c>
      <c r="E21" s="132" t="str">
        <f>VLOOKUP(A21,Lists!$B$2:$G$153,5,FALSE)</f>
        <v>International displacement</v>
      </c>
      <c r="F21" s="232">
        <f t="shared" si="0"/>
        <v>1.7</v>
      </c>
      <c r="G21" s="129">
        <f t="shared" si="1"/>
        <v>2</v>
      </c>
      <c r="H21" s="129" t="str">
        <f t="shared" si="2"/>
        <v>Low</v>
      </c>
      <c r="I21" s="233" t="str">
        <f>INDEX(Trends!$D$3:$D$404,MATCH(B21,Trends!$C$3:$C$404,0))</f>
        <v>Stable</v>
      </c>
      <c r="J21" s="129" t="str">
        <f>VLOOKUP($B21,Reliability!$A$3:$I$170,9,FALSE)</f>
        <v>Medium</v>
      </c>
      <c r="K21" s="234">
        <f t="shared" si="3"/>
        <v>2.6</v>
      </c>
      <c r="L21" s="234">
        <f>VLOOKUP($B21,'Impact of the crisis'!$C$6:$N$170,12,FALSE)</f>
        <v>3.1</v>
      </c>
      <c r="M21" s="234">
        <f>VLOOKUP($B21,'Impact of the crisis'!$C$6:$AB$170,26,FALSE)</f>
        <v>2.2999999999999998</v>
      </c>
      <c r="N21" s="234">
        <f>VLOOKUP($B21,'Conditions of people affected'!$C$6:$R$170,16,FALSE)</f>
        <v>0.9</v>
      </c>
      <c r="O21" s="234">
        <f>VLOOKUP($B21,'Conditions of people affected'!$C$6:$R$170,9,FALSE)</f>
        <v>0.8</v>
      </c>
      <c r="P21" s="234">
        <f>VLOOKUP($B21,'Conditions of people affected'!$C$6:$R$170,15,FALSE)</f>
        <v>1</v>
      </c>
      <c r="Q21" s="234">
        <f t="shared" si="4"/>
        <v>2.2000000000000002</v>
      </c>
      <c r="R21" s="234">
        <f>VLOOKUP($B21,'Complexity of the crisis'!$C$6:$AN$170,22,FALSE)</f>
        <v>2.8</v>
      </c>
      <c r="S21" s="234">
        <f>VLOOKUP($B21,'Complexity of the crisis'!$C$6:$AN$170,38,FALSE)</f>
        <v>1.5</v>
      </c>
      <c r="T21" s="133" t="str">
        <f>VLOOKUP(B21,Lists!$C$3:$E$163,3,FALSE)</f>
        <v>Africa</v>
      </c>
      <c r="U21" s="134" t="str">
        <f>VLOOKUP(B21,'INFORM Severity - hidden'!$C$5:$V$170,20,FALSE)</f>
        <v>2021-02-11</v>
      </c>
    </row>
    <row r="22" spans="1:21" s="210" customFormat="1" x14ac:dyDescent="0.35">
      <c r="A22" s="130" t="str">
        <f t="array" ref="A22">IFERROR(INDEX(Lists!$B$2:$B$153,SMALL(IF(Lists!$I$2:$I$153="Individual",ROW(Lists!$B$2:$B$153)),ROW(18:18))-1,1),"")</f>
        <v>Drought in Djibouti</v>
      </c>
      <c r="B22" s="131" t="str">
        <f>VLOOKUP(A22,Lists!$B$2:$G$153,2,FALSE)</f>
        <v>DJI003</v>
      </c>
      <c r="C22" s="131" t="str">
        <f>VLOOKUP(B22,'INFORM Severity - hidden'!$C$5:$D$160,2,FALSE)</f>
        <v>Djibouti</v>
      </c>
      <c r="D22" s="131" t="str">
        <f>VLOOKUP(A22,Lists!$B$2:$G$153,3,FALSE)</f>
        <v>DJI</v>
      </c>
      <c r="E22" s="132" t="str">
        <f>VLOOKUP(A22,Lists!$B$2:$G$153,5,FALSE)</f>
        <v>Drought</v>
      </c>
      <c r="F22" s="232">
        <f t="shared" si="0"/>
        <v>2.7</v>
      </c>
      <c r="G22" s="129">
        <f t="shared" si="1"/>
        <v>3</v>
      </c>
      <c r="H22" s="129" t="str">
        <f t="shared" si="2"/>
        <v>Medium</v>
      </c>
      <c r="I22" s="233" t="str">
        <f>INDEX(Trends!$D$3:$D$404,MATCH(B22,Trends!$C$3:$C$404,0))</f>
        <v>Decreasing</v>
      </c>
      <c r="J22" s="129" t="str">
        <f>VLOOKUP($B22,Reliability!$A$3:$I$170,9,FALSE)</f>
        <v>Medium</v>
      </c>
      <c r="K22" s="234">
        <f t="shared" si="3"/>
        <v>2.7</v>
      </c>
      <c r="L22" s="234">
        <f>VLOOKUP($B22,'Impact of the crisis'!$C$6:$N$170,12,FALSE)</f>
        <v>3.1</v>
      </c>
      <c r="M22" s="234">
        <f>VLOOKUP($B22,'Impact of the crisis'!$C$6:$AB$170,26,FALSE)</f>
        <v>2.5</v>
      </c>
      <c r="N22" s="234">
        <f>VLOOKUP($B22,'Conditions of people affected'!$C$6:$R$170,16,FALSE)</f>
        <v>2.5499999999999998</v>
      </c>
      <c r="O22" s="234">
        <f>VLOOKUP($B22,'Conditions of people affected'!$C$6:$R$170,9,FALSE)</f>
        <v>2.1</v>
      </c>
      <c r="P22" s="234">
        <f>VLOOKUP($B22,'Conditions of people affected'!$C$6:$R$170,15,FALSE)</f>
        <v>3</v>
      </c>
      <c r="Q22" s="234">
        <f t="shared" si="4"/>
        <v>2.9</v>
      </c>
      <c r="R22" s="234">
        <f>VLOOKUP($B22,'Complexity of the crisis'!$C$6:$AN$170,22,FALSE)</f>
        <v>2.8</v>
      </c>
      <c r="S22" s="234">
        <f>VLOOKUP($B22,'Complexity of the crisis'!$C$6:$AN$170,38,FALSE)</f>
        <v>3</v>
      </c>
      <c r="T22" s="133" t="str">
        <f>VLOOKUP(B22,Lists!$C$3:$E$163,3,FALSE)</f>
        <v>Africa</v>
      </c>
      <c r="U22" s="134" t="str">
        <f>VLOOKUP(B22,'INFORM Severity - hidden'!$C$5:$V$170,20,FALSE)</f>
        <v>2021-02-11</v>
      </c>
    </row>
    <row r="23" spans="1:21" s="210" customFormat="1" x14ac:dyDescent="0.35">
      <c r="A23" s="130" t="str">
        <f t="array" ref="A23">IFERROR(INDEX(Lists!$B$2:$B$153,SMALL(IF(Lists!$I$2:$I$153="Individual",ROW(Lists!$B$2:$B$153)),ROW(19:19))-1,1),"")</f>
        <v>Mixed migration flows in Algeria</v>
      </c>
      <c r="B23" s="131" t="str">
        <f>VLOOKUP(A23,Lists!$B$2:$G$153,2,FALSE)</f>
        <v>DZA002</v>
      </c>
      <c r="C23" s="131" t="str">
        <f>VLOOKUP(B23,'INFORM Severity - hidden'!$C$5:$D$160,2,FALSE)</f>
        <v>Algeria</v>
      </c>
      <c r="D23" s="131" t="str">
        <f>VLOOKUP(A23,Lists!$B$2:$G$153,3,FALSE)</f>
        <v>DZA</v>
      </c>
      <c r="E23" s="132" t="str">
        <f>VLOOKUP(A23,Lists!$B$2:$G$153,5,FALSE)</f>
        <v>International displacement</v>
      </c>
      <c r="F23" s="232" t="str">
        <f t="shared" si="0"/>
        <v>x</v>
      </c>
      <c r="G23" s="129" t="str">
        <f t="shared" si="1"/>
        <v>x</v>
      </c>
      <c r="H23" s="129" t="str">
        <f t="shared" si="2"/>
        <v>x</v>
      </c>
      <c r="I23" s="233" t="str">
        <f>INDEX(Trends!$D$3:$D$404,MATCH(B23,Trends!$C$3:$C$404,0))</f>
        <v>-</v>
      </c>
      <c r="J23" s="129" t="str">
        <f>VLOOKUP($B23,Reliability!$A$3:$I$170,9,FALSE)</f>
        <v>Very Low</v>
      </c>
      <c r="K23" s="234">
        <f t="shared" si="3"/>
        <v>4.5</v>
      </c>
      <c r="L23" s="234">
        <f>VLOOKUP($B23,'Impact of the crisis'!$C$6:$N$170,12,FALSE)</f>
        <v>5</v>
      </c>
      <c r="M23" s="234">
        <f>VLOOKUP($B23,'Impact of the crisis'!$C$6:$AB$170,26,FALSE)</f>
        <v>4.2</v>
      </c>
      <c r="N23" s="234" t="str">
        <f>VLOOKUP($B23,'Conditions of people affected'!$C$6:$R$170,16,FALSE)</f>
        <v>x</v>
      </c>
      <c r="O23" s="234" t="str">
        <f>VLOOKUP($B23,'Conditions of people affected'!$C$6:$R$170,9,FALSE)</f>
        <v>x</v>
      </c>
      <c r="P23" s="234" t="str">
        <f>VLOOKUP($B23,'Conditions of people affected'!$C$6:$R$170,15,FALSE)</f>
        <v>x</v>
      </c>
      <c r="Q23" s="234">
        <f t="shared" si="4"/>
        <v>2.6</v>
      </c>
      <c r="R23" s="234">
        <f>VLOOKUP($B23,'Complexity of the crisis'!$C$6:$AN$170,22,FALSE)</f>
        <v>3.1</v>
      </c>
      <c r="S23" s="234">
        <f>VLOOKUP($B23,'Complexity of the crisis'!$C$6:$AN$170,38,FALSE)</f>
        <v>2</v>
      </c>
      <c r="T23" s="133" t="str">
        <f>VLOOKUP(B23,Lists!$C$3:$E$163,3,FALSE)</f>
        <v>Africa</v>
      </c>
      <c r="U23" s="134" t="str">
        <f>VLOOKUP(B23,'INFORM Severity - hidden'!$C$5:$V$170,20,FALSE)</f>
        <v>2021-06-28</v>
      </c>
    </row>
    <row r="24" spans="1:21" s="210" customFormat="1" x14ac:dyDescent="0.35">
      <c r="A24" s="130" t="str">
        <f t="array" ref="A24">IFERROR(INDEX(Lists!$B$2:$B$153,SMALL(IF(Lists!$I$2:$I$153="Individual",ROW(Lists!$B$2:$B$153)),ROW(20:20))-1,1),"")</f>
        <v>Sahrawi refugees in Algeria</v>
      </c>
      <c r="B24" s="131" t="str">
        <f>VLOOKUP(A24,Lists!$B$2:$G$153,2,FALSE)</f>
        <v>DZA003</v>
      </c>
      <c r="C24" s="131" t="str">
        <f>VLOOKUP(B24,'INFORM Severity - hidden'!$C$5:$D$160,2,FALSE)</f>
        <v>Algeria</v>
      </c>
      <c r="D24" s="131" t="str">
        <f>VLOOKUP(A24,Lists!$B$2:$G$153,3,FALSE)</f>
        <v>DZA</v>
      </c>
      <c r="E24" s="132" t="str">
        <f>VLOOKUP(A24,Lists!$B$2:$G$153,5,FALSE)</f>
        <v>International displacement</v>
      </c>
      <c r="F24" s="232">
        <f t="shared" si="0"/>
        <v>2.2999999999999998</v>
      </c>
      <c r="G24" s="129">
        <f t="shared" si="1"/>
        <v>3</v>
      </c>
      <c r="H24" s="129" t="str">
        <f t="shared" si="2"/>
        <v>Medium</v>
      </c>
      <c r="I24" s="233" t="str">
        <f>INDEX(Trends!$D$3:$D$404,MATCH(B24,Trends!$C$3:$C$404,0))</f>
        <v>Stable</v>
      </c>
      <c r="J24" s="129" t="str">
        <f>VLOOKUP($B24,Reliability!$A$3:$I$170,9,FALSE)</f>
        <v>Medium</v>
      </c>
      <c r="K24" s="234">
        <f t="shared" si="3"/>
        <v>2.2000000000000002</v>
      </c>
      <c r="L24" s="234">
        <f>VLOOKUP($B24,'Impact of the crisis'!$C$6:$N$170,12,FALSE)</f>
        <v>1.1000000000000001</v>
      </c>
      <c r="M24" s="234">
        <f>VLOOKUP($B24,'Impact of the crisis'!$C$6:$AB$170,26,FALSE)</f>
        <v>2.6</v>
      </c>
      <c r="N24" s="234">
        <f>VLOOKUP($B24,'Conditions of people affected'!$C$6:$R$170,16,FALSE)</f>
        <v>2.2999999999999998</v>
      </c>
      <c r="O24" s="234">
        <f>VLOOKUP($B24,'Conditions of people affected'!$C$6:$R$170,9,FALSE)</f>
        <v>1.6</v>
      </c>
      <c r="P24" s="234">
        <f>VLOOKUP($B24,'Conditions of people affected'!$C$6:$R$170,15,FALSE)</f>
        <v>3</v>
      </c>
      <c r="Q24" s="234">
        <f t="shared" si="4"/>
        <v>2.4</v>
      </c>
      <c r="R24" s="234">
        <f>VLOOKUP($B24,'Complexity of the crisis'!$C$6:$AN$170,22,FALSE)</f>
        <v>3.1</v>
      </c>
      <c r="S24" s="234">
        <f>VLOOKUP($B24,'Complexity of the crisis'!$C$6:$AN$170,38,FALSE)</f>
        <v>1.5</v>
      </c>
      <c r="T24" s="133" t="str">
        <f>VLOOKUP(B24,Lists!$C$3:$E$163,3,FALSE)</f>
        <v>Africa</v>
      </c>
      <c r="U24" s="134" t="str">
        <f>VLOOKUP(B24,'INFORM Severity - hidden'!$C$5:$V$170,20,FALSE)</f>
        <v>2021-06-28</v>
      </c>
    </row>
    <row r="25" spans="1:21" s="210" customFormat="1" x14ac:dyDescent="0.35">
      <c r="A25" s="130" t="str">
        <f t="array" ref="A25">IFERROR(INDEX(Lists!$B$2:$B$153,SMALL(IF(Lists!$I$2:$I$153="Individual",ROW(Lists!$B$2:$B$153)),ROW(21:21))-1,1),"")</f>
        <v>Venezuela displacement in Ecuador</v>
      </c>
      <c r="B25" s="131" t="str">
        <f>VLOOKUP(A25,Lists!$B$2:$G$153,2,FALSE)</f>
        <v>ECU002</v>
      </c>
      <c r="C25" s="131" t="str">
        <f>VLOOKUP(B25,'INFORM Severity - hidden'!$C$5:$D$160,2,FALSE)</f>
        <v>Ecuador</v>
      </c>
      <c r="D25" s="131" t="str">
        <f>VLOOKUP(A25,Lists!$B$2:$G$153,3,FALSE)</f>
        <v>ECU</v>
      </c>
      <c r="E25" s="132" t="str">
        <f>VLOOKUP(A25,Lists!$B$2:$G$153,5,FALSE)</f>
        <v>International displacement</v>
      </c>
      <c r="F25" s="232">
        <f t="shared" si="0"/>
        <v>2.2999999999999998</v>
      </c>
      <c r="G25" s="129">
        <f t="shared" si="1"/>
        <v>3</v>
      </c>
      <c r="H25" s="129" t="str">
        <f t="shared" si="2"/>
        <v>Medium</v>
      </c>
      <c r="I25" s="233" t="str">
        <f>INDEX(Trends!$D$3:$D$404,MATCH(B25,Trends!$C$3:$C$404,0))</f>
        <v>Stable</v>
      </c>
      <c r="J25" s="129" t="str">
        <f>VLOOKUP($B25,Reliability!$A$3:$I$170,9,FALSE)</f>
        <v>Medium</v>
      </c>
      <c r="K25" s="234">
        <f t="shared" si="3"/>
        <v>1.9</v>
      </c>
      <c r="L25" s="234">
        <f>VLOOKUP($B25,'Impact of the crisis'!$C$6:$N$170,12,FALSE)</f>
        <v>1.4</v>
      </c>
      <c r="M25" s="234">
        <f>VLOOKUP($B25,'Impact of the crisis'!$C$6:$AB$170,26,FALSE)</f>
        <v>2.2000000000000002</v>
      </c>
      <c r="N25" s="234">
        <f>VLOOKUP($B25,'Conditions of people affected'!$C$6:$R$170,16,FALSE)</f>
        <v>2.85</v>
      </c>
      <c r="O25" s="234">
        <f>VLOOKUP($B25,'Conditions of people affected'!$C$6:$R$170,9,FALSE)</f>
        <v>2.7</v>
      </c>
      <c r="P25" s="234">
        <f>VLOOKUP($B25,'Conditions of people affected'!$C$6:$R$170,15,FALSE)</f>
        <v>3</v>
      </c>
      <c r="Q25" s="234">
        <f t="shared" si="4"/>
        <v>1.8</v>
      </c>
      <c r="R25" s="234">
        <f>VLOOKUP($B25,'Complexity of the crisis'!$C$6:$AN$170,22,FALSE)</f>
        <v>2.1</v>
      </c>
      <c r="S25" s="234">
        <f>VLOOKUP($B25,'Complexity of the crisis'!$C$6:$AN$170,38,FALSE)</f>
        <v>1.5</v>
      </c>
      <c r="T25" s="133" t="str">
        <f>VLOOKUP(B25,Lists!$C$3:$E$163,3,FALSE)</f>
        <v>Americas</v>
      </c>
      <c r="U25" s="134" t="str">
        <f>VLOOKUP(B25,'INFORM Severity - hidden'!$C$5:$V$170,20,FALSE)</f>
        <v>2021-01-29</v>
      </c>
    </row>
    <row r="26" spans="1:21" s="210" customFormat="1" x14ac:dyDescent="0.35">
      <c r="A26" s="130" t="str">
        <f t="array" ref="A26">IFERROR(INDEX(Lists!$B$2:$B$153,SMALL(IF(Lists!$I$2:$I$153="Individual",ROW(Lists!$B$2:$B$153)),ROW(22:22))-1,1),"")</f>
        <v>Syrian Refugee Crisis in Egypt</v>
      </c>
      <c r="B26" s="131" t="str">
        <f>VLOOKUP(A26,Lists!$B$2:$G$153,2,FALSE)</f>
        <v>EGY002</v>
      </c>
      <c r="C26" s="131" t="str">
        <f>VLOOKUP(B26,'INFORM Severity - hidden'!$C$5:$D$160,2,FALSE)</f>
        <v>Egypt</v>
      </c>
      <c r="D26" s="131" t="str">
        <f>VLOOKUP(A26,Lists!$B$2:$G$153,3,FALSE)</f>
        <v>EGY</v>
      </c>
      <c r="E26" s="132" t="str">
        <f>VLOOKUP(A26,Lists!$B$2:$G$153,5,FALSE)</f>
        <v>International displacement</v>
      </c>
      <c r="F26" s="232">
        <f t="shared" si="0"/>
        <v>2.4</v>
      </c>
      <c r="G26" s="129">
        <f t="shared" si="1"/>
        <v>3</v>
      </c>
      <c r="H26" s="129" t="str">
        <f t="shared" si="2"/>
        <v>Medium</v>
      </c>
      <c r="I26" s="233" t="str">
        <f>INDEX(Trends!$D$3:$D$404,MATCH(B26,Trends!$C$3:$C$404,0))</f>
        <v>Decreasing</v>
      </c>
      <c r="J26" s="129" t="str">
        <f>VLOOKUP($B26,Reliability!$A$3:$I$170,9,FALSE)</f>
        <v>High</v>
      </c>
      <c r="K26" s="234">
        <f t="shared" si="3"/>
        <v>2.2999999999999998</v>
      </c>
      <c r="L26" s="234">
        <f>VLOOKUP($B26,'Impact of the crisis'!$C$6:$N$170,12,FALSE)</f>
        <v>2.4</v>
      </c>
      <c r="M26" s="234">
        <f>VLOOKUP($B26,'Impact of the crisis'!$C$6:$AB$170,26,FALSE)</f>
        <v>2.2999999999999998</v>
      </c>
      <c r="N26" s="234">
        <f>VLOOKUP($B26,'Conditions of people affected'!$C$6:$R$170,16,FALSE)</f>
        <v>2.4</v>
      </c>
      <c r="O26" s="234">
        <f>VLOOKUP($B26,'Conditions of people affected'!$C$6:$R$170,9,FALSE)</f>
        <v>2.8</v>
      </c>
      <c r="P26" s="234">
        <f>VLOOKUP($B26,'Conditions of people affected'!$C$6:$R$170,15,FALSE)</f>
        <v>2</v>
      </c>
      <c r="Q26" s="234">
        <f t="shared" si="4"/>
        <v>2.6</v>
      </c>
      <c r="R26" s="234">
        <f>VLOOKUP($B26,'Complexity of the crisis'!$C$6:$AN$170,22,FALSE)</f>
        <v>3.2</v>
      </c>
      <c r="S26" s="234">
        <f>VLOOKUP($B26,'Complexity of the crisis'!$C$6:$AN$170,38,FALSE)</f>
        <v>2</v>
      </c>
      <c r="T26" s="133" t="str">
        <f>VLOOKUP(B26,Lists!$C$3:$E$163,3,FALSE)</f>
        <v>Africa</v>
      </c>
      <c r="U26" s="134" t="str">
        <f>VLOOKUP(B26,'INFORM Severity - hidden'!$C$5:$V$170,20,FALSE)</f>
        <v>2021-06-28</v>
      </c>
    </row>
    <row r="27" spans="1:21" s="210" customFormat="1" x14ac:dyDescent="0.35">
      <c r="A27" s="130" t="str">
        <f t="array" ref="A27">IFERROR(INDEX(Lists!$B$2:$B$153,SMALL(IF(Lists!$I$2:$I$153="Individual",ROW(Lists!$B$2:$B$153)),ROW(23:23))-1,1),"")</f>
        <v>Complex crisis in Eritrea</v>
      </c>
      <c r="B27" s="131" t="str">
        <f>VLOOKUP(A27,Lists!$B$2:$G$153,2,FALSE)</f>
        <v>ERI001</v>
      </c>
      <c r="C27" s="131" t="str">
        <f>VLOOKUP(B27,'INFORM Severity - hidden'!$C$5:$D$160,2,FALSE)</f>
        <v>Eritrea</v>
      </c>
      <c r="D27" s="131" t="str">
        <f>VLOOKUP(A27,Lists!$B$2:$G$153,3,FALSE)</f>
        <v>ERI</v>
      </c>
      <c r="E27" s="132" t="str">
        <f>VLOOKUP(A27,Lists!$B$2:$G$153,5,FALSE)</f>
        <v>Complex crisis</v>
      </c>
      <c r="F27" s="232">
        <f t="shared" si="0"/>
        <v>3.7</v>
      </c>
      <c r="G27" s="129">
        <f t="shared" si="1"/>
        <v>4</v>
      </c>
      <c r="H27" s="129" t="str">
        <f t="shared" si="2"/>
        <v>High</v>
      </c>
      <c r="I27" s="233" t="str">
        <f>INDEX(Trends!$D$3:$D$404,MATCH(B27,Trends!$C$3:$C$404,0))</f>
        <v>Stable</v>
      </c>
      <c r="J27" s="129" t="str">
        <f>VLOOKUP($B27,Reliability!$A$3:$I$170,9,FALSE)</f>
        <v>Medium</v>
      </c>
      <c r="K27" s="234">
        <f t="shared" si="3"/>
        <v>3.4</v>
      </c>
      <c r="L27" s="234">
        <f>VLOOKUP($B27,'Impact of the crisis'!$C$6:$N$170,12,FALSE)</f>
        <v>3.8</v>
      </c>
      <c r="M27" s="234">
        <f>VLOOKUP($B27,'Impact of the crisis'!$C$6:$AB$170,26,FALSE)</f>
        <v>3.1</v>
      </c>
      <c r="N27" s="234">
        <f>VLOOKUP($B27,'Conditions of people affected'!$C$6:$R$170,16,FALSE)</f>
        <v>3.5</v>
      </c>
      <c r="O27" s="234">
        <f>VLOOKUP($B27,'Conditions of people affected'!$C$6:$R$170,9,FALSE)</f>
        <v>4</v>
      </c>
      <c r="P27" s="234">
        <f>VLOOKUP($B27,'Conditions of people affected'!$C$6:$R$170,15,FALSE)</f>
        <v>3</v>
      </c>
      <c r="Q27" s="234">
        <f t="shared" si="4"/>
        <v>4.0999999999999996</v>
      </c>
      <c r="R27" s="234">
        <f>VLOOKUP($B27,'Complexity of the crisis'!$C$6:$AN$170,22,FALSE)</f>
        <v>2.6</v>
      </c>
      <c r="S27" s="234">
        <f>VLOOKUP($B27,'Complexity of the crisis'!$C$6:$AN$170,38,FALSE)</f>
        <v>5</v>
      </c>
      <c r="T27" s="133" t="str">
        <f>VLOOKUP(B27,Lists!$C$3:$E$163,3,FALSE)</f>
        <v>Africa</v>
      </c>
      <c r="U27" s="134" t="str">
        <f>VLOOKUP(B27,'INFORM Severity - hidden'!$C$5:$V$170,20,FALSE)</f>
        <v>2021-01-29</v>
      </c>
    </row>
    <row r="28" spans="1:21" s="210" customFormat="1" x14ac:dyDescent="0.35">
      <c r="A28" s="130" t="str">
        <f t="array" ref="A28">IFERROR(INDEX(Lists!$B$2:$B$153,SMALL(IF(Lists!$I$2:$I$153="Individual",ROW(Lists!$B$2:$B$153)),ROW(24:24))-1,1),"")</f>
        <v>Mixed migration flows in spain</v>
      </c>
      <c r="B28" s="131" t="str">
        <f>VLOOKUP(A28,Lists!$B$2:$G$153,2,FALSE)</f>
        <v>ESP002</v>
      </c>
      <c r="C28" s="131" t="str">
        <f>VLOOKUP(B28,'INFORM Severity - hidden'!$C$5:$D$160,2,FALSE)</f>
        <v>Spain</v>
      </c>
      <c r="D28" s="131" t="str">
        <f>VLOOKUP(A28,Lists!$B$2:$G$153,3,FALSE)</f>
        <v>ESP</v>
      </c>
      <c r="E28" s="132" t="str">
        <f>VLOOKUP(A28,Lists!$B$2:$G$153,5,FALSE)</f>
        <v>International displacement</v>
      </c>
      <c r="F28" s="232">
        <f t="shared" si="0"/>
        <v>1.7</v>
      </c>
      <c r="G28" s="129">
        <f t="shared" si="1"/>
        <v>2</v>
      </c>
      <c r="H28" s="129" t="str">
        <f t="shared" si="2"/>
        <v>Low</v>
      </c>
      <c r="I28" s="233" t="str">
        <f>INDEX(Trends!$D$3:$D$404,MATCH(B28,Trends!$C$3:$C$404,0))</f>
        <v>Increasing</v>
      </c>
      <c r="J28" s="129" t="str">
        <f>VLOOKUP($B28,Reliability!$A$3:$I$170,9,FALSE)</f>
        <v>High</v>
      </c>
      <c r="K28" s="234">
        <f t="shared" si="3"/>
        <v>2.5</v>
      </c>
      <c r="L28" s="234">
        <f>VLOOKUP($B28,'Impact of the crisis'!$C$6:$N$170,12,FALSE)</f>
        <v>2.2000000000000002</v>
      </c>
      <c r="M28" s="234">
        <f>VLOOKUP($B28,'Impact of the crisis'!$C$6:$AB$170,26,FALSE)</f>
        <v>2.6</v>
      </c>
      <c r="N28" s="234">
        <f>VLOOKUP($B28,'Conditions of people affected'!$C$6:$R$170,16,FALSE)</f>
        <v>1.4</v>
      </c>
      <c r="O28" s="234">
        <f>VLOOKUP($B28,'Conditions of people affected'!$C$6:$R$170,9,FALSE)</f>
        <v>1.8</v>
      </c>
      <c r="P28" s="234">
        <f>VLOOKUP($B28,'Conditions of people affected'!$C$6:$R$170,15,FALSE)</f>
        <v>1</v>
      </c>
      <c r="Q28" s="234">
        <f t="shared" si="4"/>
        <v>1.5</v>
      </c>
      <c r="R28" s="234">
        <f>VLOOKUP($B28,'Complexity of the crisis'!$C$6:$AN$170,22,FALSE)</f>
        <v>2</v>
      </c>
      <c r="S28" s="234">
        <f>VLOOKUP($B28,'Complexity of the crisis'!$C$6:$AN$170,38,FALSE)</f>
        <v>1</v>
      </c>
      <c r="T28" s="133" t="str">
        <f>VLOOKUP(B28,Lists!$C$3:$E$163,3,FALSE)</f>
        <v>Europe</v>
      </c>
      <c r="U28" s="134" t="str">
        <f>VLOOKUP(B28,'INFORM Severity - hidden'!$C$5:$V$170,20,FALSE)</f>
        <v>2021-06-29</v>
      </c>
    </row>
    <row r="29" spans="1:21" s="210" customFormat="1" x14ac:dyDescent="0.35">
      <c r="A29" s="130" t="str">
        <f t="array" ref="A29">IFERROR(INDEX(Lists!$B$2:$B$153,SMALL(IF(Lists!$I$2:$I$153="Individual",ROW(Lists!$B$2:$B$153)),ROW(25:25))-1,1),"")</f>
        <v>Complex crisis in Ethiopia</v>
      </c>
      <c r="B29" s="131" t="str">
        <f>VLOOKUP(A29,Lists!$B$2:$G$153,2,FALSE)</f>
        <v>ETH001</v>
      </c>
      <c r="C29" s="131" t="str">
        <f>VLOOKUP(B29,'INFORM Severity - hidden'!$C$5:$D$160,2,FALSE)</f>
        <v>Ethiopia</v>
      </c>
      <c r="D29" s="131" t="str">
        <f>VLOOKUP(A29,Lists!$B$2:$G$153,3,FALSE)</f>
        <v>ETH</v>
      </c>
      <c r="E29" s="132" t="str">
        <f>VLOOKUP(A29,Lists!$B$2:$G$153,5,FALSE)</f>
        <v>Complex crisis</v>
      </c>
      <c r="F29" s="232">
        <f t="shared" si="0"/>
        <v>4.5999999999999996</v>
      </c>
      <c r="G29" s="129">
        <f t="shared" si="1"/>
        <v>5</v>
      </c>
      <c r="H29" s="129" t="str">
        <f t="shared" si="2"/>
        <v>Very High</v>
      </c>
      <c r="I29" s="233" t="str">
        <f>INDEX(Trends!$D$3:$D$404,MATCH(B29,Trends!$C$3:$C$404,0))</f>
        <v>Increasing</v>
      </c>
      <c r="J29" s="129" t="str">
        <f>VLOOKUP($B29,Reliability!$A$3:$I$170,9,FALSE)</f>
        <v>Very High</v>
      </c>
      <c r="K29" s="234">
        <f t="shared" si="3"/>
        <v>4.5999999999999996</v>
      </c>
      <c r="L29" s="234">
        <f>VLOOKUP($B29,'Impact of the crisis'!$C$6:$N$170,12,FALSE)</f>
        <v>5</v>
      </c>
      <c r="M29" s="234">
        <f>VLOOKUP($B29,'Impact of the crisis'!$C$6:$AB$170,26,FALSE)</f>
        <v>4.4000000000000004</v>
      </c>
      <c r="N29" s="234">
        <f>VLOOKUP($B29,'Conditions of people affected'!$C$6:$R$170,16,FALSE)</f>
        <v>5</v>
      </c>
      <c r="O29" s="234">
        <f>VLOOKUP($B29,'Conditions of people affected'!$C$6:$R$170,9,FALSE)</f>
        <v>5</v>
      </c>
      <c r="P29" s="234">
        <f>VLOOKUP($B29,'Conditions of people affected'!$C$6:$R$170,15,FALSE)</f>
        <v>5</v>
      </c>
      <c r="Q29" s="234">
        <f t="shared" si="4"/>
        <v>3.8</v>
      </c>
      <c r="R29" s="234">
        <f>VLOOKUP($B29,'Complexity of the crisis'!$C$6:$AN$170,22,FALSE)</f>
        <v>3.5</v>
      </c>
      <c r="S29" s="234">
        <f>VLOOKUP($B29,'Complexity of the crisis'!$C$6:$AN$170,38,FALSE)</f>
        <v>4</v>
      </c>
      <c r="T29" s="133" t="str">
        <f>VLOOKUP(B29,Lists!$C$3:$E$163,3,FALSE)</f>
        <v>Africa</v>
      </c>
      <c r="U29" s="134" t="str">
        <f>VLOOKUP(B29,'INFORM Severity - hidden'!$C$5:$V$170,20,FALSE)</f>
        <v>2021-06-16</v>
      </c>
    </row>
    <row r="30" spans="1:21" s="210" customFormat="1" x14ac:dyDescent="0.35">
      <c r="A30" s="130" t="str">
        <f t="array" ref="A30">IFERROR(INDEX(Lists!$B$2:$B$153,SMALL(IF(Lists!$I$2:$I$153="Individual",ROW(Lists!$B$2:$B$153)),ROW(26:26))-1,1),"")</f>
        <v>Flood Crisis in Ethiopia</v>
      </c>
      <c r="B30" s="131" t="str">
        <f>VLOOKUP(A30,Lists!$B$2:$G$153,2,FALSE)</f>
        <v>ETH002</v>
      </c>
      <c r="C30" s="131" t="str">
        <f>VLOOKUP(B30,'INFORM Severity - hidden'!$C$5:$D$160,2,FALSE)</f>
        <v>Ethiopia</v>
      </c>
      <c r="D30" s="131" t="str">
        <f>VLOOKUP(A30,Lists!$B$2:$G$153,3,FALSE)</f>
        <v>ETH</v>
      </c>
      <c r="E30" s="132" t="str">
        <f>VLOOKUP(A30,Lists!$B$2:$G$153,5,FALSE)</f>
        <v>Flood</v>
      </c>
      <c r="F30" s="232">
        <f t="shared" si="0"/>
        <v>2.2000000000000002</v>
      </c>
      <c r="G30" s="129">
        <f t="shared" si="1"/>
        <v>3</v>
      </c>
      <c r="H30" s="129" t="str">
        <f t="shared" si="2"/>
        <v>Medium</v>
      </c>
      <c r="I30" s="233" t="str">
        <f>INDEX(Trends!$D$3:$D$404,MATCH(B30,Trends!$C$3:$C$404,0))</f>
        <v>Decreasing</v>
      </c>
      <c r="J30" s="129" t="str">
        <f>VLOOKUP($B30,Reliability!$A$3:$I$170,9,FALSE)</f>
        <v>Very High</v>
      </c>
      <c r="K30" s="234">
        <f t="shared" si="3"/>
        <v>2.8</v>
      </c>
      <c r="L30" s="234">
        <f>VLOOKUP($B30,'Impact of the crisis'!$C$6:$N$170,12,FALSE)</f>
        <v>4.0999999999999996</v>
      </c>
      <c r="M30" s="234">
        <f>VLOOKUP($B30,'Impact of the crisis'!$C$6:$AB$170,26,FALSE)</f>
        <v>1.8</v>
      </c>
      <c r="N30" s="234">
        <f>VLOOKUP($B30,'Conditions of people affected'!$C$6:$R$170,16,FALSE)</f>
        <v>1.35</v>
      </c>
      <c r="O30" s="234">
        <f>VLOOKUP($B30,'Conditions of people affected'!$C$6:$R$170,9,FALSE)</f>
        <v>1.7</v>
      </c>
      <c r="P30" s="234">
        <f>VLOOKUP($B30,'Conditions of people affected'!$C$6:$R$170,15,FALSE)</f>
        <v>1</v>
      </c>
      <c r="Q30" s="234">
        <f t="shared" si="4"/>
        <v>3</v>
      </c>
      <c r="R30" s="234">
        <f>VLOOKUP($B30,'Complexity of the crisis'!$C$6:$AN$170,22,FALSE)</f>
        <v>3.5</v>
      </c>
      <c r="S30" s="234">
        <f>VLOOKUP($B30,'Complexity of the crisis'!$C$6:$AN$170,38,FALSE)</f>
        <v>2.5</v>
      </c>
      <c r="T30" s="133" t="str">
        <f>VLOOKUP(B30,Lists!$C$3:$E$163,3,FALSE)</f>
        <v>Africa</v>
      </c>
      <c r="U30" s="134" t="str">
        <f>VLOOKUP(B30,'INFORM Severity - hidden'!$C$5:$V$170,20,FALSE)</f>
        <v>2021-06-16</v>
      </c>
    </row>
    <row r="31" spans="1:21" s="210" customFormat="1" x14ac:dyDescent="0.35">
      <c r="A31" s="130" t="str">
        <f t="array" ref="A31">IFERROR(INDEX(Lists!$B$2:$B$153,SMALL(IF(Lists!$I$2:$I$153="Individual",ROW(Lists!$B$2:$B$153)),ROW(27:27))-1,1),"")</f>
        <v>International Displacement</v>
      </c>
      <c r="B31" s="131" t="str">
        <f>VLOOKUP(A31,Lists!$B$2:$G$153,2,FALSE)</f>
        <v>ETH003</v>
      </c>
      <c r="C31" s="131" t="str">
        <f>VLOOKUP(B31,'INFORM Severity - hidden'!$C$5:$D$160,2,FALSE)</f>
        <v>Ethiopia</v>
      </c>
      <c r="D31" s="131" t="str">
        <f>VLOOKUP(A31,Lists!$B$2:$G$153,3,FALSE)</f>
        <v>ETH</v>
      </c>
      <c r="E31" s="132" t="str">
        <f>VLOOKUP(A31,Lists!$B$2:$G$153,5,FALSE)</f>
        <v>International displacement</v>
      </c>
      <c r="F31" s="232">
        <f t="shared" si="0"/>
        <v>3</v>
      </c>
      <c r="G31" s="129">
        <f t="shared" si="1"/>
        <v>3</v>
      </c>
      <c r="H31" s="129" t="str">
        <f t="shared" si="2"/>
        <v>Medium</v>
      </c>
      <c r="I31" s="233" t="str">
        <f>INDEX(Trends!$D$3:$D$404,MATCH(B31,Trends!$C$3:$C$404,0))</f>
        <v>Increasing</v>
      </c>
      <c r="J31" s="129" t="str">
        <f>VLOOKUP($B31,Reliability!$A$3:$I$170,9,FALSE)</f>
        <v>Very High</v>
      </c>
      <c r="K31" s="234">
        <f t="shared" si="3"/>
        <v>3.5</v>
      </c>
      <c r="L31" s="234">
        <f>VLOOKUP($B31,'Impact of the crisis'!$C$6:$N$170,12,FALSE)</f>
        <v>5</v>
      </c>
      <c r="M31" s="234">
        <f>VLOOKUP($B31,'Impact of the crisis'!$C$6:$AB$170,26,FALSE)</f>
        <v>2.2000000000000002</v>
      </c>
      <c r="N31" s="234">
        <f>VLOOKUP($B31,'Conditions of people affected'!$C$6:$R$170,16,FALSE)</f>
        <v>2.6</v>
      </c>
      <c r="O31" s="234">
        <f>VLOOKUP($B31,'Conditions of people affected'!$C$6:$R$170,9,FALSE)</f>
        <v>3.2</v>
      </c>
      <c r="P31" s="234">
        <f>VLOOKUP($B31,'Conditions of people affected'!$C$6:$R$170,15,FALSE)</f>
        <v>2</v>
      </c>
      <c r="Q31" s="234">
        <f t="shared" si="4"/>
        <v>3.3</v>
      </c>
      <c r="R31" s="234">
        <f>VLOOKUP($B31,'Complexity of the crisis'!$C$6:$AN$170,22,FALSE)</f>
        <v>3.5</v>
      </c>
      <c r="S31" s="234">
        <f>VLOOKUP($B31,'Complexity of the crisis'!$C$6:$AN$170,38,FALSE)</f>
        <v>3</v>
      </c>
      <c r="T31" s="133" t="str">
        <f>VLOOKUP(B31,Lists!$C$3:$E$163,3,FALSE)</f>
        <v>Africa</v>
      </c>
      <c r="U31" s="134" t="str">
        <f>VLOOKUP(B31,'INFORM Severity - hidden'!$C$5:$V$170,20,FALSE)</f>
        <v>2021-06-16</v>
      </c>
    </row>
    <row r="32" spans="1:21" s="210" customFormat="1" x14ac:dyDescent="0.35">
      <c r="A32" s="130" t="str">
        <f t="array" ref="A32">IFERROR(INDEX(Lists!$B$2:$B$153,SMALL(IF(Lists!$I$2:$I$153="Individual",ROW(Lists!$B$2:$B$153)),ROW(28:28))-1,1),"")</f>
        <v>Crisis in Tigray</v>
      </c>
      <c r="B32" s="131" t="str">
        <f>VLOOKUP(A32,Lists!$B$2:$G$153,2,FALSE)</f>
        <v>ETH004</v>
      </c>
      <c r="C32" s="131" t="str">
        <f>VLOOKUP(B32,'INFORM Severity - hidden'!$C$5:$D$160,2,FALSE)</f>
        <v>Ethiopia</v>
      </c>
      <c r="D32" s="131" t="str">
        <f>VLOOKUP(A32,Lists!$B$2:$G$153,3,FALSE)</f>
        <v>ETH</v>
      </c>
      <c r="E32" s="132" t="str">
        <f>VLOOKUP(A32,Lists!$B$2:$G$153,5,FALSE)</f>
        <v>Conflict</v>
      </c>
      <c r="F32" s="232">
        <f t="shared" si="0"/>
        <v>4.3</v>
      </c>
      <c r="G32" s="129">
        <f t="shared" si="1"/>
        <v>5</v>
      </c>
      <c r="H32" s="129" t="str">
        <f t="shared" si="2"/>
        <v>Very High</v>
      </c>
      <c r="I32" s="233" t="str">
        <f>INDEX(Trends!$D$3:$D$404,MATCH(B32,Trends!$C$3:$C$404,0))</f>
        <v>Increasing</v>
      </c>
      <c r="J32" s="129" t="str">
        <f>VLOOKUP($B32,Reliability!$A$3:$I$170,9,FALSE)</f>
        <v>High</v>
      </c>
      <c r="K32" s="234">
        <f t="shared" si="3"/>
        <v>4</v>
      </c>
      <c r="L32" s="234">
        <f>VLOOKUP($B32,'Impact of the crisis'!$C$6:$N$170,12,FALSE)</f>
        <v>1.6</v>
      </c>
      <c r="M32" s="234">
        <f>VLOOKUP($B32,'Impact of the crisis'!$C$6:$AB$170,26,FALSE)</f>
        <v>4.7</v>
      </c>
      <c r="N32" s="234">
        <f>VLOOKUP($B32,'Conditions of people affected'!$C$6:$R$170,16,FALSE)</f>
        <v>4.75</v>
      </c>
      <c r="O32" s="234">
        <f>VLOOKUP($B32,'Conditions of people affected'!$C$6:$R$170,9,FALSE)</f>
        <v>4.5</v>
      </c>
      <c r="P32" s="234">
        <f>VLOOKUP($B32,'Conditions of people affected'!$C$6:$R$170,15,FALSE)</f>
        <v>5</v>
      </c>
      <c r="Q32" s="234">
        <f t="shared" si="4"/>
        <v>3.8</v>
      </c>
      <c r="R32" s="234">
        <f>VLOOKUP($B32,'Complexity of the crisis'!$C$6:$AN$170,22,FALSE)</f>
        <v>3.5</v>
      </c>
      <c r="S32" s="234">
        <f>VLOOKUP($B32,'Complexity of the crisis'!$C$6:$AN$170,38,FALSE)</f>
        <v>4</v>
      </c>
      <c r="T32" s="133" t="str">
        <f>VLOOKUP(B32,Lists!$C$3:$E$163,3,FALSE)</f>
        <v>Africa</v>
      </c>
      <c r="U32" s="134" t="str">
        <f>VLOOKUP(B32,'INFORM Severity - hidden'!$C$5:$V$170,20,FALSE)</f>
        <v>2021-06-16</v>
      </c>
    </row>
    <row r="33" spans="1:21" s="210" customFormat="1" x14ac:dyDescent="0.35">
      <c r="A33" s="130" t="str">
        <f t="array" ref="A33">IFERROR(INDEX(Lists!$B$2:$B$153,SMALL(IF(Lists!$I$2:$I$153="Individual",ROW(Lists!$B$2:$B$153)),ROW(29:29))-1,1),"")</f>
        <v>Mixed migration flows in Greece</v>
      </c>
      <c r="B33" s="131" t="str">
        <f>VLOOKUP(A33,Lists!$B$2:$G$153,2,FALSE)</f>
        <v>GRC002</v>
      </c>
      <c r="C33" s="131" t="str">
        <f>VLOOKUP(B33,'INFORM Severity - hidden'!$C$5:$D$160,2,FALSE)</f>
        <v>Greece</v>
      </c>
      <c r="D33" s="131" t="str">
        <f>VLOOKUP(A33,Lists!$B$2:$G$153,3,FALSE)</f>
        <v>GRC</v>
      </c>
      <c r="E33" s="132" t="str">
        <f>VLOOKUP(A33,Lists!$B$2:$G$153,5,FALSE)</f>
        <v>International displacement</v>
      </c>
      <c r="F33" s="232">
        <f t="shared" si="0"/>
        <v>1.5</v>
      </c>
      <c r="G33" s="129">
        <f t="shared" si="1"/>
        <v>2</v>
      </c>
      <c r="H33" s="129" t="str">
        <f t="shared" si="2"/>
        <v>Low</v>
      </c>
      <c r="I33" s="233" t="str">
        <f>INDEX(Trends!$D$3:$D$404,MATCH(B33,Trends!$C$3:$C$404,0))</f>
        <v>Decreasing</v>
      </c>
      <c r="J33" s="129" t="str">
        <f>VLOOKUP($B33,Reliability!$A$3:$I$170,9,FALSE)</f>
        <v>High</v>
      </c>
      <c r="K33" s="234">
        <f t="shared" si="3"/>
        <v>2</v>
      </c>
      <c r="L33" s="234">
        <f>VLOOKUP($B33,'Impact of the crisis'!$C$6:$N$170,12,FALSE)</f>
        <v>0.3</v>
      </c>
      <c r="M33" s="234">
        <f>VLOOKUP($B33,'Impact of the crisis'!$C$6:$AB$170,26,FALSE)</f>
        <v>2.7</v>
      </c>
      <c r="N33" s="234">
        <f>VLOOKUP($B33,'Conditions of people affected'!$C$6:$R$170,16,FALSE)</f>
        <v>1.2</v>
      </c>
      <c r="O33" s="234">
        <f>VLOOKUP($B33,'Conditions of people affected'!$C$6:$R$170,9,FALSE)</f>
        <v>0.4</v>
      </c>
      <c r="P33" s="234">
        <f>VLOOKUP($B33,'Conditions of people affected'!$C$6:$R$170,15,FALSE)</f>
        <v>2</v>
      </c>
      <c r="Q33" s="234">
        <f t="shared" si="4"/>
        <v>1.7</v>
      </c>
      <c r="R33" s="234">
        <f>VLOOKUP($B33,'Complexity of the crisis'!$C$6:$AN$170,22,FALSE)</f>
        <v>1.8</v>
      </c>
      <c r="S33" s="234">
        <f>VLOOKUP($B33,'Complexity of the crisis'!$C$6:$AN$170,38,FALSE)</f>
        <v>1.5</v>
      </c>
      <c r="T33" s="133" t="str">
        <f>VLOOKUP(B33,Lists!$C$3:$E$163,3,FALSE)</f>
        <v>Europe</v>
      </c>
      <c r="U33" s="134" t="str">
        <f>VLOOKUP(B33,'INFORM Severity - hidden'!$C$5:$V$170,20,FALSE)</f>
        <v>2021-06-30</v>
      </c>
    </row>
    <row r="34" spans="1:21" s="210" customFormat="1" x14ac:dyDescent="0.35">
      <c r="A34" s="130" t="str">
        <f t="array" ref="A34">IFERROR(INDEX(Lists!$B$2:$B$153,SMALL(IF(Lists!$I$2:$I$153="Individual",ROW(Lists!$B$2:$B$153)),ROW(30:30))-1,1),"")</f>
        <v>Complex crisis in Guatemala</v>
      </c>
      <c r="B34" s="131" t="str">
        <f>VLOOKUP(A34,Lists!$B$2:$G$153,2,FALSE)</f>
        <v>GTM001</v>
      </c>
      <c r="C34" s="131" t="str">
        <f>VLOOKUP(B34,'INFORM Severity - hidden'!$C$5:$D$160,2,FALSE)</f>
        <v>Guatemala</v>
      </c>
      <c r="D34" s="131" t="str">
        <f>VLOOKUP(A34,Lists!$B$2:$G$153,3,FALSE)</f>
        <v>GTM</v>
      </c>
      <c r="E34" s="132" t="str">
        <f>VLOOKUP(A34,Lists!$B$2:$G$153,5,FALSE)</f>
        <v>Complex crisis</v>
      </c>
      <c r="F34" s="232">
        <f t="shared" si="0"/>
        <v>3.4</v>
      </c>
      <c r="G34" s="129">
        <f t="shared" si="1"/>
        <v>4</v>
      </c>
      <c r="H34" s="129" t="str">
        <f t="shared" si="2"/>
        <v>High</v>
      </c>
      <c r="I34" s="233" t="str">
        <f>INDEX(Trends!$D$3:$D$404,MATCH(B34,Trends!$C$3:$C$404,0))</f>
        <v>Stable</v>
      </c>
      <c r="J34" s="129" t="str">
        <f>VLOOKUP($B34,Reliability!$A$3:$I$170,9,FALSE)</f>
        <v>High</v>
      </c>
      <c r="K34" s="234">
        <f t="shared" si="3"/>
        <v>3.7</v>
      </c>
      <c r="L34" s="234">
        <f>VLOOKUP($B34,'Impact of the crisis'!$C$6:$N$170,12,FALSE)</f>
        <v>4.3</v>
      </c>
      <c r="M34" s="234">
        <f>VLOOKUP($B34,'Impact of the crisis'!$C$6:$AB$170,26,FALSE)</f>
        <v>3.4</v>
      </c>
      <c r="N34" s="234">
        <f>VLOOKUP($B34,'Conditions of people affected'!$C$6:$R$170,16,FALSE)</f>
        <v>3.6</v>
      </c>
      <c r="O34" s="234">
        <f>VLOOKUP($B34,'Conditions of people affected'!$C$6:$R$170,9,FALSE)</f>
        <v>4.2</v>
      </c>
      <c r="P34" s="234">
        <f>VLOOKUP($B34,'Conditions of people affected'!$C$6:$R$170,15,FALSE)</f>
        <v>3</v>
      </c>
      <c r="Q34" s="234">
        <f t="shared" si="4"/>
        <v>2.9</v>
      </c>
      <c r="R34" s="234">
        <f>VLOOKUP($B34,'Complexity of the crisis'!$C$6:$AN$170,22,FALSE)</f>
        <v>3.3</v>
      </c>
      <c r="S34" s="234">
        <f>VLOOKUP($B34,'Complexity of the crisis'!$C$6:$AN$170,38,FALSE)</f>
        <v>2.5</v>
      </c>
      <c r="T34" s="133" t="str">
        <f>VLOOKUP(B34,Lists!$C$3:$E$163,3,FALSE)</f>
        <v>Americas</v>
      </c>
      <c r="U34" s="134" t="str">
        <f>VLOOKUP(B34,'INFORM Severity - hidden'!$C$5:$V$170,20,FALSE)</f>
        <v>2021-01-28</v>
      </c>
    </row>
    <row r="35" spans="1:21" s="210" customFormat="1" x14ac:dyDescent="0.35">
      <c r="A35" s="130" t="str">
        <f t="array" ref="A35">IFERROR(INDEX(Lists!$B$2:$B$153,SMALL(IF(Lists!$I$2:$I$153="Individual",ROW(Lists!$B$2:$B$153)),ROW(31:31))-1,1),"")</f>
        <v>Hurricane Eta and Iota in Guatemala</v>
      </c>
      <c r="B35" s="131" t="str">
        <f>VLOOKUP(A35,Lists!$B$2:$G$153,2,FALSE)</f>
        <v>GTM003</v>
      </c>
      <c r="C35" s="131" t="str">
        <f>VLOOKUP(B35,'INFORM Severity - hidden'!$C$5:$D$160,2,FALSE)</f>
        <v>Guatemala</v>
      </c>
      <c r="D35" s="131" t="str">
        <f>VLOOKUP(A35,Lists!$B$2:$G$153,3,FALSE)</f>
        <v>GTM</v>
      </c>
      <c r="E35" s="132" t="str">
        <f>VLOOKUP(A35,Lists!$B$2:$G$153,5,FALSE)</f>
        <v>Tropical cyclone</v>
      </c>
      <c r="F35" s="232">
        <f t="shared" si="0"/>
        <v>3.1</v>
      </c>
      <c r="G35" s="129">
        <f t="shared" si="1"/>
        <v>4</v>
      </c>
      <c r="H35" s="129" t="str">
        <f t="shared" si="2"/>
        <v>High</v>
      </c>
      <c r="I35" s="233" t="str">
        <f>INDEX(Trends!$D$3:$D$404,MATCH(B35,Trends!$C$3:$C$404,0))</f>
        <v>Stable</v>
      </c>
      <c r="J35" s="129" t="str">
        <f>VLOOKUP($B35,Reliability!$A$3:$I$170,9,FALSE)</f>
        <v>High</v>
      </c>
      <c r="K35" s="234">
        <f t="shared" si="3"/>
        <v>2.9</v>
      </c>
      <c r="L35" s="234">
        <f>VLOOKUP($B35,'Impact of the crisis'!$C$6:$N$170,12,FALSE)</f>
        <v>3.6</v>
      </c>
      <c r="M35" s="234">
        <f>VLOOKUP($B35,'Impact of the crisis'!$C$6:$AB$170,26,FALSE)</f>
        <v>2.4</v>
      </c>
      <c r="N35" s="234">
        <f>VLOOKUP($B35,'Conditions of people affected'!$C$6:$R$170,16,FALSE)</f>
        <v>3.4</v>
      </c>
      <c r="O35" s="234">
        <f>VLOOKUP($B35,'Conditions of people affected'!$C$6:$R$170,9,FALSE)</f>
        <v>3.8</v>
      </c>
      <c r="P35" s="234">
        <f>VLOOKUP($B35,'Conditions of people affected'!$C$6:$R$170,15,FALSE)</f>
        <v>3</v>
      </c>
      <c r="Q35" s="234">
        <f t="shared" si="4"/>
        <v>2.7</v>
      </c>
      <c r="R35" s="234">
        <f>VLOOKUP($B35,'Complexity of the crisis'!$C$6:$AN$170,22,FALSE)</f>
        <v>3.3</v>
      </c>
      <c r="S35" s="234">
        <f>VLOOKUP($B35,'Complexity of the crisis'!$C$6:$AN$170,38,FALSE)</f>
        <v>2</v>
      </c>
      <c r="T35" s="133" t="str">
        <f>VLOOKUP(B35,Lists!$C$3:$E$163,3,FALSE)</f>
        <v>Americas</v>
      </c>
      <c r="U35" s="134" t="str">
        <f>VLOOKUP(B35,'INFORM Severity - hidden'!$C$5:$V$170,20,FALSE)</f>
        <v>2021-01-28</v>
      </c>
    </row>
    <row r="36" spans="1:21" s="210" customFormat="1" x14ac:dyDescent="0.35">
      <c r="A36" s="130" t="str">
        <f t="array" ref="A36">IFERROR(INDEX(Lists!$B$2:$B$153,SMALL(IF(Lists!$I$2:$I$153="Individual",ROW(Lists!$B$2:$B$153)),ROW(32:32))-1,1),"")</f>
        <v>Complex crisis in Honduras</v>
      </c>
      <c r="B36" s="131" t="str">
        <f>VLOOKUP(A36,Lists!$B$2:$G$153,2,FALSE)</f>
        <v>HND001</v>
      </c>
      <c r="C36" s="131" t="str">
        <f>VLOOKUP(B36,'INFORM Severity - hidden'!$C$5:$D$160,2,FALSE)</f>
        <v>Honduras</v>
      </c>
      <c r="D36" s="131" t="str">
        <f>VLOOKUP(A36,Lists!$B$2:$G$153,3,FALSE)</f>
        <v>HND</v>
      </c>
      <c r="E36" s="132" t="str">
        <f>VLOOKUP(A36,Lists!$B$2:$G$153,5,FALSE)</f>
        <v>Complex crisis</v>
      </c>
      <c r="F36" s="232">
        <f t="shared" si="0"/>
        <v>3.2</v>
      </c>
      <c r="G36" s="129">
        <f t="shared" si="1"/>
        <v>4</v>
      </c>
      <c r="H36" s="129" t="str">
        <f t="shared" si="2"/>
        <v>High</v>
      </c>
      <c r="I36" s="233" t="str">
        <f>INDEX(Trends!$D$3:$D$404,MATCH(B36,Trends!$C$3:$C$404,0))</f>
        <v>Stable</v>
      </c>
      <c r="J36" s="129" t="str">
        <f>VLOOKUP($B36,Reliability!$A$3:$I$170,9,FALSE)</f>
        <v>Medium</v>
      </c>
      <c r="K36" s="234">
        <f t="shared" si="3"/>
        <v>3.7</v>
      </c>
      <c r="L36" s="234">
        <f>VLOOKUP($B36,'Impact of the crisis'!$C$6:$N$170,12,FALSE)</f>
        <v>4.2</v>
      </c>
      <c r="M36" s="234">
        <f>VLOOKUP($B36,'Impact of the crisis'!$C$6:$AB$170,26,FALSE)</f>
        <v>3.4</v>
      </c>
      <c r="N36" s="234">
        <f>VLOOKUP($B36,'Conditions of people affected'!$C$6:$R$170,16,FALSE)</f>
        <v>3.25</v>
      </c>
      <c r="O36" s="234">
        <f>VLOOKUP($B36,'Conditions of people affected'!$C$6:$R$170,9,FALSE)</f>
        <v>3.5</v>
      </c>
      <c r="P36" s="234">
        <f>VLOOKUP($B36,'Conditions of people affected'!$C$6:$R$170,15,FALSE)</f>
        <v>3</v>
      </c>
      <c r="Q36" s="234">
        <f t="shared" si="4"/>
        <v>2.8</v>
      </c>
      <c r="R36" s="234">
        <f>VLOOKUP($B36,'Complexity of the crisis'!$C$6:$AN$170,22,FALSE)</f>
        <v>3.1</v>
      </c>
      <c r="S36" s="234">
        <f>VLOOKUP($B36,'Complexity of the crisis'!$C$6:$AN$170,38,FALSE)</f>
        <v>2.5</v>
      </c>
      <c r="T36" s="133" t="str">
        <f>VLOOKUP(B36,Lists!$C$3:$E$163,3,FALSE)</f>
        <v>Americas</v>
      </c>
      <c r="U36" s="134" t="str">
        <f>VLOOKUP(B36,'INFORM Severity - hidden'!$C$5:$V$170,20,FALSE)</f>
        <v>2021-01-28</v>
      </c>
    </row>
    <row r="37" spans="1:21" s="210" customFormat="1" x14ac:dyDescent="0.35">
      <c r="A37" s="130" t="str">
        <f t="array" ref="A37">IFERROR(INDEX(Lists!$B$2:$B$153,SMALL(IF(Lists!$I$2:$I$153="Individual",ROW(Lists!$B$2:$B$153)),ROW(33:33))-1,1),"")</f>
        <v>Hurricane Eta and Iota in Honduras</v>
      </c>
      <c r="B37" s="131" t="str">
        <f>VLOOKUP(A37,Lists!$B$2:$G$153,2,FALSE)</f>
        <v>HND002</v>
      </c>
      <c r="C37" s="131" t="str">
        <f>VLOOKUP(B37,'INFORM Severity - hidden'!$C$5:$D$160,2,FALSE)</f>
        <v>Honduras</v>
      </c>
      <c r="D37" s="131" t="str">
        <f>VLOOKUP(A37,Lists!$B$2:$G$153,3,FALSE)</f>
        <v>HND</v>
      </c>
      <c r="E37" s="132" t="str">
        <f>VLOOKUP(A37,Lists!$B$2:$G$153,5,FALSE)</f>
        <v>Tropical cyclone</v>
      </c>
      <c r="F37" s="232">
        <f t="shared" ref="F37:F68" si="5">IF(OR(N37="x",K37="x"),"x",ROUND((5-GEOMEAN(((5-K37)/5*4+1),((5-N37)/5*4+1),((5-N37)/5*4+1)))/4*3.5+Q37*0.3,1))</f>
        <v>3.3</v>
      </c>
      <c r="G37" s="129">
        <f t="shared" ref="G37:G68" si="6">IF(F37="x","x",ROUNDUP(F37,0))</f>
        <v>4</v>
      </c>
      <c r="H37" s="129" t="str">
        <f t="shared" ref="H37:H68" si="7">IF(N37="x","x",IF(K37="x","x",(IF(G37=5,"Very High",IF(G37=4,"High",IF(G37=3,"Medium",IF(G37=2,"Low","Very Low")))))))</f>
        <v>High</v>
      </c>
      <c r="I37" s="233" t="str">
        <f>INDEX(Trends!$D$3:$D$404,MATCH(B37,Trends!$C$3:$C$404,0))</f>
        <v>Stable</v>
      </c>
      <c r="J37" s="129" t="str">
        <f>VLOOKUP($B37,Reliability!$A$3:$I$170,9,FALSE)</f>
        <v>High</v>
      </c>
      <c r="K37" s="234">
        <f t="shared" ref="K37:K68" si="8">IF(OR(M37="x",L37="x"),"x",ROUND((5-GEOMEAN(((5-L37)/5*4+1),((5-M37)/5*4+1),((5-M37)/5*4+1)))/4*5,1))</f>
        <v>3.2</v>
      </c>
      <c r="L37" s="234">
        <f>VLOOKUP($B37,'Impact of the crisis'!$C$6:$N$170,12,FALSE)</f>
        <v>3.9</v>
      </c>
      <c r="M37" s="234">
        <f>VLOOKUP($B37,'Impact of the crisis'!$C$6:$AB$170,26,FALSE)</f>
        <v>2.7</v>
      </c>
      <c r="N37" s="234">
        <f>VLOOKUP($B37,'Conditions of people affected'!$C$6:$R$170,16,FALSE)</f>
        <v>3.55</v>
      </c>
      <c r="O37" s="234">
        <f>VLOOKUP($B37,'Conditions of people affected'!$C$6:$R$170,9,FALSE)</f>
        <v>4.0999999999999996</v>
      </c>
      <c r="P37" s="234">
        <f>VLOOKUP($B37,'Conditions of people affected'!$C$6:$R$170,15,FALSE)</f>
        <v>3</v>
      </c>
      <c r="Q37" s="234">
        <f t="shared" ref="Q37:Q68" si="9">IF(OR(S37="x",R37="x"),R37,ROUND((5-GEOMEAN(((5-R37)/5*4+1),((5-S37)/5*4+1)))/4*5,1))</f>
        <v>3.1</v>
      </c>
      <c r="R37" s="234">
        <f>VLOOKUP($B37,'Complexity of the crisis'!$C$6:$AN$170,22,FALSE)</f>
        <v>3.1</v>
      </c>
      <c r="S37" s="234">
        <f>VLOOKUP($B37,'Complexity of the crisis'!$C$6:$AN$170,38,FALSE)</f>
        <v>3</v>
      </c>
      <c r="T37" s="133" t="str">
        <f>VLOOKUP(B37,Lists!$C$3:$E$163,3,FALSE)</f>
        <v>Americas</v>
      </c>
      <c r="U37" s="134" t="str">
        <f>VLOOKUP(B37,'INFORM Severity - hidden'!$C$5:$V$170,20,FALSE)</f>
        <v>2021-01-28</v>
      </c>
    </row>
    <row r="38" spans="1:21" s="210" customFormat="1" x14ac:dyDescent="0.35">
      <c r="A38" s="130" t="str">
        <f t="array" ref="A38">IFERROR(INDEX(Lists!$B$2:$B$153,SMALL(IF(Lists!$I$2:$I$153="Individual",ROW(Lists!$B$2:$B$153)),ROW(34:34))-1,1),"")</f>
        <v>Complex crisis in Haiti</v>
      </c>
      <c r="B38" s="131" t="str">
        <f>VLOOKUP(A38,Lists!$B$2:$G$153,2,FALSE)</f>
        <v>HTI001</v>
      </c>
      <c r="C38" s="131" t="str">
        <f>VLOOKUP(B38,'INFORM Severity - hidden'!$C$5:$D$160,2,FALSE)</f>
        <v>Haiti</v>
      </c>
      <c r="D38" s="131" t="str">
        <f>VLOOKUP(A38,Lists!$B$2:$G$153,3,FALSE)</f>
        <v>HTI</v>
      </c>
      <c r="E38" s="132" t="str">
        <f>VLOOKUP(A38,Lists!$B$2:$G$153,5,FALSE)</f>
        <v>Complex crisis</v>
      </c>
      <c r="F38" s="232">
        <f t="shared" si="5"/>
        <v>3.8</v>
      </c>
      <c r="G38" s="129">
        <f t="shared" si="6"/>
        <v>4</v>
      </c>
      <c r="H38" s="129" t="str">
        <f t="shared" si="7"/>
        <v>High</v>
      </c>
      <c r="I38" s="233" t="str">
        <f>INDEX(Trends!$D$3:$D$404,MATCH(B38,Trends!$C$3:$C$404,0))</f>
        <v>Increasing</v>
      </c>
      <c r="J38" s="129" t="str">
        <f>VLOOKUP($B38,Reliability!$A$3:$I$170,9,FALSE)</f>
        <v>High</v>
      </c>
      <c r="K38" s="234">
        <f t="shared" si="8"/>
        <v>3.2</v>
      </c>
      <c r="L38" s="234">
        <f>VLOOKUP($B38,'Impact of the crisis'!$C$6:$N$170,12,FALSE)</f>
        <v>4</v>
      </c>
      <c r="M38" s="234">
        <f>VLOOKUP($B38,'Impact of the crisis'!$C$6:$AB$170,26,FALSE)</f>
        <v>2.7</v>
      </c>
      <c r="N38" s="234">
        <f>VLOOKUP($B38,'Conditions of people affected'!$C$6:$R$170,16,FALSE)</f>
        <v>4.7</v>
      </c>
      <c r="O38" s="234">
        <f>VLOOKUP($B38,'Conditions of people affected'!$C$6:$R$170,9,FALSE)</f>
        <v>4.4000000000000004</v>
      </c>
      <c r="P38" s="234">
        <f>VLOOKUP($B38,'Conditions of people affected'!$C$6:$R$170,15,FALSE)</f>
        <v>5</v>
      </c>
      <c r="Q38" s="234">
        <f t="shared" si="9"/>
        <v>2.5</v>
      </c>
      <c r="R38" s="234">
        <f>VLOOKUP($B38,'Complexity of the crisis'!$C$6:$AN$170,22,FALSE)</f>
        <v>2.9</v>
      </c>
      <c r="S38" s="234">
        <f>VLOOKUP($B38,'Complexity of the crisis'!$C$6:$AN$170,38,FALSE)</f>
        <v>2</v>
      </c>
      <c r="T38" s="133" t="str">
        <f>VLOOKUP(B38,Lists!$C$3:$E$163,3,FALSE)</f>
        <v>Americas</v>
      </c>
      <c r="U38" s="134" t="str">
        <f>VLOOKUP(B38,'INFORM Severity - hidden'!$C$5:$V$170,20,FALSE)</f>
        <v>2021-03-28</v>
      </c>
    </row>
    <row r="39" spans="1:21" s="210" customFormat="1" x14ac:dyDescent="0.35">
      <c r="A39" s="130" t="str">
        <f t="array" ref="A39">IFERROR(INDEX(Lists!$B$2:$B$153,SMALL(IF(Lists!$I$2:$I$153="Individual",ROW(Lists!$B$2:$B$153)),ROW(35:35))-1,1),"")</f>
        <v>Papua Conflict</v>
      </c>
      <c r="B39" s="131" t="str">
        <f>VLOOKUP(A39,Lists!$B$2:$G$153,2,FALSE)</f>
        <v>IDN002</v>
      </c>
      <c r="C39" s="131" t="str">
        <f>VLOOKUP(B39,'INFORM Severity - hidden'!$C$5:$D$160,2,FALSE)</f>
        <v>Indonesia</v>
      </c>
      <c r="D39" s="131" t="str">
        <f>VLOOKUP(A39,Lists!$B$2:$G$153,3,FALSE)</f>
        <v>IDN</v>
      </c>
      <c r="E39" s="132" t="str">
        <f>VLOOKUP(A39,Lists!$B$2:$G$153,5,FALSE)</f>
        <v>Conflict</v>
      </c>
      <c r="F39" s="232" t="str">
        <f t="shared" si="5"/>
        <v>x</v>
      </c>
      <c r="G39" s="129" t="str">
        <f t="shared" si="6"/>
        <v>x</v>
      </c>
      <c r="H39" s="129" t="str">
        <f t="shared" si="7"/>
        <v>x</v>
      </c>
      <c r="I39" s="233" t="str">
        <f>INDEX(Trends!$D$3:$D$404,MATCH(B39,Trends!$C$3:$C$404,0))</f>
        <v>-</v>
      </c>
      <c r="J39" s="129" t="str">
        <f>VLOOKUP($B39,Reliability!$A$3:$I$170,9,FALSE)</f>
        <v>Very Low</v>
      </c>
      <c r="K39" s="234">
        <f t="shared" si="8"/>
        <v>3.2</v>
      </c>
      <c r="L39" s="234">
        <f>VLOOKUP($B39,'Impact of the crisis'!$C$6:$N$170,12,FALSE)</f>
        <v>1.9</v>
      </c>
      <c r="M39" s="234">
        <f>VLOOKUP($B39,'Impact of the crisis'!$C$6:$AB$170,26,FALSE)</f>
        <v>3.7</v>
      </c>
      <c r="N39" s="234" t="str">
        <f>VLOOKUP($B39,'Conditions of people affected'!$C$6:$R$170,16,FALSE)</f>
        <v>x</v>
      </c>
      <c r="O39" s="234" t="str">
        <f>VLOOKUP($B39,'Conditions of people affected'!$C$6:$R$170,9,FALSE)</f>
        <v>x</v>
      </c>
      <c r="P39" s="234" t="str">
        <f>VLOOKUP($B39,'Conditions of people affected'!$C$6:$R$170,15,FALSE)</f>
        <v>x</v>
      </c>
      <c r="Q39" s="234">
        <f t="shared" si="9"/>
        <v>2.9</v>
      </c>
      <c r="R39" s="234">
        <f>VLOOKUP($B39,'Complexity of the crisis'!$C$6:$AN$170,22,FALSE)</f>
        <v>2.8</v>
      </c>
      <c r="S39" s="234">
        <f>VLOOKUP($B39,'Complexity of the crisis'!$C$6:$AN$170,38,FALSE)</f>
        <v>3</v>
      </c>
      <c r="T39" s="133" t="str">
        <f>VLOOKUP(B39,Lists!$C$3:$E$163,3,FALSE)</f>
        <v>Asia</v>
      </c>
      <c r="U39" s="134" t="str">
        <f>VLOOKUP(B39,'INFORM Severity - hidden'!$C$5:$V$170,20,FALSE)</f>
        <v>2021-06-16</v>
      </c>
    </row>
    <row r="40" spans="1:21" s="210" customFormat="1" x14ac:dyDescent="0.35">
      <c r="A40" s="130" t="str">
        <f t="array" ref="A40">IFERROR(INDEX(Lists!$B$2:$B$153,SMALL(IF(Lists!$I$2:$I$153="Individual",ROW(Lists!$B$2:$B$153)),ROW(36:36))-1,1),"")</f>
        <v>Conflict in Jammu and Kashmir</v>
      </c>
      <c r="B40" s="131" t="str">
        <f>VLOOKUP(A40,Lists!$B$2:$G$153,2,FALSE)</f>
        <v>IND002</v>
      </c>
      <c r="C40" s="131" t="str">
        <f>VLOOKUP(B40,'INFORM Severity - hidden'!$C$5:$D$160,2,FALSE)</f>
        <v>India</v>
      </c>
      <c r="D40" s="131" t="str">
        <f>VLOOKUP(A40,Lists!$B$2:$G$153,3,FALSE)</f>
        <v>IND</v>
      </c>
      <c r="E40" s="132" t="str">
        <f>VLOOKUP(A40,Lists!$B$2:$G$153,5,FALSE)</f>
        <v>Conflict</v>
      </c>
      <c r="F40" s="232" t="str">
        <f t="shared" si="5"/>
        <v>x</v>
      </c>
      <c r="G40" s="129" t="str">
        <f t="shared" si="6"/>
        <v>x</v>
      </c>
      <c r="H40" s="129" t="str">
        <f t="shared" si="7"/>
        <v>x</v>
      </c>
      <c r="I40" s="233" t="str">
        <f>INDEX(Trends!$D$3:$D$404,MATCH(B40,Trends!$C$3:$C$404,0))</f>
        <v>-</v>
      </c>
      <c r="J40" s="129" t="str">
        <f>VLOOKUP($B40,Reliability!$A$3:$I$170,9,FALSE)</f>
        <v>Low</v>
      </c>
      <c r="K40" s="234">
        <f t="shared" si="8"/>
        <v>4</v>
      </c>
      <c r="L40" s="234">
        <f>VLOOKUP($B40,'Impact of the crisis'!$C$6:$N$170,12,FALSE)</f>
        <v>2</v>
      </c>
      <c r="M40" s="234">
        <f>VLOOKUP($B40,'Impact of the crisis'!$C$6:$AB$170,26,FALSE)</f>
        <v>4.5999999999999996</v>
      </c>
      <c r="N40" s="234" t="str">
        <f>VLOOKUP($B40,'Conditions of people affected'!$C$6:$R$170,16,FALSE)</f>
        <v>x</v>
      </c>
      <c r="O40" s="234" t="str">
        <f>VLOOKUP($B40,'Conditions of people affected'!$C$6:$R$170,9,FALSE)</f>
        <v>x</v>
      </c>
      <c r="P40" s="234" t="str">
        <f>VLOOKUP($B40,'Conditions of people affected'!$C$6:$R$170,15,FALSE)</f>
        <v>x</v>
      </c>
      <c r="Q40" s="234">
        <f t="shared" si="9"/>
        <v>2.8</v>
      </c>
      <c r="R40" s="234">
        <f>VLOOKUP($B40,'Complexity of the crisis'!$C$6:$AN$170,22,FALSE)</f>
        <v>2.6</v>
      </c>
      <c r="S40" s="234">
        <f>VLOOKUP($B40,'Complexity of the crisis'!$C$6:$AN$170,38,FALSE)</f>
        <v>3</v>
      </c>
      <c r="T40" s="133" t="str">
        <f>VLOOKUP(B40,Lists!$C$3:$E$163,3,FALSE)</f>
        <v>Asia</v>
      </c>
      <c r="U40" s="134" t="str">
        <f>VLOOKUP(B40,'INFORM Severity - hidden'!$C$5:$V$170,20,FALSE)</f>
        <v>2021-06-16</v>
      </c>
    </row>
    <row r="41" spans="1:21" s="210" customFormat="1" x14ac:dyDescent="0.35">
      <c r="A41" s="130" t="str">
        <f t="array" ref="A41">IFERROR(INDEX(Lists!$B$2:$B$153,SMALL(IF(Lists!$I$2:$I$153="Individual",ROW(Lists!$B$2:$B$153)),ROW(37:37))-1,1),"")</f>
        <v>Afghan Refugees in Iran</v>
      </c>
      <c r="B41" s="131" t="str">
        <f>VLOOKUP(A41,Lists!$B$2:$G$153,2,FALSE)</f>
        <v>IRN004</v>
      </c>
      <c r="C41" s="131" t="str">
        <f>VLOOKUP(B41,'INFORM Severity - hidden'!$C$5:$D$160,2,FALSE)</f>
        <v>Iran</v>
      </c>
      <c r="D41" s="131" t="str">
        <f>VLOOKUP(A41,Lists!$B$2:$G$153,3,FALSE)</f>
        <v>IRN</v>
      </c>
      <c r="E41" s="132" t="str">
        <f>VLOOKUP(A41,Lists!$B$2:$G$153,5,FALSE)</f>
        <v>International displacement</v>
      </c>
      <c r="F41" s="232">
        <f t="shared" si="5"/>
        <v>3.4</v>
      </c>
      <c r="G41" s="129">
        <f t="shared" si="6"/>
        <v>4</v>
      </c>
      <c r="H41" s="129" t="str">
        <f t="shared" si="7"/>
        <v>High</v>
      </c>
      <c r="I41" s="233" t="str">
        <f>INDEX(Trends!$D$3:$D$404,MATCH(B41,Trends!$C$3:$C$404,0))</f>
        <v>Stable</v>
      </c>
      <c r="J41" s="129" t="str">
        <f>VLOOKUP($B41,Reliability!$A$3:$I$170,9,FALSE)</f>
        <v>High</v>
      </c>
      <c r="K41" s="234">
        <f t="shared" si="8"/>
        <v>2.8</v>
      </c>
      <c r="L41" s="234">
        <f>VLOOKUP($B41,'Impact of the crisis'!$C$6:$N$170,12,FALSE)</f>
        <v>2.7</v>
      </c>
      <c r="M41" s="234">
        <f>VLOOKUP($B41,'Impact of the crisis'!$C$6:$AB$170,26,FALSE)</f>
        <v>2.8</v>
      </c>
      <c r="N41" s="234">
        <f>VLOOKUP($B41,'Conditions of people affected'!$C$6:$R$170,16,FALSE)</f>
        <v>4.05</v>
      </c>
      <c r="O41" s="234">
        <f>VLOOKUP($B41,'Conditions of people affected'!$C$6:$R$170,9,FALSE)</f>
        <v>4.0999999999999996</v>
      </c>
      <c r="P41" s="234">
        <f>VLOOKUP($B41,'Conditions of people affected'!$C$6:$R$170,15,FALSE)</f>
        <v>4</v>
      </c>
      <c r="Q41" s="234">
        <f t="shared" si="9"/>
        <v>2.7</v>
      </c>
      <c r="R41" s="234">
        <f>VLOOKUP($B41,'Complexity of the crisis'!$C$6:$AN$170,22,FALSE)</f>
        <v>2.8</v>
      </c>
      <c r="S41" s="234">
        <f>VLOOKUP($B41,'Complexity of the crisis'!$C$6:$AN$170,38,FALSE)</f>
        <v>2.5</v>
      </c>
      <c r="T41" s="133" t="str">
        <f>VLOOKUP(B41,Lists!$C$3:$E$163,3,FALSE)</f>
        <v>Middle east</v>
      </c>
      <c r="U41" s="134" t="str">
        <f>VLOOKUP(B41,'INFORM Severity - hidden'!$C$5:$V$170,20,FALSE)</f>
        <v>2021-06-30</v>
      </c>
    </row>
    <row r="42" spans="1:21" s="210" customFormat="1" x14ac:dyDescent="0.35">
      <c r="A42" s="130" t="str">
        <f t="array" ref="A42">IFERROR(INDEX(Lists!$B$2:$B$153,SMALL(IF(Lists!$I$2:$I$153="Individual",ROW(Lists!$B$2:$B$153)),ROW(38:38))-1,1),"")</f>
        <v>Conflict  in Iraq</v>
      </c>
      <c r="B42" s="131" t="str">
        <f>VLOOKUP(A42,Lists!$B$2:$G$153,2,FALSE)</f>
        <v>IRQ002</v>
      </c>
      <c r="C42" s="131" t="str">
        <f>VLOOKUP(B42,'INFORM Severity - hidden'!$C$5:$D$160,2,FALSE)</f>
        <v>Iraq</v>
      </c>
      <c r="D42" s="131" t="str">
        <f>VLOOKUP(A42,Lists!$B$2:$G$153,3,FALSE)</f>
        <v>IRQ</v>
      </c>
      <c r="E42" s="132" t="str">
        <f>VLOOKUP(A42,Lists!$B$2:$G$153,5,FALSE)</f>
        <v>Conflict</v>
      </c>
      <c r="F42" s="232">
        <f t="shared" si="5"/>
        <v>4.4000000000000004</v>
      </c>
      <c r="G42" s="129">
        <f t="shared" si="6"/>
        <v>5</v>
      </c>
      <c r="H42" s="129" t="str">
        <f t="shared" si="7"/>
        <v>Very High</v>
      </c>
      <c r="I42" s="233" t="str">
        <f>INDEX(Trends!$D$3:$D$404,MATCH(B42,Trends!$C$3:$C$404,0))</f>
        <v>Increasing</v>
      </c>
      <c r="J42" s="129" t="str">
        <f>VLOOKUP($B42,Reliability!$A$3:$I$170,9,FALSE)</f>
        <v>Very High</v>
      </c>
      <c r="K42" s="234">
        <f t="shared" si="8"/>
        <v>4.3</v>
      </c>
      <c r="L42" s="234">
        <f>VLOOKUP($B42,'Impact of the crisis'!$C$6:$N$170,12,FALSE)</f>
        <v>3.6</v>
      </c>
      <c r="M42" s="234">
        <f>VLOOKUP($B42,'Impact of the crisis'!$C$6:$AB$170,26,FALSE)</f>
        <v>4.5999999999999996</v>
      </c>
      <c r="N42" s="234">
        <f>VLOOKUP($B42,'Conditions of people affected'!$C$6:$R$170,16,FALSE)</f>
        <v>4.7</v>
      </c>
      <c r="O42" s="234">
        <f>VLOOKUP($B42,'Conditions of people affected'!$C$6:$R$170,9,FALSE)</f>
        <v>4.4000000000000004</v>
      </c>
      <c r="P42" s="234">
        <f>VLOOKUP($B42,'Conditions of people affected'!$C$6:$R$170,15,FALSE)</f>
        <v>5</v>
      </c>
      <c r="Q42" s="234">
        <f t="shared" si="9"/>
        <v>4</v>
      </c>
      <c r="R42" s="234">
        <f>VLOOKUP($B42,'Complexity of the crisis'!$C$6:$AN$170,22,FALSE)</f>
        <v>3.4</v>
      </c>
      <c r="S42" s="234">
        <f>VLOOKUP($B42,'Complexity of the crisis'!$C$6:$AN$170,38,FALSE)</f>
        <v>4.5</v>
      </c>
      <c r="T42" s="133" t="str">
        <f>VLOOKUP(B42,Lists!$C$3:$E$163,3,FALSE)</f>
        <v>Middle east</v>
      </c>
      <c r="U42" s="134" t="str">
        <f>VLOOKUP(B42,'INFORM Severity - hidden'!$C$5:$V$170,20,FALSE)</f>
        <v>2021-06-29</v>
      </c>
    </row>
    <row r="43" spans="1:21" s="210" customFormat="1" x14ac:dyDescent="0.35">
      <c r="A43" s="130" t="str">
        <f t="array" ref="A43">IFERROR(INDEX(Lists!$B$2:$B$153,SMALL(IF(Lists!$I$2:$I$153="Individual",ROW(Lists!$B$2:$B$153)),ROW(39:39))-1,1),"")</f>
        <v>Syrian and Palestinian refugees in iraq</v>
      </c>
      <c r="B43" s="131" t="str">
        <f>VLOOKUP(A43,Lists!$B$2:$G$153,2,FALSE)</f>
        <v>IRQ003</v>
      </c>
      <c r="C43" s="131" t="str">
        <f>VLOOKUP(B43,'INFORM Severity - hidden'!$C$5:$D$160,2,FALSE)</f>
        <v>Iraq</v>
      </c>
      <c r="D43" s="131" t="str">
        <f>VLOOKUP(A43,Lists!$B$2:$G$153,3,FALSE)</f>
        <v>IRQ</v>
      </c>
      <c r="E43" s="132" t="str">
        <f>VLOOKUP(A43,Lists!$B$2:$G$153,5,FALSE)</f>
        <v>International displacement</v>
      </c>
      <c r="F43" s="232">
        <f t="shared" si="5"/>
        <v>2.8</v>
      </c>
      <c r="G43" s="129">
        <f t="shared" si="6"/>
        <v>3</v>
      </c>
      <c r="H43" s="129" t="str">
        <f t="shared" si="7"/>
        <v>Medium</v>
      </c>
      <c r="I43" s="233" t="str">
        <f>INDEX(Trends!$D$3:$D$404,MATCH(B43,Trends!$C$3:$C$404,0))</f>
        <v>Stable</v>
      </c>
      <c r="J43" s="129" t="str">
        <f>VLOOKUP($B43,Reliability!$A$3:$I$170,9,FALSE)</f>
        <v>High</v>
      </c>
      <c r="K43" s="234">
        <f t="shared" si="8"/>
        <v>1.8</v>
      </c>
      <c r="L43" s="234">
        <f>VLOOKUP($B43,'Impact of the crisis'!$C$6:$N$170,12,FALSE)</f>
        <v>1.5</v>
      </c>
      <c r="M43" s="234">
        <f>VLOOKUP($B43,'Impact of the crisis'!$C$6:$AB$170,26,FALSE)</f>
        <v>2</v>
      </c>
      <c r="N43" s="234">
        <f>VLOOKUP($B43,'Conditions of people affected'!$C$6:$R$170,16,FALSE)</f>
        <v>2.9</v>
      </c>
      <c r="O43" s="234">
        <f>VLOOKUP($B43,'Conditions of people affected'!$C$6:$R$170,9,FALSE)</f>
        <v>2.8</v>
      </c>
      <c r="P43" s="234">
        <f>VLOOKUP($B43,'Conditions of people affected'!$C$6:$R$170,15,FALSE)</f>
        <v>3</v>
      </c>
      <c r="Q43" s="234">
        <f t="shared" si="9"/>
        <v>3.5</v>
      </c>
      <c r="R43" s="234">
        <f>VLOOKUP($B43,'Complexity of the crisis'!$C$6:$AN$170,22,FALSE)</f>
        <v>3.4</v>
      </c>
      <c r="S43" s="234">
        <f>VLOOKUP($B43,'Complexity of the crisis'!$C$6:$AN$170,38,FALSE)</f>
        <v>3.5</v>
      </c>
      <c r="T43" s="133" t="str">
        <f>VLOOKUP(B43,Lists!$C$3:$E$163,3,FALSE)</f>
        <v>Middle east</v>
      </c>
      <c r="U43" s="134" t="str">
        <f>VLOOKUP(B43,'INFORM Severity - hidden'!$C$5:$V$170,20,FALSE)</f>
        <v>2021-06-29</v>
      </c>
    </row>
    <row r="44" spans="1:21" s="210" customFormat="1" x14ac:dyDescent="0.35">
      <c r="A44" s="130" t="str">
        <f t="array" ref="A44">IFERROR(INDEX(Lists!$B$2:$B$153,SMALL(IF(Lists!$I$2:$I$153="Individual",ROW(Lists!$B$2:$B$153)),ROW(40:40))-1,1),"")</f>
        <v>Mixed migration flows in Italy</v>
      </c>
      <c r="B44" s="131" t="str">
        <f>VLOOKUP(A44,Lists!$B$2:$G$153,2,FALSE)</f>
        <v>ITA002</v>
      </c>
      <c r="C44" s="131" t="str">
        <f>VLOOKUP(B44,'INFORM Severity - hidden'!$C$5:$D$160,2,FALSE)</f>
        <v>Italy</v>
      </c>
      <c r="D44" s="131" t="str">
        <f>VLOOKUP(A44,Lists!$B$2:$G$153,3,FALSE)</f>
        <v>ITA</v>
      </c>
      <c r="E44" s="132" t="str">
        <f>VLOOKUP(A44,Lists!$B$2:$G$153,5,FALSE)</f>
        <v>International displacement</v>
      </c>
      <c r="F44" s="232">
        <f t="shared" si="5"/>
        <v>1.9</v>
      </c>
      <c r="G44" s="129">
        <f t="shared" si="6"/>
        <v>2</v>
      </c>
      <c r="H44" s="129" t="str">
        <f t="shared" si="7"/>
        <v>Low</v>
      </c>
      <c r="I44" s="233" t="str">
        <f>INDEX(Trends!$D$3:$D$404,MATCH(B44,Trends!$C$3:$C$404,0))</f>
        <v>-</v>
      </c>
      <c r="J44" s="129" t="str">
        <f>VLOOKUP($B44,Reliability!$A$3:$I$170,9,FALSE)</f>
        <v>High</v>
      </c>
      <c r="K44" s="234">
        <f t="shared" si="8"/>
        <v>2.7</v>
      </c>
      <c r="L44" s="234">
        <f>VLOOKUP($B44,'Impact of the crisis'!$C$6:$N$170,12,FALSE)</f>
        <v>1.7</v>
      </c>
      <c r="M44" s="234">
        <f>VLOOKUP($B44,'Impact of the crisis'!$C$6:$AB$170,26,FALSE)</f>
        <v>3.1</v>
      </c>
      <c r="N44" s="234">
        <f>VLOOKUP($B44,'Conditions of people affected'!$C$6:$R$170,16,FALSE)</f>
        <v>1.6</v>
      </c>
      <c r="O44" s="234">
        <f>VLOOKUP($B44,'Conditions of people affected'!$C$6:$R$170,9,FALSE)</f>
        <v>2.2000000000000002</v>
      </c>
      <c r="P44" s="234">
        <f>VLOOKUP($B44,'Conditions of people affected'!$C$6:$R$170,15,FALSE)</f>
        <v>1</v>
      </c>
      <c r="Q44" s="234">
        <f t="shared" si="9"/>
        <v>1.5</v>
      </c>
      <c r="R44" s="234">
        <f>VLOOKUP($B44,'Complexity of the crisis'!$C$6:$AN$170,22,FALSE)</f>
        <v>1.5</v>
      </c>
      <c r="S44" s="234">
        <f>VLOOKUP($B44,'Complexity of the crisis'!$C$6:$AN$170,38,FALSE)</f>
        <v>1.5</v>
      </c>
      <c r="T44" s="133" t="str">
        <f>VLOOKUP(B44,Lists!$C$3:$E$163,3,FALSE)</f>
        <v>Europe</v>
      </c>
      <c r="U44" s="134" t="str">
        <f>VLOOKUP(B44,'INFORM Severity - hidden'!$C$5:$V$170,20,FALSE)</f>
        <v>2021-06-29</v>
      </c>
    </row>
    <row r="45" spans="1:21" s="210" customFormat="1" x14ac:dyDescent="0.35">
      <c r="A45" s="130" t="str">
        <f t="array" ref="A45">IFERROR(INDEX(Lists!$B$2:$B$153,SMALL(IF(Lists!$I$2:$I$153="Individual",ROW(Lists!$B$2:$B$153)),ROW(41:41))-1,1),"")</f>
        <v>Syrian refugees in Jordan</v>
      </c>
      <c r="B45" s="131" t="str">
        <f>VLOOKUP(A45,Lists!$B$2:$G$153,2,FALSE)</f>
        <v>JOR002</v>
      </c>
      <c r="C45" s="131" t="str">
        <f>VLOOKUP(B45,'INFORM Severity - hidden'!$C$5:$D$160,2,FALSE)</f>
        <v>Jordan</v>
      </c>
      <c r="D45" s="131" t="str">
        <f>VLOOKUP(A45,Lists!$B$2:$G$153,3,FALSE)</f>
        <v>JOR</v>
      </c>
      <c r="E45" s="132" t="str">
        <f>VLOOKUP(A45,Lists!$B$2:$G$153,5,FALSE)</f>
        <v>International displacement</v>
      </c>
      <c r="F45" s="232">
        <f t="shared" si="5"/>
        <v>2.9</v>
      </c>
      <c r="G45" s="129">
        <f t="shared" si="6"/>
        <v>3</v>
      </c>
      <c r="H45" s="129" t="str">
        <f t="shared" si="7"/>
        <v>Medium</v>
      </c>
      <c r="I45" s="233" t="str">
        <f>INDEX(Trends!$D$3:$D$404,MATCH(B45,Trends!$C$3:$C$404,0))</f>
        <v>Decreasing</v>
      </c>
      <c r="J45" s="129" t="str">
        <f>VLOOKUP($B45,Reliability!$A$3:$I$170,9,FALSE)</f>
        <v>High</v>
      </c>
      <c r="K45" s="234">
        <f t="shared" si="8"/>
        <v>2.7</v>
      </c>
      <c r="L45" s="234">
        <f>VLOOKUP($B45,'Impact of the crisis'!$C$6:$N$170,12,FALSE)</f>
        <v>3</v>
      </c>
      <c r="M45" s="234">
        <f>VLOOKUP($B45,'Impact of the crisis'!$C$6:$AB$170,26,FALSE)</f>
        <v>2.6</v>
      </c>
      <c r="N45" s="234">
        <f>VLOOKUP($B45,'Conditions of people affected'!$C$6:$R$170,16,FALSE)</f>
        <v>3.3</v>
      </c>
      <c r="O45" s="234">
        <f>VLOOKUP($B45,'Conditions of people affected'!$C$6:$R$170,9,FALSE)</f>
        <v>3.6</v>
      </c>
      <c r="P45" s="234">
        <f>VLOOKUP($B45,'Conditions of people affected'!$C$6:$R$170,15,FALSE)</f>
        <v>3</v>
      </c>
      <c r="Q45" s="234">
        <f t="shared" si="9"/>
        <v>2.5</v>
      </c>
      <c r="R45" s="234">
        <f>VLOOKUP($B45,'Complexity of the crisis'!$C$6:$AN$170,22,FALSE)</f>
        <v>2.5</v>
      </c>
      <c r="S45" s="234">
        <f>VLOOKUP($B45,'Complexity of the crisis'!$C$6:$AN$170,38,FALSE)</f>
        <v>2.5</v>
      </c>
      <c r="T45" s="133" t="str">
        <f>VLOOKUP(B45,Lists!$C$3:$E$163,3,FALSE)</f>
        <v>Middle east</v>
      </c>
      <c r="U45" s="134" t="str">
        <f>VLOOKUP(B45,'INFORM Severity - hidden'!$C$5:$V$170,20,FALSE)</f>
        <v>2021-06-29</v>
      </c>
    </row>
    <row r="46" spans="1:21" s="210" customFormat="1" x14ac:dyDescent="0.35">
      <c r="A46" s="130" t="str">
        <f t="array" ref="A46">IFERROR(INDEX(Lists!$B$2:$B$153,SMALL(IF(Lists!$I$2:$I$153="Individual",ROW(Lists!$B$2:$B$153)),ROW(42:42))-1,1),"")</f>
        <v>Refugee situation in Kenya</v>
      </c>
      <c r="B46" s="131" t="str">
        <f>VLOOKUP(A46,Lists!$B$2:$G$153,2,FALSE)</f>
        <v>KEN002</v>
      </c>
      <c r="C46" s="131" t="str">
        <f>VLOOKUP(B46,'INFORM Severity - hidden'!$C$5:$D$160,2,FALSE)</f>
        <v>Kenya</v>
      </c>
      <c r="D46" s="131" t="str">
        <f>VLOOKUP(A46,Lists!$B$2:$G$153,3,FALSE)</f>
        <v>KEN</v>
      </c>
      <c r="E46" s="132" t="str">
        <f>VLOOKUP(A46,Lists!$B$2:$G$153,5,FALSE)</f>
        <v>International displacement</v>
      </c>
      <c r="F46" s="232">
        <f t="shared" si="5"/>
        <v>2.7</v>
      </c>
      <c r="G46" s="129">
        <f t="shared" si="6"/>
        <v>3</v>
      </c>
      <c r="H46" s="129" t="str">
        <f t="shared" si="7"/>
        <v>Medium</v>
      </c>
      <c r="I46" s="233" t="str">
        <f>INDEX(Trends!$D$3:$D$404,MATCH(B46,Trends!$C$3:$C$404,0))</f>
        <v>Stable</v>
      </c>
      <c r="J46" s="129" t="str">
        <f>VLOOKUP($B46,Reliability!$A$3:$I$170,9,FALSE)</f>
        <v>Medium</v>
      </c>
      <c r="K46" s="234">
        <f t="shared" si="8"/>
        <v>2.9</v>
      </c>
      <c r="L46" s="234">
        <f>VLOOKUP($B46,'Impact of the crisis'!$C$6:$N$170,12,FALSE)</f>
        <v>1.9</v>
      </c>
      <c r="M46" s="234">
        <f>VLOOKUP($B46,'Impact of the crisis'!$C$6:$AB$170,26,FALSE)</f>
        <v>3.3</v>
      </c>
      <c r="N46" s="234">
        <f>VLOOKUP($B46,'Conditions of people affected'!$C$6:$R$170,16,FALSE)</f>
        <v>2.95</v>
      </c>
      <c r="O46" s="234">
        <f>VLOOKUP($B46,'Conditions of people affected'!$C$6:$R$170,9,FALSE)</f>
        <v>2.9</v>
      </c>
      <c r="P46" s="234">
        <f>VLOOKUP($B46,'Conditions of people affected'!$C$6:$R$170,15,FALSE)</f>
        <v>3</v>
      </c>
      <c r="Q46" s="234">
        <f t="shared" si="9"/>
        <v>2.1</v>
      </c>
      <c r="R46" s="234">
        <f>VLOOKUP($B46,'Complexity of the crisis'!$C$6:$AN$170,22,FALSE)</f>
        <v>2.9</v>
      </c>
      <c r="S46" s="234">
        <f>VLOOKUP($B46,'Complexity of the crisis'!$C$6:$AN$170,38,FALSE)</f>
        <v>1</v>
      </c>
      <c r="T46" s="133" t="str">
        <f>VLOOKUP(B46,Lists!$C$3:$E$163,3,FALSE)</f>
        <v>Africa</v>
      </c>
      <c r="U46" s="134" t="str">
        <f>VLOOKUP(B46,'INFORM Severity - hidden'!$C$5:$V$170,20,FALSE)</f>
        <v>2021-02-26</v>
      </c>
    </row>
    <row r="47" spans="1:21" s="210" customFormat="1" x14ac:dyDescent="0.35">
      <c r="A47" s="130" t="str">
        <f t="array" ref="A47">IFERROR(INDEX(Lists!$B$2:$B$153,SMALL(IF(Lists!$I$2:$I$153="Individual",ROW(Lists!$B$2:$B$153)),ROW(43:43))-1,1),"")</f>
        <v>Syrian refugees in Lebanon</v>
      </c>
      <c r="B47" s="131" t="str">
        <f>VLOOKUP(A47,Lists!$B$2:$G$153,2,FALSE)</f>
        <v>LBN002</v>
      </c>
      <c r="C47" s="131" t="str">
        <f>VLOOKUP(B47,'INFORM Severity - hidden'!$C$5:$D$160,2,FALSE)</f>
        <v>Lebanon</v>
      </c>
      <c r="D47" s="131" t="str">
        <f>VLOOKUP(A47,Lists!$B$2:$G$153,3,FALSE)</f>
        <v>LBN</v>
      </c>
      <c r="E47" s="132" t="str">
        <f>VLOOKUP(A47,Lists!$B$2:$G$153,5,FALSE)</f>
        <v>International displacement</v>
      </c>
      <c r="F47" s="232">
        <f t="shared" si="5"/>
        <v>3.5</v>
      </c>
      <c r="G47" s="129">
        <f t="shared" si="6"/>
        <v>4</v>
      </c>
      <c r="H47" s="129" t="str">
        <f t="shared" si="7"/>
        <v>High</v>
      </c>
      <c r="I47" s="233" t="str">
        <f>INDEX(Trends!$D$3:$D$404,MATCH(B47,Trends!$C$3:$C$404,0))</f>
        <v>Increasing</v>
      </c>
      <c r="J47" s="129" t="str">
        <f>VLOOKUP($B47,Reliability!$A$3:$I$170,9,FALSE)</f>
        <v>High</v>
      </c>
      <c r="K47" s="234">
        <f t="shared" si="8"/>
        <v>3.3</v>
      </c>
      <c r="L47" s="234">
        <f>VLOOKUP($B47,'Impact of the crisis'!$C$6:$N$170,12,FALSE)</f>
        <v>3.6</v>
      </c>
      <c r="M47" s="234">
        <f>VLOOKUP($B47,'Impact of the crisis'!$C$6:$AB$170,26,FALSE)</f>
        <v>3.2</v>
      </c>
      <c r="N47" s="234">
        <f>VLOOKUP($B47,'Conditions of people affected'!$C$6:$R$170,16,FALSE)</f>
        <v>4.0999999999999996</v>
      </c>
      <c r="O47" s="234">
        <f>VLOOKUP($B47,'Conditions of people affected'!$C$6:$R$170,9,FALSE)</f>
        <v>4.2</v>
      </c>
      <c r="P47" s="234">
        <f>VLOOKUP($B47,'Conditions of people affected'!$C$6:$R$170,15,FALSE)</f>
        <v>4</v>
      </c>
      <c r="Q47" s="234">
        <f t="shared" si="9"/>
        <v>2.7</v>
      </c>
      <c r="R47" s="234">
        <f>VLOOKUP($B47,'Complexity of the crisis'!$C$6:$AN$170,22,FALSE)</f>
        <v>2.8</v>
      </c>
      <c r="S47" s="234">
        <f>VLOOKUP($B47,'Complexity of the crisis'!$C$6:$AN$170,38,FALSE)</f>
        <v>2.5</v>
      </c>
      <c r="T47" s="133" t="str">
        <f>VLOOKUP(B47,Lists!$C$3:$E$163,3,FALSE)</f>
        <v>Middle east</v>
      </c>
      <c r="U47" s="134" t="str">
        <f>VLOOKUP(B47,'INFORM Severity - hidden'!$C$5:$V$170,20,FALSE)</f>
        <v>2021-04-28</v>
      </c>
    </row>
    <row r="48" spans="1:21" s="210" customFormat="1" x14ac:dyDescent="0.35">
      <c r="A48" s="130" t="str">
        <f t="array" ref="A48">IFERROR(INDEX(Lists!$B$2:$B$153,SMALL(IF(Lists!$I$2:$I$153="Individual",ROW(Lists!$B$2:$B$153)),ROW(44:44))-1,1),"")</f>
        <v>Socioeconomic crisis in Lebanon</v>
      </c>
      <c r="B48" s="131" t="str">
        <f>VLOOKUP(A48,Lists!$B$2:$G$153,2,FALSE)</f>
        <v>LBN004</v>
      </c>
      <c r="C48" s="131" t="str">
        <f>VLOOKUP(B48,'INFORM Severity - hidden'!$C$5:$D$160,2,FALSE)</f>
        <v>Lebanon</v>
      </c>
      <c r="D48" s="131" t="str">
        <f>VLOOKUP(A48,Lists!$B$2:$G$153,3,FALSE)</f>
        <v>LBN</v>
      </c>
      <c r="E48" s="132" t="str">
        <f>VLOOKUP(A48,Lists!$B$2:$G$153,5,FALSE)</f>
        <v>Political and economic crisis</v>
      </c>
      <c r="F48" s="232">
        <f t="shared" si="5"/>
        <v>3.7</v>
      </c>
      <c r="G48" s="129">
        <f t="shared" si="6"/>
        <v>4</v>
      </c>
      <c r="H48" s="129" t="str">
        <f t="shared" si="7"/>
        <v>High</v>
      </c>
      <c r="I48" s="233" t="str">
        <f>INDEX(Trends!$D$3:$D$404,MATCH(B48,Trends!$C$3:$C$404,0))</f>
        <v>Increasing</v>
      </c>
      <c r="J48" s="129" t="str">
        <f>VLOOKUP($B48,Reliability!$A$3:$I$170,9,FALSE)</f>
        <v>High</v>
      </c>
      <c r="K48" s="234">
        <f t="shared" si="8"/>
        <v>3.3</v>
      </c>
      <c r="L48" s="234">
        <f>VLOOKUP($B48,'Impact of the crisis'!$C$6:$N$170,12,FALSE)</f>
        <v>3.6</v>
      </c>
      <c r="M48" s="234">
        <f>VLOOKUP($B48,'Impact of the crisis'!$C$6:$AB$170,26,FALSE)</f>
        <v>3.2</v>
      </c>
      <c r="N48" s="234">
        <f>VLOOKUP($B48,'Conditions of people affected'!$C$6:$R$170,16,FALSE)</f>
        <v>4.25</v>
      </c>
      <c r="O48" s="234">
        <f>VLOOKUP($B48,'Conditions of people affected'!$C$6:$R$170,9,FALSE)</f>
        <v>4.5</v>
      </c>
      <c r="P48" s="234">
        <f>VLOOKUP($B48,'Conditions of people affected'!$C$6:$R$170,15,FALSE)</f>
        <v>4</v>
      </c>
      <c r="Q48" s="234">
        <f t="shared" si="9"/>
        <v>2.9</v>
      </c>
      <c r="R48" s="234">
        <f>VLOOKUP($B48,'Complexity of the crisis'!$C$6:$AN$170,22,FALSE)</f>
        <v>2.8</v>
      </c>
      <c r="S48" s="234">
        <f>VLOOKUP($B48,'Complexity of the crisis'!$C$6:$AN$170,38,FALSE)</f>
        <v>3</v>
      </c>
      <c r="T48" s="133" t="str">
        <f>VLOOKUP(B48,Lists!$C$3:$E$163,3,FALSE)</f>
        <v>Middle east</v>
      </c>
      <c r="U48" s="134" t="str">
        <f>VLOOKUP(B48,'INFORM Severity - hidden'!$C$5:$V$170,20,FALSE)</f>
        <v>2021-06-29</v>
      </c>
    </row>
    <row r="49" spans="1:21" s="210" customFormat="1" x14ac:dyDescent="0.35">
      <c r="A49" s="130" t="str">
        <f t="array" ref="A49">IFERROR(INDEX(Lists!$B$2:$B$153,SMALL(IF(Lists!$I$2:$I$153="Individual",ROW(Lists!$B$2:$B$153)),ROW(45:45))-1,1),"")</f>
        <v>Mixed migration flows in Libya</v>
      </c>
      <c r="B49" s="131" t="str">
        <f>VLOOKUP(A49,Lists!$B$2:$G$153,2,FALSE)</f>
        <v>LBY002</v>
      </c>
      <c r="C49" s="131" t="str">
        <f>VLOOKUP(B49,'INFORM Severity - hidden'!$C$5:$D$160,2,FALSE)</f>
        <v>Libya</v>
      </c>
      <c r="D49" s="131" t="str">
        <f>VLOOKUP(A49,Lists!$B$2:$G$153,3,FALSE)</f>
        <v>LBY</v>
      </c>
      <c r="E49" s="132" t="str">
        <f>VLOOKUP(A49,Lists!$B$2:$G$153,5,FALSE)</f>
        <v>International displacement</v>
      </c>
      <c r="F49" s="232">
        <f t="shared" si="5"/>
        <v>2.6</v>
      </c>
      <c r="G49" s="129">
        <f t="shared" si="6"/>
        <v>3</v>
      </c>
      <c r="H49" s="129" t="str">
        <f t="shared" si="7"/>
        <v>Medium</v>
      </c>
      <c r="I49" s="233" t="str">
        <f>INDEX(Trends!$D$3:$D$404,MATCH(B49,Trends!$C$3:$C$404,0))</f>
        <v>Decreasing</v>
      </c>
      <c r="J49" s="129" t="str">
        <f>VLOOKUP($B49,Reliability!$A$3:$I$170,9,FALSE)</f>
        <v>High</v>
      </c>
      <c r="K49" s="234">
        <f t="shared" si="8"/>
        <v>3.8</v>
      </c>
      <c r="L49" s="234">
        <f>VLOOKUP($B49,'Impact of the crisis'!$C$6:$N$170,12,FALSE)</f>
        <v>4.5999999999999996</v>
      </c>
      <c r="M49" s="234">
        <f>VLOOKUP($B49,'Impact of the crisis'!$C$6:$AB$170,26,FALSE)</f>
        <v>3.3</v>
      </c>
      <c r="N49" s="234">
        <f>VLOOKUP($B49,'Conditions of people affected'!$C$6:$R$170,16,FALSE)</f>
        <v>1.2</v>
      </c>
      <c r="O49" s="234">
        <f>VLOOKUP($B49,'Conditions of people affected'!$C$6:$R$170,9,FALSE)</f>
        <v>1.4</v>
      </c>
      <c r="P49" s="234">
        <f>VLOOKUP($B49,'Conditions of people affected'!$C$6:$R$170,15,FALSE)</f>
        <v>1</v>
      </c>
      <c r="Q49" s="234">
        <f t="shared" si="9"/>
        <v>3.3</v>
      </c>
      <c r="R49" s="234">
        <f>VLOOKUP($B49,'Complexity of the crisis'!$C$6:$AN$170,22,FALSE)</f>
        <v>3.6</v>
      </c>
      <c r="S49" s="234">
        <f>VLOOKUP($B49,'Complexity of the crisis'!$C$6:$AN$170,38,FALSE)</f>
        <v>3</v>
      </c>
      <c r="T49" s="133" t="str">
        <f>VLOOKUP(B49,Lists!$C$3:$E$163,3,FALSE)</f>
        <v>Africa</v>
      </c>
      <c r="U49" s="134" t="str">
        <f>VLOOKUP(B49,'INFORM Severity - hidden'!$C$5:$V$170,20,FALSE)</f>
        <v>2021-04-28</v>
      </c>
    </row>
    <row r="50" spans="1:21" s="210" customFormat="1" x14ac:dyDescent="0.35">
      <c r="A50" s="130" t="str">
        <f t="array" ref="A50">IFERROR(INDEX(Lists!$B$2:$B$153,SMALL(IF(Lists!$I$2:$I$153="Individual",ROW(Lists!$B$2:$B$153)),ROW(46:46))-1,1),"")</f>
        <v>Drought in Lesotho</v>
      </c>
      <c r="B50" s="131" t="str">
        <f>VLOOKUP(A50,Lists!$B$2:$G$153,2,FALSE)</f>
        <v>LSO002</v>
      </c>
      <c r="C50" s="131" t="str">
        <f>VLOOKUP(B50,'INFORM Severity - hidden'!$C$5:$D$160,2,FALSE)</f>
        <v>Lesotho</v>
      </c>
      <c r="D50" s="131" t="str">
        <f>VLOOKUP(A50,Lists!$B$2:$G$153,3,FALSE)</f>
        <v>LSO</v>
      </c>
      <c r="E50" s="132" t="str">
        <f>VLOOKUP(A50,Lists!$B$2:$G$153,5,FALSE)</f>
        <v>Drought</v>
      </c>
      <c r="F50" s="232">
        <f t="shared" si="5"/>
        <v>2.5</v>
      </c>
      <c r="G50" s="129">
        <f t="shared" si="6"/>
        <v>3</v>
      </c>
      <c r="H50" s="129" t="str">
        <f t="shared" si="7"/>
        <v>Medium</v>
      </c>
      <c r="I50" s="233" t="str">
        <f>INDEX(Trends!$D$3:$D$404,MATCH(B50,Trends!$C$3:$C$404,0))</f>
        <v>Stable</v>
      </c>
      <c r="J50" s="129" t="str">
        <f>VLOOKUP($B50,Reliability!$A$3:$I$170,9,FALSE)</f>
        <v>Medium</v>
      </c>
      <c r="K50" s="234">
        <f t="shared" si="8"/>
        <v>2.2000000000000002</v>
      </c>
      <c r="L50" s="234">
        <f>VLOOKUP($B50,'Impact of the crisis'!$C$6:$N$170,12,FALSE)</f>
        <v>3</v>
      </c>
      <c r="M50" s="234">
        <f>VLOOKUP($B50,'Impact of the crisis'!$C$6:$AB$170,26,FALSE)</f>
        <v>1.8</v>
      </c>
      <c r="N50" s="234">
        <f>VLOOKUP($B50,'Conditions of people affected'!$C$6:$R$170,16,FALSE)</f>
        <v>3.45</v>
      </c>
      <c r="O50" s="234">
        <f>VLOOKUP($B50,'Conditions of people affected'!$C$6:$R$170,9,FALSE)</f>
        <v>2.9</v>
      </c>
      <c r="P50" s="234">
        <f>VLOOKUP($B50,'Conditions of people affected'!$C$6:$R$170,15,FALSE)</f>
        <v>4</v>
      </c>
      <c r="Q50" s="234">
        <f t="shared" si="9"/>
        <v>1.2</v>
      </c>
      <c r="R50" s="234">
        <f>VLOOKUP($B50,'Complexity of the crisis'!$C$6:$AN$170,22,FALSE)</f>
        <v>1.4</v>
      </c>
      <c r="S50" s="234">
        <f>VLOOKUP($B50,'Complexity of the crisis'!$C$6:$AN$170,38,FALSE)</f>
        <v>1</v>
      </c>
      <c r="T50" s="133" t="str">
        <f>VLOOKUP(B50,Lists!$C$3:$E$163,3,FALSE)</f>
        <v>Africa</v>
      </c>
      <c r="U50" s="134" t="str">
        <f>VLOOKUP(B50,'INFORM Severity - hidden'!$C$5:$V$170,20,FALSE)</f>
        <v>2020-11-26</v>
      </c>
    </row>
    <row r="51" spans="1:21" s="210" customFormat="1" x14ac:dyDescent="0.35">
      <c r="A51" s="130" t="str">
        <f t="array" ref="A51">IFERROR(INDEX(Lists!$B$2:$B$153,SMALL(IF(Lists!$I$2:$I$153="Individual",ROW(Lists!$B$2:$B$153)),ROW(47:47))-1,1),"")</f>
        <v>Mixed migration flows in Morocco</v>
      </c>
      <c r="B51" s="131" t="str">
        <f>VLOOKUP(A51,Lists!$B$2:$G$153,2,FALSE)</f>
        <v>MAR002</v>
      </c>
      <c r="C51" s="131" t="str">
        <f>VLOOKUP(B51,'INFORM Severity - hidden'!$C$5:$D$160,2,FALSE)</f>
        <v>Morocco</v>
      </c>
      <c r="D51" s="131" t="str">
        <f>VLOOKUP(A51,Lists!$B$2:$G$153,3,FALSE)</f>
        <v>MAR</v>
      </c>
      <c r="E51" s="132" t="str">
        <f>VLOOKUP(A51,Lists!$B$2:$G$153,5,FALSE)</f>
        <v>International displacement</v>
      </c>
      <c r="F51" s="232" t="str">
        <f t="shared" si="5"/>
        <v>x</v>
      </c>
      <c r="G51" s="129" t="str">
        <f t="shared" si="6"/>
        <v>x</v>
      </c>
      <c r="H51" s="129" t="str">
        <f t="shared" si="7"/>
        <v>x</v>
      </c>
      <c r="I51" s="233" t="str">
        <f>INDEX(Trends!$D$3:$D$404,MATCH(B51,Trends!$C$3:$C$404,0))</f>
        <v>-</v>
      </c>
      <c r="J51" s="129" t="str">
        <f>VLOOKUP($B51,Reliability!$A$3:$I$170,9,FALSE)</f>
        <v>Very Low</v>
      </c>
      <c r="K51" s="234">
        <f t="shared" si="8"/>
        <v>3.8</v>
      </c>
      <c r="L51" s="234">
        <f>VLOOKUP($B51,'Impact of the crisis'!$C$6:$N$170,12,FALSE)</f>
        <v>4.8</v>
      </c>
      <c r="M51" s="234">
        <f>VLOOKUP($B51,'Impact of the crisis'!$C$6:$AB$170,26,FALSE)</f>
        <v>3</v>
      </c>
      <c r="N51" s="234" t="str">
        <f>VLOOKUP($B51,'Conditions of people affected'!$C$6:$R$170,16,FALSE)</f>
        <v>x</v>
      </c>
      <c r="O51" s="234" t="str">
        <f>VLOOKUP($B51,'Conditions of people affected'!$C$6:$R$170,9,FALSE)</f>
        <v>x</v>
      </c>
      <c r="P51" s="234" t="str">
        <f>VLOOKUP($B51,'Conditions of people affected'!$C$6:$R$170,15,FALSE)</f>
        <v>x</v>
      </c>
      <c r="Q51" s="234">
        <f t="shared" si="9"/>
        <v>2.2000000000000002</v>
      </c>
      <c r="R51" s="234">
        <f>VLOOKUP($B51,'Complexity of the crisis'!$C$6:$AN$170,22,FALSE)</f>
        <v>3.1</v>
      </c>
      <c r="S51" s="234">
        <f>VLOOKUP($B51,'Complexity of the crisis'!$C$6:$AN$170,38,FALSE)</f>
        <v>1</v>
      </c>
      <c r="T51" s="133" t="str">
        <f>VLOOKUP(B51,Lists!$C$3:$E$163,3,FALSE)</f>
        <v>Africa</v>
      </c>
      <c r="U51" s="134" t="str">
        <f>VLOOKUP(B51,'INFORM Severity - hidden'!$C$5:$V$170,20,FALSE)</f>
        <v>2021-06-28</v>
      </c>
    </row>
    <row r="52" spans="1:21" s="210" customFormat="1" x14ac:dyDescent="0.35">
      <c r="A52" s="130" t="str">
        <f t="array" ref="A52">IFERROR(INDEX(Lists!$B$2:$B$153,SMALL(IF(Lists!$I$2:$I$153="Individual",ROW(Lists!$B$2:$B$153)),ROW(48:48))-1,1),"")</f>
        <v>Drought in Madagascar</v>
      </c>
      <c r="B52" s="131" t="str">
        <f>VLOOKUP(A52,Lists!$B$2:$G$153,2,FALSE)</f>
        <v>MDG002</v>
      </c>
      <c r="C52" s="131" t="str">
        <f>VLOOKUP(B52,'INFORM Severity - hidden'!$C$5:$D$160,2,FALSE)</f>
        <v>Madagascar</v>
      </c>
      <c r="D52" s="131" t="str">
        <f>VLOOKUP(A52,Lists!$B$2:$G$153,3,FALSE)</f>
        <v>MDG</v>
      </c>
      <c r="E52" s="132" t="str">
        <f>VLOOKUP(A52,Lists!$B$2:$G$153,5,FALSE)</f>
        <v>Drought</v>
      </c>
      <c r="F52" s="232">
        <f t="shared" si="5"/>
        <v>3</v>
      </c>
      <c r="G52" s="129">
        <f t="shared" si="6"/>
        <v>3</v>
      </c>
      <c r="H52" s="129" t="str">
        <f t="shared" si="7"/>
        <v>Medium</v>
      </c>
      <c r="I52" s="233" t="str">
        <f>INDEX(Trends!$D$3:$D$404,MATCH(B52,Trends!$C$3:$C$404,0))</f>
        <v>Stable</v>
      </c>
      <c r="J52" s="129" t="str">
        <f>VLOOKUP($B52,Reliability!$A$3:$I$170,9,FALSE)</f>
        <v>Medium</v>
      </c>
      <c r="K52" s="234">
        <f t="shared" si="8"/>
        <v>3</v>
      </c>
      <c r="L52" s="234">
        <f>VLOOKUP($B52,'Impact of the crisis'!$C$6:$N$170,12,FALSE)</f>
        <v>1.6</v>
      </c>
      <c r="M52" s="234">
        <f>VLOOKUP($B52,'Impact of the crisis'!$C$6:$AB$170,26,FALSE)</f>
        <v>3.55</v>
      </c>
      <c r="N52" s="234">
        <f>VLOOKUP($B52,'Conditions of people affected'!$C$6:$R$170,16,FALSE)</f>
        <v>3.8</v>
      </c>
      <c r="O52" s="234">
        <f>VLOOKUP($B52,'Conditions of people affected'!$C$6:$R$170,9,FALSE)</f>
        <v>3.6</v>
      </c>
      <c r="P52" s="234">
        <f>VLOOKUP($B52,'Conditions of people affected'!$C$6:$R$170,15,FALSE)</f>
        <v>4</v>
      </c>
      <c r="Q52" s="234">
        <f t="shared" si="9"/>
        <v>1.7</v>
      </c>
      <c r="R52" s="234">
        <f>VLOOKUP($B52,'Complexity of the crisis'!$C$6:$AN$170,22,FALSE)</f>
        <v>2.2999999999999998</v>
      </c>
      <c r="S52" s="234">
        <f>VLOOKUP($B52,'Complexity of the crisis'!$C$6:$AN$170,38,FALSE)</f>
        <v>1</v>
      </c>
      <c r="T52" s="133" t="str">
        <f>VLOOKUP(B52,Lists!$C$3:$E$163,3,FALSE)</f>
        <v>Africa</v>
      </c>
      <c r="U52" s="134" t="str">
        <f>VLOOKUP(B52,'INFORM Severity - hidden'!$C$5:$V$170,20,FALSE)</f>
        <v>2021-01-29</v>
      </c>
    </row>
    <row r="53" spans="1:21" s="210" customFormat="1" x14ac:dyDescent="0.35">
      <c r="A53" s="130" t="str">
        <f t="array" ref="A53">IFERROR(INDEX(Lists!$B$2:$B$153,SMALL(IF(Lists!$I$2:$I$153="Individual",ROW(Lists!$B$2:$B$153)),ROW(49:49))-1,1),"")</f>
        <v>Criminal Violence in Mexico</v>
      </c>
      <c r="B53" s="131" t="str">
        <f>VLOOKUP(A53,Lists!$B$2:$G$153,2,FALSE)</f>
        <v>MEX002</v>
      </c>
      <c r="C53" s="131" t="str">
        <f>VLOOKUP(B53,'INFORM Severity - hidden'!$C$5:$D$160,2,FALSE)</f>
        <v>Mexico</v>
      </c>
      <c r="D53" s="131" t="str">
        <f>VLOOKUP(A53,Lists!$B$2:$G$153,3,FALSE)</f>
        <v>MEX</v>
      </c>
      <c r="E53" s="132" t="str">
        <f>VLOOKUP(A53,Lists!$B$2:$G$153,5,FALSE)</f>
        <v>Other type of violence</v>
      </c>
      <c r="F53" s="232" t="str">
        <f t="shared" si="5"/>
        <v>x</v>
      </c>
      <c r="G53" s="129" t="str">
        <f t="shared" si="6"/>
        <v>x</v>
      </c>
      <c r="H53" s="129" t="str">
        <f t="shared" si="7"/>
        <v>x</v>
      </c>
      <c r="I53" s="233" t="str">
        <f>INDEX(Trends!$D$3:$D$404,MATCH(B53,Trends!$C$3:$C$404,0))</f>
        <v>-</v>
      </c>
      <c r="J53" s="129" t="str">
        <f>VLOOKUP($B53,Reliability!$A$3:$I$170,9,FALSE)</f>
        <v>Very Low</v>
      </c>
      <c r="K53" s="234">
        <f t="shared" si="8"/>
        <v>4.2</v>
      </c>
      <c r="L53" s="234">
        <f>VLOOKUP($B53,'Impact of the crisis'!$C$6:$N$170,12,FALSE)</f>
        <v>3.9</v>
      </c>
      <c r="M53" s="234">
        <f>VLOOKUP($B53,'Impact of the crisis'!$C$6:$AB$170,26,FALSE)</f>
        <v>4.4000000000000004</v>
      </c>
      <c r="N53" s="234" t="str">
        <f>VLOOKUP($B53,'Conditions of people affected'!$C$6:$R$170,16,FALSE)</f>
        <v>x</v>
      </c>
      <c r="O53" s="234" t="str">
        <f>VLOOKUP($B53,'Conditions of people affected'!$C$6:$R$170,9,FALSE)</f>
        <v>x</v>
      </c>
      <c r="P53" s="234" t="str">
        <f>VLOOKUP($B53,'Conditions of people affected'!$C$6:$R$170,15,FALSE)</f>
        <v>x</v>
      </c>
      <c r="Q53" s="234">
        <f t="shared" si="9"/>
        <v>2.9</v>
      </c>
      <c r="R53" s="234">
        <f>VLOOKUP($B53,'Complexity of the crisis'!$C$6:$AN$170,22,FALSE)</f>
        <v>3.2</v>
      </c>
      <c r="S53" s="234">
        <f>VLOOKUP($B53,'Complexity of the crisis'!$C$6:$AN$170,38,FALSE)</f>
        <v>2.5</v>
      </c>
      <c r="T53" s="133" t="str">
        <f>VLOOKUP(B53,Lists!$C$3:$E$163,3,FALSE)</f>
        <v>Americas</v>
      </c>
      <c r="U53" s="134" t="str">
        <f>VLOOKUP(B53,'INFORM Severity - hidden'!$C$5:$V$170,20,FALSE)</f>
        <v>2021-01-28</v>
      </c>
    </row>
    <row r="54" spans="1:21" s="210" customFormat="1" x14ac:dyDescent="0.35">
      <c r="A54" s="130" t="str">
        <f t="array" ref="A54">IFERROR(INDEX(Lists!$B$2:$B$153,SMALL(IF(Lists!$I$2:$I$153="Individual",ROW(Lists!$B$2:$B$153)),ROW(50:50))-1,1),"")</f>
        <v>Mixed Migration in Mexico</v>
      </c>
      <c r="B54" s="131" t="str">
        <f>VLOOKUP(A54,Lists!$B$2:$G$153,2,FALSE)</f>
        <v>MEX003</v>
      </c>
      <c r="C54" s="131" t="str">
        <f>VLOOKUP(B54,'INFORM Severity - hidden'!$C$5:$D$160,2,FALSE)</f>
        <v>Mexico</v>
      </c>
      <c r="D54" s="131" t="str">
        <f>VLOOKUP(A54,Lists!$B$2:$G$153,3,FALSE)</f>
        <v>MEX</v>
      </c>
      <c r="E54" s="132" t="str">
        <f>VLOOKUP(A54,Lists!$B$2:$G$153,5,FALSE)</f>
        <v>International displacement</v>
      </c>
      <c r="F54" s="232" t="str">
        <f t="shared" si="5"/>
        <v>x</v>
      </c>
      <c r="G54" s="129" t="str">
        <f t="shared" si="6"/>
        <v>x</v>
      </c>
      <c r="H54" s="129" t="str">
        <f t="shared" si="7"/>
        <v>x</v>
      </c>
      <c r="I54" s="233" t="str">
        <f>INDEX(Trends!$D$3:$D$404,MATCH(B54,Trends!$C$3:$C$404,0))</f>
        <v>-</v>
      </c>
      <c r="J54" s="129" t="str">
        <f>VLOOKUP($B54,Reliability!$A$3:$I$170,9,FALSE)</f>
        <v>Low</v>
      </c>
      <c r="K54" s="234">
        <f t="shared" si="8"/>
        <v>3.5</v>
      </c>
      <c r="L54" s="234">
        <f>VLOOKUP($B54,'Impact of the crisis'!$C$6:$N$170,12,FALSE)</f>
        <v>4.2</v>
      </c>
      <c r="M54" s="234">
        <f>VLOOKUP($B54,'Impact of the crisis'!$C$6:$AB$170,26,FALSE)</f>
        <v>3</v>
      </c>
      <c r="N54" s="234" t="str">
        <f>VLOOKUP($B54,'Conditions of people affected'!$C$6:$R$170,16,FALSE)</f>
        <v>x</v>
      </c>
      <c r="O54" s="234" t="str">
        <f>VLOOKUP($B54,'Conditions of people affected'!$C$6:$R$170,9,FALSE)</f>
        <v>x</v>
      </c>
      <c r="P54" s="234" t="str">
        <f>VLOOKUP($B54,'Conditions of people affected'!$C$6:$R$170,15,FALSE)</f>
        <v>x</v>
      </c>
      <c r="Q54" s="234">
        <f t="shared" si="9"/>
        <v>2.9</v>
      </c>
      <c r="R54" s="234">
        <f>VLOOKUP($B54,'Complexity of the crisis'!$C$6:$AN$170,22,FALSE)</f>
        <v>3.2</v>
      </c>
      <c r="S54" s="234">
        <f>VLOOKUP($B54,'Complexity of the crisis'!$C$6:$AN$170,38,FALSE)</f>
        <v>2.5</v>
      </c>
      <c r="T54" s="133" t="str">
        <f>VLOOKUP(B54,Lists!$C$3:$E$163,3,FALSE)</f>
        <v>Americas</v>
      </c>
      <c r="U54" s="134" t="str">
        <f>VLOOKUP(B54,'INFORM Severity - hidden'!$C$5:$V$170,20,FALSE)</f>
        <v>2021-01-28</v>
      </c>
    </row>
    <row r="55" spans="1:21" s="210" customFormat="1" x14ac:dyDescent="0.35">
      <c r="A55" s="130" t="str">
        <f t="array" ref="A55">IFERROR(INDEX(Lists!$B$2:$B$153,SMALL(IF(Lists!$I$2:$I$153="Individual",ROW(Lists!$B$2:$B$153)),ROW(51:51))-1,1),"")</f>
        <v>Complex crisis in Mali</v>
      </c>
      <c r="B55" s="131" t="str">
        <f>VLOOKUP(A55,Lists!$B$2:$G$153,2,FALSE)</f>
        <v>MLI001</v>
      </c>
      <c r="C55" s="131" t="str">
        <f>VLOOKUP(B55,'INFORM Severity - hidden'!$C$5:$D$160,2,FALSE)</f>
        <v>Mali</v>
      </c>
      <c r="D55" s="131" t="str">
        <f>VLOOKUP(A55,Lists!$B$2:$G$153,3,FALSE)</f>
        <v>MLI</v>
      </c>
      <c r="E55" s="132" t="str">
        <f>VLOOKUP(A55,Lists!$B$2:$G$153,5,FALSE)</f>
        <v>Complex crisis</v>
      </c>
      <c r="F55" s="232">
        <f t="shared" si="5"/>
        <v>4.0999999999999996</v>
      </c>
      <c r="G55" s="129">
        <f t="shared" si="6"/>
        <v>5</v>
      </c>
      <c r="H55" s="129" t="str">
        <f t="shared" si="7"/>
        <v>Very High</v>
      </c>
      <c r="I55" s="233" t="str">
        <f>INDEX(Trends!$D$3:$D$404,MATCH(B55,Trends!$C$3:$C$404,0))</f>
        <v>Increasing</v>
      </c>
      <c r="J55" s="129" t="str">
        <f>VLOOKUP($B55,Reliability!$A$3:$I$170,9,FALSE)</f>
        <v>High</v>
      </c>
      <c r="K55" s="234">
        <f t="shared" si="8"/>
        <v>4.0999999999999996</v>
      </c>
      <c r="L55" s="234">
        <f>VLOOKUP($B55,'Impact of the crisis'!$C$6:$N$170,12,FALSE)</f>
        <v>4.9000000000000004</v>
      </c>
      <c r="M55" s="234">
        <f>VLOOKUP($B55,'Impact of the crisis'!$C$6:$AB$170,26,FALSE)</f>
        <v>3.6</v>
      </c>
      <c r="N55" s="234">
        <f>VLOOKUP($B55,'Conditions of people affected'!$C$6:$R$170,16,FALSE)</f>
        <v>4.3</v>
      </c>
      <c r="O55" s="234">
        <f>VLOOKUP($B55,'Conditions of people affected'!$C$6:$R$170,9,FALSE)</f>
        <v>4.5999999999999996</v>
      </c>
      <c r="P55" s="234">
        <f>VLOOKUP($B55,'Conditions of people affected'!$C$6:$R$170,15,FALSE)</f>
        <v>4</v>
      </c>
      <c r="Q55" s="234">
        <f t="shared" si="9"/>
        <v>3.9</v>
      </c>
      <c r="R55" s="234">
        <f>VLOOKUP($B55,'Complexity of the crisis'!$C$6:$AN$170,22,FALSE)</f>
        <v>3.1</v>
      </c>
      <c r="S55" s="234">
        <f>VLOOKUP($B55,'Complexity of the crisis'!$C$6:$AN$170,38,FALSE)</f>
        <v>4.5</v>
      </c>
      <c r="T55" s="133" t="str">
        <f>VLOOKUP(B55,Lists!$C$3:$E$163,3,FALSE)</f>
        <v>Africa</v>
      </c>
      <c r="U55" s="134" t="str">
        <f>VLOOKUP(B55,'INFORM Severity - hidden'!$C$5:$V$170,20,FALSE)</f>
        <v>2021-03-26</v>
      </c>
    </row>
    <row r="56" spans="1:21" s="210" customFormat="1" x14ac:dyDescent="0.35">
      <c r="A56" s="130" t="str">
        <f t="array" ref="A56">IFERROR(INDEX(Lists!$B$2:$B$153,SMALL(IF(Lists!$I$2:$I$153="Individual",ROW(Lists!$B$2:$B$153)),ROW(52:52))-1,1),"")</f>
        <v>Rakhine Conflict</v>
      </c>
      <c r="B56" s="131" t="str">
        <f>VLOOKUP(A56,Lists!$B$2:$G$153,2,FALSE)</f>
        <v>MMR002</v>
      </c>
      <c r="C56" s="131" t="str">
        <f>VLOOKUP(B56,'INFORM Severity - hidden'!$C$5:$D$160,2,FALSE)</f>
        <v>Myanmar</v>
      </c>
      <c r="D56" s="131" t="str">
        <f>VLOOKUP(A56,Lists!$B$2:$G$153,3,FALSE)</f>
        <v>MMR</v>
      </c>
      <c r="E56" s="132" t="str">
        <f>VLOOKUP(A56,Lists!$B$2:$G$153,5,FALSE)</f>
        <v>Conflict</v>
      </c>
      <c r="F56" s="232">
        <f t="shared" si="5"/>
        <v>3.5</v>
      </c>
      <c r="G56" s="129">
        <f t="shared" si="6"/>
        <v>4</v>
      </c>
      <c r="H56" s="129" t="str">
        <f t="shared" si="7"/>
        <v>High</v>
      </c>
      <c r="I56" s="233" t="str">
        <f>INDEX(Trends!$D$3:$D$404,MATCH(B56,Trends!$C$3:$C$404,0))</f>
        <v>Stable</v>
      </c>
      <c r="J56" s="129" t="str">
        <f>VLOOKUP($B56,Reliability!$A$3:$I$170,9,FALSE)</f>
        <v>High</v>
      </c>
      <c r="K56" s="234">
        <f t="shared" si="8"/>
        <v>2.8</v>
      </c>
      <c r="L56" s="234">
        <f>VLOOKUP($B56,'Impact of the crisis'!$C$6:$N$170,12,FALSE)</f>
        <v>1.3</v>
      </c>
      <c r="M56" s="234">
        <f>VLOOKUP($B56,'Impact of the crisis'!$C$6:$AB$170,26,FALSE)</f>
        <v>3.4</v>
      </c>
      <c r="N56" s="234">
        <f>VLOOKUP($B56,'Conditions of people affected'!$C$6:$R$170,16,FALSE)</f>
        <v>3.6</v>
      </c>
      <c r="O56" s="234">
        <f>VLOOKUP($B56,'Conditions of people affected'!$C$6:$R$170,9,FALSE)</f>
        <v>3.2</v>
      </c>
      <c r="P56" s="234">
        <f>VLOOKUP($B56,'Conditions of people affected'!$C$6:$R$170,15,FALSE)</f>
        <v>4</v>
      </c>
      <c r="Q56" s="234">
        <f t="shared" si="9"/>
        <v>3.9</v>
      </c>
      <c r="R56" s="234">
        <f>VLOOKUP($B56,'Complexity of the crisis'!$C$6:$AN$170,22,FALSE)</f>
        <v>3.7</v>
      </c>
      <c r="S56" s="234">
        <f>VLOOKUP($B56,'Complexity of the crisis'!$C$6:$AN$170,38,FALSE)</f>
        <v>4</v>
      </c>
      <c r="T56" s="133" t="str">
        <f>VLOOKUP(B56,Lists!$C$3:$E$163,3,FALSE)</f>
        <v>Asia</v>
      </c>
      <c r="U56" s="134" t="str">
        <f>VLOOKUP(B56,'INFORM Severity - hidden'!$C$5:$V$170,20,FALSE)</f>
        <v>2021-06-28</v>
      </c>
    </row>
    <row r="57" spans="1:21" s="210" customFormat="1" x14ac:dyDescent="0.35">
      <c r="A57" s="130" t="str">
        <f t="array" ref="A57">IFERROR(INDEX(Lists!$B$2:$B$153,SMALL(IF(Lists!$I$2:$I$153="Individual",ROW(Lists!$B$2:$B$153)),ROW(53:53))-1,1),"")</f>
        <v>Kachin and Shan Conflict</v>
      </c>
      <c r="B57" s="131" t="str">
        <f>VLOOKUP(A57,Lists!$B$2:$G$153,2,FALSE)</f>
        <v>MMR003</v>
      </c>
      <c r="C57" s="131" t="str">
        <f>VLOOKUP(B57,'INFORM Severity - hidden'!$C$5:$D$160,2,FALSE)</f>
        <v>Myanmar</v>
      </c>
      <c r="D57" s="131" t="str">
        <f>VLOOKUP(A57,Lists!$B$2:$G$153,3,FALSE)</f>
        <v>MMR</v>
      </c>
      <c r="E57" s="132" t="str">
        <f>VLOOKUP(A57,Lists!$B$2:$G$153,5,FALSE)</f>
        <v>Conflict</v>
      </c>
      <c r="F57" s="232">
        <f t="shared" si="5"/>
        <v>3.1</v>
      </c>
      <c r="G57" s="129">
        <f t="shared" si="6"/>
        <v>4</v>
      </c>
      <c r="H57" s="129" t="str">
        <f t="shared" si="7"/>
        <v>High</v>
      </c>
      <c r="I57" s="233" t="str">
        <f>INDEX(Trends!$D$3:$D$404,MATCH(B57,Trends!$C$3:$C$404,0))</f>
        <v>Increasing</v>
      </c>
      <c r="J57" s="129" t="str">
        <f>VLOOKUP($B57,Reliability!$A$3:$I$170,9,FALSE)</f>
        <v>High</v>
      </c>
      <c r="K57" s="234">
        <f t="shared" si="8"/>
        <v>2.6</v>
      </c>
      <c r="L57" s="234">
        <f>VLOOKUP($B57,'Impact of the crisis'!$C$6:$N$170,12,FALSE)</f>
        <v>2.2999999999999998</v>
      </c>
      <c r="M57" s="234">
        <f>VLOOKUP($B57,'Impact of the crisis'!$C$6:$AB$170,26,FALSE)</f>
        <v>2.7</v>
      </c>
      <c r="N57" s="234">
        <f>VLOOKUP($B57,'Conditions of people affected'!$C$6:$R$170,16,FALSE)</f>
        <v>3.1</v>
      </c>
      <c r="O57" s="234">
        <f>VLOOKUP($B57,'Conditions of people affected'!$C$6:$R$170,9,FALSE)</f>
        <v>3.2</v>
      </c>
      <c r="P57" s="234">
        <f>VLOOKUP($B57,'Conditions of people affected'!$C$6:$R$170,15,FALSE)</f>
        <v>3</v>
      </c>
      <c r="Q57" s="234">
        <f t="shared" si="9"/>
        <v>3.6</v>
      </c>
      <c r="R57" s="234">
        <f>VLOOKUP($B57,'Complexity of the crisis'!$C$6:$AN$170,22,FALSE)</f>
        <v>3.7</v>
      </c>
      <c r="S57" s="234">
        <f>VLOOKUP($B57,'Complexity of the crisis'!$C$6:$AN$170,38,FALSE)</f>
        <v>3.5</v>
      </c>
      <c r="T57" s="133" t="str">
        <f>VLOOKUP(B57,Lists!$C$3:$E$163,3,FALSE)</f>
        <v>Asia</v>
      </c>
      <c r="U57" s="134" t="str">
        <f>VLOOKUP(B57,'INFORM Severity - hidden'!$C$5:$V$170,20,FALSE)</f>
        <v>2021-06-28</v>
      </c>
    </row>
    <row r="58" spans="1:21" s="210" customFormat="1" x14ac:dyDescent="0.35">
      <c r="A58" s="130" t="str">
        <f t="array" ref="A58">IFERROR(INDEX(Lists!$B$2:$B$153,SMALL(IF(Lists!$I$2:$I$153="Individual",ROW(Lists!$B$2:$B$153)),ROW(54:54))-1,1),"")</f>
        <v>Post-coup Violence in Myanmar</v>
      </c>
      <c r="B58" s="131" t="str">
        <f>VLOOKUP(A58,Lists!$B$2:$G$153,2,FALSE)</f>
        <v>MMR004</v>
      </c>
      <c r="C58" s="131" t="str">
        <f>VLOOKUP(B58,'INFORM Severity - hidden'!$C$5:$D$160,2,FALSE)</f>
        <v>Myanmar</v>
      </c>
      <c r="D58" s="131" t="str">
        <f>VLOOKUP(A58,Lists!$B$2:$G$153,3,FALSE)</f>
        <v>MMR</v>
      </c>
      <c r="E58" s="132" t="str">
        <f>VLOOKUP(A58,Lists!$B$2:$G$153,5,FALSE)</f>
        <v>Conflict</v>
      </c>
      <c r="F58" s="232">
        <f t="shared" si="5"/>
        <v>2.1</v>
      </c>
      <c r="G58" s="129">
        <f t="shared" si="6"/>
        <v>3</v>
      </c>
      <c r="H58" s="129" t="str">
        <f t="shared" si="7"/>
        <v>Medium</v>
      </c>
      <c r="I58" s="233" t="str">
        <f>INDEX(Trends!$D$3:$D$404,MATCH(B58,Trends!$C$3:$C$404,0))</f>
        <v>-</v>
      </c>
      <c r="J58" s="129" t="str">
        <f>VLOOKUP($B58,Reliability!$A$3:$I$170,9,FALSE)</f>
        <v>High</v>
      </c>
      <c r="K58" s="234">
        <f t="shared" si="8"/>
        <v>3</v>
      </c>
      <c r="L58" s="234">
        <f>VLOOKUP($B58,'Impact of the crisis'!$C$6:$N$170,12,FALSE)</f>
        <v>2.9</v>
      </c>
      <c r="M58" s="234">
        <f>VLOOKUP($B58,'Impact of the crisis'!$C$6:$AB$170,26,FALSE)</f>
        <v>3</v>
      </c>
      <c r="N58" s="234">
        <f>VLOOKUP($B58,'Conditions of people affected'!$C$6:$R$170,16,FALSE)</f>
        <v>0.5</v>
      </c>
      <c r="O58" s="234">
        <f>VLOOKUP($B58,'Conditions of people affected'!$C$6:$R$170,9,FALSE)</f>
        <v>0</v>
      </c>
      <c r="P58" s="234">
        <f>VLOOKUP($B58,'Conditions of people affected'!$C$6:$R$170,15,FALSE)</f>
        <v>1</v>
      </c>
      <c r="Q58" s="234">
        <f t="shared" si="9"/>
        <v>3.4</v>
      </c>
      <c r="R58" s="234">
        <f>VLOOKUP($B58,'Complexity of the crisis'!$C$6:$AN$170,22,FALSE)</f>
        <v>3.7</v>
      </c>
      <c r="S58" s="234">
        <f>VLOOKUP($B58,'Complexity of the crisis'!$C$6:$AN$170,38,FALSE)</f>
        <v>3</v>
      </c>
      <c r="T58" s="133" t="str">
        <f>VLOOKUP(B58,Lists!$C$3:$E$163,3,FALSE)</f>
        <v>Asia</v>
      </c>
      <c r="U58" s="134" t="str">
        <f>VLOOKUP(B58,'INFORM Severity - hidden'!$C$5:$V$170,20,FALSE)</f>
        <v>2021-06-23</v>
      </c>
    </row>
    <row r="59" spans="1:21" s="210" customFormat="1" x14ac:dyDescent="0.35">
      <c r="A59" s="130" t="str">
        <f t="array" ref="A59">IFERROR(INDEX(Lists!$B$2:$B$153,SMALL(IF(Lists!$I$2:$I$153="Individual",ROW(Lists!$B$2:$B$153)),ROW(55:55))-1,1),"")</f>
        <v>Complex crisis in Mozambique</v>
      </c>
      <c r="B59" s="131" t="str">
        <f>VLOOKUP(A59,Lists!$B$2:$G$153,2,FALSE)</f>
        <v>MOZ001</v>
      </c>
      <c r="C59" s="131" t="str">
        <f>VLOOKUP(B59,'INFORM Severity - hidden'!$C$5:$D$160,2,FALSE)</f>
        <v>Mozambique</v>
      </c>
      <c r="D59" s="131" t="str">
        <f>VLOOKUP(A59,Lists!$B$2:$G$153,3,FALSE)</f>
        <v>MOZ</v>
      </c>
      <c r="E59" s="132" t="str">
        <f>VLOOKUP(A59,Lists!$B$2:$G$153,5,FALSE)</f>
        <v>Complex crisis</v>
      </c>
      <c r="F59" s="232">
        <f t="shared" si="5"/>
        <v>3.6</v>
      </c>
      <c r="G59" s="129">
        <f t="shared" si="6"/>
        <v>4</v>
      </c>
      <c r="H59" s="129" t="str">
        <f t="shared" si="7"/>
        <v>High</v>
      </c>
      <c r="I59" s="233" t="str">
        <f>INDEX(Trends!$D$3:$D$404,MATCH(B59,Trends!$C$3:$C$404,0))</f>
        <v>Stable</v>
      </c>
      <c r="J59" s="129" t="str">
        <f>VLOOKUP($B59,Reliability!$A$3:$I$170,9,FALSE)</f>
        <v>High</v>
      </c>
      <c r="K59" s="234">
        <f t="shared" si="8"/>
        <v>4</v>
      </c>
      <c r="L59" s="234">
        <f>VLOOKUP($B59,'Impact of the crisis'!$C$6:$N$170,12,FALSE)</f>
        <v>4.5</v>
      </c>
      <c r="M59" s="234">
        <f>VLOOKUP($B59,'Impact of the crisis'!$C$6:$AB$170,26,FALSE)</f>
        <v>3.7</v>
      </c>
      <c r="N59" s="234">
        <f>VLOOKUP($B59,'Conditions of people affected'!$C$6:$R$170,16,FALSE)</f>
        <v>3.5</v>
      </c>
      <c r="O59" s="234">
        <f>VLOOKUP($B59,'Conditions of people affected'!$C$6:$R$170,9,FALSE)</f>
        <v>4</v>
      </c>
      <c r="P59" s="234">
        <f>VLOOKUP($B59,'Conditions of people affected'!$C$6:$R$170,15,FALSE)</f>
        <v>3</v>
      </c>
      <c r="Q59" s="234">
        <f t="shared" si="9"/>
        <v>3.3</v>
      </c>
      <c r="R59" s="234">
        <f>VLOOKUP($B59,'Complexity of the crisis'!$C$6:$AN$170,22,FALSE)</f>
        <v>3.5</v>
      </c>
      <c r="S59" s="234">
        <f>VLOOKUP($B59,'Complexity of the crisis'!$C$6:$AN$170,38,FALSE)</f>
        <v>3</v>
      </c>
      <c r="T59" s="133" t="str">
        <f>VLOOKUP(B59,Lists!$C$3:$E$163,3,FALSE)</f>
        <v>Africa</v>
      </c>
      <c r="U59" s="134" t="str">
        <f>VLOOKUP(B59,'INFORM Severity - hidden'!$C$5:$V$170,20,FALSE)</f>
        <v>2021-02-26</v>
      </c>
    </row>
    <row r="60" spans="1:21" s="210" customFormat="1" x14ac:dyDescent="0.35">
      <c r="A60" s="130" t="str">
        <f t="array" ref="A60">IFERROR(INDEX(Lists!$B$2:$B$153,SMALL(IF(Lists!$I$2:$I$153="Individual",ROW(Lists!$B$2:$B$153)),ROW(56:56))-1,1),"")</f>
        <v>Cabo Delgado Islamist Insurgency</v>
      </c>
      <c r="B60" s="131" t="str">
        <f>VLOOKUP(A60,Lists!$B$2:$G$153,2,FALSE)</f>
        <v>MOZ004</v>
      </c>
      <c r="C60" s="131" t="str">
        <f>VLOOKUP(B60,'INFORM Severity - hidden'!$C$5:$D$160,2,FALSE)</f>
        <v>Mozambique</v>
      </c>
      <c r="D60" s="131" t="str">
        <f>VLOOKUP(A60,Lists!$B$2:$G$153,3,FALSE)</f>
        <v>MOZ</v>
      </c>
      <c r="E60" s="132" t="str">
        <f>VLOOKUP(A60,Lists!$B$2:$G$153,5,FALSE)</f>
        <v>Other type of violence</v>
      </c>
      <c r="F60" s="232">
        <f t="shared" si="5"/>
        <v>3.4</v>
      </c>
      <c r="G60" s="129">
        <f t="shared" si="6"/>
        <v>4</v>
      </c>
      <c r="H60" s="129" t="str">
        <f t="shared" si="7"/>
        <v>High</v>
      </c>
      <c r="I60" s="233" t="str">
        <f>INDEX(Trends!$D$3:$D$404,MATCH(B60,Trends!$C$3:$C$404,0))</f>
        <v>Stable</v>
      </c>
      <c r="J60" s="129" t="str">
        <f>VLOOKUP($B60,Reliability!$A$3:$I$170,9,FALSE)</f>
        <v>Medium</v>
      </c>
      <c r="K60" s="234">
        <f t="shared" si="8"/>
        <v>3.5</v>
      </c>
      <c r="L60" s="234">
        <f>VLOOKUP($B60,'Impact of the crisis'!$C$6:$N$170,12,FALSE)</f>
        <v>2.2999999999999998</v>
      </c>
      <c r="M60" s="234">
        <f>VLOOKUP($B60,'Impact of the crisis'!$C$6:$AB$170,26,FALSE)</f>
        <v>3.9</v>
      </c>
      <c r="N60" s="234">
        <f>VLOOKUP($B60,'Conditions of people affected'!$C$6:$R$170,16,FALSE)</f>
        <v>3.35</v>
      </c>
      <c r="O60" s="234">
        <f>VLOOKUP($B60,'Conditions of people affected'!$C$6:$R$170,9,FALSE)</f>
        <v>3.7</v>
      </c>
      <c r="P60" s="234">
        <f>VLOOKUP($B60,'Conditions of people affected'!$C$6:$R$170,15,FALSE)</f>
        <v>3</v>
      </c>
      <c r="Q60" s="234">
        <f t="shared" si="9"/>
        <v>3.5</v>
      </c>
      <c r="R60" s="234">
        <f>VLOOKUP($B60,'Complexity of the crisis'!$C$6:$AN$170,22,FALSE)</f>
        <v>3.5</v>
      </c>
      <c r="S60" s="234">
        <f>VLOOKUP($B60,'Complexity of the crisis'!$C$6:$AN$170,38,FALSE)</f>
        <v>3.5</v>
      </c>
      <c r="T60" s="133" t="str">
        <f>VLOOKUP(B60,Lists!$C$3:$E$163,3,FALSE)</f>
        <v>Africa</v>
      </c>
      <c r="U60" s="134" t="str">
        <f>VLOOKUP(B60,'INFORM Severity - hidden'!$C$5:$V$170,20,FALSE)</f>
        <v>2021-02-26</v>
      </c>
    </row>
    <row r="61" spans="1:21" s="210" customFormat="1" x14ac:dyDescent="0.35">
      <c r="A61" s="130" t="str">
        <f t="array" ref="A61">IFERROR(INDEX(Lists!$B$2:$B$153,SMALL(IF(Lists!$I$2:$I$153="Individual",ROW(Lists!$B$2:$B$153)),ROW(57:57))-1,1),"")</f>
        <v>Food Security Crisis in Mozambique</v>
      </c>
      <c r="B61" s="131" t="str">
        <f>VLOOKUP(A61,Lists!$B$2:$G$153,2,FALSE)</f>
        <v>MOZ006</v>
      </c>
      <c r="C61" s="131" t="str">
        <f>VLOOKUP(B61,'INFORM Severity - hidden'!$C$5:$D$160,2,FALSE)</f>
        <v>Mozambique</v>
      </c>
      <c r="D61" s="131" t="str">
        <f>VLOOKUP(A61,Lists!$B$2:$G$153,3,FALSE)</f>
        <v>MOZ</v>
      </c>
      <c r="E61" s="132" t="str">
        <f>VLOOKUP(A61,Lists!$B$2:$G$153,5,FALSE)</f>
        <v>Food Security</v>
      </c>
      <c r="F61" s="232">
        <f t="shared" si="5"/>
        <v>3.3</v>
      </c>
      <c r="G61" s="129">
        <f t="shared" si="6"/>
        <v>4</v>
      </c>
      <c r="H61" s="129" t="str">
        <f t="shared" si="7"/>
        <v>High</v>
      </c>
      <c r="I61" s="233" t="str">
        <f>INDEX(Trends!$D$3:$D$404,MATCH(B61,Trends!$C$3:$C$404,0))</f>
        <v>Stable</v>
      </c>
      <c r="J61" s="129" t="str">
        <f>VLOOKUP($B61,Reliability!$A$3:$I$170,9,FALSE)</f>
        <v>Medium</v>
      </c>
      <c r="K61" s="234">
        <f t="shared" si="8"/>
        <v>3.4</v>
      </c>
      <c r="L61" s="234">
        <f>VLOOKUP($B61,'Impact of the crisis'!$C$6:$N$170,12,FALSE)</f>
        <v>4.4000000000000004</v>
      </c>
      <c r="M61" s="234">
        <f>VLOOKUP($B61,'Impact of the crisis'!$C$6:$AB$170,26,FALSE)</f>
        <v>2.8</v>
      </c>
      <c r="N61" s="234">
        <f>VLOOKUP($B61,'Conditions of people affected'!$C$6:$R$170,16,FALSE)</f>
        <v>3.55</v>
      </c>
      <c r="O61" s="234">
        <f>VLOOKUP($B61,'Conditions of people affected'!$C$6:$R$170,9,FALSE)</f>
        <v>4.0999999999999996</v>
      </c>
      <c r="P61" s="234">
        <f>VLOOKUP($B61,'Conditions of people affected'!$C$6:$R$170,15,FALSE)</f>
        <v>3</v>
      </c>
      <c r="Q61" s="234">
        <f t="shared" si="9"/>
        <v>2.8</v>
      </c>
      <c r="R61" s="234">
        <f>VLOOKUP($B61,'Complexity of the crisis'!$C$6:$AN$170,22,FALSE)</f>
        <v>3.5</v>
      </c>
      <c r="S61" s="234">
        <f>VLOOKUP($B61,'Complexity of the crisis'!$C$6:$AN$170,38,FALSE)</f>
        <v>2</v>
      </c>
      <c r="T61" s="133" t="str">
        <f>VLOOKUP(B61,Lists!$C$3:$E$163,3,FALSE)</f>
        <v>Africa</v>
      </c>
      <c r="U61" s="134" t="str">
        <f>VLOOKUP(B61,'INFORM Severity - hidden'!$C$5:$V$170,20,FALSE)</f>
        <v>2021-02-26</v>
      </c>
    </row>
    <row r="62" spans="1:21" s="210" customFormat="1" x14ac:dyDescent="0.35">
      <c r="A62" s="130" t="str">
        <f t="array" ref="A62">IFERROR(INDEX(Lists!$B$2:$B$153,SMALL(IF(Lists!$I$2:$I$153="Individual",ROW(Lists!$B$2:$B$153)),ROW(58:58))-1,1),"")</f>
        <v>Tropical Cyclone Eloise in Mozambique</v>
      </c>
      <c r="B62" s="131" t="str">
        <f>VLOOKUP(A62,Lists!$B$2:$G$153,2,FALSE)</f>
        <v>MOZ007</v>
      </c>
      <c r="C62" s="131" t="str">
        <f>VLOOKUP(B62,'INFORM Severity - hidden'!$C$5:$D$160,2,FALSE)</f>
        <v>Mozambique</v>
      </c>
      <c r="D62" s="131" t="str">
        <f>VLOOKUP(A62,Lists!$B$2:$G$153,3,FALSE)</f>
        <v>MOZ</v>
      </c>
      <c r="E62" s="132" t="str">
        <f>VLOOKUP(A62,Lists!$B$2:$G$153,5,FALSE)</f>
        <v>Tropical cyclone</v>
      </c>
      <c r="F62" s="232">
        <f t="shared" si="5"/>
        <v>2.2000000000000002</v>
      </c>
      <c r="G62" s="129">
        <f t="shared" si="6"/>
        <v>3</v>
      </c>
      <c r="H62" s="129" t="str">
        <f t="shared" si="7"/>
        <v>Medium</v>
      </c>
      <c r="I62" s="233" t="str">
        <f>INDEX(Trends!$D$3:$D$404,MATCH(B62,Trends!$C$3:$C$404,0))</f>
        <v>Stable</v>
      </c>
      <c r="J62" s="129" t="str">
        <f>VLOOKUP($B62,Reliability!$A$3:$I$170,9,FALSE)</f>
        <v>High</v>
      </c>
      <c r="K62" s="234">
        <f t="shared" si="8"/>
        <v>2.2000000000000002</v>
      </c>
      <c r="L62" s="234">
        <f>VLOOKUP($B62,'Impact of the crisis'!$C$6:$N$170,12,FALSE)</f>
        <v>3.1</v>
      </c>
      <c r="M62" s="234">
        <f>VLOOKUP($B62,'Impact of the crisis'!$C$6:$AB$170,26,FALSE)</f>
        <v>1.6</v>
      </c>
      <c r="N62" s="234">
        <f>VLOOKUP($B62,'Conditions of people affected'!$C$6:$R$170,16,FALSE)</f>
        <v>1.7</v>
      </c>
      <c r="O62" s="234">
        <f>VLOOKUP($B62,'Conditions of people affected'!$C$6:$R$170,9,FALSE)</f>
        <v>2.4</v>
      </c>
      <c r="P62" s="234">
        <f>VLOOKUP($B62,'Conditions of people affected'!$C$6:$R$170,15,FALSE)</f>
        <v>1</v>
      </c>
      <c r="Q62" s="234">
        <f t="shared" si="9"/>
        <v>3</v>
      </c>
      <c r="R62" s="234">
        <f>VLOOKUP($B62,'Complexity of the crisis'!$C$6:$AN$170,22,FALSE)</f>
        <v>3.5</v>
      </c>
      <c r="S62" s="234">
        <f>VLOOKUP($B62,'Complexity of the crisis'!$C$6:$AN$170,38,FALSE)</f>
        <v>2.5</v>
      </c>
      <c r="T62" s="133" t="str">
        <f>VLOOKUP(B62,Lists!$C$3:$E$163,3,FALSE)</f>
        <v>Africa</v>
      </c>
      <c r="U62" s="134" t="str">
        <f>VLOOKUP(B62,'INFORM Severity - hidden'!$C$5:$V$170,20,FALSE)</f>
        <v>2021-02-26</v>
      </c>
    </row>
    <row r="63" spans="1:21" s="210" customFormat="1" x14ac:dyDescent="0.35">
      <c r="A63" s="130" t="str">
        <f t="array" ref="A63">IFERROR(INDEX(Lists!$B$2:$B$153,SMALL(IF(Lists!$I$2:$I$153="Individual",ROW(Lists!$B$2:$B$153)),ROW(59:59))-1,1),"")</f>
        <v>Refugees from Mali in Mauritania</v>
      </c>
      <c r="B63" s="131" t="str">
        <f>VLOOKUP(A63,Lists!$B$2:$G$153,2,FALSE)</f>
        <v>MRT002</v>
      </c>
      <c r="C63" s="131" t="str">
        <f>VLOOKUP(B63,'INFORM Severity - hidden'!$C$5:$D$160,2,FALSE)</f>
        <v>Mauritania</v>
      </c>
      <c r="D63" s="131" t="str">
        <f>VLOOKUP(A63,Lists!$B$2:$G$153,3,FALSE)</f>
        <v>MRT</v>
      </c>
      <c r="E63" s="132" t="str">
        <f>VLOOKUP(A63,Lists!$B$2:$G$153,5,FALSE)</f>
        <v>International displacement</v>
      </c>
      <c r="F63" s="232">
        <f t="shared" si="5"/>
        <v>2.2000000000000002</v>
      </c>
      <c r="G63" s="129">
        <f t="shared" si="6"/>
        <v>3</v>
      </c>
      <c r="H63" s="129" t="str">
        <f t="shared" si="7"/>
        <v>Medium</v>
      </c>
      <c r="I63" s="233" t="str">
        <f>INDEX(Trends!$D$3:$D$404,MATCH(B63,Trends!$C$3:$C$404,0))</f>
        <v>Stable</v>
      </c>
      <c r="J63" s="129" t="str">
        <f>VLOOKUP($B63,Reliability!$A$3:$I$170,9,FALSE)</f>
        <v>Low</v>
      </c>
      <c r="K63" s="234">
        <f t="shared" si="8"/>
        <v>2.4</v>
      </c>
      <c r="L63" s="234">
        <f>VLOOKUP($B63,'Impact of the crisis'!$C$6:$N$170,12,FALSE)</f>
        <v>0</v>
      </c>
      <c r="M63" s="234">
        <f>VLOOKUP($B63,'Impact of the crisis'!$C$6:$AB$170,26,FALSE)</f>
        <v>3.2</v>
      </c>
      <c r="N63" s="234">
        <f>VLOOKUP($B63,'Conditions of people affected'!$C$6:$R$170,16,FALSE)</f>
        <v>2.15</v>
      </c>
      <c r="O63" s="234">
        <f>VLOOKUP($B63,'Conditions of people affected'!$C$6:$R$170,9,FALSE)</f>
        <v>1.3</v>
      </c>
      <c r="P63" s="234">
        <f>VLOOKUP($B63,'Conditions of people affected'!$C$6:$R$170,15,FALSE)</f>
        <v>3</v>
      </c>
      <c r="Q63" s="234">
        <f t="shared" si="9"/>
        <v>2.1</v>
      </c>
      <c r="R63" s="234">
        <f>VLOOKUP($B63,'Complexity of the crisis'!$C$6:$AN$170,22,FALSE)</f>
        <v>2.6</v>
      </c>
      <c r="S63" s="234">
        <f>VLOOKUP($B63,'Complexity of the crisis'!$C$6:$AN$170,38,FALSE)</f>
        <v>1.5</v>
      </c>
      <c r="T63" s="133" t="str">
        <f>VLOOKUP(B63,Lists!$C$3:$E$163,3,FALSE)</f>
        <v>Africa</v>
      </c>
      <c r="U63" s="134" t="str">
        <f>VLOOKUP(B63,'INFORM Severity - hidden'!$C$5:$V$170,20,FALSE)</f>
        <v>2021-02-11</v>
      </c>
    </row>
    <row r="64" spans="1:21" s="210" customFormat="1" x14ac:dyDescent="0.35">
      <c r="A64" s="130" t="str">
        <f t="array" ref="A64">IFERROR(INDEX(Lists!$B$2:$B$153,SMALL(IF(Lists!$I$2:$I$153="Individual",ROW(Lists!$B$2:$B$153)),ROW(60:60))-1,1),"")</f>
        <v>Food Security in Mauritania</v>
      </c>
      <c r="B64" s="131" t="str">
        <f>VLOOKUP(A64,Lists!$B$2:$G$153,2,FALSE)</f>
        <v>MRT003</v>
      </c>
      <c r="C64" s="131" t="str">
        <f>VLOOKUP(B64,'INFORM Severity - hidden'!$C$5:$D$160,2,FALSE)</f>
        <v>Mauritania</v>
      </c>
      <c r="D64" s="131" t="str">
        <f>VLOOKUP(A64,Lists!$B$2:$G$153,3,FALSE)</f>
        <v>MRT</v>
      </c>
      <c r="E64" s="132" t="str">
        <f>VLOOKUP(A64,Lists!$B$2:$G$153,5,FALSE)</f>
        <v>Drought</v>
      </c>
      <c r="F64" s="232">
        <f t="shared" si="5"/>
        <v>2.8</v>
      </c>
      <c r="G64" s="129">
        <f t="shared" si="6"/>
        <v>3</v>
      </c>
      <c r="H64" s="129" t="str">
        <f t="shared" si="7"/>
        <v>Medium</v>
      </c>
      <c r="I64" s="233" t="str">
        <f>INDEX(Trends!$D$3:$D$404,MATCH(B64,Trends!$C$3:$C$404,0))</f>
        <v>Stable</v>
      </c>
      <c r="J64" s="129" t="str">
        <f>VLOOKUP($B64,Reliability!$A$3:$I$170,9,FALSE)</f>
        <v>Low</v>
      </c>
      <c r="K64" s="234">
        <f t="shared" si="8"/>
        <v>3.2</v>
      </c>
      <c r="L64" s="234">
        <f>VLOOKUP($B64,'Impact of the crisis'!$C$6:$N$170,12,FALSE)</f>
        <v>4.4000000000000004</v>
      </c>
      <c r="M64" s="234">
        <f>VLOOKUP($B64,'Impact of the crisis'!$C$6:$AB$170,26,FALSE)</f>
        <v>2.2999999999999998</v>
      </c>
      <c r="N64" s="234">
        <f>VLOOKUP($B64,'Conditions of people affected'!$C$6:$R$170,16,FALSE)</f>
        <v>2.9</v>
      </c>
      <c r="O64" s="234">
        <f>VLOOKUP($B64,'Conditions of people affected'!$C$6:$R$170,9,FALSE)</f>
        <v>2.8</v>
      </c>
      <c r="P64" s="234">
        <f>VLOOKUP($B64,'Conditions of people affected'!$C$6:$R$170,15,FALSE)</f>
        <v>3</v>
      </c>
      <c r="Q64" s="234">
        <f t="shared" si="9"/>
        <v>2.2999999999999998</v>
      </c>
      <c r="R64" s="234">
        <f>VLOOKUP($B64,'Complexity of the crisis'!$C$6:$AN$170,22,FALSE)</f>
        <v>2.6</v>
      </c>
      <c r="S64" s="234">
        <f>VLOOKUP($B64,'Complexity of the crisis'!$C$6:$AN$170,38,FALSE)</f>
        <v>2</v>
      </c>
      <c r="T64" s="133" t="str">
        <f>VLOOKUP(B64,Lists!$C$3:$E$163,3,FALSE)</f>
        <v>Africa</v>
      </c>
      <c r="U64" s="134" t="str">
        <f>VLOOKUP(B64,'INFORM Severity - hidden'!$C$5:$V$170,20,FALSE)</f>
        <v>2021-02-11</v>
      </c>
    </row>
    <row r="65" spans="1:21" s="210" customFormat="1" x14ac:dyDescent="0.35">
      <c r="A65" s="130" t="str">
        <f t="array" ref="A65">IFERROR(INDEX(Lists!$B$2:$B$153,SMALL(IF(Lists!$I$2:$I$153="Individual",ROW(Lists!$B$2:$B$153)),ROW(61:61))-1,1),"")</f>
        <v>Complex crisis in Malawi</v>
      </c>
      <c r="B65" s="131" t="str">
        <f>VLOOKUP(A65,Lists!$B$2:$G$153,2,FALSE)</f>
        <v>MWI002</v>
      </c>
      <c r="C65" s="131" t="str">
        <f>VLOOKUP(B65,'INFORM Severity - hidden'!$C$5:$D$160,2,FALSE)</f>
        <v>Malawi</v>
      </c>
      <c r="D65" s="131" t="str">
        <f>VLOOKUP(A65,Lists!$B$2:$G$153,3,FALSE)</f>
        <v>MWI</v>
      </c>
      <c r="E65" s="132" t="str">
        <f>VLOOKUP(A65,Lists!$B$2:$G$153,5,FALSE)</f>
        <v>Complex crisis</v>
      </c>
      <c r="F65" s="232">
        <f t="shared" si="5"/>
        <v>2.8</v>
      </c>
      <c r="G65" s="129">
        <f t="shared" si="6"/>
        <v>3</v>
      </c>
      <c r="H65" s="129" t="str">
        <f t="shared" si="7"/>
        <v>Medium</v>
      </c>
      <c r="I65" s="233" t="str">
        <f>INDEX(Trends!$D$3:$D$404,MATCH(B65,Trends!$C$3:$C$404,0))</f>
        <v>Stable</v>
      </c>
      <c r="J65" s="129" t="str">
        <f>VLOOKUP($B65,Reliability!$A$3:$I$170,9,FALSE)</f>
        <v>Medium</v>
      </c>
      <c r="K65" s="234">
        <f t="shared" si="8"/>
        <v>3.1</v>
      </c>
      <c r="L65" s="234">
        <f>VLOOKUP($B65,'Impact of the crisis'!$C$6:$N$170,12,FALSE)</f>
        <v>4.3</v>
      </c>
      <c r="M65" s="234">
        <f>VLOOKUP($B65,'Impact of the crisis'!$C$6:$AB$170,26,FALSE)</f>
        <v>2.2000000000000002</v>
      </c>
      <c r="N65" s="234">
        <f>VLOOKUP($B65,'Conditions of people affected'!$C$6:$R$170,16,FALSE)</f>
        <v>3.5</v>
      </c>
      <c r="O65" s="234">
        <f>VLOOKUP($B65,'Conditions of people affected'!$C$6:$R$170,9,FALSE)</f>
        <v>4</v>
      </c>
      <c r="P65" s="234">
        <f>VLOOKUP($B65,'Conditions of people affected'!$C$6:$R$170,15,FALSE)</f>
        <v>3</v>
      </c>
      <c r="Q65" s="234">
        <f t="shared" si="9"/>
        <v>1.5</v>
      </c>
      <c r="R65" s="234">
        <f>VLOOKUP($B65,'Complexity of the crisis'!$C$6:$AN$170,22,FALSE)</f>
        <v>2</v>
      </c>
      <c r="S65" s="234">
        <f>VLOOKUP($B65,'Complexity of the crisis'!$C$6:$AN$170,38,FALSE)</f>
        <v>1</v>
      </c>
      <c r="T65" s="133" t="str">
        <f>VLOOKUP(B65,Lists!$C$3:$E$163,3,FALSE)</f>
        <v>Africa</v>
      </c>
      <c r="U65" s="134" t="str">
        <f>VLOOKUP(B65,'INFORM Severity - hidden'!$C$5:$V$170,20,FALSE)</f>
        <v>2021-01-29</v>
      </c>
    </row>
    <row r="66" spans="1:21" s="210" customFormat="1" x14ac:dyDescent="0.35">
      <c r="A66" s="130" t="str">
        <f t="array" ref="A66">IFERROR(INDEX(Lists!$B$2:$B$153,SMALL(IF(Lists!$I$2:$I$153="Individual",ROW(Lists!$B$2:$B$153)),ROW(62:62))-1,1),"")</f>
        <v>International Refugees in Malaysia</v>
      </c>
      <c r="B66" s="131" t="str">
        <f>VLOOKUP(A66,Lists!$B$2:$G$153,2,FALSE)</f>
        <v>MYS001</v>
      </c>
      <c r="C66" s="131" t="str">
        <f>VLOOKUP(B66,'INFORM Severity - hidden'!$C$5:$D$160,2,FALSE)</f>
        <v>Malaysia</v>
      </c>
      <c r="D66" s="131" t="str">
        <f>VLOOKUP(A66,Lists!$B$2:$G$153,3,FALSE)</f>
        <v>MYS</v>
      </c>
      <c r="E66" s="132" t="str">
        <f>VLOOKUP(A66,Lists!$B$2:$G$153,5,FALSE)</f>
        <v>International displacement</v>
      </c>
      <c r="F66" s="232">
        <f t="shared" si="5"/>
        <v>1.7</v>
      </c>
      <c r="G66" s="129">
        <f t="shared" si="6"/>
        <v>2</v>
      </c>
      <c r="H66" s="129" t="str">
        <f t="shared" si="7"/>
        <v>Low</v>
      </c>
      <c r="I66" s="233" t="str">
        <f>INDEX(Trends!$D$3:$D$404,MATCH(B66,Trends!$C$3:$C$404,0))</f>
        <v>Stable</v>
      </c>
      <c r="J66" s="129" t="str">
        <f>VLOOKUP($B66,Reliability!$A$3:$I$170,9,FALSE)</f>
        <v>High</v>
      </c>
      <c r="K66" s="234">
        <f t="shared" si="8"/>
        <v>1.5</v>
      </c>
      <c r="L66" s="234">
        <f>VLOOKUP($B66,'Impact of the crisis'!$C$6:$N$170,12,FALSE)</f>
        <v>1</v>
      </c>
      <c r="M66" s="234">
        <f>VLOOKUP($B66,'Impact of the crisis'!$C$6:$AB$170,26,FALSE)</f>
        <v>1.8</v>
      </c>
      <c r="N66" s="234">
        <f>VLOOKUP($B66,'Conditions of people affected'!$C$6:$R$170,16,FALSE)</f>
        <v>1.55</v>
      </c>
      <c r="O66" s="234">
        <f>VLOOKUP($B66,'Conditions of people affected'!$C$6:$R$170,9,FALSE)</f>
        <v>2.1</v>
      </c>
      <c r="P66" s="234">
        <f>VLOOKUP($B66,'Conditions of people affected'!$C$6:$R$170,15,FALSE)</f>
        <v>1</v>
      </c>
      <c r="Q66" s="234">
        <f t="shared" si="9"/>
        <v>2</v>
      </c>
      <c r="R66" s="234">
        <f>VLOOKUP($B66,'Complexity of the crisis'!$C$6:$AN$170,22,FALSE)</f>
        <v>1.9</v>
      </c>
      <c r="S66" s="234">
        <f>VLOOKUP($B66,'Complexity of the crisis'!$C$6:$AN$170,38,FALSE)</f>
        <v>2</v>
      </c>
      <c r="T66" s="133" t="str">
        <f>VLOOKUP(B66,Lists!$C$3:$E$163,3,FALSE)</f>
        <v>Asia</v>
      </c>
      <c r="U66" s="134" t="str">
        <f>VLOOKUP(B66,'INFORM Severity - hidden'!$C$5:$V$170,20,FALSE)</f>
        <v>2021-06-27</v>
      </c>
    </row>
    <row r="67" spans="1:21" s="210" customFormat="1" x14ac:dyDescent="0.35">
      <c r="A67" s="130" t="str">
        <f t="array" ref="A67">IFERROR(INDEX(Lists!$B$2:$B$153,SMALL(IF(Lists!$I$2:$I$153="Individual",ROW(Lists!$B$2:$B$153)),ROW(63:63))-1,1),"")</f>
        <v>Food Security Crisis in Namibia</v>
      </c>
      <c r="B67" s="131" t="str">
        <f>VLOOKUP(A67,Lists!$B$2:$G$153,2,FALSE)</f>
        <v>NAM002</v>
      </c>
      <c r="C67" s="131" t="str">
        <f>VLOOKUP(B67,'INFORM Severity - hidden'!$C$5:$D$160,2,FALSE)</f>
        <v>Namibia</v>
      </c>
      <c r="D67" s="131" t="str">
        <f>VLOOKUP(A67,Lists!$B$2:$G$153,3,FALSE)</f>
        <v>NAM</v>
      </c>
      <c r="E67" s="132" t="str">
        <f>VLOOKUP(A67,Lists!$B$2:$G$153,5,FALSE)</f>
        <v>Food Security</v>
      </c>
      <c r="F67" s="232">
        <f t="shared" si="5"/>
        <v>2.1</v>
      </c>
      <c r="G67" s="129">
        <f t="shared" si="6"/>
        <v>3</v>
      </c>
      <c r="H67" s="129" t="str">
        <f t="shared" si="7"/>
        <v>Medium</v>
      </c>
      <c r="I67" s="233" t="str">
        <f>INDEX(Trends!$D$3:$D$404,MATCH(B67,Trends!$C$3:$C$404,0))</f>
        <v>Stable</v>
      </c>
      <c r="J67" s="129" t="str">
        <f>VLOOKUP($B67,Reliability!$A$3:$I$170,9,FALSE)</f>
        <v>Low</v>
      </c>
      <c r="K67" s="234">
        <f t="shared" si="8"/>
        <v>1.5</v>
      </c>
      <c r="L67" s="234">
        <f>VLOOKUP($B67,'Impact of the crisis'!$C$6:$N$170,12,FALSE)</f>
        <v>1.6</v>
      </c>
      <c r="M67" s="234">
        <f>VLOOKUP($B67,'Impact of the crisis'!$C$6:$AB$170,26,FALSE)</f>
        <v>1.4</v>
      </c>
      <c r="N67" s="234">
        <f>VLOOKUP($B67,'Conditions of people affected'!$C$6:$R$170,16,FALSE)</f>
        <v>2.85</v>
      </c>
      <c r="O67" s="234">
        <f>VLOOKUP($B67,'Conditions of people affected'!$C$6:$R$170,9,FALSE)</f>
        <v>2.7</v>
      </c>
      <c r="P67" s="234">
        <f>VLOOKUP($B67,'Conditions of people affected'!$C$6:$R$170,15,FALSE)</f>
        <v>3</v>
      </c>
      <c r="Q67" s="234">
        <f t="shared" si="9"/>
        <v>1.3</v>
      </c>
      <c r="R67" s="234">
        <f>VLOOKUP($B67,'Complexity of the crisis'!$C$6:$AN$170,22,FALSE)</f>
        <v>1.5</v>
      </c>
      <c r="S67" s="234">
        <f>VLOOKUP($B67,'Complexity of the crisis'!$C$6:$AN$170,38,FALSE)</f>
        <v>1</v>
      </c>
      <c r="T67" s="133" t="str">
        <f>VLOOKUP(B67,Lists!$C$3:$E$163,3,FALSE)</f>
        <v>Africa</v>
      </c>
      <c r="U67" s="134" t="str">
        <f>VLOOKUP(B67,'INFORM Severity - hidden'!$C$5:$V$170,20,FALSE)</f>
        <v>2020-11-26</v>
      </c>
    </row>
    <row r="68" spans="1:21" s="210" customFormat="1" x14ac:dyDescent="0.35">
      <c r="A68" s="130" t="str">
        <f t="array" ref="A68">IFERROR(INDEX(Lists!$B$2:$B$153,SMALL(IF(Lists!$I$2:$I$153="Individual",ROW(Lists!$B$2:$B$153)),ROW(64:64))-1,1),"")</f>
        <v>Boko Haram in Niger</v>
      </c>
      <c r="B68" s="131" t="str">
        <f>VLOOKUP(A68,Lists!$B$2:$G$153,2,FALSE)</f>
        <v>NER002</v>
      </c>
      <c r="C68" s="131" t="str">
        <f>VLOOKUP(B68,'INFORM Severity - hidden'!$C$5:$D$160,2,FALSE)</f>
        <v>Niger</v>
      </c>
      <c r="D68" s="131" t="str">
        <f>VLOOKUP(A68,Lists!$B$2:$G$153,3,FALSE)</f>
        <v>NER</v>
      </c>
      <c r="E68" s="132" t="str">
        <f>VLOOKUP(A68,Lists!$B$2:$G$153,5,FALSE)</f>
        <v>Conflict</v>
      </c>
      <c r="F68" s="232">
        <f t="shared" si="5"/>
        <v>2.9</v>
      </c>
      <c r="G68" s="129">
        <f t="shared" si="6"/>
        <v>3</v>
      </c>
      <c r="H68" s="129" t="str">
        <f t="shared" si="7"/>
        <v>Medium</v>
      </c>
      <c r="I68" s="233" t="str">
        <f>INDEX(Trends!$D$3:$D$404,MATCH(B68,Trends!$C$3:$C$404,0))</f>
        <v>Stable</v>
      </c>
      <c r="J68" s="129" t="str">
        <f>VLOOKUP($B68,Reliability!$A$3:$I$170,9,FALSE)</f>
        <v>Medium</v>
      </c>
      <c r="K68" s="234">
        <f t="shared" si="8"/>
        <v>2.6</v>
      </c>
      <c r="L68" s="234">
        <f>VLOOKUP($B68,'Impact of the crisis'!$C$6:$N$170,12,FALSE)</f>
        <v>1.2</v>
      </c>
      <c r="M68" s="234">
        <f>VLOOKUP($B68,'Impact of the crisis'!$C$6:$AB$170,26,FALSE)</f>
        <v>3.1</v>
      </c>
      <c r="N68" s="234">
        <f>VLOOKUP($B68,'Conditions of people affected'!$C$6:$R$170,16,FALSE)</f>
        <v>2.7</v>
      </c>
      <c r="O68" s="234">
        <f>VLOOKUP($B68,'Conditions of people affected'!$C$6:$R$170,9,FALSE)</f>
        <v>2.4</v>
      </c>
      <c r="P68" s="234">
        <f>VLOOKUP($B68,'Conditions of people affected'!$C$6:$R$170,15,FALSE)</f>
        <v>3</v>
      </c>
      <c r="Q68" s="234">
        <f t="shared" si="9"/>
        <v>3.4</v>
      </c>
      <c r="R68" s="234">
        <f>VLOOKUP($B68,'Complexity of the crisis'!$C$6:$AN$170,22,FALSE)</f>
        <v>2.6</v>
      </c>
      <c r="S68" s="234">
        <f>VLOOKUP($B68,'Complexity of the crisis'!$C$6:$AN$170,38,FALSE)</f>
        <v>4</v>
      </c>
      <c r="T68" s="133" t="str">
        <f>VLOOKUP(B68,Lists!$C$3:$E$163,3,FALSE)</f>
        <v>Africa</v>
      </c>
      <c r="U68" s="134" t="str">
        <f>VLOOKUP(B68,'INFORM Severity - hidden'!$C$5:$V$170,20,FALSE)</f>
        <v>2021-03-26</v>
      </c>
    </row>
    <row r="69" spans="1:21" s="210" customFormat="1" x14ac:dyDescent="0.35">
      <c r="A69" s="130" t="str">
        <f t="array" ref="A69">IFERROR(INDEX(Lists!$B$2:$B$153,SMALL(IF(Lists!$I$2:$I$153="Individual",ROW(Lists!$B$2:$B$153)),ROW(65:65))-1,1),"")</f>
        <v>Mali/Burkina Faso conflict</v>
      </c>
      <c r="B69" s="131" t="str">
        <f>VLOOKUP(A69,Lists!$B$2:$G$153,2,FALSE)</f>
        <v>NER003</v>
      </c>
      <c r="C69" s="131" t="str">
        <f>VLOOKUP(B69,'INFORM Severity - hidden'!$C$5:$D$160,2,FALSE)</f>
        <v>Niger</v>
      </c>
      <c r="D69" s="131" t="str">
        <f>VLOOKUP(A69,Lists!$B$2:$G$153,3,FALSE)</f>
        <v>NER</v>
      </c>
      <c r="E69" s="132" t="str">
        <f>VLOOKUP(A69,Lists!$B$2:$G$153,5,FALSE)</f>
        <v>Conflict</v>
      </c>
      <c r="F69" s="232">
        <f t="shared" ref="F69:F100" si="10">IF(OR(N69="x",K69="x"),"x",ROUND((5-GEOMEAN(((5-K69)/5*4+1),((5-N69)/5*4+1),((5-N69)/5*4+1)))/4*3.5+Q69*0.3,1))</f>
        <v>3.2</v>
      </c>
      <c r="G69" s="129">
        <f t="shared" ref="G69:G100" si="11">IF(F69="x","x",ROUNDUP(F69,0))</f>
        <v>4</v>
      </c>
      <c r="H69" s="129" t="str">
        <f t="shared" ref="H69:H100" si="12">IF(N69="x","x",IF(K69="x","x",(IF(G69=5,"Very High",IF(G69=4,"High",IF(G69=3,"Medium",IF(G69=2,"Low","Very Low")))))))</f>
        <v>High</v>
      </c>
      <c r="I69" s="233" t="str">
        <f>INDEX(Trends!$D$3:$D$404,MATCH(B69,Trends!$C$3:$C$404,0))</f>
        <v>Stable</v>
      </c>
      <c r="J69" s="129" t="str">
        <f>VLOOKUP($B69,Reliability!$A$3:$I$170,9,FALSE)</f>
        <v>Medium</v>
      </c>
      <c r="K69" s="234">
        <f t="shared" ref="K69:K100" si="13">IF(OR(M69="x",L69="x"),"x",ROUND((5-GEOMEAN(((5-L69)/5*4+1),((5-M69)/5*4+1),((5-M69)/5*4+1)))/4*5,1))</f>
        <v>3</v>
      </c>
      <c r="L69" s="234">
        <f>VLOOKUP($B69,'Impact of the crisis'!$C$6:$N$170,12,FALSE)</f>
        <v>2.4</v>
      </c>
      <c r="M69" s="234">
        <f>VLOOKUP($B69,'Impact of the crisis'!$C$6:$AB$170,26,FALSE)</f>
        <v>3.2</v>
      </c>
      <c r="N69" s="234">
        <f>VLOOKUP($B69,'Conditions of people affected'!$C$6:$R$170,16,FALSE)</f>
        <v>3.25</v>
      </c>
      <c r="O69" s="234">
        <f>VLOOKUP($B69,'Conditions of people affected'!$C$6:$R$170,9,FALSE)</f>
        <v>3.5</v>
      </c>
      <c r="P69" s="234">
        <f>VLOOKUP($B69,'Conditions of people affected'!$C$6:$R$170,15,FALSE)</f>
        <v>3</v>
      </c>
      <c r="Q69" s="234">
        <f t="shared" ref="Q69:Q100" si="14">IF(OR(S69="x",R69="x"),R69,ROUND((5-GEOMEAN(((5-R69)/5*4+1),((5-S69)/5*4+1)))/4*5,1))</f>
        <v>3.4</v>
      </c>
      <c r="R69" s="234">
        <f>VLOOKUP($B69,'Complexity of the crisis'!$C$6:$AN$170,22,FALSE)</f>
        <v>2.6</v>
      </c>
      <c r="S69" s="234">
        <f>VLOOKUP($B69,'Complexity of the crisis'!$C$6:$AN$170,38,FALSE)</f>
        <v>4</v>
      </c>
      <c r="T69" s="133" t="str">
        <f>VLOOKUP(B69,Lists!$C$3:$E$163,3,FALSE)</f>
        <v>Africa</v>
      </c>
      <c r="U69" s="134" t="str">
        <f>VLOOKUP(B69,'INFORM Severity - hidden'!$C$5:$V$170,20,FALSE)</f>
        <v>2021-03-26</v>
      </c>
    </row>
    <row r="70" spans="1:21" s="210" customFormat="1" x14ac:dyDescent="0.35">
      <c r="A70" s="130" t="str">
        <f t="array" ref="A70">IFERROR(INDEX(Lists!$B$2:$B$153,SMALL(IF(Lists!$I$2:$I$153="Individual",ROW(Lists!$B$2:$B$153)),ROW(66:66))-1,1),"")</f>
        <v>Nigerian Refugees</v>
      </c>
      <c r="B70" s="131" t="str">
        <f>VLOOKUP(A70,Lists!$B$2:$G$153,2,FALSE)</f>
        <v>NER004</v>
      </c>
      <c r="C70" s="131" t="str">
        <f>VLOOKUP(B70,'INFORM Severity - hidden'!$C$5:$D$160,2,FALSE)</f>
        <v>Niger</v>
      </c>
      <c r="D70" s="131" t="str">
        <f>VLOOKUP(A70,Lists!$B$2:$G$153,3,FALSE)</f>
        <v>NER</v>
      </c>
      <c r="E70" s="132" t="str">
        <f>VLOOKUP(A70,Lists!$B$2:$G$153,5,FALSE)</f>
        <v>International displacement</v>
      </c>
      <c r="F70" s="232">
        <f t="shared" si="10"/>
        <v>2.6</v>
      </c>
      <c r="G70" s="129">
        <f t="shared" si="11"/>
        <v>3</v>
      </c>
      <c r="H70" s="129" t="str">
        <f t="shared" si="12"/>
        <v>Medium</v>
      </c>
      <c r="I70" s="233" t="str">
        <f>INDEX(Trends!$D$3:$D$404,MATCH(B70,Trends!$C$3:$C$404,0))</f>
        <v>Stable</v>
      </c>
      <c r="J70" s="129" t="str">
        <f>VLOOKUP($B70,Reliability!$A$3:$I$170,9,FALSE)</f>
        <v>Medium</v>
      </c>
      <c r="K70" s="234">
        <f t="shared" si="13"/>
        <v>2</v>
      </c>
      <c r="L70" s="234">
        <f>VLOOKUP($B70,'Impact of the crisis'!$C$6:$N$170,12,FALSE)</f>
        <v>0.6</v>
      </c>
      <c r="M70" s="234">
        <f>VLOOKUP($B70,'Impact of the crisis'!$C$6:$AB$170,26,FALSE)</f>
        <v>2.6</v>
      </c>
      <c r="N70" s="234">
        <f>VLOOKUP($B70,'Conditions of people affected'!$C$6:$R$170,16,FALSE)</f>
        <v>3.05</v>
      </c>
      <c r="O70" s="234">
        <f>VLOOKUP($B70,'Conditions of people affected'!$C$6:$R$170,9,FALSE)</f>
        <v>3.1</v>
      </c>
      <c r="P70" s="234">
        <f>VLOOKUP($B70,'Conditions of people affected'!$C$6:$R$170,15,FALSE)</f>
        <v>3</v>
      </c>
      <c r="Q70" s="234">
        <f t="shared" si="14"/>
        <v>2.2999999999999998</v>
      </c>
      <c r="R70" s="234">
        <f>VLOOKUP($B70,'Complexity of the crisis'!$C$6:$AN$170,22,FALSE)</f>
        <v>2.6</v>
      </c>
      <c r="S70" s="234">
        <f>VLOOKUP($B70,'Complexity of the crisis'!$C$6:$AN$170,38,FALSE)</f>
        <v>2</v>
      </c>
      <c r="T70" s="133" t="str">
        <f>VLOOKUP(B70,Lists!$C$3:$E$163,3,FALSE)</f>
        <v>Africa</v>
      </c>
      <c r="U70" s="134" t="str">
        <f>VLOOKUP(B70,'INFORM Severity - hidden'!$C$5:$V$170,20,FALSE)</f>
        <v>2021-03-26</v>
      </c>
    </row>
    <row r="71" spans="1:21" s="210" customFormat="1" x14ac:dyDescent="0.35">
      <c r="A71" s="130" t="str">
        <f t="array" ref="A71">IFERROR(INDEX(Lists!$B$2:$B$153,SMALL(IF(Lists!$I$2:$I$153="Individual",ROW(Lists!$B$2:$B$153)),ROW(67:67))-1,1),"")</f>
        <v>Complex crisis in Nigeria</v>
      </c>
      <c r="B71" s="131" t="str">
        <f>VLOOKUP(A71,Lists!$B$2:$G$153,2,FALSE)</f>
        <v>NGA001</v>
      </c>
      <c r="C71" s="131" t="str">
        <f>VLOOKUP(B71,'INFORM Severity - hidden'!$C$5:$D$160,2,FALSE)</f>
        <v>Nigeria</v>
      </c>
      <c r="D71" s="131" t="str">
        <f>VLOOKUP(A71,Lists!$B$2:$G$153,3,FALSE)</f>
        <v>NGA</v>
      </c>
      <c r="E71" s="132" t="str">
        <f>VLOOKUP(A71,Lists!$B$2:$G$153,5,FALSE)</f>
        <v>Complex crisis</v>
      </c>
      <c r="F71" s="232">
        <f t="shared" si="10"/>
        <v>4.0999999999999996</v>
      </c>
      <c r="G71" s="129">
        <f t="shared" si="11"/>
        <v>5</v>
      </c>
      <c r="H71" s="129" t="str">
        <f t="shared" si="12"/>
        <v>Very High</v>
      </c>
      <c r="I71" s="233" t="str">
        <f>INDEX(Trends!$D$3:$D$404,MATCH(B71,Trends!$C$3:$C$404,0))</f>
        <v>Stable</v>
      </c>
      <c r="J71" s="129" t="str">
        <f>VLOOKUP($B71,Reliability!$A$3:$I$170,9,FALSE)</f>
        <v>Medium</v>
      </c>
      <c r="K71" s="234">
        <f t="shared" si="13"/>
        <v>4.0999999999999996</v>
      </c>
      <c r="L71" s="234">
        <f>VLOOKUP($B71,'Impact of the crisis'!$C$6:$N$170,12,FALSE)</f>
        <v>4.3</v>
      </c>
      <c r="M71" s="234">
        <f>VLOOKUP($B71,'Impact of the crisis'!$C$6:$AB$170,26,FALSE)</f>
        <v>4</v>
      </c>
      <c r="N71" s="234">
        <f>VLOOKUP($B71,'Conditions of people affected'!$C$6:$R$170,16,FALSE)</f>
        <v>4</v>
      </c>
      <c r="O71" s="234">
        <f>VLOOKUP($B71,'Conditions of people affected'!$C$6:$R$170,9,FALSE)</f>
        <v>5</v>
      </c>
      <c r="P71" s="234">
        <f>VLOOKUP($B71,'Conditions of people affected'!$C$6:$R$170,15,FALSE)</f>
        <v>3</v>
      </c>
      <c r="Q71" s="234">
        <f t="shared" si="14"/>
        <v>4.0999999999999996</v>
      </c>
      <c r="R71" s="234">
        <f>VLOOKUP($B71,'Complexity of the crisis'!$C$6:$AN$170,22,FALSE)</f>
        <v>3.5</v>
      </c>
      <c r="S71" s="234">
        <f>VLOOKUP($B71,'Complexity of the crisis'!$C$6:$AN$170,38,FALSE)</f>
        <v>4.5</v>
      </c>
      <c r="T71" s="133" t="str">
        <f>VLOOKUP(B71,Lists!$C$3:$E$163,3,FALSE)</f>
        <v>Africa</v>
      </c>
      <c r="U71" s="134" t="str">
        <f>VLOOKUP(B71,'INFORM Severity - hidden'!$C$5:$V$170,20,FALSE)</f>
        <v>2021-06-29</v>
      </c>
    </row>
    <row r="72" spans="1:21" s="210" customFormat="1" x14ac:dyDescent="0.35">
      <c r="A72" s="130" t="str">
        <f t="array" ref="A72">IFERROR(INDEX(Lists!$B$2:$B$153,SMALL(IF(Lists!$I$2:$I$153="Individual",ROW(Lists!$B$2:$B$153)),ROW(68:68))-1,1),"")</f>
        <v>Middle belt conflict</v>
      </c>
      <c r="B72" s="131" t="str">
        <f>VLOOKUP(A72,Lists!$B$2:$G$153,2,FALSE)</f>
        <v>NGA003</v>
      </c>
      <c r="C72" s="131" t="str">
        <f>VLOOKUP(B72,'INFORM Severity - hidden'!$C$5:$D$160,2,FALSE)</f>
        <v>Nigeria</v>
      </c>
      <c r="D72" s="131" t="str">
        <f>VLOOKUP(A72,Lists!$B$2:$G$153,3,FALSE)</f>
        <v>NGA</v>
      </c>
      <c r="E72" s="132" t="str">
        <f>VLOOKUP(A72,Lists!$B$2:$G$153,5,FALSE)</f>
        <v>Conflict</v>
      </c>
      <c r="F72" s="232">
        <f t="shared" si="10"/>
        <v>2.6</v>
      </c>
      <c r="G72" s="129">
        <f t="shared" si="11"/>
        <v>3</v>
      </c>
      <c r="H72" s="129" t="str">
        <f t="shared" si="12"/>
        <v>Medium</v>
      </c>
      <c r="I72" s="233" t="str">
        <f>INDEX(Trends!$D$3:$D$404,MATCH(B72,Trends!$C$3:$C$404,0))</f>
        <v>Stable</v>
      </c>
      <c r="J72" s="129" t="str">
        <f>VLOOKUP($B72,Reliability!$A$3:$I$170,9,FALSE)</f>
        <v>High</v>
      </c>
      <c r="K72" s="234">
        <f t="shared" si="13"/>
        <v>3</v>
      </c>
      <c r="L72" s="234">
        <f>VLOOKUP($B72,'Impact of the crisis'!$C$6:$N$170,12,FALSE)</f>
        <v>2.2000000000000002</v>
      </c>
      <c r="M72" s="234">
        <f>VLOOKUP($B72,'Impact of the crisis'!$C$6:$AB$170,26,FALSE)</f>
        <v>3.3</v>
      </c>
      <c r="N72" s="234">
        <f>VLOOKUP($B72,'Conditions of people affected'!$C$6:$R$170,16,FALSE)</f>
        <v>1.85</v>
      </c>
      <c r="O72" s="234">
        <f>VLOOKUP($B72,'Conditions of people affected'!$C$6:$R$170,9,FALSE)</f>
        <v>2.7</v>
      </c>
      <c r="P72" s="234">
        <f>VLOOKUP($B72,'Conditions of people affected'!$C$6:$R$170,15,FALSE)</f>
        <v>1</v>
      </c>
      <c r="Q72" s="234">
        <f t="shared" si="14"/>
        <v>3.3</v>
      </c>
      <c r="R72" s="234">
        <f>VLOOKUP($B72,'Complexity of the crisis'!$C$6:$AN$170,22,FALSE)</f>
        <v>3.5</v>
      </c>
      <c r="S72" s="234">
        <f>VLOOKUP($B72,'Complexity of the crisis'!$C$6:$AN$170,38,FALSE)</f>
        <v>3</v>
      </c>
      <c r="T72" s="133" t="str">
        <f>VLOOKUP(B72,Lists!$C$3:$E$163,3,FALSE)</f>
        <v>Africa</v>
      </c>
      <c r="U72" s="134" t="str">
        <f>VLOOKUP(B72,'INFORM Severity - hidden'!$C$5:$V$170,20,FALSE)</f>
        <v>2021-06-29</v>
      </c>
    </row>
    <row r="73" spans="1:21" s="210" customFormat="1" x14ac:dyDescent="0.35">
      <c r="A73" s="130" t="str">
        <f t="array" ref="A73">IFERROR(INDEX(Lists!$B$2:$B$153,SMALL(IF(Lists!$I$2:$I$153="Individual",ROW(Lists!$B$2:$B$153)),ROW(69:69))-1,1),"")</f>
        <v>Boko Haram crisis in Nigeria</v>
      </c>
      <c r="B73" s="131" t="str">
        <f>VLOOKUP(A73,Lists!$B$2:$G$153,2,FALSE)</f>
        <v>NGA004</v>
      </c>
      <c r="C73" s="131" t="str">
        <f>VLOOKUP(B73,'INFORM Severity - hidden'!$C$5:$D$160,2,FALSE)</f>
        <v>Nigeria</v>
      </c>
      <c r="D73" s="131" t="str">
        <f>VLOOKUP(A73,Lists!$B$2:$G$153,3,FALSE)</f>
        <v>NGA</v>
      </c>
      <c r="E73" s="132" t="str">
        <f>VLOOKUP(A73,Lists!$B$2:$G$153,5,FALSE)</f>
        <v>Conflict</v>
      </c>
      <c r="F73" s="232">
        <f t="shared" si="10"/>
        <v>4.0999999999999996</v>
      </c>
      <c r="G73" s="129">
        <f t="shared" si="11"/>
        <v>5</v>
      </c>
      <c r="H73" s="129" t="str">
        <f t="shared" si="12"/>
        <v>Very High</v>
      </c>
      <c r="I73" s="233" t="str">
        <f>INDEX(Trends!$D$3:$D$404,MATCH(B73,Trends!$C$3:$C$404,0))</f>
        <v>Stable</v>
      </c>
      <c r="J73" s="129" t="str">
        <f>VLOOKUP($B73,Reliability!$A$3:$I$170,9,FALSE)</f>
        <v>Medium</v>
      </c>
      <c r="K73" s="234">
        <f t="shared" si="13"/>
        <v>3.9</v>
      </c>
      <c r="L73" s="234">
        <f>VLOOKUP($B73,'Impact of the crisis'!$C$6:$N$170,12,FALSE)</f>
        <v>2.1</v>
      </c>
      <c r="M73" s="234">
        <f>VLOOKUP($B73,'Impact of the crisis'!$C$6:$AB$170,26,FALSE)</f>
        <v>4.5</v>
      </c>
      <c r="N73" s="234">
        <f>VLOOKUP($B73,'Conditions of people affected'!$C$6:$R$170,16,FALSE)</f>
        <v>4.4000000000000004</v>
      </c>
      <c r="O73" s="234">
        <f>VLOOKUP($B73,'Conditions of people affected'!$C$6:$R$170,9,FALSE)</f>
        <v>4.8</v>
      </c>
      <c r="P73" s="234">
        <f>VLOOKUP($B73,'Conditions of people affected'!$C$6:$R$170,15,FALSE)</f>
        <v>4</v>
      </c>
      <c r="Q73" s="234">
        <f t="shared" si="14"/>
        <v>3.8</v>
      </c>
      <c r="R73" s="234">
        <f>VLOOKUP($B73,'Complexity of the crisis'!$C$6:$AN$170,22,FALSE)</f>
        <v>3.5</v>
      </c>
      <c r="S73" s="234">
        <f>VLOOKUP($B73,'Complexity of the crisis'!$C$6:$AN$170,38,FALSE)</f>
        <v>4</v>
      </c>
      <c r="T73" s="133" t="str">
        <f>VLOOKUP(B73,Lists!$C$3:$E$163,3,FALSE)</f>
        <v>Africa</v>
      </c>
      <c r="U73" s="134" t="str">
        <f>VLOOKUP(B73,'INFORM Severity - hidden'!$C$5:$V$170,20,FALSE)</f>
        <v>2021-06-29</v>
      </c>
    </row>
    <row r="74" spans="1:21" s="210" customFormat="1" x14ac:dyDescent="0.35">
      <c r="A74" s="130" t="str">
        <f t="array" ref="A74">IFERROR(INDEX(Lists!$B$2:$B$153,SMALL(IF(Lists!$I$2:$I$153="Individual",ROW(Lists!$B$2:$B$153)),ROW(70:70))-1,1),"")</f>
        <v>Northwest Banditry</v>
      </c>
      <c r="B74" s="131" t="str">
        <f>VLOOKUP(A74,Lists!$B$2:$G$153,2,FALSE)</f>
        <v>NGA007</v>
      </c>
      <c r="C74" s="131" t="str">
        <f>VLOOKUP(B74,'INFORM Severity - hidden'!$C$5:$D$160,2,FALSE)</f>
        <v>Nigeria</v>
      </c>
      <c r="D74" s="131" t="str">
        <f>VLOOKUP(A74,Lists!$B$2:$G$153,3,FALSE)</f>
        <v>NGA</v>
      </c>
      <c r="E74" s="132" t="str">
        <f>VLOOKUP(A74,Lists!$B$2:$G$153,5,FALSE)</f>
        <v>Other type of violence</v>
      </c>
      <c r="F74" s="232">
        <f t="shared" si="10"/>
        <v>2.7</v>
      </c>
      <c r="G74" s="129">
        <f t="shared" si="11"/>
        <v>3</v>
      </c>
      <c r="H74" s="129" t="str">
        <f t="shared" si="12"/>
        <v>Medium</v>
      </c>
      <c r="I74" s="233" t="str">
        <f>INDEX(Trends!$D$3:$D$404,MATCH(B74,Trends!$C$3:$C$404,0))</f>
        <v>Increasing</v>
      </c>
      <c r="J74" s="129" t="str">
        <f>VLOOKUP($B74,Reliability!$A$3:$I$170,9,FALSE)</f>
        <v>High</v>
      </c>
      <c r="K74" s="234">
        <f t="shared" si="13"/>
        <v>3.2</v>
      </c>
      <c r="L74" s="234">
        <f>VLOOKUP($B74,'Impact of the crisis'!$C$6:$N$170,12,FALSE)</f>
        <v>2.7</v>
      </c>
      <c r="M74" s="234">
        <f>VLOOKUP($B74,'Impact of the crisis'!$C$6:$AB$170,26,FALSE)</f>
        <v>3.4</v>
      </c>
      <c r="N74" s="234">
        <f>VLOOKUP($B74,'Conditions of people affected'!$C$6:$R$170,16,FALSE)</f>
        <v>1.85</v>
      </c>
      <c r="O74" s="234">
        <f>VLOOKUP($B74,'Conditions of people affected'!$C$6:$R$170,9,FALSE)</f>
        <v>2.7</v>
      </c>
      <c r="P74" s="234">
        <f>VLOOKUP($B74,'Conditions of people affected'!$C$6:$R$170,15,FALSE)</f>
        <v>1</v>
      </c>
      <c r="Q74" s="234">
        <f t="shared" si="14"/>
        <v>3.5</v>
      </c>
      <c r="R74" s="234">
        <f>VLOOKUP($B74,'Complexity of the crisis'!$C$6:$AN$170,22,FALSE)</f>
        <v>3.5</v>
      </c>
      <c r="S74" s="234">
        <f>VLOOKUP($B74,'Complexity of the crisis'!$C$6:$AN$170,38,FALSE)</f>
        <v>3.5</v>
      </c>
      <c r="T74" s="133" t="str">
        <f>VLOOKUP(B74,Lists!$C$3:$E$163,3,FALSE)</f>
        <v>Africa</v>
      </c>
      <c r="U74" s="134" t="str">
        <f>VLOOKUP(B74,'INFORM Severity - hidden'!$C$5:$V$170,20,FALSE)</f>
        <v>2021-06-29</v>
      </c>
    </row>
    <row r="75" spans="1:21" s="210" customFormat="1" x14ac:dyDescent="0.35">
      <c r="A75" s="130" t="str">
        <f t="array" ref="A75">IFERROR(INDEX(Lists!$B$2:$B$153,SMALL(IF(Lists!$I$2:$I$153="Individual",ROW(Lists!$B$2:$B$153)),ROW(71:71))-1,1),"")</f>
        <v>Cameroonian Refugees in Nigeria</v>
      </c>
      <c r="B75" s="131" t="str">
        <f>VLOOKUP(A75,Lists!$B$2:$G$153,2,FALSE)</f>
        <v>NGA008</v>
      </c>
      <c r="C75" s="131" t="str">
        <f>VLOOKUP(B75,'INFORM Severity - hidden'!$C$5:$D$160,2,FALSE)</f>
        <v>Nigeria</v>
      </c>
      <c r="D75" s="131" t="str">
        <f>VLOOKUP(A75,Lists!$B$2:$G$153,3,FALSE)</f>
        <v>NGA</v>
      </c>
      <c r="E75" s="132" t="str">
        <f>VLOOKUP(A75,Lists!$B$2:$G$153,5,FALSE)</f>
        <v>International displacement</v>
      </c>
      <c r="F75" s="232">
        <f t="shared" si="10"/>
        <v>1.9</v>
      </c>
      <c r="G75" s="129">
        <f t="shared" si="11"/>
        <v>2</v>
      </c>
      <c r="H75" s="129" t="str">
        <f t="shared" si="12"/>
        <v>Low</v>
      </c>
      <c r="I75" s="233" t="str">
        <f>INDEX(Trends!$D$3:$D$404,MATCH(B75,Trends!$C$3:$C$404,0))</f>
        <v>Decreasing</v>
      </c>
      <c r="J75" s="129" t="str">
        <f>VLOOKUP($B75,Reliability!$A$3:$I$170,9,FALSE)</f>
        <v>High</v>
      </c>
      <c r="K75" s="234">
        <f t="shared" si="13"/>
        <v>1.6</v>
      </c>
      <c r="L75" s="234">
        <f>VLOOKUP($B75,'Impact of the crisis'!$C$6:$N$170,12,FALSE)</f>
        <v>2</v>
      </c>
      <c r="M75" s="234">
        <f>VLOOKUP($B75,'Impact of the crisis'!$C$6:$AB$170,26,FALSE)</f>
        <v>1.4</v>
      </c>
      <c r="N75" s="234">
        <f>VLOOKUP($B75,'Conditions of people affected'!$C$6:$R$170,16,FALSE)</f>
        <v>1.2</v>
      </c>
      <c r="O75" s="234">
        <f>VLOOKUP($B75,'Conditions of people affected'!$C$6:$R$170,9,FALSE)</f>
        <v>1.4</v>
      </c>
      <c r="P75" s="234">
        <f>VLOOKUP($B75,'Conditions of people affected'!$C$6:$R$170,15,FALSE)</f>
        <v>1</v>
      </c>
      <c r="Q75" s="234">
        <f t="shared" si="14"/>
        <v>3.3</v>
      </c>
      <c r="R75" s="234">
        <f>VLOOKUP($B75,'Complexity of the crisis'!$C$6:$AN$170,22,FALSE)</f>
        <v>3.5</v>
      </c>
      <c r="S75" s="234">
        <f>VLOOKUP($B75,'Complexity of the crisis'!$C$6:$AN$170,38,FALSE)</f>
        <v>3</v>
      </c>
      <c r="T75" s="133" t="str">
        <f>VLOOKUP(B75,Lists!$C$3:$E$163,3,FALSE)</f>
        <v>Africa</v>
      </c>
      <c r="U75" s="134" t="str">
        <f>VLOOKUP(B75,'INFORM Severity - hidden'!$C$5:$V$170,20,FALSE)</f>
        <v>2021-06-29</v>
      </c>
    </row>
    <row r="76" spans="1:21" s="210" customFormat="1" x14ac:dyDescent="0.35">
      <c r="A76" s="130" t="str">
        <f t="array" ref="A76">IFERROR(INDEX(Lists!$B$2:$B$153,SMALL(IF(Lists!$I$2:$I$153="Individual",ROW(Lists!$B$2:$B$153)),ROW(72:72))-1,1),"")</f>
        <v>Socioeconomic crisis in Nicaragua</v>
      </c>
      <c r="B76" s="131" t="str">
        <f>VLOOKUP(A76,Lists!$B$2:$G$153,2,FALSE)</f>
        <v>NIC001</v>
      </c>
      <c r="C76" s="131" t="str">
        <f>VLOOKUP(B76,'INFORM Severity - hidden'!$C$5:$D$160,2,FALSE)</f>
        <v>Nicaragua</v>
      </c>
      <c r="D76" s="131" t="str">
        <f>VLOOKUP(A76,Lists!$B$2:$G$153,3,FALSE)</f>
        <v>NIC</v>
      </c>
      <c r="E76" s="132" t="str">
        <f>VLOOKUP(A76,Lists!$B$2:$G$153,5,FALSE)</f>
        <v>Political and economic crisis</v>
      </c>
      <c r="F76" s="232" t="str">
        <f t="shared" si="10"/>
        <v>x</v>
      </c>
      <c r="G76" s="129" t="str">
        <f t="shared" si="11"/>
        <v>x</v>
      </c>
      <c r="H76" s="129" t="str">
        <f t="shared" si="12"/>
        <v>x</v>
      </c>
      <c r="I76" s="233" t="str">
        <f>INDEX(Trends!$D$3:$D$404,MATCH(B76,Trends!$C$3:$C$404,0))</f>
        <v>-</v>
      </c>
      <c r="J76" s="129" t="str">
        <f>VLOOKUP($B76,Reliability!$A$3:$I$170,9,FALSE)</f>
        <v>Low</v>
      </c>
      <c r="K76" s="234">
        <f t="shared" si="13"/>
        <v>2.9</v>
      </c>
      <c r="L76" s="234">
        <f>VLOOKUP($B76,'Impact of the crisis'!$C$6:$N$170,12,FALSE)</f>
        <v>4.0999999999999996</v>
      </c>
      <c r="M76" s="234">
        <f>VLOOKUP($B76,'Impact of the crisis'!$C$6:$AB$170,26,FALSE)</f>
        <v>2</v>
      </c>
      <c r="N76" s="234" t="str">
        <f>VLOOKUP($B76,'Conditions of people affected'!$C$6:$R$170,16,FALSE)</f>
        <v>x</v>
      </c>
      <c r="O76" s="234" t="str">
        <f>VLOOKUP($B76,'Conditions of people affected'!$C$6:$R$170,9,FALSE)</f>
        <v>x</v>
      </c>
      <c r="P76" s="234" t="str">
        <f>VLOOKUP($B76,'Conditions of people affected'!$C$6:$R$170,15,FALSE)</f>
        <v>x</v>
      </c>
      <c r="Q76" s="234">
        <f t="shared" si="14"/>
        <v>2.2999999999999998</v>
      </c>
      <c r="R76" s="234">
        <f>VLOOKUP($B76,'Complexity of the crisis'!$C$6:$AN$170,22,FALSE)</f>
        <v>2.9</v>
      </c>
      <c r="S76" s="234">
        <f>VLOOKUP($B76,'Complexity of the crisis'!$C$6:$AN$170,38,FALSE)</f>
        <v>1.5</v>
      </c>
      <c r="T76" s="133" t="str">
        <f>VLOOKUP(B76,Lists!$C$3:$E$163,3,FALSE)</f>
        <v>Americas</v>
      </c>
      <c r="U76" s="134" t="str">
        <f>VLOOKUP(B76,'INFORM Severity - hidden'!$C$5:$V$170,20,FALSE)</f>
        <v>2021-01-28</v>
      </c>
    </row>
    <row r="77" spans="1:21" s="210" customFormat="1" x14ac:dyDescent="0.35">
      <c r="A77" s="130" t="str">
        <f t="array" ref="A77">IFERROR(INDEX(Lists!$B$2:$B$153,SMALL(IF(Lists!$I$2:$I$153="Individual",ROW(Lists!$B$2:$B$153)),ROW(73:73))-1,1),"")</f>
        <v>Hurricane Eta and Iota in Nicaragua</v>
      </c>
      <c r="B77" s="131" t="str">
        <f>VLOOKUP(A77,Lists!$B$2:$G$153,2,FALSE)</f>
        <v>NIC002</v>
      </c>
      <c r="C77" s="131" t="str">
        <f>VLOOKUP(B77,'INFORM Severity - hidden'!$C$5:$D$160,2,FALSE)</f>
        <v>Nicaragua</v>
      </c>
      <c r="D77" s="131" t="str">
        <f>VLOOKUP(A77,Lists!$B$2:$G$153,3,FALSE)</f>
        <v>NIC</v>
      </c>
      <c r="E77" s="132" t="str">
        <f>VLOOKUP(A77,Lists!$B$2:$G$153,5,FALSE)</f>
        <v>Tropical cyclone</v>
      </c>
      <c r="F77" s="232">
        <f t="shared" si="10"/>
        <v>2.2000000000000002</v>
      </c>
      <c r="G77" s="129">
        <f t="shared" si="11"/>
        <v>3</v>
      </c>
      <c r="H77" s="129" t="str">
        <f t="shared" si="12"/>
        <v>Medium</v>
      </c>
      <c r="I77" s="233" t="str">
        <f>INDEX(Trends!$D$3:$D$404,MATCH(B77,Trends!$C$3:$C$404,0))</f>
        <v>Stable</v>
      </c>
      <c r="J77" s="129" t="str">
        <f>VLOOKUP($B77,Reliability!$A$3:$I$170,9,FALSE)</f>
        <v>High</v>
      </c>
      <c r="K77" s="234">
        <f t="shared" si="13"/>
        <v>2.6</v>
      </c>
      <c r="L77" s="234">
        <f>VLOOKUP($B77,'Impact of the crisis'!$C$6:$N$170,12,FALSE)</f>
        <v>2.7</v>
      </c>
      <c r="M77" s="234">
        <f>VLOOKUP($B77,'Impact of the crisis'!$C$6:$AB$170,26,FALSE)</f>
        <v>2.5</v>
      </c>
      <c r="N77" s="234">
        <f>VLOOKUP($B77,'Conditions of people affected'!$C$6:$R$170,16,FALSE)</f>
        <v>1.7</v>
      </c>
      <c r="O77" s="234">
        <f>VLOOKUP($B77,'Conditions of people affected'!$C$6:$R$170,9,FALSE)</f>
        <v>1.4</v>
      </c>
      <c r="P77" s="234">
        <f>VLOOKUP($B77,'Conditions of people affected'!$C$6:$R$170,15,FALSE)</f>
        <v>2</v>
      </c>
      <c r="Q77" s="234">
        <f t="shared" si="14"/>
        <v>2.7</v>
      </c>
      <c r="R77" s="234">
        <f>VLOOKUP($B77,'Complexity of the crisis'!$C$6:$AN$170,22,FALSE)</f>
        <v>2.9</v>
      </c>
      <c r="S77" s="234">
        <f>VLOOKUP($B77,'Complexity of the crisis'!$C$6:$AN$170,38,FALSE)</f>
        <v>2.5</v>
      </c>
      <c r="T77" s="133" t="str">
        <f>VLOOKUP(B77,Lists!$C$3:$E$163,3,FALSE)</f>
        <v>Americas</v>
      </c>
      <c r="U77" s="134" t="str">
        <f>VLOOKUP(B77,'INFORM Severity - hidden'!$C$5:$V$170,20,FALSE)</f>
        <v>2021-01-28</v>
      </c>
    </row>
    <row r="78" spans="1:21" s="210" customFormat="1" x14ac:dyDescent="0.35">
      <c r="A78" s="130" t="str">
        <f t="array" ref="A78">IFERROR(INDEX(Lists!$B$2:$B$153,SMALL(IF(Lists!$I$2:$I$153="Individual",ROW(Lists!$B$2:$B$153)),ROW(74:74))-1,1),"")</f>
        <v>Complex crisis in Pakistan</v>
      </c>
      <c r="B78" s="131" t="str">
        <f>VLOOKUP(A78,Lists!$B$2:$G$153,2,FALSE)</f>
        <v>PAK001</v>
      </c>
      <c r="C78" s="131" t="str">
        <f>VLOOKUP(B78,'INFORM Severity - hidden'!$C$5:$D$160,2,FALSE)</f>
        <v>Pakistan</v>
      </c>
      <c r="D78" s="131" t="str">
        <f>VLOOKUP(A78,Lists!$B$2:$G$153,3,FALSE)</f>
        <v>PAK</v>
      </c>
      <c r="E78" s="132" t="str">
        <f>VLOOKUP(A78,Lists!$B$2:$G$153,5,FALSE)</f>
        <v>Complex crisis</v>
      </c>
      <c r="F78" s="232">
        <f t="shared" si="10"/>
        <v>3.8</v>
      </c>
      <c r="G78" s="129">
        <f t="shared" si="11"/>
        <v>4</v>
      </c>
      <c r="H78" s="129" t="str">
        <f t="shared" si="12"/>
        <v>High</v>
      </c>
      <c r="I78" s="233" t="str">
        <f>INDEX(Trends!$D$3:$D$404,MATCH(B78,Trends!$C$3:$C$404,0))</f>
        <v>Increasing</v>
      </c>
      <c r="J78" s="129" t="str">
        <f>VLOOKUP($B78,Reliability!$A$3:$I$170,9,FALSE)</f>
        <v>High</v>
      </c>
      <c r="K78" s="234">
        <f t="shared" si="13"/>
        <v>4.4000000000000004</v>
      </c>
      <c r="L78" s="234">
        <f>VLOOKUP($B78,'Impact of the crisis'!$C$6:$N$170,12,FALSE)</f>
        <v>5</v>
      </c>
      <c r="M78" s="234">
        <f>VLOOKUP($B78,'Impact of the crisis'!$C$6:$AB$170,26,FALSE)</f>
        <v>4</v>
      </c>
      <c r="N78" s="234">
        <f>VLOOKUP($B78,'Conditions of people affected'!$C$6:$R$170,16,FALSE)</f>
        <v>3.5</v>
      </c>
      <c r="O78" s="234">
        <f>VLOOKUP($B78,'Conditions of people affected'!$C$6:$R$170,9,FALSE)</f>
        <v>5</v>
      </c>
      <c r="P78" s="234">
        <f>VLOOKUP($B78,'Conditions of people affected'!$C$6:$R$170,15,FALSE)</f>
        <v>2</v>
      </c>
      <c r="Q78" s="234">
        <f t="shared" si="14"/>
        <v>3.6</v>
      </c>
      <c r="R78" s="234">
        <f>VLOOKUP($B78,'Complexity of the crisis'!$C$6:$AN$170,22,FALSE)</f>
        <v>3.2</v>
      </c>
      <c r="S78" s="234">
        <f>VLOOKUP($B78,'Complexity of the crisis'!$C$6:$AN$170,38,FALSE)</f>
        <v>4</v>
      </c>
      <c r="T78" s="133" t="str">
        <f>VLOOKUP(B78,Lists!$C$3:$E$163,3,FALSE)</f>
        <v>Asia</v>
      </c>
      <c r="U78" s="134" t="str">
        <f>VLOOKUP(B78,'INFORM Severity - hidden'!$C$5:$V$170,20,FALSE)</f>
        <v>2021-06-30</v>
      </c>
    </row>
    <row r="79" spans="1:21" s="210" customFormat="1" x14ac:dyDescent="0.35">
      <c r="A79" s="130" t="str">
        <f t="array" ref="A79">IFERROR(INDEX(Lists!$B$2:$B$153,SMALL(IF(Lists!$I$2:$I$153="Individual",ROW(Lists!$B$2:$B$153)),ROW(75:75))-1,1),"")</f>
        <v>Kashmir conflict in Pakistan</v>
      </c>
      <c r="B79" s="131" t="str">
        <f>VLOOKUP(A79,Lists!$B$2:$G$153,2,FALSE)</f>
        <v>PAK004</v>
      </c>
      <c r="C79" s="131" t="str">
        <f>VLOOKUP(B79,'INFORM Severity - hidden'!$C$5:$D$160,2,FALSE)</f>
        <v>Pakistan</v>
      </c>
      <c r="D79" s="131" t="str">
        <f>VLOOKUP(A79,Lists!$B$2:$G$153,3,FALSE)</f>
        <v>PAK</v>
      </c>
      <c r="E79" s="132" t="str">
        <f>VLOOKUP(A79,Lists!$B$2:$G$153,5,FALSE)</f>
        <v>Conflict</v>
      </c>
      <c r="F79" s="232" t="str">
        <f t="shared" si="10"/>
        <v>x</v>
      </c>
      <c r="G79" s="129" t="str">
        <f t="shared" si="11"/>
        <v>x</v>
      </c>
      <c r="H79" s="129" t="str">
        <f t="shared" si="12"/>
        <v>x</v>
      </c>
      <c r="I79" s="233" t="str">
        <f>INDEX(Trends!$D$3:$D$404,MATCH(B79,Trends!$C$3:$C$404,0))</f>
        <v>-</v>
      </c>
      <c r="J79" s="129" t="str">
        <f>VLOOKUP($B79,Reliability!$A$3:$I$170,9,FALSE)</f>
        <v>Low</v>
      </c>
      <c r="K79" s="234">
        <f t="shared" si="13"/>
        <v>1.4</v>
      </c>
      <c r="L79" s="234">
        <f>VLOOKUP($B79,'Impact of the crisis'!$C$6:$N$170,12,FALSE)</f>
        <v>1</v>
      </c>
      <c r="M79" s="234">
        <f>VLOOKUP($B79,'Impact of the crisis'!$C$6:$AB$170,26,FALSE)</f>
        <v>1.6</v>
      </c>
      <c r="N79" s="234" t="str">
        <f>VLOOKUP($B79,'Conditions of people affected'!$C$6:$R$170,16,FALSE)</f>
        <v>x</v>
      </c>
      <c r="O79" s="234" t="str">
        <f>VLOOKUP($B79,'Conditions of people affected'!$C$6:$R$170,9,FALSE)</f>
        <v>x</v>
      </c>
      <c r="P79" s="234" t="str">
        <f>VLOOKUP($B79,'Conditions of people affected'!$C$6:$R$170,15,FALSE)</f>
        <v>x</v>
      </c>
      <c r="Q79" s="234">
        <f t="shared" si="14"/>
        <v>3.1</v>
      </c>
      <c r="R79" s="234">
        <f>VLOOKUP($B79,'Complexity of the crisis'!$C$6:$AN$170,22,FALSE)</f>
        <v>3.2</v>
      </c>
      <c r="S79" s="234">
        <f>VLOOKUP($B79,'Complexity of the crisis'!$C$6:$AN$170,38,FALSE)</f>
        <v>3</v>
      </c>
      <c r="T79" s="133" t="str">
        <f>VLOOKUP(B79,Lists!$C$3:$E$163,3,FALSE)</f>
        <v>Asia</v>
      </c>
      <c r="U79" s="134" t="str">
        <f>VLOOKUP(B79,'INFORM Severity - hidden'!$C$5:$V$170,20,FALSE)</f>
        <v>2021-06-30</v>
      </c>
    </row>
    <row r="80" spans="1:21" s="210" customFormat="1" x14ac:dyDescent="0.35">
      <c r="A80" s="130" t="str">
        <f t="array" ref="A80">IFERROR(INDEX(Lists!$B$2:$B$153,SMALL(IF(Lists!$I$2:$I$153="Individual",ROW(Lists!$B$2:$B$153)),ROW(76:76))-1,1),"")</f>
        <v>Venezuela displacement in Peru</v>
      </c>
      <c r="B80" s="131" t="str">
        <f>VLOOKUP(A80,Lists!$B$2:$G$153,2,FALSE)</f>
        <v>PER002</v>
      </c>
      <c r="C80" s="131" t="str">
        <f>VLOOKUP(B80,'INFORM Severity - hidden'!$C$5:$D$160,2,FALSE)</f>
        <v>Peru</v>
      </c>
      <c r="D80" s="131" t="str">
        <f>VLOOKUP(A80,Lists!$B$2:$G$153,3,FALSE)</f>
        <v>PER</v>
      </c>
      <c r="E80" s="132" t="str">
        <f>VLOOKUP(A80,Lists!$B$2:$G$153,5,FALSE)</f>
        <v>International displacement</v>
      </c>
      <c r="F80" s="232">
        <f t="shared" si="10"/>
        <v>2.7</v>
      </c>
      <c r="G80" s="129">
        <f t="shared" si="11"/>
        <v>3</v>
      </c>
      <c r="H80" s="129" t="str">
        <f t="shared" si="12"/>
        <v>Medium</v>
      </c>
      <c r="I80" s="233" t="str">
        <f>INDEX(Trends!$D$3:$D$404,MATCH(B80,Trends!$C$3:$C$404,0))</f>
        <v>Stable</v>
      </c>
      <c r="J80" s="129" t="str">
        <f>VLOOKUP($B80,Reliability!$A$3:$I$170,9,FALSE)</f>
        <v>Medium</v>
      </c>
      <c r="K80" s="234">
        <f t="shared" si="13"/>
        <v>2.6</v>
      </c>
      <c r="L80" s="234">
        <f>VLOOKUP($B80,'Impact of the crisis'!$C$6:$N$170,12,FALSE)</f>
        <v>2.8</v>
      </c>
      <c r="M80" s="234">
        <f>VLOOKUP($B80,'Impact of the crisis'!$C$6:$AB$170,26,FALSE)</f>
        <v>2.5</v>
      </c>
      <c r="N80" s="234">
        <f>VLOOKUP($B80,'Conditions of people affected'!$C$6:$R$170,16,FALSE)</f>
        <v>3.25</v>
      </c>
      <c r="O80" s="234">
        <f>VLOOKUP($B80,'Conditions of people affected'!$C$6:$R$170,9,FALSE)</f>
        <v>3.5</v>
      </c>
      <c r="P80" s="234">
        <f>VLOOKUP($B80,'Conditions of people affected'!$C$6:$R$170,15,FALSE)</f>
        <v>3</v>
      </c>
      <c r="Q80" s="234">
        <f t="shared" si="14"/>
        <v>1.9</v>
      </c>
      <c r="R80" s="234">
        <f>VLOOKUP($B80,'Complexity of the crisis'!$C$6:$AN$170,22,FALSE)</f>
        <v>2.2999999999999998</v>
      </c>
      <c r="S80" s="234">
        <f>VLOOKUP($B80,'Complexity of the crisis'!$C$6:$AN$170,38,FALSE)</f>
        <v>1.5</v>
      </c>
      <c r="T80" s="133" t="str">
        <f>VLOOKUP(B80,Lists!$C$3:$E$163,3,FALSE)</f>
        <v>Americas</v>
      </c>
      <c r="U80" s="134" t="str">
        <f>VLOOKUP(B80,'INFORM Severity - hidden'!$C$5:$V$170,20,FALSE)</f>
        <v>2021-01-29</v>
      </c>
    </row>
    <row r="81" spans="1:21" s="210" customFormat="1" x14ac:dyDescent="0.35">
      <c r="A81" s="130" t="str">
        <f t="array" ref="A81">IFERROR(INDEX(Lists!$B$2:$B$153,SMALL(IF(Lists!$I$2:$I$153="Individual",ROW(Lists!$B$2:$B$153)),ROW(77:77))-1,1),"")</f>
        <v>Mindanao conflict</v>
      </c>
      <c r="B81" s="131" t="str">
        <f>VLOOKUP(A81,Lists!$B$2:$G$153,2,FALSE)</f>
        <v>PHL003</v>
      </c>
      <c r="C81" s="131" t="str">
        <f>VLOOKUP(B81,'INFORM Severity - hidden'!$C$5:$D$160,2,FALSE)</f>
        <v>Philippines</v>
      </c>
      <c r="D81" s="131" t="str">
        <f>VLOOKUP(A81,Lists!$B$2:$G$153,3,FALSE)</f>
        <v>PHL</v>
      </c>
      <c r="E81" s="132" t="str">
        <f>VLOOKUP(A81,Lists!$B$2:$G$153,5,FALSE)</f>
        <v>Conflict</v>
      </c>
      <c r="F81" s="232">
        <f t="shared" si="10"/>
        <v>2.4</v>
      </c>
      <c r="G81" s="129">
        <f t="shared" si="11"/>
        <v>3</v>
      </c>
      <c r="H81" s="129" t="str">
        <f t="shared" si="12"/>
        <v>Medium</v>
      </c>
      <c r="I81" s="233" t="str">
        <f>INDEX(Trends!$D$3:$D$404,MATCH(B81,Trends!$C$3:$C$404,0))</f>
        <v>Increasing</v>
      </c>
      <c r="J81" s="129" t="str">
        <f>VLOOKUP($B81,Reliability!$A$3:$I$170,9,FALSE)</f>
        <v>High</v>
      </c>
      <c r="K81" s="234">
        <f t="shared" si="13"/>
        <v>2.8</v>
      </c>
      <c r="L81" s="234">
        <f>VLOOKUP($B81,'Impact of the crisis'!$C$6:$N$170,12,FALSE)</f>
        <v>2.9</v>
      </c>
      <c r="M81" s="234">
        <f>VLOOKUP($B81,'Impact of the crisis'!$C$6:$AB$170,26,FALSE)</f>
        <v>2.8</v>
      </c>
      <c r="N81" s="234">
        <f>VLOOKUP($B81,'Conditions of people affected'!$C$6:$R$170,16,FALSE)</f>
        <v>1.7</v>
      </c>
      <c r="O81" s="234">
        <f>VLOOKUP($B81,'Conditions of people affected'!$C$6:$R$170,9,FALSE)</f>
        <v>2.4</v>
      </c>
      <c r="P81" s="234">
        <f>VLOOKUP($B81,'Conditions of people affected'!$C$6:$R$170,15,FALSE)</f>
        <v>1</v>
      </c>
      <c r="Q81" s="234">
        <f t="shared" si="14"/>
        <v>3.1</v>
      </c>
      <c r="R81" s="234">
        <f>VLOOKUP($B81,'Complexity of the crisis'!$C$6:$AN$170,22,FALSE)</f>
        <v>3.1</v>
      </c>
      <c r="S81" s="234">
        <f>VLOOKUP($B81,'Complexity of the crisis'!$C$6:$AN$170,38,FALSE)</f>
        <v>3</v>
      </c>
      <c r="T81" s="133" t="str">
        <f>VLOOKUP(B81,Lists!$C$3:$E$163,3,FALSE)</f>
        <v>Asia</v>
      </c>
      <c r="U81" s="134" t="str">
        <f>VLOOKUP(B81,'INFORM Severity - hidden'!$C$5:$V$170,20,FALSE)</f>
        <v>2021-06-29</v>
      </c>
    </row>
    <row r="82" spans="1:21" s="210" customFormat="1" x14ac:dyDescent="0.35">
      <c r="A82" s="130" t="str">
        <f t="array" ref="A82">IFERROR(INDEX(Lists!$B$2:$B$153,SMALL(IF(Lists!$I$2:$I$153="Individual",ROW(Lists!$B$2:$B$153)),ROW(78:78))-1,1),"")</f>
        <v>Complex crisis in DPRK</v>
      </c>
      <c r="B82" s="131" t="str">
        <f>VLOOKUP(A82,Lists!$B$2:$G$153,2,FALSE)</f>
        <v>PRK001</v>
      </c>
      <c r="C82" s="131" t="str">
        <f>VLOOKUP(B82,'INFORM Severity - hidden'!$C$5:$D$160,2,FALSE)</f>
        <v>DPRK</v>
      </c>
      <c r="D82" s="131" t="str">
        <f>VLOOKUP(A82,Lists!$B$2:$G$153,3,FALSE)</f>
        <v>PRK</v>
      </c>
      <c r="E82" s="132" t="str">
        <f>VLOOKUP(A82,Lists!$B$2:$G$153,5,FALSE)</f>
        <v>Complex crisis</v>
      </c>
      <c r="F82" s="232">
        <f t="shared" si="10"/>
        <v>3.8</v>
      </c>
      <c r="G82" s="129">
        <f t="shared" si="11"/>
        <v>4</v>
      </c>
      <c r="H82" s="129" t="str">
        <f t="shared" si="12"/>
        <v>High</v>
      </c>
      <c r="I82" s="233" t="str">
        <f>INDEX(Trends!$D$3:$D$404,MATCH(B82,Trends!$C$3:$C$404,0))</f>
        <v>Increasing</v>
      </c>
      <c r="J82" s="129" t="str">
        <f>VLOOKUP($B82,Reliability!$A$3:$I$170,9,FALSE)</f>
        <v>Medium</v>
      </c>
      <c r="K82" s="234">
        <f t="shared" si="13"/>
        <v>4</v>
      </c>
      <c r="L82" s="234">
        <f>VLOOKUP($B82,'Impact of the crisis'!$C$6:$N$170,12,FALSE)</f>
        <v>4.5999999999999996</v>
      </c>
      <c r="M82" s="234">
        <f>VLOOKUP($B82,'Impact of the crisis'!$C$6:$AB$170,26,FALSE)</f>
        <v>3.6</v>
      </c>
      <c r="N82" s="234">
        <f>VLOOKUP($B82,'Conditions of people affected'!$C$6:$R$170,16,FALSE)</f>
        <v>4.5</v>
      </c>
      <c r="O82" s="234">
        <f>VLOOKUP($B82,'Conditions of people affected'!$C$6:$R$170,9,FALSE)</f>
        <v>5</v>
      </c>
      <c r="P82" s="234">
        <f>VLOOKUP($B82,'Conditions of people affected'!$C$6:$R$170,15,FALSE)</f>
        <v>4</v>
      </c>
      <c r="Q82" s="234">
        <f t="shared" si="14"/>
        <v>2.5</v>
      </c>
      <c r="R82" s="234">
        <f>VLOOKUP($B82,'Complexity of the crisis'!$C$6:$AN$170,22,FALSE)</f>
        <v>2.9</v>
      </c>
      <c r="S82" s="234">
        <f>VLOOKUP($B82,'Complexity of the crisis'!$C$6:$AN$170,38,FALSE)</f>
        <v>2</v>
      </c>
      <c r="T82" s="133" t="str">
        <f>VLOOKUP(B82,Lists!$C$3:$E$163,3,FALSE)</f>
        <v>Asia</v>
      </c>
      <c r="U82" s="134" t="str">
        <f>VLOOKUP(B82,'INFORM Severity - hidden'!$C$5:$V$170,20,FALSE)</f>
        <v>2021-06-17</v>
      </c>
    </row>
    <row r="83" spans="1:21" s="210" customFormat="1" x14ac:dyDescent="0.35">
      <c r="A83" s="130" t="str">
        <f t="array" ref="A83">IFERROR(INDEX(Lists!$B$2:$B$153,SMALL(IF(Lists!$I$2:$I$153="Individual",ROW(Lists!$B$2:$B$153)),ROW(79:79))-1,1),"")</f>
        <v>Conflict in Palestine</v>
      </c>
      <c r="B83" s="131" t="str">
        <f>VLOOKUP(A83,Lists!$B$2:$G$153,2,FALSE)</f>
        <v>PSE002</v>
      </c>
      <c r="C83" s="131" t="str">
        <f>VLOOKUP(B83,'INFORM Severity - hidden'!$C$5:$D$160,2,FALSE)</f>
        <v>Palestine</v>
      </c>
      <c r="D83" s="131" t="str">
        <f>VLOOKUP(A83,Lists!$B$2:$G$153,3,FALSE)</f>
        <v>PSE</v>
      </c>
      <c r="E83" s="132" t="str">
        <f>VLOOKUP(A83,Lists!$B$2:$G$153,5,FALSE)</f>
        <v>Conflict</v>
      </c>
      <c r="F83" s="232">
        <f t="shared" si="10"/>
        <v>4.0999999999999996</v>
      </c>
      <c r="G83" s="129">
        <f t="shared" si="11"/>
        <v>5</v>
      </c>
      <c r="H83" s="129" t="str">
        <f t="shared" si="12"/>
        <v>Very High</v>
      </c>
      <c r="I83" s="233" t="str">
        <f>INDEX(Trends!$D$3:$D$404,MATCH(B83,Trends!$C$3:$C$404,0))</f>
        <v>Stable</v>
      </c>
      <c r="J83" s="129" t="str">
        <f>VLOOKUP($B83,Reliability!$A$3:$I$170,9,FALSE)</f>
        <v>High</v>
      </c>
      <c r="K83" s="234">
        <f t="shared" si="13"/>
        <v>4</v>
      </c>
      <c r="L83" s="234">
        <f>VLOOKUP($B83,'Impact of the crisis'!$C$6:$N$170,12,FALSE)</f>
        <v>3.4</v>
      </c>
      <c r="M83" s="234">
        <f>VLOOKUP($B83,'Impact of the crisis'!$C$6:$AB$170,26,FALSE)</f>
        <v>4.3</v>
      </c>
      <c r="N83" s="234">
        <f>VLOOKUP($B83,'Conditions of people affected'!$C$6:$R$170,16,FALSE)</f>
        <v>4.6500000000000004</v>
      </c>
      <c r="O83" s="234">
        <f>VLOOKUP($B83,'Conditions of people affected'!$C$6:$R$170,9,FALSE)</f>
        <v>4.3</v>
      </c>
      <c r="P83" s="234">
        <f>VLOOKUP($B83,'Conditions of people affected'!$C$6:$R$170,15,FALSE)</f>
        <v>5</v>
      </c>
      <c r="Q83" s="234">
        <f t="shared" si="14"/>
        <v>3.4</v>
      </c>
      <c r="R83" s="234">
        <f>VLOOKUP($B83,'Complexity of the crisis'!$C$6:$AN$170,22,FALSE)</f>
        <v>2.6</v>
      </c>
      <c r="S83" s="234">
        <f>VLOOKUP($B83,'Complexity of the crisis'!$C$6:$AN$170,38,FALSE)</f>
        <v>4</v>
      </c>
      <c r="T83" s="133" t="str">
        <f>VLOOKUP(B83,Lists!$C$3:$E$163,3,FALSE)</f>
        <v>Middle east</v>
      </c>
      <c r="U83" s="134" t="str">
        <f>VLOOKUP(B83,'INFORM Severity - hidden'!$C$5:$V$170,20,FALSE)</f>
        <v>2021-06-30</v>
      </c>
    </row>
    <row r="84" spans="1:21" s="210" customFormat="1" x14ac:dyDescent="0.35">
      <c r="A84" s="130" t="str">
        <f t="array" ref="A84">IFERROR(INDEX(Lists!$B$2:$B$153,SMALL(IF(Lists!$I$2:$I$153="Individual",ROW(Lists!$B$2:$B$153)),ROW(80:80))-1,1),"")</f>
        <v>Regional Boko Haram Crisis</v>
      </c>
      <c r="B84" s="131" t="str">
        <f>VLOOKUP(A84,Lists!$B$2:$G$153,2,FALSE)</f>
        <v>REG001</v>
      </c>
      <c r="C84" s="131" t="str">
        <f>VLOOKUP(B84,'INFORM Severity - hidden'!$C$5:$D$160,2,FALSE)</f>
        <v>Nigeria,Niger,Chad,Cameroon</v>
      </c>
      <c r="D84" s="131" t="str">
        <f>VLOOKUP(A84,Lists!$B$2:$G$153,3,FALSE)</f>
        <v>NGA,NER,TCD,CMR</v>
      </c>
      <c r="E84" s="132" t="str">
        <f>VLOOKUP(A84,Lists!$B$2:$G$153,5,FALSE)</f>
        <v>Regional crisis</v>
      </c>
      <c r="F84" s="232">
        <f t="shared" si="10"/>
        <v>4.2</v>
      </c>
      <c r="G84" s="129">
        <f t="shared" si="11"/>
        <v>5</v>
      </c>
      <c r="H84" s="129" t="str">
        <f t="shared" si="12"/>
        <v>Very High</v>
      </c>
      <c r="I84" s="233" t="str">
        <f>INDEX(Trends!$D$3:$D$404,MATCH(B84,Trends!$C$3:$C$404,0))</f>
        <v>Increasing</v>
      </c>
      <c r="J84" s="129" t="str">
        <f>VLOOKUP($B84,Reliability!$A$3:$I$170,9,FALSE)</f>
        <v>High</v>
      </c>
      <c r="K84" s="234">
        <f t="shared" si="13"/>
        <v>4</v>
      </c>
      <c r="L84" s="234">
        <f>VLOOKUP($B84,'Impact of the crisis'!$C$6:$N$170,12,FALSE)</f>
        <v>2.2999999999999998</v>
      </c>
      <c r="M84" s="234">
        <f>VLOOKUP($B84,'Impact of the crisis'!$C$6:$AB$170,26,FALSE)</f>
        <v>4.5</v>
      </c>
      <c r="N84" s="234">
        <f>VLOOKUP($B84,'Conditions of people affected'!$C$6:$R$170,16,FALSE)</f>
        <v>4.45</v>
      </c>
      <c r="O84" s="234">
        <f>VLOOKUP($B84,'Conditions of people affected'!$C$6:$R$170,9,FALSE)</f>
        <v>4.9000000000000004</v>
      </c>
      <c r="P84" s="234">
        <f>VLOOKUP($B84,'Conditions of people affected'!$C$6:$R$170,15,FALSE)</f>
        <v>4</v>
      </c>
      <c r="Q84" s="234">
        <f t="shared" si="14"/>
        <v>3.8</v>
      </c>
      <c r="R84" s="234">
        <f>VLOOKUP($B84,'Complexity of the crisis'!$C$6:$AN$170,22,FALSE)</f>
        <v>3.5</v>
      </c>
      <c r="S84" s="234">
        <f>VLOOKUP($B84,'Complexity of the crisis'!$C$6:$AN$170,38,FALSE)</f>
        <v>4</v>
      </c>
      <c r="T84" s="133" t="str">
        <f>VLOOKUP(B84,Lists!$C$3:$E$163,3,FALSE)</f>
        <v>Africa,Africa,Africa,Africa</v>
      </c>
      <c r="U84" s="134" t="str">
        <f>VLOOKUP(B84,'INFORM Severity - hidden'!$C$5:$V$170,20,FALSE)</f>
        <v>2021-03-26</v>
      </c>
    </row>
    <row r="85" spans="1:21" s="210" customFormat="1" x14ac:dyDescent="0.35">
      <c r="A85" s="130" t="str">
        <f t="array" ref="A85">IFERROR(INDEX(Lists!$B$2:$B$153,SMALL(IF(Lists!$I$2:$I$153="Individual",ROW(Lists!$B$2:$B$153)),ROW(81:81))-1,1),"")</f>
        <v>Venezuela Regional Crisis</v>
      </c>
      <c r="B85" s="131" t="str">
        <f>VLOOKUP(A85,Lists!$B$2:$G$153,2,FALSE)</f>
        <v>REG002</v>
      </c>
      <c r="C85" s="131" t="str">
        <f>VLOOKUP(B85,'INFORM Severity - hidden'!$C$5:$D$160,2,FALSE)</f>
        <v>Venezuela,Brazil,Colombia,Ecuador,Peru,Trinidad and Tobago</v>
      </c>
      <c r="D85" s="131" t="str">
        <f>VLOOKUP(A85,Lists!$B$2:$G$153,3,FALSE)</f>
        <v>VEN,BRA,COL,ECU,PER,TTO</v>
      </c>
      <c r="E85" s="132" t="str">
        <f>VLOOKUP(A85,Lists!$B$2:$G$153,5,FALSE)</f>
        <v>Regional crisis</v>
      </c>
      <c r="F85" s="232">
        <f t="shared" si="10"/>
        <v>3.6</v>
      </c>
      <c r="G85" s="129">
        <f t="shared" si="11"/>
        <v>4</v>
      </c>
      <c r="H85" s="129" t="str">
        <f t="shared" si="12"/>
        <v>High</v>
      </c>
      <c r="I85" s="233" t="str">
        <f>INDEX(Trends!$D$3:$D$404,MATCH(B85,Trends!$C$3:$C$404,0))</f>
        <v>Stable</v>
      </c>
      <c r="J85" s="129" t="str">
        <f>VLOOKUP($B85,Reliability!$A$3:$I$170,9,FALSE)</f>
        <v>Low</v>
      </c>
      <c r="K85" s="234">
        <f t="shared" si="13"/>
        <v>4.0999999999999996</v>
      </c>
      <c r="L85" s="234">
        <f>VLOOKUP($B85,'Impact of the crisis'!$C$6:$N$170,12,FALSE)</f>
        <v>2.9</v>
      </c>
      <c r="M85" s="234">
        <f>VLOOKUP($B85,'Impact of the crisis'!$C$6:$AB$170,26,FALSE)</f>
        <v>4.5</v>
      </c>
      <c r="N85" s="234">
        <f>VLOOKUP($B85,'Conditions of people affected'!$C$6:$R$170,16,FALSE)</f>
        <v>4</v>
      </c>
      <c r="O85" s="234">
        <f>VLOOKUP($B85,'Conditions of people affected'!$C$6:$R$170,9,FALSE)</f>
        <v>5</v>
      </c>
      <c r="P85" s="234">
        <f>VLOOKUP($B85,'Conditions of people affected'!$C$6:$R$170,15,FALSE)</f>
        <v>3</v>
      </c>
      <c r="Q85" s="234">
        <f t="shared" si="14"/>
        <v>2.6</v>
      </c>
      <c r="R85" s="234">
        <f>VLOOKUP($B85,'Complexity of the crisis'!$C$6:$AN$170,22,FALSE)</f>
        <v>2.6</v>
      </c>
      <c r="S85" s="234">
        <f>VLOOKUP($B85,'Complexity of the crisis'!$C$6:$AN$170,38,FALSE)</f>
        <v>2.5</v>
      </c>
      <c r="T85" s="133" t="str">
        <f>VLOOKUP(B85,Lists!$C$3:$E$163,3,FALSE)</f>
        <v>Americas,Americas,Americas,Americas,Americas,Americas</v>
      </c>
      <c r="U85" s="134" t="str">
        <f>VLOOKUP(B85,'INFORM Severity - hidden'!$C$5:$V$170,20,FALSE)</f>
        <v>2021-01-28</v>
      </c>
    </row>
    <row r="86" spans="1:21" s="210" customFormat="1" x14ac:dyDescent="0.35">
      <c r="A86" s="130" t="str">
        <f t="array" ref="A86">IFERROR(INDEX(Lists!$B$2:$B$153,SMALL(IF(Lists!$I$2:$I$153="Individual",ROW(Lists!$B$2:$B$153)),ROW(82:82))-1,1),"")</f>
        <v>Regional Kashmir conflict</v>
      </c>
      <c r="B86" s="131" t="str">
        <f>VLOOKUP(A86,Lists!$B$2:$G$153,2,FALSE)</f>
        <v>REG003</v>
      </c>
      <c r="C86" s="131" t="str">
        <f>VLOOKUP(B86,'INFORM Severity - hidden'!$C$5:$D$160,2,FALSE)</f>
        <v>India,Pakistan</v>
      </c>
      <c r="D86" s="131" t="str">
        <f>VLOOKUP(A86,Lists!$B$2:$G$153,3,FALSE)</f>
        <v>IND,PAK</v>
      </c>
      <c r="E86" s="132" t="str">
        <f>VLOOKUP(A86,Lists!$B$2:$G$153,5,FALSE)</f>
        <v>Regional crisis</v>
      </c>
      <c r="F86" s="232" t="str">
        <f t="shared" si="10"/>
        <v>x</v>
      </c>
      <c r="G86" s="129" t="str">
        <f t="shared" si="11"/>
        <v>x</v>
      </c>
      <c r="H86" s="129" t="str">
        <f t="shared" si="12"/>
        <v>x</v>
      </c>
      <c r="I86" s="233" t="str">
        <f>INDEX(Trends!$D$3:$D$404,MATCH(B86,Trends!$C$3:$C$404,0))</f>
        <v>-</v>
      </c>
      <c r="J86" s="129" t="str">
        <f>VLOOKUP($B86,Reliability!$A$3:$I$170,9,FALSE)</f>
        <v>Very Low</v>
      </c>
      <c r="K86" s="234">
        <f t="shared" si="13"/>
        <v>3.5</v>
      </c>
      <c r="L86" s="234">
        <f>VLOOKUP($B86,'Impact of the crisis'!$C$6:$N$170,12,FALSE)</f>
        <v>2.1</v>
      </c>
      <c r="M86" s="234">
        <f>VLOOKUP($B86,'Impact of the crisis'!$C$6:$AB$170,26,FALSE)</f>
        <v>4</v>
      </c>
      <c r="N86" s="234" t="str">
        <f>VLOOKUP($B86,'Conditions of people affected'!$C$6:$R$170,16,FALSE)</f>
        <v>x</v>
      </c>
      <c r="O86" s="234" t="str">
        <f>VLOOKUP($B86,'Conditions of people affected'!$C$6:$R$170,9,FALSE)</f>
        <v>x</v>
      </c>
      <c r="P86" s="234" t="str">
        <f>VLOOKUP($B86,'Conditions of people affected'!$C$6:$R$170,15,FALSE)</f>
        <v>x</v>
      </c>
      <c r="Q86" s="234">
        <f t="shared" si="14"/>
        <v>2.9</v>
      </c>
      <c r="R86" s="234">
        <f>VLOOKUP($B86,'Complexity of the crisis'!$C$6:$AN$170,22,FALSE)</f>
        <v>2.8</v>
      </c>
      <c r="S86" s="234">
        <f>VLOOKUP($B86,'Complexity of the crisis'!$C$6:$AN$170,38,FALSE)</f>
        <v>3</v>
      </c>
      <c r="T86" s="133" t="str">
        <f>VLOOKUP(B86,Lists!$C$3:$E$163,3,FALSE)</f>
        <v>Asia,Asia</v>
      </c>
      <c r="U86" s="134" t="str">
        <f>VLOOKUP(B86,'INFORM Severity - hidden'!$C$5:$V$170,20,FALSE)</f>
        <v>2021-03-23</v>
      </c>
    </row>
    <row r="87" spans="1:21" s="210" customFormat="1" x14ac:dyDescent="0.35">
      <c r="A87" s="130" t="str">
        <f t="array" ref="A87">IFERROR(INDEX(Lists!$B$2:$B$153,SMALL(IF(Lists!$I$2:$I$153="Individual",ROW(Lists!$B$2:$B$153)),ROW(83:83))-1,1),"")</f>
        <v>Syrian Regional Crisis</v>
      </c>
      <c r="B87" s="131" t="str">
        <f>VLOOKUP(A87,Lists!$B$2:$G$153,2,FALSE)</f>
        <v>REG004</v>
      </c>
      <c r="C87" s="131" t="str">
        <f>VLOOKUP(B87,'INFORM Severity - hidden'!$C$5:$D$160,2,FALSE)</f>
        <v>Syria,Turkey,Iraq,Egypt,Jordan,Lebanon</v>
      </c>
      <c r="D87" s="131" t="str">
        <f>VLOOKUP(A87,Lists!$B$2:$G$153,3,FALSE)</f>
        <v>SYR,TUR,IRQ,EGY,JOR,LBN</v>
      </c>
      <c r="E87" s="132" t="str">
        <f>VLOOKUP(A87,Lists!$B$2:$G$153,5,FALSE)</f>
        <v>Regional crisis</v>
      </c>
      <c r="F87" s="232">
        <f t="shared" si="10"/>
        <v>4.5</v>
      </c>
      <c r="G87" s="129">
        <f t="shared" si="11"/>
        <v>5</v>
      </c>
      <c r="H87" s="129" t="str">
        <f t="shared" si="12"/>
        <v>Very High</v>
      </c>
      <c r="I87" s="233" t="str">
        <f>INDEX(Trends!$D$3:$D$404,MATCH(B87,Trends!$C$3:$C$404,0))</f>
        <v>Increasing</v>
      </c>
      <c r="J87" s="129" t="str">
        <f>VLOOKUP($B87,Reliability!$A$3:$I$170,9,FALSE)</f>
        <v>High</v>
      </c>
      <c r="K87" s="234">
        <f t="shared" si="13"/>
        <v>4</v>
      </c>
      <c r="L87" s="234">
        <f>VLOOKUP($B87,'Impact of the crisis'!$C$6:$N$170,12,FALSE)</f>
        <v>3.1</v>
      </c>
      <c r="M87" s="234">
        <f>VLOOKUP($B87,'Impact of the crisis'!$C$6:$AB$170,26,FALSE)</f>
        <v>4.3</v>
      </c>
      <c r="N87" s="234">
        <f>VLOOKUP($B87,'Conditions of people affected'!$C$6:$R$170,16,FALSE)</f>
        <v>5</v>
      </c>
      <c r="O87" s="234">
        <f>VLOOKUP($B87,'Conditions of people affected'!$C$6:$R$170,9,FALSE)</f>
        <v>5</v>
      </c>
      <c r="P87" s="234">
        <f>VLOOKUP($B87,'Conditions of people affected'!$C$6:$R$170,15,FALSE)</f>
        <v>5</v>
      </c>
      <c r="Q87" s="234">
        <f t="shared" si="14"/>
        <v>4.0999999999999996</v>
      </c>
      <c r="R87" s="234">
        <f>VLOOKUP($B87,'Complexity of the crisis'!$C$6:$AN$170,22,FALSE)</f>
        <v>3.6</v>
      </c>
      <c r="S87" s="234">
        <f>VLOOKUP($B87,'Complexity of the crisis'!$C$6:$AN$170,38,FALSE)</f>
        <v>4.5</v>
      </c>
      <c r="T87" s="133" t="str">
        <f>VLOOKUP(B87,Lists!$C$3:$E$163,3,FALSE)</f>
        <v>Middle east,Middle east,Middle east,Africa,Middle east,Middle east</v>
      </c>
      <c r="U87" s="134" t="str">
        <f>VLOOKUP(B87,'INFORM Severity - hidden'!$C$5:$V$170,20,FALSE)</f>
        <v>2021-06-30</v>
      </c>
    </row>
    <row r="88" spans="1:21" s="210" customFormat="1" x14ac:dyDescent="0.35">
      <c r="A88" s="130" t="str">
        <f t="array" ref="A88">IFERROR(INDEX(Lists!$B$2:$B$153,SMALL(IF(Lists!$I$2:$I$153="Individual",ROW(Lists!$B$2:$B$153)),ROW(84:84))-1,1),"")</f>
        <v xml:space="preserve">Eastern Mediterranean Route </v>
      </c>
      <c r="B88" s="131" t="str">
        <f>VLOOKUP(A88,Lists!$B$2:$G$153,2,FALSE)</f>
        <v>REG006</v>
      </c>
      <c r="C88" s="131" t="str">
        <f>VLOOKUP(B88,'INFORM Severity - hidden'!$C$5:$D$160,2,FALSE)</f>
        <v>Turkey,Greece</v>
      </c>
      <c r="D88" s="131" t="str">
        <f>VLOOKUP(A88,Lists!$B$2:$G$153,3,FALSE)</f>
        <v>TUR,GRC</v>
      </c>
      <c r="E88" s="132" t="str">
        <f>VLOOKUP(A88,Lists!$B$2:$G$153,5,FALSE)</f>
        <v>Regional crisis</v>
      </c>
      <c r="F88" s="232" t="str">
        <f t="shared" si="10"/>
        <v>x</v>
      </c>
      <c r="G88" s="129" t="str">
        <f t="shared" si="11"/>
        <v>x</v>
      </c>
      <c r="H88" s="129" t="str">
        <f t="shared" si="12"/>
        <v>x</v>
      </c>
      <c r="I88" s="233" t="str">
        <f>INDEX(Trends!$D$3:$D$404,MATCH(B88,Trends!$C$3:$C$404,0))</f>
        <v>-</v>
      </c>
      <c r="J88" s="129" t="str">
        <f>VLOOKUP($B88,Reliability!$A$3:$I$170,9,FALSE)</f>
        <v>Very Low</v>
      </c>
      <c r="K88" s="234" t="str">
        <f t="shared" si="13"/>
        <v>x</v>
      </c>
      <c r="L88" s="234" t="str">
        <f>VLOOKUP($B88,'Impact of the crisis'!$C$6:$N$170,12,FALSE)</f>
        <v>x</v>
      </c>
      <c r="M88" s="234">
        <f>VLOOKUP($B88,'Impact of the crisis'!$C$6:$AB$170,26,FALSE)</f>
        <v>2.5</v>
      </c>
      <c r="N88" s="234" t="str">
        <f>VLOOKUP($B88,'Conditions of people affected'!$C$6:$R$170,16,FALSE)</f>
        <v>x</v>
      </c>
      <c r="O88" s="234" t="str">
        <f>VLOOKUP($B88,'Conditions of people affected'!$C$6:$R$170,9,FALSE)</f>
        <v>x</v>
      </c>
      <c r="P88" s="234" t="str">
        <f>VLOOKUP($B88,'Conditions of people affected'!$C$6:$R$170,15,FALSE)</f>
        <v>x</v>
      </c>
      <c r="Q88" s="234">
        <f t="shared" si="14"/>
        <v>2.5</v>
      </c>
      <c r="R88" s="234">
        <f>VLOOKUP($B88,'Complexity of the crisis'!$C$6:$AN$170,22,FALSE)</f>
        <v>2.5</v>
      </c>
      <c r="S88" s="234">
        <f>VLOOKUP($B88,'Complexity of the crisis'!$C$6:$AN$170,38,FALSE)</f>
        <v>2.5</v>
      </c>
      <c r="T88" s="133" t="str">
        <f>VLOOKUP(B88,Lists!$C$3:$E$163,3,FALSE)</f>
        <v>Middle east,Europe</v>
      </c>
      <c r="U88" s="134" t="str">
        <f>VLOOKUP(B88,'INFORM Severity - hidden'!$C$5:$V$170,20,FALSE)</f>
        <v>2021-06-30</v>
      </c>
    </row>
    <row r="89" spans="1:21" s="210" customFormat="1" x14ac:dyDescent="0.35">
      <c r="A89" s="130" t="str">
        <f t="array" ref="A89">IFERROR(INDEX(Lists!$B$2:$B$153,SMALL(IF(Lists!$I$2:$I$153="Individual",ROW(Lists!$B$2:$B$153)),ROW(85:85))-1,1),"")</f>
        <v>Central Mediterranean Route</v>
      </c>
      <c r="B89" s="131" t="str">
        <f>VLOOKUP(A89,Lists!$B$2:$G$153,2,FALSE)</f>
        <v>REG007</v>
      </c>
      <c r="C89" s="131" t="str">
        <f>VLOOKUP(B89,'INFORM Severity - hidden'!$C$5:$D$160,2,FALSE)</f>
        <v>Algeria,Tunisia,Libya,Italy</v>
      </c>
      <c r="D89" s="131" t="str">
        <f>VLOOKUP(A89,Lists!$B$2:$G$153,3,FALSE)</f>
        <v>DZA,TUN,LBY,ITA</v>
      </c>
      <c r="E89" s="132" t="str">
        <f>VLOOKUP(A89,Lists!$B$2:$G$153,5,FALSE)</f>
        <v>Regional crisis</v>
      </c>
      <c r="F89" s="232" t="str">
        <f t="shared" si="10"/>
        <v>x</v>
      </c>
      <c r="G89" s="129" t="str">
        <f t="shared" si="11"/>
        <v>x</v>
      </c>
      <c r="H89" s="129" t="str">
        <f t="shared" si="12"/>
        <v>x</v>
      </c>
      <c r="I89" s="233" t="str">
        <f>INDEX(Trends!$D$3:$D$404,MATCH(B89,Trends!$C$3:$C$404,0))</f>
        <v>-</v>
      </c>
      <c r="J89" s="129" t="str">
        <f>VLOOKUP($B89,Reliability!$A$3:$I$170,9,FALSE)</f>
        <v>Very Low</v>
      </c>
      <c r="K89" s="234" t="str">
        <f t="shared" si="13"/>
        <v>x</v>
      </c>
      <c r="L89" s="234" t="str">
        <f>VLOOKUP($B89,'Impact of the crisis'!$C$6:$N$170,12,FALSE)</f>
        <v>x</v>
      </c>
      <c r="M89" s="234">
        <f>VLOOKUP($B89,'Impact of the crisis'!$C$6:$AB$170,26,FALSE)</f>
        <v>4</v>
      </c>
      <c r="N89" s="234" t="str">
        <f>VLOOKUP($B89,'Conditions of people affected'!$C$6:$R$170,16,FALSE)</f>
        <v>x</v>
      </c>
      <c r="O89" s="234" t="str">
        <f>VLOOKUP($B89,'Conditions of people affected'!$C$6:$R$170,9,FALSE)</f>
        <v>x</v>
      </c>
      <c r="P89" s="234" t="str">
        <f>VLOOKUP($B89,'Conditions of people affected'!$C$6:$R$170,15,FALSE)</f>
        <v>x</v>
      </c>
      <c r="Q89" s="234">
        <f t="shared" si="14"/>
        <v>3.1</v>
      </c>
      <c r="R89" s="234">
        <f>VLOOKUP($B89,'Complexity of the crisis'!$C$6:$AN$170,22,FALSE)</f>
        <v>2.6</v>
      </c>
      <c r="S89" s="234">
        <f>VLOOKUP($B89,'Complexity of the crisis'!$C$6:$AN$170,38,FALSE)</f>
        <v>3.5</v>
      </c>
      <c r="T89" s="133" t="str">
        <f>VLOOKUP(B89,Lists!$C$3:$E$163,3,FALSE)</f>
        <v>Africa,Africa,Africa,Europe</v>
      </c>
      <c r="U89" s="134" t="str">
        <f>VLOOKUP(B89,'INFORM Severity - hidden'!$C$5:$V$170,20,FALSE)</f>
        <v>2021-03-31</v>
      </c>
    </row>
    <row r="90" spans="1:21" s="210" customFormat="1" x14ac:dyDescent="0.35">
      <c r="A90" s="130" t="str">
        <f t="array" ref="A90">IFERROR(INDEX(Lists!$B$2:$B$153,SMALL(IF(Lists!$I$2:$I$153="Individual",ROW(Lists!$B$2:$B$153)),ROW(86:86))-1,1),"")</f>
        <v>Western Mediterranean Route</v>
      </c>
      <c r="B90" s="131" t="str">
        <f>VLOOKUP(A90,Lists!$B$2:$G$153,2,FALSE)</f>
        <v>REG008</v>
      </c>
      <c r="C90" s="131" t="str">
        <f>VLOOKUP(B90,'INFORM Severity - hidden'!$C$5:$D$160,2,FALSE)</f>
        <v>Algeria,Morocco,Spain</v>
      </c>
      <c r="D90" s="131" t="str">
        <f>VLOOKUP(A90,Lists!$B$2:$G$153,3,FALSE)</f>
        <v>DZA,MAR,ESP</v>
      </c>
      <c r="E90" s="132" t="str">
        <f>VLOOKUP(A90,Lists!$B$2:$G$153,5,FALSE)</f>
        <v>Regional crisis</v>
      </c>
      <c r="F90" s="232" t="str">
        <f t="shared" si="10"/>
        <v>x</v>
      </c>
      <c r="G90" s="129" t="str">
        <f t="shared" si="11"/>
        <v>x</v>
      </c>
      <c r="H90" s="129" t="str">
        <f t="shared" si="12"/>
        <v>x</v>
      </c>
      <c r="I90" s="233" t="str">
        <f>INDEX(Trends!$D$3:$D$404,MATCH(B90,Trends!$C$3:$C$404,0))</f>
        <v>-</v>
      </c>
      <c r="J90" s="129" t="str">
        <f>VLOOKUP($B90,Reliability!$A$3:$I$170,9,FALSE)</f>
        <v>Very Low</v>
      </c>
      <c r="K90" s="234" t="str">
        <f t="shared" si="13"/>
        <v>x</v>
      </c>
      <c r="L90" s="234" t="str">
        <f>VLOOKUP($B90,'Impact of the crisis'!$C$6:$N$170,12,FALSE)</f>
        <v>x</v>
      </c>
      <c r="M90" s="234">
        <f>VLOOKUP($B90,'Impact of the crisis'!$C$6:$AB$170,26,FALSE)</f>
        <v>3.2</v>
      </c>
      <c r="N90" s="234" t="str">
        <f>VLOOKUP($B90,'Conditions of people affected'!$C$6:$R$170,16,FALSE)</f>
        <v>x</v>
      </c>
      <c r="O90" s="234" t="str">
        <f>VLOOKUP($B90,'Conditions of people affected'!$C$6:$R$170,9,FALSE)</f>
        <v>x</v>
      </c>
      <c r="P90" s="234" t="str">
        <f>VLOOKUP($B90,'Conditions of people affected'!$C$6:$R$170,15,FALSE)</f>
        <v>x</v>
      </c>
      <c r="Q90" s="234">
        <f t="shared" si="14"/>
        <v>2.4</v>
      </c>
      <c r="R90" s="234">
        <f>VLOOKUP($B90,'Complexity of the crisis'!$C$6:$AN$170,22,FALSE)</f>
        <v>2.7</v>
      </c>
      <c r="S90" s="234">
        <f>VLOOKUP($B90,'Complexity of the crisis'!$C$6:$AN$170,38,FALSE)</f>
        <v>2</v>
      </c>
      <c r="T90" s="133" t="str">
        <f>VLOOKUP(B90,Lists!$C$3:$E$163,3,FALSE)</f>
        <v>Africa,Africa,Europe</v>
      </c>
      <c r="U90" s="134" t="str">
        <f>VLOOKUP(B90,'INFORM Severity - hidden'!$C$5:$V$170,20,FALSE)</f>
        <v>2021-03-31</v>
      </c>
    </row>
    <row r="91" spans="1:21" s="210" customFormat="1" x14ac:dyDescent="0.35">
      <c r="A91" s="130" t="str">
        <f t="array" ref="A91">IFERROR(INDEX(Lists!$B$2:$B$153,SMALL(IF(Lists!$I$2:$I$153="Individual",ROW(Lists!$B$2:$B$153)),ROW(87:87))-1,1),"")</f>
        <v>Rohingya Regional Crisis</v>
      </c>
      <c r="B91" s="131" t="str">
        <f>VLOOKUP(A91,Lists!$B$2:$G$153,2,FALSE)</f>
        <v>REG011</v>
      </c>
      <c r="C91" s="131" t="str">
        <f>VLOOKUP(B91,'INFORM Severity - hidden'!$C$5:$D$160,2,FALSE)</f>
        <v>Bangladesh,Myanmar</v>
      </c>
      <c r="D91" s="131" t="str">
        <f>VLOOKUP(A91,Lists!$B$2:$G$153,3,FALSE)</f>
        <v>BGD,MMR</v>
      </c>
      <c r="E91" s="132" t="str">
        <f>VLOOKUP(A91,Lists!$B$2:$G$153,5,FALSE)</f>
        <v>Regional crisis</v>
      </c>
      <c r="F91" s="232">
        <f t="shared" si="10"/>
        <v>3.6</v>
      </c>
      <c r="G91" s="129">
        <f t="shared" si="11"/>
        <v>4</v>
      </c>
      <c r="H91" s="129" t="str">
        <f t="shared" si="12"/>
        <v>High</v>
      </c>
      <c r="I91" s="233" t="str">
        <f>INDEX(Trends!$D$3:$D$404,MATCH(B91,Trends!$C$3:$C$404,0))</f>
        <v>Stable</v>
      </c>
      <c r="J91" s="129" t="str">
        <f>VLOOKUP($B91,Reliability!$A$3:$I$170,9,FALSE)</f>
        <v>High</v>
      </c>
      <c r="K91" s="234">
        <f t="shared" si="13"/>
        <v>3.1</v>
      </c>
      <c r="L91" s="234">
        <f>VLOOKUP($B91,'Impact of the crisis'!$C$6:$N$170,12,FALSE)</f>
        <v>1.4</v>
      </c>
      <c r="M91" s="234">
        <f>VLOOKUP($B91,'Impact of the crisis'!$C$6:$AB$170,26,FALSE)</f>
        <v>3.7</v>
      </c>
      <c r="N91" s="234">
        <f>VLOOKUP($B91,'Conditions of people affected'!$C$6:$R$170,16,FALSE)</f>
        <v>3.85</v>
      </c>
      <c r="O91" s="234">
        <f>VLOOKUP($B91,'Conditions of people affected'!$C$6:$R$170,9,FALSE)</f>
        <v>3.7</v>
      </c>
      <c r="P91" s="234">
        <f>VLOOKUP($B91,'Conditions of people affected'!$C$6:$R$170,15,FALSE)</f>
        <v>4</v>
      </c>
      <c r="Q91" s="234">
        <f t="shared" si="14"/>
        <v>3.5</v>
      </c>
      <c r="R91" s="234">
        <f>VLOOKUP($B91,'Complexity of the crisis'!$C$6:$AN$170,22,FALSE)</f>
        <v>3</v>
      </c>
      <c r="S91" s="234">
        <f>VLOOKUP($B91,'Complexity of the crisis'!$C$6:$AN$170,38,FALSE)</f>
        <v>4</v>
      </c>
      <c r="T91" s="133" t="str">
        <f>VLOOKUP(B91,Lists!$C$3:$E$163,3,FALSE)</f>
        <v>Asia,Asia</v>
      </c>
      <c r="U91" s="134" t="str">
        <f>VLOOKUP(B91,'INFORM Severity - hidden'!$C$5:$V$170,20,FALSE)</f>
        <v>2021-03-23</v>
      </c>
    </row>
    <row r="92" spans="1:21" s="210" customFormat="1" x14ac:dyDescent="0.35">
      <c r="A92" s="130" t="str">
        <f t="array" ref="A92">IFERROR(INDEX(Lists!$B$2:$B$153,SMALL(IF(Lists!$I$2:$I$153="Individual",ROW(Lists!$B$2:$B$153)),ROW(88:88))-1,1),"")</f>
        <v>Southern Africa Regional Food Security Crisis</v>
      </c>
      <c r="B92" s="131" t="str">
        <f>VLOOKUP(A92,Lists!$B$2:$G$153,2,FALSE)</f>
        <v>REG012</v>
      </c>
      <c r="C92" s="131" t="str">
        <f>VLOOKUP(B92,'INFORM Severity - hidden'!$C$5:$D$160,2,FALSE)</f>
        <v>Lesotho,Madagascar,Malawi,Mozambique,Namibia,Eswatini,Zambia,Zimbabwe</v>
      </c>
      <c r="D92" s="131" t="str">
        <f>VLOOKUP(A92,Lists!$B$2:$G$153,3,FALSE)</f>
        <v>LSO,MDG,MWI,MOZ,NAM,SWZ,ZMB,ZWE</v>
      </c>
      <c r="E92" s="132" t="str">
        <f>VLOOKUP(A92,Lists!$B$2:$G$153,5,FALSE)</f>
        <v>Regional crisis</v>
      </c>
      <c r="F92" s="232">
        <f t="shared" si="10"/>
        <v>3.6</v>
      </c>
      <c r="G92" s="129">
        <f t="shared" si="11"/>
        <v>4</v>
      </c>
      <c r="H92" s="129" t="str">
        <f t="shared" si="12"/>
        <v>High</v>
      </c>
      <c r="I92" s="233" t="str">
        <f>INDEX(Trends!$D$3:$D$404,MATCH(B92,Trends!$C$3:$C$404,0))</f>
        <v>Increasing</v>
      </c>
      <c r="J92" s="129" t="str">
        <f>VLOOKUP($B92,Reliability!$A$3:$I$170,9,FALSE)</f>
        <v>High</v>
      </c>
      <c r="K92" s="234">
        <f t="shared" si="13"/>
        <v>3.2</v>
      </c>
      <c r="L92" s="234">
        <f>VLOOKUP($B92,'Impact of the crisis'!$C$6:$N$170,12,FALSE)</f>
        <v>3.8</v>
      </c>
      <c r="M92" s="234">
        <f>VLOOKUP($B92,'Impact of the crisis'!$C$6:$AB$170,26,FALSE)</f>
        <v>2.9</v>
      </c>
      <c r="N92" s="234">
        <f>VLOOKUP($B92,'Conditions of people affected'!$C$6:$R$170,16,FALSE)</f>
        <v>4</v>
      </c>
      <c r="O92" s="234">
        <f>VLOOKUP($B92,'Conditions of people affected'!$C$6:$R$170,9,FALSE)</f>
        <v>5</v>
      </c>
      <c r="P92" s="234">
        <f>VLOOKUP($B92,'Conditions of people affected'!$C$6:$R$170,15,FALSE)</f>
        <v>3</v>
      </c>
      <c r="Q92" s="234">
        <f t="shared" si="14"/>
        <v>3.1</v>
      </c>
      <c r="R92" s="234">
        <f>VLOOKUP($B92,'Complexity of the crisis'!$C$6:$AN$170,22,FALSE)</f>
        <v>2.7</v>
      </c>
      <c r="S92" s="234">
        <f>VLOOKUP($B92,'Complexity of the crisis'!$C$6:$AN$170,38,FALSE)</f>
        <v>3.5</v>
      </c>
      <c r="T92" s="133" t="str">
        <f>VLOOKUP(B92,Lists!$C$3:$E$163,3,FALSE)</f>
        <v>Africa,Africa,Africa,Africa,Africa,Africa,Africa,Africa</v>
      </c>
      <c r="U92" s="134" t="str">
        <f>VLOOKUP(B92,'INFORM Severity - hidden'!$C$5:$V$170,20,FALSE)</f>
        <v>2021-03-26</v>
      </c>
    </row>
    <row r="93" spans="1:21" s="210" customFormat="1" x14ac:dyDescent="0.35">
      <c r="A93" s="130" t="str">
        <f t="array" ref="A93">IFERROR(INDEX(Lists!$B$2:$B$153,SMALL(IF(Lists!$I$2:$I$153="Individual",ROW(Lists!$B$2:$B$153)),ROW(89:89))-1,1),"")</f>
        <v>Nagorno-Karabakh Conflict</v>
      </c>
      <c r="B93" s="131" t="str">
        <f>VLOOKUP(A93,Lists!$B$2:$G$153,2,FALSE)</f>
        <v>REG013</v>
      </c>
      <c r="C93" s="131" t="str">
        <f>VLOOKUP(B93,'INFORM Severity - hidden'!$C$5:$D$160,2,FALSE)</f>
        <v>Armenia,Azerbaijan</v>
      </c>
      <c r="D93" s="131" t="str">
        <f>VLOOKUP(A93,Lists!$B$2:$G$153,3,FALSE)</f>
        <v>ARM,AZE</v>
      </c>
      <c r="E93" s="132" t="str">
        <f>VLOOKUP(A93,Lists!$B$2:$G$153,5,FALSE)</f>
        <v>Regional crisis</v>
      </c>
      <c r="F93" s="232" t="str">
        <f t="shared" si="10"/>
        <v>x</v>
      </c>
      <c r="G93" s="129" t="str">
        <f t="shared" si="11"/>
        <v>x</v>
      </c>
      <c r="H93" s="129" t="str">
        <f t="shared" si="12"/>
        <v>x</v>
      </c>
      <c r="I93" s="233" t="str">
        <f>INDEX(Trends!$D$3:$D$404,MATCH(B93,Trends!$C$3:$C$404,0))</f>
        <v>-</v>
      </c>
      <c r="J93" s="129" t="str">
        <f>VLOOKUP($B93,Reliability!$A$3:$I$170,9,FALSE)</f>
        <v>Low</v>
      </c>
      <c r="K93" s="234">
        <f t="shared" si="13"/>
        <v>2.7</v>
      </c>
      <c r="L93" s="234">
        <f>VLOOKUP($B93,'Impact of the crisis'!$C$6:$N$170,12,FALSE)</f>
        <v>2.6</v>
      </c>
      <c r="M93" s="234">
        <f>VLOOKUP($B93,'Impact of the crisis'!$C$6:$AB$170,26,FALSE)</f>
        <v>2.7</v>
      </c>
      <c r="N93" s="234" t="str">
        <f>VLOOKUP($B93,'Conditions of people affected'!$C$6:$R$170,16,FALSE)</f>
        <v>x</v>
      </c>
      <c r="O93" s="234" t="str">
        <f>VLOOKUP($B93,'Conditions of people affected'!$C$6:$R$170,9,FALSE)</f>
        <v>x</v>
      </c>
      <c r="P93" s="234" t="str">
        <f>VLOOKUP($B93,'Conditions of people affected'!$C$6:$R$170,15,FALSE)</f>
        <v>x</v>
      </c>
      <c r="Q93" s="234">
        <f t="shared" si="14"/>
        <v>2.8</v>
      </c>
      <c r="R93" s="234">
        <f>VLOOKUP($B93,'Complexity of the crisis'!$C$6:$AN$170,22,FALSE)</f>
        <v>2.6</v>
      </c>
      <c r="S93" s="234">
        <f>VLOOKUP($B93,'Complexity of the crisis'!$C$6:$AN$170,38,FALSE)</f>
        <v>3</v>
      </c>
      <c r="T93" s="133" t="str">
        <f>VLOOKUP(B93,Lists!$C$3:$E$163,3,FALSE)</f>
        <v>Middle east,Middle east</v>
      </c>
      <c r="U93" s="134" t="str">
        <f>VLOOKUP(B93,'INFORM Severity - hidden'!$C$5:$V$170,20,FALSE)</f>
        <v>2021-01-27</v>
      </c>
    </row>
    <row r="94" spans="1:21" s="210" customFormat="1" x14ac:dyDescent="0.35">
      <c r="A94" s="130" t="str">
        <f t="array" ref="A94">IFERROR(INDEX(Lists!$B$2:$B$153,SMALL(IF(Lists!$I$2:$I$153="Individual",ROW(Lists!$B$2:$B$153)),ROW(90:90))-1,1),"")</f>
        <v>Burundi and DRC refugees in Rwanda</v>
      </c>
      <c r="B94" s="131" t="str">
        <f>VLOOKUP(A94,Lists!$B$2:$G$153,2,FALSE)</f>
        <v>RWA002</v>
      </c>
      <c r="C94" s="131" t="str">
        <f>VLOOKUP(B94,'INFORM Severity - hidden'!$C$5:$D$160,2,FALSE)</f>
        <v>Rwanda</v>
      </c>
      <c r="D94" s="131" t="str">
        <f>VLOOKUP(A94,Lists!$B$2:$G$153,3,FALSE)</f>
        <v>RWA</v>
      </c>
      <c r="E94" s="132" t="str">
        <f>VLOOKUP(A94,Lists!$B$2:$G$153,5,FALSE)</f>
        <v>International displacement</v>
      </c>
      <c r="F94" s="232">
        <f t="shared" si="10"/>
        <v>1.9</v>
      </c>
      <c r="G94" s="129">
        <f t="shared" si="11"/>
        <v>2</v>
      </c>
      <c r="H94" s="129" t="str">
        <f t="shared" si="12"/>
        <v>Low</v>
      </c>
      <c r="I94" s="233" t="str">
        <f>INDEX(Trends!$D$3:$D$404,MATCH(B94,Trends!$C$3:$C$404,0))</f>
        <v>Stable</v>
      </c>
      <c r="J94" s="129" t="str">
        <f>VLOOKUP($B94,Reliability!$A$3:$I$170,9,FALSE)</f>
        <v>Medium</v>
      </c>
      <c r="K94" s="234">
        <f t="shared" si="13"/>
        <v>2.6</v>
      </c>
      <c r="L94" s="234">
        <f>VLOOKUP($B94,'Impact of the crisis'!$C$6:$N$170,12,FALSE)</f>
        <v>2.1</v>
      </c>
      <c r="M94" s="234">
        <f>VLOOKUP($B94,'Impact of the crisis'!$C$6:$AB$170,26,FALSE)</f>
        <v>2.8</v>
      </c>
      <c r="N94" s="234">
        <f>VLOOKUP($B94,'Conditions of people affected'!$C$6:$R$170,16,FALSE)</f>
        <v>1.45</v>
      </c>
      <c r="O94" s="234">
        <f>VLOOKUP($B94,'Conditions of people affected'!$C$6:$R$170,9,FALSE)</f>
        <v>1.9</v>
      </c>
      <c r="P94" s="234">
        <f>VLOOKUP($B94,'Conditions of people affected'!$C$6:$R$170,15,FALSE)</f>
        <v>1</v>
      </c>
      <c r="Q94" s="234">
        <f t="shared" si="14"/>
        <v>2.1</v>
      </c>
      <c r="R94" s="234">
        <f>VLOOKUP($B94,'Complexity of the crisis'!$C$6:$AN$170,22,FALSE)</f>
        <v>2.6</v>
      </c>
      <c r="S94" s="234">
        <f>VLOOKUP($B94,'Complexity of the crisis'!$C$6:$AN$170,38,FALSE)</f>
        <v>1.5</v>
      </c>
      <c r="T94" s="133" t="str">
        <f>VLOOKUP(B94,Lists!$C$3:$E$163,3,FALSE)</f>
        <v>Africa</v>
      </c>
      <c r="U94" s="134" t="str">
        <f>VLOOKUP(B94,'INFORM Severity - hidden'!$C$5:$V$170,20,FALSE)</f>
        <v>2021-01-29</v>
      </c>
    </row>
    <row r="95" spans="1:21" s="210" customFormat="1" x14ac:dyDescent="0.35">
      <c r="A95" s="130" t="str">
        <f t="array" ref="A95">IFERROR(INDEX(Lists!$B$2:$B$153,SMALL(IF(Lists!$I$2:$I$153="Individual",ROW(Lists!$B$2:$B$153)),ROW(91:91))-1,1),"")</f>
        <v>Refugees in Sudan</v>
      </c>
      <c r="B95" s="131" t="str">
        <f>VLOOKUP(A95,Lists!$B$2:$G$153,2,FALSE)</f>
        <v>SDN005</v>
      </c>
      <c r="C95" s="131" t="str">
        <f>VLOOKUP(B95,'INFORM Severity - hidden'!$C$5:$D$160,2,FALSE)</f>
        <v>Sudan</v>
      </c>
      <c r="D95" s="131" t="str">
        <f>VLOOKUP(A95,Lists!$B$2:$G$153,3,FALSE)</f>
        <v>SDN</v>
      </c>
      <c r="E95" s="132" t="str">
        <f>VLOOKUP(A95,Lists!$B$2:$G$153,5,FALSE)</f>
        <v>International displacement</v>
      </c>
      <c r="F95" s="232">
        <f t="shared" si="10"/>
        <v>3.5</v>
      </c>
      <c r="G95" s="129">
        <f t="shared" si="11"/>
        <v>4</v>
      </c>
      <c r="H95" s="129" t="str">
        <f t="shared" si="12"/>
        <v>High</v>
      </c>
      <c r="I95" s="233" t="str">
        <f>INDEX(Trends!$D$3:$D$404,MATCH(B95,Trends!$C$3:$C$404,0))</f>
        <v>Decreasing</v>
      </c>
      <c r="J95" s="129" t="str">
        <f>VLOOKUP($B95,Reliability!$A$3:$I$170,9,FALSE)</f>
        <v>Very High</v>
      </c>
      <c r="K95" s="234">
        <f t="shared" si="13"/>
        <v>3.3</v>
      </c>
      <c r="L95" s="234">
        <f>VLOOKUP($B95,'Impact of the crisis'!$C$6:$N$170,12,FALSE)</f>
        <v>2.1</v>
      </c>
      <c r="M95" s="234">
        <f>VLOOKUP($B95,'Impact of the crisis'!$C$6:$AB$170,26,FALSE)</f>
        <v>3.8</v>
      </c>
      <c r="N95" s="234">
        <f>VLOOKUP($B95,'Conditions of people affected'!$C$6:$R$170,16,FALSE)</f>
        <v>3.7</v>
      </c>
      <c r="O95" s="234">
        <f>VLOOKUP($B95,'Conditions of people affected'!$C$6:$R$170,9,FALSE)</f>
        <v>3.4</v>
      </c>
      <c r="P95" s="234">
        <f>VLOOKUP($B95,'Conditions of people affected'!$C$6:$R$170,15,FALSE)</f>
        <v>4</v>
      </c>
      <c r="Q95" s="234">
        <f t="shared" si="14"/>
        <v>3.3</v>
      </c>
      <c r="R95" s="234">
        <f>VLOOKUP($B95,'Complexity of the crisis'!$C$6:$AN$170,22,FALSE)</f>
        <v>4</v>
      </c>
      <c r="S95" s="234">
        <f>VLOOKUP($B95,'Complexity of the crisis'!$C$6:$AN$170,38,FALSE)</f>
        <v>2.5</v>
      </c>
      <c r="T95" s="133" t="str">
        <f>VLOOKUP(B95,Lists!$C$3:$E$163,3,FALSE)</f>
        <v>Africa</v>
      </c>
      <c r="U95" s="134" t="str">
        <f>VLOOKUP(B95,'INFORM Severity - hidden'!$C$5:$V$170,20,FALSE)</f>
        <v>2021-06-28</v>
      </c>
    </row>
    <row r="96" spans="1:21" s="210" customFormat="1" x14ac:dyDescent="0.35">
      <c r="A96" s="130" t="str">
        <f t="array" ref="A96">IFERROR(INDEX(Lists!$B$2:$B$153,SMALL(IF(Lists!$I$2:$I$153="Individual",ROW(Lists!$B$2:$B$153)),ROW(92:92))-1,1),"")</f>
        <v xml:space="preserve">Floods in Sudan </v>
      </c>
      <c r="B96" s="131" t="str">
        <f>VLOOKUP(A96,Lists!$B$2:$G$153,2,FALSE)</f>
        <v>SDN006</v>
      </c>
      <c r="C96" s="131" t="str">
        <f>VLOOKUP(B96,'INFORM Severity - hidden'!$C$5:$D$160,2,FALSE)</f>
        <v>Sudan</v>
      </c>
      <c r="D96" s="131" t="str">
        <f>VLOOKUP(A96,Lists!$B$2:$G$153,3,FALSE)</f>
        <v>SDN</v>
      </c>
      <c r="E96" s="132" t="str">
        <f>VLOOKUP(A96,Lists!$B$2:$G$153,5,FALSE)</f>
        <v>Flood</v>
      </c>
      <c r="F96" s="232">
        <f t="shared" si="10"/>
        <v>2.6</v>
      </c>
      <c r="G96" s="129">
        <f t="shared" si="11"/>
        <v>3</v>
      </c>
      <c r="H96" s="129" t="str">
        <f t="shared" si="12"/>
        <v>Medium</v>
      </c>
      <c r="I96" s="233" t="str">
        <f>INDEX(Trends!$D$3:$D$404,MATCH(B96,Trends!$C$3:$C$404,0))</f>
        <v>Decreasing</v>
      </c>
      <c r="J96" s="129" t="str">
        <f>VLOOKUP($B96,Reliability!$A$3:$I$170,9,FALSE)</f>
        <v>Medium</v>
      </c>
      <c r="K96" s="234">
        <f t="shared" si="13"/>
        <v>3.7</v>
      </c>
      <c r="L96" s="234">
        <f>VLOOKUP($B96,'Impact of the crisis'!$C$6:$N$170,12,FALSE)</f>
        <v>4.5999999999999996</v>
      </c>
      <c r="M96" s="234">
        <f>VLOOKUP($B96,'Impact of the crisis'!$C$6:$AB$170,26,FALSE)</f>
        <v>3.1</v>
      </c>
      <c r="N96" s="234">
        <f>VLOOKUP($B96,'Conditions of people affected'!$C$6:$R$170,16,FALSE)</f>
        <v>1.1000000000000001</v>
      </c>
      <c r="O96" s="234">
        <f>VLOOKUP($B96,'Conditions of people affected'!$C$6:$R$170,9,FALSE)</f>
        <v>1.2</v>
      </c>
      <c r="P96" s="234">
        <f>VLOOKUP($B96,'Conditions of people affected'!$C$6:$R$170,15,FALSE)</f>
        <v>1</v>
      </c>
      <c r="Q96" s="234">
        <f t="shared" si="14"/>
        <v>3.5</v>
      </c>
      <c r="R96" s="234">
        <f>VLOOKUP($B96,'Complexity of the crisis'!$C$6:$AN$170,22,FALSE)</f>
        <v>4</v>
      </c>
      <c r="S96" s="234">
        <f>VLOOKUP($B96,'Complexity of the crisis'!$C$6:$AN$170,38,FALSE)</f>
        <v>3</v>
      </c>
      <c r="T96" s="133" t="str">
        <f>VLOOKUP(B96,Lists!$C$3:$E$163,3,FALSE)</f>
        <v>Africa</v>
      </c>
      <c r="U96" s="134" t="str">
        <f>VLOOKUP(B96,'INFORM Severity - hidden'!$C$5:$V$170,20,FALSE)</f>
        <v>2021-01-28</v>
      </c>
    </row>
    <row r="97" spans="1:21" s="210" customFormat="1" x14ac:dyDescent="0.35">
      <c r="A97" s="130" t="str">
        <f t="array" ref="A97">IFERROR(INDEX(Lists!$B$2:$B$153,SMALL(IF(Lists!$I$2:$I$153="Individual",ROW(Lists!$B$2:$B$153)),ROW(93:93))-1,1),"")</f>
        <v>Refugees from Ethiopia</v>
      </c>
      <c r="B97" s="131" t="str">
        <f>VLOOKUP(A97,Lists!$B$2:$G$153,2,FALSE)</f>
        <v>SDN007</v>
      </c>
      <c r="C97" s="131" t="str">
        <f>VLOOKUP(B97,'INFORM Severity - hidden'!$C$5:$D$160,2,FALSE)</f>
        <v>Sudan</v>
      </c>
      <c r="D97" s="131" t="str">
        <f>VLOOKUP(A97,Lists!$B$2:$G$153,3,FALSE)</f>
        <v>SDN</v>
      </c>
      <c r="E97" s="132" t="str">
        <f>VLOOKUP(A97,Lists!$B$2:$G$153,5,FALSE)</f>
        <v>International displacement</v>
      </c>
      <c r="F97" s="232">
        <f t="shared" si="10"/>
        <v>2.5</v>
      </c>
      <c r="G97" s="129">
        <f t="shared" si="11"/>
        <v>3</v>
      </c>
      <c r="H97" s="129" t="str">
        <f t="shared" si="12"/>
        <v>Medium</v>
      </c>
      <c r="I97" s="233" t="str">
        <f>INDEX(Trends!$D$3:$D$404,MATCH(B97,Trends!$C$3:$C$404,0))</f>
        <v>Stable</v>
      </c>
      <c r="J97" s="129" t="str">
        <f>VLOOKUP($B97,Reliability!$A$3:$I$170,9,FALSE)</f>
        <v>Very High</v>
      </c>
      <c r="K97" s="234">
        <f t="shared" si="13"/>
        <v>3</v>
      </c>
      <c r="L97" s="234">
        <f>VLOOKUP($B97,'Impact of the crisis'!$C$6:$N$170,12,FALSE)</f>
        <v>2.4</v>
      </c>
      <c r="M97" s="234">
        <f>VLOOKUP($B97,'Impact of the crisis'!$C$6:$AB$170,26,FALSE)</f>
        <v>3.3</v>
      </c>
      <c r="N97" s="234">
        <f>VLOOKUP($B97,'Conditions of people affected'!$C$6:$R$170,16,FALSE)</f>
        <v>1.7</v>
      </c>
      <c r="O97" s="234">
        <f>VLOOKUP($B97,'Conditions of people affected'!$C$6:$R$170,9,FALSE)</f>
        <v>1.4</v>
      </c>
      <c r="P97" s="234">
        <f>VLOOKUP($B97,'Conditions of people affected'!$C$6:$R$170,15,FALSE)</f>
        <v>2</v>
      </c>
      <c r="Q97" s="234">
        <f t="shared" si="14"/>
        <v>3.3</v>
      </c>
      <c r="R97" s="234">
        <f>VLOOKUP($B97,'Complexity of the crisis'!$C$6:$AN$170,22,FALSE)</f>
        <v>4</v>
      </c>
      <c r="S97" s="234">
        <f>VLOOKUP($B97,'Complexity of the crisis'!$C$6:$AN$170,38,FALSE)</f>
        <v>2.5</v>
      </c>
      <c r="T97" s="133" t="str">
        <f>VLOOKUP(B97,Lists!$C$3:$E$163,3,FALSE)</f>
        <v>Africa</v>
      </c>
      <c r="U97" s="134" t="str">
        <f>VLOOKUP(B97,'INFORM Severity - hidden'!$C$5:$V$170,20,FALSE)</f>
        <v>2021-06-28</v>
      </c>
    </row>
    <row r="98" spans="1:21" s="210" customFormat="1" x14ac:dyDescent="0.35">
      <c r="A98" s="130" t="str">
        <f t="array" ref="A98">IFERROR(INDEX(Lists!$B$2:$B$153,SMALL(IF(Lists!$I$2:$I$153="Individual",ROW(Lists!$B$2:$B$153)),ROW(94:94))-1,1),"")</f>
        <v>Violence West-Darfur</v>
      </c>
      <c r="B98" s="131" t="str">
        <f>VLOOKUP(A98,Lists!$B$2:$G$153,2,FALSE)</f>
        <v>SDN008</v>
      </c>
      <c r="C98" s="131" t="str">
        <f>VLOOKUP(B98,'INFORM Severity - hidden'!$C$5:$D$160,2,FALSE)</f>
        <v>Sudan</v>
      </c>
      <c r="D98" s="131" t="str">
        <f>VLOOKUP(A98,Lists!$B$2:$G$153,3,FALSE)</f>
        <v>SDN</v>
      </c>
      <c r="E98" s="132" t="str">
        <f>VLOOKUP(A98,Lists!$B$2:$G$153,5,FALSE)</f>
        <v>Other type of violence</v>
      </c>
      <c r="F98" s="232">
        <f t="shared" si="10"/>
        <v>2.9</v>
      </c>
      <c r="G98" s="129">
        <f t="shared" si="11"/>
        <v>3</v>
      </c>
      <c r="H98" s="129" t="str">
        <f t="shared" si="12"/>
        <v>Medium</v>
      </c>
      <c r="I98" s="233" t="str">
        <f>INDEX(Trends!$D$3:$D$404,MATCH(B98,Trends!$C$3:$C$404,0))</f>
        <v>-</v>
      </c>
      <c r="J98" s="129" t="str">
        <f>VLOOKUP($B98,Reliability!$A$3:$I$170,9,FALSE)</f>
        <v>High</v>
      </c>
      <c r="K98" s="234">
        <f t="shared" si="13"/>
        <v>3.3</v>
      </c>
      <c r="L98" s="234">
        <f>VLOOKUP($B98,'Impact of the crisis'!$C$6:$N$170,12,FALSE)</f>
        <v>1.1000000000000001</v>
      </c>
      <c r="M98" s="234">
        <f>VLOOKUP($B98,'Impact of the crisis'!$C$6:$AB$170,26,FALSE)</f>
        <v>4</v>
      </c>
      <c r="N98" s="234">
        <f>VLOOKUP($B98,'Conditions of people affected'!$C$6:$R$170,16,FALSE)</f>
        <v>2.5</v>
      </c>
      <c r="O98" s="234">
        <f>VLOOKUP($B98,'Conditions of people affected'!$C$6:$R$170,9,FALSE)</f>
        <v>2</v>
      </c>
      <c r="P98" s="234">
        <f>VLOOKUP($B98,'Conditions of people affected'!$C$6:$R$170,15,FALSE)</f>
        <v>3</v>
      </c>
      <c r="Q98" s="234">
        <f t="shared" si="14"/>
        <v>3.2</v>
      </c>
      <c r="R98" s="234">
        <f>VLOOKUP($B98,'Complexity of the crisis'!$C$6:$AN$170,22,FALSE)</f>
        <v>4</v>
      </c>
      <c r="S98" s="234">
        <f>VLOOKUP($B98,'Complexity of the crisis'!$C$6:$AN$170,38,FALSE)</f>
        <v>2</v>
      </c>
      <c r="T98" s="133" t="str">
        <f>VLOOKUP(B98,Lists!$C$3:$E$163,3,FALSE)</f>
        <v>Africa</v>
      </c>
      <c r="U98" s="134" t="str">
        <f>VLOOKUP(B98,'INFORM Severity - hidden'!$C$5:$V$170,20,FALSE)</f>
        <v>2021-04-30</v>
      </c>
    </row>
    <row r="99" spans="1:21" s="210" customFormat="1" x14ac:dyDescent="0.35">
      <c r="A99" s="130" t="str">
        <f t="array" ref="A99">IFERROR(INDEX(Lists!$B$2:$B$153,SMALL(IF(Lists!$I$2:$I$153="Individual",ROW(Lists!$B$2:$B$153)),ROW(95:95))-1,1),"")</f>
        <v>Drought in Senegal</v>
      </c>
      <c r="B99" s="131" t="str">
        <f>VLOOKUP(A99,Lists!$B$2:$G$153,2,FALSE)</f>
        <v>SEN002</v>
      </c>
      <c r="C99" s="131" t="str">
        <f>VLOOKUP(B99,'INFORM Severity - hidden'!$C$5:$D$160,2,FALSE)</f>
        <v>Senegal</v>
      </c>
      <c r="D99" s="131" t="str">
        <f>VLOOKUP(A99,Lists!$B$2:$G$153,3,FALSE)</f>
        <v>SEN</v>
      </c>
      <c r="E99" s="132" t="str">
        <f>VLOOKUP(A99,Lists!$B$2:$G$153,5,FALSE)</f>
        <v>Drought</v>
      </c>
      <c r="F99" s="232">
        <f t="shared" si="10"/>
        <v>2.4</v>
      </c>
      <c r="G99" s="129">
        <f t="shared" si="11"/>
        <v>3</v>
      </c>
      <c r="H99" s="129" t="str">
        <f t="shared" si="12"/>
        <v>Medium</v>
      </c>
      <c r="I99" s="233" t="str">
        <f>INDEX(Trends!$D$3:$D$404,MATCH(B99,Trends!$C$3:$C$404,0))</f>
        <v>Stable</v>
      </c>
      <c r="J99" s="129" t="str">
        <f>VLOOKUP($B99,Reliability!$A$3:$I$170,9,FALSE)</f>
        <v>Medium</v>
      </c>
      <c r="K99" s="234">
        <f t="shared" si="13"/>
        <v>2.7</v>
      </c>
      <c r="L99" s="234">
        <f>VLOOKUP($B99,'Impact of the crisis'!$C$6:$N$170,12,FALSE)</f>
        <v>4.5</v>
      </c>
      <c r="M99" s="234">
        <f>VLOOKUP($B99,'Impact of the crisis'!$C$6:$AB$170,26,FALSE)</f>
        <v>1.2</v>
      </c>
      <c r="N99" s="234">
        <f>VLOOKUP($B99,'Conditions of people affected'!$C$6:$R$170,16,FALSE)</f>
        <v>2.4</v>
      </c>
      <c r="O99" s="234">
        <f>VLOOKUP($B99,'Conditions of people affected'!$C$6:$R$170,9,FALSE)</f>
        <v>2.8</v>
      </c>
      <c r="P99" s="234">
        <f>VLOOKUP($B99,'Conditions of people affected'!$C$6:$R$170,15,FALSE)</f>
        <v>2</v>
      </c>
      <c r="Q99" s="234">
        <f t="shared" si="14"/>
        <v>2.2000000000000002</v>
      </c>
      <c r="R99" s="234">
        <f>VLOOKUP($B99,'Complexity of the crisis'!$C$6:$AN$170,22,FALSE)</f>
        <v>1.8</v>
      </c>
      <c r="S99" s="234">
        <f>VLOOKUP($B99,'Complexity of the crisis'!$C$6:$AN$170,38,FALSE)</f>
        <v>2.5</v>
      </c>
      <c r="T99" s="133" t="str">
        <f>VLOOKUP(B99,Lists!$C$3:$E$163,3,FALSE)</f>
        <v>Africa</v>
      </c>
      <c r="U99" s="134" t="str">
        <f>VLOOKUP(B99,'INFORM Severity - hidden'!$C$5:$V$170,20,FALSE)</f>
        <v>2021-01-29</v>
      </c>
    </row>
    <row r="100" spans="1:21" s="210" customFormat="1" x14ac:dyDescent="0.35">
      <c r="A100" s="130" t="str">
        <f t="array" ref="A100">IFERROR(INDEX(Lists!$B$2:$B$153,SMALL(IF(Lists!$I$2:$I$153="Individual",ROW(Lists!$B$2:$B$153)),ROW(96:96))-1,1),"")</f>
        <v>Complex crisis in El Salvador</v>
      </c>
      <c r="B100" s="131" t="str">
        <f>VLOOKUP(A100,Lists!$B$2:$G$153,2,FALSE)</f>
        <v>SLV001</v>
      </c>
      <c r="C100" s="131" t="str">
        <f>VLOOKUP(B100,'INFORM Severity - hidden'!$C$5:$D$160,2,FALSE)</f>
        <v>El Salvador</v>
      </c>
      <c r="D100" s="131" t="str">
        <f>VLOOKUP(A100,Lists!$B$2:$G$153,3,FALSE)</f>
        <v>SLV</v>
      </c>
      <c r="E100" s="132" t="str">
        <f>VLOOKUP(A100,Lists!$B$2:$G$153,5,FALSE)</f>
        <v>Complex crisis</v>
      </c>
      <c r="F100" s="232">
        <f t="shared" si="10"/>
        <v>3</v>
      </c>
      <c r="G100" s="129">
        <f t="shared" si="11"/>
        <v>3</v>
      </c>
      <c r="H100" s="129" t="str">
        <f t="shared" si="12"/>
        <v>Medium</v>
      </c>
      <c r="I100" s="233" t="str">
        <f>INDEX(Trends!$D$3:$D$404,MATCH(B100,Trends!$C$3:$C$404,0))</f>
        <v>Stable</v>
      </c>
      <c r="J100" s="129" t="str">
        <f>VLOOKUP($B100,Reliability!$A$3:$I$170,9,FALSE)</f>
        <v>Medium</v>
      </c>
      <c r="K100" s="234">
        <f t="shared" si="13"/>
        <v>3.6</v>
      </c>
      <c r="L100" s="234">
        <f>VLOOKUP($B100,'Impact of the crisis'!$C$6:$N$170,12,FALSE)</f>
        <v>3.8</v>
      </c>
      <c r="M100" s="234">
        <f>VLOOKUP($B100,'Impact of the crisis'!$C$6:$AB$170,26,FALSE)</f>
        <v>3.5</v>
      </c>
      <c r="N100" s="234">
        <f>VLOOKUP($B100,'Conditions of people affected'!$C$6:$R$170,16,FALSE)</f>
        <v>3</v>
      </c>
      <c r="O100" s="234">
        <f>VLOOKUP($B100,'Conditions of people affected'!$C$6:$R$170,9,FALSE)</f>
        <v>3</v>
      </c>
      <c r="P100" s="234">
        <f>VLOOKUP($B100,'Conditions of people affected'!$C$6:$R$170,15,FALSE)</f>
        <v>3</v>
      </c>
      <c r="Q100" s="234">
        <f t="shared" si="14"/>
        <v>2.5</v>
      </c>
      <c r="R100" s="234">
        <f>VLOOKUP($B100,'Complexity of the crisis'!$C$6:$AN$170,22,FALSE)</f>
        <v>2.4</v>
      </c>
      <c r="S100" s="234">
        <f>VLOOKUP($B100,'Complexity of the crisis'!$C$6:$AN$170,38,FALSE)</f>
        <v>2.5</v>
      </c>
      <c r="T100" s="133" t="str">
        <f>VLOOKUP(B100,Lists!$C$3:$E$163,3,FALSE)</f>
        <v>Americas</v>
      </c>
      <c r="U100" s="134" t="str">
        <f>VLOOKUP(B100,'INFORM Severity - hidden'!$C$5:$V$170,20,FALSE)</f>
        <v>2021-01-28</v>
      </c>
    </row>
    <row r="101" spans="1:21" s="210" customFormat="1" x14ac:dyDescent="0.35">
      <c r="A101" s="130" t="str">
        <f t="array" ref="A101">IFERROR(INDEX(Lists!$B$2:$B$153,SMALL(IF(Lists!$I$2:$I$153="Individual",ROW(Lists!$B$2:$B$153)),ROW(97:97))-1,1),"")</f>
        <v>Complex crisis in Somalia</v>
      </c>
      <c r="B101" s="131" t="str">
        <f>VLOOKUP(A101,Lists!$B$2:$G$153,2,FALSE)</f>
        <v>SOM001</v>
      </c>
      <c r="C101" s="131" t="str">
        <f>VLOOKUP(B101,'INFORM Severity - hidden'!$C$5:$D$160,2,FALSE)</f>
        <v>Somalia</v>
      </c>
      <c r="D101" s="131" t="str">
        <f>VLOOKUP(A101,Lists!$B$2:$G$153,3,FALSE)</f>
        <v>SOM</v>
      </c>
      <c r="E101" s="132" t="str">
        <f>VLOOKUP(A101,Lists!$B$2:$G$153,5,FALSE)</f>
        <v>Complex crisis</v>
      </c>
      <c r="F101" s="232">
        <f t="shared" ref="F101:F127" si="15">IF(OR(N101="x",K101="x"),"x",ROUND((5-GEOMEAN(((5-K101)/5*4+1),((5-N101)/5*4+1),((5-N101)/5*4+1)))/4*3.5+Q101*0.3,1))</f>
        <v>4.4000000000000004</v>
      </c>
      <c r="G101" s="129">
        <f t="shared" ref="G101:G127" si="16">IF(F101="x","x",ROUNDUP(F101,0))</f>
        <v>5</v>
      </c>
      <c r="H101" s="129" t="str">
        <f t="shared" ref="H101:H127" si="17">IF(N101="x","x",IF(K101="x","x",(IF(G101=5,"Very High",IF(G101=4,"High",IF(G101=3,"Medium",IF(G101=2,"Low","Very Low")))))))</f>
        <v>Very High</v>
      </c>
      <c r="I101" s="233" t="str">
        <f>INDEX(Trends!$D$3:$D$404,MATCH(B101,Trends!$C$3:$C$404,0))</f>
        <v>Increasing</v>
      </c>
      <c r="J101" s="129" t="str">
        <f>VLOOKUP($B101,Reliability!$A$3:$I$170,9,FALSE)</f>
        <v>High</v>
      </c>
      <c r="K101" s="234">
        <f t="shared" ref="K101:K127" si="18">IF(OR(M101="x",L101="x"),"x",ROUND((5-GEOMEAN(((5-L101)/5*4+1),((5-M101)/5*4+1),((5-M101)/5*4+1)))/4*5,1))</f>
        <v>4.7</v>
      </c>
      <c r="L101" s="234">
        <f>VLOOKUP($B101,'Impact of the crisis'!$C$6:$N$170,12,FALSE)</f>
        <v>4.5999999999999996</v>
      </c>
      <c r="M101" s="234">
        <f>VLOOKUP($B101,'Impact of the crisis'!$C$6:$AB$170,26,FALSE)</f>
        <v>4.8</v>
      </c>
      <c r="N101" s="234">
        <f>VLOOKUP($B101,'Conditions of people affected'!$C$6:$R$170,16,FALSE)</f>
        <v>4.3</v>
      </c>
      <c r="O101" s="234">
        <f>VLOOKUP($B101,'Conditions of people affected'!$C$6:$R$170,9,FALSE)</f>
        <v>4.5999999999999996</v>
      </c>
      <c r="P101" s="234">
        <f>VLOOKUP($B101,'Conditions of people affected'!$C$6:$R$170,15,FALSE)</f>
        <v>4</v>
      </c>
      <c r="Q101" s="234">
        <f t="shared" ref="Q101:Q127" si="19">IF(OR(S101="x",R101="x"),R101,ROUND((5-GEOMEAN(((5-R101)/5*4+1),((5-S101)/5*4+1)))/4*5,1))</f>
        <v>4.2</v>
      </c>
      <c r="R101" s="234">
        <f>VLOOKUP($B101,'Complexity of the crisis'!$C$6:$AN$170,22,FALSE)</f>
        <v>3.9</v>
      </c>
      <c r="S101" s="234">
        <f>VLOOKUP($B101,'Complexity of the crisis'!$C$6:$AN$170,38,FALSE)</f>
        <v>4.5</v>
      </c>
      <c r="T101" s="133" t="str">
        <f>VLOOKUP(B101,Lists!$C$3:$E$163,3,FALSE)</f>
        <v>Africa</v>
      </c>
      <c r="U101" s="134" t="str">
        <f>VLOOKUP(B101,'INFORM Severity - hidden'!$C$5:$V$170,20,FALSE)</f>
        <v>2021-03-24</v>
      </c>
    </row>
    <row r="102" spans="1:21" s="210" customFormat="1" x14ac:dyDescent="0.35">
      <c r="A102" s="130" t="str">
        <f t="array" ref="A102">IFERROR(INDEX(Lists!$B$2:$B$153,SMALL(IF(Lists!$I$2:$I$153="Individual",ROW(Lists!$B$2:$B$153)),ROW(98:98))-1,1),"")</f>
        <v>Mixed Migration Flows in Somalia</v>
      </c>
      <c r="B102" s="131" t="str">
        <f>VLOOKUP(A102,Lists!$B$2:$G$153,2,FALSE)</f>
        <v>SOM002</v>
      </c>
      <c r="C102" s="131" t="str">
        <f>VLOOKUP(B102,'INFORM Severity - hidden'!$C$5:$D$160,2,FALSE)</f>
        <v>Somalia</v>
      </c>
      <c r="D102" s="131" t="str">
        <f>VLOOKUP(A102,Lists!$B$2:$G$153,3,FALSE)</f>
        <v>SOM</v>
      </c>
      <c r="E102" s="132" t="str">
        <f>VLOOKUP(A102,Lists!$B$2:$G$153,5,FALSE)</f>
        <v>International displacement</v>
      </c>
      <c r="F102" s="232">
        <f t="shared" si="15"/>
        <v>1.8</v>
      </c>
      <c r="G102" s="129">
        <f t="shared" si="16"/>
        <v>2</v>
      </c>
      <c r="H102" s="129" t="str">
        <f t="shared" si="17"/>
        <v>Low</v>
      </c>
      <c r="I102" s="233" t="str">
        <f>INDEX(Trends!$D$3:$D$404,MATCH(B102,Trends!$C$3:$C$404,0))</f>
        <v>Decreasing</v>
      </c>
      <c r="J102" s="129" t="str">
        <f>VLOOKUP($B102,Reliability!$A$3:$I$170,9,FALSE)</f>
        <v>Very High</v>
      </c>
      <c r="K102" s="234">
        <f t="shared" si="18"/>
        <v>1.9</v>
      </c>
      <c r="L102" s="234">
        <f>VLOOKUP($B102,'Impact of the crisis'!$C$6:$N$170,12,FALSE)</f>
        <v>0.9</v>
      </c>
      <c r="M102" s="234">
        <f>VLOOKUP($B102,'Impact of the crisis'!$C$6:$AB$170,26,FALSE)</f>
        <v>2.2999999999999998</v>
      </c>
      <c r="N102" s="234">
        <f>VLOOKUP($B102,'Conditions of people affected'!$C$6:$R$170,16,FALSE)</f>
        <v>0.85</v>
      </c>
      <c r="O102" s="234">
        <f>VLOOKUP($B102,'Conditions of people affected'!$C$6:$R$170,9,FALSE)</f>
        <v>0.7</v>
      </c>
      <c r="P102" s="234">
        <f>VLOOKUP($B102,'Conditions of people affected'!$C$6:$R$170,15,FALSE)</f>
        <v>1</v>
      </c>
      <c r="Q102" s="234">
        <f t="shared" si="19"/>
        <v>3.3</v>
      </c>
      <c r="R102" s="234">
        <f>VLOOKUP($B102,'Complexity of the crisis'!$C$6:$AN$170,22,FALSE)</f>
        <v>3.9</v>
      </c>
      <c r="S102" s="234">
        <f>VLOOKUP($B102,'Complexity of the crisis'!$C$6:$AN$170,38,FALSE)</f>
        <v>2.5</v>
      </c>
      <c r="T102" s="133" t="str">
        <f>VLOOKUP(B102,Lists!$C$3:$E$163,3,FALSE)</f>
        <v>Africa</v>
      </c>
      <c r="U102" s="134" t="str">
        <f>VLOOKUP(B102,'INFORM Severity - hidden'!$C$5:$V$170,20,FALSE)</f>
        <v>2021-05-24</v>
      </c>
    </row>
    <row r="103" spans="1:21" s="210" customFormat="1" x14ac:dyDescent="0.35">
      <c r="A103" s="130" t="str">
        <f t="array" ref="A103">IFERROR(INDEX(Lists!$B$2:$B$153,SMALL(IF(Lists!$I$2:$I$153="Individual",ROW(Lists!$B$2:$B$153)),ROW(99:99))-1,1),"")</f>
        <v>Floods in Somalia</v>
      </c>
      <c r="B103" s="131" t="str">
        <f>VLOOKUP(A103,Lists!$B$2:$G$153,2,FALSE)</f>
        <v>SOM004</v>
      </c>
      <c r="C103" s="131" t="str">
        <f>VLOOKUP(B103,'INFORM Severity - hidden'!$C$5:$D$160,2,FALSE)</f>
        <v>Somalia</v>
      </c>
      <c r="D103" s="131" t="str">
        <f>VLOOKUP(A103,Lists!$B$2:$G$153,3,FALSE)</f>
        <v>SOM</v>
      </c>
      <c r="E103" s="132" t="str">
        <f>VLOOKUP(A103,Lists!$B$2:$G$153,5,FALSE)</f>
        <v>Flood</v>
      </c>
      <c r="F103" s="232">
        <f t="shared" si="15"/>
        <v>3</v>
      </c>
      <c r="G103" s="129">
        <f t="shared" si="16"/>
        <v>3</v>
      </c>
      <c r="H103" s="129" t="str">
        <f t="shared" si="17"/>
        <v>Medium</v>
      </c>
      <c r="I103" s="233" t="str">
        <f>INDEX(Trends!$D$3:$D$404,MATCH(B103,Trends!$C$3:$C$404,0))</f>
        <v>Decreasing</v>
      </c>
      <c r="J103" s="129" t="str">
        <f>VLOOKUP($B103,Reliability!$A$3:$I$170,9,FALSE)</f>
        <v>High</v>
      </c>
      <c r="K103" s="234">
        <f t="shared" si="18"/>
        <v>2.5</v>
      </c>
      <c r="L103" s="234">
        <f>VLOOKUP($B103,'Impact of the crisis'!$C$6:$N$170,12,FALSE)</f>
        <v>2</v>
      </c>
      <c r="M103" s="234">
        <f>VLOOKUP($B103,'Impact of the crisis'!$C$6:$AB$170,26,FALSE)</f>
        <v>2.7</v>
      </c>
      <c r="N103" s="234">
        <f>VLOOKUP($B103,'Conditions of people affected'!$C$6:$R$170,16,FALSE)</f>
        <v>2.85</v>
      </c>
      <c r="O103" s="234">
        <f>VLOOKUP($B103,'Conditions of people affected'!$C$6:$R$170,9,FALSE)</f>
        <v>2.7</v>
      </c>
      <c r="P103" s="234">
        <f>VLOOKUP($B103,'Conditions of people affected'!$C$6:$R$170,15,FALSE)</f>
        <v>3</v>
      </c>
      <c r="Q103" s="234">
        <f t="shared" si="19"/>
        <v>3.5</v>
      </c>
      <c r="R103" s="234">
        <f>VLOOKUP($B103,'Complexity of the crisis'!$C$6:$AN$170,22,FALSE)</f>
        <v>3.9</v>
      </c>
      <c r="S103" s="234">
        <f>VLOOKUP($B103,'Complexity of the crisis'!$C$6:$AN$170,38,FALSE)</f>
        <v>3</v>
      </c>
      <c r="T103" s="133" t="str">
        <f>VLOOKUP(B103,Lists!$C$3:$E$163,3,FALSE)</f>
        <v>Africa</v>
      </c>
      <c r="U103" s="134" t="str">
        <f>VLOOKUP(B103,'INFORM Severity - hidden'!$C$5:$V$170,20,FALSE)</f>
        <v>2021-06-15</v>
      </c>
    </row>
    <row r="104" spans="1:21" s="210" customFormat="1" x14ac:dyDescent="0.35">
      <c r="A104" s="130" t="str">
        <f t="array" ref="A104">IFERROR(INDEX(Lists!$B$2:$B$153,SMALL(IF(Lists!$I$2:$I$153="Individual",ROW(Lists!$B$2:$B$153)),ROW(100:100))-1,1),"")</f>
        <v>Complex crisis in South Sudan</v>
      </c>
      <c r="B104" s="131" t="str">
        <f>VLOOKUP(A104,Lists!$B$2:$G$153,2,FALSE)</f>
        <v>SSD001</v>
      </c>
      <c r="C104" s="131" t="str">
        <f>VLOOKUP(B104,'INFORM Severity - hidden'!$C$5:$D$160,2,FALSE)</f>
        <v>South Sudan</v>
      </c>
      <c r="D104" s="131" t="str">
        <f>VLOOKUP(A104,Lists!$B$2:$G$153,3,FALSE)</f>
        <v>SSD</v>
      </c>
      <c r="E104" s="132" t="str">
        <f>VLOOKUP(A104,Lists!$B$2:$G$153,5,FALSE)</f>
        <v>Complex crisis</v>
      </c>
      <c r="F104" s="232">
        <f t="shared" si="15"/>
        <v>4.3</v>
      </c>
      <c r="G104" s="129">
        <f t="shared" si="16"/>
        <v>5</v>
      </c>
      <c r="H104" s="129" t="str">
        <f t="shared" si="17"/>
        <v>Very High</v>
      </c>
      <c r="I104" s="233" t="str">
        <f>INDEX(Trends!$D$3:$D$404,MATCH(B104,Trends!$C$3:$C$404,0))</f>
        <v>Stable</v>
      </c>
      <c r="J104" s="129" t="str">
        <f>VLOOKUP($B104,Reliability!$A$3:$I$170,9,FALSE)</f>
        <v>High</v>
      </c>
      <c r="K104" s="234">
        <f t="shared" si="18"/>
        <v>4.7</v>
      </c>
      <c r="L104" s="234">
        <f>VLOOKUP($B104,'Impact of the crisis'!$C$6:$N$170,12,FALSE)</f>
        <v>4.5999999999999996</v>
      </c>
      <c r="M104" s="234">
        <f>VLOOKUP($B104,'Impact of the crisis'!$C$6:$AB$170,26,FALSE)</f>
        <v>4.7</v>
      </c>
      <c r="N104" s="234">
        <f>VLOOKUP($B104,'Conditions of people affected'!$C$6:$R$170,16,FALSE)</f>
        <v>4.45</v>
      </c>
      <c r="O104" s="234">
        <f>VLOOKUP($B104,'Conditions of people affected'!$C$6:$R$170,9,FALSE)</f>
        <v>4.9000000000000004</v>
      </c>
      <c r="P104" s="234">
        <f>VLOOKUP($B104,'Conditions of people affected'!$C$6:$R$170,15,FALSE)</f>
        <v>4</v>
      </c>
      <c r="Q104" s="234">
        <f t="shared" si="19"/>
        <v>3.6</v>
      </c>
      <c r="R104" s="234">
        <f>VLOOKUP($B104,'Complexity of the crisis'!$C$6:$AN$170,22,FALSE)</f>
        <v>3.7</v>
      </c>
      <c r="S104" s="234">
        <f>VLOOKUP($B104,'Complexity of the crisis'!$C$6:$AN$170,38,FALSE)</f>
        <v>3.5</v>
      </c>
      <c r="T104" s="133" t="str">
        <f>VLOOKUP(B104,Lists!$C$3:$E$163,3,FALSE)</f>
        <v>Africa</v>
      </c>
      <c r="U104" s="134" t="str">
        <f>VLOOKUP(B104,'INFORM Severity - hidden'!$C$5:$V$170,20,FALSE)</f>
        <v>2021-02-22</v>
      </c>
    </row>
    <row r="105" spans="1:21" s="210" customFormat="1" x14ac:dyDescent="0.35">
      <c r="A105" s="130" t="str">
        <f t="array" ref="A105">IFERROR(INDEX(Lists!$B$2:$B$153,SMALL(IF(Lists!$I$2:$I$153="Individual",ROW(Lists!$B$2:$B$153)),ROW(101:101))-1,1),"")</f>
        <v>Food Security Crisis in Eswatini</v>
      </c>
      <c r="B105" s="131" t="str">
        <f>VLOOKUP(A105,Lists!$B$2:$G$153,2,FALSE)</f>
        <v>SWZ001</v>
      </c>
      <c r="C105" s="131" t="str">
        <f>VLOOKUP(B105,'INFORM Severity - hidden'!$C$5:$D$160,2,FALSE)</f>
        <v>Eswatini</v>
      </c>
      <c r="D105" s="131" t="str">
        <f>VLOOKUP(A105,Lists!$B$2:$G$153,3,FALSE)</f>
        <v>SWZ</v>
      </c>
      <c r="E105" s="132" t="str">
        <f>VLOOKUP(A105,Lists!$B$2:$G$153,5,FALSE)</f>
        <v>Food Security</v>
      </c>
      <c r="F105" s="232">
        <f t="shared" si="15"/>
        <v>2.7</v>
      </c>
      <c r="G105" s="129">
        <f t="shared" si="16"/>
        <v>3</v>
      </c>
      <c r="H105" s="129" t="str">
        <f t="shared" si="17"/>
        <v>Medium</v>
      </c>
      <c r="I105" s="233" t="str">
        <f>INDEX(Trends!$D$3:$D$404,MATCH(B105,Trends!$C$3:$C$404,0))</f>
        <v>Stable</v>
      </c>
      <c r="J105" s="129" t="str">
        <f>VLOOKUP($B105,Reliability!$A$3:$I$170,9,FALSE)</f>
        <v>Low</v>
      </c>
      <c r="K105" s="234">
        <f t="shared" si="18"/>
        <v>2.2000000000000002</v>
      </c>
      <c r="L105" s="234">
        <f>VLOOKUP($B105,'Impact of the crisis'!$C$6:$N$170,12,FALSE)</f>
        <v>3.1</v>
      </c>
      <c r="M105" s="234">
        <f>VLOOKUP($B105,'Impact of the crisis'!$C$6:$AB$170,26,FALSE)</f>
        <v>1.6</v>
      </c>
      <c r="N105" s="234">
        <f>VLOOKUP($B105,'Conditions of people affected'!$C$6:$R$170,16,FALSE)</f>
        <v>3.3</v>
      </c>
      <c r="O105" s="234">
        <f>VLOOKUP($B105,'Conditions of people affected'!$C$6:$R$170,9,FALSE)</f>
        <v>2.6</v>
      </c>
      <c r="P105" s="234">
        <f>VLOOKUP($B105,'Conditions of people affected'!$C$6:$R$170,15,FALSE)</f>
        <v>4</v>
      </c>
      <c r="Q105" s="234">
        <f t="shared" si="19"/>
        <v>2.1</v>
      </c>
      <c r="R105" s="234">
        <f>VLOOKUP($B105,'Complexity of the crisis'!$C$6:$AN$170,22,FALSE)</f>
        <v>3</v>
      </c>
      <c r="S105" s="234">
        <f>VLOOKUP($B105,'Complexity of the crisis'!$C$6:$AN$170,38,FALSE)</f>
        <v>1</v>
      </c>
      <c r="T105" s="133" t="str">
        <f>VLOOKUP(B105,Lists!$C$3:$E$163,3,FALSE)</f>
        <v>Africa</v>
      </c>
      <c r="U105" s="134" t="str">
        <f>VLOOKUP(B105,'INFORM Severity - hidden'!$C$5:$V$170,20,FALSE)</f>
        <v>2021-02-25</v>
      </c>
    </row>
    <row r="106" spans="1:21" s="210" customFormat="1" x14ac:dyDescent="0.35">
      <c r="A106" s="130" t="str">
        <f t="array" ref="A106">IFERROR(INDEX(Lists!$B$2:$B$153,SMALL(IF(Lists!$I$2:$I$153="Individual",ROW(Lists!$B$2:$B$153)),ROW(102:102))-1,1),"")</f>
        <v>Syrian conflict</v>
      </c>
      <c r="B106" s="131" t="str">
        <f>VLOOKUP(A106,Lists!$B$2:$G$153,2,FALSE)</f>
        <v>SYR001</v>
      </c>
      <c r="C106" s="131" t="str">
        <f>VLOOKUP(B106,'INFORM Severity - hidden'!$C$5:$D$160,2,FALSE)</f>
        <v>Syria</v>
      </c>
      <c r="D106" s="131" t="str">
        <f>VLOOKUP(A106,Lists!$B$2:$G$153,3,FALSE)</f>
        <v>SYR</v>
      </c>
      <c r="E106" s="132" t="str">
        <f>VLOOKUP(A106,Lists!$B$2:$G$153,5,FALSE)</f>
        <v>Complex crisis</v>
      </c>
      <c r="F106" s="232">
        <f t="shared" si="15"/>
        <v>4.9000000000000004</v>
      </c>
      <c r="G106" s="129">
        <f t="shared" si="16"/>
        <v>5</v>
      </c>
      <c r="H106" s="129" t="str">
        <f t="shared" si="17"/>
        <v>Very High</v>
      </c>
      <c r="I106" s="233" t="str">
        <f>INDEX(Trends!$D$3:$D$404,MATCH(B106,Trends!$C$3:$C$404,0))</f>
        <v>Increasing</v>
      </c>
      <c r="J106" s="129" t="str">
        <f>VLOOKUP($B106,Reliability!$A$3:$I$170,9,FALSE)</f>
        <v>Very High</v>
      </c>
      <c r="K106" s="234">
        <f t="shared" si="18"/>
        <v>4.8</v>
      </c>
      <c r="L106" s="234">
        <f>VLOOKUP($B106,'Impact of the crisis'!$C$6:$N$170,12,FALSE)</f>
        <v>4.5</v>
      </c>
      <c r="M106" s="234">
        <f>VLOOKUP($B106,'Impact of the crisis'!$C$6:$AB$170,26,FALSE)</f>
        <v>4.9000000000000004</v>
      </c>
      <c r="N106" s="234">
        <f>VLOOKUP($B106,'Conditions of people affected'!$C$6:$R$170,16,FALSE)</f>
        <v>5</v>
      </c>
      <c r="O106" s="234">
        <f>VLOOKUP($B106,'Conditions of people affected'!$C$6:$R$170,9,FALSE)</f>
        <v>5</v>
      </c>
      <c r="P106" s="234">
        <f>VLOOKUP($B106,'Conditions of people affected'!$C$6:$R$170,15,FALSE)</f>
        <v>5</v>
      </c>
      <c r="Q106" s="234">
        <f t="shared" si="19"/>
        <v>4.8</v>
      </c>
      <c r="R106" s="234">
        <f>VLOOKUP($B106,'Complexity of the crisis'!$C$6:$AN$170,22,FALSE)</f>
        <v>4.5</v>
      </c>
      <c r="S106" s="234">
        <f>VLOOKUP($B106,'Complexity of the crisis'!$C$6:$AN$170,38,FALSE)</f>
        <v>5</v>
      </c>
      <c r="T106" s="133" t="str">
        <f>VLOOKUP(B106,Lists!$C$3:$E$163,3,FALSE)</f>
        <v>Middle east</v>
      </c>
      <c r="U106" s="134" t="str">
        <f>VLOOKUP(B106,'INFORM Severity - hidden'!$C$5:$V$170,20,FALSE)</f>
        <v>2021-06-30</v>
      </c>
    </row>
    <row r="107" spans="1:21" s="210" customFormat="1" x14ac:dyDescent="0.35">
      <c r="A107" s="130" t="str">
        <f t="array" ref="A107">IFERROR(INDEX(Lists!$B$2:$B$153,SMALL(IF(Lists!$I$2:$I$153="Individual",ROW(Lists!$B$2:$B$153)),ROW(103:103))-1,1),"")</f>
        <v>Boko Haram in Chad</v>
      </c>
      <c r="B107" s="131" t="str">
        <f>VLOOKUP(A107,Lists!$B$2:$G$153,2,FALSE)</f>
        <v>TCD003</v>
      </c>
      <c r="C107" s="131" t="str">
        <f>VLOOKUP(B107,'INFORM Severity - hidden'!$C$5:$D$160,2,FALSE)</f>
        <v>Chad</v>
      </c>
      <c r="D107" s="131" t="str">
        <f>VLOOKUP(A107,Lists!$B$2:$G$153,3,FALSE)</f>
        <v>TCD</v>
      </c>
      <c r="E107" s="132" t="str">
        <f>VLOOKUP(A107,Lists!$B$2:$G$153,5,FALSE)</f>
        <v>Conflict</v>
      </c>
      <c r="F107" s="232">
        <f t="shared" si="15"/>
        <v>3.6</v>
      </c>
      <c r="G107" s="129">
        <f t="shared" si="16"/>
        <v>4</v>
      </c>
      <c r="H107" s="129" t="str">
        <f t="shared" si="17"/>
        <v>High</v>
      </c>
      <c r="I107" s="233" t="str">
        <f>INDEX(Trends!$D$3:$D$404,MATCH(B107,Trends!$C$3:$C$404,0))</f>
        <v>Stable</v>
      </c>
      <c r="J107" s="129" t="str">
        <f>VLOOKUP($B107,Reliability!$A$3:$I$170,9,FALSE)</f>
        <v>Medium</v>
      </c>
      <c r="K107" s="234">
        <f t="shared" si="18"/>
        <v>3.1</v>
      </c>
      <c r="L107" s="234">
        <f>VLOOKUP($B107,'Impact of the crisis'!$C$6:$N$170,12,FALSE)</f>
        <v>0.6</v>
      </c>
      <c r="M107" s="234">
        <f>VLOOKUP($B107,'Impact of the crisis'!$C$6:$AB$170,26,FALSE)</f>
        <v>3.9</v>
      </c>
      <c r="N107" s="234">
        <f>VLOOKUP($B107,'Conditions of people affected'!$C$6:$R$170,16,FALSE)</f>
        <v>3.8</v>
      </c>
      <c r="O107" s="234">
        <f>VLOOKUP($B107,'Conditions of people affected'!$C$6:$R$170,9,FALSE)</f>
        <v>2.6</v>
      </c>
      <c r="P107" s="234">
        <f>VLOOKUP($B107,'Conditions of people affected'!$C$6:$R$170,15,FALSE)</f>
        <v>5</v>
      </c>
      <c r="Q107" s="234">
        <f t="shared" si="19"/>
        <v>3.7</v>
      </c>
      <c r="R107" s="234">
        <f>VLOOKUP($B107,'Complexity of the crisis'!$C$6:$AN$170,22,FALSE)</f>
        <v>3.4</v>
      </c>
      <c r="S107" s="234">
        <f>VLOOKUP($B107,'Complexity of the crisis'!$C$6:$AN$170,38,FALSE)</f>
        <v>4</v>
      </c>
      <c r="T107" s="133" t="str">
        <f>VLOOKUP(B107,Lists!$C$3:$E$163,3,FALSE)</f>
        <v>Africa</v>
      </c>
      <c r="U107" s="134" t="str">
        <f>VLOOKUP(B107,'INFORM Severity - hidden'!$C$5:$V$170,20,FALSE)</f>
        <v>2021-03-26</v>
      </c>
    </row>
    <row r="108" spans="1:21" s="210" customFormat="1" x14ac:dyDescent="0.35">
      <c r="A108" s="130" t="str">
        <f t="array" ref="A108">IFERROR(INDEX(Lists!$B$2:$B$153,SMALL(IF(Lists!$I$2:$I$153="Individual",ROW(Lists!$B$2:$B$153)),ROW(104:104))-1,1),"")</f>
        <v>CAR refugees in Chad</v>
      </c>
      <c r="B108" s="131" t="str">
        <f>VLOOKUP(A108,Lists!$B$2:$G$153,2,FALSE)</f>
        <v>TCD004</v>
      </c>
      <c r="C108" s="131" t="str">
        <f>VLOOKUP(B108,'INFORM Severity - hidden'!$C$5:$D$160,2,FALSE)</f>
        <v>Chad</v>
      </c>
      <c r="D108" s="131" t="str">
        <f>VLOOKUP(A108,Lists!$B$2:$G$153,3,FALSE)</f>
        <v>TCD</v>
      </c>
      <c r="E108" s="132" t="str">
        <f>VLOOKUP(A108,Lists!$B$2:$G$153,5,FALSE)</f>
        <v>International displacement</v>
      </c>
      <c r="F108" s="232">
        <f t="shared" si="15"/>
        <v>3.3</v>
      </c>
      <c r="G108" s="129">
        <f t="shared" si="16"/>
        <v>4</v>
      </c>
      <c r="H108" s="129" t="str">
        <f t="shared" si="17"/>
        <v>High</v>
      </c>
      <c r="I108" s="233" t="str">
        <f>INDEX(Trends!$D$3:$D$404,MATCH(B108,Trends!$C$3:$C$404,0))</f>
        <v>Stable</v>
      </c>
      <c r="J108" s="129" t="str">
        <f>VLOOKUP($B108,Reliability!$A$3:$I$170,9,FALSE)</f>
        <v>Medium</v>
      </c>
      <c r="K108" s="234">
        <f t="shared" si="18"/>
        <v>2.8</v>
      </c>
      <c r="L108" s="234">
        <f>VLOOKUP($B108,'Impact of the crisis'!$C$6:$N$170,12,FALSE)</f>
        <v>1.9</v>
      </c>
      <c r="M108" s="234">
        <f>VLOOKUP($B108,'Impact of the crisis'!$C$6:$AB$170,26,FALSE)</f>
        <v>3.2</v>
      </c>
      <c r="N108" s="234">
        <f>VLOOKUP($B108,'Conditions of people affected'!$C$6:$R$170,16,FALSE)</f>
        <v>3.65</v>
      </c>
      <c r="O108" s="234">
        <f>VLOOKUP($B108,'Conditions of people affected'!$C$6:$R$170,9,FALSE)</f>
        <v>3.3</v>
      </c>
      <c r="P108" s="234">
        <f>VLOOKUP($B108,'Conditions of people affected'!$C$6:$R$170,15,FALSE)</f>
        <v>4</v>
      </c>
      <c r="Q108" s="234">
        <f t="shared" si="19"/>
        <v>3.2</v>
      </c>
      <c r="R108" s="234">
        <f>VLOOKUP($B108,'Complexity of the crisis'!$C$6:$AN$170,22,FALSE)</f>
        <v>3.4</v>
      </c>
      <c r="S108" s="234">
        <f>VLOOKUP($B108,'Complexity of the crisis'!$C$6:$AN$170,38,FALSE)</f>
        <v>3</v>
      </c>
      <c r="T108" s="133" t="str">
        <f>VLOOKUP(B108,Lists!$C$3:$E$163,3,FALSE)</f>
        <v>Africa</v>
      </c>
      <c r="U108" s="134" t="str">
        <f>VLOOKUP(B108,'INFORM Severity - hidden'!$C$5:$V$170,20,FALSE)</f>
        <v>2021-03-26</v>
      </c>
    </row>
    <row r="109" spans="1:21" s="210" customFormat="1" x14ac:dyDescent="0.35">
      <c r="A109" s="130" t="str">
        <f t="array" ref="A109">IFERROR(INDEX(Lists!$B$2:$B$153,SMALL(IF(Lists!$I$2:$I$153="Individual",ROW(Lists!$B$2:$B$153)),ROW(105:105))-1,1),"")</f>
        <v>Darfur refugees in Chad</v>
      </c>
      <c r="B109" s="131" t="str">
        <f>VLOOKUP(A109,Lists!$B$2:$G$153,2,FALSE)</f>
        <v>TCD005</v>
      </c>
      <c r="C109" s="131" t="str">
        <f>VLOOKUP(B109,'INFORM Severity - hidden'!$C$5:$D$160,2,FALSE)</f>
        <v>Chad</v>
      </c>
      <c r="D109" s="131" t="str">
        <f>VLOOKUP(A109,Lists!$B$2:$G$153,3,FALSE)</f>
        <v>TCD</v>
      </c>
      <c r="E109" s="132" t="str">
        <f>VLOOKUP(A109,Lists!$B$2:$G$153,5,FALSE)</f>
        <v>International displacement</v>
      </c>
      <c r="F109" s="232">
        <f t="shared" si="15"/>
        <v>3.2</v>
      </c>
      <c r="G109" s="129">
        <f t="shared" si="16"/>
        <v>4</v>
      </c>
      <c r="H109" s="129" t="str">
        <f t="shared" si="17"/>
        <v>High</v>
      </c>
      <c r="I109" s="233" t="str">
        <f>INDEX(Trends!$D$3:$D$404,MATCH(B109,Trends!$C$3:$C$404,0))</f>
        <v>Stable</v>
      </c>
      <c r="J109" s="129" t="str">
        <f>VLOOKUP($B109,Reliability!$A$3:$I$170,9,FALSE)</f>
        <v>Medium</v>
      </c>
      <c r="K109" s="234">
        <f t="shared" si="18"/>
        <v>2.5</v>
      </c>
      <c r="L109" s="234">
        <f>VLOOKUP($B109,'Impact of the crisis'!$C$6:$N$170,12,FALSE)</f>
        <v>1.7</v>
      </c>
      <c r="M109" s="234">
        <f>VLOOKUP($B109,'Impact of the crisis'!$C$6:$AB$170,26,FALSE)</f>
        <v>2.9</v>
      </c>
      <c r="N109" s="234">
        <f>VLOOKUP($B109,'Conditions of people affected'!$C$6:$R$170,16,FALSE)</f>
        <v>3.7</v>
      </c>
      <c r="O109" s="234">
        <f>VLOOKUP($B109,'Conditions of people affected'!$C$6:$R$170,9,FALSE)</f>
        <v>3.4</v>
      </c>
      <c r="P109" s="234">
        <f>VLOOKUP($B109,'Conditions of people affected'!$C$6:$R$170,15,FALSE)</f>
        <v>4</v>
      </c>
      <c r="Q109" s="234">
        <f t="shared" si="19"/>
        <v>3</v>
      </c>
      <c r="R109" s="234">
        <f>VLOOKUP($B109,'Complexity of the crisis'!$C$6:$AN$170,22,FALSE)</f>
        <v>3.4</v>
      </c>
      <c r="S109" s="234">
        <f>VLOOKUP($B109,'Complexity of the crisis'!$C$6:$AN$170,38,FALSE)</f>
        <v>2.5</v>
      </c>
      <c r="T109" s="133" t="str">
        <f>VLOOKUP(B109,Lists!$C$3:$E$163,3,FALSE)</f>
        <v>Africa</v>
      </c>
      <c r="U109" s="134" t="str">
        <f>VLOOKUP(B109,'INFORM Severity - hidden'!$C$5:$V$170,20,FALSE)</f>
        <v>2021-03-26</v>
      </c>
    </row>
    <row r="110" spans="1:21" s="210" customFormat="1" x14ac:dyDescent="0.35">
      <c r="A110" s="130" t="str">
        <f t="array" ref="A110">IFERROR(INDEX(Lists!$B$2:$B$153,SMALL(IF(Lists!$I$2:$I$153="Individual",ROW(Lists!$B$2:$B$153)),ROW(106:106))-1,1),"")</f>
        <v>Tibesti Conflict in Chad</v>
      </c>
      <c r="B110" s="131" t="str">
        <f>VLOOKUP(A110,Lists!$B$2:$G$153,2,FALSE)</f>
        <v>TCD006</v>
      </c>
      <c r="C110" s="131" t="str">
        <f>VLOOKUP(B110,'INFORM Severity - hidden'!$C$5:$D$160,2,FALSE)</f>
        <v>Chad</v>
      </c>
      <c r="D110" s="131" t="str">
        <f>VLOOKUP(A110,Lists!$B$2:$G$153,3,FALSE)</f>
        <v>TCD</v>
      </c>
      <c r="E110" s="132" t="str">
        <f>VLOOKUP(A110,Lists!$B$2:$G$153,5,FALSE)</f>
        <v>Conflict</v>
      </c>
      <c r="F110" s="232">
        <f t="shared" si="15"/>
        <v>2.5</v>
      </c>
      <c r="G110" s="129">
        <f t="shared" si="16"/>
        <v>3</v>
      </c>
      <c r="H110" s="129" t="str">
        <f t="shared" si="17"/>
        <v>Medium</v>
      </c>
      <c r="I110" s="233" t="str">
        <f>INDEX(Trends!$D$3:$D$404,MATCH(B110,Trends!$C$3:$C$404,0))</f>
        <v>Stable</v>
      </c>
      <c r="J110" s="129" t="str">
        <f>VLOOKUP($B110,Reliability!$A$3:$I$170,9,FALSE)</f>
        <v>Medium</v>
      </c>
      <c r="K110" s="234">
        <f t="shared" si="18"/>
        <v>2.4</v>
      </c>
      <c r="L110" s="234">
        <f>VLOOKUP($B110,'Impact of the crisis'!$C$6:$N$170,12,FALSE)</f>
        <v>1.3</v>
      </c>
      <c r="M110" s="234">
        <f>VLOOKUP($B110,'Impact of the crisis'!$C$6:$AB$170,26,FALSE)</f>
        <v>2.8</v>
      </c>
      <c r="N110" s="234">
        <f>VLOOKUP($B110,'Conditions of people affected'!$C$6:$R$170,16,FALSE)</f>
        <v>2.2000000000000002</v>
      </c>
      <c r="O110" s="234">
        <f>VLOOKUP($B110,'Conditions of people affected'!$C$6:$R$170,9,FALSE)</f>
        <v>0.4</v>
      </c>
      <c r="P110" s="234">
        <f>VLOOKUP($B110,'Conditions of people affected'!$C$6:$R$170,15,FALSE)</f>
        <v>4</v>
      </c>
      <c r="Q110" s="234">
        <f t="shared" si="19"/>
        <v>3</v>
      </c>
      <c r="R110" s="234">
        <f>VLOOKUP($B110,'Complexity of the crisis'!$C$6:$AN$170,22,FALSE)</f>
        <v>3.4</v>
      </c>
      <c r="S110" s="234">
        <f>VLOOKUP($B110,'Complexity of the crisis'!$C$6:$AN$170,38,FALSE)</f>
        <v>2.5</v>
      </c>
      <c r="T110" s="133" t="str">
        <f>VLOOKUP(B110,Lists!$C$3:$E$163,3,FALSE)</f>
        <v>Africa</v>
      </c>
      <c r="U110" s="134" t="str">
        <f>VLOOKUP(B110,'INFORM Severity - hidden'!$C$5:$V$170,20,FALSE)</f>
        <v>2021-03-26</v>
      </c>
    </row>
    <row r="111" spans="1:21" s="210" customFormat="1" x14ac:dyDescent="0.35">
      <c r="A111" s="130" t="str">
        <f t="array" ref="A111">IFERROR(INDEX(Lists!$B$2:$B$153,SMALL(IF(Lists!$I$2:$I$153="Individual",ROW(Lists!$B$2:$B$153)),ROW(107:107))-1,1),"")</f>
        <v xml:space="preserve">Conflict in southern Thailand </v>
      </c>
      <c r="B111" s="131" t="str">
        <f>VLOOKUP(A111,Lists!$B$2:$G$153,2,FALSE)</f>
        <v>THA002</v>
      </c>
      <c r="C111" s="131" t="str">
        <f>VLOOKUP(B111,'INFORM Severity - hidden'!$C$5:$D$160,2,FALSE)</f>
        <v>Thailand</v>
      </c>
      <c r="D111" s="131" t="str">
        <f>VLOOKUP(A111,Lists!$B$2:$G$153,3,FALSE)</f>
        <v>THA</v>
      </c>
      <c r="E111" s="132" t="str">
        <f>VLOOKUP(A111,Lists!$B$2:$G$153,5,FALSE)</f>
        <v>Conflict</v>
      </c>
      <c r="F111" s="232" t="str">
        <f t="shared" si="15"/>
        <v>x</v>
      </c>
      <c r="G111" s="129" t="str">
        <f t="shared" si="16"/>
        <v>x</v>
      </c>
      <c r="H111" s="129" t="str">
        <f t="shared" si="17"/>
        <v>x</v>
      </c>
      <c r="I111" s="233" t="str">
        <f>INDEX(Trends!$D$3:$D$404,MATCH(B111,Trends!$C$3:$C$404,0))</f>
        <v>-</v>
      </c>
      <c r="J111" s="129" t="str">
        <f>VLOOKUP($B111,Reliability!$A$3:$I$170,9,FALSE)</f>
        <v>Very Low</v>
      </c>
      <c r="K111" s="234">
        <f t="shared" si="18"/>
        <v>2.6</v>
      </c>
      <c r="L111" s="234">
        <f>VLOOKUP($B111,'Impact of the crisis'!$C$6:$N$170,12,FALSE)</f>
        <v>1.1000000000000001</v>
      </c>
      <c r="M111" s="234">
        <f>VLOOKUP($B111,'Impact of the crisis'!$C$6:$AB$170,26,FALSE)</f>
        <v>3.2</v>
      </c>
      <c r="N111" s="234" t="str">
        <f>VLOOKUP($B111,'Conditions of people affected'!$C$6:$R$170,16,FALSE)</f>
        <v>x</v>
      </c>
      <c r="O111" s="234" t="str">
        <f>VLOOKUP($B111,'Conditions of people affected'!$C$6:$R$170,9,FALSE)</f>
        <v>x</v>
      </c>
      <c r="P111" s="234" t="str">
        <f>VLOOKUP($B111,'Conditions of people affected'!$C$6:$R$170,15,FALSE)</f>
        <v>x</v>
      </c>
      <c r="Q111" s="234">
        <f t="shared" si="19"/>
        <v>2.1</v>
      </c>
      <c r="R111" s="234">
        <f>VLOOKUP($B111,'Complexity of the crisis'!$C$6:$AN$170,22,FALSE)</f>
        <v>2.7</v>
      </c>
      <c r="S111" s="234">
        <f>VLOOKUP($B111,'Complexity of the crisis'!$C$6:$AN$170,38,FALSE)</f>
        <v>1.5</v>
      </c>
      <c r="T111" s="133" t="str">
        <f>VLOOKUP(B111,Lists!$C$3:$E$163,3,FALSE)</f>
        <v>Asia</v>
      </c>
      <c r="U111" s="134" t="str">
        <f>VLOOKUP(B111,'INFORM Severity - hidden'!$C$5:$V$170,20,FALSE)</f>
        <v>2021-06-15</v>
      </c>
    </row>
    <row r="112" spans="1:21" s="210" customFormat="1" x14ac:dyDescent="0.35">
      <c r="A112" s="130" t="str">
        <f t="array" ref="A112">IFERROR(INDEX(Lists!$B$2:$B$153,SMALL(IF(Lists!$I$2:$I$153="Individual",ROW(Lists!$B$2:$B$153)),ROW(108:108))-1,1),"")</f>
        <v>Myanmar refugees in Thailand</v>
      </c>
      <c r="B112" s="131" t="str">
        <f>VLOOKUP(A112,Lists!$B$2:$G$153,2,FALSE)</f>
        <v>THA003</v>
      </c>
      <c r="C112" s="131" t="str">
        <f>VLOOKUP(B112,'INFORM Severity - hidden'!$C$5:$D$160,2,FALSE)</f>
        <v>Thailand</v>
      </c>
      <c r="D112" s="131" t="str">
        <f>VLOOKUP(A112,Lists!$B$2:$G$153,3,FALSE)</f>
        <v>THA</v>
      </c>
      <c r="E112" s="132" t="str">
        <f>VLOOKUP(A112,Lists!$B$2:$G$153,5,FALSE)</f>
        <v>International displacement</v>
      </c>
      <c r="F112" s="232">
        <f t="shared" si="15"/>
        <v>2.2999999999999998</v>
      </c>
      <c r="G112" s="129">
        <f t="shared" si="16"/>
        <v>3</v>
      </c>
      <c r="H112" s="129" t="str">
        <f t="shared" si="17"/>
        <v>Medium</v>
      </c>
      <c r="I112" s="233" t="str">
        <f>INDEX(Trends!$D$3:$D$404,MATCH(B112,Trends!$C$3:$C$404,0))</f>
        <v>Stable</v>
      </c>
      <c r="J112" s="129" t="str">
        <f>VLOOKUP($B112,Reliability!$A$3:$I$170,9,FALSE)</f>
        <v>Medium</v>
      </c>
      <c r="K112" s="234">
        <f t="shared" si="18"/>
        <v>2.5</v>
      </c>
      <c r="L112" s="234">
        <f>VLOOKUP($B112,'Impact of the crisis'!$C$6:$N$170,12,FALSE)</f>
        <v>0</v>
      </c>
      <c r="M112" s="234">
        <f>VLOOKUP($B112,'Impact of the crisis'!$C$6:$AB$170,26,FALSE)</f>
        <v>3.4</v>
      </c>
      <c r="N112" s="234">
        <f>VLOOKUP($B112,'Conditions of people affected'!$C$6:$R$170,16,FALSE)</f>
        <v>2.2999999999999998</v>
      </c>
      <c r="O112" s="234">
        <f>VLOOKUP($B112,'Conditions of people affected'!$C$6:$R$170,9,FALSE)</f>
        <v>1.6</v>
      </c>
      <c r="P112" s="234">
        <f>VLOOKUP($B112,'Conditions of people affected'!$C$6:$R$170,15,FALSE)</f>
        <v>3</v>
      </c>
      <c r="Q112" s="234">
        <f t="shared" si="19"/>
        <v>2.1</v>
      </c>
      <c r="R112" s="234">
        <f>VLOOKUP($B112,'Complexity of the crisis'!$C$6:$AN$170,22,FALSE)</f>
        <v>2.7</v>
      </c>
      <c r="S112" s="234">
        <f>VLOOKUP($B112,'Complexity of the crisis'!$C$6:$AN$170,38,FALSE)</f>
        <v>1.5</v>
      </c>
      <c r="T112" s="133" t="str">
        <f>VLOOKUP(B112,Lists!$C$3:$E$163,3,FALSE)</f>
        <v>Asia</v>
      </c>
      <c r="U112" s="134" t="str">
        <f>VLOOKUP(B112,'INFORM Severity - hidden'!$C$5:$V$170,20,FALSE)</f>
        <v>2021-06-15</v>
      </c>
    </row>
    <row r="113" spans="1:21" s="210" customFormat="1" x14ac:dyDescent="0.35">
      <c r="A113" s="130" t="str">
        <f t="array" ref="A113">IFERROR(INDEX(Lists!$B$2:$B$153,SMALL(IF(Lists!$I$2:$I$153="Individual",ROW(Lists!$B$2:$B$153)),ROW(109:109))-1,1),"")</f>
        <v>Tropical Cyclone Seroja</v>
      </c>
      <c r="B113" s="131" t="str">
        <f>VLOOKUP(A113,Lists!$B$2:$G$153,2,FALSE)</f>
        <v>TLS002</v>
      </c>
      <c r="C113" s="131" t="str">
        <f>VLOOKUP(B113,'INFORM Severity - hidden'!$C$5:$D$160,2,FALSE)</f>
        <v>Timor Leste</v>
      </c>
      <c r="D113" s="131" t="str">
        <f>VLOOKUP(A113,Lists!$B$2:$G$153,3,FALSE)</f>
        <v>TLS</v>
      </c>
      <c r="E113" s="132" t="str">
        <f>VLOOKUP(A113,Lists!$B$2:$G$153,5,FALSE)</f>
        <v>Tropical cyclone</v>
      </c>
      <c r="F113" s="232">
        <f t="shared" si="15"/>
        <v>1.3</v>
      </c>
      <c r="G113" s="129">
        <f t="shared" si="16"/>
        <v>2</v>
      </c>
      <c r="H113" s="129" t="str">
        <f t="shared" si="17"/>
        <v>Low</v>
      </c>
      <c r="I113" s="233" t="str">
        <f>INDEX(Trends!$D$3:$D$404,MATCH(B113,Trends!$C$3:$C$404,0))</f>
        <v>-</v>
      </c>
      <c r="J113" s="129" t="str">
        <f>VLOOKUP($B113,Reliability!$A$3:$I$170,9,FALSE)</f>
        <v>Very High</v>
      </c>
      <c r="K113" s="234">
        <f t="shared" si="18"/>
        <v>2.2000000000000002</v>
      </c>
      <c r="L113" s="234">
        <f>VLOOKUP($B113,'Impact of the crisis'!$C$6:$N$170,12,FALSE)</f>
        <v>3.1</v>
      </c>
      <c r="M113" s="234">
        <f>VLOOKUP($B113,'Impact of the crisis'!$C$6:$AB$170,26,FALSE)</f>
        <v>1.6</v>
      </c>
      <c r="N113" s="234">
        <f>VLOOKUP($B113,'Conditions of people affected'!$C$6:$R$170,16,FALSE)</f>
        <v>0.5</v>
      </c>
      <c r="O113" s="234">
        <f>VLOOKUP($B113,'Conditions of people affected'!$C$6:$R$170,9,FALSE)</f>
        <v>0</v>
      </c>
      <c r="P113" s="234">
        <f>VLOOKUP($B113,'Conditions of people affected'!$C$6:$R$170,15,FALSE)</f>
        <v>1</v>
      </c>
      <c r="Q113" s="234">
        <f t="shared" si="19"/>
        <v>1.7</v>
      </c>
      <c r="R113" s="234">
        <f>VLOOKUP($B113,'Complexity of the crisis'!$C$6:$AN$170,22,FALSE)</f>
        <v>1.3</v>
      </c>
      <c r="S113" s="234">
        <f>VLOOKUP($B113,'Complexity of the crisis'!$C$6:$AN$170,38,FALSE)</f>
        <v>2</v>
      </c>
      <c r="T113" s="133" t="str">
        <f>VLOOKUP(B113,Lists!$C$3:$E$163,3,FALSE)</f>
        <v>Asia</v>
      </c>
      <c r="U113" s="134" t="str">
        <f>VLOOKUP(B113,'INFORM Severity - hidden'!$C$5:$V$170,20,FALSE)</f>
        <v>2021-05-27</v>
      </c>
    </row>
    <row r="114" spans="1:21" s="210" customFormat="1" x14ac:dyDescent="0.35">
      <c r="A114" s="130" t="str">
        <f t="array" ref="A114">IFERROR(INDEX(Lists!$B$2:$B$153,SMALL(IF(Lists!$I$2:$I$153="Individual",ROW(Lists!$B$2:$B$153)),ROW(110:110))-1,1),"")</f>
        <v>Venezuelan refugees in Trinidad and Tobago</v>
      </c>
      <c r="B114" s="131" t="str">
        <f>VLOOKUP(A114,Lists!$B$2:$G$153,2,FALSE)</f>
        <v>TTO002</v>
      </c>
      <c r="C114" s="131" t="str">
        <f>VLOOKUP(B114,'INFORM Severity - hidden'!$C$5:$D$160,2,FALSE)</f>
        <v>Trinidad and Tobago</v>
      </c>
      <c r="D114" s="131" t="str">
        <f>VLOOKUP(A114,Lists!$B$2:$G$153,3,FALSE)</f>
        <v>TTO</v>
      </c>
      <c r="E114" s="132" t="str">
        <f>VLOOKUP(A114,Lists!$B$2:$G$153,5,FALSE)</f>
        <v>International displacement</v>
      </c>
      <c r="F114" s="232">
        <f t="shared" si="15"/>
        <v>1.8</v>
      </c>
      <c r="G114" s="129">
        <f t="shared" si="16"/>
        <v>2</v>
      </c>
      <c r="H114" s="129" t="str">
        <f t="shared" si="17"/>
        <v>Low</v>
      </c>
      <c r="I114" s="233" t="str">
        <f>INDEX(Trends!$D$3:$D$404,MATCH(B114,Trends!$C$3:$C$404,0))</f>
        <v>Stable</v>
      </c>
      <c r="J114" s="129" t="str">
        <f>VLOOKUP($B114,Reliability!$A$3:$I$170,9,FALSE)</f>
        <v>Medium</v>
      </c>
      <c r="K114" s="234">
        <f t="shared" si="18"/>
        <v>2.6</v>
      </c>
      <c r="L114" s="234">
        <f>VLOOKUP($B114,'Impact of the crisis'!$C$6:$N$170,12,FALSE)</f>
        <v>2.9</v>
      </c>
      <c r="M114" s="234">
        <f>VLOOKUP($B114,'Impact of the crisis'!$C$6:$AB$170,26,FALSE)</f>
        <v>2.4</v>
      </c>
      <c r="N114" s="234">
        <f>VLOOKUP($B114,'Conditions of people affected'!$C$6:$R$170,16,FALSE)</f>
        <v>1.1499999999999999</v>
      </c>
      <c r="O114" s="234">
        <f>VLOOKUP($B114,'Conditions of people affected'!$C$6:$R$170,9,FALSE)</f>
        <v>1.3</v>
      </c>
      <c r="P114" s="234">
        <f>VLOOKUP($B114,'Conditions of people affected'!$C$6:$R$170,15,FALSE)</f>
        <v>1</v>
      </c>
      <c r="Q114" s="234">
        <f t="shared" si="19"/>
        <v>2</v>
      </c>
      <c r="R114" s="234">
        <f>VLOOKUP($B114,'Complexity of the crisis'!$C$6:$AN$170,22,FALSE)</f>
        <v>1.9</v>
      </c>
      <c r="S114" s="234">
        <f>VLOOKUP($B114,'Complexity of the crisis'!$C$6:$AN$170,38,FALSE)</f>
        <v>2</v>
      </c>
      <c r="T114" s="133" t="str">
        <f>VLOOKUP(B114,Lists!$C$3:$E$163,3,FALSE)</f>
        <v>Americas</v>
      </c>
      <c r="U114" s="134" t="str">
        <f>VLOOKUP(B114,'INFORM Severity - hidden'!$C$5:$V$170,20,FALSE)</f>
        <v>2020-11-29</v>
      </c>
    </row>
    <row r="115" spans="1:21" s="210" customFormat="1" x14ac:dyDescent="0.35">
      <c r="A115" s="130" t="str">
        <f t="array" ref="A115">IFERROR(INDEX(Lists!$B$2:$B$153,SMALL(IF(Lists!$I$2:$I$153="Individual",ROW(Lists!$B$2:$B$153)),ROW(111:111))-1,1),"")</f>
        <v>Mixed migration flows in Tunisia</v>
      </c>
      <c r="B115" s="131" t="str">
        <f>VLOOKUP(A115,Lists!$B$2:$G$153,2,FALSE)</f>
        <v>TUN002</v>
      </c>
      <c r="C115" s="131" t="str">
        <f>VLOOKUP(B115,'INFORM Severity - hidden'!$C$5:$D$160,2,FALSE)</f>
        <v>Tunisia</v>
      </c>
      <c r="D115" s="131" t="str">
        <f>VLOOKUP(A115,Lists!$B$2:$G$153,3,FALSE)</f>
        <v>TUN</v>
      </c>
      <c r="E115" s="132" t="str">
        <f>VLOOKUP(A115,Lists!$B$2:$G$153,5,FALSE)</f>
        <v>International displacement</v>
      </c>
      <c r="F115" s="232" t="str">
        <f t="shared" si="15"/>
        <v>x</v>
      </c>
      <c r="G115" s="129" t="str">
        <f t="shared" si="16"/>
        <v>x</v>
      </c>
      <c r="H115" s="129" t="str">
        <f t="shared" si="17"/>
        <v>x</v>
      </c>
      <c r="I115" s="233" t="str">
        <f>INDEX(Trends!$D$3:$D$404,MATCH(B115,Trends!$C$3:$C$404,0))</f>
        <v>-</v>
      </c>
      <c r="J115" s="129" t="str">
        <f>VLOOKUP($B115,Reliability!$A$3:$I$170,9,FALSE)</f>
        <v>Low</v>
      </c>
      <c r="K115" s="234">
        <f t="shared" si="18"/>
        <v>4.2</v>
      </c>
      <c r="L115" s="234">
        <f>VLOOKUP($B115,'Impact of the crisis'!$C$6:$N$170,12,FALSE)</f>
        <v>4.3</v>
      </c>
      <c r="M115" s="234">
        <f>VLOOKUP($B115,'Impact of the crisis'!$C$6:$AB$170,26,FALSE)</f>
        <v>4.0999999999999996</v>
      </c>
      <c r="N115" s="234" t="str">
        <f>VLOOKUP($B115,'Conditions of people affected'!$C$6:$R$170,16,FALSE)</f>
        <v>x</v>
      </c>
      <c r="O115" s="234" t="str">
        <f>VLOOKUP($B115,'Conditions of people affected'!$C$6:$R$170,9,FALSE)</f>
        <v>x</v>
      </c>
      <c r="P115" s="234" t="str">
        <f>VLOOKUP($B115,'Conditions of people affected'!$C$6:$R$170,15,FALSE)</f>
        <v>x</v>
      </c>
      <c r="Q115" s="234">
        <f t="shared" si="19"/>
        <v>1.8</v>
      </c>
      <c r="R115" s="234">
        <f>VLOOKUP($B115,'Complexity of the crisis'!$C$6:$AN$170,22,FALSE)</f>
        <v>2.4</v>
      </c>
      <c r="S115" s="234">
        <f>VLOOKUP($B115,'Complexity of the crisis'!$C$6:$AN$170,38,FALSE)</f>
        <v>1</v>
      </c>
      <c r="T115" s="133" t="str">
        <f>VLOOKUP(B115,Lists!$C$3:$E$163,3,FALSE)</f>
        <v>Africa</v>
      </c>
      <c r="U115" s="134" t="str">
        <f>VLOOKUP(B115,'INFORM Severity - hidden'!$C$5:$V$170,20,FALSE)</f>
        <v>2021-06-28</v>
      </c>
    </row>
    <row r="116" spans="1:21" s="210" customFormat="1" x14ac:dyDescent="0.35">
      <c r="A116" s="130" t="str">
        <f t="array" ref="A116">IFERROR(INDEX(Lists!$B$2:$B$153,SMALL(IF(Lists!$I$2:$I$153="Individual",ROW(Lists!$B$2:$B$153)),ROW(112:112))-1,1),"")</f>
        <v>Syrian Refugees in Turkey</v>
      </c>
      <c r="B116" s="131" t="str">
        <f>VLOOKUP(A116,Lists!$B$2:$G$153,2,FALSE)</f>
        <v>TUR002</v>
      </c>
      <c r="C116" s="131" t="str">
        <f>VLOOKUP(B116,'INFORM Severity - hidden'!$C$5:$D$160,2,FALSE)</f>
        <v>Turkey</v>
      </c>
      <c r="D116" s="131" t="str">
        <f>VLOOKUP(A116,Lists!$B$2:$G$153,3,FALSE)</f>
        <v>TUR</v>
      </c>
      <c r="E116" s="132" t="str">
        <f>VLOOKUP(A116,Lists!$B$2:$G$153,5,FALSE)</f>
        <v>International displacement</v>
      </c>
      <c r="F116" s="232">
        <f t="shared" si="15"/>
        <v>3.3</v>
      </c>
      <c r="G116" s="129">
        <f t="shared" si="16"/>
        <v>4</v>
      </c>
      <c r="H116" s="129" t="str">
        <f t="shared" si="17"/>
        <v>High</v>
      </c>
      <c r="I116" s="233" t="str">
        <f>INDEX(Trends!$D$3:$D$404,MATCH(B116,Trends!$C$3:$C$404,0))</f>
        <v>Stable</v>
      </c>
      <c r="J116" s="129" t="str">
        <f>VLOOKUP($B116,Reliability!$A$3:$I$170,9,FALSE)</f>
        <v>High</v>
      </c>
      <c r="K116" s="234">
        <f t="shared" si="18"/>
        <v>3.7</v>
      </c>
      <c r="L116" s="234">
        <f>VLOOKUP($B116,'Impact of the crisis'!$C$6:$N$170,12,FALSE)</f>
        <v>2.9</v>
      </c>
      <c r="M116" s="234">
        <f>VLOOKUP($B116,'Impact of the crisis'!$C$6:$AB$170,26,FALSE)</f>
        <v>4</v>
      </c>
      <c r="N116" s="234">
        <f>VLOOKUP($B116,'Conditions of people affected'!$C$6:$R$170,16,FALSE)</f>
        <v>3.45</v>
      </c>
      <c r="O116" s="234">
        <f>VLOOKUP($B116,'Conditions of people affected'!$C$6:$R$170,9,FALSE)</f>
        <v>3.9</v>
      </c>
      <c r="P116" s="234">
        <f>VLOOKUP($B116,'Conditions of people affected'!$C$6:$R$170,15,FALSE)</f>
        <v>3</v>
      </c>
      <c r="Q116" s="234">
        <f t="shared" si="19"/>
        <v>2.9</v>
      </c>
      <c r="R116" s="234">
        <f>VLOOKUP($B116,'Complexity of the crisis'!$C$6:$AN$170,22,FALSE)</f>
        <v>3.2</v>
      </c>
      <c r="S116" s="234">
        <f>VLOOKUP($B116,'Complexity of the crisis'!$C$6:$AN$170,38,FALSE)</f>
        <v>2.5</v>
      </c>
      <c r="T116" s="133" t="str">
        <f>VLOOKUP(B116,Lists!$C$3:$E$163,3,FALSE)</f>
        <v>Middle east</v>
      </c>
      <c r="U116" s="134" t="str">
        <f>VLOOKUP(B116,'INFORM Severity - hidden'!$C$5:$V$170,20,FALSE)</f>
        <v>2021-06-30</v>
      </c>
    </row>
    <row r="117" spans="1:21" s="210" customFormat="1" x14ac:dyDescent="0.35">
      <c r="A117" s="130" t="str">
        <f t="array" ref="A117">IFERROR(INDEX(Lists!$B$2:$B$153,SMALL(IF(Lists!$I$2:$I$153="Individual",ROW(Lists!$B$2:$B$153)),ROW(113:113))-1,1),"")</f>
        <v>Mixed Migration Flows in Turkey</v>
      </c>
      <c r="B117" s="131" t="str">
        <f>VLOOKUP(A117,Lists!$B$2:$G$153,2,FALSE)</f>
        <v>TUR003</v>
      </c>
      <c r="C117" s="131" t="str">
        <f>VLOOKUP(B117,'INFORM Severity - hidden'!$C$5:$D$160,2,FALSE)</f>
        <v>Turkey</v>
      </c>
      <c r="D117" s="131" t="str">
        <f>VLOOKUP(A117,Lists!$B$2:$G$153,3,FALSE)</f>
        <v>TUR</v>
      </c>
      <c r="E117" s="132" t="str">
        <f>VLOOKUP(A117,Lists!$B$2:$G$153,5,FALSE)</f>
        <v>International displacement</v>
      </c>
      <c r="F117" s="232">
        <f t="shared" si="15"/>
        <v>3.2</v>
      </c>
      <c r="G117" s="129">
        <f t="shared" si="16"/>
        <v>4</v>
      </c>
      <c r="H117" s="129" t="str">
        <f t="shared" si="17"/>
        <v>High</v>
      </c>
      <c r="I117" s="233" t="str">
        <f>INDEX(Trends!$D$3:$D$404,MATCH(B117,Trends!$C$3:$C$404,0))</f>
        <v>Stable</v>
      </c>
      <c r="J117" s="129" t="str">
        <f>VLOOKUP($B117,Reliability!$A$3:$I$170,9,FALSE)</f>
        <v>High</v>
      </c>
      <c r="K117" s="234">
        <f t="shared" si="18"/>
        <v>3.1</v>
      </c>
      <c r="L117" s="234">
        <f>VLOOKUP($B117,'Impact of the crisis'!$C$6:$N$170,12,FALSE)</f>
        <v>3.1</v>
      </c>
      <c r="M117" s="234">
        <f>VLOOKUP($B117,'Impact of the crisis'!$C$6:$AB$170,26,FALSE)</f>
        <v>3.1</v>
      </c>
      <c r="N117" s="234">
        <f>VLOOKUP($B117,'Conditions of people affected'!$C$6:$R$170,16,FALSE)</f>
        <v>3.5</v>
      </c>
      <c r="O117" s="234">
        <f>VLOOKUP($B117,'Conditions of people affected'!$C$6:$R$170,9,FALSE)</f>
        <v>4</v>
      </c>
      <c r="P117" s="234">
        <f>VLOOKUP($B117,'Conditions of people affected'!$C$6:$R$170,15,FALSE)</f>
        <v>3</v>
      </c>
      <c r="Q117" s="234">
        <f t="shared" si="19"/>
        <v>2.9</v>
      </c>
      <c r="R117" s="234">
        <f>VLOOKUP($B117,'Complexity of the crisis'!$C$6:$AN$170,22,FALSE)</f>
        <v>3.2</v>
      </c>
      <c r="S117" s="234">
        <f>VLOOKUP($B117,'Complexity of the crisis'!$C$6:$AN$170,38,FALSE)</f>
        <v>2.5</v>
      </c>
      <c r="T117" s="133" t="str">
        <f>VLOOKUP(B117,Lists!$C$3:$E$163,3,FALSE)</f>
        <v>Middle east</v>
      </c>
      <c r="U117" s="134" t="str">
        <f>VLOOKUP(B117,'INFORM Severity - hidden'!$C$5:$V$170,20,FALSE)</f>
        <v>2021-06-30</v>
      </c>
    </row>
    <row r="118" spans="1:21" s="210" customFormat="1" x14ac:dyDescent="0.35">
      <c r="A118" s="130" t="str">
        <f t="array" ref="A118">IFERROR(INDEX(Lists!$B$2:$B$153,SMALL(IF(Lists!$I$2:$I$153="Individual",ROW(Lists!$B$2:$B$153)),ROW(114:114))-1,1),"")</f>
        <v>Kurdish Conflict</v>
      </c>
      <c r="B118" s="131" t="str">
        <f>VLOOKUP(A118,Lists!$B$2:$G$153,2,FALSE)</f>
        <v>TUR004</v>
      </c>
      <c r="C118" s="131" t="str">
        <f>VLOOKUP(B118,'INFORM Severity - hidden'!$C$5:$D$160,2,FALSE)</f>
        <v>Turkey</v>
      </c>
      <c r="D118" s="131" t="str">
        <f>VLOOKUP(A118,Lists!$B$2:$G$153,3,FALSE)</f>
        <v>TUR</v>
      </c>
      <c r="E118" s="132" t="str">
        <f>VLOOKUP(A118,Lists!$B$2:$G$153,5,FALSE)</f>
        <v>Conflict</v>
      </c>
      <c r="F118" s="232" t="str">
        <f t="shared" si="15"/>
        <v>x</v>
      </c>
      <c r="G118" s="129" t="str">
        <f t="shared" si="16"/>
        <v>x</v>
      </c>
      <c r="H118" s="129" t="str">
        <f t="shared" si="17"/>
        <v>x</v>
      </c>
      <c r="I118" s="233" t="str">
        <f>INDEX(Trends!$D$3:$D$404,MATCH(B118,Trends!$C$3:$C$404,0))</f>
        <v>-</v>
      </c>
      <c r="J118" s="129" t="str">
        <f>VLOOKUP($B118,Reliability!$A$3:$I$170,9,FALSE)</f>
        <v>Medium</v>
      </c>
      <c r="K118" s="234">
        <f t="shared" si="18"/>
        <v>2.7</v>
      </c>
      <c r="L118" s="234">
        <f>VLOOKUP($B118,'Impact of the crisis'!$C$6:$N$170,12,FALSE)</f>
        <v>2.4</v>
      </c>
      <c r="M118" s="234">
        <f>VLOOKUP($B118,'Impact of the crisis'!$C$6:$AB$170,26,FALSE)</f>
        <v>2.8</v>
      </c>
      <c r="N118" s="234" t="str">
        <f>VLOOKUP($B118,'Conditions of people affected'!$C$6:$R$170,16,FALSE)</f>
        <v>x</v>
      </c>
      <c r="O118" s="234" t="str">
        <f>VLOOKUP($B118,'Conditions of people affected'!$C$6:$R$170,9,FALSE)</f>
        <v>x</v>
      </c>
      <c r="P118" s="234" t="str">
        <f>VLOOKUP($B118,'Conditions of people affected'!$C$6:$R$170,15,FALSE)</f>
        <v>x</v>
      </c>
      <c r="Q118" s="234">
        <f t="shared" si="19"/>
        <v>3.1</v>
      </c>
      <c r="R118" s="234">
        <f>VLOOKUP($B118,'Complexity of the crisis'!$C$6:$AN$170,22,FALSE)</f>
        <v>3.2</v>
      </c>
      <c r="S118" s="234">
        <f>VLOOKUP($B118,'Complexity of the crisis'!$C$6:$AN$170,38,FALSE)</f>
        <v>3</v>
      </c>
      <c r="T118" s="133" t="str">
        <f>VLOOKUP(B118,Lists!$C$3:$E$163,3,FALSE)</f>
        <v>Middle east</v>
      </c>
      <c r="U118" s="134" t="str">
        <f>VLOOKUP(B118,'INFORM Severity - hidden'!$C$5:$V$170,20,FALSE)</f>
        <v>2021-06-30</v>
      </c>
    </row>
    <row r="119" spans="1:21" s="210" customFormat="1" x14ac:dyDescent="0.35">
      <c r="A119" s="130" t="str">
        <f t="array" ref="A119">IFERROR(INDEX(Lists!$B$2:$B$153,SMALL(IF(Lists!$I$2:$I$153="Individual",ROW(Lists!$B$2:$B$153)),ROW(115:115))-1,1),"")</f>
        <v>International Displacement in Tanzania</v>
      </c>
      <c r="B119" s="131" t="str">
        <f>VLOOKUP(A119,Lists!$B$2:$G$153,2,FALSE)</f>
        <v>TZA002</v>
      </c>
      <c r="C119" s="131" t="str">
        <f>VLOOKUP(B119,'INFORM Severity - hidden'!$C$5:$D$160,2,FALSE)</f>
        <v>Tanzania</v>
      </c>
      <c r="D119" s="131" t="str">
        <f>VLOOKUP(A119,Lists!$B$2:$G$153,3,FALSE)</f>
        <v>TZA</v>
      </c>
      <c r="E119" s="132" t="str">
        <f>VLOOKUP(A119,Lists!$B$2:$G$153,5,FALSE)</f>
        <v>International displacement</v>
      </c>
      <c r="F119" s="232">
        <f t="shared" si="15"/>
        <v>1.7</v>
      </c>
      <c r="G119" s="129">
        <f t="shared" si="16"/>
        <v>2</v>
      </c>
      <c r="H119" s="129" t="str">
        <f t="shared" si="17"/>
        <v>Low</v>
      </c>
      <c r="I119" s="233" t="str">
        <f>INDEX(Trends!$D$3:$D$404,MATCH(B119,Trends!$C$3:$C$404,0))</f>
        <v>Stable</v>
      </c>
      <c r="J119" s="129" t="str">
        <f>VLOOKUP($B119,Reliability!$A$3:$I$170,9,FALSE)</f>
        <v>High</v>
      </c>
      <c r="K119" s="234">
        <f t="shared" si="18"/>
        <v>2</v>
      </c>
      <c r="L119" s="234">
        <f>VLOOKUP($B119,'Impact of the crisis'!$C$6:$N$170,12,FALSE)</f>
        <v>2.2999999999999998</v>
      </c>
      <c r="M119" s="234">
        <f>VLOOKUP($B119,'Impact of the crisis'!$C$6:$AB$170,26,FALSE)</f>
        <v>1.9</v>
      </c>
      <c r="N119" s="234">
        <f>VLOOKUP($B119,'Conditions of people affected'!$C$6:$R$170,16,FALSE)</f>
        <v>1.7</v>
      </c>
      <c r="O119" s="234">
        <f>VLOOKUP($B119,'Conditions of people affected'!$C$6:$R$170,9,FALSE)</f>
        <v>2.4</v>
      </c>
      <c r="P119" s="234">
        <f>VLOOKUP($B119,'Conditions of people affected'!$C$6:$R$170,15,FALSE)</f>
        <v>1</v>
      </c>
      <c r="Q119" s="234">
        <f t="shared" si="19"/>
        <v>1.6</v>
      </c>
      <c r="R119" s="234">
        <f>VLOOKUP($B119,'Complexity of the crisis'!$C$6:$AN$170,22,FALSE)</f>
        <v>1.7</v>
      </c>
      <c r="S119" s="234">
        <f>VLOOKUP($B119,'Complexity of the crisis'!$C$6:$AN$170,38,FALSE)</f>
        <v>1.5</v>
      </c>
      <c r="T119" s="133" t="str">
        <f>VLOOKUP(B119,Lists!$C$3:$E$163,3,FALSE)</f>
        <v>Africa</v>
      </c>
      <c r="U119" s="134" t="str">
        <f>VLOOKUP(B119,'INFORM Severity - hidden'!$C$5:$V$170,20,FALSE)</f>
        <v>2021-01-29</v>
      </c>
    </row>
    <row r="120" spans="1:21" s="210" customFormat="1" x14ac:dyDescent="0.35">
      <c r="A120" s="130" t="str">
        <f t="array" ref="A120">IFERROR(INDEX(Lists!$B$2:$B$153,SMALL(IF(Lists!$I$2:$I$153="Individual",ROW(Lists!$B$2:$B$153)),ROW(116:116))-1,1),"")</f>
        <v>International Displacement in Uganda</v>
      </c>
      <c r="B120" s="131" t="str">
        <f>VLOOKUP(A120,Lists!$B$2:$G$153,2,FALSE)</f>
        <v>UGA005</v>
      </c>
      <c r="C120" s="131" t="str">
        <f>VLOOKUP(B120,'INFORM Severity - hidden'!$C$5:$D$160,2,FALSE)</f>
        <v>Uganda</v>
      </c>
      <c r="D120" s="131" t="str">
        <f>VLOOKUP(A120,Lists!$B$2:$G$153,3,FALSE)</f>
        <v>UGA</v>
      </c>
      <c r="E120" s="132" t="str">
        <f>VLOOKUP(A120,Lists!$B$2:$G$153,5,FALSE)</f>
        <v>International displacement</v>
      </c>
      <c r="F120" s="232">
        <f t="shared" si="15"/>
        <v>3</v>
      </c>
      <c r="G120" s="129">
        <f t="shared" si="16"/>
        <v>3</v>
      </c>
      <c r="H120" s="129" t="str">
        <f t="shared" si="17"/>
        <v>Medium</v>
      </c>
      <c r="I120" s="233" t="str">
        <f>INDEX(Trends!$D$3:$D$404,MATCH(B120,Trends!$C$3:$C$404,0))</f>
        <v>Stable</v>
      </c>
      <c r="J120" s="129" t="str">
        <f>VLOOKUP($B120,Reliability!$A$3:$I$170,9,FALSE)</f>
        <v>Medium</v>
      </c>
      <c r="K120" s="234">
        <f t="shared" si="18"/>
        <v>3.3</v>
      </c>
      <c r="L120" s="234">
        <f>VLOOKUP($B120,'Impact of the crisis'!$C$6:$N$170,12,FALSE)</f>
        <v>2.1</v>
      </c>
      <c r="M120" s="234">
        <f>VLOOKUP($B120,'Impact of the crisis'!$C$6:$AB$170,26,FALSE)</f>
        <v>3.7</v>
      </c>
      <c r="N120" s="234">
        <f>VLOOKUP($B120,'Conditions of people affected'!$C$6:$R$170,16,FALSE)</f>
        <v>3.3</v>
      </c>
      <c r="O120" s="234">
        <f>VLOOKUP($B120,'Conditions of people affected'!$C$6:$R$170,9,FALSE)</f>
        <v>3.6</v>
      </c>
      <c r="P120" s="234">
        <f>VLOOKUP($B120,'Conditions of people affected'!$C$6:$R$170,15,FALSE)</f>
        <v>3</v>
      </c>
      <c r="Q120" s="234">
        <f t="shared" si="19"/>
        <v>2.2999999999999998</v>
      </c>
      <c r="R120" s="234">
        <f>VLOOKUP($B120,'Complexity of the crisis'!$C$6:$AN$170,22,FALSE)</f>
        <v>3</v>
      </c>
      <c r="S120" s="234">
        <f>VLOOKUP($B120,'Complexity of the crisis'!$C$6:$AN$170,38,FALSE)</f>
        <v>1.5</v>
      </c>
      <c r="T120" s="133" t="str">
        <f>VLOOKUP(B120,Lists!$C$3:$E$163,3,FALSE)</f>
        <v>Africa</v>
      </c>
      <c r="U120" s="134" t="str">
        <f>VLOOKUP(B120,'INFORM Severity - hidden'!$C$5:$V$170,20,FALSE)</f>
        <v>2020-11-29</v>
      </c>
    </row>
    <row r="121" spans="1:21" s="210" customFormat="1" x14ac:dyDescent="0.35">
      <c r="A121" s="130" t="str">
        <f t="array" ref="A121">IFERROR(INDEX(Lists!$B$2:$B$153,SMALL(IF(Lists!$I$2:$I$153="Individual",ROW(Lists!$B$2:$B$153)),ROW(117:117))-1,1),"")</f>
        <v>Conflict in Ukraine</v>
      </c>
      <c r="B121" s="131" t="str">
        <f>VLOOKUP(A121,Lists!$B$2:$G$153,2,FALSE)</f>
        <v>UKR002</v>
      </c>
      <c r="C121" s="131" t="str">
        <f>VLOOKUP(B121,'INFORM Severity - hidden'!$C$5:$D$160,2,FALSE)</f>
        <v>Ukraine</v>
      </c>
      <c r="D121" s="131" t="str">
        <f>VLOOKUP(A121,Lists!$B$2:$G$153,3,FALSE)</f>
        <v>UKR</v>
      </c>
      <c r="E121" s="132" t="str">
        <f>VLOOKUP(A121,Lists!$B$2:$G$153,5,FALSE)</f>
        <v>Conflict</v>
      </c>
      <c r="F121" s="232">
        <f t="shared" si="15"/>
        <v>3.5</v>
      </c>
      <c r="G121" s="129">
        <f t="shared" si="16"/>
        <v>4</v>
      </c>
      <c r="H121" s="129" t="str">
        <f t="shared" si="17"/>
        <v>High</v>
      </c>
      <c r="I121" s="233" t="str">
        <f>INDEX(Trends!$D$3:$D$404,MATCH(B121,Trends!$C$3:$C$404,0))</f>
        <v>Stable</v>
      </c>
      <c r="J121" s="129" t="str">
        <f>VLOOKUP($B121,Reliability!$A$3:$I$170,9,FALSE)</f>
        <v>High</v>
      </c>
      <c r="K121" s="234">
        <f t="shared" si="18"/>
        <v>3.2</v>
      </c>
      <c r="L121" s="234">
        <f>VLOOKUP($B121,'Impact of the crisis'!$C$6:$N$170,12,FALSE)</f>
        <v>1.7</v>
      </c>
      <c r="M121" s="234">
        <f>VLOOKUP($B121,'Impact of the crisis'!$C$6:$AB$170,26,FALSE)</f>
        <v>3.7</v>
      </c>
      <c r="N121" s="234">
        <f>VLOOKUP($B121,'Conditions of people affected'!$C$6:$R$170,16,FALSE)</f>
        <v>4.0999999999999996</v>
      </c>
      <c r="O121" s="234">
        <f>VLOOKUP($B121,'Conditions of people affected'!$C$6:$R$170,9,FALSE)</f>
        <v>4.2</v>
      </c>
      <c r="P121" s="234">
        <f>VLOOKUP($B121,'Conditions of people affected'!$C$6:$R$170,15,FALSE)</f>
        <v>4</v>
      </c>
      <c r="Q121" s="234">
        <f t="shared" si="19"/>
        <v>2.7</v>
      </c>
      <c r="R121" s="234">
        <f>VLOOKUP($B121,'Complexity of the crisis'!$C$6:$AN$170,22,FALSE)</f>
        <v>2.2999999999999998</v>
      </c>
      <c r="S121" s="234">
        <f>VLOOKUP($B121,'Complexity of the crisis'!$C$6:$AN$170,38,FALSE)</f>
        <v>3</v>
      </c>
      <c r="T121" s="133" t="str">
        <f>VLOOKUP(B121,Lists!$C$3:$E$163,3,FALSE)</f>
        <v>Europe</v>
      </c>
      <c r="U121" s="134" t="str">
        <f>VLOOKUP(B121,'INFORM Severity - hidden'!$C$5:$V$170,20,FALSE)</f>
        <v>2021-03-31</v>
      </c>
    </row>
    <row r="122" spans="1:21" s="210" customFormat="1" x14ac:dyDescent="0.35">
      <c r="A122" s="130" t="str">
        <f t="array" ref="A122">IFERROR(INDEX(Lists!$B$2:$B$153,SMALL(IF(Lists!$I$2:$I$153="Individual",ROW(Lists!$B$2:$B$153)),ROW(118:118))-1,1),"")</f>
        <v>La Soufrière Volcano Eruption</v>
      </c>
      <c r="B122" s="131" t="str">
        <f>VLOOKUP(A122,Lists!$B$2:$G$153,2,FALSE)</f>
        <v>VCT002</v>
      </c>
      <c r="C122" s="131" t="str">
        <f>VLOOKUP(B122,'INFORM Severity - hidden'!$C$5:$D$160,2,FALSE)</f>
        <v>St. Vincent and the Grenadines</v>
      </c>
      <c r="D122" s="131" t="str">
        <f>VLOOKUP(A122,Lists!$B$2:$G$153,3,FALSE)</f>
        <v>VCT</v>
      </c>
      <c r="E122" s="132" t="str">
        <f>VLOOKUP(A122,Lists!$B$2:$G$153,5,FALSE)</f>
        <v>Volcano</v>
      </c>
      <c r="F122" s="232">
        <f t="shared" si="15"/>
        <v>1.5</v>
      </c>
      <c r="G122" s="129">
        <f t="shared" si="16"/>
        <v>2</v>
      </c>
      <c r="H122" s="129" t="str">
        <f t="shared" si="17"/>
        <v>Low</v>
      </c>
      <c r="I122" s="233" t="str">
        <f>INDEX(Trends!$D$3:$D$404,MATCH(B122,Trends!$C$3:$C$404,0))</f>
        <v>-</v>
      </c>
      <c r="J122" s="129" t="str">
        <f>VLOOKUP($B122,Reliability!$A$3:$I$170,9,FALSE)</f>
        <v>Very High</v>
      </c>
      <c r="K122" s="234">
        <f t="shared" si="18"/>
        <v>1.5</v>
      </c>
      <c r="L122" s="234">
        <f>VLOOKUP($B122,'Impact of the crisis'!$C$6:$N$170,12,FALSE)</f>
        <v>1.1000000000000001</v>
      </c>
      <c r="M122" s="234">
        <f>VLOOKUP($B122,'Impact of the crisis'!$C$6:$AB$170,26,FALSE)</f>
        <v>1.7</v>
      </c>
      <c r="N122" s="234">
        <f>VLOOKUP($B122,'Conditions of people affected'!$C$6:$R$170,16,FALSE)</f>
        <v>1.6</v>
      </c>
      <c r="O122" s="234">
        <f>VLOOKUP($B122,'Conditions of people affected'!$C$6:$R$170,9,FALSE)</f>
        <v>0.2</v>
      </c>
      <c r="P122" s="234">
        <f>VLOOKUP($B122,'Conditions of people affected'!$C$6:$R$170,15,FALSE)</f>
        <v>3</v>
      </c>
      <c r="Q122" s="234">
        <f t="shared" si="19"/>
        <v>1.4</v>
      </c>
      <c r="R122" s="234">
        <f>VLOOKUP($B122,'Complexity of the crisis'!$C$6:$AN$170,22,FALSE)</f>
        <v>0.7</v>
      </c>
      <c r="S122" s="234">
        <f>VLOOKUP($B122,'Complexity of the crisis'!$C$6:$AN$170,38,FALSE)</f>
        <v>2</v>
      </c>
      <c r="T122" s="133" t="str">
        <f>VLOOKUP(B122,Lists!$C$3:$E$163,3,FALSE)</f>
        <v>Americas</v>
      </c>
      <c r="U122" s="134" t="str">
        <f>VLOOKUP(B122,'INFORM Severity - hidden'!$C$5:$V$170,20,FALSE)</f>
        <v>2021-04-28</v>
      </c>
    </row>
    <row r="123" spans="1:21" s="210" customFormat="1" x14ac:dyDescent="0.35">
      <c r="A123" s="130" t="str">
        <f t="array" ref="A123">IFERROR(INDEX(Lists!$B$2:$B$153,SMALL(IF(Lists!$I$2:$I$153="Individual",ROW(Lists!$B$2:$B$153)),ROW(119:119))-1,1),"")</f>
        <v>Complex crisis in Venezuela</v>
      </c>
      <c r="B123" s="131" t="str">
        <f>VLOOKUP(A123,Lists!$B$2:$G$153,2,FALSE)</f>
        <v>VEN001</v>
      </c>
      <c r="C123" s="131" t="str">
        <f>VLOOKUP(B123,'INFORM Severity - hidden'!$C$5:$D$160,2,FALSE)</f>
        <v>Venezuela</v>
      </c>
      <c r="D123" s="131" t="str">
        <f>VLOOKUP(A123,Lists!$B$2:$G$153,3,FALSE)</f>
        <v>VEN</v>
      </c>
      <c r="E123" s="132" t="str">
        <f>VLOOKUP(A123,Lists!$B$2:$G$153,5,FALSE)</f>
        <v>Complex crisis</v>
      </c>
      <c r="F123" s="232">
        <f t="shared" si="15"/>
        <v>4.0999999999999996</v>
      </c>
      <c r="G123" s="129">
        <f t="shared" si="16"/>
        <v>5</v>
      </c>
      <c r="H123" s="129" t="str">
        <f t="shared" si="17"/>
        <v>Very High</v>
      </c>
      <c r="I123" s="233" t="str">
        <f>INDEX(Trends!$D$3:$D$404,MATCH(B123,Trends!$C$3:$C$404,0))</f>
        <v>Stable</v>
      </c>
      <c r="J123" s="129" t="str">
        <f>VLOOKUP($B123,Reliability!$A$3:$I$170,9,FALSE)</f>
        <v>Medium</v>
      </c>
      <c r="K123" s="234">
        <f t="shared" si="18"/>
        <v>5</v>
      </c>
      <c r="L123" s="234">
        <f>VLOOKUP($B123,'Impact of the crisis'!$C$6:$N$170,12,FALSE)</f>
        <v>4.9000000000000004</v>
      </c>
      <c r="M123" s="234">
        <f>VLOOKUP($B123,'Impact of the crisis'!$C$6:$AB$170,26,FALSE)</f>
        <v>5</v>
      </c>
      <c r="N123" s="234">
        <f>VLOOKUP($B123,'Conditions of people affected'!$C$6:$R$170,16,FALSE)</f>
        <v>4</v>
      </c>
      <c r="O123" s="234">
        <f>VLOOKUP($B123,'Conditions of people affected'!$C$6:$R$170,9,FALSE)</f>
        <v>5</v>
      </c>
      <c r="P123" s="234">
        <f>VLOOKUP($B123,'Conditions of people affected'!$C$6:$R$170,15,FALSE)</f>
        <v>3</v>
      </c>
      <c r="Q123" s="234">
        <f t="shared" si="19"/>
        <v>3.3</v>
      </c>
      <c r="R123" s="234">
        <f>VLOOKUP($B123,'Complexity of the crisis'!$C$6:$AN$170,22,FALSE)</f>
        <v>3.6</v>
      </c>
      <c r="S123" s="234">
        <f>VLOOKUP($B123,'Complexity of the crisis'!$C$6:$AN$170,38,FALSE)</f>
        <v>3</v>
      </c>
      <c r="T123" s="133" t="str">
        <f>VLOOKUP(B123,Lists!$C$3:$E$163,3,FALSE)</f>
        <v>Americas</v>
      </c>
      <c r="U123" s="134" t="str">
        <f>VLOOKUP(B123,'INFORM Severity - hidden'!$C$5:$V$170,20,FALSE)</f>
        <v>2021-01-28</v>
      </c>
    </row>
    <row r="124" spans="1:21" s="210" customFormat="1" x14ac:dyDescent="0.35">
      <c r="A124" s="130" t="str">
        <f t="array" ref="A124">IFERROR(INDEX(Lists!$B$2:$B$153,SMALL(IF(Lists!$I$2:$I$153="Individual",ROW(Lists!$B$2:$B$153)),ROW(120:120))-1,1),"")</f>
        <v>Conflict in Yemen</v>
      </c>
      <c r="B124" s="131" t="str">
        <f>VLOOKUP(A124,Lists!$B$2:$G$153,2,FALSE)</f>
        <v>YEM001</v>
      </c>
      <c r="C124" s="131" t="str">
        <f>VLOOKUP(B124,'INFORM Severity - hidden'!$C$5:$D$160,2,FALSE)</f>
        <v>Yemen</v>
      </c>
      <c r="D124" s="131" t="str">
        <f>VLOOKUP(A124,Lists!$B$2:$G$153,3,FALSE)</f>
        <v>YEM</v>
      </c>
      <c r="E124" s="132" t="str">
        <f>VLOOKUP(A124,Lists!$B$2:$G$153,5,FALSE)</f>
        <v>Complex crisis</v>
      </c>
      <c r="F124" s="232">
        <f t="shared" si="15"/>
        <v>4.9000000000000004</v>
      </c>
      <c r="G124" s="129">
        <f t="shared" si="16"/>
        <v>5</v>
      </c>
      <c r="H124" s="129" t="str">
        <f t="shared" si="17"/>
        <v>Very High</v>
      </c>
      <c r="I124" s="233" t="str">
        <f>INDEX(Trends!$D$3:$D$404,MATCH(B124,Trends!$C$3:$C$404,0))</f>
        <v>Increasing</v>
      </c>
      <c r="J124" s="129" t="str">
        <f>VLOOKUP($B124,Reliability!$A$3:$I$170,9,FALSE)</f>
        <v>High</v>
      </c>
      <c r="K124" s="234">
        <f t="shared" si="18"/>
        <v>5</v>
      </c>
      <c r="L124" s="234">
        <f>VLOOKUP($B124,'Impact of the crisis'!$C$6:$N$170,12,FALSE)</f>
        <v>4.9000000000000004</v>
      </c>
      <c r="M124" s="234">
        <f>VLOOKUP($B124,'Impact of the crisis'!$C$6:$AB$170,26,FALSE)</f>
        <v>5</v>
      </c>
      <c r="N124" s="234">
        <f>VLOOKUP($B124,'Conditions of people affected'!$C$6:$R$170,16,FALSE)</f>
        <v>5</v>
      </c>
      <c r="O124" s="234">
        <f>VLOOKUP($B124,'Conditions of people affected'!$C$6:$R$170,9,FALSE)</f>
        <v>5</v>
      </c>
      <c r="P124" s="234">
        <f>VLOOKUP($B124,'Conditions of people affected'!$C$6:$R$170,15,FALSE)</f>
        <v>5</v>
      </c>
      <c r="Q124" s="234">
        <f t="shared" si="19"/>
        <v>4.5</v>
      </c>
      <c r="R124" s="234">
        <f>VLOOKUP($B124,'Complexity of the crisis'!$C$6:$AN$170,22,FALSE)</f>
        <v>3.8</v>
      </c>
      <c r="S124" s="234">
        <f>VLOOKUP($B124,'Complexity of the crisis'!$C$6:$AN$170,38,FALSE)</f>
        <v>5</v>
      </c>
      <c r="T124" s="133" t="str">
        <f>VLOOKUP(B124,Lists!$C$3:$E$163,3,FALSE)</f>
        <v>Middle east</v>
      </c>
      <c r="U124" s="134" t="str">
        <f>VLOOKUP(B124,'INFORM Severity - hidden'!$C$5:$V$170,20,FALSE)</f>
        <v>2021-05-19</v>
      </c>
    </row>
    <row r="125" spans="1:21" s="210" customFormat="1" x14ac:dyDescent="0.35">
      <c r="A125" s="130" t="str">
        <f t="array" ref="A125">IFERROR(INDEX(Lists!$B$2:$B$153,SMALL(IF(Lists!$I$2:$I$153="Individual",ROW(Lists!$B$2:$B$153)),ROW(121:121))-1,1),"")</f>
        <v>Mixed migration flows in Yemen</v>
      </c>
      <c r="B125" s="131" t="str">
        <f>VLOOKUP(A125,Lists!$B$2:$G$153,2,FALSE)</f>
        <v>YEM002</v>
      </c>
      <c r="C125" s="131" t="str">
        <f>VLOOKUP(B125,'INFORM Severity - hidden'!$C$5:$D$160,2,FALSE)</f>
        <v>Yemen</v>
      </c>
      <c r="D125" s="131" t="str">
        <f>VLOOKUP(A125,Lists!$B$2:$G$153,3,FALSE)</f>
        <v>YEM</v>
      </c>
      <c r="E125" s="132" t="str">
        <f>VLOOKUP(A125,Lists!$B$2:$G$153,5,FALSE)</f>
        <v>International displacement</v>
      </c>
      <c r="F125" s="232">
        <f t="shared" si="15"/>
        <v>2.5</v>
      </c>
      <c r="G125" s="129">
        <f t="shared" si="16"/>
        <v>3</v>
      </c>
      <c r="H125" s="129" t="str">
        <f t="shared" si="17"/>
        <v>Medium</v>
      </c>
      <c r="I125" s="233" t="str">
        <f>INDEX(Trends!$D$3:$D$404,MATCH(B125,Trends!$C$3:$C$404,0))</f>
        <v>Decreasing</v>
      </c>
      <c r="J125" s="129" t="str">
        <f>VLOOKUP($B125,Reliability!$A$3:$I$170,9,FALSE)</f>
        <v>High</v>
      </c>
      <c r="K125" s="234">
        <f t="shared" si="18"/>
        <v>3</v>
      </c>
      <c r="L125" s="234">
        <f>VLOOKUP($B125,'Impact of the crisis'!$C$6:$N$170,12,FALSE)</f>
        <v>3.5</v>
      </c>
      <c r="M125" s="234">
        <f>VLOOKUP($B125,'Impact of the crisis'!$C$6:$AB$170,26,FALSE)</f>
        <v>2.7</v>
      </c>
      <c r="N125" s="234">
        <f>VLOOKUP($B125,'Conditions of people affected'!$C$6:$R$170,16,FALSE)</f>
        <v>1.45</v>
      </c>
      <c r="O125" s="234">
        <f>VLOOKUP($B125,'Conditions of people affected'!$C$6:$R$170,9,FALSE)</f>
        <v>1.9</v>
      </c>
      <c r="P125" s="234">
        <f>VLOOKUP($B125,'Conditions of people affected'!$C$6:$R$170,15,FALSE)</f>
        <v>1</v>
      </c>
      <c r="Q125" s="234">
        <f t="shared" si="19"/>
        <v>3.7</v>
      </c>
      <c r="R125" s="234">
        <f>VLOOKUP($B125,'Complexity of the crisis'!$C$6:$AN$170,22,FALSE)</f>
        <v>3.8</v>
      </c>
      <c r="S125" s="234">
        <f>VLOOKUP($B125,'Complexity of the crisis'!$C$6:$AN$170,38,FALSE)</f>
        <v>3.5</v>
      </c>
      <c r="T125" s="133" t="str">
        <f>VLOOKUP(B125,Lists!$C$3:$E$163,3,FALSE)</f>
        <v>Middle east</v>
      </c>
      <c r="U125" s="134" t="str">
        <f>VLOOKUP(B125,'INFORM Severity - hidden'!$C$5:$V$170,20,FALSE)</f>
        <v>2021-05-26</v>
      </c>
    </row>
    <row r="126" spans="1:21" s="210" customFormat="1" x14ac:dyDescent="0.35">
      <c r="A126" s="130" t="str">
        <f t="array" ref="A126">IFERROR(INDEX(Lists!$B$2:$B$153,SMALL(IF(Lists!$I$2:$I$153="Individual",ROW(Lists!$B$2:$B$153)),ROW(122:122))-1,1),"")</f>
        <v>Drought in Zambia</v>
      </c>
      <c r="B126" s="131" t="str">
        <f>VLOOKUP(A126,Lists!$B$2:$G$153,2,FALSE)</f>
        <v>ZMB002</v>
      </c>
      <c r="C126" s="131" t="str">
        <f>VLOOKUP(B126,'INFORM Severity - hidden'!$C$5:$D$160,2,FALSE)</f>
        <v>Zambia</v>
      </c>
      <c r="D126" s="131" t="str">
        <f>VLOOKUP(A126,Lists!$B$2:$G$153,3,FALSE)</f>
        <v>ZMB</v>
      </c>
      <c r="E126" s="132" t="str">
        <f>VLOOKUP(A126,Lists!$B$2:$G$153,5,FALSE)</f>
        <v>Drought</v>
      </c>
      <c r="F126" s="232">
        <f t="shared" si="15"/>
        <v>2.7</v>
      </c>
      <c r="G126" s="129">
        <f t="shared" si="16"/>
        <v>3</v>
      </c>
      <c r="H126" s="129" t="str">
        <f t="shared" si="17"/>
        <v>Medium</v>
      </c>
      <c r="I126" s="233" t="str">
        <f>INDEX(Trends!$D$3:$D$404,MATCH(B126,Trends!$C$3:$C$404,0))</f>
        <v>Stable</v>
      </c>
      <c r="J126" s="129" t="str">
        <f>VLOOKUP($B126,Reliability!$A$3:$I$170,9,FALSE)</f>
        <v>Low</v>
      </c>
      <c r="K126" s="234">
        <f t="shared" si="18"/>
        <v>2.4</v>
      </c>
      <c r="L126" s="234">
        <f>VLOOKUP($B126,'Impact of the crisis'!$C$6:$N$170,12,FALSE)</f>
        <v>3.1</v>
      </c>
      <c r="M126" s="234">
        <f>VLOOKUP($B126,'Impact of the crisis'!$C$6:$AB$170,26,FALSE)</f>
        <v>2</v>
      </c>
      <c r="N126" s="234">
        <f>VLOOKUP($B126,'Conditions of people affected'!$C$6:$R$170,16,FALSE)</f>
        <v>3.35</v>
      </c>
      <c r="O126" s="234">
        <f>VLOOKUP($B126,'Conditions of people affected'!$C$6:$R$170,9,FALSE)</f>
        <v>3.7</v>
      </c>
      <c r="P126" s="234">
        <f>VLOOKUP($B126,'Conditions of people affected'!$C$6:$R$170,15,FALSE)</f>
        <v>3</v>
      </c>
      <c r="Q126" s="234">
        <f t="shared" si="19"/>
        <v>1.7</v>
      </c>
      <c r="R126" s="234">
        <f>VLOOKUP($B126,'Complexity of the crisis'!$C$6:$AN$170,22,FALSE)</f>
        <v>1.8</v>
      </c>
      <c r="S126" s="234">
        <f>VLOOKUP($B126,'Complexity of the crisis'!$C$6:$AN$170,38,FALSE)</f>
        <v>1.5</v>
      </c>
      <c r="T126" s="133" t="str">
        <f>VLOOKUP(B126,Lists!$C$3:$E$163,3,FALSE)</f>
        <v>Africa</v>
      </c>
      <c r="U126" s="134" t="str">
        <f>VLOOKUP(B126,'INFORM Severity - hidden'!$C$5:$V$170,20,FALSE)</f>
        <v>2020-12-17</v>
      </c>
    </row>
    <row r="127" spans="1:21" s="210" customFormat="1" x14ac:dyDescent="0.35">
      <c r="A127" s="130" t="str">
        <f t="array" ref="A127">IFERROR(INDEX(Lists!$B$2:$B$153,SMALL(IF(Lists!$I$2:$I$153="Individual",ROW(Lists!$B$2:$B$153)),ROW(123:123))-1,1),"")</f>
        <v>Complex crisis in Zimbabwe</v>
      </c>
      <c r="B127" s="131" t="str">
        <f>VLOOKUP(A127,Lists!$B$2:$G$153,2,FALSE)</f>
        <v>ZWE001</v>
      </c>
      <c r="C127" s="131" t="str">
        <f>VLOOKUP(B127,'INFORM Severity - hidden'!$C$5:$D$160,2,FALSE)</f>
        <v>Zimbabwe</v>
      </c>
      <c r="D127" s="131" t="str">
        <f>VLOOKUP(A127,Lists!$B$2:$G$153,3,FALSE)</f>
        <v>ZWE</v>
      </c>
      <c r="E127" s="132" t="str">
        <f>VLOOKUP(A127,Lists!$B$2:$G$153,5,FALSE)</f>
        <v>Complex crisis</v>
      </c>
      <c r="F127" s="232">
        <f t="shared" si="15"/>
        <v>3.5</v>
      </c>
      <c r="G127" s="129">
        <f t="shared" si="16"/>
        <v>4</v>
      </c>
      <c r="H127" s="129" t="str">
        <f t="shared" si="17"/>
        <v>High</v>
      </c>
      <c r="I127" s="233" t="str">
        <f>INDEX(Trends!$D$3:$D$404,MATCH(B127,Trends!$C$3:$C$404,0))</f>
        <v>Stable</v>
      </c>
      <c r="J127" s="129" t="str">
        <f>VLOOKUP($B127,Reliability!$A$3:$I$170,9,FALSE)</f>
        <v>High</v>
      </c>
      <c r="K127" s="234">
        <f t="shared" si="18"/>
        <v>3.2</v>
      </c>
      <c r="L127" s="234">
        <f>VLOOKUP($B127,'Impact of the crisis'!$C$6:$N$170,12,FALSE)</f>
        <v>4.5999999999999996</v>
      </c>
      <c r="M127" s="234">
        <f>VLOOKUP($B127,'Impact of the crisis'!$C$6:$AB$170,26,FALSE)</f>
        <v>2.2000000000000002</v>
      </c>
      <c r="N127" s="234">
        <f>VLOOKUP($B127,'Conditions of people affected'!$C$6:$R$170,16,FALSE)</f>
        <v>3.85</v>
      </c>
      <c r="O127" s="234">
        <f>VLOOKUP($B127,'Conditions of people affected'!$C$6:$R$170,9,FALSE)</f>
        <v>4.7</v>
      </c>
      <c r="P127" s="234">
        <f>VLOOKUP($B127,'Conditions of people affected'!$C$6:$R$170,15,FALSE)</f>
        <v>3</v>
      </c>
      <c r="Q127" s="234">
        <f t="shared" si="19"/>
        <v>3.2</v>
      </c>
      <c r="R127" s="234">
        <f>VLOOKUP($B127,'Complexity of the crisis'!$C$6:$AN$170,22,FALSE)</f>
        <v>2.9</v>
      </c>
      <c r="S127" s="234">
        <f>VLOOKUP($B127,'Complexity of the crisis'!$C$6:$AN$170,38,FALSE)</f>
        <v>3.5</v>
      </c>
      <c r="T127" s="133" t="str">
        <f>VLOOKUP(B127,Lists!$C$3:$E$163,3,FALSE)</f>
        <v>Africa</v>
      </c>
      <c r="U127" s="134" t="str">
        <f>VLOOKUP(B127,'INFORM Severity - hidden'!$C$5:$V$170,20,FALSE)</f>
        <v>2021-03-26</v>
      </c>
    </row>
  </sheetData>
  <autoFilter ref="A4:T143" xr:uid="{00000000-0009-0000-0000-000003000000}">
    <sortState xmlns:xlrd2="http://schemas.microsoft.com/office/spreadsheetml/2017/richdata2" ref="A5:T143">
      <sortCondition ref="G4:G143"/>
    </sortState>
  </autoFilter>
  <conditionalFormatting sqref="K5:K127">
    <cfRule type="cellIs" dxfId="504" priority="64" stopIfTrue="1" operator="between">
      <formula>4</formula>
      <formula>5</formula>
    </cfRule>
    <cfRule type="cellIs" dxfId="503" priority="70" stopIfTrue="1" operator="between">
      <formula>3</formula>
      <formula>4</formula>
    </cfRule>
    <cfRule type="cellIs" dxfId="502" priority="71" stopIfTrue="1" operator="between">
      <formula>2</formula>
      <formula>3</formula>
    </cfRule>
    <cfRule type="cellIs" dxfId="501" priority="72" stopIfTrue="1" operator="between">
      <formula>1</formula>
      <formula>2</formula>
    </cfRule>
    <cfRule type="cellIs" dxfId="500" priority="73" stopIfTrue="1" operator="between">
      <formula>0</formula>
      <formula>1</formula>
    </cfRule>
  </conditionalFormatting>
  <conditionalFormatting sqref="L5:M127">
    <cfRule type="cellIs" dxfId="499" priority="65" stopIfTrue="1" operator="between">
      <formula>4</formula>
      <formula>5</formula>
    </cfRule>
    <cfRule type="cellIs" dxfId="498" priority="66" stopIfTrue="1" operator="between">
      <formula>3</formula>
      <formula>4</formula>
    </cfRule>
    <cfRule type="cellIs" dxfId="497" priority="67" stopIfTrue="1" operator="between">
      <formula>2</formula>
      <formula>3</formula>
    </cfRule>
    <cfRule type="cellIs" dxfId="496" priority="68" stopIfTrue="1" operator="between">
      <formula>1</formula>
      <formula>2</formula>
    </cfRule>
    <cfRule type="cellIs" dxfId="495" priority="69" stopIfTrue="1" operator="between">
      <formula>0</formula>
      <formula>1</formula>
    </cfRule>
  </conditionalFormatting>
  <conditionalFormatting sqref="S5:S127">
    <cfRule type="cellIs" dxfId="494" priority="49" stopIfTrue="1" operator="between">
      <formula>4</formula>
      <formula>5</formula>
    </cfRule>
    <cfRule type="cellIs" dxfId="493" priority="50" stopIfTrue="1" operator="between">
      <formula>3</formula>
      <formula>4</formula>
    </cfRule>
    <cfRule type="cellIs" dxfId="492" priority="51" stopIfTrue="1" operator="between">
      <formula>2</formula>
      <formula>3</formula>
    </cfRule>
    <cfRule type="cellIs" dxfId="491" priority="52" stopIfTrue="1" operator="between">
      <formula>1</formula>
      <formula>2</formula>
    </cfRule>
    <cfRule type="cellIs" dxfId="490" priority="53" stopIfTrue="1" operator="between">
      <formula>0</formula>
      <formula>1</formula>
    </cfRule>
  </conditionalFormatting>
  <conditionalFormatting sqref="Q5:Q127">
    <cfRule type="cellIs" dxfId="489" priority="34" stopIfTrue="1" operator="between">
      <formula>4</formula>
      <formula>5</formula>
    </cfRule>
    <cfRule type="cellIs" dxfId="488" priority="35" stopIfTrue="1" operator="between">
      <formula>3</formula>
      <formula>4</formula>
    </cfRule>
    <cfRule type="cellIs" dxfId="487" priority="36" stopIfTrue="1" operator="between">
      <formula>2</formula>
      <formula>3</formula>
    </cfRule>
    <cfRule type="cellIs" dxfId="486" priority="37" stopIfTrue="1" operator="between">
      <formula>1</formula>
      <formula>2</formula>
    </cfRule>
    <cfRule type="cellIs" dxfId="485" priority="38" stopIfTrue="1" operator="between">
      <formula>0</formula>
      <formula>1</formula>
    </cfRule>
  </conditionalFormatting>
  <conditionalFormatting sqref="I5:I131">
    <cfRule type="cellIs" dxfId="484" priority="26" operator="equal">
      <formula>"Increasing"</formula>
    </cfRule>
    <cfRule type="cellIs" dxfId="483" priority="27" operator="equal">
      <formula>"Stable"</formula>
    </cfRule>
    <cfRule type="cellIs" dxfId="482" priority="28" operator="equal">
      <formula>"Decreasing"</formula>
    </cfRule>
  </conditionalFormatting>
  <conditionalFormatting sqref="R5:S127">
    <cfRule type="cellIs" dxfId="481" priority="44" stopIfTrue="1" operator="between">
      <formula>4</formula>
      <formula>5</formula>
    </cfRule>
    <cfRule type="cellIs" dxfId="480" priority="45" stopIfTrue="1" operator="between">
      <formula>3</formula>
      <formula>4</formula>
    </cfRule>
    <cfRule type="cellIs" dxfId="479" priority="46" stopIfTrue="1" operator="between">
      <formula>2</formula>
      <formula>3</formula>
    </cfRule>
    <cfRule type="cellIs" dxfId="478" priority="47" stopIfTrue="1" operator="between">
      <formula>1</formula>
      <formula>2</formula>
    </cfRule>
    <cfRule type="cellIs" dxfId="477" priority="48" stopIfTrue="1" operator="between">
      <formula>0</formula>
      <formula>1</formula>
    </cfRule>
  </conditionalFormatting>
  <conditionalFormatting sqref="G5:G131">
    <cfRule type="cellIs" dxfId="476" priority="16" stopIfTrue="1" operator="equal">
      <formula>5</formula>
    </cfRule>
    <cfRule type="cellIs" dxfId="475" priority="17" stopIfTrue="1" operator="equal">
      <formula>4</formula>
    </cfRule>
    <cfRule type="cellIs" dxfId="474" priority="18" stopIfTrue="1" operator="equal">
      <formula>3</formula>
    </cfRule>
    <cfRule type="cellIs" dxfId="473" priority="19" stopIfTrue="1" operator="equal">
      <formula>2</formula>
    </cfRule>
    <cfRule type="cellIs" dxfId="472" priority="20" stopIfTrue="1" operator="equal">
      <formula>1</formula>
    </cfRule>
  </conditionalFormatting>
  <conditionalFormatting sqref="H5:H131">
    <cfRule type="cellIs" dxfId="471" priority="11" stopIfTrue="1" operator="equal">
      <formula>"Very High"</formula>
    </cfRule>
    <cfRule type="cellIs" dxfId="470" priority="12" stopIfTrue="1" operator="equal">
      <formula>"High"</formula>
    </cfRule>
    <cfRule type="cellIs" dxfId="469" priority="13" stopIfTrue="1" operator="equal">
      <formula>"Medium"</formula>
    </cfRule>
    <cfRule type="cellIs" dxfId="468" priority="14" stopIfTrue="1" operator="equal">
      <formula>"Low"</formula>
    </cfRule>
    <cfRule type="cellIs" dxfId="467" priority="15" stopIfTrue="1" operator="equal">
      <formula>"Very Low"</formula>
    </cfRule>
  </conditionalFormatting>
  <conditionalFormatting sqref="N5:P127">
    <cfRule type="cellIs" dxfId="466" priority="6" stopIfTrue="1" operator="between">
      <formula>5</formula>
      <formula>5.9</formula>
    </cfRule>
    <cfRule type="cellIs" dxfId="465" priority="7" stopIfTrue="1" operator="between">
      <formula>4</formula>
      <formula>4.9</formula>
    </cfRule>
    <cfRule type="cellIs" dxfId="464" priority="8" stopIfTrue="1" operator="between">
      <formula>3</formula>
      <formula>3.9</formula>
    </cfRule>
    <cfRule type="cellIs" dxfId="463" priority="9" stopIfTrue="1" operator="between">
      <formula>2</formula>
      <formula>2.9</formula>
    </cfRule>
    <cfRule type="cellIs" dxfId="462" priority="10" stopIfTrue="1" operator="between">
      <formula>0</formula>
      <formula>1.9</formula>
    </cfRule>
  </conditionalFormatting>
  <conditionalFormatting sqref="J5:J131">
    <cfRule type="cellIs" dxfId="461" priority="1" stopIfTrue="1" operator="equal">
      <formula>"Very Low"</formula>
    </cfRule>
    <cfRule type="cellIs" dxfId="460" priority="2" stopIfTrue="1" operator="equal">
      <formula>"Low"</formula>
    </cfRule>
    <cfRule type="cellIs" dxfId="459" priority="3" stopIfTrue="1" operator="equal">
      <formula>"Medium"</formula>
    </cfRule>
    <cfRule type="cellIs" dxfId="458" priority="4" stopIfTrue="1" operator="equal">
      <formula>"High"</formula>
    </cfRule>
    <cfRule type="cellIs" dxfId="457" priority="5" stopIfTrue="1" operator="equal">
      <formula>"Very High"</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79"/>
  <sheetViews>
    <sheetView workbookViewId="0">
      <selection activeCell="J79" sqref="J79:XFD79"/>
    </sheetView>
  </sheetViews>
  <sheetFormatPr defaultColWidth="8.54296875" defaultRowHeight="14.5" x14ac:dyDescent="0.35"/>
  <cols>
    <col min="1" max="1" width="43.54296875" style="210" bestFit="1" customWidth="1"/>
    <col min="2" max="2" width="9.453125" style="210" customWidth="1"/>
    <col min="3" max="3" width="17.54296875" style="210" customWidth="1"/>
    <col min="4" max="4" width="9.453125" style="210" customWidth="1"/>
    <col min="5" max="5" width="27.453125" style="210" bestFit="1" customWidth="1"/>
    <col min="6" max="7" width="9.453125" style="210" customWidth="1"/>
    <col min="8" max="8" width="9.54296875" style="210" customWidth="1"/>
    <col min="9" max="9" width="13.54296875" style="210" customWidth="1"/>
    <col min="10" max="10" width="9.54296875" style="210" customWidth="1"/>
    <col min="11" max="20" width="9.453125" style="210" customWidth="1"/>
    <col min="21" max="21" width="11.453125" style="210" bestFit="1" customWidth="1"/>
    <col min="22" max="22" width="8.54296875" style="210" customWidth="1"/>
    <col min="23" max="16384" width="8.54296875" style="210"/>
  </cols>
  <sheetData>
    <row r="1" spans="1:21" ht="22.75" customHeight="1" x14ac:dyDescent="0.5">
      <c r="A1" s="127" t="str">
        <f>"INFORM Severity Index - all countries. Release: "&amp;About!$A$5&amp;""</f>
        <v>INFORM Severity Index - all countries. Release: June 2021</v>
      </c>
      <c r="B1" s="48"/>
      <c r="C1" s="48"/>
      <c r="D1" s="48"/>
      <c r="E1" s="48"/>
      <c r="F1" s="48"/>
      <c r="G1" s="48"/>
      <c r="H1" s="48"/>
      <c r="I1" s="48"/>
      <c r="J1" s="48"/>
      <c r="K1" s="48"/>
      <c r="L1" s="48"/>
      <c r="M1" s="48"/>
      <c r="N1" s="48"/>
      <c r="O1" s="48"/>
      <c r="P1" s="48"/>
      <c r="Q1" s="48"/>
      <c r="R1" s="48"/>
      <c r="S1" s="48"/>
      <c r="T1" s="48"/>
      <c r="U1" s="48"/>
    </row>
    <row r="2" spans="1:21" ht="96" customHeight="1" thickBot="1" x14ac:dyDescent="0.4">
      <c r="A2" s="11" t="s">
        <v>7197</v>
      </c>
      <c r="B2" s="11" t="s">
        <v>7199</v>
      </c>
      <c r="C2" s="11" t="s">
        <v>7200</v>
      </c>
      <c r="D2" s="5" t="s">
        <v>7201</v>
      </c>
      <c r="E2" s="11" t="s">
        <v>7202</v>
      </c>
      <c r="F2" s="71" t="s">
        <v>7203</v>
      </c>
      <c r="G2" s="72" t="s">
        <v>7204</v>
      </c>
      <c r="H2" s="71" t="s">
        <v>7204</v>
      </c>
      <c r="I2" s="73" t="s">
        <v>7205</v>
      </c>
      <c r="J2" s="73" t="s">
        <v>5</v>
      </c>
      <c r="K2" s="75" t="s">
        <v>7206</v>
      </c>
      <c r="L2" s="74" t="s">
        <v>7222</v>
      </c>
      <c r="M2" s="74" t="s">
        <v>7223</v>
      </c>
      <c r="N2" s="49" t="s">
        <v>7209</v>
      </c>
      <c r="O2" s="76" t="s">
        <v>7210</v>
      </c>
      <c r="P2" s="76" t="s">
        <v>7211</v>
      </c>
      <c r="Q2" s="77" t="s">
        <v>7212</v>
      </c>
      <c r="R2" s="78" t="s">
        <v>7213</v>
      </c>
      <c r="S2" s="78" t="s">
        <v>7214</v>
      </c>
      <c r="T2" s="52" t="s">
        <v>7215</v>
      </c>
      <c r="U2" s="126" t="s">
        <v>7216</v>
      </c>
    </row>
    <row r="3" spans="1:21" ht="17.149999999999999" hidden="1" customHeight="1" thickTop="1" x14ac:dyDescent="0.4">
      <c r="A3" s="46" t="s">
        <v>7217</v>
      </c>
      <c r="B3" s="46"/>
      <c r="C3" s="46"/>
      <c r="D3" s="46"/>
      <c r="E3" s="46"/>
      <c r="F3" s="41"/>
      <c r="G3" s="41"/>
      <c r="H3" s="41"/>
      <c r="I3" s="68"/>
      <c r="J3" s="41"/>
      <c r="K3" s="40"/>
      <c r="L3" s="39"/>
      <c r="M3" s="39"/>
      <c r="N3" s="40"/>
      <c r="O3" s="41"/>
      <c r="P3" s="41"/>
      <c r="Q3" s="40"/>
      <c r="R3" s="39"/>
      <c r="S3" s="39"/>
      <c r="T3" s="1"/>
      <c r="U3" s="110"/>
    </row>
    <row r="4" spans="1:21" ht="17.149999999999999" customHeight="1" thickTop="1" x14ac:dyDescent="0.4">
      <c r="A4" s="12" t="s">
        <v>7218</v>
      </c>
      <c r="B4" s="12"/>
      <c r="C4" s="12"/>
      <c r="D4" s="6" t="s">
        <v>7218</v>
      </c>
      <c r="E4" s="12"/>
      <c r="F4" s="34" t="s">
        <v>7219</v>
      </c>
      <c r="G4" s="34" t="s">
        <v>7219</v>
      </c>
      <c r="H4" s="34" t="s">
        <v>7220</v>
      </c>
      <c r="I4" s="34" t="s">
        <v>7221</v>
      </c>
      <c r="J4" s="34" t="s">
        <v>7220</v>
      </c>
      <c r="K4" s="34" t="s">
        <v>7219</v>
      </c>
      <c r="L4" s="34" t="s">
        <v>7219</v>
      </c>
      <c r="M4" s="34" t="s">
        <v>7219</v>
      </c>
      <c r="N4" s="34" t="s">
        <v>7219</v>
      </c>
      <c r="O4" s="34" t="s">
        <v>7219</v>
      </c>
      <c r="P4" s="34" t="s">
        <v>7219</v>
      </c>
      <c r="Q4" s="34" t="s">
        <v>7219</v>
      </c>
      <c r="R4" s="34" t="s">
        <v>7219</v>
      </c>
      <c r="S4" s="34" t="s">
        <v>7219</v>
      </c>
      <c r="T4" s="1"/>
      <c r="U4" s="110"/>
    </row>
    <row r="5" spans="1:21" x14ac:dyDescent="0.35">
      <c r="A5" s="135" t="str">
        <f t="array" ref="A5">IFERROR(INDEX(Lists!$B$2:$B$153,SMALL(IF(Lists!$H$2:$H$153="Yes",ROW(Lists!$B$2:$B$153)),ROW(1:1))-1,1),"")</f>
        <v>Complex crisis in Afghanistan</v>
      </c>
      <c r="B5" s="136" t="str">
        <f>VLOOKUP(A5,Lists!$B$2:$G$153,2,FALSE)</f>
        <v>AFG001</v>
      </c>
      <c r="C5" s="136" t="str">
        <f>VLOOKUP(B5,'INFORM Severity - hidden'!$C$5:$D$160,2,FALSE)</f>
        <v>Afghanistan</v>
      </c>
      <c r="D5" s="136" t="str">
        <f>VLOOKUP(A5,Lists!$B$2:$G$153,3,FALSE)</f>
        <v>AFG</v>
      </c>
      <c r="E5" s="136" t="str">
        <f>VLOOKUP(A5,Lists!$B$2:$G$153,5,FALSE)</f>
        <v>Complex crisis</v>
      </c>
      <c r="F5" s="235">
        <f t="shared" ref="F5:F36" si="0">IF(OR(N5="x",K5="x"),"x",ROUND((5-GEOMEAN(((5-K5)/5*4+1),((5-N5)/5*4+1),((5-N5)/5*4+1)))/4*3.5+Q5*0.3,1))</f>
        <v>4.5999999999999996</v>
      </c>
      <c r="G5" s="142">
        <f t="shared" ref="G5:G36" si="1">IF(F5="x","x",ROUNDUP(F5,0))</f>
        <v>5</v>
      </c>
      <c r="H5" s="142" t="str">
        <f t="shared" ref="H5:H36" si="2">IF(N5="x","x",IF(K5="x","x",(IF(G5=5,"Very High",IF(G5=4,"High",IF(G5=3,"Medium",IF(G5=2,"Low","Very Low")))))))</f>
        <v>Very High</v>
      </c>
      <c r="I5" s="236" t="str">
        <f>INDEX(Trends!$D$3:$D$404,MATCH(B5,Trends!$C$3:$C$404,0))</f>
        <v>Stable</v>
      </c>
      <c r="J5" s="142" t="str">
        <f>VLOOKUP($B5,Reliability!$A$3:$I$170,9,FALSE)</f>
        <v>High</v>
      </c>
      <c r="K5" s="237">
        <f t="shared" ref="K5:K36" si="3">IF(OR(M5="x",L5="x"),"x",ROUND((5-GEOMEAN(((5-L5)/5*4+1),((5-M5)/5*4+1),((5-M5)/5*4+1)))/4*5,1))</f>
        <v>5</v>
      </c>
      <c r="L5" s="237">
        <f>VLOOKUP($B5,'Impact of the crisis'!$C$6:$N$170,12,FALSE)</f>
        <v>4.9000000000000004</v>
      </c>
      <c r="M5" s="237">
        <f>VLOOKUP($B5,'Impact of the crisis'!$C$6:$AB$170,26,FALSE)</f>
        <v>5</v>
      </c>
      <c r="N5" s="237">
        <f>VLOOKUP($B5,'Conditions of people affected'!$C$6:$R$170,16,FALSE)</f>
        <v>4.5</v>
      </c>
      <c r="O5" s="237">
        <f>VLOOKUP($B5,'Conditions of people affected'!$C$6:$R$170,9,FALSE)</f>
        <v>5</v>
      </c>
      <c r="P5" s="237">
        <f>VLOOKUP($B5,'Conditions of people affected'!$C$6:$R$170,15,FALSE)</f>
        <v>4</v>
      </c>
      <c r="Q5" s="237">
        <f t="shared" ref="Q5:Q36" si="4">IF(OR(S5="x",R5="x"),R5,ROUND((5-GEOMEAN(((5-R5)/5*4+1),((5-S5)/5*4+1)))/4*5,1))</f>
        <v>4.3</v>
      </c>
      <c r="R5" s="237">
        <f>VLOOKUP($B5,'Complexity of the crisis'!$C$6:$AN$170,22,FALSE)</f>
        <v>4</v>
      </c>
      <c r="S5" s="238">
        <f>VLOOKUP($B5,'Complexity of the crisis'!$C$6:$AN$170,38,FALSE)</f>
        <v>4.5</v>
      </c>
      <c r="T5" s="141" t="str">
        <f>VLOOKUP(B5,Lists!$C$3:$E$163,3,FALSE)</f>
        <v>Asia</v>
      </c>
      <c r="U5" s="151" t="str">
        <f>VLOOKUP(B5,'INFORM Severity - hidden'!$C$5:$V$170,20,FALSE)</f>
        <v>2021-06-30</v>
      </c>
    </row>
    <row r="6" spans="1:21" x14ac:dyDescent="0.35">
      <c r="A6" s="137" t="str">
        <f t="array" ref="A6">IFERROR(INDEX(Lists!$B$2:$B$153,SMALL(IF(Lists!$H$2:$H$153="Yes",ROW(Lists!$B$2:$B$153)),ROW(2:2))-1,1),"")</f>
        <v>Nagorno-Karabakh Conflict in Armenia</v>
      </c>
      <c r="B6" s="138" t="str">
        <f>VLOOKUP(A6,Lists!$B$2:$G$153,2,FALSE)</f>
        <v>ARM002</v>
      </c>
      <c r="C6" s="138" t="str">
        <f>VLOOKUP(B6,'INFORM Severity - hidden'!$C$5:$D$160,2,FALSE)</f>
        <v>Armenia</v>
      </c>
      <c r="D6" s="138" t="str">
        <f>VLOOKUP(A6,Lists!$B$2:$G$153,3,FALSE)</f>
        <v>ARM</v>
      </c>
      <c r="E6" s="138" t="str">
        <f>VLOOKUP(A6,Lists!$B$2:$G$153,5,FALSE)</f>
        <v>Conflict</v>
      </c>
      <c r="F6" s="235">
        <f t="shared" si="0"/>
        <v>1.7</v>
      </c>
      <c r="G6" s="142">
        <f t="shared" si="1"/>
        <v>2</v>
      </c>
      <c r="H6" s="142" t="str">
        <f t="shared" si="2"/>
        <v>Low</v>
      </c>
      <c r="I6" s="236" t="str">
        <f>INDEX(Trends!$D$3:$D$404,MATCH(B6,Trends!$C$3:$C$404,0))</f>
        <v>Stable</v>
      </c>
      <c r="J6" s="142" t="str">
        <f>VLOOKUP($B6,Reliability!$A$3:$I$170,9,FALSE)</f>
        <v>High</v>
      </c>
      <c r="K6" s="237">
        <f t="shared" si="3"/>
        <v>2.2999999999999998</v>
      </c>
      <c r="L6" s="237">
        <f>VLOOKUP($B6,'Impact of the crisis'!$C$6:$N$170,12,FALSE)</f>
        <v>3.5</v>
      </c>
      <c r="M6" s="237">
        <f>VLOOKUP($B6,'Impact of the crisis'!$C$6:$AB$170,26,FALSE)</f>
        <v>1.6</v>
      </c>
      <c r="N6" s="237">
        <f>VLOOKUP($B6,'Conditions of people affected'!$C$6:$R$170,16,FALSE)</f>
        <v>1.2</v>
      </c>
      <c r="O6" s="237">
        <f>VLOOKUP($B6,'Conditions of people affected'!$C$6:$R$170,9,FALSE)</f>
        <v>1.4</v>
      </c>
      <c r="P6" s="237">
        <f>VLOOKUP($B6,'Conditions of people affected'!$C$6:$R$170,15,FALSE)</f>
        <v>1</v>
      </c>
      <c r="Q6" s="237">
        <f t="shared" si="4"/>
        <v>1.8</v>
      </c>
      <c r="R6" s="237">
        <f>VLOOKUP($B6,'Complexity of the crisis'!$C$6:$AN$170,22,FALSE)</f>
        <v>2</v>
      </c>
      <c r="S6" s="238">
        <f>VLOOKUP($B6,'Complexity of the crisis'!$C$6:$AN$170,38,FALSE)</f>
        <v>1.5</v>
      </c>
      <c r="T6" s="141" t="str">
        <f>VLOOKUP(B6,Lists!$C$3:$E$163,3,FALSE)</f>
        <v>Middle east</v>
      </c>
      <c r="U6" s="151" t="str">
        <f>VLOOKUP(B6,'INFORM Severity - hidden'!$C$5:$V$170,20,FALSE)</f>
        <v>2021-04-26</v>
      </c>
    </row>
    <row r="7" spans="1:21" x14ac:dyDescent="0.35">
      <c r="A7" s="137" t="str">
        <f t="array" ref="A7">IFERROR(INDEX(Lists!$B$2:$B$153,SMALL(IF(Lists!$H$2:$H$153="Yes",ROW(Lists!$B$2:$B$153)),ROW(3:3))-1,1),"")</f>
        <v>Nagorno-Karabakh conflict in Azerbaijan</v>
      </c>
      <c r="B7" s="138" t="str">
        <f>VLOOKUP(A7,Lists!$B$2:$G$153,2,FALSE)</f>
        <v>AZE002</v>
      </c>
      <c r="C7" s="138" t="str">
        <f>VLOOKUP(B7,'INFORM Severity - hidden'!$C$5:$D$160,2,FALSE)</f>
        <v>Azerbaijan</v>
      </c>
      <c r="D7" s="138" t="str">
        <f>VLOOKUP(A7,Lists!$B$2:$G$153,3,FALSE)</f>
        <v>AZE</v>
      </c>
      <c r="E7" s="138" t="str">
        <f>VLOOKUP(A7,Lists!$B$2:$G$153,5,FALSE)</f>
        <v>Conflict</v>
      </c>
      <c r="F7" s="235" t="str">
        <f t="shared" si="0"/>
        <v>x</v>
      </c>
      <c r="G7" s="142" t="str">
        <f t="shared" si="1"/>
        <v>x</v>
      </c>
      <c r="H7" s="142" t="str">
        <f t="shared" si="2"/>
        <v>x</v>
      </c>
      <c r="I7" s="236" t="str">
        <f>INDEX(Trends!$D$3:$D$404,MATCH(B7,Trends!$C$3:$C$404,0))</f>
        <v>-</v>
      </c>
      <c r="J7" s="142" t="str">
        <f>VLOOKUP($B7,Reliability!$A$3:$I$170,9,FALSE)</f>
        <v>Low</v>
      </c>
      <c r="K7" s="237">
        <f t="shared" si="3"/>
        <v>3.1</v>
      </c>
      <c r="L7" s="237">
        <f>VLOOKUP($B7,'Impact of the crisis'!$C$6:$N$170,12,FALSE)</f>
        <v>2.5</v>
      </c>
      <c r="M7" s="237">
        <f>VLOOKUP($B7,'Impact of the crisis'!$C$6:$AB$170,26,FALSE)</f>
        <v>3.4</v>
      </c>
      <c r="N7" s="237" t="str">
        <f>VLOOKUP($B7,'Conditions of people affected'!$C$6:$R$170,16,FALSE)</f>
        <v>x</v>
      </c>
      <c r="O7" s="237" t="str">
        <f>VLOOKUP($B7,'Conditions of people affected'!$C$6:$R$170,9,FALSE)</f>
        <v>x</v>
      </c>
      <c r="P7" s="237" t="str">
        <f>VLOOKUP($B7,'Conditions of people affected'!$C$6:$R$170,15,FALSE)</f>
        <v>x</v>
      </c>
      <c r="Q7" s="237">
        <f t="shared" si="4"/>
        <v>3</v>
      </c>
      <c r="R7" s="237">
        <f>VLOOKUP($B7,'Complexity of the crisis'!$C$6:$AN$170,22,FALSE)</f>
        <v>2.9</v>
      </c>
      <c r="S7" s="238">
        <f>VLOOKUP($B7,'Complexity of the crisis'!$C$6:$AN$170,38,FALSE)</f>
        <v>3</v>
      </c>
      <c r="T7" s="141" t="str">
        <f>VLOOKUP(B7,Lists!$C$3:$E$163,3,FALSE)</f>
        <v>Middle east</v>
      </c>
      <c r="U7" s="151" t="str">
        <f>VLOOKUP(B7,'INFORM Severity - hidden'!$C$5:$V$170,20,FALSE)</f>
        <v>2021-03-14</v>
      </c>
    </row>
    <row r="8" spans="1:21" x14ac:dyDescent="0.35">
      <c r="A8" s="137" t="str">
        <f t="array" ref="A8">IFERROR(INDEX(Lists!$B$2:$B$153,SMALL(IF(Lists!$H$2:$H$153="Yes",ROW(Lists!$B$2:$B$153)),ROW(4:4))-1,1),"")</f>
        <v>Complex in Burundi</v>
      </c>
      <c r="B8" s="138" t="str">
        <f>VLOOKUP(A8,Lists!$B$2:$G$153,2,FALSE)</f>
        <v>BDI001</v>
      </c>
      <c r="C8" s="138" t="str">
        <f>VLOOKUP(B8,'INFORM Severity - hidden'!$C$5:$D$160,2,FALSE)</f>
        <v>Burundi</v>
      </c>
      <c r="D8" s="138" t="str">
        <f>VLOOKUP(A8,Lists!$B$2:$G$153,3,FALSE)</f>
        <v>BDI</v>
      </c>
      <c r="E8" s="138" t="str">
        <f>VLOOKUP(A8,Lists!$B$2:$G$153,5,FALSE)</f>
        <v>Complex crisis</v>
      </c>
      <c r="F8" s="235">
        <f t="shared" si="0"/>
        <v>3.8</v>
      </c>
      <c r="G8" s="142">
        <f t="shared" si="1"/>
        <v>4</v>
      </c>
      <c r="H8" s="142" t="str">
        <f t="shared" si="2"/>
        <v>High</v>
      </c>
      <c r="I8" s="236" t="str">
        <f>INDEX(Trends!$D$3:$D$404,MATCH(B8,Trends!$C$3:$C$404,0))</f>
        <v>Increasing</v>
      </c>
      <c r="J8" s="142" t="str">
        <f>VLOOKUP($B8,Reliability!$A$3:$I$170,9,FALSE)</f>
        <v>High</v>
      </c>
      <c r="K8" s="237">
        <f t="shared" si="3"/>
        <v>3.9</v>
      </c>
      <c r="L8" s="237">
        <f>VLOOKUP($B8,'Impact of the crisis'!$C$6:$N$170,12,FALSE)</f>
        <v>4</v>
      </c>
      <c r="M8" s="237">
        <f>VLOOKUP($B8,'Impact of the crisis'!$C$6:$AB$170,26,FALSE)</f>
        <v>3.8</v>
      </c>
      <c r="N8" s="237">
        <f>VLOOKUP($B8,'Conditions of people affected'!$C$6:$R$170,16,FALSE)</f>
        <v>4</v>
      </c>
      <c r="O8" s="237">
        <f>VLOOKUP($B8,'Conditions of people affected'!$C$6:$R$170,9,FALSE)</f>
        <v>4</v>
      </c>
      <c r="P8" s="237">
        <f>VLOOKUP($B8,'Conditions of people affected'!$C$6:$R$170,15,FALSE)</f>
        <v>4</v>
      </c>
      <c r="Q8" s="237">
        <f t="shared" si="4"/>
        <v>3.3</v>
      </c>
      <c r="R8" s="237">
        <f>VLOOKUP($B8,'Complexity of the crisis'!$C$6:$AN$170,22,FALSE)</f>
        <v>3.1</v>
      </c>
      <c r="S8" s="238">
        <f>VLOOKUP($B8,'Complexity of the crisis'!$C$6:$AN$170,38,FALSE)</f>
        <v>3.5</v>
      </c>
      <c r="T8" s="141" t="str">
        <f>VLOOKUP(B8,Lists!$C$3:$E$163,3,FALSE)</f>
        <v>Africa</v>
      </c>
      <c r="U8" s="151" t="str">
        <f>VLOOKUP(B8,'INFORM Severity - hidden'!$C$5:$V$170,20,FALSE)</f>
        <v>2021-03-24</v>
      </c>
    </row>
    <row r="9" spans="1:21" x14ac:dyDescent="0.35">
      <c r="A9" s="137" t="str">
        <f t="array" ref="A9">IFERROR(INDEX(Lists!$B$2:$B$153,SMALL(IF(Lists!$H$2:$H$153="Yes",ROW(Lists!$B$2:$B$153)),ROW(5:5))-1,1),"")</f>
        <v>Conflict in Burkina Faso</v>
      </c>
      <c r="B9" s="138" t="str">
        <f>VLOOKUP(A9,Lists!$B$2:$G$153,2,FALSE)</f>
        <v>BFA002</v>
      </c>
      <c r="C9" s="138" t="str">
        <f>VLOOKUP(B9,'INFORM Severity - hidden'!$C$5:$D$160,2,FALSE)</f>
        <v>Burkina Faso</v>
      </c>
      <c r="D9" s="138" t="str">
        <f>VLOOKUP(A9,Lists!$B$2:$G$153,3,FALSE)</f>
        <v>BFA</v>
      </c>
      <c r="E9" s="138" t="str">
        <f>VLOOKUP(A9,Lists!$B$2:$G$153,5,FALSE)</f>
        <v>Conflict</v>
      </c>
      <c r="F9" s="235">
        <f t="shared" si="0"/>
        <v>3.9</v>
      </c>
      <c r="G9" s="142">
        <f t="shared" si="1"/>
        <v>4</v>
      </c>
      <c r="H9" s="142" t="str">
        <f t="shared" si="2"/>
        <v>High</v>
      </c>
      <c r="I9" s="236" t="str">
        <f>INDEX(Trends!$D$3:$D$404,MATCH(B9,Trends!$C$3:$C$404,0))</f>
        <v>Stable</v>
      </c>
      <c r="J9" s="142" t="str">
        <f>VLOOKUP($B9,Reliability!$A$3:$I$170,9,FALSE)</f>
        <v>Very High</v>
      </c>
      <c r="K9" s="237">
        <f t="shared" si="3"/>
        <v>4.0999999999999996</v>
      </c>
      <c r="L9" s="237">
        <f>VLOOKUP($B9,'Impact of the crisis'!$C$6:$N$170,12,FALSE)</f>
        <v>2.5</v>
      </c>
      <c r="M9" s="237">
        <f>VLOOKUP($B9,'Impact of the crisis'!$C$6:$AB$170,26,FALSE)</f>
        <v>4.5999999999999996</v>
      </c>
      <c r="N9" s="237">
        <f>VLOOKUP($B9,'Conditions of people affected'!$C$6:$R$170,16,FALSE)</f>
        <v>4.3</v>
      </c>
      <c r="O9" s="237">
        <f>VLOOKUP($B9,'Conditions of people affected'!$C$6:$R$170,9,FALSE)</f>
        <v>3.6</v>
      </c>
      <c r="P9" s="237">
        <f>VLOOKUP($B9,'Conditions of people affected'!$C$6:$R$170,15,FALSE)</f>
        <v>5</v>
      </c>
      <c r="Q9" s="237">
        <f t="shared" si="4"/>
        <v>3.1</v>
      </c>
      <c r="R9" s="237">
        <f>VLOOKUP($B9,'Complexity of the crisis'!$C$6:$AN$170,22,FALSE)</f>
        <v>2.7</v>
      </c>
      <c r="S9" s="238">
        <f>VLOOKUP($B9,'Complexity of the crisis'!$C$6:$AN$170,38,FALSE)</f>
        <v>3.5</v>
      </c>
      <c r="T9" s="141" t="str">
        <f>VLOOKUP(B9,Lists!$C$3:$E$163,3,FALSE)</f>
        <v>Africa</v>
      </c>
      <c r="U9" s="151" t="str">
        <f>VLOOKUP(B9,'INFORM Severity - hidden'!$C$5:$V$170,20,FALSE)</f>
        <v>2021-06-30</v>
      </c>
    </row>
    <row r="10" spans="1:21" x14ac:dyDescent="0.35">
      <c r="A10" s="137" t="str">
        <f t="array" ref="A10">IFERROR(INDEX(Lists!$B$2:$B$153,SMALL(IF(Lists!$H$2:$H$153="Yes",ROW(Lists!$B$2:$B$153)),ROW(6:6))-1,1),"")</f>
        <v>Rohingya refugee crisis</v>
      </c>
      <c r="B10" s="138" t="str">
        <f>VLOOKUP(A10,Lists!$B$2:$G$153,2,FALSE)</f>
        <v>BGD002</v>
      </c>
      <c r="C10" s="138" t="str">
        <f>VLOOKUP(B10,'INFORM Severity - hidden'!$C$5:$D$160,2,FALSE)</f>
        <v>Bangladesh</v>
      </c>
      <c r="D10" s="138" t="str">
        <f>VLOOKUP(A10,Lists!$B$2:$G$153,3,FALSE)</f>
        <v>BGD</v>
      </c>
      <c r="E10" s="138" t="str">
        <f>VLOOKUP(A10,Lists!$B$2:$G$153,5,FALSE)</f>
        <v>International displacement</v>
      </c>
      <c r="F10" s="235">
        <f t="shared" si="0"/>
        <v>3.3</v>
      </c>
      <c r="G10" s="142">
        <f t="shared" si="1"/>
        <v>4</v>
      </c>
      <c r="H10" s="142" t="str">
        <f t="shared" si="2"/>
        <v>High</v>
      </c>
      <c r="I10" s="236" t="str">
        <f>INDEX(Trends!$D$3:$D$404,MATCH(B10,Trends!$C$3:$C$404,0))</f>
        <v>Stable</v>
      </c>
      <c r="J10" s="142" t="str">
        <f>VLOOKUP($B10,Reliability!$A$3:$I$170,9,FALSE)</f>
        <v>High</v>
      </c>
      <c r="K10" s="237">
        <f t="shared" si="3"/>
        <v>2.7</v>
      </c>
      <c r="L10" s="237">
        <f>VLOOKUP($B10,'Impact of the crisis'!$C$6:$N$170,12,FALSE)</f>
        <v>0.1</v>
      </c>
      <c r="M10" s="237">
        <f>VLOOKUP($B10,'Impact of the crisis'!$C$6:$AB$170,26,FALSE)</f>
        <v>3.6</v>
      </c>
      <c r="N10" s="237">
        <f>VLOOKUP($B10,'Conditions of people affected'!$C$6:$R$170,16,FALSE)</f>
        <v>3.6</v>
      </c>
      <c r="O10" s="237">
        <f>VLOOKUP($B10,'Conditions of people affected'!$C$6:$R$170,9,FALSE)</f>
        <v>3.2</v>
      </c>
      <c r="P10" s="237">
        <f>VLOOKUP($B10,'Conditions of people affected'!$C$6:$R$170,15,FALSE)</f>
        <v>4</v>
      </c>
      <c r="Q10" s="237">
        <f t="shared" si="4"/>
        <v>3.2</v>
      </c>
      <c r="R10" s="237">
        <f>VLOOKUP($B10,'Complexity of the crisis'!$C$6:$AN$170,22,FALSE)</f>
        <v>2.9</v>
      </c>
      <c r="S10" s="238">
        <f>VLOOKUP($B10,'Complexity of the crisis'!$C$6:$AN$170,38,FALSE)</f>
        <v>3.5</v>
      </c>
      <c r="T10" s="141" t="str">
        <f>VLOOKUP(B10,Lists!$C$3:$E$163,3,FALSE)</f>
        <v>Asia</v>
      </c>
      <c r="U10" s="151" t="str">
        <f>VLOOKUP(B10,'INFORM Severity - hidden'!$C$5:$V$170,20,FALSE)</f>
        <v>2021-06-17</v>
      </c>
    </row>
    <row r="11" spans="1:21" x14ac:dyDescent="0.35">
      <c r="A11" s="137" t="str">
        <f t="array" ref="A11">IFERROR(INDEX(Lists!$B$2:$B$153,SMALL(IF(Lists!$H$2:$H$153="Yes",ROW(Lists!$B$2:$B$153)),ROW(7:7))-1,1),"")</f>
        <v>Venezuela displacement in Brazil</v>
      </c>
      <c r="B11" s="138" t="str">
        <f>VLOOKUP(A11,Lists!$B$2:$G$153,2,FALSE)</f>
        <v>BRA002</v>
      </c>
      <c r="C11" s="138" t="str">
        <f>VLOOKUP(B11,'INFORM Severity - hidden'!$C$5:$D$160,2,FALSE)</f>
        <v>Brazil</v>
      </c>
      <c r="D11" s="138" t="str">
        <f>VLOOKUP(A11,Lists!$B$2:$G$153,3,FALSE)</f>
        <v>BRA</v>
      </c>
      <c r="E11" s="138" t="str">
        <f>VLOOKUP(A11,Lists!$B$2:$G$153,5,FALSE)</f>
        <v>International displacement</v>
      </c>
      <c r="F11" s="235">
        <f t="shared" si="0"/>
        <v>2.4</v>
      </c>
      <c r="G11" s="142">
        <f t="shared" si="1"/>
        <v>3</v>
      </c>
      <c r="H11" s="142" t="str">
        <f t="shared" si="2"/>
        <v>Medium</v>
      </c>
      <c r="I11" s="236" t="str">
        <f>INDEX(Trends!$D$3:$D$404,MATCH(B11,Trends!$C$3:$C$404,0))</f>
        <v>Stable</v>
      </c>
      <c r="J11" s="142" t="str">
        <f>VLOOKUP($B11,Reliability!$A$3:$I$170,9,FALSE)</f>
        <v>Medium</v>
      </c>
      <c r="K11" s="237">
        <f t="shared" si="3"/>
        <v>2.2999999999999998</v>
      </c>
      <c r="L11" s="237">
        <f>VLOOKUP($B11,'Impact of the crisis'!$C$6:$N$170,12,FALSE)</f>
        <v>1.2</v>
      </c>
      <c r="M11" s="237">
        <f>VLOOKUP($B11,'Impact of the crisis'!$C$6:$AB$170,26,FALSE)</f>
        <v>2.8</v>
      </c>
      <c r="N11" s="237">
        <f>VLOOKUP($B11,'Conditions of people affected'!$C$6:$R$170,16,FALSE)</f>
        <v>2.9</v>
      </c>
      <c r="O11" s="237">
        <f>VLOOKUP($B11,'Conditions of people affected'!$C$6:$R$170,9,FALSE)</f>
        <v>2.8</v>
      </c>
      <c r="P11" s="237">
        <f>VLOOKUP($B11,'Conditions of people affected'!$C$6:$R$170,15,FALSE)</f>
        <v>3</v>
      </c>
      <c r="Q11" s="237">
        <f t="shared" si="4"/>
        <v>1.6</v>
      </c>
      <c r="R11" s="237">
        <f>VLOOKUP($B11,'Complexity of the crisis'!$C$6:$AN$170,22,FALSE)</f>
        <v>2.2000000000000002</v>
      </c>
      <c r="S11" s="238">
        <f>VLOOKUP($B11,'Complexity of the crisis'!$C$6:$AN$170,38,FALSE)</f>
        <v>1</v>
      </c>
      <c r="T11" s="141" t="str">
        <f>VLOOKUP(B11,Lists!$C$3:$E$163,3,FALSE)</f>
        <v>Americas</v>
      </c>
      <c r="U11" s="151" t="str">
        <f>VLOOKUP(B11,'INFORM Severity - hidden'!$C$5:$V$170,20,FALSE)</f>
        <v>2021-01-29</v>
      </c>
    </row>
    <row r="12" spans="1:21" x14ac:dyDescent="0.35">
      <c r="A12" s="137" t="str">
        <f t="array" ref="A12">IFERROR(INDEX(Lists!$B$2:$B$153,SMALL(IF(Lists!$H$2:$H$153="Yes",ROW(Lists!$B$2:$B$153)),ROW(8:8))-1,1),"")</f>
        <v>Complex crisis in CAR</v>
      </c>
      <c r="B12" s="138" t="str">
        <f>VLOOKUP(A12,Lists!$B$2:$G$153,2,FALSE)</f>
        <v>CAF001</v>
      </c>
      <c r="C12" s="138" t="str">
        <f>VLOOKUP(B12,'INFORM Severity - hidden'!$C$5:$D$160,2,FALSE)</f>
        <v>CAR</v>
      </c>
      <c r="D12" s="138" t="str">
        <f>VLOOKUP(A12,Lists!$B$2:$G$153,3,FALSE)</f>
        <v>CAF</v>
      </c>
      <c r="E12" s="138" t="str">
        <f>VLOOKUP(A12,Lists!$B$2:$G$153,5,FALSE)</f>
        <v>Complex crisis</v>
      </c>
      <c r="F12" s="235">
        <f t="shared" si="0"/>
        <v>4.0999999999999996</v>
      </c>
      <c r="G12" s="142">
        <f t="shared" si="1"/>
        <v>5</v>
      </c>
      <c r="H12" s="142" t="str">
        <f t="shared" si="2"/>
        <v>Very High</v>
      </c>
      <c r="I12" s="236" t="str">
        <f>INDEX(Trends!$D$3:$D$404,MATCH(B12,Trends!$C$3:$C$404,0))</f>
        <v>Increasing</v>
      </c>
      <c r="J12" s="142" t="str">
        <f>VLOOKUP($B12,Reliability!$A$3:$I$170,9,FALSE)</f>
        <v>Medium</v>
      </c>
      <c r="K12" s="237">
        <f t="shared" si="3"/>
        <v>4.3</v>
      </c>
      <c r="L12" s="237">
        <f>VLOOKUP($B12,'Impact of the crisis'!$C$6:$N$170,12,FALSE)</f>
        <v>4.3</v>
      </c>
      <c r="M12" s="237">
        <f>VLOOKUP($B12,'Impact of the crisis'!$C$6:$AB$170,26,FALSE)</f>
        <v>4.3</v>
      </c>
      <c r="N12" s="237">
        <f>VLOOKUP($B12,'Conditions of people affected'!$C$6:$R$170,16,FALSE)</f>
        <v>4.05</v>
      </c>
      <c r="O12" s="237">
        <f>VLOOKUP($B12,'Conditions of people affected'!$C$6:$R$170,9,FALSE)</f>
        <v>4.0999999999999996</v>
      </c>
      <c r="P12" s="237">
        <f>VLOOKUP($B12,'Conditions of people affected'!$C$6:$R$170,15,FALSE)</f>
        <v>4</v>
      </c>
      <c r="Q12" s="237">
        <f t="shared" si="4"/>
        <v>3.9</v>
      </c>
      <c r="R12" s="237">
        <f>VLOOKUP($B12,'Complexity of the crisis'!$C$6:$AN$170,22,FALSE)</f>
        <v>3.8</v>
      </c>
      <c r="S12" s="238">
        <f>VLOOKUP($B12,'Complexity of the crisis'!$C$6:$AN$170,38,FALSE)</f>
        <v>4</v>
      </c>
      <c r="T12" s="141" t="str">
        <f>VLOOKUP(B12,Lists!$C$3:$E$163,3,FALSE)</f>
        <v>Africa</v>
      </c>
      <c r="U12" s="151" t="str">
        <f>VLOOKUP(B12,'INFORM Severity - hidden'!$C$5:$V$170,20,FALSE)</f>
        <v>2021-03-26</v>
      </c>
    </row>
    <row r="13" spans="1:21" x14ac:dyDescent="0.35">
      <c r="A13" s="137" t="str">
        <f t="array" ref="A13">IFERROR(INDEX(Lists!$B$2:$B$153,SMALL(IF(Lists!$H$2:$H$153="Yes",ROW(Lists!$B$2:$B$153)),ROW(9:9))-1,1),"")</f>
        <v>Multiple crises in Cameroon</v>
      </c>
      <c r="B13" s="138" t="str">
        <f>VLOOKUP(A13,Lists!$B$2:$G$153,2,FALSE)</f>
        <v>CMR001</v>
      </c>
      <c r="C13" s="138" t="str">
        <f>VLOOKUP(B13,'INFORM Severity - hidden'!$C$5:$D$160,2,FALSE)</f>
        <v>Cameroon</v>
      </c>
      <c r="D13" s="138" t="str">
        <f>VLOOKUP(A13,Lists!$B$2:$G$153,3,FALSE)</f>
        <v>CMR</v>
      </c>
      <c r="E13" s="138" t="str">
        <f>VLOOKUP(A13,Lists!$B$2:$G$153,5,FALSE)</f>
        <v>Multiple crises country</v>
      </c>
      <c r="F13" s="235">
        <f t="shared" si="0"/>
        <v>4.0999999999999996</v>
      </c>
      <c r="G13" s="142">
        <f t="shared" si="1"/>
        <v>5</v>
      </c>
      <c r="H13" s="142" t="str">
        <f t="shared" si="2"/>
        <v>Very High</v>
      </c>
      <c r="I13" s="236" t="str">
        <f>INDEX(Trends!$D$3:$D$404,MATCH(B13,Trends!$C$3:$C$404,0))</f>
        <v>Increasing</v>
      </c>
      <c r="J13" s="142" t="str">
        <f>VLOOKUP($B13,Reliability!$A$3:$I$170,9,FALSE)</f>
        <v>Very High</v>
      </c>
      <c r="K13" s="237">
        <f t="shared" si="3"/>
        <v>4.0999999999999996</v>
      </c>
      <c r="L13" s="237">
        <f>VLOOKUP($B13,'Impact of the crisis'!$C$6:$N$170,12,FALSE)</f>
        <v>4.7</v>
      </c>
      <c r="M13" s="237">
        <f>VLOOKUP($B13,'Impact of the crisis'!$C$6:$AB$170,26,FALSE)</f>
        <v>3.7</v>
      </c>
      <c r="N13" s="237">
        <f>VLOOKUP($B13,'Conditions of people affected'!$C$6:$R$170,16,FALSE)</f>
        <v>4.1500000000000004</v>
      </c>
      <c r="O13" s="237">
        <f>VLOOKUP($B13,'Conditions of people affected'!$C$6:$R$170,9,FALSE)</f>
        <v>4.3</v>
      </c>
      <c r="P13" s="237">
        <f>VLOOKUP($B13,'Conditions of people affected'!$C$6:$R$170,15,FALSE)</f>
        <v>4</v>
      </c>
      <c r="Q13" s="237">
        <f t="shared" si="4"/>
        <v>4.0999999999999996</v>
      </c>
      <c r="R13" s="237">
        <f>VLOOKUP($B13,'Complexity of the crisis'!$C$6:$AN$170,22,FALSE)</f>
        <v>3.5</v>
      </c>
      <c r="S13" s="238">
        <f>VLOOKUP($B13,'Complexity of the crisis'!$C$6:$AN$170,38,FALSE)</f>
        <v>4.5</v>
      </c>
      <c r="T13" s="141" t="str">
        <f>VLOOKUP(B13,Lists!$C$3:$E$163,3,FALSE)</f>
        <v>Africa</v>
      </c>
      <c r="U13" s="151" t="str">
        <f>VLOOKUP(B13,'INFORM Severity - hidden'!$C$5:$V$170,20,FALSE)</f>
        <v>2021-05-31</v>
      </c>
    </row>
    <row r="14" spans="1:21" x14ac:dyDescent="0.35">
      <c r="A14" s="137" t="str">
        <f t="array" ref="A14">IFERROR(INDEX(Lists!$B$2:$B$153,SMALL(IF(Lists!$H$2:$H$153="Yes",ROW(Lists!$B$2:$B$153)),ROW(10:10))-1,1),"")</f>
        <v>Complex crisis in DRC</v>
      </c>
      <c r="B14" s="138" t="str">
        <f>VLOOKUP(A14,Lists!$B$2:$G$153,2,FALSE)</f>
        <v>COD001</v>
      </c>
      <c r="C14" s="138" t="str">
        <f>VLOOKUP(B14,'INFORM Severity - hidden'!$C$5:$D$160,2,FALSE)</f>
        <v>DRC</v>
      </c>
      <c r="D14" s="138" t="str">
        <f>VLOOKUP(A14,Lists!$B$2:$G$153,3,FALSE)</f>
        <v>COD</v>
      </c>
      <c r="E14" s="138" t="str">
        <f>VLOOKUP(A14,Lists!$B$2:$G$153,5,FALSE)</f>
        <v>Complex crisis</v>
      </c>
      <c r="F14" s="235">
        <f t="shared" si="0"/>
        <v>4.5</v>
      </c>
      <c r="G14" s="142">
        <f t="shared" si="1"/>
        <v>5</v>
      </c>
      <c r="H14" s="142" t="str">
        <f t="shared" si="2"/>
        <v>Very High</v>
      </c>
      <c r="I14" s="236" t="str">
        <f>INDEX(Trends!$D$3:$D$404,MATCH(B14,Trends!$C$3:$C$404,0))</f>
        <v>Stable</v>
      </c>
      <c r="J14" s="142" t="str">
        <f>VLOOKUP($B14,Reliability!$A$3:$I$170,9,FALSE)</f>
        <v>High</v>
      </c>
      <c r="K14" s="237">
        <f t="shared" si="3"/>
        <v>4.5</v>
      </c>
      <c r="L14" s="237">
        <f>VLOOKUP($B14,'Impact of the crisis'!$C$6:$N$170,12,FALSE)</f>
        <v>5</v>
      </c>
      <c r="M14" s="237">
        <f>VLOOKUP($B14,'Impact of the crisis'!$C$6:$AB$170,26,FALSE)</f>
        <v>4.0999999999999996</v>
      </c>
      <c r="N14" s="237">
        <f>VLOOKUP($B14,'Conditions of people affected'!$C$6:$R$170,16,FALSE)</f>
        <v>4.5</v>
      </c>
      <c r="O14" s="237">
        <f>VLOOKUP($B14,'Conditions of people affected'!$C$6:$R$170,9,FALSE)</f>
        <v>5</v>
      </c>
      <c r="P14" s="237">
        <f>VLOOKUP($B14,'Conditions of people affected'!$C$6:$R$170,15,FALSE)</f>
        <v>4</v>
      </c>
      <c r="Q14" s="237">
        <f t="shared" si="4"/>
        <v>4.4000000000000004</v>
      </c>
      <c r="R14" s="237">
        <f>VLOOKUP($B14,'Complexity of the crisis'!$C$6:$AN$170,22,FALSE)</f>
        <v>4.3</v>
      </c>
      <c r="S14" s="238">
        <f>VLOOKUP($B14,'Complexity of the crisis'!$C$6:$AN$170,38,FALSE)</f>
        <v>4.5</v>
      </c>
      <c r="T14" s="141" t="str">
        <f>VLOOKUP(B14,Lists!$C$3:$E$163,3,FALSE)</f>
        <v>Africa</v>
      </c>
      <c r="U14" s="151" t="str">
        <f>VLOOKUP(B14,'INFORM Severity - hidden'!$C$5:$V$170,20,FALSE)</f>
        <v>2021-03-26</v>
      </c>
    </row>
    <row r="15" spans="1:21" x14ac:dyDescent="0.35">
      <c r="A15" s="137" t="str">
        <f t="array" ref="A15">IFERROR(INDEX(Lists!$B$2:$B$153,SMALL(IF(Lists!$H$2:$H$153="Yes",ROW(Lists!$B$2:$B$153)),ROW(11:11))-1,1),"")</f>
        <v>Complex crisis in Congo</v>
      </c>
      <c r="B15" s="138" t="str">
        <f>VLOOKUP(A15,Lists!$B$2:$G$153,2,FALSE)</f>
        <v>COG001</v>
      </c>
      <c r="C15" s="138" t="str">
        <f>VLOOKUP(B15,'INFORM Severity - hidden'!$C$5:$D$160,2,FALSE)</f>
        <v>Congo</v>
      </c>
      <c r="D15" s="138" t="str">
        <f>VLOOKUP(A15,Lists!$B$2:$G$153,3,FALSE)</f>
        <v>COG</v>
      </c>
      <c r="E15" s="138" t="str">
        <f>VLOOKUP(A15,Lists!$B$2:$G$153,5,FALSE)</f>
        <v>Complex crisis</v>
      </c>
      <c r="F15" s="235">
        <f t="shared" si="0"/>
        <v>3.2</v>
      </c>
      <c r="G15" s="142">
        <f t="shared" si="1"/>
        <v>4</v>
      </c>
      <c r="H15" s="142" t="str">
        <f t="shared" si="2"/>
        <v>High</v>
      </c>
      <c r="I15" s="236" t="str">
        <f>INDEX(Trends!$D$3:$D$404,MATCH(B15,Trends!$C$3:$C$404,0))</f>
        <v>Stable</v>
      </c>
      <c r="J15" s="142" t="str">
        <f>VLOOKUP($B15,Reliability!$A$3:$I$170,9,FALSE)</f>
        <v>Medium</v>
      </c>
      <c r="K15" s="237">
        <f t="shared" si="3"/>
        <v>3.6</v>
      </c>
      <c r="L15" s="237">
        <f>VLOOKUP($B15,'Impact of the crisis'!$C$6:$N$170,12,FALSE)</f>
        <v>4.2</v>
      </c>
      <c r="M15" s="237">
        <f>VLOOKUP($B15,'Impact of the crisis'!$C$6:$AB$170,26,FALSE)</f>
        <v>3.3</v>
      </c>
      <c r="N15" s="237">
        <f>VLOOKUP($B15,'Conditions of people affected'!$C$6:$R$170,16,FALSE)</f>
        <v>3.25</v>
      </c>
      <c r="O15" s="237">
        <f>VLOOKUP($B15,'Conditions of people affected'!$C$6:$R$170,9,FALSE)</f>
        <v>3.5</v>
      </c>
      <c r="P15" s="237">
        <f>VLOOKUP($B15,'Conditions of people affected'!$C$6:$R$170,15,FALSE)</f>
        <v>3</v>
      </c>
      <c r="Q15" s="237">
        <f t="shared" si="4"/>
        <v>2.7</v>
      </c>
      <c r="R15" s="237">
        <f>VLOOKUP($B15,'Complexity of the crisis'!$C$6:$AN$170,22,FALSE)</f>
        <v>2.8</v>
      </c>
      <c r="S15" s="238">
        <f>VLOOKUP($B15,'Complexity of the crisis'!$C$6:$AN$170,38,FALSE)</f>
        <v>2.5</v>
      </c>
      <c r="T15" s="141" t="str">
        <f>VLOOKUP(B15,Lists!$C$3:$E$163,3,FALSE)</f>
        <v>Africa</v>
      </c>
      <c r="U15" s="151" t="str">
        <f>VLOOKUP(B15,'INFORM Severity - hidden'!$C$5:$V$170,20,FALSE)</f>
        <v>2021-01-07</v>
      </c>
    </row>
    <row r="16" spans="1:21" x14ac:dyDescent="0.35">
      <c r="A16" s="137" t="str">
        <f t="array" ref="A16">IFERROR(INDEX(Lists!$B$2:$B$153,SMALL(IF(Lists!$H$2:$H$153="Yes",ROW(Lists!$B$2:$B$153)),ROW(12:12))-1,1),"")</f>
        <v>Complex crisis in Colombia</v>
      </c>
      <c r="B16" s="138" t="str">
        <f>VLOOKUP(A16,Lists!$B$2:$G$153,2,FALSE)</f>
        <v>COL001</v>
      </c>
      <c r="C16" s="138" t="str">
        <f>VLOOKUP(B16,'INFORM Severity - hidden'!$C$5:$D$160,2,FALSE)</f>
        <v>Colombia</v>
      </c>
      <c r="D16" s="138" t="str">
        <f>VLOOKUP(A16,Lists!$B$2:$G$153,3,FALSE)</f>
        <v>COL</v>
      </c>
      <c r="E16" s="138" t="str">
        <f>VLOOKUP(A16,Lists!$B$2:$G$153,5,FALSE)</f>
        <v>Complex crisis</v>
      </c>
      <c r="F16" s="235">
        <f t="shared" si="0"/>
        <v>3.7</v>
      </c>
      <c r="G16" s="142">
        <f t="shared" si="1"/>
        <v>4</v>
      </c>
      <c r="H16" s="142" t="str">
        <f t="shared" si="2"/>
        <v>High</v>
      </c>
      <c r="I16" s="236" t="str">
        <f>INDEX(Trends!$D$3:$D$404,MATCH(B16,Trends!$C$3:$C$404,0))</f>
        <v>Decreasing</v>
      </c>
      <c r="J16" s="142" t="str">
        <f>VLOOKUP($B16,Reliability!$A$3:$I$170,9,FALSE)</f>
        <v>High</v>
      </c>
      <c r="K16" s="237">
        <f t="shared" si="3"/>
        <v>4.2</v>
      </c>
      <c r="L16" s="237">
        <f>VLOOKUP($B16,'Impact of the crisis'!$C$6:$N$170,12,FALSE)</f>
        <v>5</v>
      </c>
      <c r="M16" s="237">
        <f>VLOOKUP($B16,'Impact of the crisis'!$C$6:$AB$170,26,FALSE)</f>
        <v>3.6</v>
      </c>
      <c r="N16" s="237">
        <f>VLOOKUP($B16,'Conditions of people affected'!$C$6:$R$170,16,FALSE)</f>
        <v>3.65</v>
      </c>
      <c r="O16" s="237">
        <f>VLOOKUP($B16,'Conditions of people affected'!$C$6:$R$170,9,FALSE)</f>
        <v>4.3</v>
      </c>
      <c r="P16" s="237">
        <f>VLOOKUP($B16,'Conditions of people affected'!$C$6:$R$170,15,FALSE)</f>
        <v>3</v>
      </c>
      <c r="Q16" s="237">
        <f t="shared" si="4"/>
        <v>3.5</v>
      </c>
      <c r="R16" s="237">
        <f>VLOOKUP($B16,'Complexity of the crisis'!$C$6:$AN$170,22,FALSE)</f>
        <v>2.9</v>
      </c>
      <c r="S16" s="238">
        <f>VLOOKUP($B16,'Complexity of the crisis'!$C$6:$AN$170,38,FALSE)</f>
        <v>4</v>
      </c>
      <c r="T16" s="141" t="str">
        <f>VLOOKUP(B16,Lists!$C$3:$E$163,3,FALSE)</f>
        <v>Americas</v>
      </c>
      <c r="U16" s="151" t="str">
        <f>VLOOKUP(B16,'INFORM Severity - hidden'!$C$5:$V$170,20,FALSE)</f>
        <v>2021-05-19</v>
      </c>
    </row>
    <row r="17" spans="1:21" x14ac:dyDescent="0.35">
      <c r="A17" s="137" t="str">
        <f t="array" ref="A17">IFERROR(INDEX(Lists!$B$2:$B$153,SMALL(IF(Lists!$H$2:$H$153="Yes",ROW(Lists!$B$2:$B$153)),ROW(13:13))-1,1),"")</f>
        <v>Nicaraguan refugees in Costa Rica</v>
      </c>
      <c r="B17" s="138" t="str">
        <f>VLOOKUP(A17,Lists!$B$2:$G$153,2,FALSE)</f>
        <v>CRI002</v>
      </c>
      <c r="C17" s="138" t="str">
        <f>VLOOKUP(B17,'INFORM Severity - hidden'!$C$5:$D$160,2,FALSE)</f>
        <v>Costa Rica</v>
      </c>
      <c r="D17" s="138" t="str">
        <f>VLOOKUP(A17,Lists!$B$2:$G$153,3,FALSE)</f>
        <v>CRI</v>
      </c>
      <c r="E17" s="138" t="str">
        <f>VLOOKUP(A17,Lists!$B$2:$G$153,5,FALSE)</f>
        <v>International displacement</v>
      </c>
      <c r="F17" s="235">
        <f t="shared" si="0"/>
        <v>1.1000000000000001</v>
      </c>
      <c r="G17" s="142">
        <f t="shared" si="1"/>
        <v>2</v>
      </c>
      <c r="H17" s="142" t="str">
        <f t="shared" si="2"/>
        <v>Low</v>
      </c>
      <c r="I17" s="236" t="str">
        <f>INDEX(Trends!$D$3:$D$404,MATCH(B17,Trends!$C$3:$C$404,0))</f>
        <v>Stable</v>
      </c>
      <c r="J17" s="142" t="str">
        <f>VLOOKUP($B17,Reliability!$A$3:$I$170,9,FALSE)</f>
        <v>Medium</v>
      </c>
      <c r="K17" s="237">
        <f t="shared" si="3"/>
        <v>1.3</v>
      </c>
      <c r="L17" s="237">
        <f>VLOOKUP($B17,'Impact of the crisis'!$C$6:$N$170,12,FALSE)</f>
        <v>1</v>
      </c>
      <c r="M17" s="237">
        <f>VLOOKUP($B17,'Impact of the crisis'!$C$6:$AB$170,26,FALSE)</f>
        <v>1.5</v>
      </c>
      <c r="N17" s="237">
        <f>VLOOKUP($B17,'Conditions of people affected'!$C$6:$R$170,16,FALSE)</f>
        <v>1.05</v>
      </c>
      <c r="O17" s="237">
        <f>VLOOKUP($B17,'Conditions of people affected'!$C$6:$R$170,9,FALSE)</f>
        <v>1.1000000000000001</v>
      </c>
      <c r="P17" s="237">
        <f>VLOOKUP($B17,'Conditions of people affected'!$C$6:$R$170,15,FALSE)</f>
        <v>1</v>
      </c>
      <c r="Q17" s="237">
        <f t="shared" si="4"/>
        <v>1</v>
      </c>
      <c r="R17" s="237">
        <f>VLOOKUP($B17,'Complexity of the crisis'!$C$6:$AN$170,22,FALSE)</f>
        <v>0.9</v>
      </c>
      <c r="S17" s="238">
        <f>VLOOKUP($B17,'Complexity of the crisis'!$C$6:$AN$170,38,FALSE)</f>
        <v>1</v>
      </c>
      <c r="T17" s="141" t="str">
        <f>VLOOKUP(B17,Lists!$C$3:$E$163,3,FALSE)</f>
        <v>Americas</v>
      </c>
      <c r="U17" s="151" t="str">
        <f>VLOOKUP(B17,'INFORM Severity - hidden'!$C$5:$V$170,20,FALSE)</f>
        <v>2021-01-28</v>
      </c>
    </row>
    <row r="18" spans="1:21" x14ac:dyDescent="0.35">
      <c r="A18" s="137" t="str">
        <f t="array" ref="A18">IFERROR(INDEX(Lists!$B$2:$B$153,SMALL(IF(Lists!$H$2:$H$153="Yes",ROW(Lists!$B$2:$B$153)),ROW(14:14))-1,1),"")</f>
        <v>Multiple crises in Djibouti</v>
      </c>
      <c r="B18" s="138" t="str">
        <f>VLOOKUP(A18,Lists!$B$2:$G$153,2,FALSE)</f>
        <v>DJI001</v>
      </c>
      <c r="C18" s="138" t="str">
        <f>VLOOKUP(B18,'INFORM Severity - hidden'!$C$5:$D$160,2,FALSE)</f>
        <v>Djibouti</v>
      </c>
      <c r="D18" s="138" t="str">
        <f>VLOOKUP(A18,Lists!$B$2:$G$153,3,FALSE)</f>
        <v>DJI</v>
      </c>
      <c r="E18" s="138" t="str">
        <f>VLOOKUP(A18,Lists!$B$2:$G$153,5,FALSE)</f>
        <v>Multiple crises country</v>
      </c>
      <c r="F18" s="235">
        <f t="shared" si="0"/>
        <v>2.7</v>
      </c>
      <c r="G18" s="142">
        <f t="shared" si="1"/>
        <v>3</v>
      </c>
      <c r="H18" s="142" t="str">
        <f t="shared" si="2"/>
        <v>Medium</v>
      </c>
      <c r="I18" s="236" t="str">
        <f>INDEX(Trends!$D$3:$D$404,MATCH(B18,Trends!$C$3:$C$404,0))</f>
        <v>Decreasing</v>
      </c>
      <c r="J18" s="142" t="str">
        <f>VLOOKUP($B18,Reliability!$A$3:$I$170,9,FALSE)</f>
        <v>Medium</v>
      </c>
      <c r="K18" s="237">
        <f t="shared" si="3"/>
        <v>2.2000000000000002</v>
      </c>
      <c r="L18" s="237">
        <f>VLOOKUP($B18,'Impact of the crisis'!$C$6:$N$170,12,FALSE)</f>
        <v>3.1</v>
      </c>
      <c r="M18" s="237">
        <f>VLOOKUP($B18,'Impact of the crisis'!$C$6:$AB$170,26,FALSE)</f>
        <v>1.6</v>
      </c>
      <c r="N18" s="237">
        <f>VLOOKUP($B18,'Conditions of people affected'!$C$6:$R$170,16,FALSE)</f>
        <v>2.65</v>
      </c>
      <c r="O18" s="237">
        <f>VLOOKUP($B18,'Conditions of people affected'!$C$6:$R$170,9,FALSE)</f>
        <v>2.2999999999999998</v>
      </c>
      <c r="P18" s="237">
        <f>VLOOKUP($B18,'Conditions of people affected'!$C$6:$R$170,15,FALSE)</f>
        <v>3</v>
      </c>
      <c r="Q18" s="237">
        <f t="shared" si="4"/>
        <v>3.2</v>
      </c>
      <c r="R18" s="237">
        <f>VLOOKUP($B18,'Complexity of the crisis'!$C$6:$AN$170,22,FALSE)</f>
        <v>2.8</v>
      </c>
      <c r="S18" s="238">
        <f>VLOOKUP($B18,'Complexity of the crisis'!$C$6:$AN$170,38,FALSE)</f>
        <v>3.5</v>
      </c>
      <c r="T18" s="141" t="str">
        <f>VLOOKUP(B18,Lists!$C$3:$E$163,3,FALSE)</f>
        <v>Africa</v>
      </c>
      <c r="U18" s="151" t="str">
        <f>VLOOKUP(B18,'INFORM Severity - hidden'!$C$5:$V$170,20,FALSE)</f>
        <v>2021-02-11</v>
      </c>
    </row>
    <row r="19" spans="1:21" x14ac:dyDescent="0.35">
      <c r="A19" s="137" t="str">
        <f t="array" ref="A19">IFERROR(INDEX(Lists!$B$2:$B$153,SMALL(IF(Lists!$H$2:$H$153="Yes",ROW(Lists!$B$2:$B$153)),ROW(15:15))-1,1),"")</f>
        <v>Multiple crises in Algeria</v>
      </c>
      <c r="B19" s="138" t="str">
        <f>VLOOKUP(A19,Lists!$B$2:$G$153,2,FALSE)</f>
        <v>DZA004</v>
      </c>
      <c r="C19" s="138" t="str">
        <f>VLOOKUP(B19,'INFORM Severity - hidden'!$C$5:$D$160,2,FALSE)</f>
        <v>Algeria</v>
      </c>
      <c r="D19" s="138" t="str">
        <f>VLOOKUP(A19,Lists!$B$2:$G$153,3,FALSE)</f>
        <v>DZA</v>
      </c>
      <c r="E19" s="138" t="str">
        <f>VLOOKUP(A19,Lists!$B$2:$G$153,5,FALSE)</f>
        <v>Multiple crises country</v>
      </c>
      <c r="F19" s="235" t="str">
        <f t="shared" si="0"/>
        <v>x</v>
      </c>
      <c r="G19" s="142" t="str">
        <f t="shared" si="1"/>
        <v>x</v>
      </c>
      <c r="H19" s="142" t="str">
        <f t="shared" si="2"/>
        <v>x</v>
      </c>
      <c r="I19" s="236" t="str">
        <f>INDEX(Trends!$D$3:$D$404,MATCH(B19,Trends!$C$3:$C$404,0))</f>
        <v>-</v>
      </c>
      <c r="J19" s="142" t="str">
        <f>VLOOKUP($B19,Reliability!$A$3:$I$170,9,FALSE)</f>
        <v>Very Low</v>
      </c>
      <c r="K19" s="237">
        <f t="shared" si="3"/>
        <v>4.4000000000000004</v>
      </c>
      <c r="L19" s="237">
        <f>VLOOKUP($B19,'Impact of the crisis'!$C$6:$N$170,12,FALSE)</f>
        <v>5</v>
      </c>
      <c r="M19" s="237">
        <f>VLOOKUP($B19,'Impact of the crisis'!$C$6:$AB$170,26,FALSE)</f>
        <v>4</v>
      </c>
      <c r="N19" s="237" t="str">
        <f>VLOOKUP($B19,'Conditions of people affected'!$C$6:$R$170,16,FALSE)</f>
        <v>x</v>
      </c>
      <c r="O19" s="237" t="str">
        <f>VLOOKUP($B19,'Conditions of people affected'!$C$6:$R$170,9,FALSE)</f>
        <v>x</v>
      </c>
      <c r="P19" s="237" t="str">
        <f>VLOOKUP($B19,'Conditions of people affected'!$C$6:$R$170,15,FALSE)</f>
        <v>x</v>
      </c>
      <c r="Q19" s="237">
        <f t="shared" si="4"/>
        <v>2.6</v>
      </c>
      <c r="R19" s="237">
        <f>VLOOKUP($B19,'Complexity of the crisis'!$C$6:$AN$170,22,FALSE)</f>
        <v>3.1</v>
      </c>
      <c r="S19" s="238">
        <f>VLOOKUP($B19,'Complexity of the crisis'!$C$6:$AN$170,38,FALSE)</f>
        <v>2</v>
      </c>
      <c r="T19" s="141" t="str">
        <f>VLOOKUP(B19,Lists!$C$3:$E$163,3,FALSE)</f>
        <v>Africa</v>
      </c>
      <c r="U19" s="151" t="str">
        <f>VLOOKUP(B19,'INFORM Severity - hidden'!$C$5:$V$170,20,FALSE)</f>
        <v>2020-11-27</v>
      </c>
    </row>
    <row r="20" spans="1:21" x14ac:dyDescent="0.35">
      <c r="A20" s="137" t="str">
        <f t="array" ref="A20">IFERROR(INDEX(Lists!$B$2:$B$153,SMALL(IF(Lists!$H$2:$H$153="Yes",ROW(Lists!$B$2:$B$153)),ROW(16:16))-1,1),"")</f>
        <v>Venezuela displacement in Ecuador</v>
      </c>
      <c r="B20" s="138" t="str">
        <f>VLOOKUP(A20,Lists!$B$2:$G$153,2,FALSE)</f>
        <v>ECU002</v>
      </c>
      <c r="C20" s="138" t="str">
        <f>VLOOKUP(B20,'INFORM Severity - hidden'!$C$5:$D$160,2,FALSE)</f>
        <v>Ecuador</v>
      </c>
      <c r="D20" s="138" t="str">
        <f>VLOOKUP(A20,Lists!$B$2:$G$153,3,FALSE)</f>
        <v>ECU</v>
      </c>
      <c r="E20" s="138" t="str">
        <f>VLOOKUP(A20,Lists!$B$2:$G$153,5,FALSE)</f>
        <v>International displacement</v>
      </c>
      <c r="F20" s="235">
        <f t="shared" si="0"/>
        <v>2.2999999999999998</v>
      </c>
      <c r="G20" s="142">
        <f t="shared" si="1"/>
        <v>3</v>
      </c>
      <c r="H20" s="142" t="str">
        <f t="shared" si="2"/>
        <v>Medium</v>
      </c>
      <c r="I20" s="236" t="str">
        <f>INDEX(Trends!$D$3:$D$404,MATCH(B20,Trends!$C$3:$C$404,0))</f>
        <v>Stable</v>
      </c>
      <c r="J20" s="142" t="str">
        <f>VLOOKUP($B20,Reliability!$A$3:$I$170,9,FALSE)</f>
        <v>Medium</v>
      </c>
      <c r="K20" s="237">
        <f t="shared" si="3"/>
        <v>1.9</v>
      </c>
      <c r="L20" s="237">
        <f>VLOOKUP($B20,'Impact of the crisis'!$C$6:$N$170,12,FALSE)</f>
        <v>1.4</v>
      </c>
      <c r="M20" s="237">
        <f>VLOOKUP($B20,'Impact of the crisis'!$C$6:$AB$170,26,FALSE)</f>
        <v>2.2000000000000002</v>
      </c>
      <c r="N20" s="237">
        <f>VLOOKUP($B20,'Conditions of people affected'!$C$6:$R$170,16,FALSE)</f>
        <v>2.85</v>
      </c>
      <c r="O20" s="237">
        <f>VLOOKUP($B20,'Conditions of people affected'!$C$6:$R$170,9,FALSE)</f>
        <v>2.7</v>
      </c>
      <c r="P20" s="237">
        <f>VLOOKUP($B20,'Conditions of people affected'!$C$6:$R$170,15,FALSE)</f>
        <v>3</v>
      </c>
      <c r="Q20" s="237">
        <f t="shared" si="4"/>
        <v>1.8</v>
      </c>
      <c r="R20" s="237">
        <f>VLOOKUP($B20,'Complexity of the crisis'!$C$6:$AN$170,22,FALSE)</f>
        <v>2.1</v>
      </c>
      <c r="S20" s="238">
        <f>VLOOKUP($B20,'Complexity of the crisis'!$C$6:$AN$170,38,FALSE)</f>
        <v>1.5</v>
      </c>
      <c r="T20" s="141" t="str">
        <f>VLOOKUP(B20,Lists!$C$3:$E$163,3,FALSE)</f>
        <v>Americas</v>
      </c>
      <c r="U20" s="151" t="str">
        <f>VLOOKUP(B20,'INFORM Severity - hidden'!$C$5:$V$170,20,FALSE)</f>
        <v>2021-01-29</v>
      </c>
    </row>
    <row r="21" spans="1:21" x14ac:dyDescent="0.35">
      <c r="A21" s="137" t="str">
        <f t="array" ref="A21">IFERROR(INDEX(Lists!$B$2:$B$153,SMALL(IF(Lists!$H$2:$H$153="Yes",ROW(Lists!$B$2:$B$153)),ROW(17:17))-1,1),"")</f>
        <v>Syrian Refugee Crisis in Egypt</v>
      </c>
      <c r="B21" s="138" t="str">
        <f>VLOOKUP(A21,Lists!$B$2:$G$153,2,FALSE)</f>
        <v>EGY002</v>
      </c>
      <c r="C21" s="138" t="str">
        <f>VLOOKUP(B21,'INFORM Severity - hidden'!$C$5:$D$160,2,FALSE)</f>
        <v>Egypt</v>
      </c>
      <c r="D21" s="138" t="str">
        <f>VLOOKUP(A21,Lists!$B$2:$G$153,3,FALSE)</f>
        <v>EGY</v>
      </c>
      <c r="E21" s="138" t="str">
        <f>VLOOKUP(A21,Lists!$B$2:$G$153,5,FALSE)</f>
        <v>International displacement</v>
      </c>
      <c r="F21" s="235">
        <f t="shared" si="0"/>
        <v>2.4</v>
      </c>
      <c r="G21" s="142">
        <f t="shared" si="1"/>
        <v>3</v>
      </c>
      <c r="H21" s="142" t="str">
        <f t="shared" si="2"/>
        <v>Medium</v>
      </c>
      <c r="I21" s="236" t="str">
        <f>INDEX(Trends!$D$3:$D$404,MATCH(B21,Trends!$C$3:$C$404,0))</f>
        <v>Decreasing</v>
      </c>
      <c r="J21" s="142" t="str">
        <f>VLOOKUP($B21,Reliability!$A$3:$I$170,9,FALSE)</f>
        <v>High</v>
      </c>
      <c r="K21" s="237">
        <f t="shared" si="3"/>
        <v>2.2999999999999998</v>
      </c>
      <c r="L21" s="237">
        <f>VLOOKUP($B21,'Impact of the crisis'!$C$6:$N$170,12,FALSE)</f>
        <v>2.4</v>
      </c>
      <c r="M21" s="237">
        <f>VLOOKUP($B21,'Impact of the crisis'!$C$6:$AB$170,26,FALSE)</f>
        <v>2.2999999999999998</v>
      </c>
      <c r="N21" s="237">
        <f>VLOOKUP($B21,'Conditions of people affected'!$C$6:$R$170,16,FALSE)</f>
        <v>2.4</v>
      </c>
      <c r="O21" s="237">
        <f>VLOOKUP($B21,'Conditions of people affected'!$C$6:$R$170,9,FALSE)</f>
        <v>2.8</v>
      </c>
      <c r="P21" s="237">
        <f>VLOOKUP($B21,'Conditions of people affected'!$C$6:$R$170,15,FALSE)</f>
        <v>2</v>
      </c>
      <c r="Q21" s="237">
        <f t="shared" si="4"/>
        <v>2.6</v>
      </c>
      <c r="R21" s="237">
        <f>VLOOKUP($B21,'Complexity of the crisis'!$C$6:$AN$170,22,FALSE)</f>
        <v>3.2</v>
      </c>
      <c r="S21" s="238">
        <f>VLOOKUP($B21,'Complexity of the crisis'!$C$6:$AN$170,38,FALSE)</f>
        <v>2</v>
      </c>
      <c r="T21" s="141" t="str">
        <f>VLOOKUP(B21,Lists!$C$3:$E$163,3,FALSE)</f>
        <v>Africa</v>
      </c>
      <c r="U21" s="151" t="str">
        <f>VLOOKUP(B21,'INFORM Severity - hidden'!$C$5:$V$170,20,FALSE)</f>
        <v>2021-06-28</v>
      </c>
    </row>
    <row r="22" spans="1:21" x14ac:dyDescent="0.35">
      <c r="A22" s="137" t="str">
        <f t="array" ref="A22">IFERROR(INDEX(Lists!$B$2:$B$153,SMALL(IF(Lists!$H$2:$H$153="Yes",ROW(Lists!$B$2:$B$153)),ROW(18:18))-1,1),"")</f>
        <v>Complex crisis in Eritrea</v>
      </c>
      <c r="B22" s="138" t="str">
        <f>VLOOKUP(A22,Lists!$B$2:$G$153,2,FALSE)</f>
        <v>ERI001</v>
      </c>
      <c r="C22" s="138" t="str">
        <f>VLOOKUP(B22,'INFORM Severity - hidden'!$C$5:$D$160,2,FALSE)</f>
        <v>Eritrea</v>
      </c>
      <c r="D22" s="138" t="str">
        <f>VLOOKUP(A22,Lists!$B$2:$G$153,3,FALSE)</f>
        <v>ERI</v>
      </c>
      <c r="E22" s="138" t="str">
        <f>VLOOKUP(A22,Lists!$B$2:$G$153,5,FALSE)</f>
        <v>Complex crisis</v>
      </c>
      <c r="F22" s="235">
        <f t="shared" si="0"/>
        <v>3.7</v>
      </c>
      <c r="G22" s="142">
        <f t="shared" si="1"/>
        <v>4</v>
      </c>
      <c r="H22" s="142" t="str">
        <f t="shared" si="2"/>
        <v>High</v>
      </c>
      <c r="I22" s="236" t="str">
        <f>INDEX(Trends!$D$3:$D$404,MATCH(B22,Trends!$C$3:$C$404,0))</f>
        <v>Stable</v>
      </c>
      <c r="J22" s="142" t="str">
        <f>VLOOKUP($B22,Reliability!$A$3:$I$170,9,FALSE)</f>
        <v>Medium</v>
      </c>
      <c r="K22" s="237">
        <f t="shared" si="3"/>
        <v>3.4</v>
      </c>
      <c r="L22" s="237">
        <f>VLOOKUP($B22,'Impact of the crisis'!$C$6:$N$170,12,FALSE)</f>
        <v>3.8</v>
      </c>
      <c r="M22" s="237">
        <f>VLOOKUP($B22,'Impact of the crisis'!$C$6:$AB$170,26,FALSE)</f>
        <v>3.1</v>
      </c>
      <c r="N22" s="237">
        <f>VLOOKUP($B22,'Conditions of people affected'!$C$6:$R$170,16,FALSE)</f>
        <v>3.5</v>
      </c>
      <c r="O22" s="237">
        <f>VLOOKUP($B22,'Conditions of people affected'!$C$6:$R$170,9,FALSE)</f>
        <v>4</v>
      </c>
      <c r="P22" s="237">
        <f>VLOOKUP($B22,'Conditions of people affected'!$C$6:$R$170,15,FALSE)</f>
        <v>3</v>
      </c>
      <c r="Q22" s="237">
        <f t="shared" si="4"/>
        <v>4.0999999999999996</v>
      </c>
      <c r="R22" s="237">
        <f>VLOOKUP($B22,'Complexity of the crisis'!$C$6:$AN$170,22,FALSE)</f>
        <v>2.6</v>
      </c>
      <c r="S22" s="238">
        <f>VLOOKUP($B22,'Complexity of the crisis'!$C$6:$AN$170,38,FALSE)</f>
        <v>5</v>
      </c>
      <c r="T22" s="141" t="str">
        <f>VLOOKUP(B22,Lists!$C$3:$E$163,3,FALSE)</f>
        <v>Africa</v>
      </c>
      <c r="U22" s="151" t="str">
        <f>VLOOKUP(B22,'INFORM Severity - hidden'!$C$5:$V$170,20,FALSE)</f>
        <v>2021-01-29</v>
      </c>
    </row>
    <row r="23" spans="1:21" x14ac:dyDescent="0.35">
      <c r="A23" s="137" t="str">
        <f t="array" ref="A23">IFERROR(INDEX(Lists!$B$2:$B$153,SMALL(IF(Lists!$H$2:$H$153="Yes",ROW(Lists!$B$2:$B$153)),ROW(19:19))-1,1),"")</f>
        <v>Mixed migration flows in spain</v>
      </c>
      <c r="B23" s="138" t="str">
        <f>VLOOKUP(A23,Lists!$B$2:$G$153,2,FALSE)</f>
        <v>ESP002</v>
      </c>
      <c r="C23" s="138" t="str">
        <f>VLOOKUP(B23,'INFORM Severity - hidden'!$C$5:$D$160,2,FALSE)</f>
        <v>Spain</v>
      </c>
      <c r="D23" s="138" t="str">
        <f>VLOOKUP(A23,Lists!$B$2:$G$153,3,FALSE)</f>
        <v>ESP</v>
      </c>
      <c r="E23" s="138" t="str">
        <f>VLOOKUP(A23,Lists!$B$2:$G$153,5,FALSE)</f>
        <v>International displacement</v>
      </c>
      <c r="F23" s="235">
        <f t="shared" si="0"/>
        <v>1.7</v>
      </c>
      <c r="G23" s="142">
        <f t="shared" si="1"/>
        <v>2</v>
      </c>
      <c r="H23" s="142" t="str">
        <f t="shared" si="2"/>
        <v>Low</v>
      </c>
      <c r="I23" s="236" t="str">
        <f>INDEX(Trends!$D$3:$D$404,MATCH(B23,Trends!$C$3:$C$404,0))</f>
        <v>Increasing</v>
      </c>
      <c r="J23" s="142" t="str">
        <f>VLOOKUP($B23,Reliability!$A$3:$I$170,9,FALSE)</f>
        <v>High</v>
      </c>
      <c r="K23" s="237">
        <f t="shared" si="3"/>
        <v>2.5</v>
      </c>
      <c r="L23" s="237">
        <f>VLOOKUP($B23,'Impact of the crisis'!$C$6:$N$170,12,FALSE)</f>
        <v>2.2000000000000002</v>
      </c>
      <c r="M23" s="237">
        <f>VLOOKUP($B23,'Impact of the crisis'!$C$6:$AB$170,26,FALSE)</f>
        <v>2.6</v>
      </c>
      <c r="N23" s="237">
        <f>VLOOKUP($B23,'Conditions of people affected'!$C$6:$R$170,16,FALSE)</f>
        <v>1.4</v>
      </c>
      <c r="O23" s="237">
        <f>VLOOKUP($B23,'Conditions of people affected'!$C$6:$R$170,9,FALSE)</f>
        <v>1.8</v>
      </c>
      <c r="P23" s="237">
        <f>VLOOKUP($B23,'Conditions of people affected'!$C$6:$R$170,15,FALSE)</f>
        <v>1</v>
      </c>
      <c r="Q23" s="237">
        <f t="shared" si="4"/>
        <v>1.5</v>
      </c>
      <c r="R23" s="237">
        <f>VLOOKUP($B23,'Complexity of the crisis'!$C$6:$AN$170,22,FALSE)</f>
        <v>2</v>
      </c>
      <c r="S23" s="238">
        <f>VLOOKUP($B23,'Complexity of the crisis'!$C$6:$AN$170,38,FALSE)</f>
        <v>1</v>
      </c>
      <c r="T23" s="141" t="str">
        <f>VLOOKUP(B23,Lists!$C$3:$E$163,3,FALSE)</f>
        <v>Europe</v>
      </c>
      <c r="U23" s="151" t="str">
        <f>VLOOKUP(B23,'INFORM Severity - hidden'!$C$5:$V$170,20,FALSE)</f>
        <v>2021-06-29</v>
      </c>
    </row>
    <row r="24" spans="1:21" x14ac:dyDescent="0.35">
      <c r="A24" s="137" t="str">
        <f t="array" ref="A24">IFERROR(INDEX(Lists!$B$2:$B$153,SMALL(IF(Lists!$H$2:$H$153="Yes",ROW(Lists!$B$2:$B$153)),ROW(20:20))-1,1),"")</f>
        <v>Complex crisis in Ethiopia</v>
      </c>
      <c r="B24" s="138" t="str">
        <f>VLOOKUP(A24,Lists!$B$2:$G$153,2,FALSE)</f>
        <v>ETH001</v>
      </c>
      <c r="C24" s="138" t="str">
        <f>VLOOKUP(B24,'INFORM Severity - hidden'!$C$5:$D$160,2,FALSE)</f>
        <v>Ethiopia</v>
      </c>
      <c r="D24" s="138" t="str">
        <f>VLOOKUP(A24,Lists!$B$2:$G$153,3,FALSE)</f>
        <v>ETH</v>
      </c>
      <c r="E24" s="138" t="str">
        <f>VLOOKUP(A24,Lists!$B$2:$G$153,5,FALSE)</f>
        <v>Complex crisis</v>
      </c>
      <c r="F24" s="235">
        <f t="shared" si="0"/>
        <v>4.5999999999999996</v>
      </c>
      <c r="G24" s="142">
        <f t="shared" si="1"/>
        <v>5</v>
      </c>
      <c r="H24" s="142" t="str">
        <f t="shared" si="2"/>
        <v>Very High</v>
      </c>
      <c r="I24" s="236" t="str">
        <f>INDEX(Trends!$D$3:$D$404,MATCH(B24,Trends!$C$3:$C$404,0))</f>
        <v>Increasing</v>
      </c>
      <c r="J24" s="142" t="str">
        <f>VLOOKUP($B24,Reliability!$A$3:$I$170,9,FALSE)</f>
        <v>Very High</v>
      </c>
      <c r="K24" s="237">
        <f t="shared" si="3"/>
        <v>4.5999999999999996</v>
      </c>
      <c r="L24" s="237">
        <f>VLOOKUP($B24,'Impact of the crisis'!$C$6:$N$170,12,FALSE)</f>
        <v>5</v>
      </c>
      <c r="M24" s="237">
        <f>VLOOKUP($B24,'Impact of the crisis'!$C$6:$AB$170,26,FALSE)</f>
        <v>4.4000000000000004</v>
      </c>
      <c r="N24" s="237">
        <f>VLOOKUP($B24,'Conditions of people affected'!$C$6:$R$170,16,FALSE)</f>
        <v>5</v>
      </c>
      <c r="O24" s="237">
        <f>VLOOKUP($B24,'Conditions of people affected'!$C$6:$R$170,9,FALSE)</f>
        <v>5</v>
      </c>
      <c r="P24" s="237">
        <f>VLOOKUP($B24,'Conditions of people affected'!$C$6:$R$170,15,FALSE)</f>
        <v>5</v>
      </c>
      <c r="Q24" s="237">
        <f t="shared" si="4"/>
        <v>3.8</v>
      </c>
      <c r="R24" s="237">
        <f>VLOOKUP($B24,'Complexity of the crisis'!$C$6:$AN$170,22,FALSE)</f>
        <v>3.5</v>
      </c>
      <c r="S24" s="238">
        <f>VLOOKUP($B24,'Complexity of the crisis'!$C$6:$AN$170,38,FALSE)</f>
        <v>4</v>
      </c>
      <c r="T24" s="141" t="str">
        <f>VLOOKUP(B24,Lists!$C$3:$E$163,3,FALSE)</f>
        <v>Africa</v>
      </c>
      <c r="U24" s="151" t="str">
        <f>VLOOKUP(B24,'INFORM Severity - hidden'!$C$5:$V$170,20,FALSE)</f>
        <v>2021-06-16</v>
      </c>
    </row>
    <row r="25" spans="1:21" x14ac:dyDescent="0.35">
      <c r="A25" s="137" t="str">
        <f t="array" ref="A25">IFERROR(INDEX(Lists!$B$2:$B$153,SMALL(IF(Lists!$H$2:$H$153="Yes",ROW(Lists!$B$2:$B$153)),ROW(21:21))-1,1),"")</f>
        <v>Mixed migration flows in Greece</v>
      </c>
      <c r="B25" s="138" t="str">
        <f>VLOOKUP(A25,Lists!$B$2:$G$153,2,FALSE)</f>
        <v>GRC002</v>
      </c>
      <c r="C25" s="138" t="str">
        <f>VLOOKUP(B25,'INFORM Severity - hidden'!$C$5:$D$160,2,FALSE)</f>
        <v>Greece</v>
      </c>
      <c r="D25" s="138" t="str">
        <f>VLOOKUP(A25,Lists!$B$2:$G$153,3,FALSE)</f>
        <v>GRC</v>
      </c>
      <c r="E25" s="138" t="str">
        <f>VLOOKUP(A25,Lists!$B$2:$G$153,5,FALSE)</f>
        <v>International displacement</v>
      </c>
      <c r="F25" s="235">
        <f t="shared" si="0"/>
        <v>1.5</v>
      </c>
      <c r="G25" s="142">
        <f t="shared" si="1"/>
        <v>2</v>
      </c>
      <c r="H25" s="142" t="str">
        <f t="shared" si="2"/>
        <v>Low</v>
      </c>
      <c r="I25" s="236" t="str">
        <f>INDEX(Trends!$D$3:$D$404,MATCH(B25,Trends!$C$3:$C$404,0))</f>
        <v>Decreasing</v>
      </c>
      <c r="J25" s="142" t="str">
        <f>VLOOKUP($B25,Reliability!$A$3:$I$170,9,FALSE)</f>
        <v>High</v>
      </c>
      <c r="K25" s="237">
        <f t="shared" si="3"/>
        <v>2</v>
      </c>
      <c r="L25" s="237">
        <f>VLOOKUP($B25,'Impact of the crisis'!$C$6:$N$170,12,FALSE)</f>
        <v>0.3</v>
      </c>
      <c r="M25" s="237">
        <f>VLOOKUP($B25,'Impact of the crisis'!$C$6:$AB$170,26,FALSE)</f>
        <v>2.7</v>
      </c>
      <c r="N25" s="237">
        <f>VLOOKUP($B25,'Conditions of people affected'!$C$6:$R$170,16,FALSE)</f>
        <v>1.2</v>
      </c>
      <c r="O25" s="237">
        <f>VLOOKUP($B25,'Conditions of people affected'!$C$6:$R$170,9,FALSE)</f>
        <v>0.4</v>
      </c>
      <c r="P25" s="237">
        <f>VLOOKUP($B25,'Conditions of people affected'!$C$6:$R$170,15,FALSE)</f>
        <v>2</v>
      </c>
      <c r="Q25" s="237">
        <f t="shared" si="4"/>
        <v>1.7</v>
      </c>
      <c r="R25" s="237">
        <f>VLOOKUP($B25,'Complexity of the crisis'!$C$6:$AN$170,22,FALSE)</f>
        <v>1.8</v>
      </c>
      <c r="S25" s="238">
        <f>VLOOKUP($B25,'Complexity of the crisis'!$C$6:$AN$170,38,FALSE)</f>
        <v>1.5</v>
      </c>
      <c r="T25" s="141" t="str">
        <f>VLOOKUP(B25,Lists!$C$3:$E$163,3,FALSE)</f>
        <v>Europe</v>
      </c>
      <c r="U25" s="151" t="str">
        <f>VLOOKUP(B25,'INFORM Severity - hidden'!$C$5:$V$170,20,FALSE)</f>
        <v>2021-06-30</v>
      </c>
    </row>
    <row r="26" spans="1:21" x14ac:dyDescent="0.35">
      <c r="A26" s="137" t="str">
        <f t="array" ref="A26">IFERROR(INDEX(Lists!$B$2:$B$153,SMALL(IF(Lists!$H$2:$H$153="Yes",ROW(Lists!$B$2:$B$153)),ROW(22:22))-1,1),"")</f>
        <v>Complex crisis in Guatemala</v>
      </c>
      <c r="B26" s="138" t="str">
        <f>VLOOKUP(A26,Lists!$B$2:$G$153,2,FALSE)</f>
        <v>GTM001</v>
      </c>
      <c r="C26" s="138" t="str">
        <f>VLOOKUP(B26,'INFORM Severity - hidden'!$C$5:$D$160,2,FALSE)</f>
        <v>Guatemala</v>
      </c>
      <c r="D26" s="138" t="str">
        <f>VLOOKUP(A26,Lists!$B$2:$G$153,3,FALSE)</f>
        <v>GTM</v>
      </c>
      <c r="E26" s="138" t="str">
        <f>VLOOKUP(A26,Lists!$B$2:$G$153,5,FALSE)</f>
        <v>Complex crisis</v>
      </c>
      <c r="F26" s="235">
        <f t="shared" si="0"/>
        <v>3.4</v>
      </c>
      <c r="G26" s="142">
        <f t="shared" si="1"/>
        <v>4</v>
      </c>
      <c r="H26" s="142" t="str">
        <f t="shared" si="2"/>
        <v>High</v>
      </c>
      <c r="I26" s="236" t="str">
        <f>INDEX(Trends!$D$3:$D$404,MATCH(B26,Trends!$C$3:$C$404,0))</f>
        <v>Stable</v>
      </c>
      <c r="J26" s="142" t="str">
        <f>VLOOKUP($B26,Reliability!$A$3:$I$170,9,FALSE)</f>
        <v>High</v>
      </c>
      <c r="K26" s="237">
        <f t="shared" si="3"/>
        <v>3.7</v>
      </c>
      <c r="L26" s="237">
        <f>VLOOKUP($B26,'Impact of the crisis'!$C$6:$N$170,12,FALSE)</f>
        <v>4.3</v>
      </c>
      <c r="M26" s="237">
        <f>VLOOKUP($B26,'Impact of the crisis'!$C$6:$AB$170,26,FALSE)</f>
        <v>3.4</v>
      </c>
      <c r="N26" s="237">
        <f>VLOOKUP($B26,'Conditions of people affected'!$C$6:$R$170,16,FALSE)</f>
        <v>3.6</v>
      </c>
      <c r="O26" s="237">
        <f>VLOOKUP($B26,'Conditions of people affected'!$C$6:$R$170,9,FALSE)</f>
        <v>4.2</v>
      </c>
      <c r="P26" s="237">
        <f>VLOOKUP($B26,'Conditions of people affected'!$C$6:$R$170,15,FALSE)</f>
        <v>3</v>
      </c>
      <c r="Q26" s="237">
        <f t="shared" si="4"/>
        <v>2.9</v>
      </c>
      <c r="R26" s="237">
        <f>VLOOKUP($B26,'Complexity of the crisis'!$C$6:$AN$170,22,FALSE)</f>
        <v>3.3</v>
      </c>
      <c r="S26" s="238">
        <f>VLOOKUP($B26,'Complexity of the crisis'!$C$6:$AN$170,38,FALSE)</f>
        <v>2.5</v>
      </c>
      <c r="T26" s="141" t="str">
        <f>VLOOKUP(B26,Lists!$C$3:$E$163,3,FALSE)</f>
        <v>Americas</v>
      </c>
      <c r="U26" s="151" t="str">
        <f>VLOOKUP(B26,'INFORM Severity - hidden'!$C$5:$V$170,20,FALSE)</f>
        <v>2021-01-28</v>
      </c>
    </row>
    <row r="27" spans="1:21" x14ac:dyDescent="0.35">
      <c r="A27" s="137" t="str">
        <f t="array" ref="A27">IFERROR(INDEX(Lists!$B$2:$B$153,SMALL(IF(Lists!$H$2:$H$153="Yes",ROW(Lists!$B$2:$B$153)),ROW(23:23))-1,1),"")</f>
        <v>Complex crisis in Honduras</v>
      </c>
      <c r="B27" s="138" t="str">
        <f>VLOOKUP(A27,Lists!$B$2:$G$153,2,FALSE)</f>
        <v>HND001</v>
      </c>
      <c r="C27" s="138" t="str">
        <f>VLOOKUP(B27,'INFORM Severity - hidden'!$C$5:$D$160,2,FALSE)</f>
        <v>Honduras</v>
      </c>
      <c r="D27" s="138" t="str">
        <f>VLOOKUP(A27,Lists!$B$2:$G$153,3,FALSE)</f>
        <v>HND</v>
      </c>
      <c r="E27" s="138" t="str">
        <f>VLOOKUP(A27,Lists!$B$2:$G$153,5,FALSE)</f>
        <v>Complex crisis</v>
      </c>
      <c r="F27" s="235">
        <f t="shared" si="0"/>
        <v>3.2</v>
      </c>
      <c r="G27" s="142">
        <f t="shared" si="1"/>
        <v>4</v>
      </c>
      <c r="H27" s="142" t="str">
        <f t="shared" si="2"/>
        <v>High</v>
      </c>
      <c r="I27" s="236" t="str">
        <f>INDEX(Trends!$D$3:$D$404,MATCH(B27,Trends!$C$3:$C$404,0))</f>
        <v>Stable</v>
      </c>
      <c r="J27" s="142" t="str">
        <f>VLOOKUP($B27,Reliability!$A$3:$I$170,9,FALSE)</f>
        <v>Medium</v>
      </c>
      <c r="K27" s="237">
        <f t="shared" si="3"/>
        <v>3.7</v>
      </c>
      <c r="L27" s="237">
        <f>VLOOKUP($B27,'Impact of the crisis'!$C$6:$N$170,12,FALSE)</f>
        <v>4.2</v>
      </c>
      <c r="M27" s="237">
        <f>VLOOKUP($B27,'Impact of the crisis'!$C$6:$AB$170,26,FALSE)</f>
        <v>3.4</v>
      </c>
      <c r="N27" s="237">
        <f>VLOOKUP($B27,'Conditions of people affected'!$C$6:$R$170,16,FALSE)</f>
        <v>3.25</v>
      </c>
      <c r="O27" s="237">
        <f>VLOOKUP($B27,'Conditions of people affected'!$C$6:$R$170,9,FALSE)</f>
        <v>3.5</v>
      </c>
      <c r="P27" s="237">
        <f>VLOOKUP($B27,'Conditions of people affected'!$C$6:$R$170,15,FALSE)</f>
        <v>3</v>
      </c>
      <c r="Q27" s="237">
        <f t="shared" si="4"/>
        <v>2.8</v>
      </c>
      <c r="R27" s="237">
        <f>VLOOKUP($B27,'Complexity of the crisis'!$C$6:$AN$170,22,FALSE)</f>
        <v>3.1</v>
      </c>
      <c r="S27" s="238">
        <f>VLOOKUP($B27,'Complexity of the crisis'!$C$6:$AN$170,38,FALSE)</f>
        <v>2.5</v>
      </c>
      <c r="T27" s="141" t="str">
        <f>VLOOKUP(B27,Lists!$C$3:$E$163,3,FALSE)</f>
        <v>Americas</v>
      </c>
      <c r="U27" s="151" t="str">
        <f>VLOOKUP(B27,'INFORM Severity - hidden'!$C$5:$V$170,20,FALSE)</f>
        <v>2021-01-28</v>
      </c>
    </row>
    <row r="28" spans="1:21" x14ac:dyDescent="0.35">
      <c r="A28" s="137" t="str">
        <f t="array" ref="A28">IFERROR(INDEX(Lists!$B$2:$B$153,SMALL(IF(Lists!$H$2:$H$153="Yes",ROW(Lists!$B$2:$B$153)),ROW(24:24))-1,1),"")</f>
        <v>Complex crisis in Haiti</v>
      </c>
      <c r="B28" s="138" t="str">
        <f>VLOOKUP(A28,Lists!$B$2:$G$153,2,FALSE)</f>
        <v>HTI001</v>
      </c>
      <c r="C28" s="138" t="str">
        <f>VLOOKUP(B28,'INFORM Severity - hidden'!$C$5:$D$160,2,FALSE)</f>
        <v>Haiti</v>
      </c>
      <c r="D28" s="138" t="str">
        <f>VLOOKUP(A28,Lists!$B$2:$G$153,3,FALSE)</f>
        <v>HTI</v>
      </c>
      <c r="E28" s="138" t="str">
        <f>VLOOKUP(A28,Lists!$B$2:$G$153,5,FALSE)</f>
        <v>Complex crisis</v>
      </c>
      <c r="F28" s="235">
        <f t="shared" si="0"/>
        <v>3.8</v>
      </c>
      <c r="G28" s="142">
        <f t="shared" si="1"/>
        <v>4</v>
      </c>
      <c r="H28" s="142" t="str">
        <f t="shared" si="2"/>
        <v>High</v>
      </c>
      <c r="I28" s="236" t="str">
        <f>INDEX(Trends!$D$3:$D$404,MATCH(B28,Trends!$C$3:$C$404,0))</f>
        <v>Increasing</v>
      </c>
      <c r="J28" s="142" t="str">
        <f>VLOOKUP($B28,Reliability!$A$3:$I$170,9,FALSE)</f>
        <v>High</v>
      </c>
      <c r="K28" s="237">
        <f t="shared" si="3"/>
        <v>3.2</v>
      </c>
      <c r="L28" s="237">
        <f>VLOOKUP($B28,'Impact of the crisis'!$C$6:$N$170,12,FALSE)</f>
        <v>4</v>
      </c>
      <c r="M28" s="237">
        <f>VLOOKUP($B28,'Impact of the crisis'!$C$6:$AB$170,26,FALSE)</f>
        <v>2.7</v>
      </c>
      <c r="N28" s="237">
        <f>VLOOKUP($B28,'Conditions of people affected'!$C$6:$R$170,16,FALSE)</f>
        <v>4.7</v>
      </c>
      <c r="O28" s="237">
        <f>VLOOKUP($B28,'Conditions of people affected'!$C$6:$R$170,9,FALSE)</f>
        <v>4.4000000000000004</v>
      </c>
      <c r="P28" s="237">
        <f>VLOOKUP($B28,'Conditions of people affected'!$C$6:$R$170,15,FALSE)</f>
        <v>5</v>
      </c>
      <c r="Q28" s="237">
        <f t="shared" si="4"/>
        <v>2.5</v>
      </c>
      <c r="R28" s="237">
        <f>VLOOKUP($B28,'Complexity of the crisis'!$C$6:$AN$170,22,FALSE)</f>
        <v>2.9</v>
      </c>
      <c r="S28" s="238">
        <f>VLOOKUP($B28,'Complexity of the crisis'!$C$6:$AN$170,38,FALSE)</f>
        <v>2</v>
      </c>
      <c r="T28" s="141" t="str">
        <f>VLOOKUP(B28,Lists!$C$3:$E$163,3,FALSE)</f>
        <v>Americas</v>
      </c>
      <c r="U28" s="151" t="str">
        <f>VLOOKUP(B28,'INFORM Severity - hidden'!$C$5:$V$170,20,FALSE)</f>
        <v>2021-03-28</v>
      </c>
    </row>
    <row r="29" spans="1:21" x14ac:dyDescent="0.35">
      <c r="A29" s="137" t="str">
        <f t="array" ref="A29">IFERROR(INDEX(Lists!$B$2:$B$153,SMALL(IF(Lists!$H$2:$H$153="Yes",ROW(Lists!$B$2:$B$153)),ROW(25:25))-1,1),"")</f>
        <v>Papua Conflict</v>
      </c>
      <c r="B29" s="138" t="str">
        <f>VLOOKUP(A29,Lists!$B$2:$G$153,2,FALSE)</f>
        <v>IDN002</v>
      </c>
      <c r="C29" s="138" t="str">
        <f>VLOOKUP(B29,'INFORM Severity - hidden'!$C$5:$D$160,2,FALSE)</f>
        <v>Indonesia</v>
      </c>
      <c r="D29" s="138" t="str">
        <f>VLOOKUP(A29,Lists!$B$2:$G$153,3,FALSE)</f>
        <v>IDN</v>
      </c>
      <c r="E29" s="138" t="str">
        <f>VLOOKUP(A29,Lists!$B$2:$G$153,5,FALSE)</f>
        <v>Conflict</v>
      </c>
      <c r="F29" s="235" t="str">
        <f t="shared" si="0"/>
        <v>x</v>
      </c>
      <c r="G29" s="142" t="str">
        <f t="shared" si="1"/>
        <v>x</v>
      </c>
      <c r="H29" s="142" t="str">
        <f t="shared" si="2"/>
        <v>x</v>
      </c>
      <c r="I29" s="236" t="str">
        <f>INDEX(Trends!$D$3:$D$404,MATCH(B29,Trends!$C$3:$C$404,0))</f>
        <v>-</v>
      </c>
      <c r="J29" s="142" t="str">
        <f>VLOOKUP($B29,Reliability!$A$3:$I$170,9,FALSE)</f>
        <v>Very Low</v>
      </c>
      <c r="K29" s="237">
        <f t="shared" si="3"/>
        <v>3.2</v>
      </c>
      <c r="L29" s="237">
        <f>VLOOKUP($B29,'Impact of the crisis'!$C$6:$N$170,12,FALSE)</f>
        <v>1.9</v>
      </c>
      <c r="M29" s="237">
        <f>VLOOKUP($B29,'Impact of the crisis'!$C$6:$AB$170,26,FALSE)</f>
        <v>3.7</v>
      </c>
      <c r="N29" s="237" t="str">
        <f>VLOOKUP($B29,'Conditions of people affected'!$C$6:$R$170,16,FALSE)</f>
        <v>x</v>
      </c>
      <c r="O29" s="237" t="str">
        <f>VLOOKUP($B29,'Conditions of people affected'!$C$6:$R$170,9,FALSE)</f>
        <v>x</v>
      </c>
      <c r="P29" s="237" t="str">
        <f>VLOOKUP($B29,'Conditions of people affected'!$C$6:$R$170,15,FALSE)</f>
        <v>x</v>
      </c>
      <c r="Q29" s="237">
        <f t="shared" si="4"/>
        <v>2.9</v>
      </c>
      <c r="R29" s="237">
        <f>VLOOKUP($B29,'Complexity of the crisis'!$C$6:$AN$170,22,FALSE)</f>
        <v>2.8</v>
      </c>
      <c r="S29" s="238">
        <f>VLOOKUP($B29,'Complexity of the crisis'!$C$6:$AN$170,38,FALSE)</f>
        <v>3</v>
      </c>
      <c r="T29" s="141" t="str">
        <f>VLOOKUP(B29,Lists!$C$3:$E$163,3,FALSE)</f>
        <v>Asia</v>
      </c>
      <c r="U29" s="151" t="str">
        <f>VLOOKUP(B29,'INFORM Severity - hidden'!$C$5:$V$170,20,FALSE)</f>
        <v>2021-06-16</v>
      </c>
    </row>
    <row r="30" spans="1:21" x14ac:dyDescent="0.35">
      <c r="A30" s="137" t="str">
        <f t="array" ref="A30">IFERROR(INDEX(Lists!$B$2:$B$153,SMALL(IF(Lists!$H$2:$H$153="Yes",ROW(Lists!$B$2:$B$153)),ROW(26:26))-1,1),"")</f>
        <v>Conflict in Jammu and Kashmir</v>
      </c>
      <c r="B30" s="138" t="str">
        <f>VLOOKUP(A30,Lists!$B$2:$G$153,2,FALSE)</f>
        <v>IND002</v>
      </c>
      <c r="C30" s="138" t="str">
        <f>VLOOKUP(B30,'INFORM Severity - hidden'!$C$5:$D$160,2,FALSE)</f>
        <v>India</v>
      </c>
      <c r="D30" s="138" t="str">
        <f>VLOOKUP(A30,Lists!$B$2:$G$153,3,FALSE)</f>
        <v>IND</v>
      </c>
      <c r="E30" s="138" t="str">
        <f>VLOOKUP(A30,Lists!$B$2:$G$153,5,FALSE)</f>
        <v>Conflict</v>
      </c>
      <c r="F30" s="235" t="str">
        <f t="shared" si="0"/>
        <v>x</v>
      </c>
      <c r="G30" s="142" t="str">
        <f t="shared" si="1"/>
        <v>x</v>
      </c>
      <c r="H30" s="142" t="str">
        <f t="shared" si="2"/>
        <v>x</v>
      </c>
      <c r="I30" s="236" t="str">
        <f>INDEX(Trends!$D$3:$D$404,MATCH(B30,Trends!$C$3:$C$404,0))</f>
        <v>-</v>
      </c>
      <c r="J30" s="142" t="str">
        <f>VLOOKUP($B30,Reliability!$A$3:$I$170,9,FALSE)</f>
        <v>Low</v>
      </c>
      <c r="K30" s="237">
        <f t="shared" si="3"/>
        <v>4</v>
      </c>
      <c r="L30" s="237">
        <f>VLOOKUP($B30,'Impact of the crisis'!$C$6:$N$170,12,FALSE)</f>
        <v>2</v>
      </c>
      <c r="M30" s="237">
        <f>VLOOKUP($B30,'Impact of the crisis'!$C$6:$AB$170,26,FALSE)</f>
        <v>4.5999999999999996</v>
      </c>
      <c r="N30" s="237" t="str">
        <f>VLOOKUP($B30,'Conditions of people affected'!$C$6:$R$170,16,FALSE)</f>
        <v>x</v>
      </c>
      <c r="O30" s="237" t="str">
        <f>VLOOKUP($B30,'Conditions of people affected'!$C$6:$R$170,9,FALSE)</f>
        <v>x</v>
      </c>
      <c r="P30" s="237" t="str">
        <f>VLOOKUP($B30,'Conditions of people affected'!$C$6:$R$170,15,FALSE)</f>
        <v>x</v>
      </c>
      <c r="Q30" s="237">
        <f t="shared" si="4"/>
        <v>2.8</v>
      </c>
      <c r="R30" s="237">
        <f>VLOOKUP($B30,'Complexity of the crisis'!$C$6:$AN$170,22,FALSE)</f>
        <v>2.6</v>
      </c>
      <c r="S30" s="238">
        <f>VLOOKUP($B30,'Complexity of the crisis'!$C$6:$AN$170,38,FALSE)</f>
        <v>3</v>
      </c>
      <c r="T30" s="141" t="str">
        <f>VLOOKUP(B30,Lists!$C$3:$E$163,3,FALSE)</f>
        <v>Asia</v>
      </c>
      <c r="U30" s="151" t="str">
        <f>VLOOKUP(B30,'INFORM Severity - hidden'!$C$5:$V$170,20,FALSE)</f>
        <v>2021-06-16</v>
      </c>
    </row>
    <row r="31" spans="1:21" x14ac:dyDescent="0.35">
      <c r="A31" s="137" t="str">
        <f t="array" ref="A31">IFERROR(INDEX(Lists!$B$2:$B$153,SMALL(IF(Lists!$H$2:$H$153="Yes",ROW(Lists!$B$2:$B$153)),ROW(27:27))-1,1),"")</f>
        <v>Afghan Refugees in Iran</v>
      </c>
      <c r="B31" s="138" t="str">
        <f>VLOOKUP(A31,Lists!$B$2:$G$153,2,FALSE)</f>
        <v>IRN004</v>
      </c>
      <c r="C31" s="138" t="str">
        <f>VLOOKUP(B31,'INFORM Severity - hidden'!$C$5:$D$160,2,FALSE)</f>
        <v>Iran</v>
      </c>
      <c r="D31" s="138" t="str">
        <f>VLOOKUP(A31,Lists!$B$2:$G$153,3,FALSE)</f>
        <v>IRN</v>
      </c>
      <c r="E31" s="138" t="str">
        <f>VLOOKUP(A31,Lists!$B$2:$G$153,5,FALSE)</f>
        <v>International displacement</v>
      </c>
      <c r="F31" s="235">
        <f t="shared" si="0"/>
        <v>3.4</v>
      </c>
      <c r="G31" s="142">
        <f t="shared" si="1"/>
        <v>4</v>
      </c>
      <c r="H31" s="142" t="str">
        <f t="shared" si="2"/>
        <v>High</v>
      </c>
      <c r="I31" s="236" t="str">
        <f>INDEX(Trends!$D$3:$D$404,MATCH(B31,Trends!$C$3:$C$404,0))</f>
        <v>Stable</v>
      </c>
      <c r="J31" s="142" t="str">
        <f>VLOOKUP($B31,Reliability!$A$3:$I$170,9,FALSE)</f>
        <v>High</v>
      </c>
      <c r="K31" s="237">
        <f t="shared" si="3"/>
        <v>2.8</v>
      </c>
      <c r="L31" s="237">
        <f>VLOOKUP($B31,'Impact of the crisis'!$C$6:$N$170,12,FALSE)</f>
        <v>2.7</v>
      </c>
      <c r="M31" s="237">
        <f>VLOOKUP($B31,'Impact of the crisis'!$C$6:$AB$170,26,FALSE)</f>
        <v>2.8</v>
      </c>
      <c r="N31" s="237">
        <f>VLOOKUP($B31,'Conditions of people affected'!$C$6:$R$170,16,FALSE)</f>
        <v>4.05</v>
      </c>
      <c r="O31" s="237">
        <f>VLOOKUP($B31,'Conditions of people affected'!$C$6:$R$170,9,FALSE)</f>
        <v>4.0999999999999996</v>
      </c>
      <c r="P31" s="237">
        <f>VLOOKUP($B31,'Conditions of people affected'!$C$6:$R$170,15,FALSE)</f>
        <v>4</v>
      </c>
      <c r="Q31" s="237">
        <f t="shared" si="4"/>
        <v>2.7</v>
      </c>
      <c r="R31" s="237">
        <f>VLOOKUP($B31,'Complexity of the crisis'!$C$6:$AN$170,22,FALSE)</f>
        <v>2.8</v>
      </c>
      <c r="S31" s="238">
        <f>VLOOKUP($B31,'Complexity of the crisis'!$C$6:$AN$170,38,FALSE)</f>
        <v>2.5</v>
      </c>
      <c r="T31" s="141" t="str">
        <f>VLOOKUP(B31,Lists!$C$3:$E$163,3,FALSE)</f>
        <v>Middle east</v>
      </c>
      <c r="U31" s="151" t="str">
        <f>VLOOKUP(B31,'INFORM Severity - hidden'!$C$5:$V$170,20,FALSE)</f>
        <v>2021-06-30</v>
      </c>
    </row>
    <row r="32" spans="1:21" x14ac:dyDescent="0.35">
      <c r="A32" s="137" t="str">
        <f t="array" ref="A32">IFERROR(INDEX(Lists!$B$2:$B$153,SMALL(IF(Lists!$H$2:$H$153="Yes",ROW(Lists!$B$2:$B$153)),ROW(28:28))-1,1),"")</f>
        <v>Multiple crises in Iraq</v>
      </c>
      <c r="B32" s="138" t="str">
        <f>VLOOKUP(A32,Lists!$B$2:$G$153,2,FALSE)</f>
        <v>IRQ001</v>
      </c>
      <c r="C32" s="138" t="str">
        <f>VLOOKUP(B32,'INFORM Severity - hidden'!$C$5:$D$160,2,FALSE)</f>
        <v>Iraq</v>
      </c>
      <c r="D32" s="138" t="str">
        <f>VLOOKUP(A32,Lists!$B$2:$G$153,3,FALSE)</f>
        <v>IRQ</v>
      </c>
      <c r="E32" s="138" t="str">
        <f>VLOOKUP(A32,Lists!$B$2:$G$153,5,FALSE)</f>
        <v>Multiple crises country</v>
      </c>
      <c r="F32" s="235">
        <f t="shared" si="0"/>
        <v>4.2</v>
      </c>
      <c r="G32" s="142">
        <f t="shared" si="1"/>
        <v>5</v>
      </c>
      <c r="H32" s="142" t="str">
        <f t="shared" si="2"/>
        <v>Very High</v>
      </c>
      <c r="I32" s="236" t="str">
        <f>INDEX(Trends!$D$3:$D$404,MATCH(B32,Trends!$C$3:$C$404,0))</f>
        <v>Increasing</v>
      </c>
      <c r="J32" s="142" t="str">
        <f>VLOOKUP($B32,Reliability!$A$3:$I$170,9,FALSE)</f>
        <v>High</v>
      </c>
      <c r="K32" s="237">
        <f t="shared" si="3"/>
        <v>4.3</v>
      </c>
      <c r="L32" s="237">
        <f>VLOOKUP($B32,'Impact of the crisis'!$C$6:$N$170,12,FALSE)</f>
        <v>4.9000000000000004</v>
      </c>
      <c r="M32" s="237">
        <f>VLOOKUP($B32,'Impact of the crisis'!$C$6:$AB$170,26,FALSE)</f>
        <v>3.9</v>
      </c>
      <c r="N32" s="237">
        <f>VLOOKUP($B32,'Conditions of people affected'!$C$6:$R$170,16,FALSE)</f>
        <v>4.2</v>
      </c>
      <c r="O32" s="237">
        <f>VLOOKUP($B32,'Conditions of people affected'!$C$6:$R$170,9,FALSE)</f>
        <v>4.4000000000000004</v>
      </c>
      <c r="P32" s="237">
        <f>VLOOKUP($B32,'Conditions of people affected'!$C$6:$R$170,15,FALSE)</f>
        <v>4</v>
      </c>
      <c r="Q32" s="237">
        <f t="shared" si="4"/>
        <v>4</v>
      </c>
      <c r="R32" s="237">
        <f>VLOOKUP($B32,'Complexity of the crisis'!$C$6:$AN$170,22,FALSE)</f>
        <v>3.4</v>
      </c>
      <c r="S32" s="238">
        <f>VLOOKUP($B32,'Complexity of the crisis'!$C$6:$AN$170,38,FALSE)</f>
        <v>4.5</v>
      </c>
      <c r="T32" s="141" t="str">
        <f>VLOOKUP(B32,Lists!$C$3:$E$163,3,FALSE)</f>
        <v>Middle east</v>
      </c>
      <c r="U32" s="151" t="str">
        <f>VLOOKUP(B32,'INFORM Severity - hidden'!$C$5:$V$170,20,FALSE)</f>
        <v>2021-06-29</v>
      </c>
    </row>
    <row r="33" spans="1:21" x14ac:dyDescent="0.35">
      <c r="A33" s="137" t="str">
        <f t="array" ref="A33">IFERROR(INDEX(Lists!$B$2:$B$153,SMALL(IF(Lists!$H$2:$H$153="Yes",ROW(Lists!$B$2:$B$153)),ROW(29:29))-1,1),"")</f>
        <v>Mixed migration flows in Italy</v>
      </c>
      <c r="B33" s="138" t="str">
        <f>VLOOKUP(A33,Lists!$B$2:$G$153,2,FALSE)</f>
        <v>ITA002</v>
      </c>
      <c r="C33" s="138" t="str">
        <f>VLOOKUP(B33,'INFORM Severity - hidden'!$C$5:$D$160,2,FALSE)</f>
        <v>Italy</v>
      </c>
      <c r="D33" s="138" t="str">
        <f>VLOOKUP(A33,Lists!$B$2:$G$153,3,FALSE)</f>
        <v>ITA</v>
      </c>
      <c r="E33" s="138" t="str">
        <f>VLOOKUP(A33,Lists!$B$2:$G$153,5,FALSE)</f>
        <v>International displacement</v>
      </c>
      <c r="F33" s="235">
        <f t="shared" si="0"/>
        <v>1.9</v>
      </c>
      <c r="G33" s="142">
        <f t="shared" si="1"/>
        <v>2</v>
      </c>
      <c r="H33" s="142" t="str">
        <f t="shared" si="2"/>
        <v>Low</v>
      </c>
      <c r="I33" s="236" t="str">
        <f>INDEX(Trends!$D$3:$D$404,MATCH(B33,Trends!$C$3:$C$404,0))</f>
        <v>-</v>
      </c>
      <c r="J33" s="142" t="str">
        <f>VLOOKUP($B33,Reliability!$A$3:$I$170,9,FALSE)</f>
        <v>High</v>
      </c>
      <c r="K33" s="237">
        <f t="shared" si="3"/>
        <v>2.7</v>
      </c>
      <c r="L33" s="237">
        <f>VLOOKUP($B33,'Impact of the crisis'!$C$6:$N$170,12,FALSE)</f>
        <v>1.7</v>
      </c>
      <c r="M33" s="237">
        <f>VLOOKUP($B33,'Impact of the crisis'!$C$6:$AB$170,26,FALSE)</f>
        <v>3.1</v>
      </c>
      <c r="N33" s="237">
        <f>VLOOKUP($B33,'Conditions of people affected'!$C$6:$R$170,16,FALSE)</f>
        <v>1.6</v>
      </c>
      <c r="O33" s="237">
        <f>VLOOKUP($B33,'Conditions of people affected'!$C$6:$R$170,9,FALSE)</f>
        <v>2.2000000000000002</v>
      </c>
      <c r="P33" s="237">
        <f>VLOOKUP($B33,'Conditions of people affected'!$C$6:$R$170,15,FALSE)</f>
        <v>1</v>
      </c>
      <c r="Q33" s="237">
        <f t="shared" si="4"/>
        <v>1.5</v>
      </c>
      <c r="R33" s="237">
        <f>VLOOKUP($B33,'Complexity of the crisis'!$C$6:$AN$170,22,FALSE)</f>
        <v>1.5</v>
      </c>
      <c r="S33" s="238">
        <f>VLOOKUP($B33,'Complexity of the crisis'!$C$6:$AN$170,38,FALSE)</f>
        <v>1.5</v>
      </c>
      <c r="T33" s="141" t="str">
        <f>VLOOKUP(B33,Lists!$C$3:$E$163,3,FALSE)</f>
        <v>Europe</v>
      </c>
      <c r="U33" s="151" t="str">
        <f>VLOOKUP(B33,'INFORM Severity - hidden'!$C$5:$V$170,20,FALSE)</f>
        <v>2021-06-29</v>
      </c>
    </row>
    <row r="34" spans="1:21" x14ac:dyDescent="0.35">
      <c r="A34" s="137" t="str">
        <f t="array" ref="A34">IFERROR(INDEX(Lists!$B$2:$B$153,SMALL(IF(Lists!$H$2:$H$153="Yes",ROW(Lists!$B$2:$B$153)),ROW(30:30))-1,1),"")</f>
        <v>Syrian refugees in Jordan</v>
      </c>
      <c r="B34" s="138" t="str">
        <f>VLOOKUP(A34,Lists!$B$2:$G$153,2,FALSE)</f>
        <v>JOR002</v>
      </c>
      <c r="C34" s="138" t="str">
        <f>VLOOKUP(B34,'INFORM Severity - hidden'!$C$5:$D$160,2,FALSE)</f>
        <v>Jordan</v>
      </c>
      <c r="D34" s="138" t="str">
        <f>VLOOKUP(A34,Lists!$B$2:$G$153,3,FALSE)</f>
        <v>JOR</v>
      </c>
      <c r="E34" s="138" t="str">
        <f>VLOOKUP(A34,Lists!$B$2:$G$153,5,FALSE)</f>
        <v>International displacement</v>
      </c>
      <c r="F34" s="235">
        <f t="shared" si="0"/>
        <v>2.9</v>
      </c>
      <c r="G34" s="142">
        <f t="shared" si="1"/>
        <v>3</v>
      </c>
      <c r="H34" s="142" t="str">
        <f t="shared" si="2"/>
        <v>Medium</v>
      </c>
      <c r="I34" s="236" t="str">
        <f>INDEX(Trends!$D$3:$D$404,MATCH(B34,Trends!$C$3:$C$404,0))</f>
        <v>Decreasing</v>
      </c>
      <c r="J34" s="142" t="str">
        <f>VLOOKUP($B34,Reliability!$A$3:$I$170,9,FALSE)</f>
        <v>High</v>
      </c>
      <c r="K34" s="237">
        <f t="shared" si="3"/>
        <v>2.7</v>
      </c>
      <c r="L34" s="237">
        <f>VLOOKUP($B34,'Impact of the crisis'!$C$6:$N$170,12,FALSE)</f>
        <v>3</v>
      </c>
      <c r="M34" s="237">
        <f>VLOOKUP($B34,'Impact of the crisis'!$C$6:$AB$170,26,FALSE)</f>
        <v>2.6</v>
      </c>
      <c r="N34" s="237">
        <f>VLOOKUP($B34,'Conditions of people affected'!$C$6:$R$170,16,FALSE)</f>
        <v>3.3</v>
      </c>
      <c r="O34" s="237">
        <f>VLOOKUP($B34,'Conditions of people affected'!$C$6:$R$170,9,FALSE)</f>
        <v>3.6</v>
      </c>
      <c r="P34" s="237">
        <f>VLOOKUP($B34,'Conditions of people affected'!$C$6:$R$170,15,FALSE)</f>
        <v>3</v>
      </c>
      <c r="Q34" s="237">
        <f t="shared" si="4"/>
        <v>2.5</v>
      </c>
      <c r="R34" s="237">
        <f>VLOOKUP($B34,'Complexity of the crisis'!$C$6:$AN$170,22,FALSE)</f>
        <v>2.5</v>
      </c>
      <c r="S34" s="238">
        <f>VLOOKUP($B34,'Complexity of the crisis'!$C$6:$AN$170,38,FALSE)</f>
        <v>2.5</v>
      </c>
      <c r="T34" s="141" t="str">
        <f>VLOOKUP(B34,Lists!$C$3:$E$163,3,FALSE)</f>
        <v>Middle east</v>
      </c>
      <c r="U34" s="151" t="str">
        <f>VLOOKUP(B34,'INFORM Severity - hidden'!$C$5:$V$170,20,FALSE)</f>
        <v>2021-06-29</v>
      </c>
    </row>
    <row r="35" spans="1:21" x14ac:dyDescent="0.35">
      <c r="A35" s="137" t="str">
        <f t="array" ref="A35">IFERROR(INDEX(Lists!$B$2:$B$153,SMALL(IF(Lists!$H$2:$H$153="Yes",ROW(Lists!$B$2:$B$153)),ROW(31:31))-1,1),"")</f>
        <v>Refugee situation in Kenya</v>
      </c>
      <c r="B35" s="138" t="str">
        <f>VLOOKUP(A35,Lists!$B$2:$G$153,2,FALSE)</f>
        <v>KEN002</v>
      </c>
      <c r="C35" s="138" t="str">
        <f>VLOOKUP(B35,'INFORM Severity - hidden'!$C$5:$D$160,2,FALSE)</f>
        <v>Kenya</v>
      </c>
      <c r="D35" s="138" t="str">
        <f>VLOOKUP(A35,Lists!$B$2:$G$153,3,FALSE)</f>
        <v>KEN</v>
      </c>
      <c r="E35" s="138" t="str">
        <f>VLOOKUP(A35,Lists!$B$2:$G$153,5,FALSE)</f>
        <v>International displacement</v>
      </c>
      <c r="F35" s="235">
        <f t="shared" si="0"/>
        <v>2.7</v>
      </c>
      <c r="G35" s="142">
        <f t="shared" si="1"/>
        <v>3</v>
      </c>
      <c r="H35" s="142" t="str">
        <f t="shared" si="2"/>
        <v>Medium</v>
      </c>
      <c r="I35" s="236" t="str">
        <f>INDEX(Trends!$D$3:$D$404,MATCH(B35,Trends!$C$3:$C$404,0))</f>
        <v>Stable</v>
      </c>
      <c r="J35" s="142" t="str">
        <f>VLOOKUP($B35,Reliability!$A$3:$I$170,9,FALSE)</f>
        <v>Medium</v>
      </c>
      <c r="K35" s="237">
        <f t="shared" si="3"/>
        <v>2.9</v>
      </c>
      <c r="L35" s="237">
        <f>VLOOKUP($B35,'Impact of the crisis'!$C$6:$N$170,12,FALSE)</f>
        <v>1.9</v>
      </c>
      <c r="M35" s="237">
        <f>VLOOKUP($B35,'Impact of the crisis'!$C$6:$AB$170,26,FALSE)</f>
        <v>3.3</v>
      </c>
      <c r="N35" s="237">
        <f>VLOOKUP($B35,'Conditions of people affected'!$C$6:$R$170,16,FALSE)</f>
        <v>2.95</v>
      </c>
      <c r="O35" s="237">
        <f>VLOOKUP($B35,'Conditions of people affected'!$C$6:$R$170,9,FALSE)</f>
        <v>2.9</v>
      </c>
      <c r="P35" s="237">
        <f>VLOOKUP($B35,'Conditions of people affected'!$C$6:$R$170,15,FALSE)</f>
        <v>3</v>
      </c>
      <c r="Q35" s="237">
        <f t="shared" si="4"/>
        <v>2.1</v>
      </c>
      <c r="R35" s="237">
        <f>VLOOKUP($B35,'Complexity of the crisis'!$C$6:$AN$170,22,FALSE)</f>
        <v>2.9</v>
      </c>
      <c r="S35" s="238">
        <f>VLOOKUP($B35,'Complexity of the crisis'!$C$6:$AN$170,38,FALSE)</f>
        <v>1</v>
      </c>
      <c r="T35" s="141" t="str">
        <f>VLOOKUP(B35,Lists!$C$3:$E$163,3,FALSE)</f>
        <v>Africa</v>
      </c>
      <c r="U35" s="151" t="str">
        <f>VLOOKUP(B35,'INFORM Severity - hidden'!$C$5:$V$170,20,FALSE)</f>
        <v>2021-02-26</v>
      </c>
    </row>
    <row r="36" spans="1:21" x14ac:dyDescent="0.35">
      <c r="A36" s="137" t="str">
        <f t="array" ref="A36">IFERROR(INDEX(Lists!$B$2:$B$153,SMALL(IF(Lists!$H$2:$H$153="Yes",ROW(Lists!$B$2:$B$153)),ROW(32:32))-1,1),"")</f>
        <v>Socioeconomic crisis in Lebanon</v>
      </c>
      <c r="B36" s="138" t="str">
        <f>VLOOKUP(A36,Lists!$B$2:$G$153,2,FALSE)</f>
        <v>LBN004</v>
      </c>
      <c r="C36" s="138" t="str">
        <f>VLOOKUP(B36,'INFORM Severity - hidden'!$C$5:$D$160,2,FALSE)</f>
        <v>Lebanon</v>
      </c>
      <c r="D36" s="138" t="str">
        <f>VLOOKUP(A36,Lists!$B$2:$G$153,3,FALSE)</f>
        <v>LBN</v>
      </c>
      <c r="E36" s="138" t="str">
        <f>VLOOKUP(A36,Lists!$B$2:$G$153,5,FALSE)</f>
        <v>Political and economic crisis</v>
      </c>
      <c r="F36" s="235">
        <f t="shared" si="0"/>
        <v>3.7</v>
      </c>
      <c r="G36" s="142">
        <f t="shared" si="1"/>
        <v>4</v>
      </c>
      <c r="H36" s="142" t="str">
        <f t="shared" si="2"/>
        <v>High</v>
      </c>
      <c r="I36" s="236" t="str">
        <f>INDEX(Trends!$D$3:$D$404,MATCH(B36,Trends!$C$3:$C$404,0))</f>
        <v>Increasing</v>
      </c>
      <c r="J36" s="142" t="str">
        <f>VLOOKUP($B36,Reliability!$A$3:$I$170,9,FALSE)</f>
        <v>High</v>
      </c>
      <c r="K36" s="237">
        <f t="shared" si="3"/>
        <v>3.3</v>
      </c>
      <c r="L36" s="237">
        <f>VLOOKUP($B36,'Impact of the crisis'!$C$6:$N$170,12,FALSE)</f>
        <v>3.6</v>
      </c>
      <c r="M36" s="237">
        <f>VLOOKUP($B36,'Impact of the crisis'!$C$6:$AB$170,26,FALSE)</f>
        <v>3.2</v>
      </c>
      <c r="N36" s="237">
        <f>VLOOKUP($B36,'Conditions of people affected'!$C$6:$R$170,16,FALSE)</f>
        <v>4.25</v>
      </c>
      <c r="O36" s="237">
        <f>VLOOKUP($B36,'Conditions of people affected'!$C$6:$R$170,9,FALSE)</f>
        <v>4.5</v>
      </c>
      <c r="P36" s="237">
        <f>VLOOKUP($B36,'Conditions of people affected'!$C$6:$R$170,15,FALSE)</f>
        <v>4</v>
      </c>
      <c r="Q36" s="237">
        <f t="shared" si="4"/>
        <v>2.9</v>
      </c>
      <c r="R36" s="237">
        <f>VLOOKUP($B36,'Complexity of the crisis'!$C$6:$AN$170,22,FALSE)</f>
        <v>2.8</v>
      </c>
      <c r="S36" s="238">
        <f>VLOOKUP($B36,'Complexity of the crisis'!$C$6:$AN$170,38,FALSE)</f>
        <v>3</v>
      </c>
      <c r="T36" s="141" t="str">
        <f>VLOOKUP(B36,Lists!$C$3:$E$163,3,FALSE)</f>
        <v>Middle east</v>
      </c>
      <c r="U36" s="151" t="str">
        <f>VLOOKUP(B36,'INFORM Severity - hidden'!$C$5:$V$170,20,FALSE)</f>
        <v>2021-06-29</v>
      </c>
    </row>
    <row r="37" spans="1:21" x14ac:dyDescent="0.35">
      <c r="A37" s="137" t="str">
        <f t="array" ref="A37">IFERROR(INDEX(Lists!$B$2:$B$153,SMALL(IF(Lists!$H$2:$H$153="Yes",ROW(Lists!$B$2:$B$153)),ROW(33:33))-1,1),"")</f>
        <v>Complex crisis in Libya</v>
      </c>
      <c r="B37" s="138" t="str">
        <f>VLOOKUP(A37,Lists!$B$2:$G$153,2,FALSE)</f>
        <v>LBY001</v>
      </c>
      <c r="C37" s="138" t="str">
        <f>VLOOKUP(B37,'INFORM Severity - hidden'!$C$5:$D$160,2,FALSE)</f>
        <v>Libya</v>
      </c>
      <c r="D37" s="138" t="str">
        <f>VLOOKUP(A37,Lists!$B$2:$G$153,3,FALSE)</f>
        <v>LBY</v>
      </c>
      <c r="E37" s="138" t="str">
        <f>VLOOKUP(A37,Lists!$B$2:$G$153,5,FALSE)</f>
        <v>Multiple crises country</v>
      </c>
      <c r="F37" s="235">
        <f t="shared" ref="F37:F68" si="5">IF(OR(N37="x",K37="x"),"x",ROUND((5-GEOMEAN(((5-K37)/5*4+1),((5-N37)/5*4+1),((5-N37)/5*4+1)))/4*3.5+Q37*0.3,1))</f>
        <v>4</v>
      </c>
      <c r="G37" s="142">
        <f t="shared" ref="G37:G68" si="6">IF(F37="x","x",ROUNDUP(F37,0))</f>
        <v>4</v>
      </c>
      <c r="H37" s="142" t="str">
        <f t="shared" ref="H37:H68" si="7">IF(N37="x","x",IF(K37="x","x",(IF(G37=5,"Very High",IF(G37=4,"High",IF(G37=3,"Medium",IF(G37=2,"Low","Very Low")))))))</f>
        <v>High</v>
      </c>
      <c r="I37" s="236" t="str">
        <f>INDEX(Trends!$D$3:$D$404,MATCH(B37,Trends!$C$3:$C$404,0))</f>
        <v>Decreasing</v>
      </c>
      <c r="J37" s="142" t="str">
        <f>VLOOKUP($B37,Reliability!$A$3:$I$170,9,FALSE)</f>
        <v>High</v>
      </c>
      <c r="K37" s="237">
        <f t="shared" ref="K37:K68" si="8">IF(OR(M37="x",L37="x"),"x",ROUND((5-GEOMEAN(((5-L37)/5*4+1),((5-M37)/5*4+1),((5-M37)/5*4+1)))/4*5,1))</f>
        <v>4</v>
      </c>
      <c r="L37" s="237">
        <f>VLOOKUP($B37,'Impact of the crisis'!$C$6:$N$170,12,FALSE)</f>
        <v>4.5999999999999996</v>
      </c>
      <c r="M37" s="237">
        <f>VLOOKUP($B37,'Impact of the crisis'!$C$6:$AB$170,26,FALSE)</f>
        <v>3.7</v>
      </c>
      <c r="N37" s="237">
        <f>VLOOKUP($B37,'Conditions of people affected'!$C$6:$R$170,16,FALSE)</f>
        <v>3.75</v>
      </c>
      <c r="O37" s="237">
        <f>VLOOKUP($B37,'Conditions of people affected'!$C$6:$R$170,9,FALSE)</f>
        <v>3.5</v>
      </c>
      <c r="P37" s="237">
        <f>VLOOKUP($B37,'Conditions of people affected'!$C$6:$R$170,15,FALSE)</f>
        <v>4</v>
      </c>
      <c r="Q37" s="237">
        <f t="shared" ref="Q37:Q68" si="9">IF(OR(S37="x",R37="x"),R37,ROUND((5-GEOMEAN(((5-R37)/5*4+1),((5-S37)/5*4+1)))/4*5,1))</f>
        <v>4.4000000000000004</v>
      </c>
      <c r="R37" s="237">
        <f>VLOOKUP($B37,'Complexity of the crisis'!$C$6:$AN$170,22,FALSE)</f>
        <v>3.6</v>
      </c>
      <c r="S37" s="238">
        <f>VLOOKUP($B37,'Complexity of the crisis'!$C$6:$AN$170,38,FALSE)</f>
        <v>5</v>
      </c>
      <c r="T37" s="141" t="str">
        <f>VLOOKUP(B37,Lists!$C$3:$E$163,3,FALSE)</f>
        <v>Africa</v>
      </c>
      <c r="U37" s="151" t="str">
        <f>VLOOKUP(B37,'INFORM Severity - hidden'!$C$5:$V$170,20,FALSE)</f>
        <v>2021-04-26</v>
      </c>
    </row>
    <row r="38" spans="1:21" x14ac:dyDescent="0.35">
      <c r="A38" s="137" t="str">
        <f t="array" ref="A38">IFERROR(INDEX(Lists!$B$2:$B$153,SMALL(IF(Lists!$H$2:$H$153="Yes",ROW(Lists!$B$2:$B$153)),ROW(34:34))-1,1),"")</f>
        <v>Drought in Lesotho</v>
      </c>
      <c r="B38" s="138" t="str">
        <f>VLOOKUP(A38,Lists!$B$2:$G$153,2,FALSE)</f>
        <v>LSO002</v>
      </c>
      <c r="C38" s="138" t="str">
        <f>VLOOKUP(B38,'INFORM Severity - hidden'!$C$5:$D$160,2,FALSE)</f>
        <v>Lesotho</v>
      </c>
      <c r="D38" s="138" t="str">
        <f>VLOOKUP(A38,Lists!$B$2:$G$153,3,FALSE)</f>
        <v>LSO</v>
      </c>
      <c r="E38" s="138" t="str">
        <f>VLOOKUP(A38,Lists!$B$2:$G$153,5,FALSE)</f>
        <v>Drought</v>
      </c>
      <c r="F38" s="235">
        <f t="shared" si="5"/>
        <v>2.5</v>
      </c>
      <c r="G38" s="142">
        <f t="shared" si="6"/>
        <v>3</v>
      </c>
      <c r="H38" s="142" t="str">
        <f t="shared" si="7"/>
        <v>Medium</v>
      </c>
      <c r="I38" s="236" t="str">
        <f>INDEX(Trends!$D$3:$D$404,MATCH(B38,Trends!$C$3:$C$404,0))</f>
        <v>Stable</v>
      </c>
      <c r="J38" s="142" t="str">
        <f>VLOOKUP($B38,Reliability!$A$3:$I$170,9,FALSE)</f>
        <v>Medium</v>
      </c>
      <c r="K38" s="237">
        <f t="shared" si="8"/>
        <v>2.2000000000000002</v>
      </c>
      <c r="L38" s="237">
        <f>VLOOKUP($B38,'Impact of the crisis'!$C$6:$N$170,12,FALSE)</f>
        <v>3</v>
      </c>
      <c r="M38" s="237">
        <f>VLOOKUP($B38,'Impact of the crisis'!$C$6:$AB$170,26,FALSE)</f>
        <v>1.8</v>
      </c>
      <c r="N38" s="237">
        <f>VLOOKUP($B38,'Conditions of people affected'!$C$6:$R$170,16,FALSE)</f>
        <v>3.45</v>
      </c>
      <c r="O38" s="237">
        <f>VLOOKUP($B38,'Conditions of people affected'!$C$6:$R$170,9,FALSE)</f>
        <v>2.9</v>
      </c>
      <c r="P38" s="237">
        <f>VLOOKUP($B38,'Conditions of people affected'!$C$6:$R$170,15,FALSE)</f>
        <v>4</v>
      </c>
      <c r="Q38" s="237">
        <f t="shared" si="9"/>
        <v>1.2</v>
      </c>
      <c r="R38" s="237">
        <f>VLOOKUP($B38,'Complexity of the crisis'!$C$6:$AN$170,22,FALSE)</f>
        <v>1.4</v>
      </c>
      <c r="S38" s="238">
        <f>VLOOKUP($B38,'Complexity of the crisis'!$C$6:$AN$170,38,FALSE)</f>
        <v>1</v>
      </c>
      <c r="T38" s="141" t="str">
        <f>VLOOKUP(B38,Lists!$C$3:$E$163,3,FALSE)</f>
        <v>Africa</v>
      </c>
      <c r="U38" s="151" t="str">
        <f>VLOOKUP(B38,'INFORM Severity - hidden'!$C$5:$V$170,20,FALSE)</f>
        <v>2020-11-26</v>
      </c>
    </row>
    <row r="39" spans="1:21" x14ac:dyDescent="0.35">
      <c r="A39" s="137" t="str">
        <f t="array" ref="A39">IFERROR(INDEX(Lists!$B$2:$B$153,SMALL(IF(Lists!$H$2:$H$153="Yes",ROW(Lists!$B$2:$B$153)),ROW(35:35))-1,1),"")</f>
        <v>Mixed migration flows in Morocco</v>
      </c>
      <c r="B39" s="138" t="str">
        <f>VLOOKUP(A39,Lists!$B$2:$G$153,2,FALSE)</f>
        <v>MAR002</v>
      </c>
      <c r="C39" s="138" t="str">
        <f>VLOOKUP(B39,'INFORM Severity - hidden'!$C$5:$D$160,2,FALSE)</f>
        <v>Morocco</v>
      </c>
      <c r="D39" s="138" t="str">
        <f>VLOOKUP(A39,Lists!$B$2:$G$153,3,FALSE)</f>
        <v>MAR</v>
      </c>
      <c r="E39" s="138" t="str">
        <f>VLOOKUP(A39,Lists!$B$2:$G$153,5,FALSE)</f>
        <v>International displacement</v>
      </c>
      <c r="F39" s="235" t="str">
        <f t="shared" si="5"/>
        <v>x</v>
      </c>
      <c r="G39" s="142" t="str">
        <f t="shared" si="6"/>
        <v>x</v>
      </c>
      <c r="H39" s="142" t="str">
        <f t="shared" si="7"/>
        <v>x</v>
      </c>
      <c r="I39" s="236" t="str">
        <f>INDEX(Trends!$D$3:$D$404,MATCH(B39,Trends!$C$3:$C$404,0))</f>
        <v>-</v>
      </c>
      <c r="J39" s="142" t="str">
        <f>VLOOKUP($B39,Reliability!$A$3:$I$170,9,FALSE)</f>
        <v>Very Low</v>
      </c>
      <c r="K39" s="237">
        <f t="shared" si="8"/>
        <v>3.8</v>
      </c>
      <c r="L39" s="237">
        <f>VLOOKUP($B39,'Impact of the crisis'!$C$6:$N$170,12,FALSE)</f>
        <v>4.8</v>
      </c>
      <c r="M39" s="237">
        <f>VLOOKUP($B39,'Impact of the crisis'!$C$6:$AB$170,26,FALSE)</f>
        <v>3</v>
      </c>
      <c r="N39" s="237" t="str">
        <f>VLOOKUP($B39,'Conditions of people affected'!$C$6:$R$170,16,FALSE)</f>
        <v>x</v>
      </c>
      <c r="O39" s="237" t="str">
        <f>VLOOKUP($B39,'Conditions of people affected'!$C$6:$R$170,9,FALSE)</f>
        <v>x</v>
      </c>
      <c r="P39" s="237" t="str">
        <f>VLOOKUP($B39,'Conditions of people affected'!$C$6:$R$170,15,FALSE)</f>
        <v>x</v>
      </c>
      <c r="Q39" s="237">
        <f t="shared" si="9"/>
        <v>2.2000000000000002</v>
      </c>
      <c r="R39" s="237">
        <f>VLOOKUP($B39,'Complexity of the crisis'!$C$6:$AN$170,22,FALSE)</f>
        <v>3.1</v>
      </c>
      <c r="S39" s="238">
        <f>VLOOKUP($B39,'Complexity of the crisis'!$C$6:$AN$170,38,FALSE)</f>
        <v>1</v>
      </c>
      <c r="T39" s="141" t="str">
        <f>VLOOKUP(B39,Lists!$C$3:$E$163,3,FALSE)</f>
        <v>Africa</v>
      </c>
      <c r="U39" s="151" t="str">
        <f>VLOOKUP(B39,'INFORM Severity - hidden'!$C$5:$V$170,20,FALSE)</f>
        <v>2021-06-28</v>
      </c>
    </row>
    <row r="40" spans="1:21" x14ac:dyDescent="0.35">
      <c r="A40" s="137" t="str">
        <f t="array" ref="A40">IFERROR(INDEX(Lists!$B$2:$B$153,SMALL(IF(Lists!$H$2:$H$153="Yes",ROW(Lists!$B$2:$B$153)),ROW(36:36))-1,1),"")</f>
        <v>Drought in Madagascar</v>
      </c>
      <c r="B40" s="138" t="str">
        <f>VLOOKUP(A40,Lists!$B$2:$G$153,2,FALSE)</f>
        <v>MDG002</v>
      </c>
      <c r="C40" s="138" t="str">
        <f>VLOOKUP(B40,'INFORM Severity - hidden'!$C$5:$D$160,2,FALSE)</f>
        <v>Madagascar</v>
      </c>
      <c r="D40" s="138" t="str">
        <f>VLOOKUP(A40,Lists!$B$2:$G$153,3,FALSE)</f>
        <v>MDG</v>
      </c>
      <c r="E40" s="138" t="str">
        <f>VLOOKUP(A40,Lists!$B$2:$G$153,5,FALSE)</f>
        <v>Drought</v>
      </c>
      <c r="F40" s="235">
        <f t="shared" si="5"/>
        <v>3</v>
      </c>
      <c r="G40" s="142">
        <f t="shared" si="6"/>
        <v>3</v>
      </c>
      <c r="H40" s="142" t="str">
        <f t="shared" si="7"/>
        <v>Medium</v>
      </c>
      <c r="I40" s="236" t="str">
        <f>INDEX(Trends!$D$3:$D$404,MATCH(B40,Trends!$C$3:$C$404,0))</f>
        <v>Stable</v>
      </c>
      <c r="J40" s="142" t="str">
        <f>VLOOKUP($B40,Reliability!$A$3:$I$170,9,FALSE)</f>
        <v>Medium</v>
      </c>
      <c r="K40" s="237">
        <f t="shared" si="8"/>
        <v>3</v>
      </c>
      <c r="L40" s="237">
        <f>VLOOKUP($B40,'Impact of the crisis'!$C$6:$N$170,12,FALSE)</f>
        <v>1.6</v>
      </c>
      <c r="M40" s="237">
        <f>VLOOKUP($B40,'Impact of the crisis'!$C$6:$AB$170,26,FALSE)</f>
        <v>3.55</v>
      </c>
      <c r="N40" s="237">
        <f>VLOOKUP($B40,'Conditions of people affected'!$C$6:$R$170,16,FALSE)</f>
        <v>3.8</v>
      </c>
      <c r="O40" s="237">
        <f>VLOOKUP($B40,'Conditions of people affected'!$C$6:$R$170,9,FALSE)</f>
        <v>3.6</v>
      </c>
      <c r="P40" s="237">
        <f>VLOOKUP($B40,'Conditions of people affected'!$C$6:$R$170,15,FALSE)</f>
        <v>4</v>
      </c>
      <c r="Q40" s="237">
        <f t="shared" si="9"/>
        <v>1.7</v>
      </c>
      <c r="R40" s="237">
        <f>VLOOKUP($B40,'Complexity of the crisis'!$C$6:$AN$170,22,FALSE)</f>
        <v>2.2999999999999998</v>
      </c>
      <c r="S40" s="238">
        <f>VLOOKUP($B40,'Complexity of the crisis'!$C$6:$AN$170,38,FALSE)</f>
        <v>1</v>
      </c>
      <c r="T40" s="141" t="str">
        <f>VLOOKUP(B40,Lists!$C$3:$E$163,3,FALSE)</f>
        <v>Africa</v>
      </c>
      <c r="U40" s="151" t="str">
        <f>VLOOKUP(B40,'INFORM Severity - hidden'!$C$5:$V$170,20,FALSE)</f>
        <v>2021-01-29</v>
      </c>
    </row>
    <row r="41" spans="1:21" x14ac:dyDescent="0.35">
      <c r="A41" s="137" t="str">
        <f t="array" ref="A41">IFERROR(INDEX(Lists!$B$2:$B$153,SMALL(IF(Lists!$H$2:$H$153="Yes",ROW(Lists!$B$2:$B$153)),ROW(37:37))-1,1),"")</f>
        <v>Multiple crisis in Mexico</v>
      </c>
      <c r="B41" s="138" t="str">
        <f>VLOOKUP(A41,Lists!$B$2:$G$153,2,FALSE)</f>
        <v>MEX001</v>
      </c>
      <c r="C41" s="138" t="str">
        <f>VLOOKUP(B41,'INFORM Severity - hidden'!$C$5:$D$160,2,FALSE)</f>
        <v>Mexico</v>
      </c>
      <c r="D41" s="138" t="str">
        <f>VLOOKUP(A41,Lists!$B$2:$G$153,3,FALSE)</f>
        <v>MEX</v>
      </c>
      <c r="E41" s="138" t="str">
        <f>VLOOKUP(A41,Lists!$B$2:$G$153,5,FALSE)</f>
        <v>Multiple crises country</v>
      </c>
      <c r="F41" s="235" t="str">
        <f t="shared" si="5"/>
        <v>x</v>
      </c>
      <c r="G41" s="142" t="str">
        <f t="shared" si="6"/>
        <v>x</v>
      </c>
      <c r="H41" s="142" t="str">
        <f t="shared" si="7"/>
        <v>x</v>
      </c>
      <c r="I41" s="236" t="str">
        <f>INDEX(Trends!$D$3:$D$404,MATCH(B41,Trends!$C$3:$C$404,0))</f>
        <v>-</v>
      </c>
      <c r="J41" s="142" t="str">
        <f>VLOOKUP($B41,Reliability!$A$3:$I$170,9,FALSE)</f>
        <v>Very Low</v>
      </c>
      <c r="K41" s="237">
        <f t="shared" si="8"/>
        <v>4.5999999999999996</v>
      </c>
      <c r="L41" s="237">
        <f>VLOOKUP($B41,'Impact of the crisis'!$C$6:$N$170,12,FALSE)</f>
        <v>4.5999999999999996</v>
      </c>
      <c r="M41" s="237">
        <f>VLOOKUP($B41,'Impact of the crisis'!$C$6:$AB$170,26,FALSE)</f>
        <v>4.5999999999999996</v>
      </c>
      <c r="N41" s="237" t="str">
        <f>VLOOKUP($B41,'Conditions of people affected'!$C$6:$R$170,16,FALSE)</f>
        <v>x</v>
      </c>
      <c r="O41" s="237" t="str">
        <f>VLOOKUP($B41,'Conditions of people affected'!$C$6:$R$170,9,FALSE)</f>
        <v>x</v>
      </c>
      <c r="P41" s="237" t="str">
        <f>VLOOKUP($B41,'Conditions of people affected'!$C$6:$R$170,15,FALSE)</f>
        <v>x</v>
      </c>
      <c r="Q41" s="237">
        <f t="shared" si="9"/>
        <v>3.1</v>
      </c>
      <c r="R41" s="237">
        <f>VLOOKUP($B41,'Complexity of the crisis'!$C$6:$AN$170,22,FALSE)</f>
        <v>3.2</v>
      </c>
      <c r="S41" s="238">
        <f>VLOOKUP($B41,'Complexity of the crisis'!$C$6:$AN$170,38,FALSE)</f>
        <v>3</v>
      </c>
      <c r="T41" s="141" t="str">
        <f>VLOOKUP(B41,Lists!$C$3:$E$163,3,FALSE)</f>
        <v>Americas</v>
      </c>
      <c r="U41" s="151" t="str">
        <f>VLOOKUP(B41,'INFORM Severity - hidden'!$C$5:$V$170,20,FALSE)</f>
        <v>2021-01-28</v>
      </c>
    </row>
    <row r="42" spans="1:21" x14ac:dyDescent="0.35">
      <c r="A42" s="137" t="str">
        <f t="array" ref="A42">IFERROR(INDEX(Lists!$B$2:$B$153,SMALL(IF(Lists!$H$2:$H$153="Yes",ROW(Lists!$B$2:$B$153)),ROW(38:38))-1,1),"")</f>
        <v>Complex crisis in Mali</v>
      </c>
      <c r="B42" s="138" t="str">
        <f>VLOOKUP(A42,Lists!$B$2:$G$153,2,FALSE)</f>
        <v>MLI001</v>
      </c>
      <c r="C42" s="138" t="str">
        <f>VLOOKUP(B42,'INFORM Severity - hidden'!$C$5:$D$160,2,FALSE)</f>
        <v>Mali</v>
      </c>
      <c r="D42" s="138" t="str">
        <f>VLOOKUP(A42,Lists!$B$2:$G$153,3,FALSE)</f>
        <v>MLI</v>
      </c>
      <c r="E42" s="138" t="str">
        <f>VLOOKUP(A42,Lists!$B$2:$G$153,5,FALSE)</f>
        <v>Complex crisis</v>
      </c>
      <c r="F42" s="235">
        <f t="shared" si="5"/>
        <v>4.0999999999999996</v>
      </c>
      <c r="G42" s="142">
        <f t="shared" si="6"/>
        <v>5</v>
      </c>
      <c r="H42" s="142" t="str">
        <f t="shared" si="7"/>
        <v>Very High</v>
      </c>
      <c r="I42" s="236" t="str">
        <f>INDEX(Trends!$D$3:$D$404,MATCH(B42,Trends!$C$3:$C$404,0))</f>
        <v>Increasing</v>
      </c>
      <c r="J42" s="142" t="str">
        <f>VLOOKUP($B42,Reliability!$A$3:$I$170,9,FALSE)</f>
        <v>High</v>
      </c>
      <c r="K42" s="237">
        <f t="shared" si="8"/>
        <v>4.0999999999999996</v>
      </c>
      <c r="L42" s="237">
        <f>VLOOKUP($B42,'Impact of the crisis'!$C$6:$N$170,12,FALSE)</f>
        <v>4.9000000000000004</v>
      </c>
      <c r="M42" s="237">
        <f>VLOOKUP($B42,'Impact of the crisis'!$C$6:$AB$170,26,FALSE)</f>
        <v>3.6</v>
      </c>
      <c r="N42" s="237">
        <f>VLOOKUP($B42,'Conditions of people affected'!$C$6:$R$170,16,FALSE)</f>
        <v>4.3</v>
      </c>
      <c r="O42" s="237">
        <f>VLOOKUP($B42,'Conditions of people affected'!$C$6:$R$170,9,FALSE)</f>
        <v>4.5999999999999996</v>
      </c>
      <c r="P42" s="237">
        <f>VLOOKUP($B42,'Conditions of people affected'!$C$6:$R$170,15,FALSE)</f>
        <v>4</v>
      </c>
      <c r="Q42" s="237">
        <f t="shared" si="9"/>
        <v>3.9</v>
      </c>
      <c r="R42" s="237">
        <f>VLOOKUP($B42,'Complexity of the crisis'!$C$6:$AN$170,22,FALSE)</f>
        <v>3.1</v>
      </c>
      <c r="S42" s="238">
        <f>VLOOKUP($B42,'Complexity of the crisis'!$C$6:$AN$170,38,FALSE)</f>
        <v>4.5</v>
      </c>
      <c r="T42" s="141" t="str">
        <f>VLOOKUP(B42,Lists!$C$3:$E$163,3,FALSE)</f>
        <v>Africa</v>
      </c>
      <c r="U42" s="151" t="str">
        <f>VLOOKUP(B42,'INFORM Severity - hidden'!$C$5:$V$170,20,FALSE)</f>
        <v>2021-03-26</v>
      </c>
    </row>
    <row r="43" spans="1:21" x14ac:dyDescent="0.35">
      <c r="A43" s="137" t="str">
        <f t="array" ref="A43">IFERROR(INDEX(Lists!$B$2:$B$153,SMALL(IF(Lists!$H$2:$H$153="Yes",ROW(Lists!$B$2:$B$153)),ROW(39:39))-1,1),"")</f>
        <v>Multiple crises in Myanmar</v>
      </c>
      <c r="B43" s="138" t="str">
        <f>VLOOKUP(A43,Lists!$B$2:$G$153,2,FALSE)</f>
        <v>MMR001</v>
      </c>
      <c r="C43" s="138" t="str">
        <f>VLOOKUP(B43,'INFORM Severity - hidden'!$C$5:$D$160,2,FALSE)</f>
        <v>Myanmar</v>
      </c>
      <c r="D43" s="138" t="str">
        <f>VLOOKUP(A43,Lists!$B$2:$G$153,3,FALSE)</f>
        <v>MMR</v>
      </c>
      <c r="E43" s="138" t="str">
        <f>VLOOKUP(A43,Lists!$B$2:$G$153,5,FALSE)</f>
        <v>Multiple crises country</v>
      </c>
      <c r="F43" s="235">
        <f t="shared" si="5"/>
        <v>3.7</v>
      </c>
      <c r="G43" s="142">
        <f t="shared" si="6"/>
        <v>4</v>
      </c>
      <c r="H43" s="142" t="str">
        <f t="shared" si="7"/>
        <v>High</v>
      </c>
      <c r="I43" s="236" t="str">
        <f>INDEX(Trends!$D$3:$D$404,MATCH(B43,Trends!$C$3:$C$404,0))</f>
        <v>Increasing</v>
      </c>
      <c r="J43" s="142" t="str">
        <f>VLOOKUP($B43,Reliability!$A$3:$I$170,9,FALSE)</f>
        <v>High</v>
      </c>
      <c r="K43" s="237">
        <f t="shared" si="8"/>
        <v>3.9</v>
      </c>
      <c r="L43" s="237">
        <f>VLOOKUP($B43,'Impact of the crisis'!$C$6:$N$170,12,FALSE)</f>
        <v>4</v>
      </c>
      <c r="M43" s="237">
        <f>VLOOKUP($B43,'Impact of the crisis'!$C$6:$AB$170,26,FALSE)</f>
        <v>3.9</v>
      </c>
      <c r="N43" s="237">
        <f>VLOOKUP($B43,'Conditions of people affected'!$C$6:$R$170,16,FALSE)</f>
        <v>3.35</v>
      </c>
      <c r="O43" s="237">
        <f>VLOOKUP($B43,'Conditions of people affected'!$C$6:$R$170,9,FALSE)</f>
        <v>3.7</v>
      </c>
      <c r="P43" s="237">
        <f>VLOOKUP($B43,'Conditions of people affected'!$C$6:$R$170,15,FALSE)</f>
        <v>3</v>
      </c>
      <c r="Q43" s="237">
        <f t="shared" si="9"/>
        <v>3.9</v>
      </c>
      <c r="R43" s="237">
        <f>VLOOKUP($B43,'Complexity of the crisis'!$C$6:$AN$170,22,FALSE)</f>
        <v>3.7</v>
      </c>
      <c r="S43" s="238">
        <f>VLOOKUP($B43,'Complexity of the crisis'!$C$6:$AN$170,38,FALSE)</f>
        <v>4</v>
      </c>
      <c r="T43" s="141" t="str">
        <f>VLOOKUP(B43,Lists!$C$3:$E$163,3,FALSE)</f>
        <v>Asia</v>
      </c>
      <c r="U43" s="151" t="str">
        <f>VLOOKUP(B43,'INFORM Severity - hidden'!$C$5:$V$170,20,FALSE)</f>
        <v>2021-06-28</v>
      </c>
    </row>
    <row r="44" spans="1:21" x14ac:dyDescent="0.35">
      <c r="A44" s="137" t="str">
        <f t="array" ref="A44">IFERROR(INDEX(Lists!$B$2:$B$153,SMALL(IF(Lists!$H$2:$H$153="Yes",ROW(Lists!$B$2:$B$153)),ROW(40:40))-1,1),"")</f>
        <v>Complex crisis in Mozambique</v>
      </c>
      <c r="B44" s="138" t="str">
        <f>VLOOKUP(A44,Lists!$B$2:$G$153,2,FALSE)</f>
        <v>MOZ001</v>
      </c>
      <c r="C44" s="138" t="str">
        <f>VLOOKUP(B44,'INFORM Severity - hidden'!$C$5:$D$160,2,FALSE)</f>
        <v>Mozambique</v>
      </c>
      <c r="D44" s="138" t="str">
        <f>VLOOKUP(A44,Lists!$B$2:$G$153,3,FALSE)</f>
        <v>MOZ</v>
      </c>
      <c r="E44" s="138" t="str">
        <f>VLOOKUP(A44,Lists!$B$2:$G$153,5,FALSE)</f>
        <v>Complex crisis</v>
      </c>
      <c r="F44" s="235">
        <f t="shared" si="5"/>
        <v>3.6</v>
      </c>
      <c r="G44" s="142">
        <f t="shared" si="6"/>
        <v>4</v>
      </c>
      <c r="H44" s="142" t="str">
        <f t="shared" si="7"/>
        <v>High</v>
      </c>
      <c r="I44" s="236" t="str">
        <f>INDEX(Trends!$D$3:$D$404,MATCH(B44,Trends!$C$3:$C$404,0))</f>
        <v>Stable</v>
      </c>
      <c r="J44" s="142" t="str">
        <f>VLOOKUP($B44,Reliability!$A$3:$I$170,9,FALSE)</f>
        <v>High</v>
      </c>
      <c r="K44" s="237">
        <f t="shared" si="8"/>
        <v>4</v>
      </c>
      <c r="L44" s="237">
        <f>VLOOKUP($B44,'Impact of the crisis'!$C$6:$N$170,12,FALSE)</f>
        <v>4.5</v>
      </c>
      <c r="M44" s="237">
        <f>VLOOKUP($B44,'Impact of the crisis'!$C$6:$AB$170,26,FALSE)</f>
        <v>3.7</v>
      </c>
      <c r="N44" s="237">
        <f>VLOOKUP($B44,'Conditions of people affected'!$C$6:$R$170,16,FALSE)</f>
        <v>3.5</v>
      </c>
      <c r="O44" s="237">
        <f>VLOOKUP($B44,'Conditions of people affected'!$C$6:$R$170,9,FALSE)</f>
        <v>4</v>
      </c>
      <c r="P44" s="237">
        <f>VLOOKUP($B44,'Conditions of people affected'!$C$6:$R$170,15,FALSE)</f>
        <v>3</v>
      </c>
      <c r="Q44" s="237">
        <f t="shared" si="9"/>
        <v>3.3</v>
      </c>
      <c r="R44" s="237">
        <f>VLOOKUP($B44,'Complexity of the crisis'!$C$6:$AN$170,22,FALSE)</f>
        <v>3.5</v>
      </c>
      <c r="S44" s="238">
        <f>VLOOKUP($B44,'Complexity of the crisis'!$C$6:$AN$170,38,FALSE)</f>
        <v>3</v>
      </c>
      <c r="T44" s="141" t="str">
        <f>VLOOKUP(B44,Lists!$C$3:$E$163,3,FALSE)</f>
        <v>Africa</v>
      </c>
      <c r="U44" s="151" t="str">
        <f>VLOOKUP(B44,'INFORM Severity - hidden'!$C$5:$V$170,20,FALSE)</f>
        <v>2021-02-26</v>
      </c>
    </row>
    <row r="45" spans="1:21" x14ac:dyDescent="0.35">
      <c r="A45" s="137" t="str">
        <f t="array" ref="A45">IFERROR(INDEX(Lists!$B$2:$B$153,SMALL(IF(Lists!$H$2:$H$153="Yes",ROW(Lists!$B$2:$B$153)),ROW(41:41))-1,1),"")</f>
        <v>Food Security in Mauritania</v>
      </c>
      <c r="B45" s="138" t="str">
        <f>VLOOKUP(A45,Lists!$B$2:$G$153,2,FALSE)</f>
        <v>MRT003</v>
      </c>
      <c r="C45" s="138" t="str">
        <f>VLOOKUP(B45,'INFORM Severity - hidden'!$C$5:$D$160,2,FALSE)</f>
        <v>Mauritania</v>
      </c>
      <c r="D45" s="138" t="str">
        <f>VLOOKUP(A45,Lists!$B$2:$G$153,3,FALSE)</f>
        <v>MRT</v>
      </c>
      <c r="E45" s="138" t="str">
        <f>VLOOKUP(A45,Lists!$B$2:$G$153,5,FALSE)</f>
        <v>Drought</v>
      </c>
      <c r="F45" s="235">
        <f t="shared" si="5"/>
        <v>2.8</v>
      </c>
      <c r="G45" s="142">
        <f t="shared" si="6"/>
        <v>3</v>
      </c>
      <c r="H45" s="142" t="str">
        <f t="shared" si="7"/>
        <v>Medium</v>
      </c>
      <c r="I45" s="236" t="str">
        <f>INDEX(Trends!$D$3:$D$404,MATCH(B45,Trends!$C$3:$C$404,0))</f>
        <v>Stable</v>
      </c>
      <c r="J45" s="142" t="str">
        <f>VLOOKUP($B45,Reliability!$A$3:$I$170,9,FALSE)</f>
        <v>Low</v>
      </c>
      <c r="K45" s="237">
        <f t="shared" si="8"/>
        <v>3.2</v>
      </c>
      <c r="L45" s="237">
        <f>VLOOKUP($B45,'Impact of the crisis'!$C$6:$N$170,12,FALSE)</f>
        <v>4.4000000000000004</v>
      </c>
      <c r="M45" s="237">
        <f>VLOOKUP($B45,'Impact of the crisis'!$C$6:$AB$170,26,FALSE)</f>
        <v>2.2999999999999998</v>
      </c>
      <c r="N45" s="237">
        <f>VLOOKUP($B45,'Conditions of people affected'!$C$6:$R$170,16,FALSE)</f>
        <v>2.9</v>
      </c>
      <c r="O45" s="237">
        <f>VLOOKUP($B45,'Conditions of people affected'!$C$6:$R$170,9,FALSE)</f>
        <v>2.8</v>
      </c>
      <c r="P45" s="237">
        <f>VLOOKUP($B45,'Conditions of people affected'!$C$6:$R$170,15,FALSE)</f>
        <v>3</v>
      </c>
      <c r="Q45" s="237">
        <f t="shared" si="9"/>
        <v>2.2999999999999998</v>
      </c>
      <c r="R45" s="237">
        <f>VLOOKUP($B45,'Complexity of the crisis'!$C$6:$AN$170,22,FALSE)</f>
        <v>2.6</v>
      </c>
      <c r="S45" s="238">
        <f>VLOOKUP($B45,'Complexity of the crisis'!$C$6:$AN$170,38,FALSE)</f>
        <v>2</v>
      </c>
      <c r="T45" s="141" t="str">
        <f>VLOOKUP(B45,Lists!$C$3:$E$163,3,FALSE)</f>
        <v>Africa</v>
      </c>
      <c r="U45" s="151" t="str">
        <f>VLOOKUP(B45,'INFORM Severity - hidden'!$C$5:$V$170,20,FALSE)</f>
        <v>2021-02-11</v>
      </c>
    </row>
    <row r="46" spans="1:21" x14ac:dyDescent="0.35">
      <c r="A46" s="137" t="str">
        <f t="array" ref="A46">IFERROR(INDEX(Lists!$B$2:$B$153,SMALL(IF(Lists!$H$2:$H$153="Yes",ROW(Lists!$B$2:$B$153)),ROW(42:42))-1,1),"")</f>
        <v>Complex crisis in Malawi</v>
      </c>
      <c r="B46" s="138" t="str">
        <f>VLOOKUP(A46,Lists!$B$2:$G$153,2,FALSE)</f>
        <v>MWI002</v>
      </c>
      <c r="C46" s="138" t="str">
        <f>VLOOKUP(B46,'INFORM Severity - hidden'!$C$5:$D$160,2,FALSE)</f>
        <v>Malawi</v>
      </c>
      <c r="D46" s="138" t="str">
        <f>VLOOKUP(A46,Lists!$B$2:$G$153,3,FALSE)</f>
        <v>MWI</v>
      </c>
      <c r="E46" s="138" t="str">
        <f>VLOOKUP(A46,Lists!$B$2:$G$153,5,FALSE)</f>
        <v>Complex crisis</v>
      </c>
      <c r="F46" s="235">
        <f t="shared" si="5"/>
        <v>2.8</v>
      </c>
      <c r="G46" s="142">
        <f t="shared" si="6"/>
        <v>3</v>
      </c>
      <c r="H46" s="142" t="str">
        <f t="shared" si="7"/>
        <v>Medium</v>
      </c>
      <c r="I46" s="236" t="str">
        <f>INDEX(Trends!$D$3:$D$404,MATCH(B46,Trends!$C$3:$C$404,0))</f>
        <v>Stable</v>
      </c>
      <c r="J46" s="142" t="str">
        <f>VLOOKUP($B46,Reliability!$A$3:$I$170,9,FALSE)</f>
        <v>Medium</v>
      </c>
      <c r="K46" s="237">
        <f t="shared" si="8"/>
        <v>3.1</v>
      </c>
      <c r="L46" s="237">
        <f>VLOOKUP($B46,'Impact of the crisis'!$C$6:$N$170,12,FALSE)</f>
        <v>4.3</v>
      </c>
      <c r="M46" s="237">
        <f>VLOOKUP($B46,'Impact of the crisis'!$C$6:$AB$170,26,FALSE)</f>
        <v>2.2000000000000002</v>
      </c>
      <c r="N46" s="237">
        <f>VLOOKUP($B46,'Conditions of people affected'!$C$6:$R$170,16,FALSE)</f>
        <v>3.5</v>
      </c>
      <c r="O46" s="237">
        <f>VLOOKUP($B46,'Conditions of people affected'!$C$6:$R$170,9,FALSE)</f>
        <v>4</v>
      </c>
      <c r="P46" s="237">
        <f>VLOOKUP($B46,'Conditions of people affected'!$C$6:$R$170,15,FALSE)</f>
        <v>3</v>
      </c>
      <c r="Q46" s="237">
        <f t="shared" si="9"/>
        <v>1.5</v>
      </c>
      <c r="R46" s="237">
        <f>VLOOKUP($B46,'Complexity of the crisis'!$C$6:$AN$170,22,FALSE)</f>
        <v>2</v>
      </c>
      <c r="S46" s="238">
        <f>VLOOKUP($B46,'Complexity of the crisis'!$C$6:$AN$170,38,FALSE)</f>
        <v>1</v>
      </c>
      <c r="T46" s="141" t="str">
        <f>VLOOKUP(B46,Lists!$C$3:$E$163,3,FALSE)</f>
        <v>Africa</v>
      </c>
      <c r="U46" s="151" t="str">
        <f>VLOOKUP(B46,'INFORM Severity - hidden'!$C$5:$V$170,20,FALSE)</f>
        <v>2021-01-29</v>
      </c>
    </row>
    <row r="47" spans="1:21" x14ac:dyDescent="0.35">
      <c r="A47" s="137" t="str">
        <f t="array" ref="A47">IFERROR(INDEX(Lists!$B$2:$B$153,SMALL(IF(Lists!$H$2:$H$153="Yes",ROW(Lists!$B$2:$B$153)),ROW(43:43))-1,1),"")</f>
        <v>International Refugees in Malaysia</v>
      </c>
      <c r="B47" s="138" t="str">
        <f>VLOOKUP(A47,Lists!$B$2:$G$153,2,FALSE)</f>
        <v>MYS001</v>
      </c>
      <c r="C47" s="138" t="str">
        <f>VLOOKUP(B47,'INFORM Severity - hidden'!$C$5:$D$160,2,FALSE)</f>
        <v>Malaysia</v>
      </c>
      <c r="D47" s="138" t="str">
        <f>VLOOKUP(A47,Lists!$B$2:$G$153,3,FALSE)</f>
        <v>MYS</v>
      </c>
      <c r="E47" s="138" t="str">
        <f>VLOOKUP(A47,Lists!$B$2:$G$153,5,FALSE)</f>
        <v>International displacement</v>
      </c>
      <c r="F47" s="235">
        <f t="shared" si="5"/>
        <v>1.7</v>
      </c>
      <c r="G47" s="142">
        <f t="shared" si="6"/>
        <v>2</v>
      </c>
      <c r="H47" s="142" t="str">
        <f t="shared" si="7"/>
        <v>Low</v>
      </c>
      <c r="I47" s="236" t="str">
        <f>INDEX(Trends!$D$3:$D$404,MATCH(B47,Trends!$C$3:$C$404,0))</f>
        <v>Stable</v>
      </c>
      <c r="J47" s="142" t="str">
        <f>VLOOKUP($B47,Reliability!$A$3:$I$170,9,FALSE)</f>
        <v>High</v>
      </c>
      <c r="K47" s="237">
        <f t="shared" si="8"/>
        <v>1.5</v>
      </c>
      <c r="L47" s="237">
        <f>VLOOKUP($B47,'Impact of the crisis'!$C$6:$N$170,12,FALSE)</f>
        <v>1</v>
      </c>
      <c r="M47" s="237">
        <f>VLOOKUP($B47,'Impact of the crisis'!$C$6:$AB$170,26,FALSE)</f>
        <v>1.8</v>
      </c>
      <c r="N47" s="237">
        <f>VLOOKUP($B47,'Conditions of people affected'!$C$6:$R$170,16,FALSE)</f>
        <v>1.55</v>
      </c>
      <c r="O47" s="237">
        <f>VLOOKUP($B47,'Conditions of people affected'!$C$6:$R$170,9,FALSE)</f>
        <v>2.1</v>
      </c>
      <c r="P47" s="237">
        <f>VLOOKUP($B47,'Conditions of people affected'!$C$6:$R$170,15,FALSE)</f>
        <v>1</v>
      </c>
      <c r="Q47" s="237">
        <f t="shared" si="9"/>
        <v>2</v>
      </c>
      <c r="R47" s="237">
        <f>VLOOKUP($B47,'Complexity of the crisis'!$C$6:$AN$170,22,FALSE)</f>
        <v>1.9</v>
      </c>
      <c r="S47" s="238">
        <f>VLOOKUP($B47,'Complexity of the crisis'!$C$6:$AN$170,38,FALSE)</f>
        <v>2</v>
      </c>
      <c r="T47" s="141" t="str">
        <f>VLOOKUP(B47,Lists!$C$3:$E$163,3,FALSE)</f>
        <v>Asia</v>
      </c>
      <c r="U47" s="151" t="str">
        <f>VLOOKUP(B47,'INFORM Severity - hidden'!$C$5:$V$170,20,FALSE)</f>
        <v>2021-06-27</v>
      </c>
    </row>
    <row r="48" spans="1:21" x14ac:dyDescent="0.35">
      <c r="A48" s="137" t="str">
        <f t="array" ref="A48">IFERROR(INDEX(Lists!$B$2:$B$153,SMALL(IF(Lists!$H$2:$H$153="Yes",ROW(Lists!$B$2:$B$153)),ROW(44:44))-1,1),"")</f>
        <v>Food Security Crisis in Namibia</v>
      </c>
      <c r="B48" s="138" t="str">
        <f>VLOOKUP(A48,Lists!$B$2:$G$153,2,FALSE)</f>
        <v>NAM002</v>
      </c>
      <c r="C48" s="138" t="str">
        <f>VLOOKUP(B48,'INFORM Severity - hidden'!$C$5:$D$160,2,FALSE)</f>
        <v>Namibia</v>
      </c>
      <c r="D48" s="138" t="str">
        <f>VLOOKUP(A48,Lists!$B$2:$G$153,3,FALSE)</f>
        <v>NAM</v>
      </c>
      <c r="E48" s="138" t="str">
        <f>VLOOKUP(A48,Lists!$B$2:$G$153,5,FALSE)</f>
        <v>Food Security</v>
      </c>
      <c r="F48" s="235">
        <f t="shared" si="5"/>
        <v>2.1</v>
      </c>
      <c r="G48" s="142">
        <f t="shared" si="6"/>
        <v>3</v>
      </c>
      <c r="H48" s="142" t="str">
        <f t="shared" si="7"/>
        <v>Medium</v>
      </c>
      <c r="I48" s="236" t="str">
        <f>INDEX(Trends!$D$3:$D$404,MATCH(B48,Trends!$C$3:$C$404,0))</f>
        <v>Stable</v>
      </c>
      <c r="J48" s="142" t="str">
        <f>VLOOKUP($B48,Reliability!$A$3:$I$170,9,FALSE)</f>
        <v>Low</v>
      </c>
      <c r="K48" s="237">
        <f t="shared" si="8"/>
        <v>1.5</v>
      </c>
      <c r="L48" s="237">
        <f>VLOOKUP($B48,'Impact of the crisis'!$C$6:$N$170,12,FALSE)</f>
        <v>1.6</v>
      </c>
      <c r="M48" s="237">
        <f>VLOOKUP($B48,'Impact of the crisis'!$C$6:$AB$170,26,FALSE)</f>
        <v>1.4</v>
      </c>
      <c r="N48" s="237">
        <f>VLOOKUP($B48,'Conditions of people affected'!$C$6:$R$170,16,FALSE)</f>
        <v>2.85</v>
      </c>
      <c r="O48" s="237">
        <f>VLOOKUP($B48,'Conditions of people affected'!$C$6:$R$170,9,FALSE)</f>
        <v>2.7</v>
      </c>
      <c r="P48" s="237">
        <f>VLOOKUP($B48,'Conditions of people affected'!$C$6:$R$170,15,FALSE)</f>
        <v>3</v>
      </c>
      <c r="Q48" s="237">
        <f t="shared" si="9"/>
        <v>1.3</v>
      </c>
      <c r="R48" s="237">
        <f>VLOOKUP($B48,'Complexity of the crisis'!$C$6:$AN$170,22,FALSE)</f>
        <v>1.5</v>
      </c>
      <c r="S48" s="238">
        <f>VLOOKUP($B48,'Complexity of the crisis'!$C$6:$AN$170,38,FALSE)</f>
        <v>1</v>
      </c>
      <c r="T48" s="141" t="str">
        <f>VLOOKUP(B48,Lists!$C$3:$E$163,3,FALSE)</f>
        <v>Africa</v>
      </c>
      <c r="U48" s="151" t="str">
        <f>VLOOKUP(B48,'INFORM Severity - hidden'!$C$5:$V$170,20,FALSE)</f>
        <v>2020-11-26</v>
      </c>
    </row>
    <row r="49" spans="1:21" x14ac:dyDescent="0.35">
      <c r="A49" s="137" t="str">
        <f t="array" ref="A49">IFERROR(INDEX(Lists!$B$2:$B$153,SMALL(IF(Lists!$H$2:$H$153="Yes",ROW(Lists!$B$2:$B$153)),ROW(45:45))-1,1),"")</f>
        <v>Multiple crises in Niger</v>
      </c>
      <c r="B49" s="138" t="str">
        <f>VLOOKUP(A49,Lists!$B$2:$G$153,2,FALSE)</f>
        <v>NER001</v>
      </c>
      <c r="C49" s="138" t="str">
        <f>VLOOKUP(B49,'INFORM Severity - hidden'!$C$5:$D$160,2,FALSE)</f>
        <v>Niger</v>
      </c>
      <c r="D49" s="138" t="str">
        <f>VLOOKUP(A49,Lists!$B$2:$G$153,3,FALSE)</f>
        <v>NER</v>
      </c>
      <c r="E49" s="138" t="str">
        <f>VLOOKUP(A49,Lists!$B$2:$G$153,5,FALSE)</f>
        <v>Multiple crises country</v>
      </c>
      <c r="F49" s="235">
        <f t="shared" si="5"/>
        <v>3.7</v>
      </c>
      <c r="G49" s="142">
        <f t="shared" si="6"/>
        <v>4</v>
      </c>
      <c r="H49" s="142" t="str">
        <f t="shared" si="7"/>
        <v>High</v>
      </c>
      <c r="I49" s="236" t="str">
        <f>INDEX(Trends!$D$3:$D$404,MATCH(B49,Trends!$C$3:$C$404,0))</f>
        <v>Stable</v>
      </c>
      <c r="J49" s="142" t="str">
        <f>VLOOKUP($B49,Reliability!$A$3:$I$170,9,FALSE)</f>
        <v>High</v>
      </c>
      <c r="K49" s="237">
        <f t="shared" si="8"/>
        <v>4.0999999999999996</v>
      </c>
      <c r="L49" s="237">
        <f>VLOOKUP($B49,'Impact of the crisis'!$C$6:$N$170,12,FALSE)</f>
        <v>4.9000000000000004</v>
      </c>
      <c r="M49" s="237">
        <f>VLOOKUP($B49,'Impact of the crisis'!$C$6:$AB$170,26,FALSE)</f>
        <v>3.6</v>
      </c>
      <c r="N49" s="237">
        <f>VLOOKUP($B49,'Conditions of people affected'!$C$6:$R$170,16,FALSE)</f>
        <v>3.65</v>
      </c>
      <c r="O49" s="237">
        <f>VLOOKUP($B49,'Conditions of people affected'!$C$6:$R$170,9,FALSE)</f>
        <v>4.3</v>
      </c>
      <c r="P49" s="237">
        <f>VLOOKUP($B49,'Conditions of people affected'!$C$6:$R$170,15,FALSE)</f>
        <v>3</v>
      </c>
      <c r="Q49" s="237">
        <f t="shared" si="9"/>
        <v>3.4</v>
      </c>
      <c r="R49" s="237">
        <f>VLOOKUP($B49,'Complexity of the crisis'!$C$6:$AN$170,22,FALSE)</f>
        <v>2.6</v>
      </c>
      <c r="S49" s="238">
        <f>VLOOKUP($B49,'Complexity of the crisis'!$C$6:$AN$170,38,FALSE)</f>
        <v>4</v>
      </c>
      <c r="T49" s="141" t="str">
        <f>VLOOKUP(B49,Lists!$C$3:$E$163,3,FALSE)</f>
        <v>Africa</v>
      </c>
      <c r="U49" s="151" t="str">
        <f>VLOOKUP(B49,'INFORM Severity - hidden'!$C$5:$V$170,20,FALSE)</f>
        <v>2021-03-26</v>
      </c>
    </row>
    <row r="50" spans="1:21" x14ac:dyDescent="0.35">
      <c r="A50" s="137" t="str">
        <f t="array" ref="A50">IFERROR(INDEX(Lists!$B$2:$B$153,SMALL(IF(Lists!$H$2:$H$153="Yes",ROW(Lists!$B$2:$B$153)),ROW(46:46))-1,1),"")</f>
        <v>Complex crisis in Nigeria</v>
      </c>
      <c r="B50" s="138" t="str">
        <f>VLOOKUP(A50,Lists!$B$2:$G$153,2,FALSE)</f>
        <v>NGA001</v>
      </c>
      <c r="C50" s="138" t="str">
        <f>VLOOKUP(B50,'INFORM Severity - hidden'!$C$5:$D$160,2,FALSE)</f>
        <v>Nigeria</v>
      </c>
      <c r="D50" s="138" t="str">
        <f>VLOOKUP(A50,Lists!$B$2:$G$153,3,FALSE)</f>
        <v>NGA</v>
      </c>
      <c r="E50" s="138" t="str">
        <f>VLOOKUP(A50,Lists!$B$2:$G$153,5,FALSE)</f>
        <v>Complex crisis</v>
      </c>
      <c r="F50" s="235">
        <f t="shared" si="5"/>
        <v>4.0999999999999996</v>
      </c>
      <c r="G50" s="142">
        <f t="shared" si="6"/>
        <v>5</v>
      </c>
      <c r="H50" s="142" t="str">
        <f t="shared" si="7"/>
        <v>Very High</v>
      </c>
      <c r="I50" s="236" t="str">
        <f>INDEX(Trends!$D$3:$D$404,MATCH(B50,Trends!$C$3:$C$404,0))</f>
        <v>Stable</v>
      </c>
      <c r="J50" s="142" t="str">
        <f>VLOOKUP($B50,Reliability!$A$3:$I$170,9,FALSE)</f>
        <v>Medium</v>
      </c>
      <c r="K50" s="237">
        <f t="shared" si="8"/>
        <v>4.0999999999999996</v>
      </c>
      <c r="L50" s="237">
        <f>VLOOKUP($B50,'Impact of the crisis'!$C$6:$N$170,12,FALSE)</f>
        <v>4.3</v>
      </c>
      <c r="M50" s="237">
        <f>VLOOKUP($B50,'Impact of the crisis'!$C$6:$AB$170,26,FALSE)</f>
        <v>4</v>
      </c>
      <c r="N50" s="237">
        <f>VLOOKUP($B50,'Conditions of people affected'!$C$6:$R$170,16,FALSE)</f>
        <v>4</v>
      </c>
      <c r="O50" s="237">
        <f>VLOOKUP($B50,'Conditions of people affected'!$C$6:$R$170,9,FALSE)</f>
        <v>5</v>
      </c>
      <c r="P50" s="237">
        <f>VLOOKUP($B50,'Conditions of people affected'!$C$6:$R$170,15,FALSE)</f>
        <v>3</v>
      </c>
      <c r="Q50" s="237">
        <f t="shared" si="9"/>
        <v>4.0999999999999996</v>
      </c>
      <c r="R50" s="237">
        <f>VLOOKUP($B50,'Complexity of the crisis'!$C$6:$AN$170,22,FALSE)</f>
        <v>3.5</v>
      </c>
      <c r="S50" s="238">
        <f>VLOOKUP($B50,'Complexity of the crisis'!$C$6:$AN$170,38,FALSE)</f>
        <v>4.5</v>
      </c>
      <c r="T50" s="141" t="str">
        <f>VLOOKUP(B50,Lists!$C$3:$E$163,3,FALSE)</f>
        <v>Africa</v>
      </c>
      <c r="U50" s="151" t="str">
        <f>VLOOKUP(B50,'INFORM Severity - hidden'!$C$5:$V$170,20,FALSE)</f>
        <v>2021-06-29</v>
      </c>
    </row>
    <row r="51" spans="1:21" x14ac:dyDescent="0.35">
      <c r="A51" s="137" t="str">
        <f t="array" ref="A51">IFERROR(INDEX(Lists!$B$2:$B$153,SMALL(IF(Lists!$H$2:$H$153="Yes",ROW(Lists!$B$2:$B$153)),ROW(47:47))-1,1),"")</f>
        <v>Socioeconomic crisis in Nicaragua</v>
      </c>
      <c r="B51" s="138" t="str">
        <f>VLOOKUP(A51,Lists!$B$2:$G$153,2,FALSE)</f>
        <v>NIC001</v>
      </c>
      <c r="C51" s="138" t="str">
        <f>VLOOKUP(B51,'INFORM Severity - hidden'!$C$5:$D$160,2,FALSE)</f>
        <v>Nicaragua</v>
      </c>
      <c r="D51" s="138" t="str">
        <f>VLOOKUP(A51,Lists!$B$2:$G$153,3,FALSE)</f>
        <v>NIC</v>
      </c>
      <c r="E51" s="138" t="str">
        <f>VLOOKUP(A51,Lists!$B$2:$G$153,5,FALSE)</f>
        <v>Political and economic crisis</v>
      </c>
      <c r="F51" s="235" t="str">
        <f t="shared" si="5"/>
        <v>x</v>
      </c>
      <c r="G51" s="142" t="str">
        <f t="shared" si="6"/>
        <v>x</v>
      </c>
      <c r="H51" s="142" t="str">
        <f t="shared" si="7"/>
        <v>x</v>
      </c>
      <c r="I51" s="236" t="str">
        <f>INDEX(Trends!$D$3:$D$404,MATCH(B51,Trends!$C$3:$C$404,0))</f>
        <v>-</v>
      </c>
      <c r="J51" s="142" t="str">
        <f>VLOOKUP($B51,Reliability!$A$3:$I$170,9,FALSE)</f>
        <v>Low</v>
      </c>
      <c r="K51" s="237">
        <f t="shared" si="8"/>
        <v>2.9</v>
      </c>
      <c r="L51" s="237">
        <f>VLOOKUP($B51,'Impact of the crisis'!$C$6:$N$170,12,FALSE)</f>
        <v>4.0999999999999996</v>
      </c>
      <c r="M51" s="237">
        <f>VLOOKUP($B51,'Impact of the crisis'!$C$6:$AB$170,26,FALSE)</f>
        <v>2</v>
      </c>
      <c r="N51" s="237" t="str">
        <f>VLOOKUP($B51,'Conditions of people affected'!$C$6:$R$170,16,FALSE)</f>
        <v>x</v>
      </c>
      <c r="O51" s="237" t="str">
        <f>VLOOKUP($B51,'Conditions of people affected'!$C$6:$R$170,9,FALSE)</f>
        <v>x</v>
      </c>
      <c r="P51" s="237" t="str">
        <f>VLOOKUP($B51,'Conditions of people affected'!$C$6:$R$170,15,FALSE)</f>
        <v>x</v>
      </c>
      <c r="Q51" s="237">
        <f t="shared" si="9"/>
        <v>2.2999999999999998</v>
      </c>
      <c r="R51" s="237">
        <f>VLOOKUP($B51,'Complexity of the crisis'!$C$6:$AN$170,22,FALSE)</f>
        <v>2.9</v>
      </c>
      <c r="S51" s="238">
        <f>VLOOKUP($B51,'Complexity of the crisis'!$C$6:$AN$170,38,FALSE)</f>
        <v>1.5</v>
      </c>
      <c r="T51" s="141" t="str">
        <f>VLOOKUP(B51,Lists!$C$3:$E$163,3,FALSE)</f>
        <v>Americas</v>
      </c>
      <c r="U51" s="151" t="str">
        <f>VLOOKUP(B51,'INFORM Severity - hidden'!$C$5:$V$170,20,FALSE)</f>
        <v>2021-01-28</v>
      </c>
    </row>
    <row r="52" spans="1:21" x14ac:dyDescent="0.35">
      <c r="A52" s="137" t="str">
        <f t="array" ref="A52">IFERROR(INDEX(Lists!$B$2:$B$153,SMALL(IF(Lists!$H$2:$H$153="Yes",ROW(Lists!$B$2:$B$153)),ROW(48:48))-1,1),"")</f>
        <v>Complex crisis in Pakistan</v>
      </c>
      <c r="B52" s="138" t="str">
        <f>VLOOKUP(A52,Lists!$B$2:$G$153,2,FALSE)</f>
        <v>PAK001</v>
      </c>
      <c r="C52" s="138" t="str">
        <f>VLOOKUP(B52,'INFORM Severity - hidden'!$C$5:$D$160,2,FALSE)</f>
        <v>Pakistan</v>
      </c>
      <c r="D52" s="138" t="str">
        <f>VLOOKUP(A52,Lists!$B$2:$G$153,3,FALSE)</f>
        <v>PAK</v>
      </c>
      <c r="E52" s="138" t="str">
        <f>VLOOKUP(A52,Lists!$B$2:$G$153,5,FALSE)</f>
        <v>Complex crisis</v>
      </c>
      <c r="F52" s="235">
        <f t="shared" si="5"/>
        <v>3.8</v>
      </c>
      <c r="G52" s="142">
        <f t="shared" si="6"/>
        <v>4</v>
      </c>
      <c r="H52" s="142" t="str">
        <f t="shared" si="7"/>
        <v>High</v>
      </c>
      <c r="I52" s="236" t="str">
        <f>INDEX(Trends!$D$3:$D$404,MATCH(B52,Trends!$C$3:$C$404,0))</f>
        <v>Increasing</v>
      </c>
      <c r="J52" s="142" t="str">
        <f>VLOOKUP($B52,Reliability!$A$3:$I$170,9,FALSE)</f>
        <v>High</v>
      </c>
      <c r="K52" s="237">
        <f t="shared" si="8"/>
        <v>4.4000000000000004</v>
      </c>
      <c r="L52" s="237">
        <f>VLOOKUP($B52,'Impact of the crisis'!$C$6:$N$170,12,FALSE)</f>
        <v>5</v>
      </c>
      <c r="M52" s="237">
        <f>VLOOKUP($B52,'Impact of the crisis'!$C$6:$AB$170,26,FALSE)</f>
        <v>4</v>
      </c>
      <c r="N52" s="237">
        <f>VLOOKUP($B52,'Conditions of people affected'!$C$6:$R$170,16,FALSE)</f>
        <v>3.5</v>
      </c>
      <c r="O52" s="237">
        <f>VLOOKUP($B52,'Conditions of people affected'!$C$6:$R$170,9,FALSE)</f>
        <v>5</v>
      </c>
      <c r="P52" s="237">
        <f>VLOOKUP($B52,'Conditions of people affected'!$C$6:$R$170,15,FALSE)</f>
        <v>2</v>
      </c>
      <c r="Q52" s="237">
        <f t="shared" si="9"/>
        <v>3.6</v>
      </c>
      <c r="R52" s="237">
        <f>VLOOKUP($B52,'Complexity of the crisis'!$C$6:$AN$170,22,FALSE)</f>
        <v>3.2</v>
      </c>
      <c r="S52" s="238">
        <f>VLOOKUP($B52,'Complexity of the crisis'!$C$6:$AN$170,38,FALSE)</f>
        <v>4</v>
      </c>
      <c r="T52" s="141" t="str">
        <f>VLOOKUP(B52,Lists!$C$3:$E$163,3,FALSE)</f>
        <v>Asia</v>
      </c>
      <c r="U52" s="151" t="str">
        <f>VLOOKUP(B52,'INFORM Severity - hidden'!$C$5:$V$170,20,FALSE)</f>
        <v>2021-06-30</v>
      </c>
    </row>
    <row r="53" spans="1:21" x14ac:dyDescent="0.35">
      <c r="A53" s="137" t="str">
        <f t="array" ref="A53">IFERROR(INDEX(Lists!$B$2:$B$153,SMALL(IF(Lists!$H$2:$H$153="Yes",ROW(Lists!$B$2:$B$153)),ROW(49:49))-1,1),"")</f>
        <v>Venezuela displacement in Peru</v>
      </c>
      <c r="B53" s="138" t="str">
        <f>VLOOKUP(A53,Lists!$B$2:$G$153,2,FALSE)</f>
        <v>PER002</v>
      </c>
      <c r="C53" s="138" t="str">
        <f>VLOOKUP(B53,'INFORM Severity - hidden'!$C$5:$D$160,2,FALSE)</f>
        <v>Peru</v>
      </c>
      <c r="D53" s="138" t="str">
        <f>VLOOKUP(A53,Lists!$B$2:$G$153,3,FALSE)</f>
        <v>PER</v>
      </c>
      <c r="E53" s="138" t="str">
        <f>VLOOKUP(A53,Lists!$B$2:$G$153,5,FALSE)</f>
        <v>International displacement</v>
      </c>
      <c r="F53" s="235">
        <f t="shared" si="5"/>
        <v>2.7</v>
      </c>
      <c r="G53" s="142">
        <f t="shared" si="6"/>
        <v>3</v>
      </c>
      <c r="H53" s="142" t="str">
        <f t="shared" si="7"/>
        <v>Medium</v>
      </c>
      <c r="I53" s="236" t="str">
        <f>INDEX(Trends!$D$3:$D$404,MATCH(B53,Trends!$C$3:$C$404,0))</f>
        <v>Stable</v>
      </c>
      <c r="J53" s="142" t="str">
        <f>VLOOKUP($B53,Reliability!$A$3:$I$170,9,FALSE)</f>
        <v>Medium</v>
      </c>
      <c r="K53" s="237">
        <f t="shared" si="8"/>
        <v>2.6</v>
      </c>
      <c r="L53" s="237">
        <f>VLOOKUP($B53,'Impact of the crisis'!$C$6:$N$170,12,FALSE)</f>
        <v>2.8</v>
      </c>
      <c r="M53" s="237">
        <f>VLOOKUP($B53,'Impact of the crisis'!$C$6:$AB$170,26,FALSE)</f>
        <v>2.5</v>
      </c>
      <c r="N53" s="237">
        <f>VLOOKUP($B53,'Conditions of people affected'!$C$6:$R$170,16,FALSE)</f>
        <v>3.25</v>
      </c>
      <c r="O53" s="237">
        <f>VLOOKUP($B53,'Conditions of people affected'!$C$6:$R$170,9,FALSE)</f>
        <v>3.5</v>
      </c>
      <c r="P53" s="237">
        <f>VLOOKUP($B53,'Conditions of people affected'!$C$6:$R$170,15,FALSE)</f>
        <v>3</v>
      </c>
      <c r="Q53" s="237">
        <f t="shared" si="9"/>
        <v>1.9</v>
      </c>
      <c r="R53" s="237">
        <f>VLOOKUP($B53,'Complexity of the crisis'!$C$6:$AN$170,22,FALSE)</f>
        <v>2.2999999999999998</v>
      </c>
      <c r="S53" s="238">
        <f>VLOOKUP($B53,'Complexity of the crisis'!$C$6:$AN$170,38,FALSE)</f>
        <v>1.5</v>
      </c>
      <c r="T53" s="141" t="str">
        <f>VLOOKUP(B53,Lists!$C$3:$E$163,3,FALSE)</f>
        <v>Americas</v>
      </c>
      <c r="U53" s="151" t="str">
        <f>VLOOKUP(B53,'INFORM Severity - hidden'!$C$5:$V$170,20,FALSE)</f>
        <v>2021-01-29</v>
      </c>
    </row>
    <row r="54" spans="1:21" x14ac:dyDescent="0.35">
      <c r="A54" s="137" t="str">
        <f t="array" ref="A54">IFERROR(INDEX(Lists!$B$2:$B$153,SMALL(IF(Lists!$H$2:$H$153="Yes",ROW(Lists!$B$2:$B$153)),ROW(50:50))-1,1),"")</f>
        <v>Mindanao conflict</v>
      </c>
      <c r="B54" s="138" t="str">
        <f>VLOOKUP(A54,Lists!$B$2:$G$153,2,FALSE)</f>
        <v>PHL003</v>
      </c>
      <c r="C54" s="138" t="str">
        <f>VLOOKUP(B54,'INFORM Severity - hidden'!$C$5:$D$160,2,FALSE)</f>
        <v>Philippines</v>
      </c>
      <c r="D54" s="138" t="str">
        <f>VLOOKUP(A54,Lists!$B$2:$G$153,3,FALSE)</f>
        <v>PHL</v>
      </c>
      <c r="E54" s="138" t="str">
        <f>VLOOKUP(A54,Lists!$B$2:$G$153,5,FALSE)</f>
        <v>Conflict</v>
      </c>
      <c r="F54" s="235">
        <f t="shared" si="5"/>
        <v>2.4</v>
      </c>
      <c r="G54" s="142">
        <f t="shared" si="6"/>
        <v>3</v>
      </c>
      <c r="H54" s="142" t="str">
        <f t="shared" si="7"/>
        <v>Medium</v>
      </c>
      <c r="I54" s="236" t="str">
        <f>INDEX(Trends!$D$3:$D$404,MATCH(B54,Trends!$C$3:$C$404,0))</f>
        <v>Increasing</v>
      </c>
      <c r="J54" s="142" t="str">
        <f>VLOOKUP($B54,Reliability!$A$3:$I$170,9,FALSE)</f>
        <v>High</v>
      </c>
      <c r="K54" s="237">
        <f t="shared" si="8"/>
        <v>2.8</v>
      </c>
      <c r="L54" s="237">
        <f>VLOOKUP($B54,'Impact of the crisis'!$C$6:$N$170,12,FALSE)</f>
        <v>2.9</v>
      </c>
      <c r="M54" s="237">
        <f>VLOOKUP($B54,'Impact of the crisis'!$C$6:$AB$170,26,FALSE)</f>
        <v>2.8</v>
      </c>
      <c r="N54" s="237">
        <f>VLOOKUP($B54,'Conditions of people affected'!$C$6:$R$170,16,FALSE)</f>
        <v>1.7</v>
      </c>
      <c r="O54" s="237">
        <f>VLOOKUP($B54,'Conditions of people affected'!$C$6:$R$170,9,FALSE)</f>
        <v>2.4</v>
      </c>
      <c r="P54" s="237">
        <f>VLOOKUP($B54,'Conditions of people affected'!$C$6:$R$170,15,FALSE)</f>
        <v>1</v>
      </c>
      <c r="Q54" s="237">
        <f t="shared" si="9"/>
        <v>3.1</v>
      </c>
      <c r="R54" s="237">
        <f>VLOOKUP($B54,'Complexity of the crisis'!$C$6:$AN$170,22,FALSE)</f>
        <v>3.1</v>
      </c>
      <c r="S54" s="238">
        <f>VLOOKUP($B54,'Complexity of the crisis'!$C$6:$AN$170,38,FALSE)</f>
        <v>3</v>
      </c>
      <c r="T54" s="141" t="str">
        <f>VLOOKUP(B54,Lists!$C$3:$E$163,3,FALSE)</f>
        <v>Asia</v>
      </c>
      <c r="U54" s="151" t="str">
        <f>VLOOKUP(B54,'INFORM Severity - hidden'!$C$5:$V$170,20,FALSE)</f>
        <v>2021-06-29</v>
      </c>
    </row>
    <row r="55" spans="1:21" x14ac:dyDescent="0.35">
      <c r="A55" s="137" t="str">
        <f t="array" ref="A55">IFERROR(INDEX(Lists!$B$2:$B$153,SMALL(IF(Lists!$H$2:$H$153="Yes",ROW(Lists!$B$2:$B$153)),ROW(51:51))-1,1),"")</f>
        <v>Complex crisis in DPRK</v>
      </c>
      <c r="B55" s="138" t="str">
        <f>VLOOKUP(A55,Lists!$B$2:$G$153,2,FALSE)</f>
        <v>PRK001</v>
      </c>
      <c r="C55" s="138" t="str">
        <f>VLOOKUP(B55,'INFORM Severity - hidden'!$C$5:$D$160,2,FALSE)</f>
        <v>DPRK</v>
      </c>
      <c r="D55" s="138" t="str">
        <f>VLOOKUP(A55,Lists!$B$2:$G$153,3,FALSE)</f>
        <v>PRK</v>
      </c>
      <c r="E55" s="138" t="str">
        <f>VLOOKUP(A55,Lists!$B$2:$G$153,5,FALSE)</f>
        <v>Complex crisis</v>
      </c>
      <c r="F55" s="235">
        <f t="shared" si="5"/>
        <v>3.8</v>
      </c>
      <c r="G55" s="142">
        <f t="shared" si="6"/>
        <v>4</v>
      </c>
      <c r="H55" s="142" t="str">
        <f t="shared" si="7"/>
        <v>High</v>
      </c>
      <c r="I55" s="236" t="str">
        <f>INDEX(Trends!$D$3:$D$404,MATCH(B55,Trends!$C$3:$C$404,0))</f>
        <v>Increasing</v>
      </c>
      <c r="J55" s="142" t="str">
        <f>VLOOKUP($B55,Reliability!$A$3:$I$170,9,FALSE)</f>
        <v>Medium</v>
      </c>
      <c r="K55" s="237">
        <f t="shared" si="8"/>
        <v>4</v>
      </c>
      <c r="L55" s="237">
        <f>VLOOKUP($B55,'Impact of the crisis'!$C$6:$N$170,12,FALSE)</f>
        <v>4.5999999999999996</v>
      </c>
      <c r="M55" s="237">
        <f>VLOOKUP($B55,'Impact of the crisis'!$C$6:$AB$170,26,FALSE)</f>
        <v>3.6</v>
      </c>
      <c r="N55" s="237">
        <f>VLOOKUP($B55,'Conditions of people affected'!$C$6:$R$170,16,FALSE)</f>
        <v>4.5</v>
      </c>
      <c r="O55" s="237">
        <f>VLOOKUP($B55,'Conditions of people affected'!$C$6:$R$170,9,FALSE)</f>
        <v>5</v>
      </c>
      <c r="P55" s="237">
        <f>VLOOKUP($B55,'Conditions of people affected'!$C$6:$R$170,15,FALSE)</f>
        <v>4</v>
      </c>
      <c r="Q55" s="237">
        <f t="shared" si="9"/>
        <v>2.5</v>
      </c>
      <c r="R55" s="237">
        <f>VLOOKUP($B55,'Complexity of the crisis'!$C$6:$AN$170,22,FALSE)</f>
        <v>2.9</v>
      </c>
      <c r="S55" s="238">
        <f>VLOOKUP($B55,'Complexity of the crisis'!$C$6:$AN$170,38,FALSE)</f>
        <v>2</v>
      </c>
      <c r="T55" s="141" t="str">
        <f>VLOOKUP(B55,Lists!$C$3:$E$163,3,FALSE)</f>
        <v>Asia</v>
      </c>
      <c r="U55" s="151" t="str">
        <f>VLOOKUP(B55,'INFORM Severity - hidden'!$C$5:$V$170,20,FALSE)</f>
        <v>2021-06-17</v>
      </c>
    </row>
    <row r="56" spans="1:21" x14ac:dyDescent="0.35">
      <c r="A56" s="137" t="str">
        <f t="array" ref="A56">IFERROR(INDEX(Lists!$B$2:$B$153,SMALL(IF(Lists!$H$2:$H$153="Yes",ROW(Lists!$B$2:$B$153)),ROW(52:52))-1,1),"")</f>
        <v>Conflict in Palestine</v>
      </c>
      <c r="B56" s="138" t="str">
        <f>VLOOKUP(A56,Lists!$B$2:$G$153,2,FALSE)</f>
        <v>PSE002</v>
      </c>
      <c r="C56" s="138" t="str">
        <f>VLOOKUP(B56,'INFORM Severity - hidden'!$C$5:$D$160,2,FALSE)</f>
        <v>Palestine</v>
      </c>
      <c r="D56" s="138" t="str">
        <f>VLOOKUP(A56,Lists!$B$2:$G$153,3,FALSE)</f>
        <v>PSE</v>
      </c>
      <c r="E56" s="138" t="str">
        <f>VLOOKUP(A56,Lists!$B$2:$G$153,5,FALSE)</f>
        <v>Conflict</v>
      </c>
      <c r="F56" s="235">
        <f t="shared" si="5"/>
        <v>4.0999999999999996</v>
      </c>
      <c r="G56" s="142">
        <f t="shared" si="6"/>
        <v>5</v>
      </c>
      <c r="H56" s="142" t="str">
        <f t="shared" si="7"/>
        <v>Very High</v>
      </c>
      <c r="I56" s="236" t="str">
        <f>INDEX(Trends!$D$3:$D$404,MATCH(B56,Trends!$C$3:$C$404,0))</f>
        <v>Stable</v>
      </c>
      <c r="J56" s="142" t="str">
        <f>VLOOKUP($B56,Reliability!$A$3:$I$170,9,FALSE)</f>
        <v>High</v>
      </c>
      <c r="K56" s="237">
        <f t="shared" si="8"/>
        <v>4</v>
      </c>
      <c r="L56" s="237">
        <f>VLOOKUP($B56,'Impact of the crisis'!$C$6:$N$170,12,FALSE)</f>
        <v>3.4</v>
      </c>
      <c r="M56" s="237">
        <f>VLOOKUP($B56,'Impact of the crisis'!$C$6:$AB$170,26,FALSE)</f>
        <v>4.3</v>
      </c>
      <c r="N56" s="237">
        <f>VLOOKUP($B56,'Conditions of people affected'!$C$6:$R$170,16,FALSE)</f>
        <v>4.6500000000000004</v>
      </c>
      <c r="O56" s="237">
        <f>VLOOKUP($B56,'Conditions of people affected'!$C$6:$R$170,9,FALSE)</f>
        <v>4.3</v>
      </c>
      <c r="P56" s="237">
        <f>VLOOKUP($B56,'Conditions of people affected'!$C$6:$R$170,15,FALSE)</f>
        <v>5</v>
      </c>
      <c r="Q56" s="237">
        <f t="shared" si="9"/>
        <v>3.4</v>
      </c>
      <c r="R56" s="237">
        <f>VLOOKUP($B56,'Complexity of the crisis'!$C$6:$AN$170,22,FALSE)</f>
        <v>2.6</v>
      </c>
      <c r="S56" s="238">
        <f>VLOOKUP($B56,'Complexity of the crisis'!$C$6:$AN$170,38,FALSE)</f>
        <v>4</v>
      </c>
      <c r="T56" s="141" t="str">
        <f>VLOOKUP(B56,Lists!$C$3:$E$163,3,FALSE)</f>
        <v>Middle east</v>
      </c>
      <c r="U56" s="151" t="str">
        <f>VLOOKUP(B56,'INFORM Severity - hidden'!$C$5:$V$170,20,FALSE)</f>
        <v>2021-06-30</v>
      </c>
    </row>
    <row r="57" spans="1:21" x14ac:dyDescent="0.35">
      <c r="A57" s="137" t="str">
        <f t="array" ref="A57">IFERROR(INDEX(Lists!$B$2:$B$153,SMALL(IF(Lists!$H$2:$H$153="Yes",ROW(Lists!$B$2:$B$153)),ROW(53:53))-1,1),"")</f>
        <v>Burundi and DRC refugees in Rwanda</v>
      </c>
      <c r="B57" s="138" t="str">
        <f>VLOOKUP(A57,Lists!$B$2:$G$153,2,FALSE)</f>
        <v>RWA002</v>
      </c>
      <c r="C57" s="138" t="str">
        <f>VLOOKUP(B57,'INFORM Severity - hidden'!$C$5:$D$160,2,FALSE)</f>
        <v>Rwanda</v>
      </c>
      <c r="D57" s="138" t="str">
        <f>VLOOKUP(A57,Lists!$B$2:$G$153,3,FALSE)</f>
        <v>RWA</v>
      </c>
      <c r="E57" s="138" t="str">
        <f>VLOOKUP(A57,Lists!$B$2:$G$153,5,FALSE)</f>
        <v>International displacement</v>
      </c>
      <c r="F57" s="235">
        <f t="shared" si="5"/>
        <v>1.9</v>
      </c>
      <c r="G57" s="142">
        <f t="shared" si="6"/>
        <v>2</v>
      </c>
      <c r="H57" s="142" t="str">
        <f t="shared" si="7"/>
        <v>Low</v>
      </c>
      <c r="I57" s="236" t="str">
        <f>INDEX(Trends!$D$3:$D$404,MATCH(B57,Trends!$C$3:$C$404,0))</f>
        <v>Stable</v>
      </c>
      <c r="J57" s="142" t="str">
        <f>VLOOKUP($B57,Reliability!$A$3:$I$170,9,FALSE)</f>
        <v>Medium</v>
      </c>
      <c r="K57" s="237">
        <f t="shared" si="8"/>
        <v>2.6</v>
      </c>
      <c r="L57" s="237">
        <f>VLOOKUP($B57,'Impact of the crisis'!$C$6:$N$170,12,FALSE)</f>
        <v>2.1</v>
      </c>
      <c r="M57" s="237">
        <f>VLOOKUP($B57,'Impact of the crisis'!$C$6:$AB$170,26,FALSE)</f>
        <v>2.8</v>
      </c>
      <c r="N57" s="237">
        <f>VLOOKUP($B57,'Conditions of people affected'!$C$6:$R$170,16,FALSE)</f>
        <v>1.45</v>
      </c>
      <c r="O57" s="237">
        <f>VLOOKUP($B57,'Conditions of people affected'!$C$6:$R$170,9,FALSE)</f>
        <v>1.9</v>
      </c>
      <c r="P57" s="237">
        <f>VLOOKUP($B57,'Conditions of people affected'!$C$6:$R$170,15,FALSE)</f>
        <v>1</v>
      </c>
      <c r="Q57" s="237">
        <f t="shared" si="9"/>
        <v>2.1</v>
      </c>
      <c r="R57" s="237">
        <f>VLOOKUP($B57,'Complexity of the crisis'!$C$6:$AN$170,22,FALSE)</f>
        <v>2.6</v>
      </c>
      <c r="S57" s="238">
        <f>VLOOKUP($B57,'Complexity of the crisis'!$C$6:$AN$170,38,FALSE)</f>
        <v>1.5</v>
      </c>
      <c r="T57" s="141" t="str">
        <f>VLOOKUP(B57,Lists!$C$3:$E$163,3,FALSE)</f>
        <v>Africa</v>
      </c>
      <c r="U57" s="151" t="str">
        <f>VLOOKUP(B57,'INFORM Severity - hidden'!$C$5:$V$170,20,FALSE)</f>
        <v>2021-01-29</v>
      </c>
    </row>
    <row r="58" spans="1:21" x14ac:dyDescent="0.35">
      <c r="A58" s="137" t="str">
        <f t="array" ref="A58">IFERROR(INDEX(Lists!$B$2:$B$153,SMALL(IF(Lists!$H$2:$H$153="Yes",ROW(Lists!$B$2:$B$153)),ROW(54:54))-1,1),"")</f>
        <v>Complex crisis in Sudan</v>
      </c>
      <c r="B58" s="138" t="str">
        <f>VLOOKUP(A58,Lists!$B$2:$G$153,2,FALSE)</f>
        <v>SDN001</v>
      </c>
      <c r="C58" s="138" t="str">
        <f>VLOOKUP(B58,'INFORM Severity - hidden'!$C$5:$D$160,2,FALSE)</f>
        <v>Sudan</v>
      </c>
      <c r="D58" s="138" t="str">
        <f>VLOOKUP(A58,Lists!$B$2:$G$153,3,FALSE)</f>
        <v>SDN</v>
      </c>
      <c r="E58" s="138" t="str">
        <f>VLOOKUP(A58,Lists!$B$2:$G$153,5,FALSE)</f>
        <v>Multiple crises country</v>
      </c>
      <c r="F58" s="235">
        <f t="shared" si="5"/>
        <v>4.3</v>
      </c>
      <c r="G58" s="142">
        <f t="shared" si="6"/>
        <v>5</v>
      </c>
      <c r="H58" s="142" t="str">
        <f t="shared" si="7"/>
        <v>Very High</v>
      </c>
      <c r="I58" s="236" t="str">
        <f>INDEX(Trends!$D$3:$D$404,MATCH(B58,Trends!$C$3:$C$404,0))</f>
        <v>Decreasing</v>
      </c>
      <c r="J58" s="142" t="str">
        <f>VLOOKUP($B58,Reliability!$A$3:$I$170,9,FALSE)</f>
        <v>Very High</v>
      </c>
      <c r="K58" s="237">
        <f t="shared" si="8"/>
        <v>4.4000000000000004</v>
      </c>
      <c r="L58" s="237">
        <f>VLOOKUP($B58,'Impact of the crisis'!$C$6:$N$170,12,FALSE)</f>
        <v>4.8</v>
      </c>
      <c r="M58" s="237">
        <f>VLOOKUP($B58,'Impact of the crisis'!$C$6:$AB$170,26,FALSE)</f>
        <v>4.2</v>
      </c>
      <c r="N58" s="237">
        <f>VLOOKUP($B58,'Conditions of people affected'!$C$6:$R$170,16,FALSE)</f>
        <v>4.5</v>
      </c>
      <c r="O58" s="237">
        <f>VLOOKUP($B58,'Conditions of people affected'!$C$6:$R$170,9,FALSE)</f>
        <v>5</v>
      </c>
      <c r="P58" s="237">
        <f>VLOOKUP($B58,'Conditions of people affected'!$C$6:$R$170,15,FALSE)</f>
        <v>4</v>
      </c>
      <c r="Q58" s="237">
        <f t="shared" si="9"/>
        <v>4</v>
      </c>
      <c r="R58" s="237">
        <f>VLOOKUP($B58,'Complexity of the crisis'!$C$6:$AN$170,22,FALSE)</f>
        <v>4</v>
      </c>
      <c r="S58" s="238">
        <f>VLOOKUP($B58,'Complexity of the crisis'!$C$6:$AN$170,38,FALSE)</f>
        <v>4</v>
      </c>
      <c r="T58" s="141" t="str">
        <f>VLOOKUP(B58,Lists!$C$3:$E$163,3,FALSE)</f>
        <v>Africa</v>
      </c>
      <c r="U58" s="151" t="str">
        <f>VLOOKUP(B58,'INFORM Severity - hidden'!$C$5:$V$170,20,FALSE)</f>
        <v>2021-06-28</v>
      </c>
    </row>
    <row r="59" spans="1:21" x14ac:dyDescent="0.35">
      <c r="A59" s="137" t="str">
        <f t="array" ref="A59">IFERROR(INDEX(Lists!$B$2:$B$153,SMALL(IF(Lists!$H$2:$H$153="Yes",ROW(Lists!$B$2:$B$153)),ROW(55:55))-1,1),"")</f>
        <v>Drought in Senegal</v>
      </c>
      <c r="B59" s="138" t="str">
        <f>VLOOKUP(A59,Lists!$B$2:$G$153,2,FALSE)</f>
        <v>SEN002</v>
      </c>
      <c r="C59" s="138" t="str">
        <f>VLOOKUP(B59,'INFORM Severity - hidden'!$C$5:$D$160,2,FALSE)</f>
        <v>Senegal</v>
      </c>
      <c r="D59" s="138" t="str">
        <f>VLOOKUP(A59,Lists!$B$2:$G$153,3,FALSE)</f>
        <v>SEN</v>
      </c>
      <c r="E59" s="138" t="str">
        <f>VLOOKUP(A59,Lists!$B$2:$G$153,5,FALSE)</f>
        <v>Drought</v>
      </c>
      <c r="F59" s="235">
        <f t="shared" si="5"/>
        <v>2.4</v>
      </c>
      <c r="G59" s="142">
        <f t="shared" si="6"/>
        <v>3</v>
      </c>
      <c r="H59" s="142" t="str">
        <f t="shared" si="7"/>
        <v>Medium</v>
      </c>
      <c r="I59" s="236" t="str">
        <f>INDEX(Trends!$D$3:$D$404,MATCH(B59,Trends!$C$3:$C$404,0))</f>
        <v>Stable</v>
      </c>
      <c r="J59" s="142" t="str">
        <f>VLOOKUP($B59,Reliability!$A$3:$I$170,9,FALSE)</f>
        <v>Medium</v>
      </c>
      <c r="K59" s="237">
        <f t="shared" si="8"/>
        <v>2.7</v>
      </c>
      <c r="L59" s="237">
        <f>VLOOKUP($B59,'Impact of the crisis'!$C$6:$N$170,12,FALSE)</f>
        <v>4.5</v>
      </c>
      <c r="M59" s="237">
        <f>VLOOKUP($B59,'Impact of the crisis'!$C$6:$AB$170,26,FALSE)</f>
        <v>1.2</v>
      </c>
      <c r="N59" s="237">
        <f>VLOOKUP($B59,'Conditions of people affected'!$C$6:$R$170,16,FALSE)</f>
        <v>2.4</v>
      </c>
      <c r="O59" s="237">
        <f>VLOOKUP($B59,'Conditions of people affected'!$C$6:$R$170,9,FALSE)</f>
        <v>2.8</v>
      </c>
      <c r="P59" s="237">
        <f>VLOOKUP($B59,'Conditions of people affected'!$C$6:$R$170,15,FALSE)</f>
        <v>2</v>
      </c>
      <c r="Q59" s="237">
        <f t="shared" si="9"/>
        <v>2.2000000000000002</v>
      </c>
      <c r="R59" s="237">
        <f>VLOOKUP($B59,'Complexity of the crisis'!$C$6:$AN$170,22,FALSE)</f>
        <v>1.8</v>
      </c>
      <c r="S59" s="238">
        <f>VLOOKUP($B59,'Complexity of the crisis'!$C$6:$AN$170,38,FALSE)</f>
        <v>2.5</v>
      </c>
      <c r="T59" s="141" t="str">
        <f>VLOOKUP(B59,Lists!$C$3:$E$163,3,FALSE)</f>
        <v>Africa</v>
      </c>
      <c r="U59" s="151" t="str">
        <f>VLOOKUP(B59,'INFORM Severity - hidden'!$C$5:$V$170,20,FALSE)</f>
        <v>2021-01-29</v>
      </c>
    </row>
    <row r="60" spans="1:21" x14ac:dyDescent="0.35">
      <c r="A60" s="137" t="str">
        <f t="array" ref="A60">IFERROR(INDEX(Lists!$B$2:$B$153,SMALL(IF(Lists!$H$2:$H$153="Yes",ROW(Lists!$B$2:$B$153)),ROW(56:56))-1,1),"")</f>
        <v>Complex crisis in El Salvador</v>
      </c>
      <c r="B60" s="138" t="str">
        <f>VLOOKUP(A60,Lists!$B$2:$G$153,2,FALSE)</f>
        <v>SLV001</v>
      </c>
      <c r="C60" s="138" t="str">
        <f>VLOOKUP(B60,'INFORM Severity - hidden'!$C$5:$D$160,2,FALSE)</f>
        <v>El Salvador</v>
      </c>
      <c r="D60" s="138" t="str">
        <f>VLOOKUP(A60,Lists!$B$2:$G$153,3,FALSE)</f>
        <v>SLV</v>
      </c>
      <c r="E60" s="138" t="str">
        <f>VLOOKUP(A60,Lists!$B$2:$G$153,5,FALSE)</f>
        <v>Complex crisis</v>
      </c>
      <c r="F60" s="235">
        <f t="shared" si="5"/>
        <v>3</v>
      </c>
      <c r="G60" s="142">
        <f t="shared" si="6"/>
        <v>3</v>
      </c>
      <c r="H60" s="142" t="str">
        <f t="shared" si="7"/>
        <v>Medium</v>
      </c>
      <c r="I60" s="236" t="str">
        <f>INDEX(Trends!$D$3:$D$404,MATCH(B60,Trends!$C$3:$C$404,0))</f>
        <v>Stable</v>
      </c>
      <c r="J60" s="142" t="str">
        <f>VLOOKUP($B60,Reliability!$A$3:$I$170,9,FALSE)</f>
        <v>Medium</v>
      </c>
      <c r="K60" s="237">
        <f t="shared" si="8"/>
        <v>3.6</v>
      </c>
      <c r="L60" s="237">
        <f>VLOOKUP($B60,'Impact of the crisis'!$C$6:$N$170,12,FALSE)</f>
        <v>3.8</v>
      </c>
      <c r="M60" s="237">
        <f>VLOOKUP($B60,'Impact of the crisis'!$C$6:$AB$170,26,FALSE)</f>
        <v>3.5</v>
      </c>
      <c r="N60" s="237">
        <f>VLOOKUP($B60,'Conditions of people affected'!$C$6:$R$170,16,FALSE)</f>
        <v>3</v>
      </c>
      <c r="O60" s="237">
        <f>VLOOKUP($B60,'Conditions of people affected'!$C$6:$R$170,9,FALSE)</f>
        <v>3</v>
      </c>
      <c r="P60" s="237">
        <f>VLOOKUP($B60,'Conditions of people affected'!$C$6:$R$170,15,FALSE)</f>
        <v>3</v>
      </c>
      <c r="Q60" s="237">
        <f t="shared" si="9"/>
        <v>2.5</v>
      </c>
      <c r="R60" s="237">
        <f>VLOOKUP($B60,'Complexity of the crisis'!$C$6:$AN$170,22,FALSE)</f>
        <v>2.4</v>
      </c>
      <c r="S60" s="238">
        <f>VLOOKUP($B60,'Complexity of the crisis'!$C$6:$AN$170,38,FALSE)</f>
        <v>2.5</v>
      </c>
      <c r="T60" s="141" t="str">
        <f>VLOOKUP(B60,Lists!$C$3:$E$163,3,FALSE)</f>
        <v>Americas</v>
      </c>
      <c r="U60" s="151" t="str">
        <f>VLOOKUP(B60,'INFORM Severity - hidden'!$C$5:$V$170,20,FALSE)</f>
        <v>2021-01-28</v>
      </c>
    </row>
    <row r="61" spans="1:21" x14ac:dyDescent="0.35">
      <c r="A61" s="137" t="str">
        <f t="array" ref="A61">IFERROR(INDEX(Lists!$B$2:$B$153,SMALL(IF(Lists!$H$2:$H$153="Yes",ROW(Lists!$B$2:$B$153)),ROW(57:57))-1,1),"")</f>
        <v>Complex crisis in Somalia</v>
      </c>
      <c r="B61" s="138" t="str">
        <f>VLOOKUP(A61,Lists!$B$2:$G$153,2,FALSE)</f>
        <v>SOM001</v>
      </c>
      <c r="C61" s="138" t="str">
        <f>VLOOKUP(B61,'INFORM Severity - hidden'!$C$5:$D$160,2,FALSE)</f>
        <v>Somalia</v>
      </c>
      <c r="D61" s="138" t="str">
        <f>VLOOKUP(A61,Lists!$B$2:$G$153,3,FALSE)</f>
        <v>SOM</v>
      </c>
      <c r="E61" s="138" t="str">
        <f>VLOOKUP(A61,Lists!$B$2:$G$153,5,FALSE)</f>
        <v>Complex crisis</v>
      </c>
      <c r="F61" s="235">
        <f t="shared" si="5"/>
        <v>4.4000000000000004</v>
      </c>
      <c r="G61" s="142">
        <f t="shared" si="6"/>
        <v>5</v>
      </c>
      <c r="H61" s="142" t="str">
        <f t="shared" si="7"/>
        <v>Very High</v>
      </c>
      <c r="I61" s="236" t="str">
        <f>INDEX(Trends!$D$3:$D$404,MATCH(B61,Trends!$C$3:$C$404,0))</f>
        <v>Increasing</v>
      </c>
      <c r="J61" s="142" t="str">
        <f>VLOOKUP($B61,Reliability!$A$3:$I$170,9,FALSE)</f>
        <v>High</v>
      </c>
      <c r="K61" s="237">
        <f t="shared" si="8"/>
        <v>4.7</v>
      </c>
      <c r="L61" s="237">
        <f>VLOOKUP($B61,'Impact of the crisis'!$C$6:$N$170,12,FALSE)</f>
        <v>4.5999999999999996</v>
      </c>
      <c r="M61" s="237">
        <f>VLOOKUP($B61,'Impact of the crisis'!$C$6:$AB$170,26,FALSE)</f>
        <v>4.8</v>
      </c>
      <c r="N61" s="237">
        <f>VLOOKUP($B61,'Conditions of people affected'!$C$6:$R$170,16,FALSE)</f>
        <v>4.3</v>
      </c>
      <c r="O61" s="237">
        <f>VLOOKUP($B61,'Conditions of people affected'!$C$6:$R$170,9,FALSE)</f>
        <v>4.5999999999999996</v>
      </c>
      <c r="P61" s="237">
        <f>VLOOKUP($B61,'Conditions of people affected'!$C$6:$R$170,15,FALSE)</f>
        <v>4</v>
      </c>
      <c r="Q61" s="237">
        <f t="shared" si="9"/>
        <v>4.2</v>
      </c>
      <c r="R61" s="237">
        <f>VLOOKUP($B61,'Complexity of the crisis'!$C$6:$AN$170,22,FALSE)</f>
        <v>3.9</v>
      </c>
      <c r="S61" s="238">
        <f>VLOOKUP($B61,'Complexity of the crisis'!$C$6:$AN$170,38,FALSE)</f>
        <v>4.5</v>
      </c>
      <c r="T61" s="141" t="str">
        <f>VLOOKUP(B61,Lists!$C$3:$E$163,3,FALSE)</f>
        <v>Africa</v>
      </c>
      <c r="U61" s="151" t="str">
        <f>VLOOKUP(B61,'INFORM Severity - hidden'!$C$5:$V$170,20,FALSE)</f>
        <v>2021-03-24</v>
      </c>
    </row>
    <row r="62" spans="1:21" x14ac:dyDescent="0.35">
      <c r="A62" s="137" t="str">
        <f t="array" ref="A62">IFERROR(INDEX(Lists!$B$2:$B$153,SMALL(IF(Lists!$H$2:$H$153="Yes",ROW(Lists!$B$2:$B$153)),ROW(58:58))-1,1),"")</f>
        <v>Complex crisis in South Sudan</v>
      </c>
      <c r="B62" s="138" t="str">
        <f>VLOOKUP(A62,Lists!$B$2:$G$153,2,FALSE)</f>
        <v>SSD001</v>
      </c>
      <c r="C62" s="138" t="str">
        <f>VLOOKUP(B62,'INFORM Severity - hidden'!$C$5:$D$160,2,FALSE)</f>
        <v>South Sudan</v>
      </c>
      <c r="D62" s="138" t="str">
        <f>VLOOKUP(A62,Lists!$B$2:$G$153,3,FALSE)</f>
        <v>SSD</v>
      </c>
      <c r="E62" s="138" t="str">
        <f>VLOOKUP(A62,Lists!$B$2:$G$153,5,FALSE)</f>
        <v>Complex crisis</v>
      </c>
      <c r="F62" s="235">
        <f t="shared" si="5"/>
        <v>4.3</v>
      </c>
      <c r="G62" s="142">
        <f t="shared" si="6"/>
        <v>5</v>
      </c>
      <c r="H62" s="142" t="str">
        <f t="shared" si="7"/>
        <v>Very High</v>
      </c>
      <c r="I62" s="236" t="str">
        <f>INDEX(Trends!$D$3:$D$404,MATCH(B62,Trends!$C$3:$C$404,0))</f>
        <v>Stable</v>
      </c>
      <c r="J62" s="142" t="str">
        <f>VLOOKUP($B62,Reliability!$A$3:$I$170,9,FALSE)</f>
        <v>High</v>
      </c>
      <c r="K62" s="237">
        <f t="shared" si="8"/>
        <v>4.7</v>
      </c>
      <c r="L62" s="237">
        <f>VLOOKUP($B62,'Impact of the crisis'!$C$6:$N$170,12,FALSE)</f>
        <v>4.5999999999999996</v>
      </c>
      <c r="M62" s="237">
        <f>VLOOKUP($B62,'Impact of the crisis'!$C$6:$AB$170,26,FALSE)</f>
        <v>4.7</v>
      </c>
      <c r="N62" s="237">
        <f>VLOOKUP($B62,'Conditions of people affected'!$C$6:$R$170,16,FALSE)</f>
        <v>4.45</v>
      </c>
      <c r="O62" s="237">
        <f>VLOOKUP($B62,'Conditions of people affected'!$C$6:$R$170,9,FALSE)</f>
        <v>4.9000000000000004</v>
      </c>
      <c r="P62" s="237">
        <f>VLOOKUP($B62,'Conditions of people affected'!$C$6:$R$170,15,FALSE)</f>
        <v>4</v>
      </c>
      <c r="Q62" s="237">
        <f t="shared" si="9"/>
        <v>3.6</v>
      </c>
      <c r="R62" s="237">
        <f>VLOOKUP($B62,'Complexity of the crisis'!$C$6:$AN$170,22,FALSE)</f>
        <v>3.7</v>
      </c>
      <c r="S62" s="238">
        <f>VLOOKUP($B62,'Complexity of the crisis'!$C$6:$AN$170,38,FALSE)</f>
        <v>3.5</v>
      </c>
      <c r="T62" s="141" t="str">
        <f>VLOOKUP(B62,Lists!$C$3:$E$163,3,FALSE)</f>
        <v>Africa</v>
      </c>
      <c r="U62" s="151" t="str">
        <f>VLOOKUP(B62,'INFORM Severity - hidden'!$C$5:$V$170,20,FALSE)</f>
        <v>2021-02-22</v>
      </c>
    </row>
    <row r="63" spans="1:21" x14ac:dyDescent="0.35">
      <c r="A63" s="137" t="str">
        <f t="array" ref="A63">IFERROR(INDEX(Lists!$B$2:$B$153,SMALL(IF(Lists!$H$2:$H$153="Yes",ROW(Lists!$B$2:$B$153)),ROW(59:59))-1,1),"")</f>
        <v>Food Security Crisis in Eswatini</v>
      </c>
      <c r="B63" s="138" t="str">
        <f>VLOOKUP(A63,Lists!$B$2:$G$153,2,FALSE)</f>
        <v>SWZ001</v>
      </c>
      <c r="C63" s="138" t="str">
        <f>VLOOKUP(B63,'INFORM Severity - hidden'!$C$5:$D$160,2,FALSE)</f>
        <v>Eswatini</v>
      </c>
      <c r="D63" s="138" t="str">
        <f>VLOOKUP(A63,Lists!$B$2:$G$153,3,FALSE)</f>
        <v>SWZ</v>
      </c>
      <c r="E63" s="138" t="str">
        <f>VLOOKUP(A63,Lists!$B$2:$G$153,5,FALSE)</f>
        <v>Food Security</v>
      </c>
      <c r="F63" s="235">
        <f t="shared" si="5"/>
        <v>2.7</v>
      </c>
      <c r="G63" s="142">
        <f t="shared" si="6"/>
        <v>3</v>
      </c>
      <c r="H63" s="142" t="str">
        <f t="shared" si="7"/>
        <v>Medium</v>
      </c>
      <c r="I63" s="236" t="str">
        <f>INDEX(Trends!$D$3:$D$404,MATCH(B63,Trends!$C$3:$C$404,0))</f>
        <v>Stable</v>
      </c>
      <c r="J63" s="142" t="str">
        <f>VLOOKUP($B63,Reliability!$A$3:$I$170,9,FALSE)</f>
        <v>Low</v>
      </c>
      <c r="K63" s="237">
        <f t="shared" si="8"/>
        <v>2.2000000000000002</v>
      </c>
      <c r="L63" s="237">
        <f>VLOOKUP($B63,'Impact of the crisis'!$C$6:$N$170,12,FALSE)</f>
        <v>3.1</v>
      </c>
      <c r="M63" s="237">
        <f>VLOOKUP($B63,'Impact of the crisis'!$C$6:$AB$170,26,FALSE)</f>
        <v>1.6</v>
      </c>
      <c r="N63" s="237">
        <f>VLOOKUP($B63,'Conditions of people affected'!$C$6:$R$170,16,FALSE)</f>
        <v>3.3</v>
      </c>
      <c r="O63" s="237">
        <f>VLOOKUP($B63,'Conditions of people affected'!$C$6:$R$170,9,FALSE)</f>
        <v>2.6</v>
      </c>
      <c r="P63" s="237">
        <f>VLOOKUP($B63,'Conditions of people affected'!$C$6:$R$170,15,FALSE)</f>
        <v>4</v>
      </c>
      <c r="Q63" s="237">
        <f t="shared" si="9"/>
        <v>2.1</v>
      </c>
      <c r="R63" s="237">
        <f>VLOOKUP($B63,'Complexity of the crisis'!$C$6:$AN$170,22,FALSE)</f>
        <v>3</v>
      </c>
      <c r="S63" s="238">
        <f>VLOOKUP($B63,'Complexity of the crisis'!$C$6:$AN$170,38,FALSE)</f>
        <v>1</v>
      </c>
      <c r="T63" s="141" t="str">
        <f>VLOOKUP(B63,Lists!$C$3:$E$163,3,FALSE)</f>
        <v>Africa</v>
      </c>
      <c r="U63" s="151" t="str">
        <f>VLOOKUP(B63,'INFORM Severity - hidden'!$C$5:$V$170,20,FALSE)</f>
        <v>2021-02-25</v>
      </c>
    </row>
    <row r="64" spans="1:21" x14ac:dyDescent="0.35">
      <c r="A64" s="137" t="str">
        <f t="array" ref="A64">IFERROR(INDEX(Lists!$B$2:$B$153,SMALL(IF(Lists!$H$2:$H$153="Yes",ROW(Lists!$B$2:$B$153)),ROW(60:60))-1,1),"")</f>
        <v>Syrian conflict</v>
      </c>
      <c r="B64" s="138" t="str">
        <f>VLOOKUP(A64,Lists!$B$2:$G$153,2,FALSE)</f>
        <v>SYR001</v>
      </c>
      <c r="C64" s="138" t="str">
        <f>VLOOKUP(B64,'INFORM Severity - hidden'!$C$5:$D$160,2,FALSE)</f>
        <v>Syria</v>
      </c>
      <c r="D64" s="138" t="str">
        <f>VLOOKUP(A64,Lists!$B$2:$G$153,3,FALSE)</f>
        <v>SYR</v>
      </c>
      <c r="E64" s="138" t="str">
        <f>VLOOKUP(A64,Lists!$B$2:$G$153,5,FALSE)</f>
        <v>Complex crisis</v>
      </c>
      <c r="F64" s="235">
        <f t="shared" si="5"/>
        <v>4.9000000000000004</v>
      </c>
      <c r="G64" s="142">
        <f t="shared" si="6"/>
        <v>5</v>
      </c>
      <c r="H64" s="142" t="str">
        <f t="shared" si="7"/>
        <v>Very High</v>
      </c>
      <c r="I64" s="236" t="str">
        <f>INDEX(Trends!$D$3:$D$404,MATCH(B64,Trends!$C$3:$C$404,0))</f>
        <v>Increasing</v>
      </c>
      <c r="J64" s="142" t="str">
        <f>VLOOKUP($B64,Reliability!$A$3:$I$170,9,FALSE)</f>
        <v>Very High</v>
      </c>
      <c r="K64" s="237">
        <f t="shared" si="8"/>
        <v>4.8</v>
      </c>
      <c r="L64" s="237">
        <f>VLOOKUP($B64,'Impact of the crisis'!$C$6:$N$170,12,FALSE)</f>
        <v>4.5</v>
      </c>
      <c r="M64" s="237">
        <f>VLOOKUP($B64,'Impact of the crisis'!$C$6:$AB$170,26,FALSE)</f>
        <v>4.9000000000000004</v>
      </c>
      <c r="N64" s="237">
        <f>VLOOKUP($B64,'Conditions of people affected'!$C$6:$R$170,16,FALSE)</f>
        <v>5</v>
      </c>
      <c r="O64" s="237">
        <f>VLOOKUP($B64,'Conditions of people affected'!$C$6:$R$170,9,FALSE)</f>
        <v>5</v>
      </c>
      <c r="P64" s="237">
        <f>VLOOKUP($B64,'Conditions of people affected'!$C$6:$R$170,15,FALSE)</f>
        <v>5</v>
      </c>
      <c r="Q64" s="237">
        <f t="shared" si="9"/>
        <v>4.8</v>
      </c>
      <c r="R64" s="237">
        <f>VLOOKUP($B64,'Complexity of the crisis'!$C$6:$AN$170,22,FALSE)</f>
        <v>4.5</v>
      </c>
      <c r="S64" s="238">
        <f>VLOOKUP($B64,'Complexity of the crisis'!$C$6:$AN$170,38,FALSE)</f>
        <v>5</v>
      </c>
      <c r="T64" s="141" t="str">
        <f>VLOOKUP(B64,Lists!$C$3:$E$163,3,FALSE)</f>
        <v>Middle east</v>
      </c>
      <c r="U64" s="151" t="str">
        <f>VLOOKUP(B64,'INFORM Severity - hidden'!$C$5:$V$170,20,FALSE)</f>
        <v>2021-06-30</v>
      </c>
    </row>
    <row r="65" spans="1:21" x14ac:dyDescent="0.35">
      <c r="A65" s="137" t="str">
        <f t="array" ref="A65">IFERROR(INDEX(Lists!$B$2:$B$153,SMALL(IF(Lists!$H$2:$H$153="Yes",ROW(Lists!$B$2:$B$153)),ROW(61:61))-1,1),"")</f>
        <v>Complex crisis in Chad</v>
      </c>
      <c r="B65" s="138" t="str">
        <f>VLOOKUP(A65,Lists!$B$2:$G$153,2,FALSE)</f>
        <v>TCD001</v>
      </c>
      <c r="C65" s="138" t="str">
        <f>VLOOKUP(B65,'INFORM Severity - hidden'!$C$5:$D$160,2,FALSE)</f>
        <v>Chad</v>
      </c>
      <c r="D65" s="138" t="str">
        <f>VLOOKUP(A65,Lists!$B$2:$G$153,3,FALSE)</f>
        <v>TCD</v>
      </c>
      <c r="E65" s="138" t="str">
        <f>VLOOKUP(A65,Lists!$B$2:$G$153,5,FALSE)</f>
        <v>Multiple crises country</v>
      </c>
      <c r="F65" s="235">
        <f t="shared" si="5"/>
        <v>4.0999999999999996</v>
      </c>
      <c r="G65" s="142">
        <f t="shared" si="6"/>
        <v>5</v>
      </c>
      <c r="H65" s="142" t="str">
        <f t="shared" si="7"/>
        <v>Very High</v>
      </c>
      <c r="I65" s="236" t="str">
        <f>INDEX(Trends!$D$3:$D$404,MATCH(B65,Trends!$C$3:$C$404,0))</f>
        <v>Stable</v>
      </c>
      <c r="J65" s="142" t="str">
        <f>VLOOKUP($B65,Reliability!$A$3:$I$170,9,FALSE)</f>
        <v>High</v>
      </c>
      <c r="K65" s="237">
        <f t="shared" si="8"/>
        <v>3.9</v>
      </c>
      <c r="L65" s="237">
        <f>VLOOKUP($B65,'Impact of the crisis'!$C$6:$N$170,12,FALSE)</f>
        <v>4.8</v>
      </c>
      <c r="M65" s="237">
        <f>VLOOKUP($B65,'Impact of the crisis'!$C$6:$AB$170,26,FALSE)</f>
        <v>3.3</v>
      </c>
      <c r="N65" s="237">
        <f>VLOOKUP($B65,'Conditions of people affected'!$C$6:$R$170,16,FALSE)</f>
        <v>4.3499999999999996</v>
      </c>
      <c r="O65" s="237">
        <f>VLOOKUP($B65,'Conditions of people affected'!$C$6:$R$170,9,FALSE)</f>
        <v>4.7</v>
      </c>
      <c r="P65" s="237">
        <f>VLOOKUP($B65,'Conditions of people affected'!$C$6:$R$170,15,FALSE)</f>
        <v>4</v>
      </c>
      <c r="Q65" s="237">
        <f t="shared" si="9"/>
        <v>3.7</v>
      </c>
      <c r="R65" s="237">
        <f>VLOOKUP($B65,'Complexity of the crisis'!$C$6:$AN$170,22,FALSE)</f>
        <v>3.4</v>
      </c>
      <c r="S65" s="238">
        <f>VLOOKUP($B65,'Complexity of the crisis'!$C$6:$AN$170,38,FALSE)</f>
        <v>4</v>
      </c>
      <c r="T65" s="141" t="str">
        <f>VLOOKUP(B65,Lists!$C$3:$E$163,3,FALSE)</f>
        <v>Africa</v>
      </c>
      <c r="U65" s="151" t="str">
        <f>VLOOKUP(B65,'INFORM Severity - hidden'!$C$5:$V$170,20,FALSE)</f>
        <v>2021-03-26</v>
      </c>
    </row>
    <row r="66" spans="1:21" x14ac:dyDescent="0.35">
      <c r="A66" s="137" t="str">
        <f t="array" ref="A66">IFERROR(INDEX(Lists!$B$2:$B$153,SMALL(IF(Lists!$H$2:$H$153="Yes",ROW(Lists!$B$2:$B$153)),ROW(62:62))-1,1),"")</f>
        <v>Multiple situations in Thailand</v>
      </c>
      <c r="B66" s="138" t="str">
        <f>VLOOKUP(A66,Lists!$B$2:$G$153,2,FALSE)</f>
        <v>THA001</v>
      </c>
      <c r="C66" s="138" t="str">
        <f>VLOOKUP(B66,'INFORM Severity - hidden'!$C$5:$D$160,2,FALSE)</f>
        <v>Thailand</v>
      </c>
      <c r="D66" s="138" t="str">
        <f>VLOOKUP(A66,Lists!$B$2:$G$153,3,FALSE)</f>
        <v>THA</v>
      </c>
      <c r="E66" s="138" t="str">
        <f>VLOOKUP(A66,Lists!$B$2:$G$153,5,FALSE)</f>
        <v>Multiple crises country</v>
      </c>
      <c r="F66" s="235">
        <f t="shared" si="5"/>
        <v>2</v>
      </c>
      <c r="G66" s="142">
        <f t="shared" si="6"/>
        <v>2</v>
      </c>
      <c r="H66" s="142" t="str">
        <f t="shared" si="7"/>
        <v>Low</v>
      </c>
      <c r="I66" s="236" t="str">
        <f>INDEX(Trends!$D$3:$D$404,MATCH(B66,Trends!$C$3:$C$404,0))</f>
        <v>Stable</v>
      </c>
      <c r="J66" s="142" t="str">
        <f>VLOOKUP($B66,Reliability!$A$3:$I$170,9,FALSE)</f>
        <v>High</v>
      </c>
      <c r="K66" s="237">
        <f t="shared" si="8"/>
        <v>2.7</v>
      </c>
      <c r="L66" s="237">
        <f>VLOOKUP($B66,'Impact of the crisis'!$C$6:$N$170,12,FALSE)</f>
        <v>1.2</v>
      </c>
      <c r="M66" s="237">
        <f>VLOOKUP($B66,'Impact of the crisis'!$C$6:$AB$170,26,FALSE)</f>
        <v>3.3</v>
      </c>
      <c r="N66" s="237">
        <f>VLOOKUP($B66,'Conditions of people affected'!$C$6:$R$170,16,FALSE)</f>
        <v>1.3</v>
      </c>
      <c r="O66" s="237">
        <f>VLOOKUP($B66,'Conditions of people affected'!$C$6:$R$170,9,FALSE)</f>
        <v>1.6</v>
      </c>
      <c r="P66" s="237">
        <f>VLOOKUP($B66,'Conditions of people affected'!$C$6:$R$170,15,FALSE)</f>
        <v>1</v>
      </c>
      <c r="Q66" s="237">
        <f t="shared" si="9"/>
        <v>2.4</v>
      </c>
      <c r="R66" s="237">
        <f>VLOOKUP($B66,'Complexity of the crisis'!$C$6:$AN$170,22,FALSE)</f>
        <v>2.7</v>
      </c>
      <c r="S66" s="238">
        <f>VLOOKUP($B66,'Complexity of the crisis'!$C$6:$AN$170,38,FALSE)</f>
        <v>2</v>
      </c>
      <c r="T66" s="141" t="str">
        <f>VLOOKUP(B66,Lists!$C$3:$E$163,3,FALSE)</f>
        <v>Asia</v>
      </c>
      <c r="U66" s="151" t="str">
        <f>VLOOKUP(B66,'INFORM Severity - hidden'!$C$5:$V$170,20,FALSE)</f>
        <v>2021-06-15</v>
      </c>
    </row>
    <row r="67" spans="1:21" x14ac:dyDescent="0.35">
      <c r="A67" s="139" t="str">
        <f t="array" ref="A67">IFERROR(INDEX(Lists!$B$2:$B$153,SMALL(IF(Lists!$H$2:$H$153="Yes",ROW(Lists!$B$2:$B$153)),ROW(63:63))-1,1),"")</f>
        <v>Tropical Cyclone Seroja</v>
      </c>
      <c r="B67" s="140" t="str">
        <f>VLOOKUP(A67,Lists!$B$2:$G$153,2,FALSE)</f>
        <v>TLS002</v>
      </c>
      <c r="C67" s="140" t="str">
        <f>VLOOKUP(B67,'INFORM Severity - hidden'!$C$5:$D$160,2,FALSE)</f>
        <v>Timor Leste</v>
      </c>
      <c r="D67" s="140" t="str">
        <f>VLOOKUP(A67,Lists!$B$2:$G$153,3,FALSE)</f>
        <v>TLS</v>
      </c>
      <c r="E67" s="140" t="str">
        <f>VLOOKUP(A67,Lists!$B$2:$G$153,5,FALSE)</f>
        <v>Tropical cyclone</v>
      </c>
      <c r="F67" s="235">
        <f t="shared" si="5"/>
        <v>1.3</v>
      </c>
      <c r="G67" s="142">
        <f t="shared" si="6"/>
        <v>2</v>
      </c>
      <c r="H67" s="142" t="str">
        <f t="shared" si="7"/>
        <v>Low</v>
      </c>
      <c r="I67" s="236" t="str">
        <f>INDEX(Trends!$D$3:$D$404,MATCH(B67,Trends!$C$3:$C$404,0))</f>
        <v>-</v>
      </c>
      <c r="J67" s="142" t="str">
        <f>VLOOKUP($B67,Reliability!$A$3:$I$170,9,FALSE)</f>
        <v>Very High</v>
      </c>
      <c r="K67" s="237">
        <f t="shared" si="8"/>
        <v>2.2000000000000002</v>
      </c>
      <c r="L67" s="237">
        <f>VLOOKUP($B67,'Impact of the crisis'!$C$6:$N$170,12,FALSE)</f>
        <v>3.1</v>
      </c>
      <c r="M67" s="237">
        <f>VLOOKUP($B67,'Impact of the crisis'!$C$6:$AB$170,26,FALSE)</f>
        <v>1.6</v>
      </c>
      <c r="N67" s="237">
        <f>VLOOKUP($B67,'Conditions of people affected'!$C$6:$R$170,16,FALSE)</f>
        <v>0.5</v>
      </c>
      <c r="O67" s="237">
        <f>VLOOKUP($B67,'Conditions of people affected'!$C$6:$R$170,9,FALSE)</f>
        <v>0</v>
      </c>
      <c r="P67" s="237">
        <f>VLOOKUP($B67,'Conditions of people affected'!$C$6:$R$170,15,FALSE)</f>
        <v>1</v>
      </c>
      <c r="Q67" s="237">
        <f t="shared" si="9"/>
        <v>1.7</v>
      </c>
      <c r="R67" s="237">
        <f>VLOOKUP($B67,'Complexity of the crisis'!$C$6:$AN$170,22,FALSE)</f>
        <v>1.3</v>
      </c>
      <c r="S67" s="238">
        <f>VLOOKUP($B67,'Complexity of the crisis'!$C$6:$AN$170,38,FALSE)</f>
        <v>2</v>
      </c>
      <c r="T67" s="141" t="str">
        <f>VLOOKUP(B67,Lists!$C$3:$E$163,3,FALSE)</f>
        <v>Asia</v>
      </c>
      <c r="U67" s="151" t="str">
        <f>VLOOKUP(B67,'INFORM Severity - hidden'!$C$5:$V$170,20,FALSE)</f>
        <v>2021-05-27</v>
      </c>
    </row>
    <row r="68" spans="1:21" x14ac:dyDescent="0.35">
      <c r="A68" s="139" t="str">
        <f t="array" ref="A68">IFERROR(INDEX(Lists!$B$2:$B$153,SMALL(IF(Lists!$H$2:$H$153="Yes",ROW(Lists!$B$2:$B$153)),ROW(64:64))-1,1),"")</f>
        <v>Venezuelan refugees in Trinidad and Tobago</v>
      </c>
      <c r="B68" s="140" t="str">
        <f>VLOOKUP(A68,Lists!$B$2:$G$153,2,FALSE)</f>
        <v>TTO002</v>
      </c>
      <c r="C68" s="140" t="str">
        <f>VLOOKUP(B68,'INFORM Severity - hidden'!$C$5:$D$160,2,FALSE)</f>
        <v>Trinidad and Tobago</v>
      </c>
      <c r="D68" s="140" t="str">
        <f>VLOOKUP(A68,Lists!$B$2:$G$153,3,FALSE)</f>
        <v>TTO</v>
      </c>
      <c r="E68" s="140" t="str">
        <f>VLOOKUP(A68,Lists!$B$2:$G$153,5,FALSE)</f>
        <v>International displacement</v>
      </c>
      <c r="F68" s="235">
        <f t="shared" si="5"/>
        <v>1.8</v>
      </c>
      <c r="G68" s="142">
        <f t="shared" si="6"/>
        <v>2</v>
      </c>
      <c r="H68" s="142" t="str">
        <f t="shared" si="7"/>
        <v>Low</v>
      </c>
      <c r="I68" s="236" t="str">
        <f>INDEX(Trends!$D$3:$D$404,MATCH(B68,Trends!$C$3:$C$404,0))</f>
        <v>Stable</v>
      </c>
      <c r="J68" s="142" t="str">
        <f>VLOOKUP($B68,Reliability!$A$3:$I$170,9,FALSE)</f>
        <v>Medium</v>
      </c>
      <c r="K68" s="237">
        <f t="shared" si="8"/>
        <v>2.6</v>
      </c>
      <c r="L68" s="237">
        <f>VLOOKUP($B68,'Impact of the crisis'!$C$6:$N$170,12,FALSE)</f>
        <v>2.9</v>
      </c>
      <c r="M68" s="237">
        <f>VLOOKUP($B68,'Impact of the crisis'!$C$6:$AB$170,26,FALSE)</f>
        <v>2.4</v>
      </c>
      <c r="N68" s="237">
        <f>VLOOKUP($B68,'Conditions of people affected'!$C$6:$R$170,16,FALSE)</f>
        <v>1.1499999999999999</v>
      </c>
      <c r="O68" s="237">
        <f>VLOOKUP($B68,'Conditions of people affected'!$C$6:$R$170,9,FALSE)</f>
        <v>1.3</v>
      </c>
      <c r="P68" s="237">
        <f>VLOOKUP($B68,'Conditions of people affected'!$C$6:$R$170,15,FALSE)</f>
        <v>1</v>
      </c>
      <c r="Q68" s="237">
        <f t="shared" si="9"/>
        <v>2</v>
      </c>
      <c r="R68" s="237">
        <f>VLOOKUP($B68,'Complexity of the crisis'!$C$6:$AN$170,22,FALSE)</f>
        <v>1.9</v>
      </c>
      <c r="S68" s="238">
        <f>VLOOKUP($B68,'Complexity of the crisis'!$C$6:$AN$170,38,FALSE)</f>
        <v>2</v>
      </c>
      <c r="T68" s="141" t="str">
        <f>VLOOKUP(B68,Lists!$C$3:$E$163,3,FALSE)</f>
        <v>Americas</v>
      </c>
      <c r="U68" s="151" t="str">
        <f>VLOOKUP(B68,'INFORM Severity - hidden'!$C$5:$V$170,20,FALSE)</f>
        <v>2020-11-29</v>
      </c>
    </row>
    <row r="69" spans="1:21" x14ac:dyDescent="0.35">
      <c r="A69" s="139" t="str">
        <f t="array" ref="A69">IFERROR(INDEX(Lists!$B$2:$B$153,SMALL(IF(Lists!$H$2:$H$153="Yes",ROW(Lists!$B$2:$B$153)),ROW(65:65))-1,1),"")</f>
        <v>Mixed migration flows in Tunisia</v>
      </c>
      <c r="B69" s="140" t="str">
        <f>VLOOKUP(A69,Lists!$B$2:$G$153,2,FALSE)</f>
        <v>TUN002</v>
      </c>
      <c r="C69" s="140" t="str">
        <f>VLOOKUP(B69,'INFORM Severity - hidden'!$C$5:$D$160,2,FALSE)</f>
        <v>Tunisia</v>
      </c>
      <c r="D69" s="140" t="str">
        <f>VLOOKUP(A69,Lists!$B$2:$G$153,3,FALSE)</f>
        <v>TUN</v>
      </c>
      <c r="E69" s="140" t="str">
        <f>VLOOKUP(A69,Lists!$B$2:$G$153,5,FALSE)</f>
        <v>International displacement</v>
      </c>
      <c r="F69" s="235" t="str">
        <f t="shared" ref="F69:F78" si="10">IF(OR(N69="x",K69="x"),"x",ROUND((5-GEOMEAN(((5-K69)/5*4+1),((5-N69)/5*4+1),((5-N69)/5*4+1)))/4*3.5+Q69*0.3,1))</f>
        <v>x</v>
      </c>
      <c r="G69" s="142" t="str">
        <f t="shared" ref="G69:G78" si="11">IF(F69="x","x",ROUNDUP(F69,0))</f>
        <v>x</v>
      </c>
      <c r="H69" s="142" t="str">
        <f t="shared" ref="H69:H78" si="12">IF(N69="x","x",IF(K69="x","x",(IF(G69=5,"Very High",IF(G69=4,"High",IF(G69=3,"Medium",IF(G69=2,"Low","Very Low")))))))</f>
        <v>x</v>
      </c>
      <c r="I69" s="236" t="str">
        <f>INDEX(Trends!$D$3:$D$404,MATCH(B69,Trends!$C$3:$C$404,0))</f>
        <v>-</v>
      </c>
      <c r="J69" s="142" t="str">
        <f>VLOOKUP($B69,Reliability!$A$3:$I$170,9,FALSE)</f>
        <v>Low</v>
      </c>
      <c r="K69" s="237">
        <f t="shared" ref="K69:K78" si="13">IF(OR(M69="x",L69="x"),"x",ROUND((5-GEOMEAN(((5-L69)/5*4+1),((5-M69)/5*4+1),((5-M69)/5*4+1)))/4*5,1))</f>
        <v>4.2</v>
      </c>
      <c r="L69" s="237">
        <f>VLOOKUP($B69,'Impact of the crisis'!$C$6:$N$170,12,FALSE)</f>
        <v>4.3</v>
      </c>
      <c r="M69" s="237">
        <f>VLOOKUP($B69,'Impact of the crisis'!$C$6:$AB$170,26,FALSE)</f>
        <v>4.0999999999999996</v>
      </c>
      <c r="N69" s="237" t="str">
        <f>VLOOKUP($B69,'Conditions of people affected'!$C$6:$R$170,16,FALSE)</f>
        <v>x</v>
      </c>
      <c r="O69" s="237" t="str">
        <f>VLOOKUP($B69,'Conditions of people affected'!$C$6:$R$170,9,FALSE)</f>
        <v>x</v>
      </c>
      <c r="P69" s="237" t="str">
        <f>VLOOKUP($B69,'Conditions of people affected'!$C$6:$R$170,15,FALSE)</f>
        <v>x</v>
      </c>
      <c r="Q69" s="237">
        <f t="shared" ref="Q69:Q78" si="14">IF(OR(S69="x",R69="x"),R69,ROUND((5-GEOMEAN(((5-R69)/5*4+1),((5-S69)/5*4+1)))/4*5,1))</f>
        <v>1.8</v>
      </c>
      <c r="R69" s="237">
        <f>VLOOKUP($B69,'Complexity of the crisis'!$C$6:$AN$170,22,FALSE)</f>
        <v>2.4</v>
      </c>
      <c r="S69" s="238">
        <f>VLOOKUP($B69,'Complexity of the crisis'!$C$6:$AN$170,38,FALSE)</f>
        <v>1</v>
      </c>
      <c r="T69" s="141" t="str">
        <f>VLOOKUP(B69,Lists!$C$3:$E$163,3,FALSE)</f>
        <v>Africa</v>
      </c>
      <c r="U69" s="151" t="str">
        <f>VLOOKUP(B69,'INFORM Severity - hidden'!$C$5:$V$170,20,FALSE)</f>
        <v>2021-06-28</v>
      </c>
    </row>
    <row r="70" spans="1:21" x14ac:dyDescent="0.35">
      <c r="A70" s="139" t="str">
        <f t="array" ref="A70">IFERROR(INDEX(Lists!$B$2:$B$153,SMALL(IF(Lists!$H$2:$H$153="Yes",ROW(Lists!$B$2:$B$153)),ROW(66:66))-1,1),"")</f>
        <v>Complex situation in Turkey</v>
      </c>
      <c r="B70" s="140" t="str">
        <f>VLOOKUP(A70,Lists!$B$2:$G$153,2,FALSE)</f>
        <v>TUR001</v>
      </c>
      <c r="C70" s="140" t="str">
        <f>VLOOKUP(B70,'INFORM Severity - hidden'!$C$5:$D$160,2,FALSE)</f>
        <v>Turkey</v>
      </c>
      <c r="D70" s="140" t="str">
        <f>VLOOKUP(A70,Lists!$B$2:$G$153,3,FALSE)</f>
        <v>TUR</v>
      </c>
      <c r="E70" s="140" t="str">
        <f>VLOOKUP(A70,Lists!$B$2:$G$153,5,FALSE)</f>
        <v>Multiple crises country</v>
      </c>
      <c r="F70" s="235">
        <f t="shared" si="10"/>
        <v>3.2</v>
      </c>
      <c r="G70" s="142">
        <f t="shared" si="11"/>
        <v>4</v>
      </c>
      <c r="H70" s="142" t="str">
        <f t="shared" si="12"/>
        <v>High</v>
      </c>
      <c r="I70" s="236" t="str">
        <f>INDEX(Trends!$D$3:$D$404,MATCH(B70,Trends!$C$3:$C$404,0))</f>
        <v>Stable</v>
      </c>
      <c r="J70" s="142" t="str">
        <f>VLOOKUP($B70,Reliability!$A$3:$I$170,9,FALSE)</f>
        <v>High</v>
      </c>
      <c r="K70" s="237">
        <f t="shared" si="13"/>
        <v>3.4</v>
      </c>
      <c r="L70" s="237">
        <f>VLOOKUP($B70,'Impact of the crisis'!$C$6:$N$170,12,FALSE)</f>
        <v>3.8</v>
      </c>
      <c r="M70" s="237">
        <f>VLOOKUP($B70,'Impact of the crisis'!$C$6:$AB$170,26,FALSE)</f>
        <v>3.2</v>
      </c>
      <c r="N70" s="237">
        <f>VLOOKUP($B70,'Conditions of people affected'!$C$6:$R$170,16,FALSE)</f>
        <v>3</v>
      </c>
      <c r="O70" s="237">
        <f>VLOOKUP($B70,'Conditions of people affected'!$C$6:$R$170,9,FALSE)</f>
        <v>4</v>
      </c>
      <c r="P70" s="237">
        <f>VLOOKUP($B70,'Conditions of people affected'!$C$6:$R$170,15,FALSE)</f>
        <v>2</v>
      </c>
      <c r="Q70" s="237">
        <f t="shared" si="14"/>
        <v>3.4</v>
      </c>
      <c r="R70" s="237">
        <f>VLOOKUP($B70,'Complexity of the crisis'!$C$6:$AN$170,22,FALSE)</f>
        <v>3.2</v>
      </c>
      <c r="S70" s="238">
        <f>VLOOKUP($B70,'Complexity of the crisis'!$C$6:$AN$170,38,FALSE)</f>
        <v>3.5</v>
      </c>
      <c r="T70" s="141" t="str">
        <f>VLOOKUP(B70,Lists!$C$3:$E$163,3,FALSE)</f>
        <v>Middle east</v>
      </c>
      <c r="U70" s="151" t="str">
        <f>VLOOKUP(B70,'INFORM Severity - hidden'!$C$5:$V$170,20,FALSE)</f>
        <v>2021-06-30</v>
      </c>
    </row>
    <row r="71" spans="1:21" x14ac:dyDescent="0.35">
      <c r="A71" s="139" t="str">
        <f t="array" ref="A71">IFERROR(INDEX(Lists!$B$2:$B$153,SMALL(IF(Lists!$H$2:$H$153="Yes",ROW(Lists!$B$2:$B$153)),ROW(67:67))-1,1),"")</f>
        <v>International Displacement in Tanzania</v>
      </c>
      <c r="B71" s="140" t="str">
        <f>VLOOKUP(A71,Lists!$B$2:$G$153,2,FALSE)</f>
        <v>TZA002</v>
      </c>
      <c r="C71" s="140" t="str">
        <f>VLOOKUP(B71,'INFORM Severity - hidden'!$C$5:$D$160,2,FALSE)</f>
        <v>Tanzania</v>
      </c>
      <c r="D71" s="140" t="str">
        <f>VLOOKUP(A71,Lists!$B$2:$G$153,3,FALSE)</f>
        <v>TZA</v>
      </c>
      <c r="E71" s="140" t="str">
        <f>VLOOKUP(A71,Lists!$B$2:$G$153,5,FALSE)</f>
        <v>International displacement</v>
      </c>
      <c r="F71" s="235">
        <f t="shared" si="10"/>
        <v>1.7</v>
      </c>
      <c r="G71" s="142">
        <f t="shared" si="11"/>
        <v>2</v>
      </c>
      <c r="H71" s="142" t="str">
        <f t="shared" si="12"/>
        <v>Low</v>
      </c>
      <c r="I71" s="236" t="str">
        <f>INDEX(Trends!$D$3:$D$404,MATCH(B71,Trends!$C$3:$C$404,0))</f>
        <v>Stable</v>
      </c>
      <c r="J71" s="142" t="str">
        <f>VLOOKUP($B71,Reliability!$A$3:$I$170,9,FALSE)</f>
        <v>High</v>
      </c>
      <c r="K71" s="237">
        <f t="shared" si="13"/>
        <v>2</v>
      </c>
      <c r="L71" s="237">
        <f>VLOOKUP($B71,'Impact of the crisis'!$C$6:$N$170,12,FALSE)</f>
        <v>2.2999999999999998</v>
      </c>
      <c r="M71" s="237">
        <f>VLOOKUP($B71,'Impact of the crisis'!$C$6:$AB$170,26,FALSE)</f>
        <v>1.9</v>
      </c>
      <c r="N71" s="237">
        <f>VLOOKUP($B71,'Conditions of people affected'!$C$6:$R$170,16,FALSE)</f>
        <v>1.7</v>
      </c>
      <c r="O71" s="237">
        <f>VLOOKUP($B71,'Conditions of people affected'!$C$6:$R$170,9,FALSE)</f>
        <v>2.4</v>
      </c>
      <c r="P71" s="237">
        <f>VLOOKUP($B71,'Conditions of people affected'!$C$6:$R$170,15,FALSE)</f>
        <v>1</v>
      </c>
      <c r="Q71" s="237">
        <f t="shared" si="14"/>
        <v>1.6</v>
      </c>
      <c r="R71" s="237">
        <f>VLOOKUP($B71,'Complexity of the crisis'!$C$6:$AN$170,22,FALSE)</f>
        <v>1.7</v>
      </c>
      <c r="S71" s="238">
        <f>VLOOKUP($B71,'Complexity of the crisis'!$C$6:$AN$170,38,FALSE)</f>
        <v>1.5</v>
      </c>
      <c r="T71" s="141" t="str">
        <f>VLOOKUP(B71,Lists!$C$3:$E$163,3,FALSE)</f>
        <v>Africa</v>
      </c>
      <c r="U71" s="151" t="str">
        <f>VLOOKUP(B71,'INFORM Severity - hidden'!$C$5:$V$170,20,FALSE)</f>
        <v>2021-01-29</v>
      </c>
    </row>
    <row r="72" spans="1:21" x14ac:dyDescent="0.35">
      <c r="A72" s="139" t="str">
        <f t="array" ref="A72">IFERROR(INDEX(Lists!$B$2:$B$153,SMALL(IF(Lists!$H$2:$H$153="Yes",ROW(Lists!$B$2:$B$153)),ROW(68:68))-1,1),"")</f>
        <v>International Displacement in Uganda</v>
      </c>
      <c r="B72" s="140" t="str">
        <f>VLOOKUP(A72,Lists!$B$2:$G$153,2,FALSE)</f>
        <v>UGA005</v>
      </c>
      <c r="C72" s="140" t="str">
        <f>VLOOKUP(B72,'INFORM Severity - hidden'!$C$5:$D$160,2,FALSE)</f>
        <v>Uganda</v>
      </c>
      <c r="D72" s="140" t="str">
        <f>VLOOKUP(A72,Lists!$B$2:$G$153,3,FALSE)</f>
        <v>UGA</v>
      </c>
      <c r="E72" s="140" t="str">
        <f>VLOOKUP(A72,Lists!$B$2:$G$153,5,FALSE)</f>
        <v>International displacement</v>
      </c>
      <c r="F72" s="235">
        <f t="shared" si="10"/>
        <v>3</v>
      </c>
      <c r="G72" s="142">
        <f t="shared" si="11"/>
        <v>3</v>
      </c>
      <c r="H72" s="142" t="str">
        <f t="shared" si="12"/>
        <v>Medium</v>
      </c>
      <c r="I72" s="236" t="str">
        <f>INDEX(Trends!$D$3:$D$404,MATCH(B72,Trends!$C$3:$C$404,0))</f>
        <v>Stable</v>
      </c>
      <c r="J72" s="142" t="str">
        <f>VLOOKUP($B72,Reliability!$A$3:$I$170,9,FALSE)</f>
        <v>Medium</v>
      </c>
      <c r="K72" s="237">
        <f t="shared" si="13"/>
        <v>3.3</v>
      </c>
      <c r="L72" s="237">
        <f>VLOOKUP($B72,'Impact of the crisis'!$C$6:$N$170,12,FALSE)</f>
        <v>2.1</v>
      </c>
      <c r="M72" s="237">
        <f>VLOOKUP($B72,'Impact of the crisis'!$C$6:$AB$170,26,FALSE)</f>
        <v>3.7</v>
      </c>
      <c r="N72" s="237">
        <f>VLOOKUP($B72,'Conditions of people affected'!$C$6:$R$170,16,FALSE)</f>
        <v>3.3</v>
      </c>
      <c r="O72" s="237">
        <f>VLOOKUP($B72,'Conditions of people affected'!$C$6:$R$170,9,FALSE)</f>
        <v>3.6</v>
      </c>
      <c r="P72" s="237">
        <f>VLOOKUP($B72,'Conditions of people affected'!$C$6:$R$170,15,FALSE)</f>
        <v>3</v>
      </c>
      <c r="Q72" s="237">
        <f t="shared" si="14"/>
        <v>2.2999999999999998</v>
      </c>
      <c r="R72" s="237">
        <f>VLOOKUP($B72,'Complexity of the crisis'!$C$6:$AN$170,22,FALSE)</f>
        <v>3</v>
      </c>
      <c r="S72" s="238">
        <f>VLOOKUP($B72,'Complexity of the crisis'!$C$6:$AN$170,38,FALSE)</f>
        <v>1.5</v>
      </c>
      <c r="T72" s="141" t="str">
        <f>VLOOKUP(B72,Lists!$C$3:$E$163,3,FALSE)</f>
        <v>Africa</v>
      </c>
      <c r="U72" s="151" t="str">
        <f>VLOOKUP(B72,'INFORM Severity - hidden'!$C$5:$V$170,20,FALSE)</f>
        <v>2020-11-29</v>
      </c>
    </row>
    <row r="73" spans="1:21" x14ac:dyDescent="0.35">
      <c r="A73" s="139" t="str">
        <f t="array" ref="A73">IFERROR(INDEX(Lists!$B$2:$B$153,SMALL(IF(Lists!$H$2:$H$153="Yes",ROW(Lists!$B$2:$B$153)),ROW(69:69))-1,1),"")</f>
        <v>Conflict in Ukraine</v>
      </c>
      <c r="B73" s="140" t="str">
        <f>VLOOKUP(A73,Lists!$B$2:$G$153,2,FALSE)</f>
        <v>UKR002</v>
      </c>
      <c r="C73" s="140" t="str">
        <f>VLOOKUP(B73,'INFORM Severity - hidden'!$C$5:$D$160,2,FALSE)</f>
        <v>Ukraine</v>
      </c>
      <c r="D73" s="140" t="str">
        <f>VLOOKUP(A73,Lists!$B$2:$G$153,3,FALSE)</f>
        <v>UKR</v>
      </c>
      <c r="E73" s="140" t="str">
        <f>VLOOKUP(A73,Lists!$B$2:$G$153,5,FALSE)</f>
        <v>Conflict</v>
      </c>
      <c r="F73" s="235">
        <f t="shared" si="10"/>
        <v>3.5</v>
      </c>
      <c r="G73" s="142">
        <f t="shared" si="11"/>
        <v>4</v>
      </c>
      <c r="H73" s="142" t="str">
        <f t="shared" si="12"/>
        <v>High</v>
      </c>
      <c r="I73" s="236" t="str">
        <f>INDEX(Trends!$D$3:$D$404,MATCH(B73,Trends!$C$3:$C$404,0))</f>
        <v>Stable</v>
      </c>
      <c r="J73" s="142" t="str">
        <f>VLOOKUP($B73,Reliability!$A$3:$I$170,9,FALSE)</f>
        <v>High</v>
      </c>
      <c r="K73" s="237">
        <f t="shared" si="13"/>
        <v>3.2</v>
      </c>
      <c r="L73" s="237">
        <f>VLOOKUP($B73,'Impact of the crisis'!$C$6:$N$170,12,FALSE)</f>
        <v>1.7</v>
      </c>
      <c r="M73" s="237">
        <f>VLOOKUP($B73,'Impact of the crisis'!$C$6:$AB$170,26,FALSE)</f>
        <v>3.7</v>
      </c>
      <c r="N73" s="237">
        <f>VLOOKUP($B73,'Conditions of people affected'!$C$6:$R$170,16,FALSE)</f>
        <v>4.0999999999999996</v>
      </c>
      <c r="O73" s="237">
        <f>VLOOKUP($B73,'Conditions of people affected'!$C$6:$R$170,9,FALSE)</f>
        <v>4.2</v>
      </c>
      <c r="P73" s="237">
        <f>VLOOKUP($B73,'Conditions of people affected'!$C$6:$R$170,15,FALSE)</f>
        <v>4</v>
      </c>
      <c r="Q73" s="237">
        <f t="shared" si="14"/>
        <v>2.7</v>
      </c>
      <c r="R73" s="237">
        <f>VLOOKUP($B73,'Complexity of the crisis'!$C$6:$AN$170,22,FALSE)</f>
        <v>2.2999999999999998</v>
      </c>
      <c r="S73" s="238">
        <f>VLOOKUP($B73,'Complexity of the crisis'!$C$6:$AN$170,38,FALSE)</f>
        <v>3</v>
      </c>
      <c r="T73" s="141" t="str">
        <f>VLOOKUP(B73,Lists!$C$3:$E$163,3,FALSE)</f>
        <v>Europe</v>
      </c>
      <c r="U73" s="151" t="str">
        <f>VLOOKUP(B73,'INFORM Severity - hidden'!$C$5:$V$170,20,FALSE)</f>
        <v>2021-03-31</v>
      </c>
    </row>
    <row r="74" spans="1:21" x14ac:dyDescent="0.35">
      <c r="A74" s="139" t="str">
        <f t="array" ref="A74">IFERROR(INDEX(Lists!$B$2:$B$153,SMALL(IF(Lists!$H$2:$H$153="Yes",ROW(Lists!$B$2:$B$153)),ROW(70:70))-1,1),"")</f>
        <v>La Soufrière Volcano Eruption</v>
      </c>
      <c r="B74" s="140" t="str">
        <f>VLOOKUP(A74,Lists!$B$2:$G$153,2,FALSE)</f>
        <v>VCT002</v>
      </c>
      <c r="C74" s="140" t="str">
        <f>VLOOKUP(B74,'INFORM Severity - hidden'!$C$5:$D$160,2,FALSE)</f>
        <v>St. Vincent and the Grenadines</v>
      </c>
      <c r="D74" s="140" t="str">
        <f>VLOOKUP(A74,Lists!$B$2:$G$153,3,FALSE)</f>
        <v>VCT</v>
      </c>
      <c r="E74" s="140" t="str">
        <f>VLOOKUP(A74,Lists!$B$2:$G$153,5,FALSE)</f>
        <v>Volcano</v>
      </c>
      <c r="F74" s="235">
        <f t="shared" si="10"/>
        <v>1.5</v>
      </c>
      <c r="G74" s="142">
        <f t="shared" si="11"/>
        <v>2</v>
      </c>
      <c r="H74" s="142" t="str">
        <f t="shared" si="12"/>
        <v>Low</v>
      </c>
      <c r="I74" s="236" t="str">
        <f>INDEX(Trends!$D$3:$D$404,MATCH(B74,Trends!$C$3:$C$404,0))</f>
        <v>-</v>
      </c>
      <c r="J74" s="142" t="str">
        <f>VLOOKUP($B74,Reliability!$A$3:$I$170,9,FALSE)</f>
        <v>Very High</v>
      </c>
      <c r="K74" s="237">
        <f t="shared" si="13"/>
        <v>1.5</v>
      </c>
      <c r="L74" s="237">
        <f>VLOOKUP($B74,'Impact of the crisis'!$C$6:$N$170,12,FALSE)</f>
        <v>1.1000000000000001</v>
      </c>
      <c r="M74" s="237">
        <f>VLOOKUP($B74,'Impact of the crisis'!$C$6:$AB$170,26,FALSE)</f>
        <v>1.7</v>
      </c>
      <c r="N74" s="237">
        <f>VLOOKUP($B74,'Conditions of people affected'!$C$6:$R$170,16,FALSE)</f>
        <v>1.6</v>
      </c>
      <c r="O74" s="237">
        <f>VLOOKUP($B74,'Conditions of people affected'!$C$6:$R$170,9,FALSE)</f>
        <v>0.2</v>
      </c>
      <c r="P74" s="237">
        <f>VLOOKUP($B74,'Conditions of people affected'!$C$6:$R$170,15,FALSE)</f>
        <v>3</v>
      </c>
      <c r="Q74" s="237">
        <f t="shared" si="14"/>
        <v>1.4</v>
      </c>
      <c r="R74" s="237">
        <f>VLOOKUP($B74,'Complexity of the crisis'!$C$6:$AN$170,22,FALSE)</f>
        <v>0.7</v>
      </c>
      <c r="S74" s="238">
        <f>VLOOKUP($B74,'Complexity of the crisis'!$C$6:$AN$170,38,FALSE)</f>
        <v>2</v>
      </c>
      <c r="T74" s="141" t="str">
        <f>VLOOKUP(B74,Lists!$C$3:$E$163,3,FALSE)</f>
        <v>Americas</v>
      </c>
      <c r="U74" s="151" t="str">
        <f>VLOOKUP(B74,'INFORM Severity - hidden'!$C$5:$V$170,20,FALSE)</f>
        <v>2021-04-28</v>
      </c>
    </row>
    <row r="75" spans="1:21" x14ac:dyDescent="0.35">
      <c r="A75" s="139" t="str">
        <f t="array" ref="A75">IFERROR(INDEX(Lists!$B$2:$B$153,SMALL(IF(Lists!$H$2:$H$153="Yes",ROW(Lists!$B$2:$B$153)),ROW(71:71))-1,1),"")</f>
        <v>Complex crisis in Venezuela</v>
      </c>
      <c r="B75" s="140" t="str">
        <f>VLOOKUP(A75,Lists!$B$2:$G$153,2,FALSE)</f>
        <v>VEN001</v>
      </c>
      <c r="C75" s="140" t="str">
        <f>VLOOKUP(B75,'INFORM Severity - hidden'!$C$5:$D$160,2,FALSE)</f>
        <v>Venezuela</v>
      </c>
      <c r="D75" s="140" t="str">
        <f>VLOOKUP(A75,Lists!$B$2:$G$153,3,FALSE)</f>
        <v>VEN</v>
      </c>
      <c r="E75" s="140" t="str">
        <f>VLOOKUP(A75,Lists!$B$2:$G$153,5,FALSE)</f>
        <v>Complex crisis</v>
      </c>
      <c r="F75" s="235">
        <f t="shared" si="10"/>
        <v>4.0999999999999996</v>
      </c>
      <c r="G75" s="142">
        <f t="shared" si="11"/>
        <v>5</v>
      </c>
      <c r="H75" s="142" t="str">
        <f t="shared" si="12"/>
        <v>Very High</v>
      </c>
      <c r="I75" s="236" t="str">
        <f>INDEX(Trends!$D$3:$D$404,MATCH(B75,Trends!$C$3:$C$404,0))</f>
        <v>Stable</v>
      </c>
      <c r="J75" s="142" t="str">
        <f>VLOOKUP($B75,Reliability!$A$3:$I$170,9,FALSE)</f>
        <v>Medium</v>
      </c>
      <c r="K75" s="237">
        <f t="shared" si="13"/>
        <v>5</v>
      </c>
      <c r="L75" s="237">
        <f>VLOOKUP($B75,'Impact of the crisis'!$C$6:$N$170,12,FALSE)</f>
        <v>4.9000000000000004</v>
      </c>
      <c r="M75" s="237">
        <f>VLOOKUP($B75,'Impact of the crisis'!$C$6:$AB$170,26,FALSE)</f>
        <v>5</v>
      </c>
      <c r="N75" s="237">
        <f>VLOOKUP($B75,'Conditions of people affected'!$C$6:$R$170,16,FALSE)</f>
        <v>4</v>
      </c>
      <c r="O75" s="237">
        <f>VLOOKUP($B75,'Conditions of people affected'!$C$6:$R$170,9,FALSE)</f>
        <v>5</v>
      </c>
      <c r="P75" s="237">
        <f>VLOOKUP($B75,'Conditions of people affected'!$C$6:$R$170,15,FALSE)</f>
        <v>3</v>
      </c>
      <c r="Q75" s="237">
        <f t="shared" si="14"/>
        <v>3.3</v>
      </c>
      <c r="R75" s="237">
        <f>VLOOKUP($B75,'Complexity of the crisis'!$C$6:$AN$170,22,FALSE)</f>
        <v>3.6</v>
      </c>
      <c r="S75" s="238">
        <f>VLOOKUP($B75,'Complexity of the crisis'!$C$6:$AN$170,38,FALSE)</f>
        <v>3</v>
      </c>
      <c r="T75" s="141" t="str">
        <f>VLOOKUP(B75,Lists!$C$3:$E$163,3,FALSE)</f>
        <v>Americas</v>
      </c>
      <c r="U75" s="151" t="str">
        <f>VLOOKUP(B75,'INFORM Severity - hidden'!$C$5:$V$170,20,FALSE)</f>
        <v>2021-01-28</v>
      </c>
    </row>
    <row r="76" spans="1:21" x14ac:dyDescent="0.35">
      <c r="A76" s="139" t="str">
        <f t="array" ref="A76">IFERROR(INDEX(Lists!$B$2:$B$153,SMALL(IF(Lists!$H$2:$H$153="Yes",ROW(Lists!$B$2:$B$153)),ROW(72:72))-1,1),"")</f>
        <v>Conflict in Yemen</v>
      </c>
      <c r="B76" s="140" t="str">
        <f>VLOOKUP(A76,Lists!$B$2:$G$153,2,FALSE)</f>
        <v>YEM001</v>
      </c>
      <c r="C76" s="140" t="str">
        <f>VLOOKUP(B76,'INFORM Severity - hidden'!$C$5:$D$160,2,FALSE)</f>
        <v>Yemen</v>
      </c>
      <c r="D76" s="140" t="str">
        <f>VLOOKUP(A76,Lists!$B$2:$G$153,3,FALSE)</f>
        <v>YEM</v>
      </c>
      <c r="E76" s="140" t="str">
        <f>VLOOKUP(A76,Lists!$B$2:$G$153,5,FALSE)</f>
        <v>Complex crisis</v>
      </c>
      <c r="F76" s="235">
        <f t="shared" si="10"/>
        <v>4.9000000000000004</v>
      </c>
      <c r="G76" s="142">
        <f t="shared" si="11"/>
        <v>5</v>
      </c>
      <c r="H76" s="142" t="str">
        <f t="shared" si="12"/>
        <v>Very High</v>
      </c>
      <c r="I76" s="236" t="str">
        <f>INDEX(Trends!$D$3:$D$404,MATCH(B76,Trends!$C$3:$C$404,0))</f>
        <v>Increasing</v>
      </c>
      <c r="J76" s="142" t="str">
        <f>VLOOKUP($B76,Reliability!$A$3:$I$170,9,FALSE)</f>
        <v>High</v>
      </c>
      <c r="K76" s="237">
        <f t="shared" si="13"/>
        <v>5</v>
      </c>
      <c r="L76" s="237">
        <f>VLOOKUP($B76,'Impact of the crisis'!$C$6:$N$170,12,FALSE)</f>
        <v>4.9000000000000004</v>
      </c>
      <c r="M76" s="237">
        <f>VLOOKUP($B76,'Impact of the crisis'!$C$6:$AB$170,26,FALSE)</f>
        <v>5</v>
      </c>
      <c r="N76" s="237">
        <f>VLOOKUP($B76,'Conditions of people affected'!$C$6:$R$170,16,FALSE)</f>
        <v>5</v>
      </c>
      <c r="O76" s="237">
        <f>VLOOKUP($B76,'Conditions of people affected'!$C$6:$R$170,9,FALSE)</f>
        <v>5</v>
      </c>
      <c r="P76" s="237">
        <f>VLOOKUP($B76,'Conditions of people affected'!$C$6:$R$170,15,FALSE)</f>
        <v>5</v>
      </c>
      <c r="Q76" s="237">
        <f t="shared" si="14"/>
        <v>4.5</v>
      </c>
      <c r="R76" s="237">
        <f>VLOOKUP($B76,'Complexity of the crisis'!$C$6:$AN$170,22,FALSE)</f>
        <v>3.8</v>
      </c>
      <c r="S76" s="238">
        <f>VLOOKUP($B76,'Complexity of the crisis'!$C$6:$AN$170,38,FALSE)</f>
        <v>5</v>
      </c>
      <c r="T76" s="141" t="str">
        <f>VLOOKUP(B76,Lists!$C$3:$E$163,3,FALSE)</f>
        <v>Middle east</v>
      </c>
      <c r="U76" s="151" t="str">
        <f>VLOOKUP(B76,'INFORM Severity - hidden'!$C$5:$V$170,20,FALSE)</f>
        <v>2021-05-19</v>
      </c>
    </row>
    <row r="77" spans="1:21" x14ac:dyDescent="0.35">
      <c r="A77" s="139" t="str">
        <f t="array" ref="A77">IFERROR(INDEX(Lists!$B$2:$B$153,SMALL(IF(Lists!$H$2:$H$153="Yes",ROW(Lists!$B$2:$B$153)),ROW(73:73))-1,1),"")</f>
        <v>Drought in Zambia</v>
      </c>
      <c r="B77" s="140" t="str">
        <f>VLOOKUP(A77,Lists!$B$2:$G$153,2,FALSE)</f>
        <v>ZMB002</v>
      </c>
      <c r="C77" s="140" t="str">
        <f>VLOOKUP(B77,'INFORM Severity - hidden'!$C$5:$D$160,2,FALSE)</f>
        <v>Zambia</v>
      </c>
      <c r="D77" s="140" t="str">
        <f>VLOOKUP(A77,Lists!$B$2:$G$153,3,FALSE)</f>
        <v>ZMB</v>
      </c>
      <c r="E77" s="140" t="str">
        <f>VLOOKUP(A77,Lists!$B$2:$G$153,5,FALSE)</f>
        <v>Drought</v>
      </c>
      <c r="F77" s="235">
        <f t="shared" si="10"/>
        <v>2.7</v>
      </c>
      <c r="G77" s="142">
        <f t="shared" si="11"/>
        <v>3</v>
      </c>
      <c r="H77" s="142" t="str">
        <f t="shared" si="12"/>
        <v>Medium</v>
      </c>
      <c r="I77" s="236" t="str">
        <f>INDEX(Trends!$D$3:$D$404,MATCH(B77,Trends!$C$3:$C$404,0))</f>
        <v>Stable</v>
      </c>
      <c r="J77" s="142" t="str">
        <f>VLOOKUP($B77,Reliability!$A$3:$I$170,9,FALSE)</f>
        <v>Low</v>
      </c>
      <c r="K77" s="237">
        <f t="shared" si="13"/>
        <v>2.4</v>
      </c>
      <c r="L77" s="237">
        <f>VLOOKUP($B77,'Impact of the crisis'!$C$6:$N$170,12,FALSE)</f>
        <v>3.1</v>
      </c>
      <c r="M77" s="237">
        <f>VLOOKUP($B77,'Impact of the crisis'!$C$6:$AB$170,26,FALSE)</f>
        <v>2</v>
      </c>
      <c r="N77" s="237">
        <f>VLOOKUP($B77,'Conditions of people affected'!$C$6:$R$170,16,FALSE)</f>
        <v>3.35</v>
      </c>
      <c r="O77" s="237">
        <f>VLOOKUP($B77,'Conditions of people affected'!$C$6:$R$170,9,FALSE)</f>
        <v>3.7</v>
      </c>
      <c r="P77" s="237">
        <f>VLOOKUP($B77,'Conditions of people affected'!$C$6:$R$170,15,FALSE)</f>
        <v>3</v>
      </c>
      <c r="Q77" s="237">
        <f t="shared" si="14"/>
        <v>1.7</v>
      </c>
      <c r="R77" s="237">
        <f>VLOOKUP($B77,'Complexity of the crisis'!$C$6:$AN$170,22,FALSE)</f>
        <v>1.8</v>
      </c>
      <c r="S77" s="238">
        <f>VLOOKUP($B77,'Complexity of the crisis'!$C$6:$AN$170,38,FALSE)</f>
        <v>1.5</v>
      </c>
      <c r="T77" s="141" t="str">
        <f>VLOOKUP(B77,Lists!$C$3:$E$163,3,FALSE)</f>
        <v>Africa</v>
      </c>
      <c r="U77" s="151" t="str">
        <f>VLOOKUP(B77,'INFORM Severity - hidden'!$C$5:$V$170,20,FALSE)</f>
        <v>2020-12-17</v>
      </c>
    </row>
    <row r="78" spans="1:21" x14ac:dyDescent="0.35">
      <c r="A78" s="139" t="str">
        <f t="array" ref="A78">IFERROR(INDEX(Lists!$B$2:$B$153,SMALL(IF(Lists!$H$2:$H$153="Yes",ROW(Lists!$B$2:$B$153)),ROW(74:74))-1,1),"")</f>
        <v>Complex crisis in Zimbabwe</v>
      </c>
      <c r="B78" s="140" t="str">
        <f>VLOOKUP(A78,Lists!$B$2:$G$153,2,FALSE)</f>
        <v>ZWE001</v>
      </c>
      <c r="C78" s="140" t="str">
        <f>VLOOKUP(B78,'INFORM Severity - hidden'!$C$5:$D$160,2,FALSE)</f>
        <v>Zimbabwe</v>
      </c>
      <c r="D78" s="140" t="str">
        <f>VLOOKUP(A78,Lists!$B$2:$G$153,3,FALSE)</f>
        <v>ZWE</v>
      </c>
      <c r="E78" s="140" t="str">
        <f>VLOOKUP(A78,Lists!$B$2:$G$153,5,FALSE)</f>
        <v>Complex crisis</v>
      </c>
      <c r="F78" s="235">
        <f t="shared" si="10"/>
        <v>3.5</v>
      </c>
      <c r="G78" s="142">
        <f t="shared" si="11"/>
        <v>4</v>
      </c>
      <c r="H78" s="142" t="str">
        <f t="shared" si="12"/>
        <v>High</v>
      </c>
      <c r="I78" s="236" t="str">
        <f>INDEX(Trends!$D$3:$D$404,MATCH(B78,Trends!$C$3:$C$404,0))</f>
        <v>Stable</v>
      </c>
      <c r="J78" s="142" t="str">
        <f>VLOOKUP($B78,Reliability!$A$3:$I$170,9,FALSE)</f>
        <v>High</v>
      </c>
      <c r="K78" s="237">
        <f t="shared" si="13"/>
        <v>3.2</v>
      </c>
      <c r="L78" s="237">
        <f>VLOOKUP($B78,'Impact of the crisis'!$C$6:$N$170,12,FALSE)</f>
        <v>4.5999999999999996</v>
      </c>
      <c r="M78" s="237">
        <f>VLOOKUP($B78,'Impact of the crisis'!$C$6:$AB$170,26,FALSE)</f>
        <v>2.2000000000000002</v>
      </c>
      <c r="N78" s="237">
        <f>VLOOKUP($B78,'Conditions of people affected'!$C$6:$R$170,16,FALSE)</f>
        <v>3.85</v>
      </c>
      <c r="O78" s="237">
        <f>VLOOKUP($B78,'Conditions of people affected'!$C$6:$R$170,9,FALSE)</f>
        <v>4.7</v>
      </c>
      <c r="P78" s="237">
        <f>VLOOKUP($B78,'Conditions of people affected'!$C$6:$R$170,15,FALSE)</f>
        <v>3</v>
      </c>
      <c r="Q78" s="237">
        <f t="shared" si="14"/>
        <v>3.2</v>
      </c>
      <c r="R78" s="237">
        <f>VLOOKUP($B78,'Complexity of the crisis'!$C$6:$AN$170,22,FALSE)</f>
        <v>2.9</v>
      </c>
      <c r="S78" s="238">
        <f>VLOOKUP($B78,'Complexity of the crisis'!$C$6:$AN$170,38,FALSE)</f>
        <v>3.5</v>
      </c>
      <c r="T78" s="141" t="str">
        <f>VLOOKUP(B78,Lists!$C$3:$E$163,3,FALSE)</f>
        <v>Africa</v>
      </c>
      <c r="U78" s="151" t="str">
        <f>VLOOKUP(B78,'INFORM Severity - hidden'!$C$5:$V$170,20,FALSE)</f>
        <v>2021-03-26</v>
      </c>
    </row>
    <row r="79" spans="1:21" customFormat="1" x14ac:dyDescent="0.35">
      <c r="A79" s="210"/>
      <c r="B79" s="210"/>
      <c r="C79" s="210"/>
      <c r="D79" s="210"/>
      <c r="E79" s="210"/>
      <c r="F79" s="210"/>
      <c r="G79" s="210"/>
      <c r="H79" s="210"/>
      <c r="I79" s="210"/>
    </row>
  </sheetData>
  <autoFilter ref="A4:T143" xr:uid="{00000000-0009-0000-0000-000004000000}"/>
  <conditionalFormatting sqref="K5:K78">
    <cfRule type="cellIs" dxfId="456" priority="64" stopIfTrue="1" operator="between">
      <formula>4</formula>
      <formula>5</formula>
    </cfRule>
    <cfRule type="cellIs" dxfId="455" priority="70" stopIfTrue="1" operator="between">
      <formula>3</formula>
      <formula>4</formula>
    </cfRule>
    <cfRule type="cellIs" dxfId="454" priority="71" stopIfTrue="1" operator="between">
      <formula>2</formula>
      <formula>3</formula>
    </cfRule>
    <cfRule type="cellIs" dxfId="453" priority="72" stopIfTrue="1" operator="between">
      <formula>1</formula>
      <formula>2</formula>
    </cfRule>
    <cfRule type="cellIs" dxfId="452" priority="73" stopIfTrue="1" operator="between">
      <formula>0</formula>
      <formula>1</formula>
    </cfRule>
  </conditionalFormatting>
  <conditionalFormatting sqref="L5:M78">
    <cfRule type="cellIs" dxfId="451" priority="65" stopIfTrue="1" operator="between">
      <formula>4</formula>
      <formula>5</formula>
    </cfRule>
    <cfRule type="cellIs" dxfId="450" priority="66" stopIfTrue="1" operator="between">
      <formula>3</formula>
      <formula>4</formula>
    </cfRule>
    <cfRule type="cellIs" dxfId="449" priority="67" stopIfTrue="1" operator="between">
      <formula>2</formula>
      <formula>3</formula>
    </cfRule>
    <cfRule type="cellIs" dxfId="448" priority="68" stopIfTrue="1" operator="between">
      <formula>1</formula>
      <formula>2</formula>
    </cfRule>
    <cfRule type="cellIs" dxfId="447" priority="69" stopIfTrue="1" operator="between">
      <formula>0</formula>
      <formula>1</formula>
    </cfRule>
  </conditionalFormatting>
  <conditionalFormatting sqref="O5:P78">
    <cfRule type="cellIs" dxfId="446" priority="54" stopIfTrue="1" operator="between">
      <formula>7.1</formula>
      <formula>10</formula>
    </cfRule>
    <cfRule type="cellIs" dxfId="445" priority="55" stopIfTrue="1" operator="between">
      <formula>5.4</formula>
      <formula>7</formula>
    </cfRule>
    <cfRule type="cellIs" dxfId="444" priority="56" stopIfTrue="1" operator="between">
      <formula>3.5</formula>
      <formula>5.3</formula>
    </cfRule>
    <cfRule type="cellIs" dxfId="443" priority="57" stopIfTrue="1" operator="between">
      <formula>1.8</formula>
      <formula>3.4</formula>
    </cfRule>
    <cfRule type="cellIs" dxfId="442" priority="58" stopIfTrue="1" operator="between">
      <formula>0</formula>
      <formula>1.7</formula>
    </cfRule>
  </conditionalFormatting>
  <conditionalFormatting sqref="S5:S78">
    <cfRule type="cellIs" dxfId="441" priority="49" stopIfTrue="1" operator="between">
      <formula>4</formula>
      <formula>5</formula>
    </cfRule>
    <cfRule type="cellIs" dxfId="440" priority="50" stopIfTrue="1" operator="between">
      <formula>3</formula>
      <formula>4</formula>
    </cfRule>
    <cfRule type="cellIs" dxfId="439" priority="51" stopIfTrue="1" operator="between">
      <formula>2</formula>
      <formula>3</formula>
    </cfRule>
    <cfRule type="cellIs" dxfId="438" priority="52" stopIfTrue="1" operator="between">
      <formula>1</formula>
      <formula>2</formula>
    </cfRule>
    <cfRule type="cellIs" dxfId="437" priority="53" stopIfTrue="1" operator="between">
      <formula>0</formula>
      <formula>1</formula>
    </cfRule>
  </conditionalFormatting>
  <conditionalFormatting sqref="Q5:Q78">
    <cfRule type="cellIs" dxfId="436" priority="34" stopIfTrue="1" operator="between">
      <formula>4</formula>
      <formula>5</formula>
    </cfRule>
    <cfRule type="cellIs" dxfId="435" priority="35" stopIfTrue="1" operator="between">
      <formula>3</formula>
      <formula>4</formula>
    </cfRule>
    <cfRule type="cellIs" dxfId="434" priority="36" stopIfTrue="1" operator="between">
      <formula>2</formula>
      <formula>3</formula>
    </cfRule>
    <cfRule type="cellIs" dxfId="433" priority="37" stopIfTrue="1" operator="between">
      <formula>1</formula>
      <formula>2</formula>
    </cfRule>
    <cfRule type="cellIs" dxfId="432" priority="38" stopIfTrue="1" operator="between">
      <formula>0</formula>
      <formula>1</formula>
    </cfRule>
  </conditionalFormatting>
  <conditionalFormatting sqref="I5:I79">
    <cfRule type="cellIs" dxfId="431" priority="26" operator="equal">
      <formula>"Increasing"</formula>
    </cfRule>
    <cfRule type="cellIs" dxfId="430" priority="27" operator="equal">
      <formula>"Stable"</formula>
    </cfRule>
    <cfRule type="cellIs" dxfId="429" priority="28" operator="equal">
      <formula>"Decreasing"</formula>
    </cfRule>
  </conditionalFormatting>
  <conditionalFormatting sqref="R5:S78">
    <cfRule type="cellIs" dxfId="428" priority="44" stopIfTrue="1" operator="between">
      <formula>4</formula>
      <formula>5</formula>
    </cfRule>
    <cfRule type="cellIs" dxfId="427" priority="45" stopIfTrue="1" operator="between">
      <formula>3</formula>
      <formula>4</formula>
    </cfRule>
    <cfRule type="cellIs" dxfId="426" priority="46" stopIfTrue="1" operator="between">
      <formula>2</formula>
      <formula>3</formula>
    </cfRule>
    <cfRule type="cellIs" dxfId="425" priority="47" stopIfTrue="1" operator="between">
      <formula>1</formula>
      <formula>2</formula>
    </cfRule>
    <cfRule type="cellIs" dxfId="424" priority="48" stopIfTrue="1" operator="between">
      <formula>0</formula>
      <formula>1</formula>
    </cfRule>
  </conditionalFormatting>
  <conditionalFormatting sqref="G5:G79">
    <cfRule type="cellIs" dxfId="423" priority="16" stopIfTrue="1" operator="equal">
      <formula>5</formula>
    </cfRule>
    <cfRule type="cellIs" dxfId="422" priority="17" stopIfTrue="1" operator="equal">
      <formula>4</formula>
    </cfRule>
    <cfRule type="cellIs" dxfId="421" priority="18" stopIfTrue="1" operator="equal">
      <formula>3</formula>
    </cfRule>
    <cfRule type="cellIs" dxfId="420" priority="19" stopIfTrue="1" operator="equal">
      <formula>2</formula>
    </cfRule>
    <cfRule type="cellIs" dxfId="419" priority="20" stopIfTrue="1" operator="equal">
      <formula>1</formula>
    </cfRule>
  </conditionalFormatting>
  <conditionalFormatting sqref="H5:H79">
    <cfRule type="cellIs" dxfId="418" priority="11" stopIfTrue="1" operator="equal">
      <formula>"Very High"</formula>
    </cfRule>
    <cfRule type="cellIs" dxfId="417" priority="12" stopIfTrue="1" operator="equal">
      <formula>"High"</formula>
    </cfRule>
    <cfRule type="cellIs" dxfId="416" priority="13" stopIfTrue="1" operator="equal">
      <formula>"Medium"</formula>
    </cfRule>
    <cfRule type="cellIs" dxfId="415" priority="14" stopIfTrue="1" operator="equal">
      <formula>"Low"</formula>
    </cfRule>
    <cfRule type="cellIs" dxfId="414" priority="15" stopIfTrue="1" operator="equal">
      <formula>"Very Low"</formula>
    </cfRule>
  </conditionalFormatting>
  <conditionalFormatting sqref="N5:N78">
    <cfRule type="cellIs" dxfId="413" priority="6" stopIfTrue="1" operator="between">
      <formula>5</formula>
      <formula>5.9</formula>
    </cfRule>
    <cfRule type="cellIs" dxfId="412" priority="7" stopIfTrue="1" operator="between">
      <formula>4</formula>
      <formula>4.9</formula>
    </cfRule>
    <cfRule type="cellIs" dxfId="411" priority="8" stopIfTrue="1" operator="between">
      <formula>3</formula>
      <formula>3.9</formula>
    </cfRule>
    <cfRule type="cellIs" dxfId="410" priority="9" stopIfTrue="1" operator="between">
      <formula>2</formula>
      <formula>2.9</formula>
    </cfRule>
    <cfRule type="cellIs" dxfId="409" priority="10" stopIfTrue="1" operator="between">
      <formula>0</formula>
      <formula>1.9</formula>
    </cfRule>
  </conditionalFormatting>
  <conditionalFormatting sqref="J5:J78">
    <cfRule type="cellIs" dxfId="408" priority="1" stopIfTrue="1" operator="equal">
      <formula>"Very Low"</formula>
    </cfRule>
    <cfRule type="cellIs" dxfId="407" priority="2" stopIfTrue="1" operator="equal">
      <formula>"Low"</formula>
    </cfRule>
    <cfRule type="cellIs" dxfId="406" priority="3" stopIfTrue="1" operator="equal">
      <formula>"Medium"</formula>
    </cfRule>
    <cfRule type="cellIs" dxfId="405" priority="4" stopIfTrue="1" operator="equal">
      <formula>"High"</formula>
    </cfRule>
    <cfRule type="cellIs" dxfId="404" priority="5" stopIfTrue="1" operator="equal">
      <formula>"Very High"</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J140"/>
  <sheetViews>
    <sheetView topLeftCell="A123" workbookViewId="0">
      <selection activeCell="M145" sqref="M145"/>
    </sheetView>
  </sheetViews>
  <sheetFormatPr defaultColWidth="9.453125" defaultRowHeight="14.5" x14ac:dyDescent="0.35"/>
  <cols>
    <col min="1" max="1" width="36" style="210" customWidth="1"/>
    <col min="2" max="2" width="26" style="210" bestFit="1" customWidth="1"/>
    <col min="3" max="3" width="10.453125" style="210" bestFit="1" customWidth="1"/>
    <col min="4" max="4" width="14.453125" customWidth="1"/>
    <col min="5" max="5" width="9.453125" customWidth="1"/>
    <col min="6" max="6" width="8.54296875" customWidth="1"/>
    <col min="7" max="7" width="10.7265625" customWidth="1"/>
    <col min="8" max="28" width="8.54296875" customWidth="1"/>
    <col min="29" max="29" width="9.453125" customWidth="1"/>
    <col min="37" max="16384" width="9.453125" style="210"/>
  </cols>
  <sheetData>
    <row r="1" spans="1:28" s="210" customFormat="1" ht="14.65" customHeight="1" thickBot="1" x14ac:dyDescent="0.4">
      <c r="A1" s="290"/>
      <c r="B1" s="291"/>
      <c r="C1" s="291"/>
      <c r="D1" s="291"/>
      <c r="E1" s="291"/>
      <c r="F1" s="292"/>
      <c r="G1" s="293"/>
      <c r="H1" s="292"/>
      <c r="I1" s="292"/>
      <c r="J1" s="292"/>
      <c r="K1" s="293"/>
      <c r="L1" s="292"/>
      <c r="M1" s="292"/>
      <c r="N1" s="291"/>
      <c r="O1" s="292"/>
      <c r="P1" s="293"/>
      <c r="Q1" s="292"/>
      <c r="R1" s="292"/>
      <c r="S1" s="292"/>
      <c r="T1" s="293"/>
      <c r="U1" s="292"/>
      <c r="V1" s="292"/>
      <c r="W1" s="292"/>
      <c r="X1" s="292"/>
      <c r="Y1" s="292"/>
      <c r="Z1" s="292"/>
      <c r="AA1" s="292"/>
      <c r="AB1" s="291"/>
    </row>
    <row r="2" spans="1:28" s="210" customFormat="1" ht="111.65" customHeight="1" thickBot="1" x14ac:dyDescent="0.4">
      <c r="A2" s="51"/>
      <c r="B2" s="51"/>
      <c r="C2" s="55"/>
      <c r="D2" s="55"/>
      <c r="E2" s="7"/>
      <c r="F2" s="94" t="s">
        <v>7224</v>
      </c>
      <c r="G2" s="96" t="s">
        <v>7225</v>
      </c>
      <c r="H2" s="94" t="s">
        <v>7226</v>
      </c>
      <c r="I2" s="89" t="s">
        <v>7227</v>
      </c>
      <c r="J2" s="94" t="s">
        <v>7228</v>
      </c>
      <c r="K2" s="96" t="s">
        <v>7229</v>
      </c>
      <c r="L2" s="94" t="s">
        <v>7230</v>
      </c>
      <c r="M2" s="89" t="s">
        <v>7231</v>
      </c>
      <c r="N2" s="88" t="s">
        <v>7222</v>
      </c>
      <c r="O2" s="94" t="s">
        <v>7232</v>
      </c>
      <c r="P2" s="96" t="s">
        <v>7233</v>
      </c>
      <c r="Q2" s="94" t="s">
        <v>7234</v>
      </c>
      <c r="R2" s="89" t="s">
        <v>44</v>
      </c>
      <c r="S2" s="94" t="s">
        <v>7235</v>
      </c>
      <c r="T2" s="96" t="s">
        <v>7236</v>
      </c>
      <c r="U2" s="94" t="s">
        <v>7237</v>
      </c>
      <c r="V2" s="92" t="s">
        <v>800</v>
      </c>
      <c r="W2" s="94" t="s">
        <v>7238</v>
      </c>
      <c r="X2" s="95" t="s">
        <v>7239</v>
      </c>
      <c r="Y2" s="93" t="s">
        <v>7240</v>
      </c>
      <c r="Z2" s="91" t="s">
        <v>7241</v>
      </c>
      <c r="AA2" s="90" t="s">
        <v>7242</v>
      </c>
      <c r="AB2" s="88" t="s">
        <v>7223</v>
      </c>
    </row>
    <row r="3" spans="1:28" s="210" customFormat="1" x14ac:dyDescent="0.35">
      <c r="A3" s="51"/>
      <c r="B3" s="51"/>
      <c r="C3" s="55"/>
      <c r="D3" s="55"/>
      <c r="E3" s="7" t="s">
        <v>7243</v>
      </c>
      <c r="F3" s="60">
        <v>6</v>
      </c>
      <c r="G3" s="60"/>
      <c r="H3" s="65">
        <v>1</v>
      </c>
      <c r="I3" s="60"/>
      <c r="J3" s="239">
        <v>7.5</v>
      </c>
      <c r="K3" s="62"/>
      <c r="L3" s="65">
        <v>1</v>
      </c>
      <c r="M3" s="60"/>
      <c r="N3" s="63"/>
      <c r="O3" s="239">
        <v>7.5</v>
      </c>
      <c r="P3" s="62"/>
      <c r="Q3" s="65">
        <v>1</v>
      </c>
      <c r="R3" s="60"/>
      <c r="S3" s="239">
        <v>6.5</v>
      </c>
      <c r="T3" s="62"/>
      <c r="U3" s="65">
        <v>0.15</v>
      </c>
      <c r="V3" s="60"/>
      <c r="W3" s="239">
        <v>3.5</v>
      </c>
      <c r="X3" s="61"/>
      <c r="Y3" s="64">
        <v>1E-4</v>
      </c>
      <c r="Z3" s="61"/>
      <c r="AA3" s="60"/>
      <c r="AB3" s="63"/>
    </row>
    <row r="4" spans="1:28" s="210" customFormat="1" x14ac:dyDescent="0.35">
      <c r="A4" s="51"/>
      <c r="B4" s="51"/>
      <c r="C4" s="55"/>
      <c r="D4" s="55"/>
      <c r="E4" s="7" t="s">
        <v>7244</v>
      </c>
      <c r="F4" s="60">
        <v>3</v>
      </c>
      <c r="G4" s="60"/>
      <c r="H4" s="65">
        <v>0.02</v>
      </c>
      <c r="I4" s="60"/>
      <c r="J4" s="61">
        <v>6</v>
      </c>
      <c r="K4" s="62"/>
      <c r="L4" s="65">
        <v>0.01</v>
      </c>
      <c r="M4" s="60"/>
      <c r="N4" s="63"/>
      <c r="O4" s="239">
        <v>4.5</v>
      </c>
      <c r="P4" s="62"/>
      <c r="Q4" s="65">
        <v>0.01</v>
      </c>
      <c r="R4" s="60"/>
      <c r="S4" s="61">
        <v>3</v>
      </c>
      <c r="T4" s="62"/>
      <c r="U4" s="65">
        <v>0</v>
      </c>
      <c r="V4" s="60"/>
      <c r="W4" s="61">
        <v>0</v>
      </c>
      <c r="X4" s="61"/>
      <c r="Y4" s="65">
        <v>0</v>
      </c>
      <c r="Z4" s="61"/>
      <c r="AA4" s="60"/>
      <c r="AB4" s="63"/>
    </row>
    <row r="5" spans="1:28" s="210" customFormat="1" x14ac:dyDescent="0.35">
      <c r="A5" s="23" t="s">
        <v>7197</v>
      </c>
      <c r="B5" s="23" t="s">
        <v>7202</v>
      </c>
      <c r="C5" s="23" t="s">
        <v>7199</v>
      </c>
      <c r="D5" s="23" t="s">
        <v>7200</v>
      </c>
      <c r="E5" s="24" t="s">
        <v>7245</v>
      </c>
      <c r="F5" s="25"/>
      <c r="G5" s="26"/>
      <c r="H5" s="25"/>
      <c r="I5" s="27"/>
      <c r="J5" s="25"/>
      <c r="K5" s="26"/>
      <c r="L5" s="25"/>
      <c r="M5" s="27"/>
      <c r="N5" s="28"/>
      <c r="O5" s="25"/>
      <c r="P5" s="26"/>
      <c r="Q5" s="25"/>
      <c r="R5" s="27"/>
      <c r="S5" s="25"/>
      <c r="T5" s="26"/>
      <c r="U5" s="25"/>
      <c r="V5" s="27"/>
      <c r="W5" s="25"/>
      <c r="X5" s="27"/>
      <c r="Y5" s="27"/>
      <c r="Z5" s="25"/>
      <c r="AA5" s="27"/>
      <c r="AB5" s="28"/>
    </row>
    <row r="6" spans="1:28" s="210" customFormat="1" x14ac:dyDescent="0.35">
      <c r="A6" s="145" t="str">
        <f>'Crisis Indicator Data'!A3</f>
        <v>Complex crisis in Afghanistan</v>
      </c>
      <c r="B6" s="146" t="str">
        <f>'Crisis Indicator Data'!B3</f>
        <v>Complex crisis</v>
      </c>
      <c r="C6" s="146" t="str">
        <f>'Crisis Indicator Data'!C3</f>
        <v>AFG001</v>
      </c>
      <c r="D6" s="146" t="str">
        <f>'Crisis Indicator Data'!D3</f>
        <v>Afghanistan</v>
      </c>
      <c r="E6" s="147" t="str">
        <f>'Crisis Indicator Data'!E3</f>
        <v>AFG</v>
      </c>
      <c r="F6" s="240">
        <f>IF('Crisis Indicator Data'!F3="x","x",IF(LOG('Crisis Indicator Data'!F3)&lt;F$4,0,IF(LOG('Crisis Indicator Data'!F3)&gt;F$3,5,ROUND(5-(F$3-LOG('Crisis Indicator Data'!F3))/(F$3-F$4)*5,1))))</f>
        <v>4.7</v>
      </c>
      <c r="G6" s="143">
        <f>IF('Crisis Indicator Data'!F3="x","x",IF(B6="Regional crisis",('Crisis Indicator Data'!F3/VLOOKUP('Impact of the crisis'!$C6,'Regional Crises'!$B$1:$R$66,4,FALSE)),'Crisis Indicator Data'!F3/VLOOKUP('Impact of the crisis'!$E6,'Country Indicator Data'!$B$4:$P$194,15,FALSE)))</f>
        <v>1.0000107220537329</v>
      </c>
      <c r="H6" s="234">
        <f t="shared" ref="H6:H37" si="0">IF(G6="x","x",IF(G6&lt;H$4,0,IF(G6&gt;H$3,5,ROUND(5-(H$3-G6)/(H$3-H$4)*5,1))))</f>
        <v>5</v>
      </c>
      <c r="I6" s="234">
        <f t="shared" ref="I6:I37" si="1">IF(AND(H6="x",F6="x"),"x",AVERAGE(F6,H6))</f>
        <v>4.8499999999999996</v>
      </c>
      <c r="J6" s="234">
        <f>IF('Crisis Indicator Data'!G3="x","x",IF(LOG('Crisis Indicator Data'!G3)&lt;J$4,0,IF(LOG('Crisis Indicator Data'!G3)&gt;J$3,5,ROUND(5-(J$3-LOG('Crisis Indicator Data'!G3))/(J$3-J$4)*5,1))))</f>
        <v>5</v>
      </c>
      <c r="K6" s="143">
        <f>IF('Crisis Indicator Data'!G3="x","x",IF(B6="Regional crisis",('Crisis Indicator Data'!G3/VLOOKUP('Impact of the crisis'!$C6,'Regional Crises'!$B$1:$R$66,5,FALSE)),'Crisis Indicator Data'!G3/VLOOKUP('Impact of the crisis'!$E6,'Country Indicator Data'!$B$4:$P$194,14,FALSE)))</f>
        <v>1</v>
      </c>
      <c r="L6" s="234">
        <f t="shared" ref="L6:L37" si="2">IF(K6="x","x",IF(K6&lt;L$4,0,IF(K6&gt;L$3,5,ROUND(5-(L$3-K6)/(L$3-L$4)*5,1))))</f>
        <v>5</v>
      </c>
      <c r="M6" s="234">
        <f t="shared" ref="M6:M37" si="3">IF(AND(L6="x",J6="x"),"x",AVERAGE(J6,L6))</f>
        <v>5</v>
      </c>
      <c r="N6" s="234">
        <f t="shared" ref="N6:N37" si="4">IF(AND(M6="x",I6="x"),"x",IF(OR(M6="x",I6="x"),AVERAGE(I6,M6),ROUND((5-GEOMEAN(((5-I6)/5*4+1),((5-M6)/5*4+1)))/4*5,1)))</f>
        <v>4.9000000000000004</v>
      </c>
      <c r="O6" s="234">
        <f>IF('Crisis Indicator Data'!H3="x","x",IF('Crisis Indicator Data'!H3=0,0,IF(LOG('Crisis Indicator Data'!H3)&lt;O$4,0,IF(LOG('Crisis Indicator Data'!H3)&gt;O$3,5,ROUND(5-(O$3-LOG('Crisis Indicator Data'!H3))/(O$3-O$4)*5,1)))))</f>
        <v>5</v>
      </c>
      <c r="P6" s="143">
        <f>IF('Crisis Indicator Data'!H3="x","x",'Crisis Indicator Data'!H3/'Crisis Indicator Data'!G3)</f>
        <v>1</v>
      </c>
      <c r="Q6" s="234">
        <f t="shared" ref="Q6:Q37" si="5">IF(P6="x","x",IF(P6&lt;Q$4,0,IF(P6&gt;Q$3,5,ROUND(5-(Q$3-P6)/(Q$3-Q$4)*5,1))))</f>
        <v>5</v>
      </c>
      <c r="R6" s="234">
        <f t="shared" ref="R6:R37" si="6">IF(AND(Q6="x",O6="x"),"x",AVERAGE(O6,Q6))</f>
        <v>5</v>
      </c>
      <c r="S6" s="234">
        <f>IF('Crisis Indicator Data'!I3="x","x",IF('Crisis Indicator Data'!I3=0,0,IF(LOG('Crisis Indicator Data'!I3)&lt;S$4,0,IF(LOG('Crisis Indicator Data'!I3)&gt;S$3,5,ROUND(5-(S$3-LOG('Crisis Indicator Data'!I3))/(S$3-S$4)*5,1)))))</f>
        <v>5</v>
      </c>
      <c r="T6" s="143">
        <f>IF('Crisis Indicator Data'!H3="x","x",IF('Crisis Indicator Data'!I3="x","x",'Crisis Indicator Data'!I3/'Crisis Indicator Data'!H3))</f>
        <v>0.25006571683928291</v>
      </c>
      <c r="U6" s="234">
        <f t="shared" ref="U6:U37" si="7">IF(T6="x","x",IF(T6&lt;U$4,0,IF(T6&gt;U$3,5,ROUND(5-(U$3-T6)/(U$3-U$4)*5,1))))</f>
        <v>5</v>
      </c>
      <c r="V6" s="234">
        <f t="shared" ref="V6:V37" si="8">IF(AND(U6="x",S6="x"),"x",ROUND(AVERAGE(S6,U6),1))</f>
        <v>5</v>
      </c>
      <c r="W6" s="234">
        <f>IF('Crisis Indicator Data'!L3="x","x",IF('Crisis Indicator Data'!L3=0,0,IF(LOG('Crisis Indicator Data'!L3)&lt;W$4,0,IF(LOG('Crisis Indicator Data'!L3)&gt;W$3,5,ROUND(5-(W$3-LOG('Crisis Indicator Data'!L3))/(W$3-W$4)*5,1)))))</f>
        <v>5</v>
      </c>
      <c r="X6" s="241">
        <f>IF(OR('Crisis Indicator Data'!L3="x",'Crisis Indicator Data'!H3="x"),"x",'Crisis Indicator Data'!L3/'Crisis Indicator Data'!H3)</f>
        <v>4.6233110772304296E-4</v>
      </c>
      <c r="Y6" s="234">
        <f t="shared" ref="Y6:Y37" si="9">IF(X6="x","x",IF(X6&lt;Y$4,0,IF(X6&gt;Y$3,5,ROUND(5-(Y$3-X6)/(Y$3-Y$4)*5,1))))</f>
        <v>5</v>
      </c>
      <c r="Z6" s="234">
        <f t="shared" ref="Z6:Z37" si="10">IF(AND(Y6="x",W6="x"),"x",ROUND(AVERAGE(W6,Y6),1))</f>
        <v>5</v>
      </c>
      <c r="AA6" s="234">
        <f t="shared" ref="AA6:AA37" si="11">IF(AND(V6="x",Z6="x"),"x",IF(OR(V6="x",Z6="x"),AVERAGE(V6,Z6),ROUND((5-GEOMEAN(((5-V6)/5*4+1),((5-Z6)/5*4+1)))/4*5,1)))</f>
        <v>5</v>
      </c>
      <c r="AB6" s="242">
        <f t="shared" ref="AB6:AB37" si="12">IF(AND(R6="x",AA6="x"),"x",IF(OR(R6="x",AA6="x"),AVERAGE(R6,AA6),ROUND((5-GEOMEAN(((5-R6)/5*4+1),((5-AA6)/5*4+1)))/4*5,1)))</f>
        <v>5</v>
      </c>
    </row>
    <row r="7" spans="1:28" s="210" customFormat="1" x14ac:dyDescent="0.35">
      <c r="A7" s="145" t="str">
        <f>'Crisis Indicator Data'!A4</f>
        <v>Nagorno-Karabakh Conflict in Armenia</v>
      </c>
      <c r="B7" s="146" t="str">
        <f>'Crisis Indicator Data'!B4</f>
        <v>Conflict</v>
      </c>
      <c r="C7" s="146" t="str">
        <f>'Crisis Indicator Data'!C4</f>
        <v>ARM002</v>
      </c>
      <c r="D7" s="146" t="str">
        <f>'Crisis Indicator Data'!D4</f>
        <v>Armenia</v>
      </c>
      <c r="E7" s="147" t="str">
        <f>'Crisis Indicator Data'!E4</f>
        <v>ARM</v>
      </c>
      <c r="F7" s="240">
        <f>IF('Crisis Indicator Data'!F4="x","x",IF(LOG('Crisis Indicator Data'!F4)&lt;F$4,0,IF(LOG('Crisis Indicator Data'!F4)&gt;F$3,5,ROUND(5-(F$3-LOG('Crisis Indicator Data'!F4))/(F$3-F$4)*5,1))))</f>
        <v>2.4</v>
      </c>
      <c r="G7" s="143">
        <f>IF('Crisis Indicator Data'!F4="x","x",IF(B7="Regional crisis",('Crisis Indicator Data'!F4/VLOOKUP('Impact of the crisis'!$C7,'Regional Crises'!$B$1:$R$66,4,FALSE)),'Crisis Indicator Data'!F4/VLOOKUP('Impact of the crisis'!$E7,'Country Indicator Data'!$B$4:$P$194,15,FALSE)))</f>
        <v>0.99062170706006325</v>
      </c>
      <c r="H7" s="234">
        <f t="shared" si="0"/>
        <v>5</v>
      </c>
      <c r="I7" s="234">
        <f t="shared" si="1"/>
        <v>3.7</v>
      </c>
      <c r="J7" s="234">
        <f>IF('Crisis Indicator Data'!G4="x","x",IF(LOG('Crisis Indicator Data'!G4)&lt;J$4,0,IF(LOG('Crisis Indicator Data'!G4)&gt;J$3,5,ROUND(5-(J$3-LOG('Crisis Indicator Data'!G4))/(J$3-J$4)*5,1))))</f>
        <v>1.6</v>
      </c>
      <c r="K7" s="143">
        <f>IF('Crisis Indicator Data'!G4="x","x",IF(B7="Regional crisis",('Crisis Indicator Data'!G4/VLOOKUP('Impact of the crisis'!$C7,'Regional Crises'!$B$1:$R$66,5,FALSE)),'Crisis Indicator Data'!G4/VLOOKUP('Impact of the crisis'!$E7,'Country Indicator Data'!$B$4:$P$194,14,FALSE)))</f>
        <v>1</v>
      </c>
      <c r="L7" s="234">
        <f t="shared" si="2"/>
        <v>5</v>
      </c>
      <c r="M7" s="234">
        <f t="shared" si="3"/>
        <v>3.3</v>
      </c>
      <c r="N7" s="234">
        <f t="shared" si="4"/>
        <v>3.5</v>
      </c>
      <c r="O7" s="234">
        <f>IF('Crisis Indicator Data'!H4="x","x",IF('Crisis Indicator Data'!H4=0,0,IF(LOG('Crisis Indicator Data'!H4)&lt;O$4,0,IF(LOG('Crisis Indicator Data'!H4)&gt;O$3,5,ROUND(5-(O$3-LOG('Crisis Indicator Data'!H4))/(O$3-O$4)*5,1)))))</f>
        <v>0.7</v>
      </c>
      <c r="P7" s="143">
        <f>IF('Crisis Indicator Data'!H4="x","x",'Crisis Indicator Data'!H4/'Crisis Indicator Data'!G4)</f>
        <v>2.7777777777777776E-2</v>
      </c>
      <c r="Q7" s="234">
        <f t="shared" si="5"/>
        <v>0.1</v>
      </c>
      <c r="R7" s="234">
        <f t="shared" si="6"/>
        <v>0.39999999999999997</v>
      </c>
      <c r="S7" s="234">
        <f>IF('Crisis Indicator Data'!I4="x","x",IF('Crisis Indicator Data'!I4=0,0,IF(LOG('Crisis Indicator Data'!I4)&lt;S$4,0,IF(LOG('Crisis Indicator Data'!I4)&gt;S$3,5,ROUND(5-(S$3-LOG('Crisis Indicator Data'!I4))/(S$3-S$4)*5,1)))))</f>
        <v>2.6</v>
      </c>
      <c r="T7" s="143">
        <f>IF('Crisis Indicator Data'!H4="x","x",IF('Crisis Indicator Data'!I4="x","x",'Crisis Indicator Data'!I4/'Crisis Indicator Data'!H4))</f>
        <v>0.7857142857142857</v>
      </c>
      <c r="U7" s="234">
        <f t="shared" si="7"/>
        <v>5</v>
      </c>
      <c r="V7" s="234">
        <f t="shared" si="8"/>
        <v>3.8</v>
      </c>
      <c r="W7" s="234">
        <f>IF('Crisis Indicator Data'!L4="x","x",IF('Crisis Indicator Data'!L4=0,0,IF(LOG('Crisis Indicator Data'!L4)&lt;W$4,0,IF(LOG('Crisis Indicator Data'!L4)&gt;W$3,5,ROUND(5-(W$3-LOG('Crisis Indicator Data'!L4))/(W$3-W$4)*5,1)))))</f>
        <v>0.4</v>
      </c>
      <c r="X7" s="241">
        <f>IF(OR('Crisis Indicator Data'!L4="x",'Crisis Indicator Data'!H4="x"),"x",'Crisis Indicator Data'!L4/'Crisis Indicator Data'!H4)</f>
        <v>2.380952380952381E-5</v>
      </c>
      <c r="Y7" s="234">
        <f t="shared" si="9"/>
        <v>1.2</v>
      </c>
      <c r="Z7" s="234">
        <f t="shared" si="10"/>
        <v>0.8</v>
      </c>
      <c r="AA7" s="234">
        <f t="shared" si="11"/>
        <v>2.6</v>
      </c>
      <c r="AB7" s="242">
        <f t="shared" si="12"/>
        <v>1.6</v>
      </c>
    </row>
    <row r="8" spans="1:28" s="210" customFormat="1" x14ac:dyDescent="0.35">
      <c r="A8" s="145" t="str">
        <f>'Crisis Indicator Data'!A5</f>
        <v>Nagorno-Karabakh conflict in Azerbaijan</v>
      </c>
      <c r="B8" s="146" t="str">
        <f>'Crisis Indicator Data'!B5</f>
        <v>Conflict</v>
      </c>
      <c r="C8" s="146" t="str">
        <f>'Crisis Indicator Data'!C5</f>
        <v>AZE002</v>
      </c>
      <c r="D8" s="146" t="str">
        <f>'Crisis Indicator Data'!D5</f>
        <v>Azerbaijan</v>
      </c>
      <c r="E8" s="147" t="str">
        <f>'Crisis Indicator Data'!E5</f>
        <v>AZE</v>
      </c>
      <c r="F8" s="240">
        <f>IF('Crisis Indicator Data'!F5="x","x",IF(LOG('Crisis Indicator Data'!F5)&lt;F$4,0,IF(LOG('Crisis Indicator Data'!F5)&gt;F$3,5,ROUND(5-(F$3-LOG('Crisis Indicator Data'!F5))/(F$3-F$4)*5,1))))</f>
        <v>2.5</v>
      </c>
      <c r="G8" s="143">
        <f>IF('Crisis Indicator Data'!F5="x","x",IF(B8="Regional crisis",('Crisis Indicator Data'!F5/VLOOKUP('Impact of the crisis'!$C8,'Regional Crises'!$B$1:$R$66,4,FALSE)),'Crisis Indicator Data'!F5/VLOOKUP('Impact of the crisis'!$E8,'Country Indicator Data'!$B$4:$P$194,15,FALSE)))</f>
        <v>0.38179112783228286</v>
      </c>
      <c r="H8" s="234">
        <f t="shared" si="0"/>
        <v>1.8</v>
      </c>
      <c r="I8" s="234">
        <f t="shared" si="1"/>
        <v>2.15</v>
      </c>
      <c r="J8" s="234">
        <f>IF('Crisis Indicator Data'!G5="x","x",IF(LOG('Crisis Indicator Data'!G5)&lt;J$4,0,IF(LOG('Crisis Indicator Data'!G5)&gt;J$3,5,ROUND(5-(J$3-LOG('Crisis Indicator Data'!G5))/(J$3-J$4)*5,1))))</f>
        <v>2.6</v>
      </c>
      <c r="K8" s="143">
        <f>IF('Crisis Indicator Data'!G5="x","x",IF(B8="Regional crisis",('Crisis Indicator Data'!G5/VLOOKUP('Impact of the crisis'!$C8,'Regional Crises'!$B$1:$R$66,5,FALSE)),'Crisis Indicator Data'!G5/VLOOKUP('Impact of the crisis'!$E8,'Country Indicator Data'!$B$4:$P$194,14,FALSE)))</f>
        <v>0.58745874587458746</v>
      </c>
      <c r="L8" s="234">
        <f t="shared" si="2"/>
        <v>2.9</v>
      </c>
      <c r="M8" s="234">
        <f t="shared" si="3"/>
        <v>2.75</v>
      </c>
      <c r="N8" s="234">
        <f t="shared" si="4"/>
        <v>2.5</v>
      </c>
      <c r="O8" s="234">
        <f>IF('Crisis Indicator Data'!H5="x","x",IF('Crisis Indicator Data'!H5=0,0,IF(LOG('Crisis Indicator Data'!H5)&lt;O$4,0,IF(LOG('Crisis Indicator Data'!H5)&gt;O$3,5,ROUND(5-(O$3-LOG('Crisis Indicator Data'!H5))/(O$3-O$4)*5,1)))))</f>
        <v>3.8</v>
      </c>
      <c r="P8" s="143">
        <f>IF('Crisis Indicator Data'!H5="x","x",'Crisis Indicator Data'!H5/'Crisis Indicator Data'!G5)</f>
        <v>1</v>
      </c>
      <c r="Q8" s="234">
        <f t="shared" si="5"/>
        <v>5</v>
      </c>
      <c r="R8" s="234">
        <f t="shared" si="6"/>
        <v>4.4000000000000004</v>
      </c>
      <c r="S8" s="234">
        <f>IF('Crisis Indicator Data'!I5="x","x",IF('Crisis Indicator Data'!I5=0,0,IF(LOG('Crisis Indicator Data'!I5)&lt;S$4,0,IF(LOG('Crisis Indicator Data'!I5)&gt;S$3,5,ROUND(5-(S$3-LOG('Crisis Indicator Data'!I5))/(S$3-S$4)*5,1)))))</f>
        <v>2.8</v>
      </c>
      <c r="T8" s="143">
        <f>IF('Crisis Indicator Data'!H5="x","x",IF('Crisis Indicator Data'!I5="x","x",'Crisis Indicator Data'!I5/'Crisis Indicator Data'!H5))</f>
        <v>1.5491998638066053E-2</v>
      </c>
      <c r="U8" s="234">
        <f t="shared" si="7"/>
        <v>0.5</v>
      </c>
      <c r="V8" s="234">
        <f t="shared" si="8"/>
        <v>1.7</v>
      </c>
      <c r="W8" s="234">
        <f>IF('Crisis Indicator Data'!L5="x","x",IF('Crisis Indicator Data'!L5=0,0,IF(LOG('Crisis Indicator Data'!L5)&lt;W$4,0,IF(LOG('Crisis Indicator Data'!L5)&gt;W$3,5,ROUND(5-(W$3-LOG('Crisis Indicator Data'!L5))/(W$3-W$4)*5,1)))))</f>
        <v>2.8</v>
      </c>
      <c r="X8" s="241">
        <f>IF(OR('Crisis Indicator Data'!L5="x",'Crisis Indicator Data'!H5="x"),"x",'Crisis Indicator Data'!L5/'Crisis Indicator Data'!H5)</f>
        <v>1.5491998638066055E-5</v>
      </c>
      <c r="Y8" s="234">
        <f t="shared" si="9"/>
        <v>0.8</v>
      </c>
      <c r="Z8" s="234">
        <f t="shared" si="10"/>
        <v>1.8</v>
      </c>
      <c r="AA8" s="234">
        <f t="shared" si="11"/>
        <v>1.8</v>
      </c>
      <c r="AB8" s="242">
        <f t="shared" si="12"/>
        <v>3.4</v>
      </c>
    </row>
    <row r="9" spans="1:28" s="210" customFormat="1" x14ac:dyDescent="0.35">
      <c r="A9" s="145" t="str">
        <f>'Crisis Indicator Data'!A6</f>
        <v>Complex in Burundi</v>
      </c>
      <c r="B9" s="146" t="str">
        <f>'Crisis Indicator Data'!B6</f>
        <v>Complex crisis</v>
      </c>
      <c r="C9" s="146" t="str">
        <f>'Crisis Indicator Data'!C6</f>
        <v>BDI001</v>
      </c>
      <c r="D9" s="146" t="str">
        <f>'Crisis Indicator Data'!D6</f>
        <v>Burundi</v>
      </c>
      <c r="E9" s="147" t="str">
        <f>'Crisis Indicator Data'!E6</f>
        <v>BDI</v>
      </c>
      <c r="F9" s="240">
        <f>IF('Crisis Indicator Data'!F6="x","x",IF(LOG('Crisis Indicator Data'!F6)&lt;F$4,0,IF(LOG('Crisis Indicator Data'!F6)&gt;F$3,5,ROUND(5-(F$3-LOG('Crisis Indicator Data'!F6))/(F$3-F$4)*5,1))))</f>
        <v>2.2999999999999998</v>
      </c>
      <c r="G9" s="143">
        <f>IF('Crisis Indicator Data'!F6="x","x",IF(B9="Regional crisis",('Crisis Indicator Data'!F6/VLOOKUP('Impact of the crisis'!$C9,'Regional Crises'!$B$1:$R$66,4,FALSE)),'Crisis Indicator Data'!F6/VLOOKUP('Impact of the crisis'!$E9,'Country Indicator Data'!$B$4:$P$194,15,FALSE)))</f>
        <v>1</v>
      </c>
      <c r="H9" s="234">
        <f t="shared" si="0"/>
        <v>5</v>
      </c>
      <c r="I9" s="234">
        <f t="shared" si="1"/>
        <v>3.65</v>
      </c>
      <c r="J9" s="234">
        <f>IF('Crisis Indicator Data'!G6="x","x",IF(LOG('Crisis Indicator Data'!G6)&lt;J$4,0,IF(LOG('Crisis Indicator Data'!G6)&gt;J$3,5,ROUND(5-(J$3-LOG('Crisis Indicator Data'!G6))/(J$3-J$4)*5,1))))</f>
        <v>3.7</v>
      </c>
      <c r="K9" s="143">
        <f>IF('Crisis Indicator Data'!G6="x","x",IF(B9="Regional crisis",('Crisis Indicator Data'!G6/VLOOKUP('Impact of the crisis'!$C9,'Regional Crises'!$B$1:$R$66,5,FALSE)),'Crisis Indicator Data'!G6/VLOOKUP('Impact of the crisis'!$E9,'Country Indicator Data'!$B$4:$P$194,14,FALSE)))</f>
        <v>1</v>
      </c>
      <c r="L9" s="234">
        <f t="shared" si="2"/>
        <v>5</v>
      </c>
      <c r="M9" s="234">
        <f t="shared" si="3"/>
        <v>4.3499999999999996</v>
      </c>
      <c r="N9" s="234">
        <f t="shared" si="4"/>
        <v>4</v>
      </c>
      <c r="O9" s="234">
        <f>IF('Crisis Indicator Data'!H6="x","x",IF('Crisis Indicator Data'!H6=0,0,IF(LOG('Crisis Indicator Data'!H6)&lt;O$4,0,IF(LOG('Crisis Indicator Data'!H6)&gt;O$3,5,ROUND(5-(O$3-LOG('Crisis Indicator Data'!H6))/(O$3-O$4)*5,1)))))</f>
        <v>4.3</v>
      </c>
      <c r="P9" s="143">
        <f>IF('Crisis Indicator Data'!H6="x","x",'Crisis Indicator Data'!H6/'Crisis Indicator Data'!G6)</f>
        <v>1</v>
      </c>
      <c r="Q9" s="234">
        <f t="shared" si="5"/>
        <v>5</v>
      </c>
      <c r="R9" s="234">
        <f t="shared" si="6"/>
        <v>4.6500000000000004</v>
      </c>
      <c r="S9" s="234">
        <f>IF('Crisis Indicator Data'!I6="x","x",IF('Crisis Indicator Data'!I6=0,0,IF(LOG('Crisis Indicator Data'!I6)&lt;S$4,0,IF(LOG('Crisis Indicator Data'!I6)&gt;S$3,5,ROUND(5-(S$3-LOG('Crisis Indicator Data'!I6))/(S$3-S$4)*5,1)))))</f>
        <v>3.7</v>
      </c>
      <c r="T9" s="143">
        <f>IF('Crisis Indicator Data'!H6="x","x",IF('Crisis Indicator Data'!I6="x","x",'Crisis Indicator Data'!I6/'Crisis Indicator Data'!H6))</f>
        <v>3.3015873015873019E-2</v>
      </c>
      <c r="U9" s="234">
        <f t="shared" si="7"/>
        <v>1.1000000000000001</v>
      </c>
      <c r="V9" s="234">
        <f t="shared" si="8"/>
        <v>2.4</v>
      </c>
      <c r="W9" s="234">
        <f>IF('Crisis Indicator Data'!L6="x","x",IF('Crisis Indicator Data'!L6=0,0,IF(LOG('Crisis Indicator Data'!L6)&lt;W$4,0,IF(LOG('Crisis Indicator Data'!L6)&gt;W$3,5,ROUND(5-(W$3-LOG('Crisis Indicator Data'!L6))/(W$3-W$4)*5,1)))))</f>
        <v>3.5</v>
      </c>
      <c r="X9" s="241">
        <f>IF(OR('Crisis Indicator Data'!L6="x",'Crisis Indicator Data'!H6="x"),"x",'Crisis Indicator Data'!L6/'Crisis Indicator Data'!H6)</f>
        <v>2.0793650793650793E-5</v>
      </c>
      <c r="Y9" s="234">
        <f t="shared" si="9"/>
        <v>1</v>
      </c>
      <c r="Z9" s="234">
        <f t="shared" si="10"/>
        <v>2.2999999999999998</v>
      </c>
      <c r="AA9" s="234">
        <f t="shared" si="11"/>
        <v>2.4</v>
      </c>
      <c r="AB9" s="242">
        <f t="shared" si="12"/>
        <v>3.8</v>
      </c>
    </row>
    <row r="10" spans="1:28" s="210" customFormat="1" x14ac:dyDescent="0.35">
      <c r="A10" s="145" t="str">
        <f>'Crisis Indicator Data'!A7</f>
        <v>Conflict in Burkina Faso</v>
      </c>
      <c r="B10" s="146" t="str">
        <f>'Crisis Indicator Data'!B7</f>
        <v>Conflict</v>
      </c>
      <c r="C10" s="146" t="str">
        <f>'Crisis Indicator Data'!C7</f>
        <v>BFA002</v>
      </c>
      <c r="D10" s="146" t="str">
        <f>'Crisis Indicator Data'!D7</f>
        <v>Burkina Faso</v>
      </c>
      <c r="E10" s="147" t="str">
        <f>'Crisis Indicator Data'!E7</f>
        <v>BFA</v>
      </c>
      <c r="F10" s="240">
        <f>IF('Crisis Indicator Data'!F7="x","x",IF(LOG('Crisis Indicator Data'!F7)&lt;F$4,0,IF(LOG('Crisis Indicator Data'!F7)&gt;F$3,5,ROUND(5-(F$3-LOG('Crisis Indicator Data'!F7))/(F$3-F$4)*5,1))))</f>
        <v>3.7</v>
      </c>
      <c r="G10" s="143">
        <f>IF('Crisis Indicator Data'!F7="x","x",IF(B10="Regional crisis",('Crisis Indicator Data'!F7/VLOOKUP('Impact of the crisis'!$C10,'Regional Crises'!$B$1:$R$66,4,FALSE)),'Crisis Indicator Data'!F7/VLOOKUP('Impact of the crisis'!$E10,'Country Indicator Data'!$B$4:$P$194,15,FALSE)))</f>
        <v>0.60835160818713452</v>
      </c>
      <c r="H10" s="234">
        <f t="shared" si="0"/>
        <v>3</v>
      </c>
      <c r="I10" s="234">
        <f t="shared" si="1"/>
        <v>3.35</v>
      </c>
      <c r="J10" s="234">
        <f>IF('Crisis Indicator Data'!G7="x","x",IF(LOG('Crisis Indicator Data'!G7)&lt;J$4,0,IF(LOG('Crisis Indicator Data'!G7)&gt;J$3,5,ROUND(5-(J$3-LOG('Crisis Indicator Data'!G7))/(J$3-J$4)*5,1))))</f>
        <v>1.8</v>
      </c>
      <c r="K10" s="143">
        <f>IF('Crisis Indicator Data'!G7="x","x",IF(B10="Regional crisis",('Crisis Indicator Data'!G7/VLOOKUP('Impact of the crisis'!$C10,'Regional Crises'!$B$1:$R$66,5,FALSE)),'Crisis Indicator Data'!G7/VLOOKUP('Impact of the crisis'!$E10,'Country Indicator Data'!$B$4:$P$194,14,FALSE)))</f>
        <v>0.16669032410693163</v>
      </c>
      <c r="L10" s="234">
        <f t="shared" si="2"/>
        <v>0.8</v>
      </c>
      <c r="M10" s="234">
        <f t="shared" si="3"/>
        <v>1.3</v>
      </c>
      <c r="N10" s="234">
        <f t="shared" si="4"/>
        <v>2.5</v>
      </c>
      <c r="O10" s="234">
        <f>IF('Crisis Indicator Data'!H7="x","x",IF('Crisis Indicator Data'!H7=0,0,IF(LOG('Crisis Indicator Data'!H7)&lt;O$4,0,IF(LOG('Crisis Indicator Data'!H7)&gt;O$3,5,ROUND(5-(O$3-LOG('Crisis Indicator Data'!H7))/(O$3-O$4)*5,1)))))</f>
        <v>3.4</v>
      </c>
      <c r="P10" s="143">
        <f>IF('Crisis Indicator Data'!H7="x","x",'Crisis Indicator Data'!H7/'Crisis Indicator Data'!G7)</f>
        <v>0.97700823162077777</v>
      </c>
      <c r="Q10" s="234">
        <f t="shared" si="5"/>
        <v>4.9000000000000004</v>
      </c>
      <c r="R10" s="234">
        <f t="shared" si="6"/>
        <v>4.1500000000000004</v>
      </c>
      <c r="S10" s="234">
        <f>IF('Crisis Indicator Data'!I7="x","x",IF('Crisis Indicator Data'!I7=0,0,IF(LOG('Crisis Indicator Data'!I7)&lt;S$4,0,IF(LOG('Crisis Indicator Data'!I7)&gt;S$3,5,ROUND(5-(S$3-LOG('Crisis Indicator Data'!I7))/(S$3-S$4)*5,1)))))</f>
        <v>4.4000000000000004</v>
      </c>
      <c r="T10" s="143">
        <f>IF('Crisis Indicator Data'!H7="x","x",IF('Crisis Indicator Data'!I7="x","x",'Crisis Indicator Data'!I7/'Crisis Indicator Data'!H7))</f>
        <v>0.36054619407321326</v>
      </c>
      <c r="U10" s="234">
        <f t="shared" si="7"/>
        <v>5</v>
      </c>
      <c r="V10" s="234">
        <f t="shared" si="8"/>
        <v>4.7</v>
      </c>
      <c r="W10" s="234">
        <f>IF('Crisis Indicator Data'!L7="x","x",IF('Crisis Indicator Data'!L7=0,0,IF(LOG('Crisis Indicator Data'!L7)&lt;W$4,0,IF(LOG('Crisis Indicator Data'!L7)&gt;W$3,5,ROUND(5-(W$3-LOG('Crisis Indicator Data'!L7))/(W$3-W$4)*5,1)))))</f>
        <v>5</v>
      </c>
      <c r="X10" s="241">
        <f>IF(OR('Crisis Indicator Data'!L7="x",'Crisis Indicator Data'!H7="x"),"x",'Crisis Indicator Data'!L7/'Crisis Indicator Data'!H7)</f>
        <v>9.1371295758280071E-4</v>
      </c>
      <c r="Y10" s="234">
        <f t="shared" si="9"/>
        <v>5</v>
      </c>
      <c r="Z10" s="234">
        <f t="shared" si="10"/>
        <v>5</v>
      </c>
      <c r="AA10" s="234">
        <f t="shared" si="11"/>
        <v>4.9000000000000004</v>
      </c>
      <c r="AB10" s="242">
        <f t="shared" si="12"/>
        <v>4.5999999999999996</v>
      </c>
    </row>
    <row r="11" spans="1:28" s="210" customFormat="1" x14ac:dyDescent="0.35">
      <c r="A11" s="145" t="str">
        <f>'Crisis Indicator Data'!A8</f>
        <v>Rohingya refugee crisis</v>
      </c>
      <c r="B11" s="146" t="str">
        <f>'Crisis Indicator Data'!B8</f>
        <v>International displacement</v>
      </c>
      <c r="C11" s="146" t="str">
        <f>'Crisis Indicator Data'!C8</f>
        <v>BGD002</v>
      </c>
      <c r="D11" s="146" t="str">
        <f>'Crisis Indicator Data'!D8</f>
        <v>Bangladesh</v>
      </c>
      <c r="E11" s="147" t="str">
        <f>'Crisis Indicator Data'!E8</f>
        <v>BGD</v>
      </c>
      <c r="F11" s="240">
        <f>IF('Crisis Indicator Data'!F8="x","x",IF(LOG('Crisis Indicator Data'!F8)&lt;F$4,0,IF(LOG('Crisis Indicator Data'!F8)&gt;F$3,5,ROUND(5-(F$3-LOG('Crisis Indicator Data'!F8))/(F$3-F$4)*5,1))))</f>
        <v>0</v>
      </c>
      <c r="G11" s="143">
        <f>IF('Crisis Indicator Data'!F8="x","x",IF(B11="Regional crisis",('Crisis Indicator Data'!F8/VLOOKUP('Impact of the crisis'!$C11,'Regional Crises'!$B$1:$R$66,4,FALSE)),'Crisis Indicator Data'!F8/VLOOKUP('Impact of the crisis'!$E11,'Country Indicator Data'!$B$4:$P$194,15,FALSE)))</f>
        <v>4.9934700775908425E-3</v>
      </c>
      <c r="H11" s="234">
        <f t="shared" si="0"/>
        <v>0</v>
      </c>
      <c r="I11" s="234">
        <f t="shared" si="1"/>
        <v>0</v>
      </c>
      <c r="J11" s="234">
        <f>IF('Crisis Indicator Data'!G8="x","x",IF(LOG('Crisis Indicator Data'!G8)&lt;J$4,0,IF(LOG('Crisis Indicator Data'!G8)&gt;J$3,5,ROUND(5-(J$3-LOG('Crisis Indicator Data'!G8))/(J$3-J$4)*5,1))))</f>
        <v>0.4</v>
      </c>
      <c r="K11" s="143">
        <f>IF('Crisis Indicator Data'!G8="x","x",IF(B11="Regional crisis",('Crisis Indicator Data'!G8/VLOOKUP('Impact of the crisis'!$C11,'Regional Crises'!$B$1:$R$66,5,FALSE)),'Crisis Indicator Data'!G8/VLOOKUP('Impact of the crisis'!$E11,'Country Indicator Data'!$B$4:$P$194,14,FALSE)))</f>
        <v>9.4694721258126915E-3</v>
      </c>
      <c r="L11" s="234">
        <f t="shared" si="2"/>
        <v>0</v>
      </c>
      <c r="M11" s="234">
        <f t="shared" si="3"/>
        <v>0.2</v>
      </c>
      <c r="N11" s="234">
        <f t="shared" si="4"/>
        <v>0.1</v>
      </c>
      <c r="O11" s="234">
        <f>IF('Crisis Indicator Data'!H8="x","x",IF('Crisis Indicator Data'!H8=0,0,IF(LOG('Crisis Indicator Data'!H8)&lt;O$4,0,IF(LOG('Crisis Indicator Data'!H8)&gt;O$3,5,ROUND(5-(O$3-LOG('Crisis Indicator Data'!H8))/(O$3-O$4)*5,1)))))</f>
        <v>2.7</v>
      </c>
      <c r="P11" s="143">
        <f>IF('Crisis Indicator Data'!H8="x","x",'Crisis Indicator Data'!H8/'Crisis Indicator Data'!G8)</f>
        <v>1</v>
      </c>
      <c r="Q11" s="234">
        <f t="shared" si="5"/>
        <v>5</v>
      </c>
      <c r="R11" s="234">
        <f t="shared" si="6"/>
        <v>3.85</v>
      </c>
      <c r="S11" s="234">
        <f>IF('Crisis Indicator Data'!I8="x","x",IF('Crisis Indicator Data'!I8=0,0,IF(LOG('Crisis Indicator Data'!I8)&lt;S$4,0,IF(LOG('Crisis Indicator Data'!I8)&gt;S$3,5,ROUND(5-(S$3-LOG('Crisis Indicator Data'!I8))/(S$3-S$4)*5,1)))))</f>
        <v>4.2</v>
      </c>
      <c r="T11" s="143">
        <f>IF('Crisis Indicator Data'!H8="x","x",IF('Crisis Indicator Data'!I8="x","x",'Crisis Indicator Data'!I8/'Crisis Indicator Data'!H8))</f>
        <v>0.65191740412979349</v>
      </c>
      <c r="U11" s="234">
        <f t="shared" si="7"/>
        <v>5</v>
      </c>
      <c r="V11" s="234">
        <f t="shared" si="8"/>
        <v>4.5999999999999996</v>
      </c>
      <c r="W11" s="234">
        <f>IF('Crisis Indicator Data'!L8="x","x",IF('Crisis Indicator Data'!L8=0,0,IF(LOG('Crisis Indicator Data'!L8)&lt;W$4,0,IF(LOG('Crisis Indicator Data'!L8)&gt;W$3,5,ROUND(5-(W$3-LOG('Crisis Indicator Data'!L8))/(W$3-W$4)*5,1)))))</f>
        <v>1.7</v>
      </c>
      <c r="X11" s="241">
        <f>IF(OR('Crisis Indicator Data'!L8="x",'Crisis Indicator Data'!H8="x"),"x",'Crisis Indicator Data'!L8/'Crisis Indicator Data'!H8)</f>
        <v>1.1061946902654867E-5</v>
      </c>
      <c r="Y11" s="234">
        <f t="shared" si="9"/>
        <v>0.6</v>
      </c>
      <c r="Z11" s="234">
        <f t="shared" si="10"/>
        <v>1.2</v>
      </c>
      <c r="AA11" s="234">
        <f t="shared" si="11"/>
        <v>3.4</v>
      </c>
      <c r="AB11" s="242">
        <f t="shared" si="12"/>
        <v>3.6</v>
      </c>
    </row>
    <row r="12" spans="1:28" s="210" customFormat="1" x14ac:dyDescent="0.35">
      <c r="A12" s="145" t="str">
        <f>'Crisis Indicator Data'!A9</f>
        <v>Venezuela displacement in Brazil</v>
      </c>
      <c r="B12" s="146" t="str">
        <f>'Crisis Indicator Data'!B9</f>
        <v>International displacement</v>
      </c>
      <c r="C12" s="146" t="str">
        <f>'Crisis Indicator Data'!C9</f>
        <v>BRA002</v>
      </c>
      <c r="D12" s="146" t="str">
        <f>'Crisis Indicator Data'!D9</f>
        <v>Brazil</v>
      </c>
      <c r="E12" s="147" t="str">
        <f>'Crisis Indicator Data'!E9</f>
        <v>BRA</v>
      </c>
      <c r="F12" s="240">
        <f>IF('Crisis Indicator Data'!F9="x","x",IF(LOG('Crisis Indicator Data'!F9)&lt;F$4,0,IF(LOG('Crisis Indicator Data'!F9)&gt;F$3,5,ROUND(5-(F$3-LOG('Crisis Indicator Data'!F9))/(F$3-F$4)*5,1))))</f>
        <v>3.9</v>
      </c>
      <c r="G12" s="143">
        <f>IF('Crisis Indicator Data'!F9="x","x",IF(B12="Regional crisis",('Crisis Indicator Data'!F9/VLOOKUP('Impact of the crisis'!$C12,'Regional Crises'!$B$1:$R$66,4,FALSE)),'Crisis Indicator Data'!F9/VLOOKUP('Impact of the crisis'!$E12,'Country Indicator Data'!$B$4:$P$194,15,FALSE)))</f>
        <v>2.6833003515136143E-2</v>
      </c>
      <c r="H12" s="234">
        <f t="shared" si="0"/>
        <v>0</v>
      </c>
      <c r="I12" s="234">
        <f t="shared" si="1"/>
        <v>1.95</v>
      </c>
      <c r="J12" s="234">
        <f>IF('Crisis Indicator Data'!G9="x","x",IF(LOG('Crisis Indicator Data'!G9)&lt;J$4,0,IF(LOG('Crisis Indicator Data'!G9)&gt;J$3,5,ROUND(5-(J$3-LOG('Crisis Indicator Data'!G9))/(J$3-J$4)*5,1))))</f>
        <v>0.6</v>
      </c>
      <c r="K12" s="143">
        <f>IF('Crisis Indicator Data'!G9="x","x",IF(B12="Regional crisis",('Crisis Indicator Data'!G9/VLOOKUP('Impact of the crisis'!$C12,'Regional Crises'!$B$1:$R$66,5,FALSE)),'Crisis Indicator Data'!G9/VLOOKUP('Impact of the crisis'!$E12,'Country Indicator Data'!$B$4:$P$194,14,FALSE)))</f>
        <v>7.114067771607494E-3</v>
      </c>
      <c r="L12" s="234">
        <f t="shared" si="2"/>
        <v>0</v>
      </c>
      <c r="M12" s="234">
        <f t="shared" si="3"/>
        <v>0.3</v>
      </c>
      <c r="N12" s="234">
        <f t="shared" si="4"/>
        <v>1.2</v>
      </c>
      <c r="O12" s="234">
        <f>IF('Crisis Indicator Data'!H9="x","x",IF('Crisis Indicator Data'!H9=0,0,IF(LOG('Crisis Indicator Data'!H9)&lt;O$4,0,IF(LOG('Crisis Indicator Data'!H9)&gt;O$3,5,ROUND(5-(O$3-LOG('Crisis Indicator Data'!H9))/(O$3-O$4)*5,1)))))</f>
        <v>2.4</v>
      </c>
      <c r="P12" s="143">
        <f>IF('Crisis Indicator Data'!H9="x","x",'Crisis Indicator Data'!H9/'Crisis Indicator Data'!G9)</f>
        <v>0.59464882943143815</v>
      </c>
      <c r="Q12" s="234">
        <f t="shared" si="5"/>
        <v>3</v>
      </c>
      <c r="R12" s="234">
        <f t="shared" si="6"/>
        <v>2.7</v>
      </c>
      <c r="S12" s="234">
        <f>IF('Crisis Indicator Data'!I9="x","x",IF('Crisis Indicator Data'!I9=0,0,IF(LOG('Crisis Indicator Data'!I9)&lt;S$4,0,IF(LOG('Crisis Indicator Data'!I9)&gt;S$3,5,ROUND(5-(S$3-LOG('Crisis Indicator Data'!I9))/(S$3-S$4)*5,1)))))</f>
        <v>3.8</v>
      </c>
      <c r="T12" s="143">
        <f>IF('Crisis Indicator Data'!H9="x","x",IF('Crisis Indicator Data'!I9="x","x",'Crisis Indicator Data'!I9/'Crisis Indicator Data'!H9))</f>
        <v>0.55118110236220474</v>
      </c>
      <c r="U12" s="234">
        <f t="shared" si="7"/>
        <v>5</v>
      </c>
      <c r="V12" s="234">
        <f t="shared" si="8"/>
        <v>4.4000000000000004</v>
      </c>
      <c r="W12" s="234">
        <f>IF('Crisis Indicator Data'!L9="x","x",IF('Crisis Indicator Data'!L9=0,0,IF(LOG('Crisis Indicator Data'!L9)&lt;W$4,0,IF(LOG('Crisis Indicator Data'!L9)&gt;W$3,5,ROUND(5-(W$3-LOG('Crisis Indicator Data'!L9))/(W$3-W$4)*5,1)))))</f>
        <v>0</v>
      </c>
      <c r="X12" s="241">
        <f>IF(OR('Crisis Indicator Data'!L9="x",'Crisis Indicator Data'!H9="x"),"x",'Crisis Indicator Data'!L9/'Crisis Indicator Data'!H9)</f>
        <v>0</v>
      </c>
      <c r="Y12" s="234">
        <f t="shared" si="9"/>
        <v>0</v>
      </c>
      <c r="Z12" s="234">
        <f t="shared" si="10"/>
        <v>0</v>
      </c>
      <c r="AA12" s="234">
        <f t="shared" si="11"/>
        <v>2.8</v>
      </c>
      <c r="AB12" s="242">
        <f t="shared" si="12"/>
        <v>2.8</v>
      </c>
    </row>
    <row r="13" spans="1:28" s="210" customFormat="1" x14ac:dyDescent="0.35">
      <c r="A13" s="145" t="str">
        <f>'Crisis Indicator Data'!A10</f>
        <v>Complex crisis in CAR</v>
      </c>
      <c r="B13" s="146" t="str">
        <f>'Crisis Indicator Data'!B10</f>
        <v>Complex crisis</v>
      </c>
      <c r="C13" s="146" t="str">
        <f>'Crisis Indicator Data'!C10</f>
        <v>CAF001</v>
      </c>
      <c r="D13" s="146" t="str">
        <f>'Crisis Indicator Data'!D10</f>
        <v>CAR</v>
      </c>
      <c r="E13" s="147" t="str">
        <f>'Crisis Indicator Data'!E10</f>
        <v>CAF</v>
      </c>
      <c r="F13" s="240">
        <f>IF('Crisis Indicator Data'!F10="x","x",IF(LOG('Crisis Indicator Data'!F10)&lt;F$4,0,IF(LOG('Crisis Indicator Data'!F10)&gt;F$3,5,ROUND(5-(F$3-LOG('Crisis Indicator Data'!F10))/(F$3-F$4)*5,1))))</f>
        <v>4.7</v>
      </c>
      <c r="G13" s="143">
        <f>IF('Crisis Indicator Data'!F10="x","x",IF(B13="Regional crisis",('Crisis Indicator Data'!F10/VLOOKUP('Impact of the crisis'!$C13,'Regional Crises'!$B$1:$R$66,4,FALSE)),'Crisis Indicator Data'!F10/VLOOKUP('Impact of the crisis'!$E13,'Country Indicator Data'!$B$4:$P$194,15,FALSE)))</f>
        <v>1.0000321037593503</v>
      </c>
      <c r="H13" s="234">
        <f t="shared" si="0"/>
        <v>5</v>
      </c>
      <c r="I13" s="234">
        <f t="shared" si="1"/>
        <v>4.8499999999999996</v>
      </c>
      <c r="J13" s="234">
        <f>IF('Crisis Indicator Data'!G10="x","x",IF(LOG('Crisis Indicator Data'!G10)&lt;J$4,0,IF(LOG('Crisis Indicator Data'!G10)&gt;J$3,5,ROUND(5-(J$3-LOG('Crisis Indicator Data'!G10))/(J$3-J$4)*5,1))))</f>
        <v>2.2999999999999998</v>
      </c>
      <c r="K13" s="143">
        <f>IF('Crisis Indicator Data'!G10="x","x",IF(B13="Regional crisis",('Crisis Indicator Data'!G10/VLOOKUP('Impact of the crisis'!$C13,'Regional Crises'!$B$1:$R$66,5,FALSE)),'Crisis Indicator Data'!G10/VLOOKUP('Impact of the crisis'!$E13,'Country Indicator Data'!$B$4:$P$194,14,FALSE)))</f>
        <v>1</v>
      </c>
      <c r="L13" s="234">
        <f t="shared" si="2"/>
        <v>5</v>
      </c>
      <c r="M13" s="234">
        <f t="shared" si="3"/>
        <v>3.65</v>
      </c>
      <c r="N13" s="234">
        <f t="shared" si="4"/>
        <v>4.3</v>
      </c>
      <c r="O13" s="234">
        <f>IF('Crisis Indicator Data'!H10="x","x",IF('Crisis Indicator Data'!H10=0,0,IF(LOG('Crisis Indicator Data'!H10)&lt;O$4,0,IF(LOG('Crisis Indicator Data'!H10)&gt;O$3,5,ROUND(5-(O$3-LOG('Crisis Indicator Data'!H10))/(O$3-O$4)*5,1)))))</f>
        <v>3.7</v>
      </c>
      <c r="P13" s="143">
        <f>IF('Crisis Indicator Data'!H10="x","x",'Crisis Indicator Data'!H10/'Crisis Indicator Data'!G10)</f>
        <v>1</v>
      </c>
      <c r="Q13" s="234">
        <f t="shared" si="5"/>
        <v>5</v>
      </c>
      <c r="R13" s="234">
        <f t="shared" si="6"/>
        <v>4.3499999999999996</v>
      </c>
      <c r="S13" s="234">
        <f>IF('Crisis Indicator Data'!I10="x","x",IF('Crisis Indicator Data'!I10=0,0,IF(LOG('Crisis Indicator Data'!I10)&lt;S$4,0,IF(LOG('Crisis Indicator Data'!I10)&gt;S$3,5,ROUND(5-(S$3-LOG('Crisis Indicator Data'!I10))/(S$3-S$4)*5,1)))))</f>
        <v>4.5999999999999996</v>
      </c>
      <c r="T13" s="143">
        <f>IF('Crisis Indicator Data'!H10="x","x",IF('Crisis Indicator Data'!I10="x","x",'Crisis Indicator Data'!I10/'Crisis Indicator Data'!H10))</f>
        <v>0.32979591836734695</v>
      </c>
      <c r="U13" s="234">
        <f t="shared" si="7"/>
        <v>5</v>
      </c>
      <c r="V13" s="234">
        <f t="shared" si="8"/>
        <v>4.8</v>
      </c>
      <c r="W13" s="234">
        <f>IF('Crisis Indicator Data'!L10="x","x",IF('Crisis Indicator Data'!L10=0,0,IF(LOG('Crisis Indicator Data'!L10)&lt;W$4,0,IF(LOG('Crisis Indicator Data'!L10)&gt;W$3,5,ROUND(5-(W$3-LOG('Crisis Indicator Data'!L10))/(W$3-W$4)*5,1)))))</f>
        <v>3.6</v>
      </c>
      <c r="X13" s="241">
        <f>IF(OR('Crisis Indicator Data'!L10="x",'Crisis Indicator Data'!H10="x"),"x",'Crisis Indicator Data'!L10/'Crisis Indicator Data'!H10)</f>
        <v>6.3265306122448975E-5</v>
      </c>
      <c r="Y13" s="234">
        <f t="shared" si="9"/>
        <v>3.2</v>
      </c>
      <c r="Z13" s="234">
        <f t="shared" si="10"/>
        <v>3.4</v>
      </c>
      <c r="AA13" s="234">
        <f t="shared" si="11"/>
        <v>4.2</v>
      </c>
      <c r="AB13" s="242">
        <f t="shared" si="12"/>
        <v>4.3</v>
      </c>
    </row>
    <row r="14" spans="1:28" s="210" customFormat="1" x14ac:dyDescent="0.35">
      <c r="A14" s="145" t="str">
        <f>'Crisis Indicator Data'!A11</f>
        <v>Multiple crises in Cameroon</v>
      </c>
      <c r="B14" s="146" t="str">
        <f>'Crisis Indicator Data'!B11</f>
        <v>Multiple crises country</v>
      </c>
      <c r="C14" s="146" t="str">
        <f>'Crisis Indicator Data'!C11</f>
        <v>CMR001</v>
      </c>
      <c r="D14" s="146" t="str">
        <f>'Crisis Indicator Data'!D11</f>
        <v>Cameroon</v>
      </c>
      <c r="E14" s="147" t="str">
        <f>'Crisis Indicator Data'!E11</f>
        <v>CMR</v>
      </c>
      <c r="F14" s="240">
        <f>IF('Crisis Indicator Data'!F11="x","x",IF(LOG('Crisis Indicator Data'!F11)&lt;F$4,0,IF(LOG('Crisis Indicator Data'!F11)&gt;F$3,5,ROUND(5-(F$3-LOG('Crisis Indicator Data'!F11))/(F$3-F$4)*5,1))))</f>
        <v>4.4000000000000004</v>
      </c>
      <c r="G14" s="143">
        <f>IF('Crisis Indicator Data'!F11="x","x",IF(B14="Regional crisis",('Crisis Indicator Data'!F11/VLOOKUP('Impact of the crisis'!$C14,'Regional Crises'!$B$1:$R$66,4,FALSE)),'Crisis Indicator Data'!F11/VLOOKUP('Impact of the crisis'!$E14,'Country Indicator Data'!$B$4:$P$194,15,FALSE)))</f>
        <v>0.93215713651075716</v>
      </c>
      <c r="H14" s="234">
        <f t="shared" si="0"/>
        <v>4.7</v>
      </c>
      <c r="I14" s="234">
        <f t="shared" si="1"/>
        <v>4.5500000000000007</v>
      </c>
      <c r="J14" s="234">
        <f>IF('Crisis Indicator Data'!G11="x","x",IF(LOG('Crisis Indicator Data'!G11)&lt;J$4,0,IF(LOG('Crisis Indicator Data'!G11)&gt;J$3,5,ROUND(5-(J$3-LOG('Crisis Indicator Data'!G11))/(J$3-J$4)*5,1))))</f>
        <v>4.7</v>
      </c>
      <c r="K14" s="143">
        <f>IF('Crisis Indicator Data'!G11="x","x",IF(B14="Regional crisis",('Crisis Indicator Data'!G11/VLOOKUP('Impact of the crisis'!$C14,'Regional Crises'!$B$1:$R$66,5,FALSE)),'Crisis Indicator Data'!G11/VLOOKUP('Impact of the crisis'!$E14,'Country Indicator Data'!$B$4:$P$194,14,FALSE)))</f>
        <v>1</v>
      </c>
      <c r="L14" s="234">
        <f t="shared" si="2"/>
        <v>5</v>
      </c>
      <c r="M14" s="234">
        <f t="shared" si="3"/>
        <v>4.8499999999999996</v>
      </c>
      <c r="N14" s="234">
        <f t="shared" si="4"/>
        <v>4.7</v>
      </c>
      <c r="O14" s="234">
        <f>IF('Crisis Indicator Data'!H11="x","x",IF('Crisis Indicator Data'!H11=0,0,IF(LOG('Crisis Indicator Data'!H11)&lt;O$4,0,IF(LOG('Crisis Indicator Data'!H11)&gt;O$3,5,ROUND(5-(O$3-LOG('Crisis Indicator Data'!H11))/(O$3-O$4)*5,1)))))</f>
        <v>3.6</v>
      </c>
      <c r="P14" s="143">
        <f>IF('Crisis Indicator Data'!H11="x","x",'Crisis Indicator Data'!H11/'Crisis Indicator Data'!G11)</f>
        <v>0.1678389240995517</v>
      </c>
      <c r="Q14" s="234">
        <f t="shared" si="5"/>
        <v>0.8</v>
      </c>
      <c r="R14" s="234">
        <f t="shared" si="6"/>
        <v>2.2000000000000002</v>
      </c>
      <c r="S14" s="234">
        <f>IF('Crisis Indicator Data'!I11="x","x",IF('Crisis Indicator Data'!I11=0,0,IF(LOG('Crisis Indicator Data'!I11)&lt;S$4,0,IF(LOG('Crisis Indicator Data'!I11)&gt;S$3,5,ROUND(5-(S$3-LOG('Crisis Indicator Data'!I11))/(S$3-S$4)*5,1)))))</f>
        <v>4.7</v>
      </c>
      <c r="T14" s="143">
        <f>IF('Crisis Indicator Data'!H11="x","x",IF('Crisis Indicator Data'!I11="x","x",'Crisis Indicator Data'!I11/'Crisis Indicator Data'!H11))</f>
        <v>0.44807736587612251</v>
      </c>
      <c r="U14" s="234">
        <f t="shared" si="7"/>
        <v>5</v>
      </c>
      <c r="V14" s="234">
        <f t="shared" si="8"/>
        <v>4.9000000000000004</v>
      </c>
      <c r="W14" s="234">
        <f>IF('Crisis Indicator Data'!L11="x","x",IF('Crisis Indicator Data'!L11=0,0,IF(LOG('Crisis Indicator Data'!L11)&lt;W$4,0,IF(LOG('Crisis Indicator Data'!L11)&gt;W$3,5,ROUND(5-(W$3-LOG('Crisis Indicator Data'!L11))/(W$3-W$4)*5,1)))))</f>
        <v>3.8</v>
      </c>
      <c r="X14" s="241">
        <f>IF(OR('Crisis Indicator Data'!L11="x",'Crisis Indicator Data'!H11="x"),"x",'Crisis Indicator Data'!L11/'Crisis Indicator Data'!H11)</f>
        <v>1.0453603499884873E-4</v>
      </c>
      <c r="Y14" s="234">
        <f t="shared" si="9"/>
        <v>5</v>
      </c>
      <c r="Z14" s="234">
        <f t="shared" si="10"/>
        <v>4.4000000000000004</v>
      </c>
      <c r="AA14" s="234">
        <f t="shared" si="11"/>
        <v>4.7</v>
      </c>
      <c r="AB14" s="242">
        <f t="shared" si="12"/>
        <v>3.7</v>
      </c>
    </row>
    <row r="15" spans="1:28" s="210" customFormat="1" x14ac:dyDescent="0.35">
      <c r="A15" s="145" t="str">
        <f>'Crisis Indicator Data'!A12</f>
        <v>Boko Haram in Cameroon</v>
      </c>
      <c r="B15" s="146" t="str">
        <f>'Crisis Indicator Data'!B12</f>
        <v>Conflict</v>
      </c>
      <c r="C15" s="146" t="str">
        <f>'Crisis Indicator Data'!C12</f>
        <v>CMR002</v>
      </c>
      <c r="D15" s="146" t="str">
        <f>'Crisis Indicator Data'!D12</f>
        <v>Cameroon</v>
      </c>
      <c r="E15" s="147" t="str">
        <f>'Crisis Indicator Data'!E12</f>
        <v>CMR</v>
      </c>
      <c r="F15" s="240">
        <f>IF('Crisis Indicator Data'!F12="x","x",IF(LOG('Crisis Indicator Data'!F12)&lt;F$4,0,IF(LOG('Crisis Indicator Data'!F12)&gt;F$3,5,ROUND(5-(F$3-LOG('Crisis Indicator Data'!F12))/(F$3-F$4)*5,1))))</f>
        <v>2.6</v>
      </c>
      <c r="G15" s="143">
        <f>IF('Crisis Indicator Data'!F12="x","x",IF(B15="Regional crisis",('Crisis Indicator Data'!F12/VLOOKUP('Impact of the crisis'!$C15,'Regional Crises'!$B$1:$R$66,4,FALSE)),'Crisis Indicator Data'!F12/VLOOKUP('Impact of the crisis'!$E15,'Country Indicator Data'!$B$4:$P$194,15,FALSE)))</f>
        <v>7.248207146030336E-2</v>
      </c>
      <c r="H15" s="234">
        <f t="shared" si="0"/>
        <v>0.3</v>
      </c>
      <c r="I15" s="234">
        <f t="shared" si="1"/>
        <v>1.45</v>
      </c>
      <c r="J15" s="234">
        <f>IF('Crisis Indicator Data'!G12="x","x",IF(LOG('Crisis Indicator Data'!G12)&lt;J$4,0,IF(LOG('Crisis Indicator Data'!G12)&gt;J$3,5,ROUND(5-(J$3-LOG('Crisis Indicator Data'!G12))/(J$3-J$4)*5,1))))</f>
        <v>2.2000000000000002</v>
      </c>
      <c r="K15" s="143">
        <f>IF('Crisis Indicator Data'!G12="x","x",IF(B15="Regional crisis",('Crisis Indicator Data'!G12/VLOOKUP('Impact of the crisis'!$C15,'Regional Crises'!$B$1:$R$66,5,FALSE)),'Crisis Indicator Data'!G12/VLOOKUP('Impact of the crisis'!$E15,'Country Indicator Data'!$B$4:$P$194,14,FALSE)))</f>
        <v>0.17324934302055958</v>
      </c>
      <c r="L15" s="234">
        <f t="shared" si="2"/>
        <v>0.8</v>
      </c>
      <c r="M15" s="234">
        <f t="shared" si="3"/>
        <v>1.5</v>
      </c>
      <c r="N15" s="234">
        <f t="shared" si="4"/>
        <v>1.5</v>
      </c>
      <c r="O15" s="234">
        <f>IF('Crisis Indicator Data'!H12="x","x",IF('Crisis Indicator Data'!H12=0,0,IF(LOG('Crisis Indicator Data'!H12)&lt;O$4,0,IF(LOG('Crisis Indicator Data'!H12)&gt;O$3,5,ROUND(5-(O$3-LOG('Crisis Indicator Data'!H12))/(O$3-O$4)*5,1)))))</f>
        <v>3</v>
      </c>
      <c r="P15" s="143">
        <f>IF('Crisis Indicator Data'!H12="x","x",'Crisis Indicator Data'!H12/'Crisis Indicator Data'!G12)</f>
        <v>0.44256078518848985</v>
      </c>
      <c r="Q15" s="234">
        <f t="shared" si="5"/>
        <v>2.2000000000000002</v>
      </c>
      <c r="R15" s="234">
        <f t="shared" si="6"/>
        <v>2.6</v>
      </c>
      <c r="S15" s="234">
        <f>IF('Crisis Indicator Data'!I12="x","x",IF('Crisis Indicator Data'!I12=0,0,IF(LOG('Crisis Indicator Data'!I12)&lt;S$4,0,IF(LOG('Crisis Indicator Data'!I12)&gt;S$3,5,ROUND(5-(S$3-LOG('Crisis Indicator Data'!I12))/(S$3-S$4)*5,1)))))</f>
        <v>3.9</v>
      </c>
      <c r="T15" s="143">
        <f>IF('Crisis Indicator Data'!H12="x","x",IF('Crisis Indicator Data'!I12="x","x",'Crisis Indicator Data'!I12/'Crisis Indicator Data'!H12))</f>
        <v>0.28326612903225806</v>
      </c>
      <c r="U15" s="234">
        <f t="shared" si="7"/>
        <v>5</v>
      </c>
      <c r="V15" s="234">
        <f t="shared" si="8"/>
        <v>4.5</v>
      </c>
      <c r="W15" s="234">
        <f>IF('Crisis Indicator Data'!L12="x","x",IF('Crisis Indicator Data'!L12=0,0,IF(LOG('Crisis Indicator Data'!L12)&lt;W$4,0,IF(LOG('Crisis Indicator Data'!L12)&gt;W$3,5,ROUND(5-(W$3-LOG('Crisis Indicator Data'!L12))/(W$3-W$4)*5,1)))))</f>
        <v>3.4</v>
      </c>
      <c r="X15" s="241">
        <f>IF(OR('Crisis Indicator Data'!L12="x",'Crisis Indicator Data'!H12="x"),"x",'Crisis Indicator Data'!L12/'Crisis Indicator Data'!H12)</f>
        <v>1.2298387096774192E-4</v>
      </c>
      <c r="Y15" s="234">
        <f t="shared" si="9"/>
        <v>5</v>
      </c>
      <c r="Z15" s="234">
        <f t="shared" si="10"/>
        <v>4.2</v>
      </c>
      <c r="AA15" s="234">
        <f t="shared" si="11"/>
        <v>4.4000000000000004</v>
      </c>
      <c r="AB15" s="242">
        <f t="shared" si="12"/>
        <v>3.7</v>
      </c>
    </row>
    <row r="16" spans="1:28" s="210" customFormat="1" x14ac:dyDescent="0.35">
      <c r="A16" s="145" t="str">
        <f>'Crisis Indicator Data'!A13</f>
        <v>Anglophone Crisis in Cameroon</v>
      </c>
      <c r="B16" s="146" t="str">
        <f>'Crisis Indicator Data'!B13</f>
        <v>Conflict</v>
      </c>
      <c r="C16" s="146" t="str">
        <f>'Crisis Indicator Data'!C13</f>
        <v>CMR003</v>
      </c>
      <c r="D16" s="146" t="str">
        <f>'Crisis Indicator Data'!D13</f>
        <v>Cameroon</v>
      </c>
      <c r="E16" s="147" t="str">
        <f>'Crisis Indicator Data'!E13</f>
        <v>CMR</v>
      </c>
      <c r="F16" s="240">
        <f>IF('Crisis Indicator Data'!F13="x","x",IF(LOG('Crisis Indicator Data'!F13)&lt;F$4,0,IF(LOG('Crisis Indicator Data'!F13)&gt;F$3,5,ROUND(5-(F$3-LOG('Crisis Indicator Data'!F13))/(F$3-F$4)*5,1))))</f>
        <v>3.1</v>
      </c>
      <c r="G16" s="143">
        <f>IF('Crisis Indicator Data'!F13="x","x",IF(B16="Regional crisis",('Crisis Indicator Data'!F13/VLOOKUP('Impact of the crisis'!$C16,'Regional Crises'!$B$1:$R$66,4,FALSE)),'Crisis Indicator Data'!F13/VLOOKUP('Impact of the crisis'!$E16,'Country Indicator Data'!$B$4:$P$194,15,FALSE)))</f>
        <v>0.16257324786867214</v>
      </c>
      <c r="H16" s="234">
        <f t="shared" si="0"/>
        <v>0.7</v>
      </c>
      <c r="I16" s="234">
        <f t="shared" si="1"/>
        <v>1.9</v>
      </c>
      <c r="J16" s="234">
        <f>IF('Crisis Indicator Data'!G13="x","x",IF(LOG('Crisis Indicator Data'!G13)&lt;J$4,0,IF(LOG('Crisis Indicator Data'!G13)&gt;J$3,5,ROUND(5-(J$3-LOG('Crisis Indicator Data'!G13))/(J$3-J$4)*5,1))))</f>
        <v>2.2000000000000002</v>
      </c>
      <c r="K16" s="143">
        <f>IF('Crisis Indicator Data'!G13="x","x",IF(B16="Regional crisis",('Crisis Indicator Data'!G13/VLOOKUP('Impact of the crisis'!$C16,'Regional Crises'!$B$1:$R$66,5,FALSE)),'Crisis Indicator Data'!G13/VLOOKUP('Impact of the crisis'!$E16,'Country Indicator Data'!$B$4:$P$194,14,FALSE)))</f>
        <v>0.17297882207450921</v>
      </c>
      <c r="L16" s="234">
        <f t="shared" si="2"/>
        <v>0.8</v>
      </c>
      <c r="M16" s="234">
        <f t="shared" si="3"/>
        <v>1.5</v>
      </c>
      <c r="N16" s="234">
        <f t="shared" si="4"/>
        <v>1.7</v>
      </c>
      <c r="O16" s="234">
        <f>IF('Crisis Indicator Data'!H13="x","x",IF('Crisis Indicator Data'!H13=0,0,IF(LOG('Crisis Indicator Data'!H13)&lt;O$4,0,IF(LOG('Crisis Indicator Data'!H13)&gt;O$3,5,ROUND(5-(O$3-LOG('Crisis Indicator Data'!H13))/(O$3-O$4)*5,1)))))</f>
        <v>3.1</v>
      </c>
      <c r="P16" s="143">
        <f>IF('Crisis Indicator Data'!H13="x","x",'Crisis Indicator Data'!H13/'Crisis Indicator Data'!G13)</f>
        <v>0.54714030384271672</v>
      </c>
      <c r="Q16" s="234">
        <f t="shared" si="5"/>
        <v>2.7</v>
      </c>
      <c r="R16" s="234">
        <f t="shared" si="6"/>
        <v>2.9000000000000004</v>
      </c>
      <c r="S16" s="234">
        <f>IF('Crisis Indicator Data'!I13="x","x",IF('Crisis Indicator Data'!I13=0,0,IF(LOG('Crisis Indicator Data'!I13)&lt;S$4,0,IF(LOG('Crisis Indicator Data'!I13)&gt;S$3,5,ROUND(5-(S$3-LOG('Crisis Indicator Data'!I13))/(S$3-S$4)*5,1)))))</f>
        <v>4.4000000000000004</v>
      </c>
      <c r="T16" s="143">
        <f>IF('Crisis Indicator Data'!H13="x","x",IF('Crisis Indicator Data'!I13="x","x",'Crisis Indicator Data'!I13/'Crisis Indicator Data'!H13))</f>
        <v>0.45610453246222948</v>
      </c>
      <c r="U16" s="234">
        <f t="shared" si="7"/>
        <v>5</v>
      </c>
      <c r="V16" s="234">
        <f t="shared" si="8"/>
        <v>4.7</v>
      </c>
      <c r="W16" s="234">
        <f>IF('Crisis Indicator Data'!L13="x","x",IF('Crisis Indicator Data'!L13=0,0,IF(LOG('Crisis Indicator Data'!L13)&lt;W$4,0,IF(LOG('Crisis Indicator Data'!L13)&gt;W$3,5,ROUND(5-(W$3-LOG('Crisis Indicator Data'!L13))/(W$3-W$4)*5,1)))))</f>
        <v>3.5</v>
      </c>
      <c r="X16" s="241">
        <f>IF(OR('Crisis Indicator Data'!L13="x",'Crisis Indicator Data'!H13="x"),"x",'Crisis Indicator Data'!L13/'Crisis Indicator Data'!H13)</f>
        <v>1.1678236014699878E-4</v>
      </c>
      <c r="Y16" s="234">
        <f t="shared" si="9"/>
        <v>5</v>
      </c>
      <c r="Z16" s="234">
        <f t="shared" si="10"/>
        <v>4.3</v>
      </c>
      <c r="AA16" s="234">
        <f t="shared" si="11"/>
        <v>4.5</v>
      </c>
      <c r="AB16" s="242">
        <f t="shared" si="12"/>
        <v>3.8</v>
      </c>
    </row>
    <row r="17" spans="1:28" s="210" customFormat="1" x14ac:dyDescent="0.35">
      <c r="A17" s="145" t="str">
        <f>'Crisis Indicator Data'!A14</f>
        <v>CAR refugees in Cameroon</v>
      </c>
      <c r="B17" s="146" t="str">
        <f>'Crisis Indicator Data'!B14</f>
        <v>International displacement</v>
      </c>
      <c r="C17" s="146" t="str">
        <f>'Crisis Indicator Data'!C14</f>
        <v>CMR004</v>
      </c>
      <c r="D17" s="146" t="str">
        <f>'Crisis Indicator Data'!D14</f>
        <v>Cameroon</v>
      </c>
      <c r="E17" s="147" t="str">
        <f>'Crisis Indicator Data'!E14</f>
        <v>CMR</v>
      </c>
      <c r="F17" s="240">
        <f>IF('Crisis Indicator Data'!F14="x","x",IF(LOG('Crisis Indicator Data'!F14)&lt;F$4,0,IF(LOG('Crisis Indicator Data'!F14)&gt;F$3,5,ROUND(5-(F$3-LOG('Crisis Indicator Data'!F14))/(F$3-F$4)*5,1))))</f>
        <v>3.7</v>
      </c>
      <c r="G17" s="143">
        <f>IF('Crisis Indicator Data'!F14="x","x",IF(B17="Regional crisis",('Crisis Indicator Data'!F14/VLOOKUP('Impact of the crisis'!$C17,'Regional Crises'!$B$1:$R$66,4,FALSE)),'Crisis Indicator Data'!F14/VLOOKUP('Impact of the crisis'!$E17,'Country Indicator Data'!$B$4:$P$194,15,FALSE)))</f>
        <v>0.36534661843413507</v>
      </c>
      <c r="H17" s="234">
        <f t="shared" si="0"/>
        <v>1.8</v>
      </c>
      <c r="I17" s="234">
        <f t="shared" si="1"/>
        <v>2.75</v>
      </c>
      <c r="J17" s="234">
        <f>IF('Crisis Indicator Data'!G14="x","x",IF(LOG('Crisis Indicator Data'!G14)&lt;J$4,0,IF(LOG('Crisis Indicator Data'!G14)&gt;J$3,5,ROUND(5-(J$3-LOG('Crisis Indicator Data'!G14))/(J$3-J$4)*5,1))))</f>
        <v>0.6</v>
      </c>
      <c r="K17" s="143">
        <f>IF('Crisis Indicator Data'!G14="x","x",IF(B17="Regional crisis",('Crisis Indicator Data'!G14/VLOOKUP('Impact of the crisis'!$C17,'Regional Crises'!$B$1:$R$66,5,FALSE)),'Crisis Indicator Data'!G14/VLOOKUP('Impact of the crisis'!$E17,'Country Indicator Data'!$B$4:$P$194,14,FALSE)))</f>
        <v>6.0480754366980985E-2</v>
      </c>
      <c r="L17" s="234">
        <f t="shared" si="2"/>
        <v>0.3</v>
      </c>
      <c r="M17" s="234">
        <f t="shared" si="3"/>
        <v>0.44999999999999996</v>
      </c>
      <c r="N17" s="234">
        <f t="shared" si="4"/>
        <v>1.7</v>
      </c>
      <c r="O17" s="234">
        <f>IF('Crisis Indicator Data'!H14="x","x",IF('Crisis Indicator Data'!H14=0,0,IF(LOG('Crisis Indicator Data'!H14)&lt;O$4,0,IF(LOG('Crisis Indicator Data'!H14)&gt;O$3,5,ROUND(5-(O$3-LOG('Crisis Indicator Data'!H14))/(O$3-O$4)*5,1)))))</f>
        <v>1.7</v>
      </c>
      <c r="P17" s="143">
        <f>IF('Crisis Indicator Data'!H14="x","x",'Crisis Indicator Data'!H14/'Crisis Indicator Data'!G14)</f>
        <v>0.20191693290734825</v>
      </c>
      <c r="Q17" s="234">
        <f t="shared" si="5"/>
        <v>1</v>
      </c>
      <c r="R17" s="234">
        <f t="shared" si="6"/>
        <v>1.35</v>
      </c>
      <c r="S17" s="234">
        <f>IF('Crisis Indicator Data'!I14="x","x",IF('Crisis Indicator Data'!I14=0,0,IF(LOG('Crisis Indicator Data'!I14)&lt;S$4,0,IF(LOG('Crisis Indicator Data'!I14)&gt;S$3,5,ROUND(5-(S$3-LOG('Crisis Indicator Data'!I14))/(S$3-S$4)*5,1)))))</f>
        <v>3.6</v>
      </c>
      <c r="T17" s="143">
        <f>IF('Crisis Indicator Data'!H14="x","x",IF('Crisis Indicator Data'!I14="x","x",'Crisis Indicator Data'!I14/'Crisis Indicator Data'!H14))</f>
        <v>1.0126582278481013</v>
      </c>
      <c r="U17" s="234">
        <f t="shared" si="7"/>
        <v>5</v>
      </c>
      <c r="V17" s="234">
        <f t="shared" si="8"/>
        <v>4.3</v>
      </c>
      <c r="W17" s="234" t="str">
        <f>IF('Crisis Indicator Data'!L14="x","x",IF('Crisis Indicator Data'!L14=0,0,IF(LOG('Crisis Indicator Data'!L14)&lt;W$4,0,IF(LOG('Crisis Indicator Data'!L14)&gt;W$3,5,ROUND(5-(W$3-LOG('Crisis Indicator Data'!L14))/(W$3-W$4)*5,1)))))</f>
        <v>x</v>
      </c>
      <c r="X17" s="241" t="str">
        <f>IF(OR('Crisis Indicator Data'!L14="x",'Crisis Indicator Data'!H14="x"),"x",'Crisis Indicator Data'!L14/'Crisis Indicator Data'!H14)</f>
        <v>x</v>
      </c>
      <c r="Y17" s="234" t="str">
        <f t="shared" si="9"/>
        <v>x</v>
      </c>
      <c r="Z17" s="234" t="str">
        <f t="shared" si="10"/>
        <v>x</v>
      </c>
      <c r="AA17" s="234">
        <f t="shared" si="11"/>
        <v>4.3</v>
      </c>
      <c r="AB17" s="242">
        <f t="shared" si="12"/>
        <v>3.2</v>
      </c>
    </row>
    <row r="18" spans="1:28" s="210" customFormat="1" x14ac:dyDescent="0.35">
      <c r="A18" s="145" t="str">
        <f>'Crisis Indicator Data'!A15</f>
        <v>Complex crisis in DRC</v>
      </c>
      <c r="B18" s="146" t="str">
        <f>'Crisis Indicator Data'!B15</f>
        <v>Complex crisis</v>
      </c>
      <c r="C18" s="146" t="str">
        <f>'Crisis Indicator Data'!C15</f>
        <v>COD001</v>
      </c>
      <c r="D18" s="146" t="str">
        <f>'Crisis Indicator Data'!D15</f>
        <v>DRC</v>
      </c>
      <c r="E18" s="147" t="str">
        <f>'Crisis Indicator Data'!E15</f>
        <v>COD</v>
      </c>
      <c r="F18" s="240">
        <f>IF('Crisis Indicator Data'!F15="x","x",IF(LOG('Crisis Indicator Data'!F15)&lt;F$4,0,IF(LOG('Crisis Indicator Data'!F15)&gt;F$3,5,ROUND(5-(F$3-LOG('Crisis Indicator Data'!F15))/(F$3-F$4)*5,1))))</f>
        <v>5</v>
      </c>
      <c r="G18" s="143">
        <f>IF('Crisis Indicator Data'!F15="x","x",IF(B18="Regional crisis",('Crisis Indicator Data'!F15/VLOOKUP('Impact of the crisis'!$C18,'Regional Crises'!$B$1:$R$66,4,FALSE)),'Crisis Indicator Data'!F15/VLOOKUP('Impact of the crisis'!$E18,'Country Indicator Data'!$B$4:$P$194,15,FALSE)))</f>
        <v>0.99999911779625505</v>
      </c>
      <c r="H18" s="234">
        <f t="shared" si="0"/>
        <v>5</v>
      </c>
      <c r="I18" s="234">
        <f t="shared" si="1"/>
        <v>5</v>
      </c>
      <c r="J18" s="234">
        <f>IF('Crisis Indicator Data'!G15="x","x",IF(LOG('Crisis Indicator Data'!G15)&lt;J$4,0,IF(LOG('Crisis Indicator Data'!G15)&gt;J$3,5,ROUND(5-(J$3-LOG('Crisis Indicator Data'!G15))/(J$3-J$4)*5,1))))</f>
        <v>5</v>
      </c>
      <c r="K18" s="143">
        <f>IF('Crisis Indicator Data'!G15="x","x",IF(B18="Regional crisis",('Crisis Indicator Data'!G15/VLOOKUP('Impact of the crisis'!$C18,'Regional Crises'!$B$1:$R$66,5,FALSE)),'Crisis Indicator Data'!G15/VLOOKUP('Impact of the crisis'!$E18,'Country Indicator Data'!$B$4:$P$194,14,FALSE)))</f>
        <v>1</v>
      </c>
      <c r="L18" s="234">
        <f t="shared" si="2"/>
        <v>5</v>
      </c>
      <c r="M18" s="234">
        <f t="shared" si="3"/>
        <v>5</v>
      </c>
      <c r="N18" s="234">
        <f t="shared" si="4"/>
        <v>5</v>
      </c>
      <c r="O18" s="234">
        <f>IF('Crisis Indicator Data'!H15="x","x",IF('Crisis Indicator Data'!H15=0,0,IF(LOG('Crisis Indicator Data'!H15)&lt;O$4,0,IF(LOG('Crisis Indicator Data'!H15)&gt;O$3,5,ROUND(5-(O$3-LOG('Crisis Indicator Data'!H15))/(O$3-O$4)*5,1)))))</f>
        <v>5</v>
      </c>
      <c r="P18" s="143">
        <f>IF('Crisis Indicator Data'!H15="x","x",'Crisis Indicator Data'!H15/'Crisis Indicator Data'!G15)</f>
        <v>0.48538586570374626</v>
      </c>
      <c r="Q18" s="234">
        <f t="shared" si="5"/>
        <v>2.4</v>
      </c>
      <c r="R18" s="234">
        <f t="shared" si="6"/>
        <v>3.7</v>
      </c>
      <c r="S18" s="234">
        <f>IF('Crisis Indicator Data'!I15="x","x",IF('Crisis Indicator Data'!I15=0,0,IF(LOG('Crisis Indicator Data'!I15)&lt;S$4,0,IF(LOG('Crisis Indicator Data'!I15)&gt;S$3,5,ROUND(5-(S$3-LOG('Crisis Indicator Data'!I15))/(S$3-S$4)*5,1)))))</f>
        <v>5</v>
      </c>
      <c r="T18" s="143">
        <f>IF('Crisis Indicator Data'!H15="x","x",IF('Crisis Indicator Data'!I15="x","x",'Crisis Indicator Data'!I15/'Crisis Indicator Data'!H15))</f>
        <v>0.16115901343493083</v>
      </c>
      <c r="U18" s="234">
        <f t="shared" si="7"/>
        <v>5</v>
      </c>
      <c r="V18" s="234">
        <f t="shared" si="8"/>
        <v>5</v>
      </c>
      <c r="W18" s="234">
        <f>IF('Crisis Indicator Data'!L15="x","x",IF('Crisis Indicator Data'!L15=0,0,IF(LOG('Crisis Indicator Data'!L15)&lt;W$4,0,IF(LOG('Crisis Indicator Data'!L15)&gt;W$3,5,ROUND(5-(W$3-LOG('Crisis Indicator Data'!L15))/(W$3-W$4)*5,1)))))</f>
        <v>4.8</v>
      </c>
      <c r="X18" s="241">
        <f>IF(OR('Crisis Indicator Data'!L15="x",'Crisis Indicator Data'!H15="x"),"x",'Crisis Indicator Data'!L15/'Crisis Indicator Data'!H15)</f>
        <v>4.8927210747944657E-5</v>
      </c>
      <c r="Y18" s="234">
        <f t="shared" si="9"/>
        <v>2.4</v>
      </c>
      <c r="Z18" s="234">
        <f t="shared" si="10"/>
        <v>3.6</v>
      </c>
      <c r="AA18" s="234">
        <f t="shared" si="11"/>
        <v>4.4000000000000004</v>
      </c>
      <c r="AB18" s="242">
        <f t="shared" si="12"/>
        <v>4.0999999999999996</v>
      </c>
    </row>
    <row r="19" spans="1:28" s="210" customFormat="1" x14ac:dyDescent="0.35">
      <c r="A19" s="145" t="str">
        <f>'Crisis Indicator Data'!A16</f>
        <v>Complex crisis in Congo</v>
      </c>
      <c r="B19" s="146" t="str">
        <f>'Crisis Indicator Data'!B16</f>
        <v>Complex crisis</v>
      </c>
      <c r="C19" s="146" t="str">
        <f>'Crisis Indicator Data'!C16</f>
        <v>COG001</v>
      </c>
      <c r="D19" s="146" t="str">
        <f>'Crisis Indicator Data'!D16</f>
        <v>Congo</v>
      </c>
      <c r="E19" s="147" t="str">
        <f>'Crisis Indicator Data'!E16</f>
        <v>COG</v>
      </c>
      <c r="F19" s="240">
        <f>IF('Crisis Indicator Data'!F16="x","x",IF(LOG('Crisis Indicator Data'!F16)&lt;F$4,0,IF(LOG('Crisis Indicator Data'!F16)&gt;F$3,5,ROUND(5-(F$3-LOG('Crisis Indicator Data'!F16))/(F$3-F$4)*5,1))))</f>
        <v>4.2</v>
      </c>
      <c r="G19" s="143">
        <f>IF('Crisis Indicator Data'!F16="x","x",IF(B19="Regional crisis",('Crisis Indicator Data'!F16/VLOOKUP('Impact of the crisis'!$C19,'Regional Crises'!$B$1:$R$66,4,FALSE)),'Crisis Indicator Data'!F16/VLOOKUP('Impact of the crisis'!$E19,'Country Indicator Data'!$B$4:$P$194,15,FALSE)))</f>
        <v>1</v>
      </c>
      <c r="H19" s="234">
        <f t="shared" si="0"/>
        <v>5</v>
      </c>
      <c r="I19" s="234">
        <f t="shared" si="1"/>
        <v>4.5999999999999996</v>
      </c>
      <c r="J19" s="234">
        <f>IF('Crisis Indicator Data'!G16="x","x",IF(LOG('Crisis Indicator Data'!G16)&lt;J$4,0,IF(LOG('Crisis Indicator Data'!G16)&gt;J$3,5,ROUND(5-(J$3-LOG('Crisis Indicator Data'!G16))/(J$3-J$4)*5,1))))</f>
        <v>2.5</v>
      </c>
      <c r="K19" s="143">
        <f>IF('Crisis Indicator Data'!G16="x","x",IF(B19="Regional crisis",('Crisis Indicator Data'!G16/VLOOKUP('Impact of the crisis'!$C19,'Regional Crises'!$B$1:$R$66,5,FALSE)),'Crisis Indicator Data'!G16/VLOOKUP('Impact of the crisis'!$E19,'Country Indicator Data'!$B$4:$P$194,14,FALSE)))</f>
        <v>1</v>
      </c>
      <c r="L19" s="234">
        <f t="shared" si="2"/>
        <v>5</v>
      </c>
      <c r="M19" s="234">
        <f t="shared" si="3"/>
        <v>3.75</v>
      </c>
      <c r="N19" s="234">
        <f t="shared" si="4"/>
        <v>4.2</v>
      </c>
      <c r="O19" s="234">
        <f>IF('Crisis Indicator Data'!H16="x","x",IF('Crisis Indicator Data'!H16=0,0,IF(LOG('Crisis Indicator Data'!H16)&lt;O$4,0,IF(LOG('Crisis Indicator Data'!H16)&gt;O$3,5,ROUND(5-(O$3-LOG('Crisis Indicator Data'!H16))/(O$3-O$4)*5,1)))))</f>
        <v>2.6</v>
      </c>
      <c r="P19" s="143">
        <f>IF('Crisis Indicator Data'!H16="x","x",'Crisis Indicator Data'!H16/'Crisis Indicator Data'!G16)</f>
        <v>0.21432398642614753</v>
      </c>
      <c r="Q19" s="234">
        <f t="shared" si="5"/>
        <v>1</v>
      </c>
      <c r="R19" s="234">
        <f t="shared" si="6"/>
        <v>1.8</v>
      </c>
      <c r="S19" s="234">
        <f>IF('Crisis Indicator Data'!I16="x","x",IF('Crisis Indicator Data'!I16=0,0,IF(LOG('Crisis Indicator Data'!I16)&lt;S$4,0,IF(LOG('Crisis Indicator Data'!I16)&gt;S$3,5,ROUND(5-(S$3-LOG('Crisis Indicator Data'!I16))/(S$3-S$4)*5,1)))))</f>
        <v>3.5</v>
      </c>
      <c r="T19" s="143">
        <f>IF('Crisis Indicator Data'!H16="x","x",IF('Crisis Indicator Data'!I16="x","x",'Crisis Indicator Data'!I16/'Crisis Indicator Data'!H16))</f>
        <v>0.24583333333333332</v>
      </c>
      <c r="U19" s="234">
        <f t="shared" si="7"/>
        <v>5</v>
      </c>
      <c r="V19" s="234">
        <f t="shared" si="8"/>
        <v>4.3</v>
      </c>
      <c r="W19" s="234" t="str">
        <f>IF('Crisis Indicator Data'!L16="x","x",IF('Crisis Indicator Data'!L16=0,0,IF(LOG('Crisis Indicator Data'!L16)&lt;W$4,0,IF(LOG('Crisis Indicator Data'!L16)&gt;W$3,5,ROUND(5-(W$3-LOG('Crisis Indicator Data'!L16))/(W$3-W$4)*5,1)))))</f>
        <v>x</v>
      </c>
      <c r="X19" s="241" t="str">
        <f>IF(OR('Crisis Indicator Data'!L16="x",'Crisis Indicator Data'!H16="x"),"x",'Crisis Indicator Data'!L16/'Crisis Indicator Data'!H16)</f>
        <v>x</v>
      </c>
      <c r="Y19" s="234" t="str">
        <f t="shared" si="9"/>
        <v>x</v>
      </c>
      <c r="Z19" s="234" t="str">
        <f t="shared" si="10"/>
        <v>x</v>
      </c>
      <c r="AA19" s="234">
        <f t="shared" si="11"/>
        <v>4.3</v>
      </c>
      <c r="AB19" s="242">
        <f t="shared" si="12"/>
        <v>3.3</v>
      </c>
    </row>
    <row r="20" spans="1:28" s="210" customFormat="1" x14ac:dyDescent="0.35">
      <c r="A20" s="145" t="str">
        <f>'Crisis Indicator Data'!A17</f>
        <v>Complex crisis in Colombia</v>
      </c>
      <c r="B20" s="146" t="str">
        <f>'Crisis Indicator Data'!B17</f>
        <v>Complex crisis</v>
      </c>
      <c r="C20" s="146" t="str">
        <f>'Crisis Indicator Data'!C17</f>
        <v>COL001</v>
      </c>
      <c r="D20" s="146" t="str">
        <f>'Crisis Indicator Data'!D17</f>
        <v>Colombia</v>
      </c>
      <c r="E20" s="147" t="str">
        <f>'Crisis Indicator Data'!E17</f>
        <v>COL</v>
      </c>
      <c r="F20" s="240">
        <f>IF('Crisis Indicator Data'!F17="x","x",IF(LOG('Crisis Indicator Data'!F17)&lt;F$4,0,IF(LOG('Crisis Indicator Data'!F17)&gt;F$3,5,ROUND(5-(F$3-LOG('Crisis Indicator Data'!F17))/(F$3-F$4)*5,1))))</f>
        <v>5</v>
      </c>
      <c r="G20" s="143">
        <f>IF('Crisis Indicator Data'!F17="x","x",IF(B20="Regional crisis",('Crisis Indicator Data'!F17/VLOOKUP('Impact of the crisis'!$C20,'Regional Crises'!$B$1:$R$66,4,FALSE)),'Crisis Indicator Data'!F17/VLOOKUP('Impact of the crisis'!$E20,'Country Indicator Data'!$B$4:$P$194,15,FALSE)))</f>
        <v>1</v>
      </c>
      <c r="H20" s="234">
        <f t="shared" si="0"/>
        <v>5</v>
      </c>
      <c r="I20" s="234">
        <f t="shared" si="1"/>
        <v>5</v>
      </c>
      <c r="J20" s="234">
        <f>IF('Crisis Indicator Data'!G17="x","x",IF(LOG('Crisis Indicator Data'!G17)&lt;J$4,0,IF(LOG('Crisis Indicator Data'!G17)&gt;J$3,5,ROUND(5-(J$3-LOG('Crisis Indicator Data'!G17))/(J$3-J$4)*5,1))))</f>
        <v>5</v>
      </c>
      <c r="K20" s="143">
        <f>IF('Crisis Indicator Data'!G17="x","x",IF(B20="Regional crisis",('Crisis Indicator Data'!G17/VLOOKUP('Impact of the crisis'!$C20,'Regional Crises'!$B$1:$R$66,5,FALSE)),'Crisis Indicator Data'!G17/VLOOKUP('Impact of the crisis'!$E20,'Country Indicator Data'!$B$4:$P$194,14,FALSE)))</f>
        <v>1</v>
      </c>
      <c r="L20" s="234">
        <f t="shared" si="2"/>
        <v>5</v>
      </c>
      <c r="M20" s="234">
        <f t="shared" si="3"/>
        <v>5</v>
      </c>
      <c r="N20" s="234">
        <f t="shared" si="4"/>
        <v>5</v>
      </c>
      <c r="O20" s="234">
        <f>IF('Crisis Indicator Data'!H17="x","x",IF('Crisis Indicator Data'!H17=0,0,IF(LOG('Crisis Indicator Data'!H17)&lt;O$4,0,IF(LOG('Crisis Indicator Data'!H17)&gt;O$3,5,ROUND(5-(O$3-LOG('Crisis Indicator Data'!H17))/(O$3-O$4)*5,1)))))</f>
        <v>3.7</v>
      </c>
      <c r="P20" s="143">
        <f>IF('Crisis Indicator Data'!H17="x","x",'Crisis Indicator Data'!H17/'Crisis Indicator Data'!G17)</f>
        <v>9.8667992047713718E-2</v>
      </c>
      <c r="Q20" s="234">
        <f t="shared" si="5"/>
        <v>0.4</v>
      </c>
      <c r="R20" s="234">
        <f t="shared" si="6"/>
        <v>2.0500000000000003</v>
      </c>
      <c r="S20" s="234">
        <f>IF('Crisis Indicator Data'!I17="x","x",IF('Crisis Indicator Data'!I17=0,0,IF(LOG('Crisis Indicator Data'!I17)&lt;S$4,0,IF(LOG('Crisis Indicator Data'!I17)&gt;S$3,5,ROUND(5-(S$3-LOG('Crisis Indicator Data'!I17))/(S$3-S$4)*5,1)))))</f>
        <v>5</v>
      </c>
      <c r="T20" s="143">
        <f>IF('Crisis Indicator Data'!H17="x","x",IF('Crisis Indicator Data'!I17="x","x",'Crisis Indicator Data'!I17/'Crisis Indicator Data'!H17))</f>
        <v>0.90812008865605476</v>
      </c>
      <c r="U20" s="234">
        <f t="shared" si="7"/>
        <v>5</v>
      </c>
      <c r="V20" s="234">
        <f t="shared" si="8"/>
        <v>5</v>
      </c>
      <c r="W20" s="234">
        <f>IF('Crisis Indicator Data'!L17="x","x",IF('Crisis Indicator Data'!L17=0,0,IF(LOG('Crisis Indicator Data'!L17)&lt;W$4,0,IF(LOG('Crisis Indicator Data'!L17)&gt;W$3,5,ROUND(5-(W$3-LOG('Crisis Indicator Data'!L17))/(W$3-W$4)*5,1)))))</f>
        <v>3.8</v>
      </c>
      <c r="X20" s="241">
        <f>IF(OR('Crisis Indicator Data'!L17="x",'Crisis Indicator Data'!H17="x"),"x",'Crisis Indicator Data'!L17/'Crisis Indicator Data'!H17)</f>
        <v>8.9663509973806171E-5</v>
      </c>
      <c r="Y20" s="234">
        <f t="shared" si="9"/>
        <v>4.5</v>
      </c>
      <c r="Z20" s="234">
        <f t="shared" si="10"/>
        <v>4.2</v>
      </c>
      <c r="AA20" s="234">
        <f t="shared" si="11"/>
        <v>4.5999999999999996</v>
      </c>
      <c r="AB20" s="242">
        <f t="shared" si="12"/>
        <v>3.6</v>
      </c>
    </row>
    <row r="21" spans="1:28" s="210" customFormat="1" x14ac:dyDescent="0.35">
      <c r="A21" s="145" t="str">
        <f>'Crisis Indicator Data'!A18</f>
        <v>Venezuela displacement in Colombia</v>
      </c>
      <c r="B21" s="146" t="str">
        <f>'Crisis Indicator Data'!B18</f>
        <v>International displacement</v>
      </c>
      <c r="C21" s="146" t="str">
        <f>'Crisis Indicator Data'!C18</f>
        <v>COL002</v>
      </c>
      <c r="D21" s="146" t="str">
        <f>'Crisis Indicator Data'!D18</f>
        <v>Colombia</v>
      </c>
      <c r="E21" s="147" t="str">
        <f>'Crisis Indicator Data'!E18</f>
        <v>COL</v>
      </c>
      <c r="F21" s="240">
        <f>IF('Crisis Indicator Data'!F18="x","x",IF(LOG('Crisis Indicator Data'!F18)&lt;F$4,0,IF(LOG('Crisis Indicator Data'!F18)&gt;F$3,5,ROUND(5-(F$3-LOG('Crisis Indicator Data'!F18))/(F$3-F$4)*5,1))))</f>
        <v>3.4</v>
      </c>
      <c r="G21" s="143">
        <f>IF('Crisis Indicator Data'!F18="x","x",IF(B21="Regional crisis",('Crisis Indicator Data'!F18/VLOOKUP('Impact of the crisis'!$C21,'Regional Crises'!$B$1:$R$66,4,FALSE)),'Crisis Indicator Data'!F18/VLOOKUP('Impact of the crisis'!$E21,'Country Indicator Data'!$B$4:$P$194,15,FALSE)))</f>
        <v>0.10012888688598467</v>
      </c>
      <c r="H21" s="234">
        <f t="shared" si="0"/>
        <v>0.4</v>
      </c>
      <c r="I21" s="234">
        <f t="shared" si="1"/>
        <v>1.9</v>
      </c>
      <c r="J21" s="234">
        <f>IF('Crisis Indicator Data'!G18="x","x",IF(LOG('Crisis Indicator Data'!G18)&lt;J$4,0,IF(LOG('Crisis Indicator Data'!G18)&gt;J$3,5,ROUND(5-(J$3-LOG('Crisis Indicator Data'!G18))/(J$3-J$4)*5,1))))</f>
        <v>4.5</v>
      </c>
      <c r="K21" s="143">
        <f>IF('Crisis Indicator Data'!G18="x","x",IF(B21="Regional crisis",('Crisis Indicator Data'!G18/VLOOKUP('Impact of the crisis'!$C21,'Regional Crises'!$B$1:$R$66,5,FALSE)),'Crisis Indicator Data'!G18/VLOOKUP('Impact of the crisis'!$E21,'Country Indicator Data'!$B$4:$P$194,14,FALSE)))</f>
        <v>0.44123260437375744</v>
      </c>
      <c r="L21" s="234">
        <f t="shared" si="2"/>
        <v>2.2000000000000002</v>
      </c>
      <c r="M21" s="234">
        <f t="shared" si="3"/>
        <v>3.35</v>
      </c>
      <c r="N21" s="234">
        <f t="shared" si="4"/>
        <v>2.7</v>
      </c>
      <c r="O21" s="234">
        <f>IF('Crisis Indicator Data'!H18="x","x",IF('Crisis Indicator Data'!H18=0,0,IF(LOG('Crisis Indicator Data'!H18)&lt;O$4,0,IF(LOG('Crisis Indicator Data'!H18)&gt;O$3,5,ROUND(5-(O$3-LOG('Crisis Indicator Data'!H18))/(O$3-O$4)*5,1)))))</f>
        <v>3.4</v>
      </c>
      <c r="P21" s="143">
        <f>IF('Crisis Indicator Data'!H18="x","x",'Crisis Indicator Data'!H18/'Crisis Indicator Data'!G18)</f>
        <v>0.16225105884473282</v>
      </c>
      <c r="Q21" s="234">
        <f t="shared" si="5"/>
        <v>0.8</v>
      </c>
      <c r="R21" s="234">
        <f t="shared" si="6"/>
        <v>2.1</v>
      </c>
      <c r="S21" s="234">
        <f>IF('Crisis Indicator Data'!I18="x","x",IF('Crisis Indicator Data'!I18=0,0,IF(LOG('Crisis Indicator Data'!I18)&lt;S$4,0,IF(LOG('Crisis Indicator Data'!I18)&gt;S$3,5,ROUND(5-(S$3-LOG('Crisis Indicator Data'!I18))/(S$3-S$4)*5,1)))))</f>
        <v>4.9000000000000004</v>
      </c>
      <c r="T21" s="143">
        <f>IF('Crisis Indicator Data'!H18="x","x",IF('Crisis Indicator Data'!I18="x","x",'Crisis Indicator Data'!I18/'Crisis Indicator Data'!H18))</f>
        <v>0.79394612607608994</v>
      </c>
      <c r="U21" s="234">
        <f t="shared" si="7"/>
        <v>5</v>
      </c>
      <c r="V21" s="234">
        <f t="shared" si="8"/>
        <v>5</v>
      </c>
      <c r="W21" s="234" t="str">
        <f>IF('Crisis Indicator Data'!L18="x","x",IF('Crisis Indicator Data'!L18=0,0,IF(LOG('Crisis Indicator Data'!L18)&lt;W$4,0,IF(LOG('Crisis Indicator Data'!L18)&gt;W$3,5,ROUND(5-(W$3-LOG('Crisis Indicator Data'!L18))/(W$3-W$4)*5,1)))))</f>
        <v>x</v>
      </c>
      <c r="X21" s="241" t="str">
        <f>IF(OR('Crisis Indicator Data'!L18="x",'Crisis Indicator Data'!H18="x"),"x",'Crisis Indicator Data'!L18/'Crisis Indicator Data'!H18)</f>
        <v>x</v>
      </c>
      <c r="Y21" s="234" t="str">
        <f t="shared" si="9"/>
        <v>x</v>
      </c>
      <c r="Z21" s="234" t="str">
        <f t="shared" si="10"/>
        <v>x</v>
      </c>
      <c r="AA21" s="234">
        <f t="shared" si="11"/>
        <v>5</v>
      </c>
      <c r="AB21" s="242">
        <f t="shared" si="12"/>
        <v>4</v>
      </c>
    </row>
    <row r="22" spans="1:28" s="210" customFormat="1" x14ac:dyDescent="0.35">
      <c r="A22" s="145" t="str">
        <f>'Crisis Indicator Data'!A19</f>
        <v>Nicaraguan refugees in Costa Rica</v>
      </c>
      <c r="B22" s="146" t="str">
        <f>'Crisis Indicator Data'!B19</f>
        <v>International displacement</v>
      </c>
      <c r="C22" s="146" t="str">
        <f>'Crisis Indicator Data'!C19</f>
        <v>CRI002</v>
      </c>
      <c r="D22" s="146" t="str">
        <f>'Crisis Indicator Data'!D19</f>
        <v>Costa Rica</v>
      </c>
      <c r="E22" s="147" t="str">
        <f>'Crisis Indicator Data'!E19</f>
        <v>CRI</v>
      </c>
      <c r="F22" s="240">
        <f>IF('Crisis Indicator Data'!F19="x","x",IF(LOG('Crisis Indicator Data'!F19)&lt;F$4,0,IF(LOG('Crisis Indicator Data'!F19)&gt;F$3,5,ROUND(5-(F$3-LOG('Crisis Indicator Data'!F19))/(F$3-F$4)*5,1))))</f>
        <v>1.2</v>
      </c>
      <c r="G22" s="143">
        <f>IF('Crisis Indicator Data'!F19="x","x",IF(B22="Regional crisis",('Crisis Indicator Data'!F19/VLOOKUP('Impact of the crisis'!$C22,'Regional Crises'!$B$1:$R$66,4,FALSE)),'Crisis Indicator Data'!F19/VLOOKUP('Impact of the crisis'!$E22,'Country Indicator Data'!$B$4:$P$194,15,FALSE)))</f>
        <v>9.7258127692910298E-2</v>
      </c>
      <c r="H22" s="234">
        <f t="shared" si="0"/>
        <v>0.4</v>
      </c>
      <c r="I22" s="234">
        <f t="shared" si="1"/>
        <v>0.8</v>
      </c>
      <c r="J22" s="234">
        <f>IF('Crisis Indicator Data'!G19="x","x",IF(LOG('Crisis Indicator Data'!G19)&lt;J$4,0,IF(LOG('Crisis Indicator Data'!G19)&gt;J$3,5,ROUND(5-(J$3-LOG('Crisis Indicator Data'!G19))/(J$3-J$4)*5,1))))</f>
        <v>0.8</v>
      </c>
      <c r="K22" s="143">
        <f>IF('Crisis Indicator Data'!G19="x","x",IF(B22="Regional crisis",('Crisis Indicator Data'!G19/VLOOKUP('Impact of the crisis'!$C22,'Regional Crises'!$B$1:$R$66,5,FALSE)),'Crisis Indicator Data'!G19/VLOOKUP('Impact of the crisis'!$E22,'Country Indicator Data'!$B$4:$P$194,14,FALSE)))</f>
        <v>0.33288435635943814</v>
      </c>
      <c r="L22" s="234">
        <f t="shared" si="2"/>
        <v>1.6</v>
      </c>
      <c r="M22" s="234">
        <f t="shared" si="3"/>
        <v>1.2000000000000002</v>
      </c>
      <c r="N22" s="234">
        <f t="shared" si="4"/>
        <v>1</v>
      </c>
      <c r="O22" s="234">
        <f>IF('Crisis Indicator Data'!H19="x","x",IF('Crisis Indicator Data'!H19=0,0,IF(LOG('Crisis Indicator Data'!H19)&lt;O$4,0,IF(LOG('Crisis Indicator Data'!H19)&gt;O$3,5,ROUND(5-(O$3-LOG('Crisis Indicator Data'!H19))/(O$3-O$4)*5,1)))))</f>
        <v>0.7</v>
      </c>
      <c r="P22" s="143">
        <f>IF('Crisis Indicator Data'!H19="x","x",'Crisis Indicator Data'!H19/'Crisis Indicator Data'!G19)</f>
        <v>4.971098265895954E-2</v>
      </c>
      <c r="Q22" s="234">
        <f t="shared" si="5"/>
        <v>0.2</v>
      </c>
      <c r="R22" s="234">
        <f t="shared" si="6"/>
        <v>0.44999999999999996</v>
      </c>
      <c r="S22" s="234">
        <f>IF('Crisis Indicator Data'!I19="x","x",IF('Crisis Indicator Data'!I19=0,0,IF(LOG('Crisis Indicator Data'!I19)&lt;S$4,0,IF(LOG('Crisis Indicator Data'!I19)&gt;S$3,5,ROUND(5-(S$3-LOG('Crisis Indicator Data'!I19))/(S$3-S$4)*5,1)))))</f>
        <v>2.8</v>
      </c>
      <c r="T22" s="143">
        <f>IF('Crisis Indicator Data'!H19="x","x",IF('Crisis Indicator Data'!I19="x","x",'Crisis Indicator Data'!I19/'Crisis Indicator Data'!H19))</f>
        <v>1</v>
      </c>
      <c r="U22" s="234">
        <f t="shared" si="7"/>
        <v>5</v>
      </c>
      <c r="V22" s="234">
        <f t="shared" si="8"/>
        <v>3.9</v>
      </c>
      <c r="W22" s="234">
        <f>IF('Crisis Indicator Data'!L19="x","x",IF('Crisis Indicator Data'!L19=0,0,IF(LOG('Crisis Indicator Data'!L19)&lt;W$4,0,IF(LOG('Crisis Indicator Data'!L19)&gt;W$3,5,ROUND(5-(W$3-LOG('Crisis Indicator Data'!L19))/(W$3-W$4)*5,1)))))</f>
        <v>0</v>
      </c>
      <c r="X22" s="241">
        <f>IF(OR('Crisis Indicator Data'!L19="x",'Crisis Indicator Data'!H19="x"),"x",'Crisis Indicator Data'!L19/'Crisis Indicator Data'!H19)</f>
        <v>0</v>
      </c>
      <c r="Y22" s="234">
        <f t="shared" si="9"/>
        <v>0</v>
      </c>
      <c r="Z22" s="234">
        <f t="shared" si="10"/>
        <v>0</v>
      </c>
      <c r="AA22" s="234">
        <f t="shared" si="11"/>
        <v>2.4</v>
      </c>
      <c r="AB22" s="242">
        <f t="shared" si="12"/>
        <v>1.5</v>
      </c>
    </row>
    <row r="23" spans="1:28" s="210" customFormat="1" x14ac:dyDescent="0.35">
      <c r="A23" s="145" t="str">
        <f>'Crisis Indicator Data'!A20</f>
        <v>Multiple crises in Djibouti</v>
      </c>
      <c r="B23" s="146" t="str">
        <f>'Crisis Indicator Data'!B20</f>
        <v>Multiple crises country</v>
      </c>
      <c r="C23" s="146" t="str">
        <f>'Crisis Indicator Data'!C20</f>
        <v>DJI001</v>
      </c>
      <c r="D23" s="146" t="str">
        <f>'Crisis Indicator Data'!D20</f>
        <v>Djibouti</v>
      </c>
      <c r="E23" s="147" t="str">
        <f>'Crisis Indicator Data'!E20</f>
        <v>DJI</v>
      </c>
      <c r="F23" s="240">
        <f>IF('Crisis Indicator Data'!F20="x","x",IF(LOG('Crisis Indicator Data'!F20)&lt;F$4,0,IF(LOG('Crisis Indicator Data'!F20)&gt;F$3,5,ROUND(5-(F$3-LOG('Crisis Indicator Data'!F20))/(F$3-F$4)*5,1))))</f>
        <v>2.2999999999999998</v>
      </c>
      <c r="G23" s="143">
        <f>IF('Crisis Indicator Data'!F20="x","x",IF(B23="Regional crisis",('Crisis Indicator Data'!F20/VLOOKUP('Impact of the crisis'!$C23,'Regional Crises'!$B$1:$R$66,4,FALSE)),'Crisis Indicator Data'!F20/VLOOKUP('Impact of the crisis'!$E23,'Country Indicator Data'!$B$4:$P$194,15,FALSE)))</f>
        <v>1</v>
      </c>
      <c r="H23" s="234">
        <f t="shared" si="0"/>
        <v>5</v>
      </c>
      <c r="I23" s="234">
        <f t="shared" si="1"/>
        <v>3.65</v>
      </c>
      <c r="J23" s="234">
        <f>IF('Crisis Indicator Data'!G20="x","x",IF(LOG('Crisis Indicator Data'!G20)&lt;J$4,0,IF(LOG('Crisis Indicator Data'!G20)&gt;J$3,5,ROUND(5-(J$3-LOG('Crisis Indicator Data'!G20))/(J$3-J$4)*5,1))))</f>
        <v>0</v>
      </c>
      <c r="K23" s="143">
        <f>IF('Crisis Indicator Data'!G20="x","x",IF(B23="Regional crisis",('Crisis Indicator Data'!G20/VLOOKUP('Impact of the crisis'!$C23,'Regional Crises'!$B$1:$R$66,5,FALSE)),'Crisis Indicator Data'!G20/VLOOKUP('Impact of the crisis'!$E23,'Country Indicator Data'!$B$4:$P$194,14,FALSE)))</f>
        <v>1</v>
      </c>
      <c r="L23" s="234">
        <f t="shared" si="2"/>
        <v>5</v>
      </c>
      <c r="M23" s="234">
        <f t="shared" si="3"/>
        <v>2.5</v>
      </c>
      <c r="N23" s="234">
        <f t="shared" si="4"/>
        <v>3.1</v>
      </c>
      <c r="O23" s="234">
        <f>IF('Crisis Indicator Data'!H20="x","x",IF('Crisis Indicator Data'!H20=0,0,IF(LOG('Crisis Indicator Data'!H20)&lt;O$4,0,IF(LOG('Crisis Indicator Data'!H20)&gt;O$3,5,ROUND(5-(O$3-LOG('Crisis Indicator Data'!H20))/(O$3-O$4)*5,1)))))</f>
        <v>2.1</v>
      </c>
      <c r="P23" s="143">
        <f>IF('Crisis Indicator Data'!H20="x","x",'Crisis Indicator Data'!H20/'Crisis Indicator Data'!G20)</f>
        <v>0.60633036597428291</v>
      </c>
      <c r="Q23" s="234">
        <f t="shared" si="5"/>
        <v>3</v>
      </c>
      <c r="R23" s="234">
        <f t="shared" si="6"/>
        <v>2.5499999999999998</v>
      </c>
      <c r="S23" s="234" t="str">
        <f>IF('Crisis Indicator Data'!I20="x","x",IF('Crisis Indicator Data'!I20=0,0,IF(LOG('Crisis Indicator Data'!I20)&lt;S$4,0,IF(LOG('Crisis Indicator Data'!I20)&gt;S$3,5,ROUND(5-(S$3-LOG('Crisis Indicator Data'!I20))/(S$3-S$4)*5,1)))))</f>
        <v>x</v>
      </c>
      <c r="T23" s="143" t="str">
        <f>IF('Crisis Indicator Data'!H20="x","x",IF('Crisis Indicator Data'!I20="x","x",'Crisis Indicator Data'!I20/'Crisis Indicator Data'!H20))</f>
        <v>x</v>
      </c>
      <c r="U23" s="234" t="str">
        <f t="shared" si="7"/>
        <v>x</v>
      </c>
      <c r="V23" s="234" t="str">
        <f t="shared" si="8"/>
        <v>x</v>
      </c>
      <c r="W23" s="234">
        <f>IF('Crisis Indicator Data'!L20="x","x",IF('Crisis Indicator Data'!L20=0,0,IF(LOG('Crisis Indicator Data'!L20)&lt;W$4,0,IF(LOG('Crisis Indicator Data'!L20)&gt;W$3,5,ROUND(5-(W$3-LOG('Crisis Indicator Data'!L20))/(W$3-W$4)*5,1)))))</f>
        <v>0.4</v>
      </c>
      <c r="X23" s="241">
        <f>IF(OR('Crisis Indicator Data'!L20="x",'Crisis Indicator Data'!H20="x"),"x",'Crisis Indicator Data'!L20/'Crisis Indicator Data'!H20)</f>
        <v>3.2626427406199023E-6</v>
      </c>
      <c r="Y23" s="234">
        <f t="shared" si="9"/>
        <v>0.2</v>
      </c>
      <c r="Z23" s="234">
        <f t="shared" si="10"/>
        <v>0.3</v>
      </c>
      <c r="AA23" s="234">
        <f t="shared" si="11"/>
        <v>0.3</v>
      </c>
      <c r="AB23" s="242">
        <f t="shared" si="12"/>
        <v>1.6</v>
      </c>
    </row>
    <row r="24" spans="1:28" s="210" customFormat="1" x14ac:dyDescent="0.35">
      <c r="A24" s="145" t="str">
        <f>'Crisis Indicator Data'!A21</f>
        <v>Mixed migration in Djibouti</v>
      </c>
      <c r="B24" s="146" t="str">
        <f>'Crisis Indicator Data'!B21</f>
        <v>International displacement</v>
      </c>
      <c r="C24" s="146" t="str">
        <f>'Crisis Indicator Data'!C21</f>
        <v>DJI002</v>
      </c>
      <c r="D24" s="146" t="str">
        <f>'Crisis Indicator Data'!D21</f>
        <v>Djibouti</v>
      </c>
      <c r="E24" s="147" t="str">
        <f>'Crisis Indicator Data'!E21</f>
        <v>DJI</v>
      </c>
      <c r="F24" s="240">
        <f>IF('Crisis Indicator Data'!F21="x","x",IF(LOG('Crisis Indicator Data'!F21)&lt;F$4,0,IF(LOG('Crisis Indicator Data'!F21)&gt;F$3,5,ROUND(5-(F$3-LOG('Crisis Indicator Data'!F21))/(F$3-F$4)*5,1))))</f>
        <v>2.2999999999999998</v>
      </c>
      <c r="G24" s="143">
        <f>IF('Crisis Indicator Data'!F21="x","x",IF(B24="Regional crisis",('Crisis Indicator Data'!F21/VLOOKUP('Impact of the crisis'!$C24,'Regional Crises'!$B$1:$R$66,4,FALSE)),'Crisis Indicator Data'!F21/VLOOKUP('Impact of the crisis'!$E24,'Country Indicator Data'!$B$4:$P$194,15,FALSE)))</f>
        <v>1</v>
      </c>
      <c r="H24" s="234">
        <f t="shared" si="0"/>
        <v>5</v>
      </c>
      <c r="I24" s="234">
        <f t="shared" si="1"/>
        <v>3.65</v>
      </c>
      <c r="J24" s="234">
        <f>IF('Crisis Indicator Data'!G21="x","x",IF(LOG('Crisis Indicator Data'!G21)&lt;J$4,0,IF(LOG('Crisis Indicator Data'!G21)&gt;J$3,5,ROUND(5-(J$3-LOG('Crisis Indicator Data'!G21))/(J$3-J$4)*5,1))))</f>
        <v>0</v>
      </c>
      <c r="K24" s="143">
        <f>IF('Crisis Indicator Data'!G21="x","x",IF(B24="Regional crisis",('Crisis Indicator Data'!G21/VLOOKUP('Impact of the crisis'!$C24,'Regional Crises'!$B$1:$R$66,5,FALSE)),'Crisis Indicator Data'!G21/VLOOKUP('Impact of the crisis'!$E24,'Country Indicator Data'!$B$4:$P$194,14,FALSE)))</f>
        <v>1</v>
      </c>
      <c r="L24" s="234">
        <f t="shared" si="2"/>
        <v>5</v>
      </c>
      <c r="M24" s="234">
        <f t="shared" si="3"/>
        <v>2.5</v>
      </c>
      <c r="N24" s="234">
        <f t="shared" si="4"/>
        <v>3.1</v>
      </c>
      <c r="O24" s="234">
        <f>IF('Crisis Indicator Data'!H21="x","x",IF('Crisis Indicator Data'!H21=0,0,IF(LOG('Crisis Indicator Data'!H21)&lt;O$4,0,IF(LOG('Crisis Indicator Data'!H21)&gt;O$3,5,ROUND(5-(O$3-LOG('Crisis Indicator Data'!H21))/(O$3-O$4)*5,1)))))</f>
        <v>2.1</v>
      </c>
      <c r="P24" s="143">
        <f>IF('Crisis Indicator Data'!H21="x","x",'Crisis Indicator Data'!H21/'Crisis Indicator Data'!G21)</f>
        <v>0.57665677546983185</v>
      </c>
      <c r="Q24" s="234">
        <f t="shared" si="5"/>
        <v>2.9</v>
      </c>
      <c r="R24" s="234">
        <f t="shared" si="6"/>
        <v>2.5</v>
      </c>
      <c r="S24" s="234">
        <f>IF('Crisis Indicator Data'!I21="x","x",IF('Crisis Indicator Data'!I21=0,0,IF(LOG('Crisis Indicator Data'!I21)&lt;S$4,0,IF(LOG('Crisis Indicator Data'!I21)&gt;S$3,5,ROUND(5-(S$3-LOG('Crisis Indicator Data'!I21))/(S$3-S$4)*5,1)))))</f>
        <v>2.1</v>
      </c>
      <c r="T24" s="143">
        <f>IF('Crisis Indicator Data'!H21="x","x",IF('Crisis Indicator Data'!I21="x","x",'Crisis Indicator Data'!I21/'Crisis Indicator Data'!H21))</f>
        <v>5.1457975986277875E-2</v>
      </c>
      <c r="U24" s="234">
        <f t="shared" si="7"/>
        <v>1.7</v>
      </c>
      <c r="V24" s="234">
        <f t="shared" si="8"/>
        <v>1.9</v>
      </c>
      <c r="W24" s="234">
        <f>IF('Crisis Indicator Data'!L21="x","x",IF('Crisis Indicator Data'!L21=0,0,IF(LOG('Crisis Indicator Data'!L21)&lt;W$4,0,IF(LOG('Crisis Indicator Data'!L21)&gt;W$3,5,ROUND(5-(W$3-LOG('Crisis Indicator Data'!L21))/(W$3-W$4)*5,1)))))</f>
        <v>2</v>
      </c>
      <c r="X24" s="241">
        <f>IF(OR('Crisis Indicator Data'!L21="x",'Crisis Indicator Data'!H21="x"),"x",'Crisis Indicator Data'!L21/'Crisis Indicator Data'!H21)</f>
        <v>4.6312178387650083E-5</v>
      </c>
      <c r="Y24" s="234">
        <f t="shared" si="9"/>
        <v>2.2999999999999998</v>
      </c>
      <c r="Z24" s="234">
        <f t="shared" si="10"/>
        <v>2.2000000000000002</v>
      </c>
      <c r="AA24" s="234">
        <f t="shared" si="11"/>
        <v>2.1</v>
      </c>
      <c r="AB24" s="242">
        <f t="shared" si="12"/>
        <v>2.2999999999999998</v>
      </c>
    </row>
    <row r="25" spans="1:28" s="210" customFormat="1" x14ac:dyDescent="0.35">
      <c r="A25" s="145" t="str">
        <f>'Crisis Indicator Data'!A22</f>
        <v>Drought in Djibouti</v>
      </c>
      <c r="B25" s="146" t="str">
        <f>'Crisis Indicator Data'!B22</f>
        <v>Drought</v>
      </c>
      <c r="C25" s="146" t="str">
        <f>'Crisis Indicator Data'!C22</f>
        <v>DJI003</v>
      </c>
      <c r="D25" s="146" t="str">
        <f>'Crisis Indicator Data'!D22</f>
        <v>Djibouti</v>
      </c>
      <c r="E25" s="147" t="str">
        <f>'Crisis Indicator Data'!E22</f>
        <v>DJI</v>
      </c>
      <c r="F25" s="240">
        <f>IF('Crisis Indicator Data'!F22="x","x",IF(LOG('Crisis Indicator Data'!F22)&lt;F$4,0,IF(LOG('Crisis Indicator Data'!F22)&gt;F$3,5,ROUND(5-(F$3-LOG('Crisis Indicator Data'!F22))/(F$3-F$4)*5,1))))</f>
        <v>2.2999999999999998</v>
      </c>
      <c r="G25" s="143">
        <f>IF('Crisis Indicator Data'!F22="x","x",IF(B25="Regional crisis",('Crisis Indicator Data'!F22/VLOOKUP('Impact of the crisis'!$C25,'Regional Crises'!$B$1:$R$66,4,FALSE)),'Crisis Indicator Data'!F22/VLOOKUP('Impact of the crisis'!$E25,'Country Indicator Data'!$B$4:$P$194,15,FALSE)))</f>
        <v>1</v>
      </c>
      <c r="H25" s="234">
        <f t="shared" si="0"/>
        <v>5</v>
      </c>
      <c r="I25" s="234">
        <f t="shared" si="1"/>
        <v>3.65</v>
      </c>
      <c r="J25" s="234">
        <f>IF('Crisis Indicator Data'!G22="x","x",IF(LOG('Crisis Indicator Data'!G22)&lt;J$4,0,IF(LOG('Crisis Indicator Data'!G22)&gt;J$3,5,ROUND(5-(J$3-LOG('Crisis Indicator Data'!G22))/(J$3-J$4)*5,1))))</f>
        <v>0</v>
      </c>
      <c r="K25" s="143">
        <f>IF('Crisis Indicator Data'!G22="x","x",IF(B25="Regional crisis",('Crisis Indicator Data'!G22/VLOOKUP('Impact of the crisis'!$C25,'Regional Crises'!$B$1:$R$66,5,FALSE)),'Crisis Indicator Data'!G22/VLOOKUP('Impact of the crisis'!$E25,'Country Indicator Data'!$B$4:$P$194,14,FALSE)))</f>
        <v>1</v>
      </c>
      <c r="L25" s="234">
        <f t="shared" si="2"/>
        <v>5</v>
      </c>
      <c r="M25" s="234">
        <f t="shared" si="3"/>
        <v>2.5</v>
      </c>
      <c r="N25" s="234">
        <f t="shared" si="4"/>
        <v>3.1</v>
      </c>
      <c r="O25" s="234">
        <f>IF('Crisis Indicator Data'!H22="x","x",IF('Crisis Indicator Data'!H22=0,0,IF(LOG('Crisis Indicator Data'!H22)&lt;O$4,0,IF(LOG('Crisis Indicator Data'!H22)&gt;O$3,5,ROUND(5-(O$3-LOG('Crisis Indicator Data'!H22))/(O$3-O$4)*5,1)))))</f>
        <v>2.1</v>
      </c>
      <c r="P25" s="143">
        <f>IF('Crisis Indicator Data'!H22="x","x",'Crisis Indicator Data'!H22/'Crisis Indicator Data'!G22)</f>
        <v>0.57665677546983185</v>
      </c>
      <c r="Q25" s="234">
        <f t="shared" si="5"/>
        <v>2.9</v>
      </c>
      <c r="R25" s="234">
        <f t="shared" si="6"/>
        <v>2.5</v>
      </c>
      <c r="S25" s="234" t="str">
        <f>IF('Crisis Indicator Data'!I22="x","x",IF('Crisis Indicator Data'!I22=0,0,IF(LOG('Crisis Indicator Data'!I22)&lt;S$4,0,IF(LOG('Crisis Indicator Data'!I22)&gt;S$3,5,ROUND(5-(S$3-LOG('Crisis Indicator Data'!I22))/(S$3-S$4)*5,1)))))</f>
        <v>x</v>
      </c>
      <c r="T25" s="143" t="str">
        <f>IF('Crisis Indicator Data'!H22="x","x",IF('Crisis Indicator Data'!I22="x","x",'Crisis Indicator Data'!I22/'Crisis Indicator Data'!H22))</f>
        <v>x</v>
      </c>
      <c r="U25" s="234" t="str">
        <f t="shared" si="7"/>
        <v>x</v>
      </c>
      <c r="V25" s="234" t="str">
        <f t="shared" si="8"/>
        <v>x</v>
      </c>
      <c r="W25" s="234" t="str">
        <f>IF('Crisis Indicator Data'!L22="x","x",IF('Crisis Indicator Data'!L22=0,0,IF(LOG('Crisis Indicator Data'!L22)&lt;W$4,0,IF(LOG('Crisis Indicator Data'!L22)&gt;W$3,5,ROUND(5-(W$3-LOG('Crisis Indicator Data'!L22))/(W$3-W$4)*5,1)))))</f>
        <v>x</v>
      </c>
      <c r="X25" s="241" t="str">
        <f>IF(OR('Crisis Indicator Data'!L22="x",'Crisis Indicator Data'!H22="x"),"x",'Crisis Indicator Data'!L22/'Crisis Indicator Data'!H22)</f>
        <v>x</v>
      </c>
      <c r="Y25" s="234" t="str">
        <f t="shared" si="9"/>
        <v>x</v>
      </c>
      <c r="Z25" s="234" t="str">
        <f t="shared" si="10"/>
        <v>x</v>
      </c>
      <c r="AA25" s="234" t="str">
        <f t="shared" si="11"/>
        <v>x</v>
      </c>
      <c r="AB25" s="242">
        <f t="shared" si="12"/>
        <v>2.5</v>
      </c>
    </row>
    <row r="26" spans="1:28" s="210" customFormat="1" x14ac:dyDescent="0.35">
      <c r="A26" s="145" t="str">
        <f>'Crisis Indicator Data'!A23</f>
        <v>Mixed migration flows in Algeria</v>
      </c>
      <c r="B26" s="146" t="str">
        <f>'Crisis Indicator Data'!B23</f>
        <v>International displacement</v>
      </c>
      <c r="C26" s="146" t="str">
        <f>'Crisis Indicator Data'!C23</f>
        <v>DZA002</v>
      </c>
      <c r="D26" s="146" t="str">
        <f>'Crisis Indicator Data'!D23</f>
        <v>Algeria</v>
      </c>
      <c r="E26" s="147" t="str">
        <f>'Crisis Indicator Data'!E23</f>
        <v>DZA</v>
      </c>
      <c r="F26" s="240">
        <f>IF('Crisis Indicator Data'!F23="x","x",IF(LOG('Crisis Indicator Data'!F23)&lt;F$4,0,IF(LOG('Crisis Indicator Data'!F23)&gt;F$3,5,ROUND(5-(F$3-LOG('Crisis Indicator Data'!F23))/(F$3-F$4)*5,1))))</f>
        <v>5</v>
      </c>
      <c r="G26" s="143">
        <f>IF('Crisis Indicator Data'!F23="x","x",IF(B26="Regional crisis",('Crisis Indicator Data'!F23/VLOOKUP('Impact of the crisis'!$C26,'Regional Crises'!$B$1:$R$66,4,FALSE)),'Crisis Indicator Data'!F23/VLOOKUP('Impact of the crisis'!$E26,'Country Indicator Data'!$B$4:$P$194,15,FALSE)))</f>
        <v>0.99968888304815684</v>
      </c>
      <c r="H26" s="234">
        <f t="shared" si="0"/>
        <v>5</v>
      </c>
      <c r="I26" s="234">
        <f t="shared" si="1"/>
        <v>5</v>
      </c>
      <c r="J26" s="234">
        <f>IF('Crisis Indicator Data'!G23="x","x",IF(LOG('Crisis Indicator Data'!G23)&lt;J$4,0,IF(LOG('Crisis Indicator Data'!G23)&gt;J$3,5,ROUND(5-(J$3-LOG('Crisis Indicator Data'!G23))/(J$3-J$4)*5,1))))</f>
        <v>5</v>
      </c>
      <c r="K26" s="143">
        <f>IF('Crisis Indicator Data'!G23="x","x",IF(B26="Regional crisis",('Crisis Indicator Data'!G23/VLOOKUP('Impact of the crisis'!$C26,'Regional Crises'!$B$1:$R$66,5,FALSE)),'Crisis Indicator Data'!G23/VLOOKUP('Impact of the crisis'!$E26,'Country Indicator Data'!$B$4:$P$194,14,FALSE)))</f>
        <v>1</v>
      </c>
      <c r="L26" s="234">
        <f t="shared" si="2"/>
        <v>5</v>
      </c>
      <c r="M26" s="234">
        <f t="shared" si="3"/>
        <v>5</v>
      </c>
      <c r="N26" s="234">
        <f t="shared" si="4"/>
        <v>5</v>
      </c>
      <c r="O26" s="234" t="str">
        <f>IF('Crisis Indicator Data'!H23="x","x",IF('Crisis Indicator Data'!H23=0,0,IF(LOG('Crisis Indicator Data'!H23)&lt;O$4,0,IF(LOG('Crisis Indicator Data'!H23)&gt;O$3,5,ROUND(5-(O$3-LOG('Crisis Indicator Data'!H23))/(O$3-O$4)*5,1)))))</f>
        <v>x</v>
      </c>
      <c r="P26" s="143" t="str">
        <f>IF('Crisis Indicator Data'!H23="x","x",'Crisis Indicator Data'!H23/'Crisis Indicator Data'!G23)</f>
        <v>x</v>
      </c>
      <c r="Q26" s="234" t="str">
        <f t="shared" si="5"/>
        <v>x</v>
      </c>
      <c r="R26" s="234" t="str">
        <f t="shared" si="6"/>
        <v>x</v>
      </c>
      <c r="S26" s="234" t="str">
        <f>IF('Crisis Indicator Data'!I23="x","x",IF('Crisis Indicator Data'!I23=0,0,IF(LOG('Crisis Indicator Data'!I23)&lt;S$4,0,IF(LOG('Crisis Indicator Data'!I23)&gt;S$3,5,ROUND(5-(S$3-LOG('Crisis Indicator Data'!I23))/(S$3-S$4)*5,1)))))</f>
        <v>x</v>
      </c>
      <c r="T26" s="143" t="str">
        <f>IF('Crisis Indicator Data'!H23="x","x",IF('Crisis Indicator Data'!I23="x","x",'Crisis Indicator Data'!I23/'Crisis Indicator Data'!H23))</f>
        <v>x</v>
      </c>
      <c r="U26" s="234" t="str">
        <f t="shared" si="7"/>
        <v>x</v>
      </c>
      <c r="V26" s="234" t="str">
        <f t="shared" si="8"/>
        <v>x</v>
      </c>
      <c r="W26" s="234">
        <f>IF('Crisis Indicator Data'!L23="x","x",IF('Crisis Indicator Data'!L23=0,0,IF(LOG('Crisis Indicator Data'!L23)&lt;W$4,0,IF(LOG('Crisis Indicator Data'!L23)&gt;W$3,5,ROUND(5-(W$3-LOG('Crisis Indicator Data'!L23))/(W$3-W$4)*5,1)))))</f>
        <v>4.2</v>
      </c>
      <c r="X26" s="241" t="str">
        <f>IF(OR('Crisis Indicator Data'!L23="x",'Crisis Indicator Data'!H23="x"),"x",'Crisis Indicator Data'!L23/'Crisis Indicator Data'!H23)</f>
        <v>x</v>
      </c>
      <c r="Y26" s="234" t="str">
        <f t="shared" si="9"/>
        <v>x</v>
      </c>
      <c r="Z26" s="234">
        <f t="shared" si="10"/>
        <v>4.2</v>
      </c>
      <c r="AA26" s="234">
        <f t="shared" si="11"/>
        <v>4.2</v>
      </c>
      <c r="AB26" s="242">
        <f t="shared" si="12"/>
        <v>4.2</v>
      </c>
    </row>
    <row r="27" spans="1:28" s="210" customFormat="1" x14ac:dyDescent="0.35">
      <c r="A27" s="145" t="str">
        <f>'Crisis Indicator Data'!A24</f>
        <v>Sahrawi refugees in Algeria</v>
      </c>
      <c r="B27" s="146" t="str">
        <f>'Crisis Indicator Data'!B24</f>
        <v>International displacement</v>
      </c>
      <c r="C27" s="146" t="str">
        <f>'Crisis Indicator Data'!C24</f>
        <v>DZA003</v>
      </c>
      <c r="D27" s="146" t="str">
        <f>'Crisis Indicator Data'!D24</f>
        <v>Algeria</v>
      </c>
      <c r="E27" s="147" t="str">
        <f>'Crisis Indicator Data'!E24</f>
        <v>DZA</v>
      </c>
      <c r="F27" s="240">
        <f>IF('Crisis Indicator Data'!F24="x","x",IF(LOG('Crisis Indicator Data'!F24)&lt;F$4,0,IF(LOG('Crisis Indicator Data'!F24)&gt;F$3,5,ROUND(5-(F$3-LOG('Crisis Indicator Data'!F24))/(F$3-F$4)*5,1))))</f>
        <v>3.7</v>
      </c>
      <c r="G27" s="143">
        <f>IF('Crisis Indicator Data'!F24="x","x",IF(B27="Regional crisis",('Crisis Indicator Data'!F24/VLOOKUP('Impact of the crisis'!$C27,'Regional Crises'!$B$1:$R$66,4,FALSE)),'Crisis Indicator Data'!F24/VLOOKUP('Impact of the crisis'!$E27,'Country Indicator Data'!$B$4:$P$194,15,FALSE)))</f>
        <v>6.6757888452186873E-2</v>
      </c>
      <c r="H27" s="234">
        <f t="shared" si="0"/>
        <v>0.2</v>
      </c>
      <c r="I27" s="234">
        <f t="shared" si="1"/>
        <v>1.9500000000000002</v>
      </c>
      <c r="J27" s="234">
        <f>IF('Crisis Indicator Data'!G24="x","x",IF(LOG('Crisis Indicator Data'!G24)&lt;J$4,0,IF(LOG('Crisis Indicator Data'!G24)&gt;J$3,5,ROUND(5-(J$3-LOG('Crisis Indicator Data'!G24))/(J$3-J$4)*5,1))))</f>
        <v>0</v>
      </c>
      <c r="K27" s="143">
        <f>IF('Crisis Indicator Data'!G24="x","x",IF(B27="Regional crisis",('Crisis Indicator Data'!G24/VLOOKUP('Impact of the crisis'!$C27,'Regional Crises'!$B$1:$R$66,5,FALSE)),'Crisis Indicator Data'!G24/VLOOKUP('Impact of the crisis'!$E27,'Country Indicator Data'!$B$4:$P$194,14,FALSE)))</f>
        <v>5.1740139211136887E-3</v>
      </c>
      <c r="L27" s="234">
        <f t="shared" si="2"/>
        <v>0</v>
      </c>
      <c r="M27" s="234">
        <f t="shared" si="3"/>
        <v>0</v>
      </c>
      <c r="N27" s="234">
        <f t="shared" si="4"/>
        <v>1.1000000000000001</v>
      </c>
      <c r="O27" s="234">
        <f>IF('Crisis Indicator Data'!H24="x","x",IF('Crisis Indicator Data'!H24=0,0,IF(LOG('Crisis Indicator Data'!H24)&lt;O$4,0,IF(LOG('Crisis Indicator Data'!H24)&gt;O$3,5,ROUND(5-(O$3-LOG('Crisis Indicator Data'!H24))/(O$3-O$4)*5,1)))))</f>
        <v>1.2</v>
      </c>
      <c r="P27" s="143">
        <f>IF('Crisis Indicator Data'!H24="x","x",'Crisis Indicator Data'!H24/'Crisis Indicator Data'!G24)</f>
        <v>0.78026905829596416</v>
      </c>
      <c r="Q27" s="234">
        <f t="shared" si="5"/>
        <v>3.9</v>
      </c>
      <c r="R27" s="234">
        <f t="shared" si="6"/>
        <v>2.5499999999999998</v>
      </c>
      <c r="S27" s="234">
        <f>IF('Crisis Indicator Data'!I24="x","x",IF('Crisis Indicator Data'!I24=0,0,IF(LOG('Crisis Indicator Data'!I24)&lt;S$4,0,IF(LOG('Crisis Indicator Data'!I24)&gt;S$3,5,ROUND(5-(S$3-LOG('Crisis Indicator Data'!I24))/(S$3-S$4)*5,1)))))</f>
        <v>3.2</v>
      </c>
      <c r="T27" s="143">
        <f>IF('Crisis Indicator Data'!H24="x","x",IF('Crisis Indicator Data'!I24="x","x",'Crisis Indicator Data'!I24/'Crisis Indicator Data'!H24))</f>
        <v>1</v>
      </c>
      <c r="U27" s="234">
        <f t="shared" si="7"/>
        <v>5</v>
      </c>
      <c r="V27" s="234">
        <f t="shared" si="8"/>
        <v>4.0999999999999996</v>
      </c>
      <c r="W27" s="234">
        <f>IF('Crisis Indicator Data'!L24="x","x",IF('Crisis Indicator Data'!L24=0,0,IF(LOG('Crisis Indicator Data'!L24)&lt;W$4,0,IF(LOG('Crisis Indicator Data'!L24)&gt;W$3,5,ROUND(5-(W$3-LOG('Crisis Indicator Data'!L24))/(W$3-W$4)*5,1)))))</f>
        <v>0</v>
      </c>
      <c r="X27" s="241">
        <f>IF(OR('Crisis Indicator Data'!L24="x",'Crisis Indicator Data'!H24="x"),"x",'Crisis Indicator Data'!L24/'Crisis Indicator Data'!H24)</f>
        <v>0</v>
      </c>
      <c r="Y27" s="234">
        <f t="shared" si="9"/>
        <v>0</v>
      </c>
      <c r="Z27" s="234">
        <f t="shared" si="10"/>
        <v>0</v>
      </c>
      <c r="AA27" s="234">
        <f t="shared" si="11"/>
        <v>2.6</v>
      </c>
      <c r="AB27" s="242">
        <f t="shared" si="12"/>
        <v>2.6</v>
      </c>
    </row>
    <row r="28" spans="1:28" s="210" customFormat="1" x14ac:dyDescent="0.35">
      <c r="A28" s="145" t="str">
        <f>'Crisis Indicator Data'!A25</f>
        <v>Multiple crises in Algeria</v>
      </c>
      <c r="B28" s="146" t="str">
        <f>'Crisis Indicator Data'!B25</f>
        <v>Multiple crises country</v>
      </c>
      <c r="C28" s="146" t="str">
        <f>'Crisis Indicator Data'!C25</f>
        <v>DZA004</v>
      </c>
      <c r="D28" s="146" t="str">
        <f>'Crisis Indicator Data'!D25</f>
        <v>Algeria</v>
      </c>
      <c r="E28" s="147" t="str">
        <f>'Crisis Indicator Data'!E25</f>
        <v>DZA</v>
      </c>
      <c r="F28" s="240">
        <f>IF('Crisis Indicator Data'!F25="x","x",IF(LOG('Crisis Indicator Data'!F25)&lt;F$4,0,IF(LOG('Crisis Indicator Data'!F25)&gt;F$3,5,ROUND(5-(F$3-LOG('Crisis Indicator Data'!F25))/(F$3-F$4)*5,1))))</f>
        <v>5</v>
      </c>
      <c r="G28" s="143">
        <f>IF('Crisis Indicator Data'!F25="x","x",IF(B28="Regional crisis",('Crisis Indicator Data'!F25/VLOOKUP('Impact of the crisis'!$C28,'Regional Crises'!$B$1:$R$66,4,FALSE)),'Crisis Indicator Data'!F25/VLOOKUP('Impact of the crisis'!$E28,'Country Indicator Data'!$B$4:$P$194,15,FALSE)))</f>
        <v>0.99968888304815684</v>
      </c>
      <c r="H28" s="234">
        <f t="shared" si="0"/>
        <v>5</v>
      </c>
      <c r="I28" s="234">
        <f t="shared" si="1"/>
        <v>5</v>
      </c>
      <c r="J28" s="234">
        <f>IF('Crisis Indicator Data'!G25="x","x",IF(LOG('Crisis Indicator Data'!G25)&lt;J$4,0,IF(LOG('Crisis Indicator Data'!G25)&gt;J$3,5,ROUND(5-(J$3-LOG('Crisis Indicator Data'!G25))/(J$3-J$4)*5,1))))</f>
        <v>5</v>
      </c>
      <c r="K28" s="143">
        <f>IF('Crisis Indicator Data'!G25="x","x",IF(B28="Regional crisis",('Crisis Indicator Data'!G25/VLOOKUP('Impact of the crisis'!$C28,'Regional Crises'!$B$1:$R$66,5,FALSE)),'Crisis Indicator Data'!G25/VLOOKUP('Impact of the crisis'!$E28,'Country Indicator Data'!$B$4:$P$194,14,FALSE)))</f>
        <v>1</v>
      </c>
      <c r="L28" s="234">
        <f t="shared" si="2"/>
        <v>5</v>
      </c>
      <c r="M28" s="234">
        <f t="shared" si="3"/>
        <v>5</v>
      </c>
      <c r="N28" s="234">
        <f t="shared" si="4"/>
        <v>5</v>
      </c>
      <c r="O28" s="234" t="str">
        <f>IF('Crisis Indicator Data'!H25="x","x",IF('Crisis Indicator Data'!H25=0,0,IF(LOG('Crisis Indicator Data'!H25)&lt;O$4,0,IF(LOG('Crisis Indicator Data'!H25)&gt;O$3,5,ROUND(5-(O$3-LOG('Crisis Indicator Data'!H25))/(O$3-O$4)*5,1)))))</f>
        <v>x</v>
      </c>
      <c r="P28" s="143" t="str">
        <f>IF('Crisis Indicator Data'!H25="x","x",'Crisis Indicator Data'!H25/'Crisis Indicator Data'!G25)</f>
        <v>x</v>
      </c>
      <c r="Q28" s="234" t="str">
        <f t="shared" si="5"/>
        <v>x</v>
      </c>
      <c r="R28" s="234" t="str">
        <f t="shared" si="6"/>
        <v>x</v>
      </c>
      <c r="S28" s="234" t="str">
        <f>IF('Crisis Indicator Data'!I25="x","x",IF('Crisis Indicator Data'!I25=0,0,IF(LOG('Crisis Indicator Data'!I25)&lt;S$4,0,IF(LOG('Crisis Indicator Data'!I25)&gt;S$3,5,ROUND(5-(S$3-LOG('Crisis Indicator Data'!I25))/(S$3-S$4)*5,1)))))</f>
        <v>x</v>
      </c>
      <c r="T28" s="143" t="str">
        <f>IF('Crisis Indicator Data'!H25="x","x",IF('Crisis Indicator Data'!I25="x","x",'Crisis Indicator Data'!I25/'Crisis Indicator Data'!H25))</f>
        <v>x</v>
      </c>
      <c r="U28" s="234" t="str">
        <f t="shared" si="7"/>
        <v>x</v>
      </c>
      <c r="V28" s="234" t="str">
        <f t="shared" si="8"/>
        <v>x</v>
      </c>
      <c r="W28" s="234">
        <f>IF('Crisis Indicator Data'!L25="x","x",IF('Crisis Indicator Data'!L25=0,0,IF(LOG('Crisis Indicator Data'!L25)&lt;W$4,0,IF(LOG('Crisis Indicator Data'!L25)&gt;W$3,5,ROUND(5-(W$3-LOG('Crisis Indicator Data'!L25))/(W$3-W$4)*5,1)))))</f>
        <v>4</v>
      </c>
      <c r="X28" s="241" t="str">
        <f>IF(OR('Crisis Indicator Data'!L25="x",'Crisis Indicator Data'!H25="x"),"x",'Crisis Indicator Data'!L25/'Crisis Indicator Data'!H25)</f>
        <v>x</v>
      </c>
      <c r="Y28" s="234" t="str">
        <f t="shared" si="9"/>
        <v>x</v>
      </c>
      <c r="Z28" s="234">
        <f t="shared" si="10"/>
        <v>4</v>
      </c>
      <c r="AA28" s="234">
        <f t="shared" si="11"/>
        <v>4</v>
      </c>
      <c r="AB28" s="242">
        <f t="shared" si="12"/>
        <v>4</v>
      </c>
    </row>
    <row r="29" spans="1:28" s="210" customFormat="1" x14ac:dyDescent="0.35">
      <c r="A29" s="145" t="str">
        <f>'Crisis Indicator Data'!A26</f>
        <v>Venezuela displacement in Ecuador</v>
      </c>
      <c r="B29" s="146" t="str">
        <f>'Crisis Indicator Data'!B26</f>
        <v>International displacement</v>
      </c>
      <c r="C29" s="146" t="str">
        <f>'Crisis Indicator Data'!C26</f>
        <v>ECU002</v>
      </c>
      <c r="D29" s="146" t="str">
        <f>'Crisis Indicator Data'!D26</f>
        <v>Ecuador</v>
      </c>
      <c r="E29" s="147" t="str">
        <f>'Crisis Indicator Data'!E26</f>
        <v>ECU</v>
      </c>
      <c r="F29" s="240">
        <f>IF('Crisis Indicator Data'!F26="x","x",IF(LOG('Crisis Indicator Data'!F26)&lt;F$4,0,IF(LOG('Crisis Indicator Data'!F26)&gt;F$3,5,ROUND(5-(F$3-LOG('Crisis Indicator Data'!F26))/(F$3-F$4)*5,1))))</f>
        <v>0.9</v>
      </c>
      <c r="G29" s="143">
        <f>IF('Crisis Indicator Data'!F26="x","x",IF(B29="Regional crisis",('Crisis Indicator Data'!F26/VLOOKUP('Impact of the crisis'!$C29,'Regional Crises'!$B$1:$R$66,4,FALSE)),'Crisis Indicator Data'!F26/VLOOKUP('Impact of the crisis'!$E29,'Country Indicator Data'!$B$4:$P$194,15,FALSE)))</f>
        <v>1.3887099371879529E-2</v>
      </c>
      <c r="H29" s="234">
        <f t="shared" si="0"/>
        <v>0</v>
      </c>
      <c r="I29" s="234">
        <f t="shared" si="1"/>
        <v>0.45</v>
      </c>
      <c r="J29" s="234">
        <f>IF('Crisis Indicator Data'!G26="x","x",IF(LOG('Crisis Indicator Data'!G26)&lt;J$4,0,IF(LOG('Crisis Indicator Data'!G26)&gt;J$3,5,ROUND(5-(J$3-LOG('Crisis Indicator Data'!G26))/(J$3-J$4)*5,1))))</f>
        <v>2.5</v>
      </c>
      <c r="K29" s="143">
        <f>IF('Crisis Indicator Data'!G26="x","x",IF(B29="Regional crisis",('Crisis Indicator Data'!G26/VLOOKUP('Impact of the crisis'!$C29,'Regional Crises'!$B$1:$R$66,5,FALSE)),'Crisis Indicator Data'!G26/VLOOKUP('Impact of the crisis'!$E29,'Country Indicator Data'!$B$4:$P$194,14,FALSE)))</f>
        <v>0.36649602586555302</v>
      </c>
      <c r="L29" s="234">
        <f t="shared" si="2"/>
        <v>1.8</v>
      </c>
      <c r="M29" s="234">
        <f t="shared" si="3"/>
        <v>2.15</v>
      </c>
      <c r="N29" s="234">
        <f t="shared" si="4"/>
        <v>1.4</v>
      </c>
      <c r="O29" s="234">
        <f>IF('Crisis Indicator Data'!H26="x","x",IF('Crisis Indicator Data'!H26=0,0,IF(LOG('Crisis Indicator Data'!H26)&lt;O$4,0,IF(LOG('Crisis Indicator Data'!H26)&gt;O$3,5,ROUND(5-(O$3-LOG('Crisis Indicator Data'!H26))/(O$3-O$4)*5,1)))))</f>
        <v>2.2000000000000002</v>
      </c>
      <c r="P29" s="143">
        <f>IF('Crisis Indicator Data'!H26="x","x",'Crisis Indicator Data'!H26/'Crisis Indicator Data'!G26)</f>
        <v>0.11486859033265943</v>
      </c>
      <c r="Q29" s="234">
        <f t="shared" si="5"/>
        <v>0.5</v>
      </c>
      <c r="R29" s="234">
        <f t="shared" si="6"/>
        <v>1.35</v>
      </c>
      <c r="S29" s="234">
        <f>IF('Crisis Indicator Data'!I26="x","x",IF('Crisis Indicator Data'!I26=0,0,IF(LOG('Crisis Indicator Data'!I26)&lt;S$4,0,IF(LOG('Crisis Indicator Data'!I26)&gt;S$3,5,ROUND(5-(S$3-LOG('Crisis Indicator Data'!I26))/(S$3-S$4)*5,1)))))</f>
        <v>3.7</v>
      </c>
      <c r="T29" s="143">
        <f>IF('Crisis Indicator Data'!H26="x","x",IF('Crisis Indicator Data'!I26="x","x",'Crisis Indicator Data'!I26/'Crisis Indicator Data'!H26))</f>
        <v>0.66559999999999997</v>
      </c>
      <c r="U29" s="234">
        <f t="shared" si="7"/>
        <v>5</v>
      </c>
      <c r="V29" s="234">
        <f t="shared" si="8"/>
        <v>4.4000000000000004</v>
      </c>
      <c r="W29" s="234">
        <f>IF('Crisis Indicator Data'!L26="x","x",IF('Crisis Indicator Data'!L26=0,0,IF(LOG('Crisis Indicator Data'!L26)&lt;W$4,0,IF(LOG('Crisis Indicator Data'!L26)&gt;W$3,5,ROUND(5-(W$3-LOG('Crisis Indicator Data'!L26))/(W$3-W$4)*5,1)))))</f>
        <v>0</v>
      </c>
      <c r="X29" s="241">
        <f>IF(OR('Crisis Indicator Data'!L26="x",'Crisis Indicator Data'!H26="x"),"x",'Crisis Indicator Data'!L26/'Crisis Indicator Data'!H26)</f>
        <v>1.5999999999999999E-6</v>
      </c>
      <c r="Y29" s="234">
        <f t="shared" si="9"/>
        <v>0.1</v>
      </c>
      <c r="Z29" s="234">
        <f t="shared" si="10"/>
        <v>0.1</v>
      </c>
      <c r="AA29" s="234">
        <f t="shared" si="11"/>
        <v>2.9</v>
      </c>
      <c r="AB29" s="242">
        <f t="shared" si="12"/>
        <v>2.2000000000000002</v>
      </c>
    </row>
    <row r="30" spans="1:28" s="210" customFormat="1" x14ac:dyDescent="0.35">
      <c r="A30" s="145" t="str">
        <f>'Crisis Indicator Data'!A27</f>
        <v>Syrian Refugee Crisis in Egypt</v>
      </c>
      <c r="B30" s="146" t="str">
        <f>'Crisis Indicator Data'!B27</f>
        <v>International displacement</v>
      </c>
      <c r="C30" s="146" t="str">
        <f>'Crisis Indicator Data'!C27</f>
        <v>EGY002</v>
      </c>
      <c r="D30" s="146" t="str">
        <f>'Crisis Indicator Data'!D27</f>
        <v>Egypt</v>
      </c>
      <c r="E30" s="147" t="str">
        <f>'Crisis Indicator Data'!E27</f>
        <v>EGY</v>
      </c>
      <c r="F30" s="240">
        <f>IF('Crisis Indicator Data'!F27="x","x",IF(LOG('Crisis Indicator Data'!F27)&lt;F$4,0,IF(LOG('Crisis Indicator Data'!F27)&gt;F$3,5,ROUND(5-(F$3-LOG('Crisis Indicator Data'!F27))/(F$3-F$4)*5,1))))</f>
        <v>3.3</v>
      </c>
      <c r="G30" s="143">
        <f>IF('Crisis Indicator Data'!F27="x","x",IF(B30="Regional crisis",('Crisis Indicator Data'!F27/VLOOKUP('Impact of the crisis'!$C30,'Regional Crises'!$B$1:$R$66,4,FALSE)),'Crisis Indicator Data'!F27/VLOOKUP('Impact of the crisis'!$E30,'Country Indicator Data'!$B$4:$P$194,15,FALSE)))</f>
        <v>9.1488040584660202E-2</v>
      </c>
      <c r="H30" s="234">
        <f t="shared" si="0"/>
        <v>0.4</v>
      </c>
      <c r="I30" s="234">
        <f t="shared" si="1"/>
        <v>1.8499999999999999</v>
      </c>
      <c r="J30" s="234">
        <f>IF('Crisis Indicator Data'!G27="x","x",IF(LOG('Crisis Indicator Data'!G27)&lt;J$4,0,IF(LOG('Crisis Indicator Data'!G27)&gt;J$3,5,ROUND(5-(J$3-LOG('Crisis Indicator Data'!G27))/(J$3-J$4)*5,1))))</f>
        <v>4.5999999999999996</v>
      </c>
      <c r="K30" s="143">
        <f>IF('Crisis Indicator Data'!G27="x","x",IF(B30="Regional crisis",('Crisis Indicator Data'!G27/VLOOKUP('Impact of the crisis'!$C30,'Regional Crises'!$B$1:$R$66,5,FALSE)),'Crisis Indicator Data'!G27/VLOOKUP('Impact of the crisis'!$E30,'Country Indicator Data'!$B$4:$P$194,14,FALSE)))</f>
        <v>0.23209945411802207</v>
      </c>
      <c r="L30" s="234">
        <f t="shared" si="2"/>
        <v>1.1000000000000001</v>
      </c>
      <c r="M30" s="234">
        <f t="shared" si="3"/>
        <v>2.8499999999999996</v>
      </c>
      <c r="N30" s="234">
        <f t="shared" si="4"/>
        <v>2.4</v>
      </c>
      <c r="O30" s="234">
        <f>IF('Crisis Indicator Data'!H27="x","x",IF('Crisis Indicator Data'!H27=0,0,IF(LOG('Crisis Indicator Data'!H27)&lt;O$4,0,IF(LOG('Crisis Indicator Data'!H27)&gt;O$3,5,ROUND(5-(O$3-LOG('Crisis Indicator Data'!H27))/(O$3-O$4)*5,1)))))</f>
        <v>2.8</v>
      </c>
      <c r="P30" s="143">
        <f>IF('Crisis Indicator Data'!H27="x","x",'Crisis Indicator Data'!H27/'Crisis Indicator Data'!G27)</f>
        <v>6.1716738197424896E-2</v>
      </c>
      <c r="Q30" s="234">
        <f t="shared" si="5"/>
        <v>0.3</v>
      </c>
      <c r="R30" s="234">
        <f t="shared" si="6"/>
        <v>1.5499999999999998</v>
      </c>
      <c r="S30" s="234">
        <f>IF('Crisis Indicator Data'!I27="x","x",IF('Crisis Indicator Data'!I27=0,0,IF(LOG('Crisis Indicator Data'!I27)&lt;S$4,0,IF(LOG('Crisis Indicator Data'!I27)&gt;S$3,5,ROUND(5-(S$3-LOG('Crisis Indicator Data'!I27))/(S$3-S$4)*5,1)))))</f>
        <v>3.9</v>
      </c>
      <c r="T30" s="143">
        <f>IF('Crisis Indicator Data'!H27="x","x",IF('Crisis Indicator Data'!I27="x","x",'Crisis Indicator Data'!I27/'Crisis Indicator Data'!H27))</f>
        <v>0.34979137691237833</v>
      </c>
      <c r="U30" s="234">
        <f t="shared" si="7"/>
        <v>5</v>
      </c>
      <c r="V30" s="234">
        <f t="shared" si="8"/>
        <v>4.5</v>
      </c>
      <c r="W30" s="234">
        <f>IF('Crisis Indicator Data'!L27="x","x",IF('Crisis Indicator Data'!L27=0,0,IF(LOG('Crisis Indicator Data'!L27)&lt;W$4,0,IF(LOG('Crisis Indicator Data'!L27)&gt;W$3,5,ROUND(5-(W$3-LOG('Crisis Indicator Data'!L27))/(W$3-W$4)*5,1)))))</f>
        <v>0</v>
      </c>
      <c r="X30" s="241">
        <f>IF(OR('Crisis Indicator Data'!L27="x",'Crisis Indicator Data'!H27="x"),"x",'Crisis Indicator Data'!L27/'Crisis Indicator Data'!H27)</f>
        <v>0</v>
      </c>
      <c r="Y30" s="234">
        <f t="shared" si="9"/>
        <v>0</v>
      </c>
      <c r="Z30" s="234">
        <f t="shared" si="10"/>
        <v>0</v>
      </c>
      <c r="AA30" s="234">
        <f t="shared" si="11"/>
        <v>2.9</v>
      </c>
      <c r="AB30" s="242">
        <f t="shared" si="12"/>
        <v>2.2999999999999998</v>
      </c>
    </row>
    <row r="31" spans="1:28" s="210" customFormat="1" x14ac:dyDescent="0.35">
      <c r="A31" s="145" t="str">
        <f>'Crisis Indicator Data'!A28</f>
        <v>Complex crisis in Eritrea</v>
      </c>
      <c r="B31" s="146" t="str">
        <f>'Crisis Indicator Data'!B28</f>
        <v>Complex crisis</v>
      </c>
      <c r="C31" s="146" t="str">
        <f>'Crisis Indicator Data'!C28</f>
        <v>ERI001</v>
      </c>
      <c r="D31" s="146" t="str">
        <f>'Crisis Indicator Data'!D28</f>
        <v>Eritrea</v>
      </c>
      <c r="E31" s="147" t="str">
        <f>'Crisis Indicator Data'!E28</f>
        <v>ERI</v>
      </c>
      <c r="F31" s="240">
        <f>IF('Crisis Indicator Data'!F28="x","x",IF(LOG('Crisis Indicator Data'!F28)&lt;F$4,0,IF(LOG('Crisis Indicator Data'!F28)&gt;F$3,5,ROUND(5-(F$3-LOG('Crisis Indicator Data'!F28))/(F$3-F$4)*5,1))))</f>
        <v>3.3</v>
      </c>
      <c r="G31" s="143">
        <f>IF('Crisis Indicator Data'!F28="x","x",IF(B31="Regional crisis",('Crisis Indicator Data'!F28/VLOOKUP('Impact of the crisis'!$C31,'Regional Crises'!$B$1:$R$66,4,FALSE)),'Crisis Indicator Data'!F28/VLOOKUP('Impact of the crisis'!$E31,'Country Indicator Data'!$B$4:$P$194,15,FALSE)))</f>
        <v>1</v>
      </c>
      <c r="H31" s="234">
        <f t="shared" si="0"/>
        <v>5</v>
      </c>
      <c r="I31" s="234">
        <f t="shared" si="1"/>
        <v>4.1500000000000004</v>
      </c>
      <c r="J31" s="234">
        <f>IF('Crisis Indicator Data'!G28="x","x",IF(LOG('Crisis Indicator Data'!G28)&lt;J$4,0,IF(LOG('Crisis Indicator Data'!G28)&gt;J$3,5,ROUND(5-(J$3-LOG('Crisis Indicator Data'!G28))/(J$3-J$4)*5,1))))</f>
        <v>1.7</v>
      </c>
      <c r="K31" s="143">
        <f>IF('Crisis Indicator Data'!G28="x","x",IF(B31="Regional crisis",('Crisis Indicator Data'!G28/VLOOKUP('Impact of the crisis'!$C31,'Regional Crises'!$B$1:$R$66,5,FALSE)),'Crisis Indicator Data'!G28/VLOOKUP('Impact of the crisis'!$E31,'Country Indicator Data'!$B$4:$P$194,14,FALSE)))</f>
        <v>1</v>
      </c>
      <c r="L31" s="234">
        <f t="shared" si="2"/>
        <v>5</v>
      </c>
      <c r="M31" s="234">
        <f t="shared" si="3"/>
        <v>3.35</v>
      </c>
      <c r="N31" s="234">
        <f t="shared" si="4"/>
        <v>3.8</v>
      </c>
      <c r="O31" s="234">
        <f>IF('Crisis Indicator Data'!H28="x","x",IF('Crisis Indicator Data'!H28=0,0,IF(LOG('Crisis Indicator Data'!H28)&lt;O$4,0,IF(LOG('Crisis Indicator Data'!H28)&gt;O$3,5,ROUND(5-(O$3-LOG('Crisis Indicator Data'!H28))/(O$3-O$4)*5,1)))))</f>
        <v>3.2</v>
      </c>
      <c r="P31" s="143">
        <f>IF('Crisis Indicator Data'!H28="x","x",'Crisis Indicator Data'!H28/'Crisis Indicator Data'!G28)</f>
        <v>0.80012395413696935</v>
      </c>
      <c r="Q31" s="234">
        <f t="shared" si="5"/>
        <v>4</v>
      </c>
      <c r="R31" s="234">
        <f t="shared" si="6"/>
        <v>3.6</v>
      </c>
      <c r="S31" s="234">
        <f>IF('Crisis Indicator Data'!I28="x","x",IF('Crisis Indicator Data'!I28=0,0,IF(LOG('Crisis Indicator Data'!I28)&lt;S$4,0,IF(LOG('Crisis Indicator Data'!I28)&gt;S$3,5,ROUND(5-(S$3-LOG('Crisis Indicator Data'!I28))/(S$3-S$4)*5,1)))))</f>
        <v>3.6</v>
      </c>
      <c r="T31" s="143">
        <f>IF('Crisis Indicator Data'!H28="x","x",IF('Crisis Indicator Data'!I28="x","x",'Crisis Indicator Data'!I28/'Crisis Indicator Data'!H28))</f>
        <v>0.12161115414407436</v>
      </c>
      <c r="U31" s="234">
        <f t="shared" si="7"/>
        <v>4.0999999999999996</v>
      </c>
      <c r="V31" s="234">
        <f t="shared" si="8"/>
        <v>3.9</v>
      </c>
      <c r="W31" s="234">
        <f>IF('Crisis Indicator Data'!L28="x","x",IF('Crisis Indicator Data'!L28=0,0,IF(LOG('Crisis Indicator Data'!L28)&lt;W$4,0,IF(LOG('Crisis Indicator Data'!L28)&gt;W$3,5,ROUND(5-(W$3-LOG('Crisis Indicator Data'!L28))/(W$3-W$4)*5,1)))))</f>
        <v>0</v>
      </c>
      <c r="X31" s="241">
        <f>IF(OR('Crisis Indicator Data'!L28="x",'Crisis Indicator Data'!H28="x"),"x",'Crisis Indicator Data'!L28/'Crisis Indicator Data'!H28)</f>
        <v>0</v>
      </c>
      <c r="Y31" s="234">
        <f t="shared" si="9"/>
        <v>0</v>
      </c>
      <c r="Z31" s="234">
        <f t="shared" si="10"/>
        <v>0</v>
      </c>
      <c r="AA31" s="234">
        <f t="shared" si="11"/>
        <v>2.4</v>
      </c>
      <c r="AB31" s="242">
        <f t="shared" si="12"/>
        <v>3.1</v>
      </c>
    </row>
    <row r="32" spans="1:28" s="210" customFormat="1" x14ac:dyDescent="0.35">
      <c r="A32" s="145" t="str">
        <f>'Crisis Indicator Data'!A29</f>
        <v>Mixed migration flows in spain</v>
      </c>
      <c r="B32" s="146" t="str">
        <f>'Crisis Indicator Data'!B29</f>
        <v>International displacement</v>
      </c>
      <c r="C32" s="146" t="str">
        <f>'Crisis Indicator Data'!C29</f>
        <v>ESP002</v>
      </c>
      <c r="D32" s="146" t="str">
        <f>'Crisis Indicator Data'!D29</f>
        <v>Spain</v>
      </c>
      <c r="E32" s="147" t="str">
        <f>'Crisis Indicator Data'!E29</f>
        <v>ESP</v>
      </c>
      <c r="F32" s="240">
        <f>IF('Crisis Indicator Data'!F29="x","x",IF(LOG('Crisis Indicator Data'!F29)&lt;F$4,0,IF(LOG('Crisis Indicator Data'!F29)&gt;F$3,5,ROUND(5-(F$3-LOG('Crisis Indicator Data'!F29))/(F$3-F$4)*5,1))))</f>
        <v>3.3</v>
      </c>
      <c r="G32" s="143">
        <f>IF('Crisis Indicator Data'!F29="x","x",IF(B32="Regional crisis",('Crisis Indicator Data'!F29/VLOOKUP('Impact of the crisis'!$C32,'Regional Crises'!$B$1:$R$66,4,FALSE)),'Crisis Indicator Data'!F29/VLOOKUP('Impact of the crisis'!$E32,'Country Indicator Data'!$B$4:$P$194,15,FALSE)))</f>
        <v>0.18514224025909118</v>
      </c>
      <c r="H32" s="234">
        <f t="shared" si="0"/>
        <v>0.8</v>
      </c>
      <c r="I32" s="234">
        <f t="shared" si="1"/>
        <v>2.0499999999999998</v>
      </c>
      <c r="J32" s="234">
        <f>IF('Crisis Indicator Data'!G29="x","x",IF(LOG('Crisis Indicator Data'!G29)&lt;J$4,0,IF(LOG('Crisis Indicator Data'!G29)&gt;J$3,5,ROUND(5-(J$3-LOG('Crisis Indicator Data'!G29))/(J$3-J$4)*5,1))))</f>
        <v>3.6</v>
      </c>
      <c r="K32" s="143">
        <f>IF('Crisis Indicator Data'!G29="x","x",IF(B32="Regional crisis",('Crisis Indicator Data'!G29/VLOOKUP('Impact of the crisis'!$C32,'Regional Crises'!$B$1:$R$66,5,FALSE)),'Crisis Indicator Data'!G29/VLOOKUP('Impact of the crisis'!$E32,'Country Indicator Data'!$B$4:$P$194,14,FALSE)))</f>
        <v>0.25454043375746116</v>
      </c>
      <c r="L32" s="234">
        <f t="shared" si="2"/>
        <v>1.2</v>
      </c>
      <c r="M32" s="234">
        <f t="shared" si="3"/>
        <v>2.4</v>
      </c>
      <c r="N32" s="234">
        <f t="shared" si="4"/>
        <v>2.2000000000000002</v>
      </c>
      <c r="O32" s="234">
        <f>IF('Crisis Indicator Data'!H29="x","x",IF('Crisis Indicator Data'!H29=0,0,IF(LOG('Crisis Indicator Data'!H29)&lt;O$4,0,IF(LOG('Crisis Indicator Data'!H29)&gt;O$3,5,ROUND(5-(O$3-LOG('Crisis Indicator Data'!H29))/(O$3-O$4)*5,1)))))</f>
        <v>0.9</v>
      </c>
      <c r="P32" s="143">
        <f>IF('Crisis Indicator Data'!H29="x","x",'Crisis Indicator Data'!H29/'Crisis Indicator Data'!G29)</f>
        <v>9.5969289827255271E-3</v>
      </c>
      <c r="Q32" s="234">
        <f t="shared" si="5"/>
        <v>0</v>
      </c>
      <c r="R32" s="234">
        <f t="shared" si="6"/>
        <v>0.45</v>
      </c>
      <c r="S32" s="234">
        <f>IF('Crisis Indicator Data'!I29="x","x",IF('Crisis Indicator Data'!I29=0,0,IF(LOG('Crisis Indicator Data'!I29)&lt;S$4,0,IF(LOG('Crisis Indicator Data'!I29)&gt;S$3,5,ROUND(5-(S$3-LOG('Crisis Indicator Data'!I29))/(S$3-S$4)*5,1)))))</f>
        <v>2.9</v>
      </c>
      <c r="T32" s="143">
        <f>IF('Crisis Indicator Data'!H29="x","x",IF('Crisis Indicator Data'!I29="x","x",'Crisis Indicator Data'!I29/'Crisis Indicator Data'!H29))</f>
        <v>1</v>
      </c>
      <c r="U32" s="234">
        <f t="shared" si="7"/>
        <v>5</v>
      </c>
      <c r="V32" s="234">
        <f t="shared" si="8"/>
        <v>4</v>
      </c>
      <c r="W32" s="234">
        <f>IF('Crisis Indicator Data'!L29="x","x",IF('Crisis Indicator Data'!L29=0,0,IF(LOG('Crisis Indicator Data'!L29)&lt;W$4,0,IF(LOG('Crisis Indicator Data'!L29)&gt;W$3,5,ROUND(5-(W$3-LOG('Crisis Indicator Data'!L29))/(W$3-W$4)*5,1)))))</f>
        <v>3</v>
      </c>
      <c r="X32" s="241">
        <f>IF(OR('Crisis Indicator Data'!L29="x",'Crisis Indicator Data'!H29="x"),"x",'Crisis Indicator Data'!L29/'Crisis Indicator Data'!H29)</f>
        <v>1.1391304347826087E-3</v>
      </c>
      <c r="Y32" s="234">
        <f t="shared" si="9"/>
        <v>5</v>
      </c>
      <c r="Z32" s="234">
        <f t="shared" si="10"/>
        <v>4</v>
      </c>
      <c r="AA32" s="234">
        <f t="shared" si="11"/>
        <v>4</v>
      </c>
      <c r="AB32" s="242">
        <f t="shared" si="12"/>
        <v>2.6</v>
      </c>
    </row>
    <row r="33" spans="1:28" s="210" customFormat="1" x14ac:dyDescent="0.35">
      <c r="A33" s="145" t="str">
        <f>'Crisis Indicator Data'!A30</f>
        <v>Complex crisis in Ethiopia</v>
      </c>
      <c r="B33" s="146" t="str">
        <f>'Crisis Indicator Data'!B30</f>
        <v>Complex crisis</v>
      </c>
      <c r="C33" s="146" t="str">
        <f>'Crisis Indicator Data'!C30</f>
        <v>ETH001</v>
      </c>
      <c r="D33" s="146" t="str">
        <f>'Crisis Indicator Data'!D30</f>
        <v>Ethiopia</v>
      </c>
      <c r="E33" s="147" t="str">
        <f>'Crisis Indicator Data'!E30</f>
        <v>ETH</v>
      </c>
      <c r="F33" s="240">
        <f>IF('Crisis Indicator Data'!F30="x","x",IF(LOG('Crisis Indicator Data'!F30)&lt;F$4,0,IF(LOG('Crisis Indicator Data'!F30)&gt;F$3,5,ROUND(5-(F$3-LOG('Crisis Indicator Data'!F30))/(F$3-F$4)*5,1))))</f>
        <v>5</v>
      </c>
      <c r="G33" s="143">
        <f>IF('Crisis Indicator Data'!F30="x","x",IF(B33="Regional crisis",('Crisis Indicator Data'!F30/VLOOKUP('Impact of the crisis'!$C33,'Regional Crises'!$B$1:$R$66,4,FALSE)),'Crisis Indicator Data'!F30/VLOOKUP('Impact of the crisis'!$E33,'Country Indicator Data'!$B$4:$P$194,15,FALSE)))</f>
        <v>1.063652</v>
      </c>
      <c r="H33" s="234">
        <f t="shared" si="0"/>
        <v>5</v>
      </c>
      <c r="I33" s="234">
        <f t="shared" si="1"/>
        <v>5</v>
      </c>
      <c r="J33" s="234">
        <f>IF('Crisis Indicator Data'!G30="x","x",IF(LOG('Crisis Indicator Data'!G30)&lt;J$4,0,IF(LOG('Crisis Indicator Data'!G30)&gt;J$3,5,ROUND(5-(J$3-LOG('Crisis Indicator Data'!G30))/(J$3-J$4)*5,1))))</f>
        <v>5</v>
      </c>
      <c r="K33" s="143">
        <f>IF('Crisis Indicator Data'!G30="x","x",IF(B33="Regional crisis",('Crisis Indicator Data'!G30/VLOOKUP('Impact of the crisis'!$C33,'Regional Crises'!$B$1:$R$66,5,FALSE)),'Crisis Indicator Data'!G30/VLOOKUP('Impact of the crisis'!$E33,'Country Indicator Data'!$B$4:$P$194,14,FALSE)))</f>
        <v>1</v>
      </c>
      <c r="L33" s="234">
        <f t="shared" si="2"/>
        <v>5</v>
      </c>
      <c r="M33" s="234">
        <f t="shared" si="3"/>
        <v>5</v>
      </c>
      <c r="N33" s="234">
        <f t="shared" si="4"/>
        <v>5</v>
      </c>
      <c r="O33" s="234">
        <f>IF('Crisis Indicator Data'!H30="x","x",IF('Crisis Indicator Data'!H30=0,0,IF(LOG('Crisis Indicator Data'!H30)&lt;O$4,0,IF(LOG('Crisis Indicator Data'!H30)&gt;O$3,5,ROUND(5-(O$3-LOG('Crisis Indicator Data'!H30))/(O$3-O$4)*5,1)))))</f>
        <v>5</v>
      </c>
      <c r="P33" s="143">
        <f>IF('Crisis Indicator Data'!H30="x","x",'Crisis Indicator Data'!H30/'Crisis Indicator Data'!G30)</f>
        <v>1</v>
      </c>
      <c r="Q33" s="234">
        <f t="shared" si="5"/>
        <v>5</v>
      </c>
      <c r="R33" s="234">
        <f t="shared" si="6"/>
        <v>5</v>
      </c>
      <c r="S33" s="234">
        <f>IF('Crisis Indicator Data'!I30="x","x",IF('Crisis Indicator Data'!I30=0,0,IF(LOG('Crisis Indicator Data'!I30)&lt;S$4,0,IF(LOG('Crisis Indicator Data'!I30)&gt;S$3,5,ROUND(5-(S$3-LOG('Crisis Indicator Data'!I30))/(S$3-S$4)*5,1)))))</f>
        <v>5</v>
      </c>
      <c r="T33" s="143">
        <f>IF('Crisis Indicator Data'!H30="x","x",IF('Crisis Indicator Data'!I30="x","x",'Crisis Indicator Data'!I30/'Crisis Indicator Data'!H30))</f>
        <v>4.6634522661523625E-2</v>
      </c>
      <c r="U33" s="234">
        <f t="shared" si="7"/>
        <v>1.6</v>
      </c>
      <c r="V33" s="234">
        <f t="shared" si="8"/>
        <v>3.3</v>
      </c>
      <c r="W33" s="234">
        <f>IF('Crisis Indicator Data'!L30="x","x",IF('Crisis Indicator Data'!L30=0,0,IF(LOG('Crisis Indicator Data'!L30)&lt;W$4,0,IF(LOG('Crisis Indicator Data'!L30)&gt;W$3,5,ROUND(5-(W$3-LOG('Crisis Indicator Data'!L30))/(W$3-W$4)*5,1)))))</f>
        <v>5</v>
      </c>
      <c r="X33" s="241">
        <f>IF(OR('Crisis Indicator Data'!L30="x",'Crisis Indicator Data'!H30="x"),"x",'Crisis Indicator Data'!L30/'Crisis Indicator Data'!H30)</f>
        <v>4.7888138862102216E-5</v>
      </c>
      <c r="Y33" s="234">
        <f t="shared" si="9"/>
        <v>2.4</v>
      </c>
      <c r="Z33" s="234">
        <f t="shared" si="10"/>
        <v>3.7</v>
      </c>
      <c r="AA33" s="234">
        <f t="shared" si="11"/>
        <v>3.5</v>
      </c>
      <c r="AB33" s="242">
        <f t="shared" si="12"/>
        <v>4.4000000000000004</v>
      </c>
    </row>
    <row r="34" spans="1:28" s="210" customFormat="1" x14ac:dyDescent="0.35">
      <c r="A34" s="145" t="str">
        <f>'Crisis Indicator Data'!A31</f>
        <v>Flood Crisis in Ethiopia</v>
      </c>
      <c r="B34" s="146" t="str">
        <f>'Crisis Indicator Data'!B31</f>
        <v>Flood</v>
      </c>
      <c r="C34" s="146" t="str">
        <f>'Crisis Indicator Data'!C31</f>
        <v>ETH002</v>
      </c>
      <c r="D34" s="146" t="str">
        <f>'Crisis Indicator Data'!D31</f>
        <v>Ethiopia</v>
      </c>
      <c r="E34" s="147" t="str">
        <f>'Crisis Indicator Data'!E31</f>
        <v>ETH</v>
      </c>
      <c r="F34" s="240">
        <f>IF('Crisis Indicator Data'!F31="x","x",IF(LOG('Crisis Indicator Data'!F31)&lt;F$4,0,IF(LOG('Crisis Indicator Data'!F31)&gt;F$3,5,ROUND(5-(F$3-LOG('Crisis Indicator Data'!F31))/(F$3-F$4)*5,1))))</f>
        <v>4.8</v>
      </c>
      <c r="G34" s="143">
        <f>IF('Crisis Indicator Data'!F31="x","x",IF(B34="Regional crisis",('Crisis Indicator Data'!F31/VLOOKUP('Impact of the crisis'!$C34,'Regional Crises'!$B$1:$R$66,4,FALSE)),'Crisis Indicator Data'!F31/VLOOKUP('Impact of the crisis'!$E34,'Country Indicator Data'!$B$4:$P$194,15,FALSE)))</f>
        <v>0.74287800000000004</v>
      </c>
      <c r="H34" s="234">
        <f t="shared" si="0"/>
        <v>3.7</v>
      </c>
      <c r="I34" s="234">
        <f t="shared" si="1"/>
        <v>4.25</v>
      </c>
      <c r="J34" s="234">
        <f>IF('Crisis Indicator Data'!G31="x","x",IF(LOG('Crisis Indicator Data'!G31)&lt;J$4,0,IF(LOG('Crisis Indicator Data'!G31)&gt;J$3,5,ROUND(5-(J$3-LOG('Crisis Indicator Data'!G31))/(J$3-J$4)*5,1))))</f>
        <v>5</v>
      </c>
      <c r="K34" s="143">
        <f>IF('Crisis Indicator Data'!G31="x","x",IF(B34="Regional crisis",('Crisis Indicator Data'!G31/VLOOKUP('Impact of the crisis'!$C34,'Regional Crises'!$B$1:$R$66,5,FALSE)),'Crisis Indicator Data'!G31/VLOOKUP('Impact of the crisis'!$E34,'Country Indicator Data'!$B$4:$P$194,14,FALSE)))</f>
        <v>0.60428158148505307</v>
      </c>
      <c r="L34" s="234">
        <f t="shared" si="2"/>
        <v>3</v>
      </c>
      <c r="M34" s="234">
        <f t="shared" si="3"/>
        <v>4</v>
      </c>
      <c r="N34" s="234">
        <f t="shared" si="4"/>
        <v>4.0999999999999996</v>
      </c>
      <c r="O34" s="234">
        <f>IF('Crisis Indicator Data'!H31="x","x",IF('Crisis Indicator Data'!H31=0,0,IF(LOG('Crisis Indicator Data'!H31)&lt;O$4,0,IF(LOG('Crisis Indicator Data'!H31)&gt;O$3,5,ROUND(5-(O$3-LOG('Crisis Indicator Data'!H31))/(O$3-O$4)*5,1)))))</f>
        <v>2.6</v>
      </c>
      <c r="P34" s="143">
        <f>IF('Crisis Indicator Data'!H31="x","x",'Crisis Indicator Data'!H31/'Crisis Indicator Data'!G31)</f>
        <v>1.7553938465466615E-2</v>
      </c>
      <c r="Q34" s="234">
        <f t="shared" si="5"/>
        <v>0</v>
      </c>
      <c r="R34" s="234">
        <f t="shared" si="6"/>
        <v>1.3</v>
      </c>
      <c r="S34" s="234">
        <f>IF('Crisis Indicator Data'!I31="x","x",IF('Crisis Indicator Data'!I31=0,0,IF(LOG('Crisis Indicator Data'!I31)&lt;S$4,0,IF(LOG('Crisis Indicator Data'!I31)&gt;S$3,5,ROUND(5-(S$3-LOG('Crisis Indicator Data'!I31))/(S$3-S$4)*5,1)))))</f>
        <v>2.9</v>
      </c>
      <c r="T34" s="143">
        <f>IF('Crisis Indicator Data'!H31="x","x",IF('Crisis Indicator Data'!I31="x","x",'Crisis Indicator Data'!I31/'Crisis Indicator Data'!H31))</f>
        <v>9.4545454545454544E-2</v>
      </c>
      <c r="U34" s="234">
        <f t="shared" si="7"/>
        <v>3.2</v>
      </c>
      <c r="V34" s="234">
        <f t="shared" si="8"/>
        <v>3.1</v>
      </c>
      <c r="W34" s="234">
        <f>IF('Crisis Indicator Data'!L31="x","x",IF('Crisis Indicator Data'!L31=0,0,IF(LOG('Crisis Indicator Data'!L31)&lt;W$4,0,IF(LOG('Crisis Indicator Data'!L31)&gt;W$3,5,ROUND(5-(W$3-LOG('Crisis Indicator Data'!L31))/(W$3-W$4)*5,1)))))</f>
        <v>1.7</v>
      </c>
      <c r="X34" s="241">
        <f>IF(OR('Crisis Indicator Data'!L31="x",'Crisis Indicator Data'!H31="x"),"x",'Crisis Indicator Data'!L31/'Crisis Indicator Data'!H31)</f>
        <v>1.4545454545454545E-5</v>
      </c>
      <c r="Y34" s="234">
        <f t="shared" si="9"/>
        <v>0.7</v>
      </c>
      <c r="Z34" s="234">
        <f t="shared" si="10"/>
        <v>1.2</v>
      </c>
      <c r="AA34" s="234">
        <f t="shared" si="11"/>
        <v>2.2999999999999998</v>
      </c>
      <c r="AB34" s="242">
        <f t="shared" si="12"/>
        <v>1.8</v>
      </c>
    </row>
    <row r="35" spans="1:28" s="210" customFormat="1" x14ac:dyDescent="0.35">
      <c r="A35" s="145" t="str">
        <f>'Crisis Indicator Data'!A32</f>
        <v>International Displacement</v>
      </c>
      <c r="B35" s="146" t="str">
        <f>'Crisis Indicator Data'!B32</f>
        <v>International displacement</v>
      </c>
      <c r="C35" s="146" t="str">
        <f>'Crisis Indicator Data'!C32</f>
        <v>ETH003</v>
      </c>
      <c r="D35" s="146" t="str">
        <f>'Crisis Indicator Data'!D32</f>
        <v>Ethiopia</v>
      </c>
      <c r="E35" s="147" t="str">
        <f>'Crisis Indicator Data'!E32</f>
        <v>ETH</v>
      </c>
      <c r="F35" s="240">
        <f>IF('Crisis Indicator Data'!F32="x","x",IF(LOG('Crisis Indicator Data'!F32)&lt;F$4,0,IF(LOG('Crisis Indicator Data'!F32)&gt;F$3,5,ROUND(5-(F$3-LOG('Crisis Indicator Data'!F32))/(F$3-F$4)*5,1))))</f>
        <v>5</v>
      </c>
      <c r="G35" s="143">
        <f>IF('Crisis Indicator Data'!F32="x","x",IF(B35="Regional crisis",('Crisis Indicator Data'!F32/VLOOKUP('Impact of the crisis'!$C35,'Regional Crises'!$B$1:$R$66,4,FALSE)),'Crisis Indicator Data'!F32/VLOOKUP('Impact of the crisis'!$E35,'Country Indicator Data'!$B$4:$P$194,15,FALSE)))</f>
        <v>1.063652</v>
      </c>
      <c r="H35" s="234">
        <f t="shared" si="0"/>
        <v>5</v>
      </c>
      <c r="I35" s="234">
        <f t="shared" si="1"/>
        <v>5</v>
      </c>
      <c r="J35" s="234">
        <f>IF('Crisis Indicator Data'!G32="x","x",IF(LOG('Crisis Indicator Data'!G32)&lt;J$4,0,IF(LOG('Crisis Indicator Data'!G32)&gt;J$3,5,ROUND(5-(J$3-LOG('Crisis Indicator Data'!G32))/(J$3-J$4)*5,1))))</f>
        <v>5</v>
      </c>
      <c r="K35" s="143">
        <f>IF('Crisis Indicator Data'!G32="x","x",IF(B35="Regional crisis",('Crisis Indicator Data'!G32/VLOOKUP('Impact of the crisis'!$C35,'Regional Crises'!$B$1:$R$66,5,FALSE)),'Crisis Indicator Data'!G32/VLOOKUP('Impact of the crisis'!$E35,'Country Indicator Data'!$B$4:$P$194,14,FALSE)))</f>
        <v>1</v>
      </c>
      <c r="L35" s="234">
        <f t="shared" si="2"/>
        <v>5</v>
      </c>
      <c r="M35" s="234">
        <f t="shared" si="3"/>
        <v>5</v>
      </c>
      <c r="N35" s="234">
        <f t="shared" si="4"/>
        <v>5</v>
      </c>
      <c r="O35" s="234">
        <f>IF('Crisis Indicator Data'!H32="x","x",IF('Crisis Indicator Data'!H32=0,0,IF(LOG('Crisis Indicator Data'!H32)&lt;O$4,0,IF(LOG('Crisis Indicator Data'!H32)&gt;O$3,5,ROUND(5-(O$3-LOG('Crisis Indicator Data'!H32))/(O$3-O$4)*5,1)))))</f>
        <v>4.5999999999999996</v>
      </c>
      <c r="P35" s="143">
        <f>IF('Crisis Indicator Data'!H32="x","x",'Crisis Indicator Data'!H32/'Crisis Indicator Data'!G32)</f>
        <v>0.1711089681774349</v>
      </c>
      <c r="Q35" s="234">
        <f t="shared" si="5"/>
        <v>0.8</v>
      </c>
      <c r="R35" s="234">
        <f t="shared" si="6"/>
        <v>2.6999999999999997</v>
      </c>
      <c r="S35" s="234">
        <f>IF('Crisis Indicator Data'!I32="x","x",IF('Crisis Indicator Data'!I32=0,0,IF(LOG('Crisis Indicator Data'!I32)&lt;S$4,0,IF(LOG('Crisis Indicator Data'!I32)&gt;S$3,5,ROUND(5-(S$3-LOG('Crisis Indicator Data'!I32))/(S$3-S$4)*5,1)))))</f>
        <v>4.2</v>
      </c>
      <c r="T35" s="143">
        <f>IF('Crisis Indicator Data'!H32="x","x",IF('Crisis Indicator Data'!I32="x","x",'Crisis Indicator Data'!I32/'Crisis Indicator Data'!H32))</f>
        <v>4.5367448151487827E-2</v>
      </c>
      <c r="U35" s="234">
        <f t="shared" si="7"/>
        <v>1.5</v>
      </c>
      <c r="V35" s="234">
        <f t="shared" si="8"/>
        <v>2.9</v>
      </c>
      <c r="W35" s="234">
        <f>IF('Crisis Indicator Data'!L32="x","x",IF('Crisis Indicator Data'!L32=0,0,IF(LOG('Crisis Indicator Data'!L32)&lt;W$4,0,IF(LOG('Crisis Indicator Data'!L32)&gt;W$3,5,ROUND(5-(W$3-LOG('Crisis Indicator Data'!L32))/(W$3-W$4)*5,1)))))</f>
        <v>0.4</v>
      </c>
      <c r="X35" s="241">
        <f>IF(OR('Crisis Indicator Data'!L32="x",'Crisis Indicator Data'!H32="x"),"x",'Crisis Indicator Data'!L32/'Crisis Indicator Data'!H32)</f>
        <v>1.127141568981064E-7</v>
      </c>
      <c r="Y35" s="234">
        <f t="shared" si="9"/>
        <v>0</v>
      </c>
      <c r="Z35" s="234">
        <f t="shared" si="10"/>
        <v>0.2</v>
      </c>
      <c r="AA35" s="234">
        <f t="shared" si="11"/>
        <v>1.7</v>
      </c>
      <c r="AB35" s="242">
        <f t="shared" si="12"/>
        <v>2.2000000000000002</v>
      </c>
    </row>
    <row r="36" spans="1:28" s="210" customFormat="1" x14ac:dyDescent="0.35">
      <c r="A36" s="145" t="str">
        <f>'Crisis Indicator Data'!A33</f>
        <v>Crisis in Tigray</v>
      </c>
      <c r="B36" s="146" t="str">
        <f>'Crisis Indicator Data'!B33</f>
        <v>Conflict</v>
      </c>
      <c r="C36" s="146" t="str">
        <f>'Crisis Indicator Data'!C33</f>
        <v>ETH004</v>
      </c>
      <c r="D36" s="146" t="str">
        <f>'Crisis Indicator Data'!D33</f>
        <v>Ethiopia</v>
      </c>
      <c r="E36" s="147" t="str">
        <f>'Crisis Indicator Data'!E33</f>
        <v>ETH</v>
      </c>
      <c r="F36" s="240">
        <f>IF('Crisis Indicator Data'!F33="x","x",IF(LOG('Crisis Indicator Data'!F33)&lt;F$4,0,IF(LOG('Crisis Indicator Data'!F33)&gt;F$3,5,ROUND(5-(F$3-LOG('Crisis Indicator Data'!F33))/(F$3-F$4)*5,1))))</f>
        <v>3.2</v>
      </c>
      <c r="G36" s="143">
        <f>IF('Crisis Indicator Data'!F33="x","x",IF(B36="Regional crisis",('Crisis Indicator Data'!F33/VLOOKUP('Impact of the crisis'!$C36,'Regional Crises'!$B$1:$R$66,4,FALSE)),'Crisis Indicator Data'!F33/VLOOKUP('Impact of the crisis'!$E36,'Country Indicator Data'!$B$4:$P$194,15,FALSE)))</f>
        <v>8.4722000000000006E-2</v>
      </c>
      <c r="H36" s="234">
        <f t="shared" si="0"/>
        <v>0.3</v>
      </c>
      <c r="I36" s="234">
        <f t="shared" si="1"/>
        <v>1.75</v>
      </c>
      <c r="J36" s="234">
        <f>IF('Crisis Indicator Data'!G33="x","x",IF(LOG('Crisis Indicator Data'!G33)&lt;J$4,0,IF(LOG('Crisis Indicator Data'!G33)&gt;J$3,5,ROUND(5-(J$3-LOG('Crisis Indicator Data'!G33))/(J$3-J$4)*5,1))))</f>
        <v>2.5</v>
      </c>
      <c r="K36" s="143">
        <f>IF('Crisis Indicator Data'!G33="x","x",IF(B36="Regional crisis",('Crisis Indicator Data'!G33/VLOOKUP('Impact of the crisis'!$C36,'Regional Crises'!$B$1:$R$66,5,FALSE)),'Crisis Indicator Data'!G33/VLOOKUP('Impact of the crisis'!$E36,'Country Indicator Data'!$B$4:$P$194,14,FALSE)))</f>
        <v>5.4966248794599805E-2</v>
      </c>
      <c r="L36" s="234">
        <f t="shared" si="2"/>
        <v>0.2</v>
      </c>
      <c r="M36" s="234">
        <f t="shared" si="3"/>
        <v>1.35</v>
      </c>
      <c r="N36" s="234">
        <f t="shared" si="4"/>
        <v>1.6</v>
      </c>
      <c r="O36" s="234">
        <f>IF('Crisis Indicator Data'!H33="x","x",IF('Crisis Indicator Data'!H33=0,0,IF(LOG('Crisis Indicator Data'!H33)&lt;O$4,0,IF(LOG('Crisis Indicator Data'!H33)&gt;O$3,5,ROUND(5-(O$3-LOG('Crisis Indicator Data'!H33))/(O$3-O$4)*5,1)))))</f>
        <v>3.8</v>
      </c>
      <c r="P36" s="143">
        <f>IF('Crisis Indicator Data'!H33="x","x",'Crisis Indicator Data'!H33/'Crisis Indicator Data'!G33)</f>
        <v>1.0278947368421052</v>
      </c>
      <c r="Q36" s="234">
        <f t="shared" si="5"/>
        <v>5</v>
      </c>
      <c r="R36" s="234">
        <f t="shared" si="6"/>
        <v>4.4000000000000004</v>
      </c>
      <c r="S36" s="234">
        <f>IF('Crisis Indicator Data'!I33="x","x",IF('Crisis Indicator Data'!I33=0,0,IF(LOG('Crisis Indicator Data'!I33)&lt;S$4,0,IF(LOG('Crisis Indicator Data'!I33)&gt;S$3,5,ROUND(5-(S$3-LOG('Crisis Indicator Data'!I33))/(S$3-S$4)*5,1)))))</f>
        <v>4.5</v>
      </c>
      <c r="T36" s="143">
        <f>IF('Crisis Indicator Data'!H33="x","x",IF('Crisis Indicator Data'!I33="x","x",'Crisis Indicator Data'!I33/'Crisis Indicator Data'!H33))</f>
        <v>0.23109745690390851</v>
      </c>
      <c r="U36" s="234">
        <f t="shared" si="7"/>
        <v>5</v>
      </c>
      <c r="V36" s="234">
        <f t="shared" si="8"/>
        <v>4.8</v>
      </c>
      <c r="W36" s="234">
        <f>IF('Crisis Indicator Data'!L33="x","x",IF('Crisis Indicator Data'!L33=0,0,IF(LOG('Crisis Indicator Data'!L33)&lt;W$4,0,IF(LOG('Crisis Indicator Data'!L33)&gt;W$3,5,ROUND(5-(W$3-LOG('Crisis Indicator Data'!L33))/(W$3-W$4)*5,1)))))</f>
        <v>4.7</v>
      </c>
      <c r="X36" s="241">
        <f>IF(OR('Crisis Indicator Data'!L33="x",'Crisis Indicator Data'!H33="x"),"x",'Crisis Indicator Data'!L33/'Crisis Indicator Data'!H33)</f>
        <v>3.413551800648575E-4</v>
      </c>
      <c r="Y36" s="234">
        <f t="shared" si="9"/>
        <v>5</v>
      </c>
      <c r="Z36" s="234">
        <f t="shared" si="10"/>
        <v>4.9000000000000004</v>
      </c>
      <c r="AA36" s="234">
        <f t="shared" si="11"/>
        <v>4.9000000000000004</v>
      </c>
      <c r="AB36" s="242">
        <f t="shared" si="12"/>
        <v>4.7</v>
      </c>
    </row>
    <row r="37" spans="1:28" s="210" customFormat="1" x14ac:dyDescent="0.35">
      <c r="A37" s="145" t="str">
        <f>'Crisis Indicator Data'!A34</f>
        <v>Mixed migration flows in Greece</v>
      </c>
      <c r="B37" s="146" t="str">
        <f>'Crisis Indicator Data'!B34</f>
        <v>International displacement</v>
      </c>
      <c r="C37" s="146" t="str">
        <f>'Crisis Indicator Data'!C34</f>
        <v>GRC002</v>
      </c>
      <c r="D37" s="146" t="str">
        <f>'Crisis Indicator Data'!D34</f>
        <v>Greece</v>
      </c>
      <c r="E37" s="147" t="str">
        <f>'Crisis Indicator Data'!E34</f>
        <v>GRC</v>
      </c>
      <c r="F37" s="240">
        <f>IF('Crisis Indicator Data'!F34="x","x",IF(LOG('Crisis Indicator Data'!F34)&lt;F$4,0,IF(LOG('Crisis Indicator Data'!F34)&gt;F$3,5,ROUND(5-(F$3-LOG('Crisis Indicator Data'!F34))/(F$3-F$4)*5,1))))</f>
        <v>0.9</v>
      </c>
      <c r="G37" s="143">
        <f>IF('Crisis Indicator Data'!F34="x","x",IF(B37="Regional crisis",('Crisis Indicator Data'!F34/VLOOKUP('Impact of the crisis'!$C37,'Regional Crises'!$B$1:$R$66,4,FALSE)),'Crisis Indicator Data'!F34/VLOOKUP('Impact of the crisis'!$E37,'Country Indicator Data'!$B$4:$P$194,15,FALSE)))</f>
        <v>2.6098293250581849E-2</v>
      </c>
      <c r="H37" s="234">
        <f t="shared" si="0"/>
        <v>0</v>
      </c>
      <c r="I37" s="234">
        <f t="shared" si="1"/>
        <v>0.45</v>
      </c>
      <c r="J37" s="234">
        <f>IF('Crisis Indicator Data'!G34="x","x",IF(LOG('Crisis Indicator Data'!G34)&lt;J$4,0,IF(LOG('Crisis Indicator Data'!G34)&gt;J$3,5,ROUND(5-(J$3-LOG('Crisis Indicator Data'!G34))/(J$3-J$4)*5,1))))</f>
        <v>0</v>
      </c>
      <c r="K37" s="143">
        <f>IF('Crisis Indicator Data'!G34="x","x",IF(B37="Regional crisis",('Crisis Indicator Data'!G34/VLOOKUP('Impact of the crisis'!$C37,'Regional Crises'!$B$1:$R$66,5,FALSE)),'Crisis Indicator Data'!G34/VLOOKUP('Impact of the crisis'!$E37,'Country Indicator Data'!$B$4:$P$194,14,FALSE)))</f>
        <v>3.3591731266149873E-2</v>
      </c>
      <c r="L37" s="234">
        <f t="shared" si="2"/>
        <v>0.1</v>
      </c>
      <c r="M37" s="234">
        <f t="shared" si="3"/>
        <v>0.05</v>
      </c>
      <c r="N37" s="234">
        <f t="shared" si="4"/>
        <v>0.3</v>
      </c>
      <c r="O37" s="234">
        <f>IF('Crisis Indicator Data'!H34="x","x",IF('Crisis Indicator Data'!H34=0,0,IF(LOG('Crisis Indicator Data'!H34)&lt;O$4,0,IF(LOG('Crisis Indicator Data'!H34)&gt;O$3,5,ROUND(5-(O$3-LOG('Crisis Indicator Data'!H34))/(O$3-O$4)*5,1)))))</f>
        <v>1</v>
      </c>
      <c r="P37" s="143">
        <f>IF('Crisis Indicator Data'!H34="x","x",'Crisis Indicator Data'!H34/'Crisis Indicator Data'!G34)</f>
        <v>0.32692307692307693</v>
      </c>
      <c r="Q37" s="234">
        <f t="shared" si="5"/>
        <v>1.6</v>
      </c>
      <c r="R37" s="234">
        <f t="shared" si="6"/>
        <v>1.3</v>
      </c>
      <c r="S37" s="234">
        <f>IF('Crisis Indicator Data'!I34="x","x",IF('Crisis Indicator Data'!I34=0,0,IF(LOG('Crisis Indicator Data'!I34)&lt;S$4,0,IF(LOG('Crisis Indicator Data'!I34)&gt;S$3,5,ROUND(5-(S$3-LOG('Crisis Indicator Data'!I34))/(S$3-S$4)*5,1)))))</f>
        <v>3</v>
      </c>
      <c r="T37" s="143">
        <f>IF('Crisis Indicator Data'!H34="x","x",IF('Crisis Indicator Data'!I34="x","x",'Crisis Indicator Data'!I34/'Crisis Indicator Data'!H34))</f>
        <v>1</v>
      </c>
      <c r="U37" s="234">
        <f t="shared" si="7"/>
        <v>5</v>
      </c>
      <c r="V37" s="234">
        <f t="shared" si="8"/>
        <v>4</v>
      </c>
      <c r="W37" s="234">
        <f>IF('Crisis Indicator Data'!L34="x","x",IF('Crisis Indicator Data'!L34=0,0,IF(LOG('Crisis Indicator Data'!L34)&lt;W$4,0,IF(LOG('Crisis Indicator Data'!L34)&gt;W$3,5,ROUND(5-(W$3-LOG('Crisis Indicator Data'!L34))/(W$3-W$4)*5,1)))))</f>
        <v>1.8</v>
      </c>
      <c r="X37" s="241">
        <f>IF(OR('Crisis Indicator Data'!L34="x",'Crisis Indicator Data'!H34="x"),"x",'Crisis Indicator Data'!L34/'Crisis Indicator Data'!H34)</f>
        <v>1.5126050420168066E-4</v>
      </c>
      <c r="Y37" s="234">
        <f t="shared" si="9"/>
        <v>5</v>
      </c>
      <c r="Z37" s="234">
        <f t="shared" si="10"/>
        <v>3.4</v>
      </c>
      <c r="AA37" s="234">
        <f t="shared" si="11"/>
        <v>3.7</v>
      </c>
      <c r="AB37" s="242">
        <f t="shared" si="12"/>
        <v>2.7</v>
      </c>
    </row>
    <row r="38" spans="1:28" s="210" customFormat="1" x14ac:dyDescent="0.35">
      <c r="A38" s="145" t="str">
        <f>'Crisis Indicator Data'!A35</f>
        <v>Complex crisis in Guatemala</v>
      </c>
      <c r="B38" s="146" t="str">
        <f>'Crisis Indicator Data'!B35</f>
        <v>Complex crisis</v>
      </c>
      <c r="C38" s="146" t="str">
        <f>'Crisis Indicator Data'!C35</f>
        <v>GTM001</v>
      </c>
      <c r="D38" s="146" t="str">
        <f>'Crisis Indicator Data'!D35</f>
        <v>Guatemala</v>
      </c>
      <c r="E38" s="147" t="str">
        <f>'Crisis Indicator Data'!E35</f>
        <v>GTM</v>
      </c>
      <c r="F38" s="240">
        <f>IF('Crisis Indicator Data'!F35="x","x",IF(LOG('Crisis Indicator Data'!F35)&lt;F$4,0,IF(LOG('Crisis Indicator Data'!F35)&gt;F$3,5,ROUND(5-(F$3-LOG('Crisis Indicator Data'!F35))/(F$3-F$4)*5,1))))</f>
        <v>3.4</v>
      </c>
      <c r="G38" s="143">
        <f>IF('Crisis Indicator Data'!F35="x","x",IF(B38="Regional crisis",('Crisis Indicator Data'!F35/VLOOKUP('Impact of the crisis'!$C38,'Regional Crises'!$B$1:$R$66,4,FALSE)),'Crisis Indicator Data'!F35/VLOOKUP('Impact of the crisis'!$E38,'Country Indicator Data'!$B$4:$P$194,15,FALSE)))</f>
        <v>1</v>
      </c>
      <c r="H38" s="234">
        <f t="shared" ref="H38:H69" si="13">IF(G38="x","x",IF(G38&lt;H$4,0,IF(G38&gt;H$3,5,ROUND(5-(H$3-G38)/(H$3-H$4)*5,1))))</f>
        <v>5</v>
      </c>
      <c r="I38" s="234">
        <f t="shared" ref="I38:I69" si="14">IF(AND(H38="x",F38="x"),"x",AVERAGE(F38,H38))</f>
        <v>4.2</v>
      </c>
      <c r="J38" s="234">
        <f>IF('Crisis Indicator Data'!G35="x","x",IF(LOG('Crisis Indicator Data'!G35)&lt;J$4,0,IF(LOG('Crisis Indicator Data'!G35)&gt;J$3,5,ROUND(5-(J$3-LOG('Crisis Indicator Data'!G35))/(J$3-J$4)*5,1))))</f>
        <v>3.9</v>
      </c>
      <c r="K38" s="143">
        <f>IF('Crisis Indicator Data'!G35="x","x",IF(B38="Regional crisis",('Crisis Indicator Data'!G35/VLOOKUP('Impact of the crisis'!$C38,'Regional Crises'!$B$1:$R$66,5,FALSE)),'Crisis Indicator Data'!G35/VLOOKUP('Impact of the crisis'!$E38,'Country Indicator Data'!$B$4:$P$194,14,FALSE)))</f>
        <v>1</v>
      </c>
      <c r="L38" s="234">
        <f t="shared" ref="L38:L69" si="15">IF(K38="x","x",IF(K38&lt;L$4,0,IF(K38&gt;L$3,5,ROUND(5-(L$3-K38)/(L$3-L$4)*5,1))))</f>
        <v>5</v>
      </c>
      <c r="M38" s="234">
        <f t="shared" ref="M38:M69" si="16">IF(AND(L38="x",J38="x"),"x",AVERAGE(J38,L38))</f>
        <v>4.45</v>
      </c>
      <c r="N38" s="234">
        <f t="shared" ref="N38:N69" si="17">IF(AND(M38="x",I38="x"),"x",IF(OR(M38="x",I38="x"),AVERAGE(I38,M38),ROUND((5-GEOMEAN(((5-I38)/5*4+1),((5-M38)/5*4+1)))/4*5,1)))</f>
        <v>4.3</v>
      </c>
      <c r="O38" s="234">
        <f>IF('Crisis Indicator Data'!H35="x","x",IF('Crisis Indicator Data'!H35=0,0,IF(LOG('Crisis Indicator Data'!H35)&lt;O$4,0,IF(LOG('Crisis Indicator Data'!H35)&gt;O$3,5,ROUND(5-(O$3-LOG('Crisis Indicator Data'!H35))/(O$3-O$4)*5,1)))))</f>
        <v>3.7</v>
      </c>
      <c r="P38" s="143">
        <f>IF('Crisis Indicator Data'!H35="x","x",'Crisis Indicator Data'!H35/'Crisis Indicator Data'!G35)</f>
        <v>0.36912751677852351</v>
      </c>
      <c r="Q38" s="234">
        <f t="shared" ref="Q38:Q69" si="18">IF(P38="x","x",IF(P38&lt;Q$4,0,IF(P38&gt;Q$3,5,ROUND(5-(Q$3-P38)/(Q$3-Q$4)*5,1))))</f>
        <v>1.8</v>
      </c>
      <c r="R38" s="234">
        <f t="shared" ref="R38:R69" si="19">IF(AND(Q38="x",O38="x"),"x",AVERAGE(O38,Q38))</f>
        <v>2.75</v>
      </c>
      <c r="S38" s="234">
        <f>IF('Crisis Indicator Data'!I35="x","x",IF('Crisis Indicator Data'!I35=0,0,IF(LOG('Crisis Indicator Data'!I35)&lt;S$4,0,IF(LOG('Crisis Indicator Data'!I35)&gt;S$3,5,ROUND(5-(S$3-LOG('Crisis Indicator Data'!I35))/(S$3-S$4)*5,1)))))</f>
        <v>3.4</v>
      </c>
      <c r="T38" s="143">
        <f>IF('Crisis Indicator Data'!H35="x","x",IF('Crisis Indicator Data'!I35="x","x",'Crisis Indicator Data'!I35/'Crisis Indicator Data'!H35))</f>
        <v>4.3999999999999997E-2</v>
      </c>
      <c r="U38" s="234">
        <f t="shared" ref="U38:U69" si="20">IF(T38="x","x",IF(T38&lt;U$4,0,IF(T38&gt;U$3,5,ROUND(5-(U$3-T38)/(U$3-U$4)*5,1))))</f>
        <v>1.5</v>
      </c>
      <c r="V38" s="234">
        <f t="shared" ref="V38:V69" si="21">IF(AND(U38="x",S38="x"),"x",ROUND(AVERAGE(S38,U38),1))</f>
        <v>2.5</v>
      </c>
      <c r="W38" s="234">
        <f>IF('Crisis Indicator Data'!L35="x","x",IF('Crisis Indicator Data'!L35=0,0,IF(LOG('Crisis Indicator Data'!L35)&lt;W$4,0,IF(LOG('Crisis Indicator Data'!L35)&gt;W$3,5,ROUND(5-(W$3-LOG('Crisis Indicator Data'!L35))/(W$3-W$4)*5,1)))))</f>
        <v>4.7</v>
      </c>
      <c r="X38" s="241">
        <f>IF(OR('Crisis Indicator Data'!L35="x",'Crisis Indicator Data'!H35="x"),"x",'Crisis Indicator Data'!L35/'Crisis Indicator Data'!H35)</f>
        <v>3.4109090909090911E-4</v>
      </c>
      <c r="Y38" s="234">
        <f t="shared" ref="Y38:Y69" si="22">IF(X38="x","x",IF(X38&lt;Y$4,0,IF(X38&gt;Y$3,5,ROUND(5-(Y$3-X38)/(Y$3-Y$4)*5,1))))</f>
        <v>5</v>
      </c>
      <c r="Z38" s="234">
        <f t="shared" ref="Z38:Z69" si="23">IF(AND(Y38="x",W38="x"),"x",ROUND(AVERAGE(W38,Y38),1))</f>
        <v>4.9000000000000004</v>
      </c>
      <c r="AA38" s="234">
        <f t="shared" ref="AA38:AA69" si="24">IF(AND(V38="x",Z38="x"),"x",IF(OR(V38="x",Z38="x"),AVERAGE(V38,Z38),ROUND((5-GEOMEAN(((5-V38)/5*4+1),((5-Z38)/5*4+1)))/4*5,1)))</f>
        <v>4</v>
      </c>
      <c r="AB38" s="242">
        <f t="shared" ref="AB38:AB69" si="25">IF(AND(R38="x",AA38="x"),"x",IF(OR(R38="x",AA38="x"),AVERAGE(R38,AA38),ROUND((5-GEOMEAN(((5-R38)/5*4+1),((5-AA38)/5*4+1)))/4*5,1)))</f>
        <v>3.4</v>
      </c>
    </row>
    <row r="39" spans="1:28" s="210" customFormat="1" x14ac:dyDescent="0.35">
      <c r="A39" s="145" t="str">
        <f>'Crisis Indicator Data'!A36</f>
        <v>Hurricane Eta and Iota in Guatemala</v>
      </c>
      <c r="B39" s="146" t="str">
        <f>'Crisis Indicator Data'!B36</f>
        <v>Tropical cyclone</v>
      </c>
      <c r="C39" s="146" t="str">
        <f>'Crisis Indicator Data'!C36</f>
        <v>GTM003</v>
      </c>
      <c r="D39" s="146" t="str">
        <f>'Crisis Indicator Data'!D36</f>
        <v>Guatemala</v>
      </c>
      <c r="E39" s="147" t="str">
        <f>'Crisis Indicator Data'!E36</f>
        <v>GTM</v>
      </c>
      <c r="F39" s="240">
        <f>IF('Crisis Indicator Data'!F36="x","x",IF(LOG('Crisis Indicator Data'!F36)&lt;F$4,0,IF(LOG('Crisis Indicator Data'!F36)&gt;F$3,5,ROUND(5-(F$3-LOG('Crisis Indicator Data'!F36))/(F$3-F$4)*5,1))))</f>
        <v>3.3</v>
      </c>
      <c r="G39" s="143">
        <f>IF('Crisis Indicator Data'!F36="x","x",IF(B39="Regional crisis",('Crisis Indicator Data'!F36/VLOOKUP('Impact of the crisis'!$C39,'Regional Crises'!$B$1:$R$66,4,FALSE)),'Crisis Indicator Data'!F36/VLOOKUP('Impact of the crisis'!$E39,'Country Indicator Data'!$B$4:$P$194,15,FALSE)))</f>
        <v>0.9037047405748414</v>
      </c>
      <c r="H39" s="234">
        <f t="shared" si="13"/>
        <v>4.5</v>
      </c>
      <c r="I39" s="234">
        <f t="shared" si="14"/>
        <v>3.9</v>
      </c>
      <c r="J39" s="234">
        <f>IF('Crisis Indicator Data'!G36="x","x",IF(LOG('Crisis Indicator Data'!G36)&lt;J$4,0,IF(LOG('Crisis Indicator Data'!G36)&gt;J$3,5,ROUND(5-(J$3-LOG('Crisis Indicator Data'!G36))/(J$3-J$4)*5,1))))</f>
        <v>3.3</v>
      </c>
      <c r="K39" s="143">
        <f>IF('Crisis Indicator Data'!G36="x","x",IF(B39="Regional crisis",('Crisis Indicator Data'!G36/VLOOKUP('Impact of the crisis'!$C39,'Regional Crises'!$B$1:$R$66,5,FALSE)),'Crisis Indicator Data'!G36/VLOOKUP('Impact of the crisis'!$E39,'Country Indicator Data'!$B$4:$P$194,14,FALSE)))</f>
        <v>0.64026845637583896</v>
      </c>
      <c r="L39" s="234">
        <f t="shared" si="15"/>
        <v>3.2</v>
      </c>
      <c r="M39" s="234">
        <f t="shared" si="16"/>
        <v>3.25</v>
      </c>
      <c r="N39" s="234">
        <f t="shared" si="17"/>
        <v>3.6</v>
      </c>
      <c r="O39" s="234">
        <f>IF('Crisis Indicator Data'!H36="x","x",IF('Crisis Indicator Data'!H36=0,0,IF(LOG('Crisis Indicator Data'!H36)&lt;O$4,0,IF(LOG('Crisis Indicator Data'!H36)&gt;O$3,5,ROUND(5-(O$3-LOG('Crisis Indicator Data'!H36))/(O$3-O$4)*5,1)))))</f>
        <v>3.1</v>
      </c>
      <c r="P39" s="143">
        <f>IF('Crisis Indicator Data'!H36="x","x",'Crisis Indicator Data'!H36/'Crisis Indicator Data'!G36)</f>
        <v>0.25566037735849056</v>
      </c>
      <c r="Q39" s="234">
        <f t="shared" si="18"/>
        <v>1.2</v>
      </c>
      <c r="R39" s="234">
        <f t="shared" si="19"/>
        <v>2.15</v>
      </c>
      <c r="S39" s="234">
        <f>IF('Crisis Indicator Data'!I36="x","x",IF('Crisis Indicator Data'!I36=0,0,IF(LOG('Crisis Indicator Data'!I36)&lt;S$4,0,IF(LOG('Crisis Indicator Data'!I36)&gt;S$3,5,ROUND(5-(S$3-LOG('Crisis Indicator Data'!I36))/(S$3-S$4)*5,1)))))</f>
        <v>3.3</v>
      </c>
      <c r="T39" s="143">
        <f>IF('Crisis Indicator Data'!H36="x","x",IF('Crisis Indicator Data'!I36="x","x",'Crisis Indicator Data'!I36/'Crisis Indicator Data'!H36))</f>
        <v>8.6100861008610086E-2</v>
      </c>
      <c r="U39" s="234">
        <f t="shared" si="20"/>
        <v>2.9</v>
      </c>
      <c r="V39" s="234">
        <f t="shared" si="21"/>
        <v>3.1</v>
      </c>
      <c r="W39" s="234">
        <f>IF('Crisis Indicator Data'!L36="x","x",IF('Crisis Indicator Data'!L36=0,0,IF(LOG('Crisis Indicator Data'!L36)&lt;W$4,0,IF(LOG('Crisis Indicator Data'!L36)&gt;W$3,5,ROUND(5-(W$3-LOG('Crisis Indicator Data'!L36))/(W$3-W$4)*5,1)))))</f>
        <v>2.6</v>
      </c>
      <c r="X39" s="241">
        <f>IF(OR('Crisis Indicator Data'!L36="x",'Crisis Indicator Data'!H36="x"),"x",'Crisis Indicator Data'!L36/'Crisis Indicator Data'!H36)</f>
        <v>2.5010250102501026E-5</v>
      </c>
      <c r="Y39" s="234">
        <f t="shared" si="22"/>
        <v>1.3</v>
      </c>
      <c r="Z39" s="234">
        <f t="shared" si="23"/>
        <v>2</v>
      </c>
      <c r="AA39" s="234">
        <f t="shared" si="24"/>
        <v>2.6</v>
      </c>
      <c r="AB39" s="242">
        <f t="shared" si="25"/>
        <v>2.4</v>
      </c>
    </row>
    <row r="40" spans="1:28" s="210" customFormat="1" x14ac:dyDescent="0.35">
      <c r="A40" s="145" t="str">
        <f>'Crisis Indicator Data'!A37</f>
        <v>Complex crisis in Honduras</v>
      </c>
      <c r="B40" s="146" t="str">
        <f>'Crisis Indicator Data'!B37</f>
        <v>Complex crisis</v>
      </c>
      <c r="C40" s="146" t="str">
        <f>'Crisis Indicator Data'!C37</f>
        <v>HND001</v>
      </c>
      <c r="D40" s="146" t="str">
        <f>'Crisis Indicator Data'!D37</f>
        <v>Honduras</v>
      </c>
      <c r="E40" s="147" t="str">
        <f>'Crisis Indicator Data'!E37</f>
        <v>HND</v>
      </c>
      <c r="F40" s="240">
        <f>IF('Crisis Indicator Data'!F37="x","x",IF(LOG('Crisis Indicator Data'!F37)&lt;F$4,0,IF(LOG('Crisis Indicator Data'!F37)&gt;F$3,5,ROUND(5-(F$3-LOG('Crisis Indicator Data'!F37))/(F$3-F$4)*5,1))))</f>
        <v>3.4</v>
      </c>
      <c r="G40" s="143">
        <f>IF('Crisis Indicator Data'!F37="x","x",IF(B40="Regional crisis",('Crisis Indicator Data'!F37/VLOOKUP('Impact of the crisis'!$C40,'Regional Crises'!$B$1:$R$66,4,FALSE)),'Crisis Indicator Data'!F37/VLOOKUP('Impact of the crisis'!$E40,'Country Indicator Data'!$B$4:$P$194,15,FALSE)))</f>
        <v>1</v>
      </c>
      <c r="H40" s="234">
        <f t="shared" si="13"/>
        <v>5</v>
      </c>
      <c r="I40" s="234">
        <f t="shared" si="14"/>
        <v>4.2</v>
      </c>
      <c r="J40" s="234">
        <f>IF('Crisis Indicator Data'!G37="x","x",IF(LOG('Crisis Indicator Data'!G37)&lt;J$4,0,IF(LOG('Crisis Indicator Data'!G37)&gt;J$3,5,ROUND(5-(J$3-LOG('Crisis Indicator Data'!G37))/(J$3-J$4)*5,1))))</f>
        <v>3.2</v>
      </c>
      <c r="K40" s="143">
        <f>IF('Crisis Indicator Data'!G37="x","x",IF(B40="Regional crisis",('Crisis Indicator Data'!G37/VLOOKUP('Impact of the crisis'!$C40,'Regional Crises'!$B$1:$R$66,5,FALSE)),'Crisis Indicator Data'!G37/VLOOKUP('Impact of the crisis'!$E40,'Country Indicator Data'!$B$4:$P$194,14,FALSE)))</f>
        <v>1</v>
      </c>
      <c r="L40" s="234">
        <f t="shared" si="15"/>
        <v>5</v>
      </c>
      <c r="M40" s="234">
        <f t="shared" si="16"/>
        <v>4.0999999999999996</v>
      </c>
      <c r="N40" s="234">
        <f t="shared" si="17"/>
        <v>4.2</v>
      </c>
      <c r="O40" s="234">
        <f>IF('Crisis Indicator Data'!H37="x","x",IF('Crisis Indicator Data'!H37=0,0,IF(LOG('Crisis Indicator Data'!H37)&lt;O$4,0,IF(LOG('Crisis Indicator Data'!H37)&gt;O$3,5,ROUND(5-(O$3-LOG('Crisis Indicator Data'!H37))/(O$3-O$4)*5,1)))))</f>
        <v>3.2</v>
      </c>
      <c r="P40" s="143">
        <f>IF('Crisis Indicator Data'!H37="x","x",'Crisis Indicator Data'!H37/'Crisis Indicator Data'!G37)</f>
        <v>0.29482419742301813</v>
      </c>
      <c r="Q40" s="234">
        <f t="shared" si="18"/>
        <v>1.4</v>
      </c>
      <c r="R40" s="234">
        <f t="shared" si="19"/>
        <v>2.2999999999999998</v>
      </c>
      <c r="S40" s="234">
        <f>IF('Crisis Indicator Data'!I37="x","x",IF('Crisis Indicator Data'!I37=0,0,IF(LOG('Crisis Indicator Data'!I37)&lt;S$4,0,IF(LOG('Crisis Indicator Data'!I37)&gt;S$3,5,ROUND(5-(S$3-LOG('Crisis Indicator Data'!I37))/(S$3-S$4)*5,1)))))</f>
        <v>3.4</v>
      </c>
      <c r="T40" s="143">
        <f>IF('Crisis Indicator Data'!H37="x","x",IF('Crisis Indicator Data'!I37="x","x",'Crisis Indicator Data'!I37/'Crisis Indicator Data'!H37))</f>
        <v>9.1481481481481483E-2</v>
      </c>
      <c r="U40" s="234">
        <f t="shared" si="20"/>
        <v>3</v>
      </c>
      <c r="V40" s="234">
        <f t="shared" si="21"/>
        <v>3.2</v>
      </c>
      <c r="W40" s="234">
        <f>IF('Crisis Indicator Data'!L37="x","x",IF('Crisis Indicator Data'!L37=0,0,IF(LOG('Crisis Indicator Data'!L37)&lt;W$4,0,IF(LOG('Crisis Indicator Data'!L37)&gt;W$3,5,ROUND(5-(W$3-LOG('Crisis Indicator Data'!L37))/(W$3-W$4)*5,1)))))</f>
        <v>4.7</v>
      </c>
      <c r="X40" s="241">
        <f>IF(OR('Crisis Indicator Data'!L37="x",'Crisis Indicator Data'!H37="x"),"x",'Crisis Indicator Data'!L37/'Crisis Indicator Data'!H37)</f>
        <v>6.9703703703703703E-4</v>
      </c>
      <c r="Y40" s="234">
        <f t="shared" si="22"/>
        <v>5</v>
      </c>
      <c r="Z40" s="234">
        <f t="shared" si="23"/>
        <v>4.9000000000000004</v>
      </c>
      <c r="AA40" s="234">
        <f t="shared" si="24"/>
        <v>4.2</v>
      </c>
      <c r="AB40" s="242">
        <f t="shared" si="25"/>
        <v>3.4</v>
      </c>
    </row>
    <row r="41" spans="1:28" s="210" customFormat="1" x14ac:dyDescent="0.35">
      <c r="A41" s="145" t="str">
        <f>'Crisis Indicator Data'!A38</f>
        <v>Hurricane Eta and Iota in Honduras</v>
      </c>
      <c r="B41" s="146" t="str">
        <f>'Crisis Indicator Data'!B38</f>
        <v>Tropical cyclone</v>
      </c>
      <c r="C41" s="146" t="str">
        <f>'Crisis Indicator Data'!C38</f>
        <v>HND002</v>
      </c>
      <c r="D41" s="146" t="str">
        <f>'Crisis Indicator Data'!D38</f>
        <v>Honduras</v>
      </c>
      <c r="E41" s="147" t="str">
        <f>'Crisis Indicator Data'!E38</f>
        <v>HND</v>
      </c>
      <c r="F41" s="240">
        <f>IF('Crisis Indicator Data'!F38="x","x",IF(LOG('Crisis Indicator Data'!F38)&lt;F$4,0,IF(LOG('Crisis Indicator Data'!F38)&gt;F$3,5,ROUND(5-(F$3-LOG('Crisis Indicator Data'!F38))/(F$3-F$4)*5,1))))</f>
        <v>3.4</v>
      </c>
      <c r="G41" s="143">
        <f>IF('Crisis Indicator Data'!F38="x","x",IF(B41="Regional crisis",('Crisis Indicator Data'!F38/VLOOKUP('Impact of the crisis'!$C41,'Regional Crises'!$B$1:$R$66,4,FALSE)),'Crisis Indicator Data'!F38/VLOOKUP('Impact of the crisis'!$E41,'Country Indicator Data'!$B$4:$P$194,15,FALSE)))</f>
        <v>1.0053624095093396</v>
      </c>
      <c r="H41" s="234">
        <f t="shared" si="13"/>
        <v>5</v>
      </c>
      <c r="I41" s="234">
        <f t="shared" si="14"/>
        <v>4.2</v>
      </c>
      <c r="J41" s="234">
        <f>IF('Crisis Indicator Data'!G38="x","x",IF(LOG('Crisis Indicator Data'!G38)&lt;J$4,0,IF(LOG('Crisis Indicator Data'!G38)&gt;J$3,5,ROUND(5-(J$3-LOG('Crisis Indicator Data'!G38))/(J$3-J$4)*5,1))))</f>
        <v>2.9</v>
      </c>
      <c r="K41" s="143">
        <f>IF('Crisis Indicator Data'!G38="x","x",IF(B41="Regional crisis",('Crisis Indicator Data'!G38/VLOOKUP('Impact of the crisis'!$C41,'Regional Crises'!$B$1:$R$66,5,FALSE)),'Crisis Indicator Data'!G38/VLOOKUP('Impact of the crisis'!$E41,'Country Indicator Data'!$B$4:$P$194,14,FALSE)))</f>
        <v>0.817864162480891</v>
      </c>
      <c r="L41" s="234">
        <f t="shared" si="15"/>
        <v>4.0999999999999996</v>
      </c>
      <c r="M41" s="234">
        <f t="shared" si="16"/>
        <v>3.5</v>
      </c>
      <c r="N41" s="234">
        <f t="shared" si="17"/>
        <v>3.9</v>
      </c>
      <c r="O41" s="234">
        <f>IF('Crisis Indicator Data'!H38="x","x",IF('Crisis Indicator Data'!H38=0,0,IF(LOG('Crisis Indicator Data'!H38)&lt;O$4,0,IF(LOG('Crisis Indicator Data'!H38)&gt;O$3,5,ROUND(5-(O$3-LOG('Crisis Indicator Data'!H38))/(O$3-O$4)*5,1)))))</f>
        <v>3.6</v>
      </c>
      <c r="P41" s="143">
        <f>IF('Crisis Indicator Data'!H38="x","x",'Crisis Indicator Data'!H38/'Crisis Indicator Data'!G38)</f>
        <v>0.62750333778371159</v>
      </c>
      <c r="Q41" s="234">
        <f t="shared" si="18"/>
        <v>3.1</v>
      </c>
      <c r="R41" s="234">
        <f t="shared" si="19"/>
        <v>3.35</v>
      </c>
      <c r="S41" s="234">
        <f>IF('Crisis Indicator Data'!I38="x","x",IF('Crisis Indicator Data'!I38=0,0,IF(LOG('Crisis Indicator Data'!I38)&lt;S$4,0,IF(LOG('Crisis Indicator Data'!I38)&gt;S$3,5,ROUND(5-(S$3-LOG('Crisis Indicator Data'!I38))/(S$3-S$4)*5,1)))))</f>
        <v>2.8</v>
      </c>
      <c r="T41" s="143">
        <f>IF('Crisis Indicator Data'!H38="x","x",IF('Crisis Indicator Data'!I38="x","x",'Crisis Indicator Data'!I38/'Crisis Indicator Data'!H38))</f>
        <v>2.0425531914893616E-2</v>
      </c>
      <c r="U41" s="234">
        <f t="shared" si="20"/>
        <v>0.7</v>
      </c>
      <c r="V41" s="234">
        <f t="shared" si="21"/>
        <v>1.8</v>
      </c>
      <c r="W41" s="234">
        <f>IF('Crisis Indicator Data'!L38="x","x",IF('Crisis Indicator Data'!L38=0,0,IF(LOG('Crisis Indicator Data'!L38)&lt;W$4,0,IF(LOG('Crisis Indicator Data'!L38)&gt;W$3,5,ROUND(5-(W$3-LOG('Crisis Indicator Data'!L38))/(W$3-W$4)*5,1)))))</f>
        <v>2.8</v>
      </c>
      <c r="X41" s="241">
        <f>IF(OR('Crisis Indicator Data'!L38="x",'Crisis Indicator Data'!H38="x"),"x",'Crisis Indicator Data'!L38/'Crisis Indicator Data'!H38)</f>
        <v>2.0851063829787234E-5</v>
      </c>
      <c r="Y41" s="234">
        <f t="shared" si="22"/>
        <v>1</v>
      </c>
      <c r="Z41" s="234">
        <f t="shared" si="23"/>
        <v>1.9</v>
      </c>
      <c r="AA41" s="234">
        <f t="shared" si="24"/>
        <v>1.9</v>
      </c>
      <c r="AB41" s="242">
        <f t="shared" si="25"/>
        <v>2.7</v>
      </c>
    </row>
    <row r="42" spans="1:28" s="210" customFormat="1" x14ac:dyDescent="0.35">
      <c r="A42" s="145" t="str">
        <f>'Crisis Indicator Data'!A39</f>
        <v>Complex crisis in Haiti</v>
      </c>
      <c r="B42" s="146" t="str">
        <f>'Crisis Indicator Data'!B39</f>
        <v>Complex crisis</v>
      </c>
      <c r="C42" s="146" t="str">
        <f>'Crisis Indicator Data'!C39</f>
        <v>HTI001</v>
      </c>
      <c r="D42" s="146" t="str">
        <f>'Crisis Indicator Data'!D39</f>
        <v>Haiti</v>
      </c>
      <c r="E42" s="147" t="str">
        <f>'Crisis Indicator Data'!E39</f>
        <v>HTI</v>
      </c>
      <c r="F42" s="240">
        <f>IF('Crisis Indicator Data'!F39="x","x",IF(LOG('Crisis Indicator Data'!F39)&lt;F$4,0,IF(LOG('Crisis Indicator Data'!F39)&gt;F$3,5,ROUND(5-(F$3-LOG('Crisis Indicator Data'!F39))/(F$3-F$4)*5,1))))</f>
        <v>2.4</v>
      </c>
      <c r="G42" s="143">
        <f>IF('Crisis Indicator Data'!F39="x","x",IF(B42="Regional crisis",('Crisis Indicator Data'!F39/VLOOKUP('Impact of the crisis'!$C42,'Regional Crises'!$B$1:$R$66,4,FALSE)),'Crisis Indicator Data'!F39/VLOOKUP('Impact of the crisis'!$E42,'Country Indicator Data'!$B$4:$P$194,15,FALSE)))</f>
        <v>0.98570391872278662</v>
      </c>
      <c r="H42" s="234">
        <f t="shared" si="13"/>
        <v>4.9000000000000004</v>
      </c>
      <c r="I42" s="234">
        <f t="shared" si="14"/>
        <v>3.6500000000000004</v>
      </c>
      <c r="J42" s="234">
        <f>IF('Crisis Indicator Data'!G39="x","x",IF(LOG('Crisis Indicator Data'!G39)&lt;J$4,0,IF(LOG('Crisis Indicator Data'!G39)&gt;J$3,5,ROUND(5-(J$3-LOG('Crisis Indicator Data'!G39))/(J$3-J$4)*5,1))))</f>
        <v>3.5</v>
      </c>
      <c r="K42" s="143">
        <f>IF('Crisis Indicator Data'!G39="x","x",IF(B42="Regional crisis",('Crisis Indicator Data'!G39/VLOOKUP('Impact of the crisis'!$C42,'Regional Crises'!$B$1:$R$66,5,FALSE)),'Crisis Indicator Data'!G39/VLOOKUP('Impact of the crisis'!$E42,'Country Indicator Data'!$B$4:$P$194,14,FALSE)))</f>
        <v>1</v>
      </c>
      <c r="L42" s="234">
        <f t="shared" si="15"/>
        <v>5</v>
      </c>
      <c r="M42" s="234">
        <f t="shared" si="16"/>
        <v>4.25</v>
      </c>
      <c r="N42" s="234">
        <f t="shared" si="17"/>
        <v>4</v>
      </c>
      <c r="O42" s="234">
        <f>IF('Crisis Indicator Data'!H39="x","x",IF('Crisis Indicator Data'!H39=0,0,IF(LOG('Crisis Indicator Data'!H39)&lt;O$4,0,IF(LOG('Crisis Indicator Data'!H39)&gt;O$3,5,ROUND(5-(O$3-LOG('Crisis Indicator Data'!H39))/(O$3-O$4)*5,1)))))</f>
        <v>3.8</v>
      </c>
      <c r="P42" s="143">
        <f>IF('Crisis Indicator Data'!H39="x","x",'Crisis Indicator Data'!H39/'Crisis Indicator Data'!G39)</f>
        <v>0.55263157894736847</v>
      </c>
      <c r="Q42" s="234">
        <f t="shared" si="18"/>
        <v>2.7</v>
      </c>
      <c r="R42" s="234">
        <f t="shared" si="19"/>
        <v>3.25</v>
      </c>
      <c r="S42" s="234">
        <f>IF('Crisis Indicator Data'!I39="x","x",IF('Crisis Indicator Data'!I39=0,0,IF(LOG('Crisis Indicator Data'!I39)&lt;S$4,0,IF(LOG('Crisis Indicator Data'!I39)&gt;S$3,5,ROUND(5-(S$3-LOG('Crisis Indicator Data'!I39))/(S$3-S$4)*5,1)))))</f>
        <v>2.5</v>
      </c>
      <c r="T42" s="143">
        <f>IF('Crisis Indicator Data'!H39="x","x",IF('Crisis Indicator Data'!I39="x","x",'Crisis Indicator Data'!I39/'Crisis Indicator Data'!H39))</f>
        <v>8.4126984126984133E-3</v>
      </c>
      <c r="U42" s="234">
        <f t="shared" si="20"/>
        <v>0.3</v>
      </c>
      <c r="V42" s="234">
        <f t="shared" si="21"/>
        <v>1.4</v>
      </c>
      <c r="W42" s="234">
        <f>IF('Crisis Indicator Data'!L39="x","x",IF('Crisis Indicator Data'!L39=0,0,IF(LOG('Crisis Indicator Data'!L39)&lt;W$4,0,IF(LOG('Crisis Indicator Data'!L39)&gt;W$3,5,ROUND(5-(W$3-LOG('Crisis Indicator Data'!L39))/(W$3-W$4)*5,1)))))</f>
        <v>3.4</v>
      </c>
      <c r="X42" s="241">
        <f>IF(OR('Crisis Indicator Data'!L39="x",'Crisis Indicator Data'!H39="x"),"x",'Crisis Indicator Data'!L39/'Crisis Indicator Data'!H39)</f>
        <v>3.5714285714285717E-5</v>
      </c>
      <c r="Y42" s="234">
        <f t="shared" si="22"/>
        <v>1.8</v>
      </c>
      <c r="Z42" s="234">
        <f t="shared" si="23"/>
        <v>2.6</v>
      </c>
      <c r="AA42" s="234">
        <f t="shared" si="24"/>
        <v>2</v>
      </c>
      <c r="AB42" s="242">
        <f t="shared" si="25"/>
        <v>2.7</v>
      </c>
    </row>
    <row r="43" spans="1:28" s="210" customFormat="1" x14ac:dyDescent="0.35">
      <c r="A43" s="145" t="str">
        <f>'Crisis Indicator Data'!A40</f>
        <v>Papua Conflict</v>
      </c>
      <c r="B43" s="146" t="str">
        <f>'Crisis Indicator Data'!B40</f>
        <v>Conflict</v>
      </c>
      <c r="C43" s="146" t="str">
        <f>'Crisis Indicator Data'!C40</f>
        <v>IDN002</v>
      </c>
      <c r="D43" s="146" t="str">
        <f>'Crisis Indicator Data'!D40</f>
        <v>Indonesia</v>
      </c>
      <c r="E43" s="147" t="str">
        <f>'Crisis Indicator Data'!E40</f>
        <v>IDN</v>
      </c>
      <c r="F43" s="240">
        <f>IF('Crisis Indicator Data'!F40="x","x",IF(LOG('Crisis Indicator Data'!F40)&lt;F$4,0,IF(LOG('Crisis Indicator Data'!F40)&gt;F$3,5,ROUND(5-(F$3-LOG('Crisis Indicator Data'!F40))/(F$3-F$4)*5,1))))</f>
        <v>4.4000000000000004</v>
      </c>
      <c r="G43" s="143">
        <f>IF('Crisis Indicator Data'!F40="x","x",IF(B43="Regional crisis",('Crisis Indicator Data'!F40/VLOOKUP('Impact of the crisis'!$C43,'Regional Crises'!$B$1:$R$66,4,FALSE)),'Crisis Indicator Data'!F40/VLOOKUP('Impact of the crisis'!$E43,'Country Indicator Data'!$B$4:$P$194,15,FALSE)))</f>
        <v>0.2296681883669966</v>
      </c>
      <c r="H43" s="234">
        <f t="shared" si="13"/>
        <v>1.1000000000000001</v>
      </c>
      <c r="I43" s="234">
        <f t="shared" si="14"/>
        <v>2.75</v>
      </c>
      <c r="J43" s="234">
        <f>IF('Crisis Indicator Data'!G40="x","x",IF(LOG('Crisis Indicator Data'!G40)&lt;J$4,0,IF(LOG('Crisis Indicator Data'!G40)&gt;J$3,5,ROUND(5-(J$3-LOG('Crisis Indicator Data'!G40))/(J$3-J$4)*5,1))))</f>
        <v>1.9</v>
      </c>
      <c r="K43" s="143">
        <f>IF('Crisis Indicator Data'!G40="x","x",IF(B43="Regional crisis",('Crisis Indicator Data'!G40/VLOOKUP('Impact of the crisis'!$C43,'Regional Crises'!$B$1:$R$66,5,FALSE)),'Crisis Indicator Data'!G40/VLOOKUP('Impact of the crisis'!$E43,'Country Indicator Data'!$B$4:$P$194,14,FALSE)))</f>
        <v>1.5122761986913804E-2</v>
      </c>
      <c r="L43" s="234">
        <f t="shared" si="15"/>
        <v>0</v>
      </c>
      <c r="M43" s="234">
        <f t="shared" si="16"/>
        <v>0.95</v>
      </c>
      <c r="N43" s="234">
        <f t="shared" si="17"/>
        <v>1.9</v>
      </c>
      <c r="O43" s="234">
        <f>IF('Crisis Indicator Data'!H40="x","x",IF('Crisis Indicator Data'!H40=0,0,IF(LOG('Crisis Indicator Data'!H40)&lt;O$4,0,IF(LOG('Crisis Indicator Data'!H40)&gt;O$3,5,ROUND(5-(O$3-LOG('Crisis Indicator Data'!H40))/(O$3-O$4)*5,1)))))</f>
        <v>3.4</v>
      </c>
      <c r="P43" s="143">
        <f>IF('Crisis Indicator Data'!H40="x","x",'Crisis Indicator Data'!H40/'Crisis Indicator Data'!G40)</f>
        <v>1</v>
      </c>
      <c r="Q43" s="234">
        <f t="shared" si="18"/>
        <v>5</v>
      </c>
      <c r="R43" s="234">
        <f t="shared" si="19"/>
        <v>4.2</v>
      </c>
      <c r="S43" s="234" t="str">
        <f>IF('Crisis Indicator Data'!I40="x","x",IF('Crisis Indicator Data'!I40=0,0,IF(LOG('Crisis Indicator Data'!I40)&lt;S$4,0,IF(LOG('Crisis Indicator Data'!I40)&gt;S$3,5,ROUND(5-(S$3-LOG('Crisis Indicator Data'!I40))/(S$3-S$4)*5,1)))))</f>
        <v>x</v>
      </c>
      <c r="T43" s="143" t="str">
        <f>IF('Crisis Indicator Data'!H40="x","x",IF('Crisis Indicator Data'!I40="x","x",'Crisis Indicator Data'!I40/'Crisis Indicator Data'!H40))</f>
        <v>x</v>
      </c>
      <c r="U43" s="234" t="str">
        <f t="shared" si="20"/>
        <v>x</v>
      </c>
      <c r="V43" s="234" t="str">
        <f t="shared" si="21"/>
        <v>x</v>
      </c>
      <c r="W43" s="234">
        <f>IF('Crisis Indicator Data'!L40="x","x",IF('Crisis Indicator Data'!L40=0,0,IF(LOG('Crisis Indicator Data'!L40)&lt;W$4,0,IF(LOG('Crisis Indicator Data'!L40)&gt;W$3,5,ROUND(5-(W$3-LOG('Crisis Indicator Data'!L40))/(W$3-W$4)*5,1)))))</f>
        <v>3.3</v>
      </c>
      <c r="X43" s="241">
        <f>IF(OR('Crisis Indicator Data'!L40="x",'Crisis Indicator Data'!H40="x"),"x",'Crisis Indicator Data'!L40/'Crisis Indicator Data'!H40)</f>
        <v>5.6204785754034503E-5</v>
      </c>
      <c r="Y43" s="234">
        <f t="shared" si="22"/>
        <v>2.8</v>
      </c>
      <c r="Z43" s="234">
        <f t="shared" si="23"/>
        <v>3.1</v>
      </c>
      <c r="AA43" s="234">
        <f t="shared" si="24"/>
        <v>3.1</v>
      </c>
      <c r="AB43" s="242">
        <f t="shared" si="25"/>
        <v>3.7</v>
      </c>
    </row>
    <row r="44" spans="1:28" s="210" customFormat="1" x14ac:dyDescent="0.35">
      <c r="A44" s="145" t="str">
        <f>'Crisis Indicator Data'!A41</f>
        <v>Conflict in Jammu and Kashmir</v>
      </c>
      <c r="B44" s="146" t="str">
        <f>'Crisis Indicator Data'!B41</f>
        <v>Conflict</v>
      </c>
      <c r="C44" s="146" t="str">
        <f>'Crisis Indicator Data'!C41</f>
        <v>IND002</v>
      </c>
      <c r="D44" s="146" t="str">
        <f>'Crisis Indicator Data'!D41</f>
        <v>India</v>
      </c>
      <c r="E44" s="147" t="str">
        <f>'Crisis Indicator Data'!E41</f>
        <v>IND</v>
      </c>
      <c r="F44" s="240">
        <f>IF('Crisis Indicator Data'!F41="x","x",IF(LOG('Crisis Indicator Data'!F41)&lt;F$4,0,IF(LOG('Crisis Indicator Data'!F41)&gt;F$3,5,ROUND(5-(F$3-LOG('Crisis Indicator Data'!F41))/(F$3-F$4)*5,1))))</f>
        <v>3.9</v>
      </c>
      <c r="G44" s="143">
        <f>IF('Crisis Indicator Data'!F41="x","x",IF(B44="Regional crisis",('Crisis Indicator Data'!F41/VLOOKUP('Impact of the crisis'!$C44,'Regional Crises'!$B$1:$R$66,4,FALSE)),'Crisis Indicator Data'!F41/VLOOKUP('Impact of the crisis'!$E44,'Country Indicator Data'!$B$4:$P$194,15,FALSE)))</f>
        <v>7.4746652585270371E-2</v>
      </c>
      <c r="H44" s="234">
        <f t="shared" si="13"/>
        <v>0.3</v>
      </c>
      <c r="I44" s="234">
        <f t="shared" si="14"/>
        <v>2.1</v>
      </c>
      <c r="J44" s="234">
        <f>IF('Crisis Indicator Data'!G41="x","x",IF(LOG('Crisis Indicator Data'!G41)&lt;J$4,0,IF(LOG('Crisis Indicator Data'!G41)&gt;J$3,5,ROUND(5-(J$3-LOG('Crisis Indicator Data'!G41))/(J$3-J$4)*5,1))))</f>
        <v>3.7</v>
      </c>
      <c r="K44" s="143">
        <f>IF('Crisis Indicator Data'!G41="x","x",IF(B44="Regional crisis",('Crisis Indicator Data'!G41/VLOOKUP('Impact of the crisis'!$C44,'Regional Crises'!$B$1:$R$66,5,FALSE)),'Crisis Indicator Data'!G41/VLOOKUP('Impact of the crisis'!$E44,'Country Indicator Data'!$B$4:$P$194,14,FALSE)))</f>
        <v>9.2654707725042858E-3</v>
      </c>
      <c r="L44" s="234">
        <f t="shared" si="15"/>
        <v>0</v>
      </c>
      <c r="M44" s="234">
        <f t="shared" si="16"/>
        <v>1.85</v>
      </c>
      <c r="N44" s="234">
        <f t="shared" si="17"/>
        <v>2</v>
      </c>
      <c r="O44" s="234" t="str">
        <f>IF('Crisis Indicator Data'!H41="x","x",IF('Crisis Indicator Data'!H41=0,0,IF(LOG('Crisis Indicator Data'!H41)&lt;O$4,0,IF(LOG('Crisis Indicator Data'!H41)&gt;O$3,5,ROUND(5-(O$3-LOG('Crisis Indicator Data'!H41))/(O$3-O$4)*5,1)))))</f>
        <v>x</v>
      </c>
      <c r="P44" s="143" t="str">
        <f>IF('Crisis Indicator Data'!H41="x","x",'Crisis Indicator Data'!H41/'Crisis Indicator Data'!G41)</f>
        <v>x</v>
      </c>
      <c r="Q44" s="234" t="str">
        <f t="shared" si="18"/>
        <v>x</v>
      </c>
      <c r="R44" s="234" t="str">
        <f t="shared" si="19"/>
        <v>x</v>
      </c>
      <c r="S44" s="234" t="str">
        <f>IF('Crisis Indicator Data'!I41="x","x",IF('Crisis Indicator Data'!I41=0,0,IF(LOG('Crisis Indicator Data'!I41)&lt;S$4,0,IF(LOG('Crisis Indicator Data'!I41)&gt;S$3,5,ROUND(5-(S$3-LOG('Crisis Indicator Data'!I41))/(S$3-S$4)*5,1)))))</f>
        <v>x</v>
      </c>
      <c r="T44" s="143" t="str">
        <f>IF('Crisis Indicator Data'!H41="x","x",IF('Crisis Indicator Data'!I41="x","x",'Crisis Indicator Data'!I41/'Crisis Indicator Data'!H41))</f>
        <v>x</v>
      </c>
      <c r="U44" s="234" t="str">
        <f t="shared" si="20"/>
        <v>x</v>
      </c>
      <c r="V44" s="234" t="str">
        <f t="shared" si="21"/>
        <v>x</v>
      </c>
      <c r="W44" s="234">
        <f>IF('Crisis Indicator Data'!L41="x","x",IF('Crisis Indicator Data'!L41=0,0,IF(LOG('Crisis Indicator Data'!L41)&lt;W$4,0,IF(LOG('Crisis Indicator Data'!L41)&gt;W$3,5,ROUND(5-(W$3-LOG('Crisis Indicator Data'!L41))/(W$3-W$4)*5,1)))))</f>
        <v>4.5999999999999996</v>
      </c>
      <c r="X44" s="241" t="str">
        <f>IF(OR('Crisis Indicator Data'!L41="x",'Crisis Indicator Data'!H41="x"),"x",'Crisis Indicator Data'!L41/'Crisis Indicator Data'!H41)</f>
        <v>x</v>
      </c>
      <c r="Y44" s="234" t="str">
        <f t="shared" si="22"/>
        <v>x</v>
      </c>
      <c r="Z44" s="234">
        <f t="shared" si="23"/>
        <v>4.5999999999999996</v>
      </c>
      <c r="AA44" s="234">
        <f t="shared" si="24"/>
        <v>4.5999999999999996</v>
      </c>
      <c r="AB44" s="242">
        <f t="shared" si="25"/>
        <v>4.5999999999999996</v>
      </c>
    </row>
    <row r="45" spans="1:28" s="210" customFormat="1" x14ac:dyDescent="0.35">
      <c r="A45" s="145" t="str">
        <f>'Crisis Indicator Data'!A42</f>
        <v>Afghan Refugees in Iran</v>
      </c>
      <c r="B45" s="146" t="str">
        <f>'Crisis Indicator Data'!B42</f>
        <v>International displacement</v>
      </c>
      <c r="C45" s="146" t="str">
        <f>'Crisis Indicator Data'!C42</f>
        <v>IRN004</v>
      </c>
      <c r="D45" s="146" t="str">
        <f>'Crisis Indicator Data'!D42</f>
        <v>Iran</v>
      </c>
      <c r="E45" s="147" t="str">
        <f>'Crisis Indicator Data'!E42</f>
        <v>IRN</v>
      </c>
      <c r="F45" s="240">
        <f>IF('Crisis Indicator Data'!F42="x","x",IF(LOG('Crisis Indicator Data'!F42)&lt;F$4,0,IF(LOG('Crisis Indicator Data'!F42)&gt;F$3,5,ROUND(5-(F$3-LOG('Crisis Indicator Data'!F42))/(F$3-F$4)*5,1))))</f>
        <v>4</v>
      </c>
      <c r="G45" s="143">
        <f>IF('Crisis Indicator Data'!F42="x","x",IF(B45="Regional crisis",('Crisis Indicator Data'!F42/VLOOKUP('Impact of the crisis'!$C45,'Regional Crises'!$B$1:$R$66,4,FALSE)),'Crisis Indicator Data'!F42/VLOOKUP('Impact of the crisis'!$E45,'Country Indicator Data'!$B$4:$P$194,15,FALSE)))</f>
        <v>0.1470818291215403</v>
      </c>
      <c r="H45" s="234">
        <f t="shared" si="13"/>
        <v>0.6</v>
      </c>
      <c r="I45" s="234">
        <f t="shared" si="14"/>
        <v>2.2999999999999998</v>
      </c>
      <c r="J45" s="234">
        <f>IF('Crisis Indicator Data'!G42="x","x",IF(LOG('Crisis Indicator Data'!G42)&lt;J$4,0,IF(LOG('Crisis Indicator Data'!G42)&gt;J$3,5,ROUND(5-(J$3-LOG('Crisis Indicator Data'!G42))/(J$3-J$4)*5,1))))</f>
        <v>4.5999999999999996</v>
      </c>
      <c r="K45" s="143">
        <f>IF('Crisis Indicator Data'!G42="x","x",IF(B45="Regional crisis",('Crisis Indicator Data'!G42/VLOOKUP('Impact of the crisis'!$C45,'Regional Crises'!$B$1:$R$66,5,FALSE)),'Crisis Indicator Data'!G42/VLOOKUP('Impact of the crisis'!$E45,'Country Indicator Data'!$B$4:$P$194,14,FALSE)))</f>
        <v>0.29933916986228687</v>
      </c>
      <c r="L45" s="234">
        <f t="shared" si="15"/>
        <v>1.5</v>
      </c>
      <c r="M45" s="234">
        <f t="shared" si="16"/>
        <v>3.05</v>
      </c>
      <c r="N45" s="234">
        <f t="shared" si="17"/>
        <v>2.7</v>
      </c>
      <c r="O45" s="234">
        <f>IF('Crisis Indicator Data'!H42="x","x",IF('Crisis Indicator Data'!H42=0,0,IF(LOG('Crisis Indicator Data'!H42)&lt;O$4,0,IF(LOG('Crisis Indicator Data'!H42)&gt;O$3,5,ROUND(5-(O$3-LOG('Crisis Indicator Data'!H42))/(O$3-O$4)*5,1)))))</f>
        <v>3.3</v>
      </c>
      <c r="P45" s="143">
        <f>IF('Crisis Indicator Data'!H42="x","x",'Crisis Indicator Data'!H42/'Crisis Indicator Data'!G42)</f>
        <v>0.12206421463964871</v>
      </c>
      <c r="Q45" s="234">
        <f t="shared" si="18"/>
        <v>0.6</v>
      </c>
      <c r="R45" s="234">
        <f t="shared" si="19"/>
        <v>1.95</v>
      </c>
      <c r="S45" s="234">
        <f>IF('Crisis Indicator Data'!I42="x","x",IF('Crisis Indicator Data'!I42=0,0,IF(LOG('Crisis Indicator Data'!I42)&lt;S$4,0,IF(LOG('Crisis Indicator Data'!I42)&gt;S$3,5,ROUND(5-(S$3-LOG('Crisis Indicator Data'!I42))/(S$3-S$4)*5,1)))))</f>
        <v>5</v>
      </c>
      <c r="T45" s="143">
        <f>IF('Crisis Indicator Data'!H42="x","x",IF('Crisis Indicator Data'!I42="x","x",'Crisis Indicator Data'!I42/'Crisis Indicator Data'!H42))</f>
        <v>1</v>
      </c>
      <c r="U45" s="234">
        <f t="shared" si="20"/>
        <v>5</v>
      </c>
      <c r="V45" s="234">
        <f t="shared" si="21"/>
        <v>5</v>
      </c>
      <c r="W45" s="234">
        <f>IF('Crisis Indicator Data'!L42="x","x",IF('Crisis Indicator Data'!L42=0,0,IF(LOG('Crisis Indicator Data'!L42)&lt;W$4,0,IF(LOG('Crisis Indicator Data'!L42)&gt;W$3,5,ROUND(5-(W$3-LOG('Crisis Indicator Data'!L42))/(W$3-W$4)*5,1)))))</f>
        <v>0</v>
      </c>
      <c r="X45" s="241">
        <f>IF(OR('Crisis Indicator Data'!L42="x",'Crisis Indicator Data'!H42="x"),"x",'Crisis Indicator Data'!L42/'Crisis Indicator Data'!H42)</f>
        <v>0</v>
      </c>
      <c r="Y45" s="234">
        <f t="shared" si="22"/>
        <v>0</v>
      </c>
      <c r="Z45" s="234">
        <f t="shared" si="23"/>
        <v>0</v>
      </c>
      <c r="AA45" s="234">
        <f t="shared" si="24"/>
        <v>3.5</v>
      </c>
      <c r="AB45" s="242">
        <f t="shared" si="25"/>
        <v>2.8</v>
      </c>
    </row>
    <row r="46" spans="1:28" s="210" customFormat="1" x14ac:dyDescent="0.35">
      <c r="A46" s="145" t="str">
        <f>'Crisis Indicator Data'!A43</f>
        <v>Multiple crises in Iraq</v>
      </c>
      <c r="B46" s="146" t="str">
        <f>'Crisis Indicator Data'!B43</f>
        <v>Multiple crises country</v>
      </c>
      <c r="C46" s="146" t="str">
        <f>'Crisis Indicator Data'!C43</f>
        <v>IRQ001</v>
      </c>
      <c r="D46" s="146" t="str">
        <f>'Crisis Indicator Data'!D43</f>
        <v>Iraq</v>
      </c>
      <c r="E46" s="147" t="str">
        <f>'Crisis Indicator Data'!E43</f>
        <v>IRQ</v>
      </c>
      <c r="F46" s="240">
        <f>IF('Crisis Indicator Data'!F43="x","x",IF(LOG('Crisis Indicator Data'!F43)&lt;F$4,0,IF(LOG('Crisis Indicator Data'!F43)&gt;F$3,5,ROUND(5-(F$3-LOG('Crisis Indicator Data'!F43))/(F$3-F$4)*5,1))))</f>
        <v>4.4000000000000004</v>
      </c>
      <c r="G46" s="143">
        <f>IF('Crisis Indicator Data'!F43="x","x",IF(B46="Regional crisis",('Crisis Indicator Data'!F43/VLOOKUP('Impact of the crisis'!$C46,'Regional Crises'!$B$1:$R$66,4,FALSE)),'Crisis Indicator Data'!F43/VLOOKUP('Impact of the crisis'!$E46,'Country Indicator Data'!$B$4:$P$194,15,FALSE)))</f>
        <v>1.0016853748388286</v>
      </c>
      <c r="H46" s="234">
        <f t="shared" si="13"/>
        <v>5</v>
      </c>
      <c r="I46" s="234">
        <f t="shared" si="14"/>
        <v>4.7</v>
      </c>
      <c r="J46" s="234">
        <f>IF('Crisis Indicator Data'!G43="x","x",IF(LOG('Crisis Indicator Data'!G43)&lt;J$4,0,IF(LOG('Crisis Indicator Data'!G43)&gt;J$3,5,ROUND(5-(J$3-LOG('Crisis Indicator Data'!G43))/(J$3-J$4)*5,1))))</f>
        <v>5</v>
      </c>
      <c r="K46" s="143">
        <f>IF('Crisis Indicator Data'!G43="x","x",IF(B46="Regional crisis",('Crisis Indicator Data'!G43/VLOOKUP('Impact of the crisis'!$C46,'Regional Crises'!$B$1:$R$66,5,FALSE)),'Crisis Indicator Data'!G43/VLOOKUP('Impact of the crisis'!$E46,'Country Indicator Data'!$B$4:$P$194,14,FALSE)))</f>
        <v>1</v>
      </c>
      <c r="L46" s="234">
        <f t="shared" si="15"/>
        <v>5</v>
      </c>
      <c r="M46" s="234">
        <f t="shared" si="16"/>
        <v>5</v>
      </c>
      <c r="N46" s="234">
        <f t="shared" si="17"/>
        <v>4.9000000000000004</v>
      </c>
      <c r="O46" s="234">
        <f>IF('Crisis Indicator Data'!H43="x","x",IF('Crisis Indicator Data'!H43=0,0,IF(LOG('Crisis Indicator Data'!H43)&lt;O$4,0,IF(LOG('Crisis Indicator Data'!H43)&gt;O$3,5,ROUND(5-(O$3-LOG('Crisis Indicator Data'!H43))/(O$3-O$4)*5,1)))))</f>
        <v>3.8</v>
      </c>
      <c r="P46" s="143">
        <f>IF('Crisis Indicator Data'!H43="x","x",'Crisis Indicator Data'!H43/'Crisis Indicator Data'!G43)</f>
        <v>0.1559399643856525</v>
      </c>
      <c r="Q46" s="234">
        <f t="shared" si="18"/>
        <v>0.7</v>
      </c>
      <c r="R46" s="234">
        <f t="shared" si="19"/>
        <v>2.25</v>
      </c>
      <c r="S46" s="234">
        <f>IF('Crisis Indicator Data'!I43="x","x",IF('Crisis Indicator Data'!I43=0,0,IF(LOG('Crisis Indicator Data'!I43)&lt;S$4,0,IF(LOG('Crisis Indicator Data'!I43)&gt;S$3,5,ROUND(5-(S$3-LOG('Crisis Indicator Data'!I43))/(S$3-S$4)*5,1)))))</f>
        <v>5</v>
      </c>
      <c r="T46" s="143">
        <f>IF('Crisis Indicator Data'!H43="x","x",IF('Crisis Indicator Data'!I43="x","x",'Crisis Indicator Data'!I43/'Crisis Indicator Data'!H43))</f>
        <v>1.3724306688417618</v>
      </c>
      <c r="U46" s="234">
        <f t="shared" si="20"/>
        <v>5</v>
      </c>
      <c r="V46" s="234">
        <f t="shared" si="21"/>
        <v>5</v>
      </c>
      <c r="W46" s="234">
        <f>IF('Crisis Indicator Data'!L43="x","x",IF('Crisis Indicator Data'!L43=0,0,IF(LOG('Crisis Indicator Data'!L43)&lt;W$4,0,IF(LOG('Crisis Indicator Data'!L43)&gt;W$3,5,ROUND(5-(W$3-LOG('Crisis Indicator Data'!L43))/(W$3-W$4)*5,1)))))</f>
        <v>4.5</v>
      </c>
      <c r="X46" s="241">
        <f>IF(OR('Crisis Indicator Data'!L43="x",'Crisis Indicator Data'!H43="x"),"x",'Crisis Indicator Data'!L43/'Crisis Indicator Data'!H43)</f>
        <v>2.3148450244698206E-4</v>
      </c>
      <c r="Y46" s="234">
        <f t="shared" si="22"/>
        <v>5</v>
      </c>
      <c r="Z46" s="234">
        <f t="shared" si="23"/>
        <v>4.8</v>
      </c>
      <c r="AA46" s="234">
        <f t="shared" si="24"/>
        <v>4.9000000000000004</v>
      </c>
      <c r="AB46" s="242">
        <f t="shared" si="25"/>
        <v>3.9</v>
      </c>
    </row>
    <row r="47" spans="1:28" s="210" customFormat="1" x14ac:dyDescent="0.35">
      <c r="A47" s="145" t="str">
        <f>'Crisis Indicator Data'!A44</f>
        <v>Conflict  in Iraq</v>
      </c>
      <c r="B47" s="146" t="str">
        <f>'Crisis Indicator Data'!B44</f>
        <v>Conflict</v>
      </c>
      <c r="C47" s="146" t="str">
        <f>'Crisis Indicator Data'!C44</f>
        <v>IRQ002</v>
      </c>
      <c r="D47" s="146" t="str">
        <f>'Crisis Indicator Data'!D44</f>
        <v>Iraq</v>
      </c>
      <c r="E47" s="147" t="str">
        <f>'Crisis Indicator Data'!E44</f>
        <v>IRQ</v>
      </c>
      <c r="F47" s="240">
        <f>IF('Crisis Indicator Data'!F44="x","x",IF(LOG('Crisis Indicator Data'!F44)&lt;F$4,0,IF(LOG('Crisis Indicator Data'!F44)&gt;F$3,5,ROUND(5-(F$3-LOG('Crisis Indicator Data'!F44))/(F$3-F$4)*5,1))))</f>
        <v>4.4000000000000004</v>
      </c>
      <c r="G47" s="143">
        <f>IF('Crisis Indicator Data'!F44="x","x",IF(B47="Regional crisis",('Crisis Indicator Data'!F44/VLOOKUP('Impact of the crisis'!$C47,'Regional Crises'!$B$1:$R$66,4,FALSE)),'Crisis Indicator Data'!F44/VLOOKUP('Impact of the crisis'!$E47,'Country Indicator Data'!$B$4:$P$194,15,FALSE)))</f>
        <v>1.0016853932584269</v>
      </c>
      <c r="H47" s="234">
        <f t="shared" si="13"/>
        <v>5</v>
      </c>
      <c r="I47" s="234">
        <f t="shared" si="14"/>
        <v>4.7</v>
      </c>
      <c r="J47" s="234">
        <f>IF('Crisis Indicator Data'!G44="x","x",IF(LOG('Crisis Indicator Data'!G44)&lt;J$4,0,IF(LOG('Crisis Indicator Data'!G44)&gt;J$3,5,ROUND(5-(J$3-LOG('Crisis Indicator Data'!G44))/(J$3-J$4)*5,1))))</f>
        <v>2.6</v>
      </c>
      <c r="K47" s="143">
        <f>IF('Crisis Indicator Data'!G44="x","x",IF(B47="Regional crisis",('Crisis Indicator Data'!G44/VLOOKUP('Impact of the crisis'!$C47,'Regional Crises'!$B$1:$R$66,5,FALSE)),'Crisis Indicator Data'!G44/VLOOKUP('Impact of the crisis'!$E47,'Country Indicator Data'!$B$4:$P$194,14,FALSE)))</f>
        <v>0.1559399643856525</v>
      </c>
      <c r="L47" s="234">
        <f t="shared" si="15"/>
        <v>0.7</v>
      </c>
      <c r="M47" s="234">
        <f t="shared" si="16"/>
        <v>1.65</v>
      </c>
      <c r="N47" s="234">
        <f t="shared" si="17"/>
        <v>3.6</v>
      </c>
      <c r="O47" s="234">
        <f>IF('Crisis Indicator Data'!H44="x","x",IF('Crisis Indicator Data'!H44=0,0,IF(LOG('Crisis Indicator Data'!H44)&lt;O$4,0,IF(LOG('Crisis Indicator Data'!H44)&gt;O$3,5,ROUND(5-(O$3-LOG('Crisis Indicator Data'!H44))/(O$3-O$4)*5,1)))))</f>
        <v>3.8</v>
      </c>
      <c r="P47" s="143">
        <f>IF('Crisis Indicator Data'!H44="x","x",'Crisis Indicator Data'!H44/'Crisis Indicator Data'!G44)</f>
        <v>0.95024469820554647</v>
      </c>
      <c r="Q47" s="234">
        <f t="shared" si="18"/>
        <v>4.7</v>
      </c>
      <c r="R47" s="234">
        <f t="shared" si="19"/>
        <v>4.25</v>
      </c>
      <c r="S47" s="234">
        <f>IF('Crisis Indicator Data'!I44="x","x",IF('Crisis Indicator Data'!I44=0,0,IF(LOG('Crisis Indicator Data'!I44)&lt;S$4,0,IF(LOG('Crisis Indicator Data'!I44)&gt;S$3,5,ROUND(5-(S$3-LOG('Crisis Indicator Data'!I44))/(S$3-S$4)*5,1)))))</f>
        <v>5</v>
      </c>
      <c r="T47" s="143">
        <f>IF('Crisis Indicator Data'!H44="x","x",IF('Crisis Indicator Data'!I44="x","x",'Crisis Indicator Data'!I44/'Crisis Indicator Data'!H44))</f>
        <v>1.4018884120171673</v>
      </c>
      <c r="U47" s="234">
        <f t="shared" si="20"/>
        <v>5</v>
      </c>
      <c r="V47" s="234">
        <f t="shared" si="21"/>
        <v>5</v>
      </c>
      <c r="W47" s="234">
        <f>IF('Crisis Indicator Data'!L44="x","x",IF('Crisis Indicator Data'!L44=0,0,IF(LOG('Crisis Indicator Data'!L44)&lt;W$4,0,IF(LOG('Crisis Indicator Data'!L44)&gt;W$3,5,ROUND(5-(W$3-LOG('Crisis Indicator Data'!L44))/(W$3-W$4)*5,1)))))</f>
        <v>4.5</v>
      </c>
      <c r="X47" s="241">
        <f>IF(OR('Crisis Indicator Data'!L44="x",'Crisis Indicator Data'!H44="x"),"x",'Crisis Indicator Data'!L44/'Crisis Indicator Data'!H44)</f>
        <v>2.4360515021459227E-4</v>
      </c>
      <c r="Y47" s="234">
        <f t="shared" si="22"/>
        <v>5</v>
      </c>
      <c r="Z47" s="234">
        <f t="shared" si="23"/>
        <v>4.8</v>
      </c>
      <c r="AA47" s="234">
        <f t="shared" si="24"/>
        <v>4.9000000000000004</v>
      </c>
      <c r="AB47" s="242">
        <f t="shared" si="25"/>
        <v>4.5999999999999996</v>
      </c>
    </row>
    <row r="48" spans="1:28" s="210" customFormat="1" x14ac:dyDescent="0.35">
      <c r="A48" s="145" t="str">
        <f>'Crisis Indicator Data'!A45</f>
        <v>Syrian and Palestinian refugees in iraq</v>
      </c>
      <c r="B48" s="146" t="str">
        <f>'Crisis Indicator Data'!B45</f>
        <v>International displacement</v>
      </c>
      <c r="C48" s="146" t="str">
        <f>'Crisis Indicator Data'!C45</f>
        <v>IRQ003</v>
      </c>
      <c r="D48" s="146" t="str">
        <f>'Crisis Indicator Data'!D45</f>
        <v>Iraq</v>
      </c>
      <c r="E48" s="147" t="str">
        <f>'Crisis Indicator Data'!E45</f>
        <v>IRQ</v>
      </c>
      <c r="F48" s="240">
        <f>IF('Crisis Indicator Data'!F45="x","x",IF(LOG('Crisis Indicator Data'!F45)&lt;F$4,0,IF(LOG('Crisis Indicator Data'!F45)&gt;F$3,5,ROUND(5-(F$3-LOG('Crisis Indicator Data'!F45))/(F$3-F$4)*5,1))))</f>
        <v>2.7</v>
      </c>
      <c r="G48" s="143">
        <f>IF('Crisis Indicator Data'!F45="x","x",IF(B48="Regional crisis",('Crisis Indicator Data'!F45/VLOOKUP('Impact of the crisis'!$C48,'Regional Crises'!$B$1:$R$66,4,FALSE)),'Crisis Indicator Data'!F45/VLOOKUP('Impact of the crisis'!$E48,'Country Indicator Data'!$B$4:$P$194,15,FALSE)))</f>
        <v>9.3578467489408734E-2</v>
      </c>
      <c r="H48" s="234">
        <f t="shared" si="13"/>
        <v>0.4</v>
      </c>
      <c r="I48" s="234">
        <f t="shared" si="14"/>
        <v>1.55</v>
      </c>
      <c r="J48" s="234">
        <f>IF('Crisis Indicator Data'!G45="x","x",IF(LOG('Crisis Indicator Data'!G45)&lt;J$4,0,IF(LOG('Crisis Indicator Data'!G45)&gt;J$3,5,ROUND(5-(J$3-LOG('Crisis Indicator Data'!G45))/(J$3-J$4)*5,1))))</f>
        <v>2.4</v>
      </c>
      <c r="K48" s="143">
        <f>IF('Crisis Indicator Data'!G45="x","x",IF(B48="Regional crisis",('Crisis Indicator Data'!G45/VLOOKUP('Impact of the crisis'!$C48,'Regional Crises'!$B$1:$R$66,5,FALSE)),'Crisis Indicator Data'!G45/VLOOKUP('Impact of the crisis'!$E48,'Country Indicator Data'!$B$4:$P$194,14,FALSE)))</f>
        <v>0.13075553294327144</v>
      </c>
      <c r="L48" s="234">
        <f t="shared" si="15"/>
        <v>0.6</v>
      </c>
      <c r="M48" s="234">
        <f t="shared" si="16"/>
        <v>1.5</v>
      </c>
      <c r="N48" s="234">
        <f t="shared" si="17"/>
        <v>1.5</v>
      </c>
      <c r="O48" s="234">
        <f>IF('Crisis Indicator Data'!H45="x","x",IF('Crisis Indicator Data'!H45=0,0,IF(LOG('Crisis Indicator Data'!H45)&lt;O$4,0,IF(LOG('Crisis Indicator Data'!H45)&gt;O$3,5,ROUND(5-(O$3-LOG('Crisis Indicator Data'!H45))/(O$3-O$4)*5,1)))))</f>
        <v>2</v>
      </c>
      <c r="P48" s="143">
        <f>IF('Crisis Indicator Data'!H45="x","x",'Crisis Indicator Data'!H45/'Crisis Indicator Data'!G45)</f>
        <v>9.3190661478599224E-2</v>
      </c>
      <c r="Q48" s="234">
        <f t="shared" si="18"/>
        <v>0.4</v>
      </c>
      <c r="R48" s="234">
        <f t="shared" si="19"/>
        <v>1.2</v>
      </c>
      <c r="S48" s="234">
        <f>IF('Crisis Indicator Data'!I45="x","x",IF('Crisis Indicator Data'!I45=0,0,IF(LOG('Crisis Indicator Data'!I45)&lt;S$4,0,IF(LOG('Crisis Indicator Data'!I45)&gt;S$3,5,ROUND(5-(S$3-LOG('Crisis Indicator Data'!I45))/(S$3-S$4)*5,1)))))</f>
        <v>3.4</v>
      </c>
      <c r="T48" s="143">
        <f>IF('Crisis Indicator Data'!H45="x","x",IF('Crisis Indicator Data'!I45="x","x",'Crisis Indicator Data'!I45/'Crisis Indicator Data'!H45))</f>
        <v>0.51565762004175364</v>
      </c>
      <c r="U48" s="234">
        <f t="shared" si="20"/>
        <v>5</v>
      </c>
      <c r="V48" s="234">
        <f t="shared" si="21"/>
        <v>4.2</v>
      </c>
      <c r="W48" s="234">
        <f>IF('Crisis Indicator Data'!L45="x","x",IF('Crisis Indicator Data'!L45=0,0,IF(LOG('Crisis Indicator Data'!L45)&lt;W$4,0,IF(LOG('Crisis Indicator Data'!L45)&gt;W$3,5,ROUND(5-(W$3-LOG('Crisis Indicator Data'!L45))/(W$3-W$4)*5,1)))))</f>
        <v>0</v>
      </c>
      <c r="X48" s="241">
        <f>IF(OR('Crisis Indicator Data'!L45="x",'Crisis Indicator Data'!H45="x"),"x",'Crisis Indicator Data'!L45/'Crisis Indicator Data'!H45)</f>
        <v>0</v>
      </c>
      <c r="Y48" s="234">
        <f t="shared" si="22"/>
        <v>0</v>
      </c>
      <c r="Z48" s="234">
        <f t="shared" si="23"/>
        <v>0</v>
      </c>
      <c r="AA48" s="234">
        <f t="shared" si="24"/>
        <v>2.7</v>
      </c>
      <c r="AB48" s="242">
        <f t="shared" si="25"/>
        <v>2</v>
      </c>
    </row>
    <row r="49" spans="1:28" s="210" customFormat="1" x14ac:dyDescent="0.35">
      <c r="A49" s="145" t="str">
        <f>'Crisis Indicator Data'!A46</f>
        <v>Mixed migration flows in Italy</v>
      </c>
      <c r="B49" s="146" t="str">
        <f>'Crisis Indicator Data'!B46</f>
        <v>International displacement</v>
      </c>
      <c r="C49" s="146" t="str">
        <f>'Crisis Indicator Data'!C46</f>
        <v>ITA002</v>
      </c>
      <c r="D49" s="146" t="str">
        <f>'Crisis Indicator Data'!D46</f>
        <v>Italy</v>
      </c>
      <c r="E49" s="147" t="str">
        <f>'Crisis Indicator Data'!E46</f>
        <v>ITA</v>
      </c>
      <c r="F49" s="240">
        <f>IF('Crisis Indicator Data'!F46="x","x",IF(LOG('Crisis Indicator Data'!F46)&lt;F$4,0,IF(LOG('Crisis Indicator Data'!F46)&gt;F$3,5,ROUND(5-(F$3-LOG('Crisis Indicator Data'!F46))/(F$3-F$4)*5,1))))</f>
        <v>2.7</v>
      </c>
      <c r="G49" s="143">
        <f>IF('Crisis Indicator Data'!F46="x","x",IF(B49="Regional crisis",('Crisis Indicator Data'!F46/VLOOKUP('Impact of the crisis'!$C49,'Regional Crises'!$B$1:$R$66,4,FALSE)),'Crisis Indicator Data'!F46/VLOOKUP('Impact of the crisis'!$E49,'Country Indicator Data'!$B$4:$P$194,15,FALSE)))</f>
        <v>0.1395729924525736</v>
      </c>
      <c r="H49" s="234">
        <f t="shared" si="13"/>
        <v>0.6</v>
      </c>
      <c r="I49" s="234">
        <f t="shared" si="14"/>
        <v>1.6500000000000001</v>
      </c>
      <c r="J49" s="234">
        <f>IF('Crisis Indicator Data'!G46="x","x",IF(LOG('Crisis Indicator Data'!G46)&lt;J$4,0,IF(LOG('Crisis Indicator Data'!G46)&gt;J$3,5,ROUND(5-(J$3-LOG('Crisis Indicator Data'!G46))/(J$3-J$4)*5,1))))</f>
        <v>2.8</v>
      </c>
      <c r="K49" s="143">
        <f>IF('Crisis Indicator Data'!G46="x","x",IF(B49="Regional crisis",('Crisis Indicator Data'!G46/VLOOKUP('Impact of the crisis'!$C49,'Regional Crises'!$B$1:$R$66,5,FALSE)),'Crisis Indicator Data'!G46/VLOOKUP('Impact of the crisis'!$E49,'Country Indicator Data'!$B$4:$P$194,14,FALSE)))</f>
        <v>0.10906319506011541</v>
      </c>
      <c r="L49" s="234">
        <f t="shared" si="15"/>
        <v>0.5</v>
      </c>
      <c r="M49" s="234">
        <f t="shared" si="16"/>
        <v>1.65</v>
      </c>
      <c r="N49" s="234">
        <f t="shared" si="17"/>
        <v>1.7</v>
      </c>
      <c r="O49" s="234">
        <f>IF('Crisis Indicator Data'!H46="x","x",IF('Crisis Indicator Data'!H46=0,0,IF(LOG('Crisis Indicator Data'!H46)&lt;O$4,0,IF(LOG('Crisis Indicator Data'!H46)&gt;O$3,5,ROUND(5-(O$3-LOG('Crisis Indicator Data'!H46))/(O$3-O$4)*5,1)))))</f>
        <v>1.4</v>
      </c>
      <c r="P49" s="143">
        <f>IF('Crisis Indicator Data'!H46="x","x",'Crisis Indicator Data'!H46/'Crisis Indicator Data'!G46)</f>
        <v>2.9663434112949229E-2</v>
      </c>
      <c r="Q49" s="234">
        <f t="shared" si="18"/>
        <v>0.1</v>
      </c>
      <c r="R49" s="234">
        <f t="shared" si="19"/>
        <v>0.75</v>
      </c>
      <c r="S49" s="234">
        <f>IF('Crisis Indicator Data'!I46="x","x",IF('Crisis Indicator Data'!I46=0,0,IF(LOG('Crisis Indicator Data'!I46)&lt;S$4,0,IF(LOG('Crisis Indicator Data'!I46)&gt;S$3,5,ROUND(5-(S$3-LOG('Crisis Indicator Data'!I46))/(S$3-S$4)*5,1)))))</f>
        <v>3.3</v>
      </c>
      <c r="T49" s="143">
        <f>IF('Crisis Indicator Data'!H46="x","x",IF('Crisis Indicator Data'!I46="x","x",'Crisis Indicator Data'!I46/'Crisis Indicator Data'!H46))</f>
        <v>1</v>
      </c>
      <c r="U49" s="234">
        <f t="shared" si="20"/>
        <v>5</v>
      </c>
      <c r="V49" s="234">
        <f t="shared" si="21"/>
        <v>4.2</v>
      </c>
      <c r="W49" s="234">
        <f>IF('Crisis Indicator Data'!L46="x","x",IF('Crisis Indicator Data'!L46=0,0,IF(LOG('Crisis Indicator Data'!L46)&lt;W$4,0,IF(LOG('Crisis Indicator Data'!L46)&gt;W$3,5,ROUND(5-(W$3-LOG('Crisis Indicator Data'!L46))/(W$3-W$4)*5,1)))))</f>
        <v>4.0999999999999996</v>
      </c>
      <c r="X49" s="241">
        <f>IF(OR('Crisis Indicator Data'!L46="x",'Crisis Indicator Data'!H46="x"),"x",'Crisis Indicator Data'!L46/'Crisis Indicator Data'!H46)</f>
        <v>3.3461538461538464E-3</v>
      </c>
      <c r="Y49" s="234">
        <f t="shared" si="22"/>
        <v>5</v>
      </c>
      <c r="Z49" s="234">
        <f t="shared" si="23"/>
        <v>4.5999999999999996</v>
      </c>
      <c r="AA49" s="234">
        <f t="shared" si="24"/>
        <v>4.4000000000000004</v>
      </c>
      <c r="AB49" s="242">
        <f t="shared" si="25"/>
        <v>3.1</v>
      </c>
    </row>
    <row r="50" spans="1:28" s="210" customFormat="1" x14ac:dyDescent="0.35">
      <c r="A50" s="145" t="str">
        <f>'Crisis Indicator Data'!A47</f>
        <v>Syrian refugees in Jordan</v>
      </c>
      <c r="B50" s="146" t="str">
        <f>'Crisis Indicator Data'!B47</f>
        <v>International displacement</v>
      </c>
      <c r="C50" s="146" t="str">
        <f>'Crisis Indicator Data'!C47</f>
        <v>JOR002</v>
      </c>
      <c r="D50" s="146" t="str">
        <f>'Crisis Indicator Data'!D47</f>
        <v>Jordan</v>
      </c>
      <c r="E50" s="147" t="str">
        <f>'Crisis Indicator Data'!E47</f>
        <v>JOR</v>
      </c>
      <c r="F50" s="240">
        <f>IF('Crisis Indicator Data'!F47="x","x",IF(LOG('Crisis Indicator Data'!F47)&lt;F$4,0,IF(LOG('Crisis Indicator Data'!F47)&gt;F$3,5,ROUND(5-(F$3-LOG('Crisis Indicator Data'!F47))/(F$3-F$4)*5,1))))</f>
        <v>2.7</v>
      </c>
      <c r="G50" s="143">
        <f>IF('Crisis Indicator Data'!F47="x","x",IF(B50="Regional crisis",('Crisis Indicator Data'!F47/VLOOKUP('Impact of the crisis'!$C50,'Regional Crises'!$B$1:$R$66,4,FALSE)),'Crisis Indicator Data'!F47/VLOOKUP('Impact of the crisis'!$E50,'Country Indicator Data'!$B$4:$P$194,15,FALSE)))</f>
        <v>0.45576706465420141</v>
      </c>
      <c r="H50" s="234">
        <f t="shared" si="13"/>
        <v>2.2000000000000002</v>
      </c>
      <c r="I50" s="234">
        <f t="shared" si="14"/>
        <v>2.4500000000000002</v>
      </c>
      <c r="J50" s="234">
        <f>IF('Crisis Indicator Data'!G47="x","x",IF(LOG('Crisis Indicator Data'!G47)&lt;J$4,0,IF(LOG('Crisis Indicator Data'!G47)&gt;J$3,5,ROUND(5-(J$3-LOG('Crisis Indicator Data'!G47))/(J$3-J$4)*5,1))))</f>
        <v>3.1</v>
      </c>
      <c r="K50" s="143">
        <f>IF('Crisis Indicator Data'!G47="x","x",IF(B50="Regional crisis",('Crisis Indicator Data'!G47/VLOOKUP('Impact of the crisis'!$C50,'Regional Crises'!$B$1:$R$66,5,FALSE)),'Crisis Indicator Data'!G47/VLOOKUP('Impact of the crisis'!$E50,'Country Indicator Data'!$B$4:$P$194,14,FALSE)))</f>
        <v>0.80584860262816949</v>
      </c>
      <c r="L50" s="234">
        <f t="shared" si="15"/>
        <v>4</v>
      </c>
      <c r="M50" s="234">
        <f t="shared" si="16"/>
        <v>3.55</v>
      </c>
      <c r="N50" s="234">
        <f t="shared" si="17"/>
        <v>3</v>
      </c>
      <c r="O50" s="234">
        <f>IF('Crisis Indicator Data'!H47="x","x",IF('Crisis Indicator Data'!H47=0,0,IF(LOG('Crisis Indicator Data'!H47)&lt;O$4,0,IF(LOG('Crisis Indicator Data'!H47)&gt;O$3,5,ROUND(5-(O$3-LOG('Crisis Indicator Data'!H47))/(O$3-O$4)*5,1)))))</f>
        <v>2.9</v>
      </c>
      <c r="P50" s="143">
        <f>IF('Crisis Indicator Data'!H47="x","x",'Crisis Indicator Data'!H47/'Crisis Indicator Data'!G47)</f>
        <v>0.21095544327055582</v>
      </c>
      <c r="Q50" s="234">
        <f t="shared" si="18"/>
        <v>1</v>
      </c>
      <c r="R50" s="234">
        <f t="shared" si="19"/>
        <v>1.95</v>
      </c>
      <c r="S50" s="234">
        <f>IF('Crisis Indicator Data'!I47="x","x",IF('Crisis Indicator Data'!I47=0,0,IF(LOG('Crisis Indicator Data'!I47)&lt;S$4,0,IF(LOG('Crisis Indicator Data'!I47)&gt;S$3,5,ROUND(5-(S$3-LOG('Crisis Indicator Data'!I47))/(S$3-S$4)*5,1)))))</f>
        <v>4.5</v>
      </c>
      <c r="T50" s="143">
        <f>IF('Crisis Indicator Data'!H47="x","x",IF('Crisis Indicator Data'!I47="x","x",'Crisis Indicator Data'!I47/'Crisis Indicator Data'!H47))</f>
        <v>0.71692977681001635</v>
      </c>
      <c r="U50" s="234">
        <f t="shared" si="20"/>
        <v>5</v>
      </c>
      <c r="V50" s="234">
        <f t="shared" si="21"/>
        <v>4.8</v>
      </c>
      <c r="W50" s="234">
        <f>IF('Crisis Indicator Data'!L47="x","x",IF('Crisis Indicator Data'!L47=0,0,IF(LOG('Crisis Indicator Data'!L47)&lt;W$4,0,IF(LOG('Crisis Indicator Data'!L47)&gt;W$3,5,ROUND(5-(W$3-LOG('Crisis Indicator Data'!L47))/(W$3-W$4)*5,1)))))</f>
        <v>0</v>
      </c>
      <c r="X50" s="241">
        <f>IF(OR('Crisis Indicator Data'!L47="x",'Crisis Indicator Data'!H47="x"),"x",'Crisis Indicator Data'!L47/'Crisis Indicator Data'!H47)</f>
        <v>0</v>
      </c>
      <c r="Y50" s="234">
        <f t="shared" si="22"/>
        <v>0</v>
      </c>
      <c r="Z50" s="234">
        <f t="shared" si="23"/>
        <v>0</v>
      </c>
      <c r="AA50" s="234">
        <f t="shared" si="24"/>
        <v>3.2</v>
      </c>
      <c r="AB50" s="242">
        <f t="shared" si="25"/>
        <v>2.6</v>
      </c>
    </row>
    <row r="51" spans="1:28" s="210" customFormat="1" x14ac:dyDescent="0.35">
      <c r="A51" s="145" t="str">
        <f>'Crisis Indicator Data'!A48</f>
        <v>Refugee situation in Kenya</v>
      </c>
      <c r="B51" s="146" t="str">
        <f>'Crisis Indicator Data'!B48</f>
        <v>International displacement</v>
      </c>
      <c r="C51" s="146" t="str">
        <f>'Crisis Indicator Data'!C48</f>
        <v>KEN002</v>
      </c>
      <c r="D51" s="146" t="str">
        <f>'Crisis Indicator Data'!D48</f>
        <v>Kenya</v>
      </c>
      <c r="E51" s="147" t="str">
        <f>'Crisis Indicator Data'!E48</f>
        <v>KEN</v>
      </c>
      <c r="F51" s="240">
        <f>IF('Crisis Indicator Data'!F48="x","x",IF(LOG('Crisis Indicator Data'!F48)&lt;F$4,0,IF(LOG('Crisis Indicator Data'!F48)&gt;F$3,5,ROUND(5-(F$3-LOG('Crisis Indicator Data'!F48))/(F$3-F$4)*5,1))))</f>
        <v>3.4</v>
      </c>
      <c r="G51" s="143">
        <f>IF('Crisis Indicator Data'!F48="x","x",IF(B51="Regional crisis",('Crisis Indicator Data'!F48/VLOOKUP('Impact of the crisis'!$C51,'Regional Crises'!$B$1:$R$66,4,FALSE)),'Crisis Indicator Data'!F48/VLOOKUP('Impact of the crisis'!$E51,'Country Indicator Data'!$B$4:$P$194,15,FALSE)))</f>
        <v>0.19972765927539796</v>
      </c>
      <c r="H51" s="234">
        <f t="shared" si="13"/>
        <v>0.9</v>
      </c>
      <c r="I51" s="234">
        <f t="shared" si="14"/>
        <v>2.15</v>
      </c>
      <c r="J51" s="234">
        <f>IF('Crisis Indicator Data'!G48="x","x",IF(LOG('Crisis Indicator Data'!G48)&lt;J$4,0,IF(LOG('Crisis Indicator Data'!G48)&gt;J$3,5,ROUND(5-(J$3-LOG('Crisis Indicator Data'!G48))/(J$3-J$4)*5,1))))</f>
        <v>2.8</v>
      </c>
      <c r="K51" s="143">
        <f>IF('Crisis Indicator Data'!G48="x","x",IF(B51="Regional crisis",('Crisis Indicator Data'!G48/VLOOKUP('Impact of the crisis'!$C51,'Regional Crises'!$B$1:$R$66,5,FALSE)),'Crisis Indicator Data'!G48/VLOOKUP('Impact of the crisis'!$E51,'Country Indicator Data'!$B$4:$P$194,14,FALSE)))</f>
        <v>0.13005662249722724</v>
      </c>
      <c r="L51" s="234">
        <f t="shared" si="15"/>
        <v>0.6</v>
      </c>
      <c r="M51" s="234">
        <f t="shared" si="16"/>
        <v>1.7</v>
      </c>
      <c r="N51" s="234">
        <f t="shared" si="17"/>
        <v>1.9</v>
      </c>
      <c r="O51" s="234">
        <f>IF('Crisis Indicator Data'!H48="x","x",IF('Crisis Indicator Data'!H48=0,0,IF(LOG('Crisis Indicator Data'!H48)&lt;O$4,0,IF(LOG('Crisis Indicator Data'!H48)&gt;O$3,5,ROUND(5-(O$3-LOG('Crisis Indicator Data'!H48))/(O$3-O$4)*5,1)))))</f>
        <v>2</v>
      </c>
      <c r="P51" s="143">
        <f>IF('Crisis Indicator Data'!H48="x","x",'Crisis Indicator Data'!H48/'Crisis Indicator Data'!G48)</f>
        <v>7.7648114901256726E-2</v>
      </c>
      <c r="Q51" s="234">
        <f t="shared" si="18"/>
        <v>0.3</v>
      </c>
      <c r="R51" s="234">
        <f t="shared" si="19"/>
        <v>1.1499999999999999</v>
      </c>
      <c r="S51" s="234">
        <f>IF('Crisis Indicator Data'!I48="x","x",IF('Crisis Indicator Data'!I48=0,0,IF(LOG('Crisis Indicator Data'!I48)&lt;S$4,0,IF(LOG('Crisis Indicator Data'!I48)&gt;S$3,5,ROUND(5-(S$3-LOG('Crisis Indicator Data'!I48))/(S$3-S$4)*5,1)))))</f>
        <v>3.9</v>
      </c>
      <c r="T51" s="143">
        <f>IF('Crisis Indicator Data'!H48="x","x",IF('Crisis Indicator Data'!I48="x","x",'Crisis Indicator Data'!I48/'Crisis Indicator Data'!H48))</f>
        <v>1</v>
      </c>
      <c r="U51" s="234">
        <f t="shared" si="20"/>
        <v>5</v>
      </c>
      <c r="V51" s="234">
        <f t="shared" si="21"/>
        <v>4.5</v>
      </c>
      <c r="W51" s="234" t="str">
        <f>IF('Crisis Indicator Data'!L48="x","x",IF('Crisis Indicator Data'!L48=0,0,IF(LOG('Crisis Indicator Data'!L48)&lt;W$4,0,IF(LOG('Crisis Indicator Data'!L48)&gt;W$3,5,ROUND(5-(W$3-LOG('Crisis Indicator Data'!L48))/(W$3-W$4)*5,1)))))</f>
        <v>x</v>
      </c>
      <c r="X51" s="241" t="str">
        <f>IF(OR('Crisis Indicator Data'!L48="x",'Crisis Indicator Data'!H48="x"),"x",'Crisis Indicator Data'!L48/'Crisis Indicator Data'!H48)</f>
        <v>x</v>
      </c>
      <c r="Y51" s="234" t="str">
        <f t="shared" si="22"/>
        <v>x</v>
      </c>
      <c r="Z51" s="234" t="str">
        <f t="shared" si="23"/>
        <v>x</v>
      </c>
      <c r="AA51" s="234">
        <f t="shared" si="24"/>
        <v>4.5</v>
      </c>
      <c r="AB51" s="242">
        <f t="shared" si="25"/>
        <v>3.3</v>
      </c>
    </row>
    <row r="52" spans="1:28" s="210" customFormat="1" x14ac:dyDescent="0.35">
      <c r="A52" s="145" t="str">
        <f>'Crisis Indicator Data'!A49</f>
        <v>Syrian refugees in Lebanon</v>
      </c>
      <c r="B52" s="146" t="str">
        <f>'Crisis Indicator Data'!B49</f>
        <v>International displacement</v>
      </c>
      <c r="C52" s="146" t="str">
        <f>'Crisis Indicator Data'!C49</f>
        <v>LBN002</v>
      </c>
      <c r="D52" s="146" t="str">
        <f>'Crisis Indicator Data'!D49</f>
        <v>Lebanon</v>
      </c>
      <c r="E52" s="147" t="str">
        <f>'Crisis Indicator Data'!E49</f>
        <v>LBN</v>
      </c>
      <c r="F52" s="240">
        <f>IF('Crisis Indicator Data'!F49="x","x",IF(LOG('Crisis Indicator Data'!F49)&lt;F$4,0,IF(LOG('Crisis Indicator Data'!F49)&gt;F$3,5,ROUND(5-(F$3-LOG('Crisis Indicator Data'!F49))/(F$3-F$4)*5,1))))</f>
        <v>1.7</v>
      </c>
      <c r="G52" s="143">
        <f>IF('Crisis Indicator Data'!F49="x","x",IF(B52="Regional crisis",('Crisis Indicator Data'!F49/VLOOKUP('Impact of the crisis'!$C52,'Regional Crises'!$B$1:$R$66,4,FALSE)),'Crisis Indicator Data'!F49/VLOOKUP('Impact of the crisis'!$E52,'Country Indicator Data'!$B$4:$P$194,15,FALSE)))</f>
        <v>0.99718475073313795</v>
      </c>
      <c r="H52" s="234">
        <f t="shared" si="13"/>
        <v>5</v>
      </c>
      <c r="I52" s="234">
        <f t="shared" si="14"/>
        <v>3.35</v>
      </c>
      <c r="J52" s="234">
        <f>IF('Crisis Indicator Data'!G49="x","x",IF(LOG('Crisis Indicator Data'!G49)&lt;J$4,0,IF(LOG('Crisis Indicator Data'!G49)&gt;J$3,5,ROUND(5-(J$3-LOG('Crisis Indicator Data'!G49))/(J$3-J$4)*5,1))))</f>
        <v>2.8</v>
      </c>
      <c r="K52" s="143">
        <f>IF('Crisis Indicator Data'!G49="x","x",IF(B52="Regional crisis",('Crisis Indicator Data'!G49/VLOOKUP('Impact of the crisis'!$C52,'Regional Crises'!$B$1:$R$66,5,FALSE)),'Crisis Indicator Data'!G49/VLOOKUP('Impact of the crisis'!$E52,'Country Indicator Data'!$B$4:$P$194,14,FALSE)))</f>
        <v>1</v>
      </c>
      <c r="L52" s="234">
        <f t="shared" si="15"/>
        <v>5</v>
      </c>
      <c r="M52" s="234">
        <f t="shared" si="16"/>
        <v>3.9</v>
      </c>
      <c r="N52" s="234">
        <f t="shared" si="17"/>
        <v>3.6</v>
      </c>
      <c r="O52" s="234">
        <f>IF('Crisis Indicator Data'!H49="x","x",IF('Crisis Indicator Data'!H49=0,0,IF(LOG('Crisis Indicator Data'!H49)&lt;O$4,0,IF(LOG('Crisis Indicator Data'!H49)&gt;O$3,5,ROUND(5-(O$3-LOG('Crisis Indicator Data'!H49))/(O$3-O$4)*5,1)))))</f>
        <v>3.4</v>
      </c>
      <c r="P52" s="143">
        <f>IF('Crisis Indicator Data'!H49="x","x",'Crisis Indicator Data'!H49/'Crisis Indicator Data'!G49)</f>
        <v>0.5109393232205367</v>
      </c>
      <c r="Q52" s="234">
        <f t="shared" si="18"/>
        <v>2.5</v>
      </c>
      <c r="R52" s="234">
        <f t="shared" si="19"/>
        <v>2.95</v>
      </c>
      <c r="S52" s="234">
        <f>IF('Crisis Indicator Data'!I49="x","x",IF('Crisis Indicator Data'!I49=0,0,IF(LOG('Crisis Indicator Data'!I49)&lt;S$4,0,IF(LOG('Crisis Indicator Data'!I49)&gt;S$3,5,ROUND(5-(S$3-LOG('Crisis Indicator Data'!I49))/(S$3-S$4)*5,1)))))</f>
        <v>5</v>
      </c>
      <c r="T52" s="143">
        <f>IF('Crisis Indicator Data'!H49="x","x",IF('Crisis Indicator Data'!I49="x","x",'Crisis Indicator Data'!I49/'Crisis Indicator Data'!H49))</f>
        <v>1</v>
      </c>
      <c r="U52" s="234">
        <f t="shared" si="20"/>
        <v>5</v>
      </c>
      <c r="V52" s="234">
        <f t="shared" si="21"/>
        <v>5</v>
      </c>
      <c r="W52" s="234">
        <f>IF('Crisis Indicator Data'!L49="x","x",IF('Crisis Indicator Data'!L49=0,0,IF(LOG('Crisis Indicator Data'!L49)&lt;W$4,0,IF(LOG('Crisis Indicator Data'!L49)&gt;W$3,5,ROUND(5-(W$3-LOG('Crisis Indicator Data'!L49))/(W$3-W$4)*5,1)))))</f>
        <v>0</v>
      </c>
      <c r="X52" s="241">
        <f>IF(OR('Crisis Indicator Data'!L49="x",'Crisis Indicator Data'!H49="x"),"x",'Crisis Indicator Data'!L49/'Crisis Indicator Data'!H49)</f>
        <v>0</v>
      </c>
      <c r="Y52" s="234">
        <f t="shared" si="22"/>
        <v>0</v>
      </c>
      <c r="Z52" s="234">
        <f t="shared" si="23"/>
        <v>0</v>
      </c>
      <c r="AA52" s="234">
        <f t="shared" si="24"/>
        <v>3.5</v>
      </c>
      <c r="AB52" s="242">
        <f t="shared" si="25"/>
        <v>3.2</v>
      </c>
    </row>
    <row r="53" spans="1:28" s="210" customFormat="1" x14ac:dyDescent="0.35">
      <c r="A53" s="145" t="str">
        <f>'Crisis Indicator Data'!A50</f>
        <v>Socioeconomic crisis in Lebanon</v>
      </c>
      <c r="B53" s="146" t="str">
        <f>'Crisis Indicator Data'!B50</f>
        <v>Political and economic crisis</v>
      </c>
      <c r="C53" s="146" t="str">
        <f>'Crisis Indicator Data'!C50</f>
        <v>LBN004</v>
      </c>
      <c r="D53" s="146" t="str">
        <f>'Crisis Indicator Data'!D50</f>
        <v>Lebanon</v>
      </c>
      <c r="E53" s="147" t="str">
        <f>'Crisis Indicator Data'!E50</f>
        <v>LBN</v>
      </c>
      <c r="F53" s="240">
        <f>IF('Crisis Indicator Data'!F50="x","x",IF(LOG('Crisis Indicator Data'!F50)&lt;F$4,0,IF(LOG('Crisis Indicator Data'!F50)&gt;F$3,5,ROUND(5-(F$3-LOG('Crisis Indicator Data'!F50))/(F$3-F$4)*5,1))))</f>
        <v>1.7</v>
      </c>
      <c r="G53" s="143">
        <f>IF('Crisis Indicator Data'!F50="x","x",IF(B53="Regional crisis",('Crisis Indicator Data'!F50/VLOOKUP('Impact of the crisis'!$C53,'Regional Crises'!$B$1:$R$66,4,FALSE)),'Crisis Indicator Data'!F50/VLOOKUP('Impact of the crisis'!$E53,'Country Indicator Data'!$B$4:$P$194,15,FALSE)))</f>
        <v>0.99718475073313795</v>
      </c>
      <c r="H53" s="234">
        <f t="shared" si="13"/>
        <v>5</v>
      </c>
      <c r="I53" s="234">
        <f t="shared" si="14"/>
        <v>3.35</v>
      </c>
      <c r="J53" s="234">
        <f>IF('Crisis Indicator Data'!G50="x","x",IF(LOG('Crisis Indicator Data'!G50)&lt;J$4,0,IF(LOG('Crisis Indicator Data'!G50)&gt;J$3,5,ROUND(5-(J$3-LOG('Crisis Indicator Data'!G50))/(J$3-J$4)*5,1))))</f>
        <v>2.8</v>
      </c>
      <c r="K53" s="143">
        <f>IF('Crisis Indicator Data'!G50="x","x",IF(B53="Regional crisis",('Crisis Indicator Data'!G50/VLOOKUP('Impact of the crisis'!$C53,'Regional Crises'!$B$1:$R$66,5,FALSE)),'Crisis Indicator Data'!G50/VLOOKUP('Impact of the crisis'!$E53,'Country Indicator Data'!$B$4:$P$194,14,FALSE)))</f>
        <v>1</v>
      </c>
      <c r="L53" s="234">
        <f t="shared" si="15"/>
        <v>5</v>
      </c>
      <c r="M53" s="234">
        <f t="shared" si="16"/>
        <v>3.9</v>
      </c>
      <c r="N53" s="234">
        <f t="shared" si="17"/>
        <v>3.6</v>
      </c>
      <c r="O53" s="234">
        <f>IF('Crisis Indicator Data'!H50="x","x",IF('Crisis Indicator Data'!H50=0,0,IF(LOG('Crisis Indicator Data'!H50)&lt;O$4,0,IF(LOG('Crisis Indicator Data'!H50)&gt;O$3,5,ROUND(5-(O$3-LOG('Crisis Indicator Data'!H50))/(O$3-O$4)*5,1)))))</f>
        <v>3.9</v>
      </c>
      <c r="P53" s="143">
        <f>IF('Crisis Indicator Data'!H50="x","x",'Crisis Indicator Data'!H50/'Crisis Indicator Data'!G50)</f>
        <v>1</v>
      </c>
      <c r="Q53" s="234">
        <f t="shared" si="18"/>
        <v>5</v>
      </c>
      <c r="R53" s="234">
        <f t="shared" si="19"/>
        <v>4.45</v>
      </c>
      <c r="S53" s="234" t="str">
        <f>IF('Crisis Indicator Data'!I50="x","x",IF('Crisis Indicator Data'!I50=0,0,IF(LOG('Crisis Indicator Data'!I50)&lt;S$4,0,IF(LOG('Crisis Indicator Data'!I50)&gt;S$3,5,ROUND(5-(S$3-LOG('Crisis Indicator Data'!I50))/(S$3-S$4)*5,1)))))</f>
        <v>x</v>
      </c>
      <c r="T53" s="143" t="str">
        <f>IF('Crisis Indicator Data'!H50="x","x",IF('Crisis Indicator Data'!I50="x","x",'Crisis Indicator Data'!I50/'Crisis Indicator Data'!H50))</f>
        <v>x</v>
      </c>
      <c r="U53" s="234" t="str">
        <f t="shared" si="20"/>
        <v>x</v>
      </c>
      <c r="V53" s="234" t="str">
        <f t="shared" si="21"/>
        <v>x</v>
      </c>
      <c r="W53" s="234">
        <f>IF('Crisis Indicator Data'!L50="x","x",IF('Crisis Indicator Data'!L50=0,0,IF(LOG('Crisis Indicator Data'!L50)&lt;W$4,0,IF(LOG('Crisis Indicator Data'!L50)&gt;W$3,5,ROUND(5-(W$3-LOG('Crisis Indicator Data'!L50))/(W$3-W$4)*5,1)))))</f>
        <v>1.8</v>
      </c>
      <c r="X53" s="241">
        <f>IF(OR('Crisis Indicator Data'!L50="x",'Crisis Indicator Data'!H50="x"),"x",'Crisis Indicator Data'!L50/'Crisis Indicator Data'!H50)</f>
        <v>2.6254375729288214E-6</v>
      </c>
      <c r="Y53" s="234">
        <f t="shared" si="22"/>
        <v>0.1</v>
      </c>
      <c r="Z53" s="234">
        <f t="shared" si="23"/>
        <v>1</v>
      </c>
      <c r="AA53" s="234">
        <f t="shared" si="24"/>
        <v>1</v>
      </c>
      <c r="AB53" s="242">
        <f t="shared" si="25"/>
        <v>3.2</v>
      </c>
    </row>
    <row r="54" spans="1:28" s="210" customFormat="1" x14ac:dyDescent="0.35">
      <c r="A54" s="148" t="str">
        <f>'Crisis Indicator Data'!A51</f>
        <v>Complex crisis in Libya</v>
      </c>
      <c r="B54" s="149" t="str">
        <f>'Crisis Indicator Data'!B51</f>
        <v>Multiple crises country</v>
      </c>
      <c r="C54" s="149" t="str">
        <f>'Crisis Indicator Data'!C51</f>
        <v>LBY001</v>
      </c>
      <c r="D54" s="149" t="str">
        <f>'Crisis Indicator Data'!D51</f>
        <v>Libya</v>
      </c>
      <c r="E54" s="150" t="str">
        <f>'Crisis Indicator Data'!E51</f>
        <v>LBY</v>
      </c>
      <c r="F54" s="240">
        <f>IF('Crisis Indicator Data'!F51="x","x",IF(LOG('Crisis Indicator Data'!F51)&lt;F$4,0,IF(LOG('Crisis Indicator Data'!F51)&gt;F$3,5,ROUND(5-(F$3-LOG('Crisis Indicator Data'!F51))/(F$3-F$4)*5,1))))</f>
        <v>5</v>
      </c>
      <c r="G54" s="144">
        <f>IF('Crisis Indicator Data'!F51="x","x",IF(B54="Regional crisis",('Crisis Indicator Data'!F51/VLOOKUP('Impact of the crisis'!$C54,'Regional Crises'!$B$1:$R$66,4,FALSE)),'Crisis Indicator Data'!F51/VLOOKUP('Impact of the crisis'!$E54,'Country Indicator Data'!$B$4:$P$194,15,FALSE)))</f>
        <v>1</v>
      </c>
      <c r="H54" s="234">
        <f t="shared" si="13"/>
        <v>5</v>
      </c>
      <c r="I54" s="234">
        <f t="shared" si="14"/>
        <v>5</v>
      </c>
      <c r="J54" s="234">
        <f>IF('Crisis Indicator Data'!G51="x","x",IF(LOG('Crisis Indicator Data'!G51)&lt;J$4,0,IF(LOG('Crisis Indicator Data'!G51)&gt;J$3,5,ROUND(5-(J$3-LOG('Crisis Indicator Data'!G51))/(J$3-J$4)*5,1))))</f>
        <v>2.9</v>
      </c>
      <c r="K54" s="144">
        <f>IF('Crisis Indicator Data'!G51="x","x",IF(B54="Regional crisis",('Crisis Indicator Data'!G51/VLOOKUP('Impact of the crisis'!$C54,'Regional Crises'!$B$1:$R$66,5,FALSE)),'Crisis Indicator Data'!G51/VLOOKUP('Impact of the crisis'!$E54,'Country Indicator Data'!$B$4:$P$194,14,FALSE)))</f>
        <v>1</v>
      </c>
      <c r="L54" s="234">
        <f t="shared" si="15"/>
        <v>5</v>
      </c>
      <c r="M54" s="234">
        <f t="shared" si="16"/>
        <v>3.95</v>
      </c>
      <c r="N54" s="234">
        <f t="shared" si="17"/>
        <v>4.5999999999999996</v>
      </c>
      <c r="O54" s="234">
        <f>IF('Crisis Indicator Data'!H51="x","x",IF('Crisis Indicator Data'!H51=0,0,IF(LOG('Crisis Indicator Data'!H51)&lt;O$4,0,IF(LOG('Crisis Indicator Data'!H51)&gt;O$3,5,ROUND(5-(O$3-LOG('Crisis Indicator Data'!H51))/(O$3-O$4)*5,1)))))</f>
        <v>2.9</v>
      </c>
      <c r="P54" s="143">
        <f>IF('Crisis Indicator Data'!H51="x","x",'Crisis Indicator Data'!H51/'Crisis Indicator Data'!G51)</f>
        <v>0.24324324324324326</v>
      </c>
      <c r="Q54" s="234">
        <f t="shared" si="18"/>
        <v>1.2</v>
      </c>
      <c r="R54" s="234">
        <f t="shared" si="19"/>
        <v>2.0499999999999998</v>
      </c>
      <c r="S54" s="234">
        <f>IF('Crisis Indicator Data'!I51="x","x",IF('Crisis Indicator Data'!I51=0,0,IF(LOG('Crisis Indicator Data'!I51)&lt;S$4,0,IF(LOG('Crisis Indicator Data'!I51)&gt;S$3,5,ROUND(5-(S$3-LOG('Crisis Indicator Data'!I51))/(S$3-S$4)*5,1)))))</f>
        <v>4.5</v>
      </c>
      <c r="T54" s="143">
        <f>IF('Crisis Indicator Data'!H51="x","x",IF('Crisis Indicator Data'!I51="x","x",'Crisis Indicator Data'!I51/'Crisis Indicator Data'!H51))</f>
        <v>0.81499999999999995</v>
      </c>
      <c r="U54" s="234">
        <f t="shared" si="20"/>
        <v>5</v>
      </c>
      <c r="V54" s="234">
        <f t="shared" si="21"/>
        <v>4.8</v>
      </c>
      <c r="W54" s="234">
        <f>IF('Crisis Indicator Data'!L51="x","x",IF('Crisis Indicator Data'!L51=0,0,IF(LOG('Crisis Indicator Data'!L51)&lt;W$4,0,IF(LOG('Crisis Indicator Data'!L51)&gt;W$3,5,ROUND(5-(W$3-LOG('Crisis Indicator Data'!L51))/(W$3-W$4)*5,1)))))</f>
        <v>4</v>
      </c>
      <c r="X54" s="241">
        <f>IF(OR('Crisis Indicator Data'!L51="x",'Crisis Indicator Data'!H51="x"),"x",'Crisis Indicator Data'!L51/'Crisis Indicator Data'!H51)</f>
        <v>3.5E-4</v>
      </c>
      <c r="Y54" s="234">
        <f t="shared" si="22"/>
        <v>5</v>
      </c>
      <c r="Z54" s="234">
        <f t="shared" si="23"/>
        <v>4.5</v>
      </c>
      <c r="AA54" s="234">
        <f t="shared" si="24"/>
        <v>4.7</v>
      </c>
      <c r="AB54" s="242">
        <f t="shared" si="25"/>
        <v>3.7</v>
      </c>
    </row>
    <row r="55" spans="1:28" s="210" customFormat="1" x14ac:dyDescent="0.35">
      <c r="A55" s="148" t="str">
        <f>'Crisis Indicator Data'!A52</f>
        <v>Mixed migration flows in Libya</v>
      </c>
      <c r="B55" s="149" t="str">
        <f>'Crisis Indicator Data'!B52</f>
        <v>International displacement</v>
      </c>
      <c r="C55" s="149" t="str">
        <f>'Crisis Indicator Data'!C52</f>
        <v>LBY002</v>
      </c>
      <c r="D55" s="149" t="str">
        <f>'Crisis Indicator Data'!D52</f>
        <v>Libya</v>
      </c>
      <c r="E55" s="150" t="str">
        <f>'Crisis Indicator Data'!E52</f>
        <v>LBY</v>
      </c>
      <c r="F55" s="240">
        <f>IF('Crisis Indicator Data'!F52="x","x",IF(LOG('Crisis Indicator Data'!F52)&lt;F$4,0,IF(LOG('Crisis Indicator Data'!F52)&gt;F$3,5,ROUND(5-(F$3-LOG('Crisis Indicator Data'!F52))/(F$3-F$4)*5,1))))</f>
        <v>5</v>
      </c>
      <c r="G55" s="144">
        <f>IF('Crisis Indicator Data'!F52="x","x",IF(B55="Regional crisis",('Crisis Indicator Data'!F52/VLOOKUP('Impact of the crisis'!$C55,'Regional Crises'!$B$1:$R$66,4,FALSE)),'Crisis Indicator Data'!F52/VLOOKUP('Impact of the crisis'!$E55,'Country Indicator Data'!$B$4:$P$194,15,FALSE)))</f>
        <v>1</v>
      </c>
      <c r="H55" s="234">
        <f t="shared" si="13"/>
        <v>5</v>
      </c>
      <c r="I55" s="234">
        <f t="shared" si="14"/>
        <v>5</v>
      </c>
      <c r="J55" s="234">
        <f>IF('Crisis Indicator Data'!G52="x","x",IF(LOG('Crisis Indicator Data'!G52)&lt;J$4,0,IF(LOG('Crisis Indicator Data'!G52)&gt;J$3,5,ROUND(5-(J$3-LOG('Crisis Indicator Data'!G52))/(J$3-J$4)*5,1))))</f>
        <v>2.9</v>
      </c>
      <c r="K55" s="144">
        <f>IF('Crisis Indicator Data'!G52="x","x",IF(B55="Regional crisis",('Crisis Indicator Data'!G52/VLOOKUP('Impact of the crisis'!$C55,'Regional Crises'!$B$1:$R$66,5,FALSE)),'Crisis Indicator Data'!G52/VLOOKUP('Impact of the crisis'!$E55,'Country Indicator Data'!$B$4:$P$194,14,FALSE)))</f>
        <v>1</v>
      </c>
      <c r="L55" s="234">
        <f t="shared" si="15"/>
        <v>5</v>
      </c>
      <c r="M55" s="234">
        <f t="shared" si="16"/>
        <v>3.95</v>
      </c>
      <c r="N55" s="234">
        <f t="shared" si="17"/>
        <v>4.5999999999999996</v>
      </c>
      <c r="O55" s="234">
        <f>IF('Crisis Indicator Data'!H52="x","x",IF('Crisis Indicator Data'!H52=0,0,IF(LOG('Crisis Indicator Data'!H52)&lt;O$4,0,IF(LOG('Crisis Indicator Data'!H52)&gt;O$3,5,ROUND(5-(O$3-LOG('Crisis Indicator Data'!H52))/(O$3-O$4)*5,1)))))</f>
        <v>2.1</v>
      </c>
      <c r="P55" s="143">
        <f>IF('Crisis Indicator Data'!H52="x","x",'Crisis Indicator Data'!H52/'Crisis Indicator Data'!G52)</f>
        <v>7.7837837837837834E-2</v>
      </c>
      <c r="Q55" s="234">
        <f t="shared" si="18"/>
        <v>0.3</v>
      </c>
      <c r="R55" s="234">
        <f t="shared" si="19"/>
        <v>1.2</v>
      </c>
      <c r="S55" s="234">
        <f>IF('Crisis Indicator Data'!I52="x","x",IF('Crisis Indicator Data'!I52=0,0,IF(LOG('Crisis Indicator Data'!I52)&lt;S$4,0,IF(LOG('Crisis Indicator Data'!I52)&gt;S$3,5,ROUND(5-(S$3-LOG('Crisis Indicator Data'!I52))/(S$3-S$4)*5,1)))))</f>
        <v>3.9</v>
      </c>
      <c r="T55" s="143">
        <f>IF('Crisis Indicator Data'!H52="x","x",IF('Crisis Indicator Data'!I52="x","x",'Crisis Indicator Data'!I52/'Crisis Indicator Data'!H52))</f>
        <v>1</v>
      </c>
      <c r="U55" s="234">
        <f t="shared" si="20"/>
        <v>5</v>
      </c>
      <c r="V55" s="234">
        <f t="shared" si="21"/>
        <v>4.5</v>
      </c>
      <c r="W55" s="234">
        <f>IF('Crisis Indicator Data'!L52="x","x",IF('Crisis Indicator Data'!L52=0,0,IF(LOG('Crisis Indicator Data'!L52)&lt;W$4,0,IF(LOG('Crisis Indicator Data'!L52)&gt;W$3,5,ROUND(5-(W$3-LOG('Crisis Indicator Data'!L52))/(W$3-W$4)*5,1)))))</f>
        <v>4</v>
      </c>
      <c r="X55" s="241">
        <f>IF(OR('Crisis Indicator Data'!L52="x",'Crisis Indicator Data'!H52="x"),"x",'Crisis Indicator Data'!L52/'Crisis Indicator Data'!H52)</f>
        <v>1.0486111111111111E-3</v>
      </c>
      <c r="Y55" s="234">
        <f t="shared" si="22"/>
        <v>5</v>
      </c>
      <c r="Z55" s="234">
        <f t="shared" si="23"/>
        <v>4.5</v>
      </c>
      <c r="AA55" s="234">
        <f t="shared" si="24"/>
        <v>4.5</v>
      </c>
      <c r="AB55" s="242">
        <f t="shared" si="25"/>
        <v>3.3</v>
      </c>
    </row>
    <row r="56" spans="1:28" s="210" customFormat="1" x14ac:dyDescent="0.35">
      <c r="A56" s="148" t="str">
        <f>'Crisis Indicator Data'!A53</f>
        <v>Drought in Lesotho</v>
      </c>
      <c r="B56" s="149" t="str">
        <f>'Crisis Indicator Data'!B53</f>
        <v>Drought</v>
      </c>
      <c r="C56" s="149" t="str">
        <f>'Crisis Indicator Data'!C53</f>
        <v>LSO002</v>
      </c>
      <c r="D56" s="149" t="str">
        <f>'Crisis Indicator Data'!D53</f>
        <v>Lesotho</v>
      </c>
      <c r="E56" s="150" t="str">
        <f>'Crisis Indicator Data'!E53</f>
        <v>LSO</v>
      </c>
      <c r="F56" s="240">
        <f>IF('Crisis Indicator Data'!F53="x","x",IF(LOG('Crisis Indicator Data'!F53)&lt;F$4,0,IF(LOG('Crisis Indicator Data'!F53)&gt;F$3,5,ROUND(5-(F$3-LOG('Crisis Indicator Data'!F53))/(F$3-F$4)*5,1))))</f>
        <v>2.5</v>
      </c>
      <c r="G56" s="144">
        <f>IF('Crisis Indicator Data'!F53="x","x",IF(B56="Regional crisis",('Crisis Indicator Data'!F53/VLOOKUP('Impact of the crisis'!$C56,'Regional Crises'!$B$1:$R$66,4,FALSE)),'Crisis Indicator Data'!F53/VLOOKUP('Impact of the crisis'!$E56,'Country Indicator Data'!$B$4:$P$194,15,FALSE)))</f>
        <v>1.0013175230566536</v>
      </c>
      <c r="H56" s="234">
        <f t="shared" si="13"/>
        <v>5</v>
      </c>
      <c r="I56" s="234">
        <f t="shared" si="14"/>
        <v>3.75</v>
      </c>
      <c r="J56" s="234">
        <f>IF('Crisis Indicator Data'!G53="x","x",IF(LOG('Crisis Indicator Data'!G53)&lt;J$4,0,IF(LOG('Crisis Indicator Data'!G53)&gt;J$3,5,ROUND(5-(J$3-LOG('Crisis Indicator Data'!G53))/(J$3-J$4)*5,1))))</f>
        <v>0.6</v>
      </c>
      <c r="K56" s="144">
        <f>IF('Crisis Indicator Data'!G53="x","x",IF(B56="Regional crisis",('Crisis Indicator Data'!G53/VLOOKUP('Impact of the crisis'!$C56,'Regional Crises'!$B$1:$R$66,5,FALSE)),'Crisis Indicator Data'!G53/VLOOKUP('Impact of the crisis'!$E56,'Country Indicator Data'!$B$4:$P$194,14,FALSE)))</f>
        <v>0.73021403683424591</v>
      </c>
      <c r="L56" s="234">
        <f t="shared" si="15"/>
        <v>3.6</v>
      </c>
      <c r="M56" s="234">
        <f t="shared" si="16"/>
        <v>2.1</v>
      </c>
      <c r="N56" s="234">
        <f t="shared" si="17"/>
        <v>3</v>
      </c>
      <c r="O56" s="234">
        <f>IF('Crisis Indicator Data'!H53="x","x",IF('Crisis Indicator Data'!H53=0,0,IF(LOG('Crisis Indicator Data'!H53)&lt;O$4,0,IF(LOG('Crisis Indicator Data'!H53)&gt;O$3,5,ROUND(5-(O$3-LOG('Crisis Indicator Data'!H53))/(O$3-O$4)*5,1)))))</f>
        <v>2.5</v>
      </c>
      <c r="P56" s="143">
        <f>IF('Crisis Indicator Data'!H53="x","x",'Crisis Indicator Data'!H53/'Crisis Indicator Data'!G53)</f>
        <v>0.7239263803680982</v>
      </c>
      <c r="Q56" s="234">
        <f t="shared" si="18"/>
        <v>3.6</v>
      </c>
      <c r="R56" s="234">
        <f t="shared" si="19"/>
        <v>3.05</v>
      </c>
      <c r="S56" s="234" t="str">
        <f>IF('Crisis Indicator Data'!I53="x","x",IF('Crisis Indicator Data'!I53=0,0,IF(LOG('Crisis Indicator Data'!I53)&lt;S$4,0,IF(LOG('Crisis Indicator Data'!I53)&gt;S$3,5,ROUND(5-(S$3-LOG('Crisis Indicator Data'!I53))/(S$3-S$4)*5,1)))))</f>
        <v>x</v>
      </c>
      <c r="T56" s="143" t="str">
        <f>IF('Crisis Indicator Data'!H53="x","x",IF('Crisis Indicator Data'!I53="x","x",'Crisis Indicator Data'!I53/'Crisis Indicator Data'!H53))</f>
        <v>x</v>
      </c>
      <c r="U56" s="234" t="str">
        <f t="shared" si="20"/>
        <v>x</v>
      </c>
      <c r="V56" s="234" t="str">
        <f t="shared" si="21"/>
        <v>x</v>
      </c>
      <c r="W56" s="234">
        <f>IF('Crisis Indicator Data'!L53="x","x",IF('Crisis Indicator Data'!L53=0,0,IF(LOG('Crisis Indicator Data'!L53)&lt;W$4,0,IF(LOG('Crisis Indicator Data'!L53)&gt;W$3,5,ROUND(5-(W$3-LOG('Crisis Indicator Data'!L53))/(W$3-W$4)*5,1)))))</f>
        <v>0</v>
      </c>
      <c r="X56" s="241">
        <f>IF(OR('Crisis Indicator Data'!L53="x",'Crisis Indicator Data'!H53="x"),"x",'Crisis Indicator Data'!L53/'Crisis Indicator Data'!H53)</f>
        <v>0</v>
      </c>
      <c r="Y56" s="234">
        <f t="shared" si="22"/>
        <v>0</v>
      </c>
      <c r="Z56" s="234">
        <f t="shared" si="23"/>
        <v>0</v>
      </c>
      <c r="AA56" s="234">
        <f t="shared" si="24"/>
        <v>0</v>
      </c>
      <c r="AB56" s="242">
        <f t="shared" si="25"/>
        <v>1.8</v>
      </c>
    </row>
    <row r="57" spans="1:28" s="210" customFormat="1" x14ac:dyDescent="0.35">
      <c r="A57" s="148" t="str">
        <f>'Crisis Indicator Data'!A54</f>
        <v>Mixed migration flows in Morocco</v>
      </c>
      <c r="B57" s="149" t="str">
        <f>'Crisis Indicator Data'!B54</f>
        <v>International displacement</v>
      </c>
      <c r="C57" s="149" t="str">
        <f>'Crisis Indicator Data'!C54</f>
        <v>MAR002</v>
      </c>
      <c r="D57" s="149" t="str">
        <f>'Crisis Indicator Data'!D54</f>
        <v>Morocco</v>
      </c>
      <c r="E57" s="150" t="str">
        <f>'Crisis Indicator Data'!E54</f>
        <v>MAR</v>
      </c>
      <c r="F57" s="240">
        <f>IF('Crisis Indicator Data'!F54="x","x",IF(LOG('Crisis Indicator Data'!F54)&lt;F$4,0,IF(LOG('Crisis Indicator Data'!F54)&gt;F$3,5,ROUND(5-(F$3-LOG('Crisis Indicator Data'!F54))/(F$3-F$4)*5,1))))</f>
        <v>4.4000000000000004</v>
      </c>
      <c r="G57" s="144">
        <f>IF('Crisis Indicator Data'!F54="x","x",IF(B57="Regional crisis",('Crisis Indicator Data'!F54/VLOOKUP('Impact of the crisis'!$C57,'Regional Crises'!$B$1:$R$66,4,FALSE)),'Crisis Indicator Data'!F54/VLOOKUP('Impact of the crisis'!$E57,'Country Indicator Data'!$B$4:$P$194,15,FALSE)))</f>
        <v>1</v>
      </c>
      <c r="H57" s="234">
        <f t="shared" si="13"/>
        <v>5</v>
      </c>
      <c r="I57" s="234">
        <f t="shared" si="14"/>
        <v>4.7</v>
      </c>
      <c r="J57" s="234">
        <f>IF('Crisis Indicator Data'!G54="x","x",IF(LOG('Crisis Indicator Data'!G54)&lt;J$4,0,IF(LOG('Crisis Indicator Data'!G54)&gt;J$3,5,ROUND(5-(J$3-LOG('Crisis Indicator Data'!G54))/(J$3-J$4)*5,1))))</f>
        <v>5</v>
      </c>
      <c r="K57" s="144">
        <f>IF('Crisis Indicator Data'!G54="x","x",IF(B57="Regional crisis",('Crisis Indicator Data'!G54/VLOOKUP('Impact of the crisis'!$C57,'Regional Crises'!$B$1:$R$66,5,FALSE)),'Crisis Indicator Data'!G54/VLOOKUP('Impact of the crisis'!$E57,'Country Indicator Data'!$B$4:$P$194,14,FALSE)))</f>
        <v>0.97573481026540909</v>
      </c>
      <c r="L57" s="234">
        <f t="shared" si="15"/>
        <v>4.9000000000000004</v>
      </c>
      <c r="M57" s="234">
        <f t="shared" si="16"/>
        <v>4.95</v>
      </c>
      <c r="N57" s="234">
        <f t="shared" si="17"/>
        <v>4.8</v>
      </c>
      <c r="O57" s="234" t="str">
        <f>IF('Crisis Indicator Data'!H54="x","x",IF('Crisis Indicator Data'!H54=0,0,IF(LOG('Crisis Indicator Data'!H54)&lt;O$4,0,IF(LOG('Crisis Indicator Data'!H54)&gt;O$3,5,ROUND(5-(O$3-LOG('Crisis Indicator Data'!H54))/(O$3-O$4)*5,1)))))</f>
        <v>x</v>
      </c>
      <c r="P57" s="143" t="str">
        <f>IF('Crisis Indicator Data'!H54="x","x",'Crisis Indicator Data'!H54/'Crisis Indicator Data'!G54)</f>
        <v>x</v>
      </c>
      <c r="Q57" s="234" t="str">
        <f t="shared" si="18"/>
        <v>x</v>
      </c>
      <c r="R57" s="234" t="str">
        <f t="shared" si="19"/>
        <v>x</v>
      </c>
      <c r="S57" s="234" t="str">
        <f>IF('Crisis Indicator Data'!I54="x","x",IF('Crisis Indicator Data'!I54=0,0,IF(LOG('Crisis Indicator Data'!I54)&lt;S$4,0,IF(LOG('Crisis Indicator Data'!I54)&gt;S$3,5,ROUND(5-(S$3-LOG('Crisis Indicator Data'!I54))/(S$3-S$4)*5,1)))))</f>
        <v>x</v>
      </c>
      <c r="T57" s="143" t="str">
        <f>IF('Crisis Indicator Data'!H54="x","x",IF('Crisis Indicator Data'!I54="x","x",'Crisis Indicator Data'!I54/'Crisis Indicator Data'!H54))</f>
        <v>x</v>
      </c>
      <c r="U57" s="234" t="str">
        <f t="shared" si="20"/>
        <v>x</v>
      </c>
      <c r="V57" s="234" t="str">
        <f t="shared" si="21"/>
        <v>x</v>
      </c>
      <c r="W57" s="234">
        <f>IF('Crisis Indicator Data'!L54="x","x",IF('Crisis Indicator Data'!L54=0,0,IF(LOG('Crisis Indicator Data'!L54)&lt;W$4,0,IF(LOG('Crisis Indicator Data'!L54)&gt;W$3,5,ROUND(5-(W$3-LOG('Crisis Indicator Data'!L54))/(W$3-W$4)*5,1)))))</f>
        <v>3</v>
      </c>
      <c r="X57" s="241" t="str">
        <f>IF(OR('Crisis Indicator Data'!L54="x",'Crisis Indicator Data'!H54="x"),"x",'Crisis Indicator Data'!L54/'Crisis Indicator Data'!H54)</f>
        <v>x</v>
      </c>
      <c r="Y57" s="234" t="str">
        <f t="shared" si="22"/>
        <v>x</v>
      </c>
      <c r="Z57" s="234">
        <f t="shared" si="23"/>
        <v>3</v>
      </c>
      <c r="AA57" s="234">
        <f t="shared" si="24"/>
        <v>3</v>
      </c>
      <c r="AB57" s="242">
        <f t="shared" si="25"/>
        <v>3</v>
      </c>
    </row>
    <row r="58" spans="1:28" s="210" customFormat="1" x14ac:dyDescent="0.35">
      <c r="A58" s="148" t="str">
        <f>'Crisis Indicator Data'!A55</f>
        <v>Drought in Madagascar</v>
      </c>
      <c r="B58" s="149" t="str">
        <f>'Crisis Indicator Data'!B55</f>
        <v>Drought</v>
      </c>
      <c r="C58" s="149" t="str">
        <f>'Crisis Indicator Data'!C55</f>
        <v>MDG002</v>
      </c>
      <c r="D58" s="149" t="str">
        <f>'Crisis Indicator Data'!D55</f>
        <v>Madagascar</v>
      </c>
      <c r="E58" s="150" t="str">
        <f>'Crisis Indicator Data'!E55</f>
        <v>MDG</v>
      </c>
      <c r="F58" s="240">
        <f>IF('Crisis Indicator Data'!F55="x","x",IF(LOG('Crisis Indicator Data'!F55)&lt;F$4,0,IF(LOG('Crisis Indicator Data'!F55)&gt;F$3,5,ROUND(5-(F$3-LOG('Crisis Indicator Data'!F55))/(F$3-F$4)*5,1))))</f>
        <v>3.2</v>
      </c>
      <c r="G58" s="144">
        <f>IF('Crisis Indicator Data'!F55="x","x",IF(B58="Regional crisis",('Crisis Indicator Data'!F55/VLOOKUP('Impact of the crisis'!$C58,'Regional Crises'!$B$1:$R$66,4,FALSE)),'Crisis Indicator Data'!F55/VLOOKUP('Impact of the crisis'!$E58,'Country Indicator Data'!$B$4:$P$194,15,FALSE)))</f>
        <v>0.14088518391199725</v>
      </c>
      <c r="H58" s="234">
        <f t="shared" si="13"/>
        <v>0.6</v>
      </c>
      <c r="I58" s="234">
        <f t="shared" si="14"/>
        <v>1.9000000000000001</v>
      </c>
      <c r="J58" s="234">
        <f>IF('Crisis Indicator Data'!G55="x","x",IF(LOG('Crisis Indicator Data'!G55)&lt;J$4,0,IF(LOG('Crisis Indicator Data'!G55)&gt;J$3,5,ROUND(5-(J$3-LOG('Crisis Indicator Data'!G55))/(J$3-J$4)*5,1))))</f>
        <v>2</v>
      </c>
      <c r="K58" s="144">
        <f>IF('Crisis Indicator Data'!G55="x","x",IF(B58="Regional crisis",('Crisis Indicator Data'!G55/VLOOKUP('Impact of the crisis'!$C58,'Regional Crises'!$B$1:$R$66,5,FALSE)),'Crisis Indicator Data'!G55/VLOOKUP('Impact of the crisis'!$E58,'Country Indicator Data'!$B$4:$P$194,14,FALSE)))</f>
        <v>0.15221962616822429</v>
      </c>
      <c r="L58" s="234">
        <f t="shared" si="15"/>
        <v>0.7</v>
      </c>
      <c r="M58" s="234">
        <f t="shared" si="16"/>
        <v>1.35</v>
      </c>
      <c r="N58" s="234">
        <f t="shared" si="17"/>
        <v>1.6</v>
      </c>
      <c r="O58" s="234">
        <f>IF('Crisis Indicator Data'!H55="x","x",IF('Crisis Indicator Data'!H55=0,0,IF(LOG('Crisis Indicator Data'!H55)&lt;O$4,0,IF(LOG('Crisis Indicator Data'!H55)&gt;O$3,5,ROUND(5-(O$3-LOG('Crisis Indicator Data'!H55))/(O$3-O$4)*5,1)))))</f>
        <v>3.3</v>
      </c>
      <c r="P58" s="143">
        <f>IF('Crisis Indicator Data'!H55="x","x",'Crisis Indicator Data'!H55/'Crisis Indicator Data'!G55)</f>
        <v>0.75901765157329237</v>
      </c>
      <c r="Q58" s="234">
        <f t="shared" si="18"/>
        <v>3.8</v>
      </c>
      <c r="R58" s="234">
        <f t="shared" si="19"/>
        <v>3.55</v>
      </c>
      <c r="S58" s="234" t="str">
        <f>IF('Crisis Indicator Data'!I55="x","x",IF('Crisis Indicator Data'!I55=0,0,IF(LOG('Crisis Indicator Data'!I55)&lt;S$4,0,IF(LOG('Crisis Indicator Data'!I55)&gt;S$3,5,ROUND(5-(S$3-LOG('Crisis Indicator Data'!I55))/(S$3-S$4)*5,1)))))</f>
        <v>x</v>
      </c>
      <c r="T58" s="143" t="str">
        <f>IF('Crisis Indicator Data'!H55="x","x",IF('Crisis Indicator Data'!I55="x","x",'Crisis Indicator Data'!I55/'Crisis Indicator Data'!H55))</f>
        <v>x</v>
      </c>
      <c r="U58" s="234" t="str">
        <f t="shared" si="20"/>
        <v>x</v>
      </c>
      <c r="V58" s="234" t="str">
        <f t="shared" si="21"/>
        <v>x</v>
      </c>
      <c r="W58" s="234" t="str">
        <f>IF('Crisis Indicator Data'!L55="x","x",IF('Crisis Indicator Data'!L55=0,0,IF(LOG('Crisis Indicator Data'!L55)&lt;W$4,0,IF(LOG('Crisis Indicator Data'!L55)&gt;W$3,5,ROUND(5-(W$3-LOG('Crisis Indicator Data'!L55))/(W$3-W$4)*5,1)))))</f>
        <v>x</v>
      </c>
      <c r="X58" s="241" t="str">
        <f>IF(OR('Crisis Indicator Data'!L55="x",'Crisis Indicator Data'!H55="x"),"x",'Crisis Indicator Data'!L55/'Crisis Indicator Data'!H55)</f>
        <v>x</v>
      </c>
      <c r="Y58" s="234" t="str">
        <f t="shared" si="22"/>
        <v>x</v>
      </c>
      <c r="Z58" s="234" t="str">
        <f t="shared" si="23"/>
        <v>x</v>
      </c>
      <c r="AA58" s="234" t="str">
        <f t="shared" si="24"/>
        <v>x</v>
      </c>
      <c r="AB58" s="242">
        <f t="shared" si="25"/>
        <v>3.55</v>
      </c>
    </row>
    <row r="59" spans="1:28" s="210" customFormat="1" x14ac:dyDescent="0.35">
      <c r="A59" s="148" t="str">
        <f>'Crisis Indicator Data'!A56</f>
        <v>Multiple crisis in Mexico</v>
      </c>
      <c r="B59" s="149" t="str">
        <f>'Crisis Indicator Data'!B56</f>
        <v>Multiple crises country</v>
      </c>
      <c r="C59" s="149" t="str">
        <f>'Crisis Indicator Data'!C56</f>
        <v>MEX001</v>
      </c>
      <c r="D59" s="149" t="str">
        <f>'Crisis Indicator Data'!D56</f>
        <v>Mexico</v>
      </c>
      <c r="E59" s="150" t="str">
        <f>'Crisis Indicator Data'!E56</f>
        <v>MEX</v>
      </c>
      <c r="F59" s="240">
        <f>IF('Crisis Indicator Data'!F56="x","x",IF(LOG('Crisis Indicator Data'!F56)&lt;F$4,0,IF(LOG('Crisis Indicator Data'!F56)&gt;F$3,5,ROUND(5-(F$3-LOG('Crisis Indicator Data'!F56))/(F$3-F$4)*5,1))))</f>
        <v>5</v>
      </c>
      <c r="G59" s="144">
        <f>IF('Crisis Indicator Data'!F56="x","x",IF(B59="Regional crisis",('Crisis Indicator Data'!F56/VLOOKUP('Impact of the crisis'!$C59,'Regional Crises'!$B$1:$R$66,4,FALSE)),'Crisis Indicator Data'!F56/VLOOKUP('Impact of the crisis'!$E59,'Country Indicator Data'!$B$4:$P$194,15,FALSE)))</f>
        <v>0.84131844954859947</v>
      </c>
      <c r="H59" s="234">
        <f t="shared" si="13"/>
        <v>4.2</v>
      </c>
      <c r="I59" s="234">
        <f t="shared" si="14"/>
        <v>4.5999999999999996</v>
      </c>
      <c r="J59" s="234">
        <f>IF('Crisis Indicator Data'!G56="x","x",IF(LOG('Crisis Indicator Data'!G56)&lt;J$4,0,IF(LOG('Crisis Indicator Data'!G56)&gt;J$3,5,ROUND(5-(J$3-LOG('Crisis Indicator Data'!G56))/(J$3-J$4)*5,1))))</f>
        <v>5</v>
      </c>
      <c r="K59" s="144">
        <f>IF('Crisis Indicator Data'!G56="x","x",IF(B59="Regional crisis",('Crisis Indicator Data'!G56/VLOOKUP('Impact of the crisis'!$C59,'Regional Crises'!$B$1:$R$66,5,FALSE)),'Crisis Indicator Data'!G56/VLOOKUP('Impact of the crisis'!$E59,'Country Indicator Data'!$B$4:$P$194,14,FALSE)))</f>
        <v>0.80498386236213038</v>
      </c>
      <c r="L59" s="234">
        <f t="shared" si="15"/>
        <v>4</v>
      </c>
      <c r="M59" s="234">
        <f t="shared" si="16"/>
        <v>4.5</v>
      </c>
      <c r="N59" s="234">
        <f t="shared" si="17"/>
        <v>4.5999999999999996</v>
      </c>
      <c r="O59" s="234" t="str">
        <f>IF('Crisis Indicator Data'!H56="x","x",IF('Crisis Indicator Data'!H56=0,0,IF(LOG('Crisis Indicator Data'!H56)&lt;O$4,0,IF(LOG('Crisis Indicator Data'!H56)&gt;O$3,5,ROUND(5-(O$3-LOG('Crisis Indicator Data'!H56))/(O$3-O$4)*5,1)))))</f>
        <v>x</v>
      </c>
      <c r="P59" s="143" t="str">
        <f>IF('Crisis Indicator Data'!H56="x","x",'Crisis Indicator Data'!H56/'Crisis Indicator Data'!G56)</f>
        <v>x</v>
      </c>
      <c r="Q59" s="234" t="str">
        <f t="shared" si="18"/>
        <v>x</v>
      </c>
      <c r="R59" s="234" t="str">
        <f t="shared" si="19"/>
        <v>x</v>
      </c>
      <c r="S59" s="234">
        <f>IF('Crisis Indicator Data'!I56="x","x",IF('Crisis Indicator Data'!I56=0,0,IF(LOG('Crisis Indicator Data'!I56)&lt;S$4,0,IF(LOG('Crisis Indicator Data'!I56)&gt;S$3,5,ROUND(5-(S$3-LOG('Crisis Indicator Data'!I56))/(S$3-S$4)*5,1)))))</f>
        <v>4</v>
      </c>
      <c r="T59" s="143" t="str">
        <f>IF('Crisis Indicator Data'!H56="x","x",IF('Crisis Indicator Data'!I56="x","x",'Crisis Indicator Data'!I56/'Crisis Indicator Data'!H56))</f>
        <v>x</v>
      </c>
      <c r="U59" s="234" t="str">
        <f t="shared" si="20"/>
        <v>x</v>
      </c>
      <c r="V59" s="234">
        <f t="shared" si="21"/>
        <v>4</v>
      </c>
      <c r="W59" s="234">
        <f>IF('Crisis Indicator Data'!L56="x","x",IF('Crisis Indicator Data'!L56=0,0,IF(LOG('Crisis Indicator Data'!L56)&lt;W$4,0,IF(LOG('Crisis Indicator Data'!L56)&gt;W$3,5,ROUND(5-(W$3-LOG('Crisis Indicator Data'!L56))/(W$3-W$4)*5,1)))))</f>
        <v>5</v>
      </c>
      <c r="X59" s="241" t="str">
        <f>IF(OR('Crisis Indicator Data'!L56="x",'Crisis Indicator Data'!H56="x"),"x",'Crisis Indicator Data'!L56/'Crisis Indicator Data'!H56)</f>
        <v>x</v>
      </c>
      <c r="Y59" s="234" t="str">
        <f t="shared" si="22"/>
        <v>x</v>
      </c>
      <c r="Z59" s="234">
        <f t="shared" si="23"/>
        <v>5</v>
      </c>
      <c r="AA59" s="234">
        <f t="shared" si="24"/>
        <v>4.5999999999999996</v>
      </c>
      <c r="AB59" s="242">
        <f t="shared" si="25"/>
        <v>4.5999999999999996</v>
      </c>
    </row>
    <row r="60" spans="1:28" s="210" customFormat="1" x14ac:dyDescent="0.35">
      <c r="A60" s="148" t="str">
        <f>'Crisis Indicator Data'!A57</f>
        <v>Criminal Violence in Mexico</v>
      </c>
      <c r="B60" s="149" t="str">
        <f>'Crisis Indicator Data'!B57</f>
        <v>Other type of violence</v>
      </c>
      <c r="C60" s="149" t="str">
        <f>'Crisis Indicator Data'!C57</f>
        <v>MEX002</v>
      </c>
      <c r="D60" s="149" t="str">
        <f>'Crisis Indicator Data'!D57</f>
        <v>Mexico</v>
      </c>
      <c r="E60" s="150" t="str">
        <f>'Crisis Indicator Data'!E57</f>
        <v>MEX</v>
      </c>
      <c r="F60" s="240">
        <f>IF('Crisis Indicator Data'!F57="x","x",IF(LOG('Crisis Indicator Data'!F57)&lt;F$4,0,IF(LOG('Crisis Indicator Data'!F57)&gt;F$3,5,ROUND(5-(F$3-LOG('Crisis Indicator Data'!F57))/(F$3-F$4)*5,1))))</f>
        <v>5</v>
      </c>
      <c r="G60" s="144">
        <f>IF('Crisis Indicator Data'!F57="x","x",IF(B60="Regional crisis",('Crisis Indicator Data'!F57/VLOOKUP('Impact of the crisis'!$C60,'Regional Crises'!$B$1:$R$66,4,FALSE)),'Crisis Indicator Data'!F57/VLOOKUP('Impact of the crisis'!$E60,'Country Indicator Data'!$B$4:$P$194,15,FALSE)))</f>
        <v>0.55466138532369658</v>
      </c>
      <c r="H60" s="234">
        <f t="shared" si="13"/>
        <v>2.7</v>
      </c>
      <c r="I60" s="234">
        <f t="shared" si="14"/>
        <v>3.85</v>
      </c>
      <c r="J60" s="234">
        <f>IF('Crisis Indicator Data'!G57="x","x",IF(LOG('Crisis Indicator Data'!G57)&lt;J$4,0,IF(LOG('Crisis Indicator Data'!G57)&gt;J$3,5,ROUND(5-(J$3-LOG('Crisis Indicator Data'!G57))/(J$3-J$4)*5,1))))</f>
        <v>5</v>
      </c>
      <c r="K60" s="144">
        <f>IF('Crisis Indicator Data'!G57="x","x",IF(B60="Regional crisis",('Crisis Indicator Data'!G57/VLOOKUP('Impact of the crisis'!$C60,'Regional Crises'!$B$1:$R$66,5,FALSE)),'Crisis Indicator Data'!G57/VLOOKUP('Impact of the crisis'!$E60,'Country Indicator Data'!$B$4:$P$194,14,FALSE)))</f>
        <v>0.61247802394842954</v>
      </c>
      <c r="L60" s="234">
        <f t="shared" si="15"/>
        <v>3</v>
      </c>
      <c r="M60" s="234">
        <f t="shared" si="16"/>
        <v>4</v>
      </c>
      <c r="N60" s="234">
        <f t="shared" si="17"/>
        <v>3.9</v>
      </c>
      <c r="O60" s="234" t="str">
        <f>IF('Crisis Indicator Data'!H57="x","x",IF('Crisis Indicator Data'!H57=0,0,IF(LOG('Crisis Indicator Data'!H57)&lt;O$4,0,IF(LOG('Crisis Indicator Data'!H57)&gt;O$3,5,ROUND(5-(O$3-LOG('Crisis Indicator Data'!H57))/(O$3-O$4)*5,1)))))</f>
        <v>x</v>
      </c>
      <c r="P60" s="143" t="str">
        <f>IF('Crisis Indicator Data'!H57="x","x",'Crisis Indicator Data'!H57/'Crisis Indicator Data'!G57)</f>
        <v>x</v>
      </c>
      <c r="Q60" s="234" t="str">
        <f t="shared" si="18"/>
        <v>x</v>
      </c>
      <c r="R60" s="234" t="str">
        <f t="shared" si="19"/>
        <v>x</v>
      </c>
      <c r="S60" s="234">
        <f>IF('Crisis Indicator Data'!I57="x","x",IF('Crisis Indicator Data'!I57=0,0,IF(LOG('Crisis Indicator Data'!I57)&lt;S$4,0,IF(LOG('Crisis Indicator Data'!I57)&gt;S$3,5,ROUND(5-(S$3-LOG('Crisis Indicator Data'!I57))/(S$3-S$4)*5,1)))))</f>
        <v>3.6</v>
      </c>
      <c r="T60" s="143" t="str">
        <f>IF('Crisis Indicator Data'!H57="x","x",IF('Crisis Indicator Data'!I57="x","x",'Crisis Indicator Data'!I57/'Crisis Indicator Data'!H57))</f>
        <v>x</v>
      </c>
      <c r="U60" s="234" t="str">
        <f t="shared" si="20"/>
        <v>x</v>
      </c>
      <c r="V60" s="234">
        <f t="shared" si="21"/>
        <v>3.6</v>
      </c>
      <c r="W60" s="234">
        <f>IF('Crisis Indicator Data'!L57="x","x",IF('Crisis Indicator Data'!L57=0,0,IF(LOG('Crisis Indicator Data'!L57)&lt;W$4,0,IF(LOG('Crisis Indicator Data'!L57)&gt;W$3,5,ROUND(5-(W$3-LOG('Crisis Indicator Data'!L57))/(W$3-W$4)*5,1)))))</f>
        <v>5</v>
      </c>
      <c r="X60" s="241" t="str">
        <f>IF(OR('Crisis Indicator Data'!L57="x",'Crisis Indicator Data'!H57="x"),"x",'Crisis Indicator Data'!L57/'Crisis Indicator Data'!H57)</f>
        <v>x</v>
      </c>
      <c r="Y60" s="234" t="str">
        <f t="shared" si="22"/>
        <v>x</v>
      </c>
      <c r="Z60" s="234">
        <f t="shared" si="23"/>
        <v>5</v>
      </c>
      <c r="AA60" s="234">
        <f t="shared" si="24"/>
        <v>4.4000000000000004</v>
      </c>
      <c r="AB60" s="242">
        <f t="shared" si="25"/>
        <v>4.4000000000000004</v>
      </c>
    </row>
    <row r="61" spans="1:28" s="210" customFormat="1" x14ac:dyDescent="0.35">
      <c r="A61" s="148" t="str">
        <f>'Crisis Indicator Data'!A58</f>
        <v>Mixed Migration in Mexico</v>
      </c>
      <c r="B61" s="149" t="str">
        <f>'Crisis Indicator Data'!B58</f>
        <v>International displacement</v>
      </c>
      <c r="C61" s="149" t="str">
        <f>'Crisis Indicator Data'!C58</f>
        <v>MEX003</v>
      </c>
      <c r="D61" s="149" t="str">
        <f>'Crisis Indicator Data'!D58</f>
        <v>Mexico</v>
      </c>
      <c r="E61" s="150" t="str">
        <f>'Crisis Indicator Data'!E58</f>
        <v>MEX</v>
      </c>
      <c r="F61" s="240">
        <f>IF('Crisis Indicator Data'!F58="x","x",IF(LOG('Crisis Indicator Data'!F58)&lt;F$4,0,IF(LOG('Crisis Indicator Data'!F58)&gt;F$3,5,ROUND(5-(F$3-LOG('Crisis Indicator Data'!F58))/(F$3-F$4)*5,1))))</f>
        <v>5</v>
      </c>
      <c r="G61" s="144">
        <f>IF('Crisis Indicator Data'!F58="x","x",IF(B61="Regional crisis",('Crisis Indicator Data'!F58/VLOOKUP('Impact of the crisis'!$C61,'Regional Crises'!$B$1:$R$66,4,FALSE)),'Crisis Indicator Data'!F58/VLOOKUP('Impact of the crisis'!$E61,'Country Indicator Data'!$B$4:$P$194,15,FALSE)))</f>
        <v>0.73937395509143755</v>
      </c>
      <c r="H61" s="234">
        <f t="shared" si="13"/>
        <v>3.7</v>
      </c>
      <c r="I61" s="234">
        <f t="shared" si="14"/>
        <v>4.3499999999999996</v>
      </c>
      <c r="J61" s="234">
        <f>IF('Crisis Indicator Data'!G58="x","x",IF(LOG('Crisis Indicator Data'!G58)&lt;J$4,0,IF(LOG('Crisis Indicator Data'!G58)&gt;J$3,5,ROUND(5-(J$3-LOG('Crisis Indicator Data'!G58))/(J$3-J$4)*5,1))))</f>
        <v>5</v>
      </c>
      <c r="K61" s="144">
        <f>IF('Crisis Indicator Data'!G58="x","x",IF(B61="Regional crisis",('Crisis Indicator Data'!G58/VLOOKUP('Impact of the crisis'!$C61,'Regional Crises'!$B$1:$R$66,5,FALSE)),'Crisis Indicator Data'!G58/VLOOKUP('Impact of the crisis'!$E61,'Country Indicator Data'!$B$4:$P$194,14,FALSE)))</f>
        <v>0.61961532069728587</v>
      </c>
      <c r="L61" s="234">
        <f t="shared" si="15"/>
        <v>3.1</v>
      </c>
      <c r="M61" s="234">
        <f t="shared" si="16"/>
        <v>4.05</v>
      </c>
      <c r="N61" s="234">
        <f t="shared" si="17"/>
        <v>4.2</v>
      </c>
      <c r="O61" s="234">
        <f>IF('Crisis Indicator Data'!H58="x","x",IF('Crisis Indicator Data'!H58=0,0,IF(LOG('Crisis Indicator Data'!H58)&lt;O$4,0,IF(LOG('Crisis Indicator Data'!H58)&gt;O$3,5,ROUND(5-(O$3-LOG('Crisis Indicator Data'!H58))/(O$3-O$4)*5,1)))))</f>
        <v>1.6</v>
      </c>
      <c r="P61" s="143">
        <f>IF('Crisis Indicator Data'!H58="x","x",'Crisis Indicator Data'!H58/'Crisis Indicator Data'!G58)</f>
        <v>3.8819875776397515E-3</v>
      </c>
      <c r="Q61" s="234">
        <f t="shared" si="18"/>
        <v>0</v>
      </c>
      <c r="R61" s="234">
        <f t="shared" si="19"/>
        <v>0.8</v>
      </c>
      <c r="S61" s="234">
        <f>IF('Crisis Indicator Data'!I58="x","x",IF('Crisis Indicator Data'!I58=0,0,IF(LOG('Crisis Indicator Data'!I58)&lt;S$4,0,IF(LOG('Crisis Indicator Data'!I58)&gt;S$3,5,ROUND(5-(S$3-LOG('Crisis Indicator Data'!I58))/(S$3-S$4)*5,1)))))</f>
        <v>3.5</v>
      </c>
      <c r="T61" s="143">
        <f>IF('Crisis Indicator Data'!H58="x","x",IF('Crisis Indicator Data'!I58="x","x",'Crisis Indicator Data'!I58/'Crisis Indicator Data'!H58))</f>
        <v>1</v>
      </c>
      <c r="U61" s="234">
        <f t="shared" si="20"/>
        <v>5</v>
      </c>
      <c r="V61" s="234">
        <f t="shared" si="21"/>
        <v>4.3</v>
      </c>
      <c r="W61" s="234">
        <f>IF('Crisis Indicator Data'!L58="x","x",IF('Crisis Indicator Data'!L58=0,0,IF(LOG('Crisis Indicator Data'!L58)&lt;W$4,0,IF(LOG('Crisis Indicator Data'!L58)&gt;W$3,5,ROUND(5-(W$3-LOG('Crisis Indicator Data'!L58))/(W$3-W$4)*5,1)))))</f>
        <v>3.4</v>
      </c>
      <c r="X61" s="241">
        <f>IF(OR('Crisis Indicator Data'!L58="x",'Crisis Indicator Data'!H58="x"),"x",'Crisis Indicator Data'!L58/'Crisis Indicator Data'!H58)</f>
        <v>8.4727272727272733E-4</v>
      </c>
      <c r="Y61" s="234">
        <f t="shared" si="22"/>
        <v>5</v>
      </c>
      <c r="Z61" s="234">
        <f t="shared" si="23"/>
        <v>4.2</v>
      </c>
      <c r="AA61" s="234">
        <f t="shared" si="24"/>
        <v>4.3</v>
      </c>
      <c r="AB61" s="242">
        <f t="shared" si="25"/>
        <v>3</v>
      </c>
    </row>
    <row r="62" spans="1:28" s="210" customFormat="1" x14ac:dyDescent="0.35">
      <c r="A62" s="148" t="str">
        <f>'Crisis Indicator Data'!A59</f>
        <v>Complex crisis in Mali</v>
      </c>
      <c r="B62" s="149" t="str">
        <f>'Crisis Indicator Data'!B59</f>
        <v>Complex crisis</v>
      </c>
      <c r="C62" s="149" t="str">
        <f>'Crisis Indicator Data'!C59</f>
        <v>MLI001</v>
      </c>
      <c r="D62" s="149" t="str">
        <f>'Crisis Indicator Data'!D59</f>
        <v>Mali</v>
      </c>
      <c r="E62" s="150" t="str">
        <f>'Crisis Indicator Data'!E59</f>
        <v>MLI</v>
      </c>
      <c r="F62" s="240">
        <f>IF('Crisis Indicator Data'!F59="x","x",IF(LOG('Crisis Indicator Data'!F59)&lt;F$4,0,IF(LOG('Crisis Indicator Data'!F59)&gt;F$3,5,ROUND(5-(F$3-LOG('Crisis Indicator Data'!F59))/(F$3-F$4)*5,1))))</f>
        <v>5</v>
      </c>
      <c r="G62" s="144">
        <f>IF('Crisis Indicator Data'!F59="x","x",IF(B62="Regional crisis",('Crisis Indicator Data'!F59/VLOOKUP('Impact of the crisis'!$C62,'Regional Crises'!$B$1:$R$66,4,FALSE)),'Crisis Indicator Data'!F59/VLOOKUP('Impact of the crisis'!$E62,'Country Indicator Data'!$B$4:$P$194,15,FALSE)))</f>
        <v>1</v>
      </c>
      <c r="H62" s="234">
        <f t="shared" si="13"/>
        <v>5</v>
      </c>
      <c r="I62" s="234">
        <f t="shared" si="14"/>
        <v>5</v>
      </c>
      <c r="J62" s="234">
        <f>IF('Crisis Indicator Data'!G59="x","x",IF(LOG('Crisis Indicator Data'!G59)&lt;J$4,0,IF(LOG('Crisis Indicator Data'!G59)&gt;J$3,5,ROUND(5-(J$3-LOG('Crisis Indicator Data'!G59))/(J$3-J$4)*5,1))))</f>
        <v>4.4000000000000004</v>
      </c>
      <c r="K62" s="144">
        <f>IF('Crisis Indicator Data'!G59="x","x",IF(B62="Regional crisis",('Crisis Indicator Data'!G59/VLOOKUP('Impact of the crisis'!$C62,'Regional Crises'!$B$1:$R$66,5,FALSE)),'Crisis Indicator Data'!G59/VLOOKUP('Impact of the crisis'!$E62,'Country Indicator Data'!$B$4:$P$194,14,FALSE)))</f>
        <v>1</v>
      </c>
      <c r="L62" s="234">
        <f t="shared" si="15"/>
        <v>5</v>
      </c>
      <c r="M62" s="234">
        <f t="shared" si="16"/>
        <v>4.7</v>
      </c>
      <c r="N62" s="234">
        <f t="shared" si="17"/>
        <v>4.9000000000000004</v>
      </c>
      <c r="O62" s="234">
        <f>IF('Crisis Indicator Data'!H59="x","x",IF('Crisis Indicator Data'!H59=0,0,IF(LOG('Crisis Indicator Data'!H59)&lt;O$4,0,IF(LOG('Crisis Indicator Data'!H59)&gt;O$3,5,ROUND(5-(O$3-LOG('Crisis Indicator Data'!H59))/(O$3-O$4)*5,1)))))</f>
        <v>4.3</v>
      </c>
      <c r="P62" s="143">
        <f>IF('Crisis Indicator Data'!H59="x","x",'Crisis Indicator Data'!H59/'Crisis Indicator Data'!G59)</f>
        <v>0.57406136653269291</v>
      </c>
      <c r="Q62" s="234">
        <f t="shared" si="18"/>
        <v>2.8</v>
      </c>
      <c r="R62" s="234">
        <f t="shared" si="19"/>
        <v>3.55</v>
      </c>
      <c r="S62" s="234">
        <f>IF('Crisis Indicator Data'!I59="x","x",IF('Crisis Indicator Data'!I59=0,0,IF(LOG('Crisis Indicator Data'!I59)&lt;S$4,0,IF(LOG('Crisis Indicator Data'!I59)&gt;S$3,5,ROUND(5-(S$3-LOG('Crisis Indicator Data'!I59))/(S$3-S$4)*5,1)))))</f>
        <v>3.8</v>
      </c>
      <c r="T62" s="143">
        <f>IF('Crisis Indicator Data'!H59="x","x",IF('Crisis Indicator Data'!I59="x","x",'Crisis Indicator Data'!I59/'Crisis Indicator Data'!H59))</f>
        <v>4.0044398907103824E-2</v>
      </c>
      <c r="U62" s="234">
        <f t="shared" si="20"/>
        <v>1.3</v>
      </c>
      <c r="V62" s="234">
        <f t="shared" si="21"/>
        <v>2.6</v>
      </c>
      <c r="W62" s="234">
        <f>IF('Crisis Indicator Data'!L59="x","x",IF('Crisis Indicator Data'!L59=0,0,IF(LOG('Crisis Indicator Data'!L59)&lt;W$4,0,IF(LOG('Crisis Indicator Data'!L59)&gt;W$3,5,ROUND(5-(W$3-LOG('Crisis Indicator Data'!L59))/(W$3-W$4)*5,1)))))</f>
        <v>4.3</v>
      </c>
      <c r="X62" s="241">
        <f>IF(OR('Crisis Indicator Data'!L59="x",'Crisis Indicator Data'!H59="x"),"x",'Crisis Indicator Data'!L59/'Crisis Indicator Data'!H59)</f>
        <v>8.3162568306010935E-5</v>
      </c>
      <c r="Y62" s="234">
        <f t="shared" si="22"/>
        <v>4.2</v>
      </c>
      <c r="Z62" s="234">
        <f t="shared" si="23"/>
        <v>4.3</v>
      </c>
      <c r="AA62" s="234">
        <f t="shared" si="24"/>
        <v>3.6</v>
      </c>
      <c r="AB62" s="242">
        <f t="shared" si="25"/>
        <v>3.6</v>
      </c>
    </row>
    <row r="63" spans="1:28" s="210" customFormat="1" x14ac:dyDescent="0.35">
      <c r="A63" s="148" t="str">
        <f>'Crisis Indicator Data'!A60</f>
        <v>Multiple crises in Myanmar</v>
      </c>
      <c r="B63" s="149" t="str">
        <f>'Crisis Indicator Data'!B60</f>
        <v>Multiple crises country</v>
      </c>
      <c r="C63" s="149" t="str">
        <f>'Crisis Indicator Data'!C60</f>
        <v>MMR001</v>
      </c>
      <c r="D63" s="149" t="str">
        <f>'Crisis Indicator Data'!D60</f>
        <v>Myanmar</v>
      </c>
      <c r="E63" s="150" t="str">
        <f>'Crisis Indicator Data'!E60</f>
        <v>MMR</v>
      </c>
      <c r="F63" s="240">
        <f>IF('Crisis Indicator Data'!F60="x","x",IF(LOG('Crisis Indicator Data'!F60)&lt;F$4,0,IF(LOG('Crisis Indicator Data'!F60)&gt;F$3,5,ROUND(5-(F$3-LOG('Crisis Indicator Data'!F60))/(F$3-F$4)*5,1))))</f>
        <v>4.5</v>
      </c>
      <c r="G63" s="144">
        <f>IF('Crisis Indicator Data'!F60="x","x",IF(B63="Regional crisis",('Crisis Indicator Data'!F60/VLOOKUP('Impact of the crisis'!$C63,'Regional Crises'!$B$1:$R$66,4,FALSE)),'Crisis Indicator Data'!F60/VLOOKUP('Impact of the crisis'!$E63,'Country Indicator Data'!$B$4:$P$194,15,FALSE)))</f>
        <v>0.79934923745942299</v>
      </c>
      <c r="H63" s="234">
        <f t="shared" si="13"/>
        <v>4</v>
      </c>
      <c r="I63" s="234">
        <f t="shared" si="14"/>
        <v>4.25</v>
      </c>
      <c r="J63" s="234">
        <f>IF('Crisis Indicator Data'!G60="x","x",IF(LOG('Crisis Indicator Data'!G60)&lt;J$4,0,IF(LOG('Crisis Indicator Data'!G60)&gt;J$3,5,ROUND(5-(J$3-LOG('Crisis Indicator Data'!G60))/(J$3-J$4)*5,1))))</f>
        <v>4.8</v>
      </c>
      <c r="K63" s="144">
        <f>IF('Crisis Indicator Data'!G60="x","x",IF(B63="Regional crisis",('Crisis Indicator Data'!G60/VLOOKUP('Impact of the crisis'!$C63,'Regional Crises'!$B$1:$R$66,5,FALSE)),'Crisis Indicator Data'!G60/VLOOKUP('Impact of the crisis'!$E63,'Country Indicator Data'!$B$4:$P$194,14,FALSE)))</f>
        <v>0.54402756508422667</v>
      </c>
      <c r="L63" s="234">
        <f t="shared" si="15"/>
        <v>2.7</v>
      </c>
      <c r="M63" s="234">
        <f t="shared" si="16"/>
        <v>3.75</v>
      </c>
      <c r="N63" s="234">
        <f t="shared" si="17"/>
        <v>4</v>
      </c>
      <c r="O63" s="234">
        <f>IF('Crisis Indicator Data'!H60="x","x",IF('Crisis Indicator Data'!H60=0,0,IF(LOG('Crisis Indicator Data'!H60)&lt;O$4,0,IF(LOG('Crisis Indicator Data'!H60)&gt;O$3,5,ROUND(5-(O$3-LOG('Crisis Indicator Data'!H60))/(O$3-O$4)*5,1)))))</f>
        <v>3.7</v>
      </c>
      <c r="P63" s="143">
        <f>IF('Crisis Indicator Data'!H60="x","x",'Crisis Indicator Data'!H60/'Crisis Indicator Data'!G60)</f>
        <v>0.18698099929627024</v>
      </c>
      <c r="Q63" s="234">
        <f t="shared" si="18"/>
        <v>0.9</v>
      </c>
      <c r="R63" s="234">
        <f t="shared" si="19"/>
        <v>2.3000000000000003</v>
      </c>
      <c r="S63" s="234">
        <f>IF('Crisis Indicator Data'!I60="x","x",IF('Crisis Indicator Data'!I60=0,0,IF(LOG('Crisis Indicator Data'!I60)&lt;S$4,0,IF(LOG('Crisis Indicator Data'!I60)&gt;S$3,5,ROUND(5-(S$3-LOG('Crisis Indicator Data'!I60))/(S$3-S$4)*5,1)))))</f>
        <v>4.5999999999999996</v>
      </c>
      <c r="T63" s="143">
        <f>IF('Crisis Indicator Data'!H60="x","x",IF('Crisis Indicator Data'!I60="x","x",'Crisis Indicator Data'!I60/'Crisis Indicator Data'!H60))</f>
        <v>0.318968761761385</v>
      </c>
      <c r="U63" s="234">
        <f t="shared" si="20"/>
        <v>5</v>
      </c>
      <c r="V63" s="234">
        <f t="shared" si="21"/>
        <v>4.8</v>
      </c>
      <c r="W63" s="234">
        <f>IF('Crisis Indicator Data'!L60="x","x",IF('Crisis Indicator Data'!L60=0,0,IF(LOG('Crisis Indicator Data'!L60)&lt;W$4,0,IF(LOG('Crisis Indicator Data'!L60)&gt;W$3,5,ROUND(5-(W$3-LOG('Crisis Indicator Data'!L60))/(W$3-W$4)*5,1)))))</f>
        <v>4.9000000000000004</v>
      </c>
      <c r="X63" s="241">
        <f>IF(OR('Crisis Indicator Data'!L60="x",'Crisis Indicator Data'!H60="x"),"x",'Crisis Indicator Data'!L60/'Crisis Indicator Data'!H60)</f>
        <v>5.2371095220173124E-4</v>
      </c>
      <c r="Y63" s="234">
        <f t="shared" si="22"/>
        <v>5</v>
      </c>
      <c r="Z63" s="234">
        <f t="shared" si="23"/>
        <v>5</v>
      </c>
      <c r="AA63" s="234">
        <f t="shared" si="24"/>
        <v>4.9000000000000004</v>
      </c>
      <c r="AB63" s="242">
        <f t="shared" si="25"/>
        <v>3.9</v>
      </c>
    </row>
    <row r="64" spans="1:28" s="210" customFormat="1" x14ac:dyDescent="0.35">
      <c r="A64" s="148" t="str">
        <f>'Crisis Indicator Data'!A61</f>
        <v>Rakhine Conflict</v>
      </c>
      <c r="B64" s="149" t="str">
        <f>'Crisis Indicator Data'!B61</f>
        <v>Conflict</v>
      </c>
      <c r="C64" s="149" t="str">
        <f>'Crisis Indicator Data'!C61</f>
        <v>MMR002</v>
      </c>
      <c r="D64" s="149" t="str">
        <f>'Crisis Indicator Data'!D61</f>
        <v>Myanmar</v>
      </c>
      <c r="E64" s="150" t="str">
        <f>'Crisis Indicator Data'!E61</f>
        <v>MMR</v>
      </c>
      <c r="F64" s="240">
        <f>IF('Crisis Indicator Data'!F61="x","x",IF(LOG('Crisis Indicator Data'!F61)&lt;F$4,0,IF(LOG('Crisis Indicator Data'!F61)&gt;F$3,5,ROUND(5-(F$3-LOG('Crisis Indicator Data'!F61))/(F$3-F$4)*5,1))))</f>
        <v>2.8</v>
      </c>
      <c r="G64" s="144">
        <f>IF('Crisis Indicator Data'!F61="x","x",IF(B64="Regional crisis",('Crisis Indicator Data'!F61/VLOOKUP('Impact of the crisis'!$C64,'Regional Crises'!$B$1:$R$66,4,FALSE)),'Crisis Indicator Data'!F61/VLOOKUP('Impact of the crisis'!$E64,'Country Indicator Data'!$B$4:$P$194,15,FALSE)))</f>
        <v>6.8685306547436764E-2</v>
      </c>
      <c r="H64" s="234">
        <f t="shared" si="13"/>
        <v>0.2</v>
      </c>
      <c r="I64" s="234">
        <f t="shared" si="14"/>
        <v>1.5</v>
      </c>
      <c r="J64" s="234">
        <f>IF('Crisis Indicator Data'!G61="x","x",IF(LOG('Crisis Indicator Data'!G61)&lt;J$4,0,IF(LOG('Crisis Indicator Data'!G61)&gt;J$3,5,ROUND(5-(J$3-LOG('Crisis Indicator Data'!G61))/(J$3-J$4)*5,1))))</f>
        <v>2</v>
      </c>
      <c r="K64" s="144">
        <f>IF('Crisis Indicator Data'!G61="x","x",IF(B64="Regional crisis",('Crisis Indicator Data'!G61/VLOOKUP('Impact of the crisis'!$C64,'Regional Crises'!$B$1:$R$66,5,FALSE)),'Crisis Indicator Data'!G61/VLOOKUP('Impact of the crisis'!$E64,'Country Indicator Data'!$B$4:$P$194,14,FALSE)))</f>
        <v>7.4310872894333843E-2</v>
      </c>
      <c r="L64" s="234">
        <f t="shared" si="15"/>
        <v>0.3</v>
      </c>
      <c r="M64" s="234">
        <f t="shared" si="16"/>
        <v>1.1499999999999999</v>
      </c>
      <c r="N64" s="234">
        <f t="shared" si="17"/>
        <v>1.3</v>
      </c>
      <c r="O64" s="234">
        <f>IF('Crisis Indicator Data'!H61="x","x",IF('Crisis Indicator Data'!H61=0,0,IF(LOG('Crisis Indicator Data'!H61)&lt;O$4,0,IF(LOG('Crisis Indicator Data'!H61)&gt;O$3,5,ROUND(5-(O$3-LOG('Crisis Indicator Data'!H61))/(O$3-O$4)*5,1)))))</f>
        <v>2.8</v>
      </c>
      <c r="P64" s="143">
        <f>IF('Crisis Indicator Data'!H61="x","x",'Crisis Indicator Data'!H61/'Crisis Indicator Data'!G61)</f>
        <v>0.40262751159196292</v>
      </c>
      <c r="Q64" s="234">
        <f t="shared" si="18"/>
        <v>2</v>
      </c>
      <c r="R64" s="234">
        <f t="shared" si="19"/>
        <v>2.4</v>
      </c>
      <c r="S64" s="234">
        <f>IF('Crisis Indicator Data'!I61="x","x",IF('Crisis Indicator Data'!I61=0,0,IF(LOG('Crisis Indicator Data'!I61)&lt;S$4,0,IF(LOG('Crisis Indicator Data'!I61)&gt;S$3,5,ROUND(5-(S$3-LOG('Crisis Indicator Data'!I61))/(S$3-S$4)*5,1)))))</f>
        <v>4.5</v>
      </c>
      <c r="T64" s="143">
        <f>IF('Crisis Indicator Data'!H61="x","x",IF('Crisis Indicator Data'!I61="x","x",'Crisis Indicator Data'!I61/'Crisis Indicator Data'!H61))</f>
        <v>0.86244401791426739</v>
      </c>
      <c r="U64" s="234">
        <f t="shared" si="20"/>
        <v>5</v>
      </c>
      <c r="V64" s="234">
        <f t="shared" si="21"/>
        <v>4.8</v>
      </c>
      <c r="W64" s="234">
        <f>IF('Crisis Indicator Data'!L61="x","x",IF('Crisis Indicator Data'!L61=0,0,IF(LOG('Crisis Indicator Data'!L61)&lt;W$4,0,IF(LOG('Crisis Indicator Data'!L61)&gt;W$3,5,ROUND(5-(W$3-LOG('Crisis Indicator Data'!L61))/(W$3-W$4)*5,1)))))</f>
        <v>2.9</v>
      </c>
      <c r="X64" s="241">
        <f>IF(OR('Crisis Indicator Data'!L61="x",'Crisis Indicator Data'!H61="x"),"x",'Crisis Indicator Data'!L61/'Crisis Indicator Data'!H61)</f>
        <v>7.1657069737683939E-5</v>
      </c>
      <c r="Y64" s="234">
        <f t="shared" si="22"/>
        <v>3.6</v>
      </c>
      <c r="Z64" s="234">
        <f t="shared" si="23"/>
        <v>3.3</v>
      </c>
      <c r="AA64" s="234">
        <f t="shared" si="24"/>
        <v>4.2</v>
      </c>
      <c r="AB64" s="242">
        <f t="shared" si="25"/>
        <v>3.4</v>
      </c>
    </row>
    <row r="65" spans="1:28" s="210" customFormat="1" x14ac:dyDescent="0.35">
      <c r="A65" s="148" t="str">
        <f>'Crisis Indicator Data'!A62</f>
        <v>Kachin and Shan Conflict</v>
      </c>
      <c r="B65" s="149" t="str">
        <f>'Crisis Indicator Data'!B62</f>
        <v>Conflict</v>
      </c>
      <c r="C65" s="149" t="str">
        <f>'Crisis Indicator Data'!C62</f>
        <v>MMR003</v>
      </c>
      <c r="D65" s="149" t="str">
        <f>'Crisis Indicator Data'!D62</f>
        <v>Myanmar</v>
      </c>
      <c r="E65" s="150" t="str">
        <f>'Crisis Indicator Data'!E62</f>
        <v>MMR</v>
      </c>
      <c r="F65" s="240">
        <f>IF('Crisis Indicator Data'!F62="x","x",IF(LOG('Crisis Indicator Data'!F62)&lt;F$4,0,IF(LOG('Crisis Indicator Data'!F62)&gt;F$3,5,ROUND(5-(F$3-LOG('Crisis Indicator Data'!F62))/(F$3-F$4)*5,1))))</f>
        <v>4</v>
      </c>
      <c r="G65" s="144">
        <f>IF('Crisis Indicator Data'!F62="x","x",IF(B65="Regional crisis",('Crisis Indicator Data'!F62/VLOOKUP('Impact of the crisis'!$C65,'Regional Crises'!$B$1:$R$66,4,FALSE)),'Crisis Indicator Data'!F62/VLOOKUP('Impact of the crisis'!$E65,'Country Indicator Data'!$B$4:$P$194,15,FALSE)))</f>
        <v>0.37490506522937467</v>
      </c>
      <c r="H65" s="234">
        <f t="shared" si="13"/>
        <v>1.8</v>
      </c>
      <c r="I65" s="234">
        <f t="shared" si="14"/>
        <v>2.9</v>
      </c>
      <c r="J65" s="234">
        <f>IF('Crisis Indicator Data'!G62="x","x",IF(LOG('Crisis Indicator Data'!G62)&lt;J$4,0,IF(LOG('Crisis Indicator Data'!G62)&gt;J$3,5,ROUND(5-(J$3-LOG('Crisis Indicator Data'!G62))/(J$3-J$4)*5,1))))</f>
        <v>2.7</v>
      </c>
      <c r="K65" s="144">
        <f>IF('Crisis Indicator Data'!G62="x","x",IF(B65="Regional crisis",('Crisis Indicator Data'!G62/VLOOKUP('Impact of the crisis'!$C65,'Regional Crises'!$B$1:$R$66,5,FALSE)),'Crisis Indicator Data'!G62/VLOOKUP('Impact of the crisis'!$E65,'Country Indicator Data'!$B$4:$P$194,14,FALSE)))</f>
        <v>0.12467457886676876</v>
      </c>
      <c r="L65" s="234">
        <f t="shared" si="15"/>
        <v>0.6</v>
      </c>
      <c r="M65" s="234">
        <f t="shared" si="16"/>
        <v>1.6500000000000001</v>
      </c>
      <c r="N65" s="234">
        <f t="shared" si="17"/>
        <v>2.2999999999999998</v>
      </c>
      <c r="O65" s="234">
        <f>IF('Crisis Indicator Data'!H62="x","x",IF('Crisis Indicator Data'!H62=0,0,IF(LOG('Crisis Indicator Data'!H62)&lt;O$4,0,IF(LOG('Crisis Indicator Data'!H62)&gt;O$3,5,ROUND(5-(O$3-LOG('Crisis Indicator Data'!H62))/(O$3-O$4)*5,1)))))</f>
        <v>3.4</v>
      </c>
      <c r="P65" s="143">
        <f>IF('Crisis Indicator Data'!H62="x","x",'Crisis Indicator Data'!H62/'Crisis Indicator Data'!G62)</f>
        <v>0.54659910947336099</v>
      </c>
      <c r="Q65" s="234">
        <f t="shared" si="18"/>
        <v>2.7</v>
      </c>
      <c r="R65" s="234">
        <f t="shared" si="19"/>
        <v>3.05</v>
      </c>
      <c r="S65" s="234">
        <f>IF('Crisis Indicator Data'!I62="x","x",IF('Crisis Indicator Data'!I62=0,0,IF(LOG('Crisis Indicator Data'!I62)&lt;S$4,0,IF(LOG('Crisis Indicator Data'!I62)&gt;S$3,5,ROUND(5-(S$3-LOG('Crisis Indicator Data'!I62))/(S$3-S$4)*5,1)))))</f>
        <v>3.1</v>
      </c>
      <c r="T65" s="143">
        <f>IF('Crisis Indicator Data'!H62="x","x",IF('Crisis Indicator Data'!I62="x","x",'Crisis Indicator Data'!I62/'Crisis Indicator Data'!H62))</f>
        <v>4.4101123595505616E-2</v>
      </c>
      <c r="U65" s="234">
        <f t="shared" si="20"/>
        <v>1.5</v>
      </c>
      <c r="V65" s="234">
        <f t="shared" si="21"/>
        <v>2.2999999999999998</v>
      </c>
      <c r="W65" s="234">
        <f>IF('Crisis Indicator Data'!L62="x","x",IF('Crisis Indicator Data'!L62=0,0,IF(LOG('Crisis Indicator Data'!L62)&lt;W$4,0,IF(LOG('Crisis Indicator Data'!L62)&gt;W$3,5,ROUND(5-(W$3-LOG('Crisis Indicator Data'!L62))/(W$3-W$4)*5,1)))))</f>
        <v>2.7</v>
      </c>
      <c r="X65" s="241">
        <f>IF(OR('Crisis Indicator Data'!L62="x",'Crisis Indicator Data'!H62="x"),"x",'Crisis Indicator Data'!L62/'Crisis Indicator Data'!H62)</f>
        <v>2.3595505617977527E-5</v>
      </c>
      <c r="Y65" s="234">
        <f t="shared" si="22"/>
        <v>1.2</v>
      </c>
      <c r="Z65" s="234">
        <f t="shared" si="23"/>
        <v>2</v>
      </c>
      <c r="AA65" s="234">
        <f t="shared" si="24"/>
        <v>2.2000000000000002</v>
      </c>
      <c r="AB65" s="242">
        <f t="shared" si="25"/>
        <v>2.7</v>
      </c>
    </row>
    <row r="66" spans="1:28" s="210" customFormat="1" x14ac:dyDescent="0.35">
      <c r="A66" s="148" t="str">
        <f>'Crisis Indicator Data'!A63</f>
        <v>Post-coup Violence in Myanmar</v>
      </c>
      <c r="B66" s="149" t="str">
        <f>'Crisis Indicator Data'!B63</f>
        <v>Conflict</v>
      </c>
      <c r="C66" s="149" t="str">
        <f>'Crisis Indicator Data'!C63</f>
        <v>MMR004</v>
      </c>
      <c r="D66" s="149" t="str">
        <f>'Crisis Indicator Data'!D63</f>
        <v>Myanmar</v>
      </c>
      <c r="E66" s="150" t="str">
        <f>'Crisis Indicator Data'!E63</f>
        <v>MMR</v>
      </c>
      <c r="F66" s="240">
        <f>IF('Crisis Indicator Data'!F63="x","x",IF(LOG('Crisis Indicator Data'!F63)&lt;F$4,0,IF(LOG('Crisis Indicator Data'!F63)&gt;F$3,5,ROUND(5-(F$3-LOG('Crisis Indicator Data'!F63))/(F$3-F$4)*5,1))))</f>
        <v>3.9</v>
      </c>
      <c r="G66" s="144">
        <f>IF('Crisis Indicator Data'!F63="x","x",IF(B66="Regional crisis",('Crisis Indicator Data'!F63/VLOOKUP('Impact of the crisis'!$C66,'Regional Crises'!$B$1:$R$66,4,FALSE)),'Crisis Indicator Data'!F63/VLOOKUP('Impact of the crisis'!$E66,'Country Indicator Data'!$B$4:$P$194,15,FALSE)))</f>
        <v>0.35575886568261161</v>
      </c>
      <c r="H66" s="234">
        <f t="shared" si="13"/>
        <v>1.7</v>
      </c>
      <c r="I66" s="234">
        <f t="shared" si="14"/>
        <v>2.8</v>
      </c>
      <c r="J66" s="234">
        <f>IF('Crisis Indicator Data'!G63="x","x",IF(LOG('Crisis Indicator Data'!G63)&lt;J$4,0,IF(LOG('Crisis Indicator Data'!G63)&gt;J$3,5,ROUND(5-(J$3-LOG('Crisis Indicator Data'!G63))/(J$3-J$4)*5,1))))</f>
        <v>4.2</v>
      </c>
      <c r="K66" s="144">
        <f>IF('Crisis Indicator Data'!G63="x","x",IF(B66="Regional crisis",('Crisis Indicator Data'!G63/VLOOKUP('Impact of the crisis'!$C66,'Regional Crises'!$B$1:$R$66,5,FALSE)),'Crisis Indicator Data'!G63/VLOOKUP('Impact of the crisis'!$E66,'Country Indicator Data'!$B$4:$P$194,14,FALSE)))</f>
        <v>0.34504211332312407</v>
      </c>
      <c r="L66" s="234">
        <f t="shared" si="15"/>
        <v>1.7</v>
      </c>
      <c r="M66" s="234">
        <f t="shared" si="16"/>
        <v>2.95</v>
      </c>
      <c r="N66" s="234">
        <f t="shared" si="17"/>
        <v>2.9</v>
      </c>
      <c r="O66" s="234">
        <f>IF('Crisis Indicator Data'!H63="x","x",IF('Crisis Indicator Data'!H63=0,0,IF(LOG('Crisis Indicator Data'!H63)&lt;O$4,0,IF(LOG('Crisis Indicator Data'!H63)&gt;O$3,5,ROUND(5-(O$3-LOG('Crisis Indicator Data'!H63))/(O$3-O$4)*5,1)))))</f>
        <v>1.3</v>
      </c>
      <c r="P66" s="143">
        <f>IF('Crisis Indicator Data'!H63="x","x",'Crisis Indicator Data'!H63/'Crisis Indicator Data'!G63)</f>
        <v>1.0540915395284327E-2</v>
      </c>
      <c r="Q66" s="234">
        <f t="shared" si="18"/>
        <v>0</v>
      </c>
      <c r="R66" s="234">
        <f t="shared" si="19"/>
        <v>0.65</v>
      </c>
      <c r="S66" s="234">
        <f>IF('Crisis Indicator Data'!I63="x","x",IF('Crisis Indicator Data'!I63=0,0,IF(LOG('Crisis Indicator Data'!I63)&lt;S$4,0,IF(LOG('Crisis Indicator Data'!I63)&gt;S$3,5,ROUND(5-(S$3-LOG('Crisis Indicator Data'!I63))/(S$3-S$4)*5,1)))))</f>
        <v>3.3</v>
      </c>
      <c r="T66" s="143">
        <f>IF('Crisis Indicator Data'!H63="x","x",IF('Crisis Indicator Data'!I63="x","x",'Crisis Indicator Data'!I63/'Crisis Indicator Data'!H63))</f>
        <v>1</v>
      </c>
      <c r="U66" s="234">
        <f t="shared" si="20"/>
        <v>5</v>
      </c>
      <c r="V66" s="234">
        <f t="shared" si="21"/>
        <v>4.2</v>
      </c>
      <c r="W66" s="234">
        <f>IF('Crisis Indicator Data'!L63="x","x",IF('Crisis Indicator Data'!L63=0,0,IF(LOG('Crisis Indicator Data'!L63)&lt;W$4,0,IF(LOG('Crisis Indicator Data'!L63)&gt;W$3,5,ROUND(5-(W$3-LOG('Crisis Indicator Data'!L63))/(W$3-W$4)*5,1)))))</f>
        <v>4.2</v>
      </c>
      <c r="X66" s="241">
        <f>IF(OR('Crisis Indicator Data'!L63="x",'Crisis Indicator Data'!H63="x"),"x",'Crisis Indicator Data'!L63/'Crisis Indicator Data'!H63)</f>
        <v>4.5263157894736838E-3</v>
      </c>
      <c r="Y66" s="234">
        <f t="shared" si="22"/>
        <v>5</v>
      </c>
      <c r="Z66" s="234">
        <f t="shared" si="23"/>
        <v>4.5999999999999996</v>
      </c>
      <c r="AA66" s="234">
        <f t="shared" si="24"/>
        <v>4.4000000000000004</v>
      </c>
      <c r="AB66" s="242">
        <f t="shared" si="25"/>
        <v>3</v>
      </c>
    </row>
    <row r="67" spans="1:28" s="210" customFormat="1" x14ac:dyDescent="0.35">
      <c r="A67" s="148" t="str">
        <f>'Crisis Indicator Data'!A64</f>
        <v>Complex crisis in Mozambique</v>
      </c>
      <c r="B67" s="149" t="str">
        <f>'Crisis Indicator Data'!B64</f>
        <v>Complex crisis</v>
      </c>
      <c r="C67" s="149" t="str">
        <f>'Crisis Indicator Data'!C64</f>
        <v>MOZ001</v>
      </c>
      <c r="D67" s="149" t="str">
        <f>'Crisis Indicator Data'!D64</f>
        <v>Mozambique</v>
      </c>
      <c r="E67" s="150" t="str">
        <f>'Crisis Indicator Data'!E64</f>
        <v>MOZ</v>
      </c>
      <c r="F67" s="240">
        <f>IF('Crisis Indicator Data'!F64="x","x",IF(LOG('Crisis Indicator Data'!F64)&lt;F$4,0,IF(LOG('Crisis Indicator Data'!F64)&gt;F$3,5,ROUND(5-(F$3-LOG('Crisis Indicator Data'!F64))/(F$3-F$4)*5,1))))</f>
        <v>4.8</v>
      </c>
      <c r="G67" s="144">
        <f>IF('Crisis Indicator Data'!F64="x","x",IF(B67="Regional crisis",('Crisis Indicator Data'!F64/VLOOKUP('Impact of the crisis'!$C67,'Regional Crises'!$B$1:$R$66,4,FALSE)),'Crisis Indicator Data'!F64/VLOOKUP('Impact of the crisis'!$E67,'Country Indicator Data'!$B$4:$P$194,15,FALSE)))</f>
        <v>0.99441745720898289</v>
      </c>
      <c r="H67" s="234">
        <f t="shared" si="13"/>
        <v>5</v>
      </c>
      <c r="I67" s="234">
        <f t="shared" si="14"/>
        <v>4.9000000000000004</v>
      </c>
      <c r="J67" s="234">
        <f>IF('Crisis Indicator Data'!G64="x","x",IF(LOG('Crisis Indicator Data'!G64)&lt;J$4,0,IF(LOG('Crisis Indicator Data'!G64)&gt;J$3,5,ROUND(5-(J$3-LOG('Crisis Indicator Data'!G64))/(J$3-J$4)*5,1))))</f>
        <v>4.4000000000000004</v>
      </c>
      <c r="K67" s="144">
        <f>IF('Crisis Indicator Data'!G64="x","x",IF(B67="Regional crisis",('Crisis Indicator Data'!G64/VLOOKUP('Impact of the crisis'!$C67,'Regional Crises'!$B$1:$R$66,5,FALSE)),'Crisis Indicator Data'!G64/VLOOKUP('Impact of the crisis'!$E67,'Country Indicator Data'!$B$4:$P$194,14,FALSE)))</f>
        <v>0.74339962580555752</v>
      </c>
      <c r="L67" s="234">
        <f t="shared" si="15"/>
        <v>3.7</v>
      </c>
      <c r="M67" s="234">
        <f t="shared" si="16"/>
        <v>4.0500000000000007</v>
      </c>
      <c r="N67" s="234">
        <f t="shared" si="17"/>
        <v>4.5</v>
      </c>
      <c r="O67" s="234">
        <f>IF('Crisis Indicator Data'!H64="x","x",IF('Crisis Indicator Data'!H64=0,0,IF(LOG('Crisis Indicator Data'!H64)&lt;O$4,0,IF(LOG('Crisis Indicator Data'!H64)&gt;O$3,5,ROUND(5-(O$3-LOG('Crisis Indicator Data'!H64))/(O$3-O$4)*5,1)))))</f>
        <v>3.8</v>
      </c>
      <c r="P67" s="143">
        <f>IF('Crisis Indicator Data'!H64="x","x",'Crisis Indicator Data'!H64/'Crisis Indicator Data'!G64)</f>
        <v>0.28509507829977626</v>
      </c>
      <c r="Q67" s="234">
        <f t="shared" si="18"/>
        <v>1.4</v>
      </c>
      <c r="R67" s="234">
        <f t="shared" si="19"/>
        <v>2.5999999999999996</v>
      </c>
      <c r="S67" s="234">
        <f>IF('Crisis Indicator Data'!I64="x","x",IF('Crisis Indicator Data'!I64=0,0,IF(LOG('Crisis Indicator Data'!I64)&lt;S$4,0,IF(LOG('Crisis Indicator Data'!I64)&gt;S$3,5,ROUND(5-(S$3-LOG('Crisis Indicator Data'!I64))/(S$3-S$4)*5,1)))))</f>
        <v>4.2</v>
      </c>
      <c r="T67" s="143">
        <f>IF('Crisis Indicator Data'!H64="x","x",IF('Crisis Indicator Data'!I64="x","x",'Crisis Indicator Data'!I64/'Crisis Indicator Data'!H64))</f>
        <v>0.13192741539970573</v>
      </c>
      <c r="U67" s="234">
        <f t="shared" si="20"/>
        <v>4.4000000000000004</v>
      </c>
      <c r="V67" s="234">
        <f t="shared" si="21"/>
        <v>4.3</v>
      </c>
      <c r="W67" s="234">
        <f>IF('Crisis Indicator Data'!L64="x","x",IF('Crisis Indicator Data'!L64=0,0,IF(LOG('Crisis Indicator Data'!L64)&lt;W$4,0,IF(LOG('Crisis Indicator Data'!L64)&gt;W$3,5,ROUND(5-(W$3-LOG('Crisis Indicator Data'!L64))/(W$3-W$4)*5,1)))))</f>
        <v>4</v>
      </c>
      <c r="X67" s="241">
        <f>IF(OR('Crisis Indicator Data'!L64="x",'Crisis Indicator Data'!H64="x"),"x",'Crisis Indicator Data'!L64/'Crisis Indicator Data'!H64)</f>
        <v>1.0838646395291809E-4</v>
      </c>
      <c r="Y67" s="234">
        <f t="shared" si="22"/>
        <v>5</v>
      </c>
      <c r="Z67" s="234">
        <f t="shared" si="23"/>
        <v>4.5</v>
      </c>
      <c r="AA67" s="234">
        <f t="shared" si="24"/>
        <v>4.4000000000000004</v>
      </c>
      <c r="AB67" s="242">
        <f t="shared" si="25"/>
        <v>3.7</v>
      </c>
    </row>
    <row r="68" spans="1:28" s="210" customFormat="1" x14ac:dyDescent="0.35">
      <c r="A68" s="148" t="str">
        <f>'Crisis Indicator Data'!A65</f>
        <v>Cabo Delgado Islamist Insurgency</v>
      </c>
      <c r="B68" s="149" t="str">
        <f>'Crisis Indicator Data'!B65</f>
        <v>Other type of violence</v>
      </c>
      <c r="C68" s="149" t="str">
        <f>'Crisis Indicator Data'!C65</f>
        <v>MOZ004</v>
      </c>
      <c r="D68" s="149" t="str">
        <f>'Crisis Indicator Data'!D65</f>
        <v>Mozambique</v>
      </c>
      <c r="E68" s="150" t="str">
        <f>'Crisis Indicator Data'!E65</f>
        <v>MOZ</v>
      </c>
      <c r="F68" s="240">
        <f>IF('Crisis Indicator Data'!F65="x","x",IF(LOG('Crisis Indicator Data'!F65)&lt;F$4,0,IF(LOG('Crisis Indicator Data'!F65)&gt;F$3,5,ROUND(5-(F$3-LOG('Crisis Indicator Data'!F65))/(F$3-F$4)*5,1))))</f>
        <v>4.0999999999999996</v>
      </c>
      <c r="G68" s="144">
        <f>IF('Crisis Indicator Data'!F65="x","x",IF(B68="Regional crisis",('Crisis Indicator Data'!F65/VLOOKUP('Impact of the crisis'!$C68,'Regional Crises'!$B$1:$R$66,4,FALSE)),'Crisis Indicator Data'!F65/VLOOKUP('Impact of the crisis'!$E68,'Country Indicator Data'!$B$4:$P$194,15,FALSE)))</f>
        <v>0.35684401943080951</v>
      </c>
      <c r="H68" s="234">
        <f t="shared" si="13"/>
        <v>1.7</v>
      </c>
      <c r="I68" s="234">
        <f t="shared" si="14"/>
        <v>2.9</v>
      </c>
      <c r="J68" s="234">
        <f>IF('Crisis Indicator Data'!G65="x","x",IF(LOG('Crisis Indicator Data'!G65)&lt;J$4,0,IF(LOG('Crisis Indicator Data'!G65)&gt;J$3,5,ROUND(5-(J$3-LOG('Crisis Indicator Data'!G65))/(J$3-J$4)*5,1))))</f>
        <v>2.2999999999999998</v>
      </c>
      <c r="K68" s="144">
        <f>IF('Crisis Indicator Data'!G65="x","x",IF(B68="Regional crisis",('Crisis Indicator Data'!G65/VLOOKUP('Impact of the crisis'!$C68,'Regional Crises'!$B$1:$R$66,5,FALSE)),'Crisis Indicator Data'!G65/VLOOKUP('Impact of the crisis'!$E68,'Country Indicator Data'!$B$4:$P$194,14,FALSE)))</f>
        <v>0.17119395745270599</v>
      </c>
      <c r="L68" s="234">
        <f t="shared" si="15"/>
        <v>0.8</v>
      </c>
      <c r="M68" s="234">
        <f t="shared" si="16"/>
        <v>1.5499999999999998</v>
      </c>
      <c r="N68" s="234">
        <f t="shared" si="17"/>
        <v>2.2999999999999998</v>
      </c>
      <c r="O68" s="234">
        <f>IF('Crisis Indicator Data'!H65="x","x",IF('Crisis Indicator Data'!H65=0,0,IF(LOG('Crisis Indicator Data'!H65)&lt;O$4,0,IF(LOG('Crisis Indicator Data'!H65)&gt;O$3,5,ROUND(5-(O$3-LOG('Crisis Indicator Data'!H65))/(O$3-O$4)*5,1)))))</f>
        <v>3.3</v>
      </c>
      <c r="P68" s="143">
        <f>IF('Crisis Indicator Data'!H65="x","x",'Crisis Indicator Data'!H65/'Crisis Indicator Data'!G65)</f>
        <v>0.61870066788099576</v>
      </c>
      <c r="Q68" s="234">
        <f t="shared" si="18"/>
        <v>3.1</v>
      </c>
      <c r="R68" s="234">
        <f t="shared" si="19"/>
        <v>3.2</v>
      </c>
      <c r="S68" s="234">
        <f>IF('Crisis Indicator Data'!I65="x","x",IF('Crisis Indicator Data'!I65=0,0,IF(LOG('Crisis Indicator Data'!I65)&lt;S$4,0,IF(LOG('Crisis Indicator Data'!I65)&gt;S$3,5,ROUND(5-(S$3-LOG('Crisis Indicator Data'!I65))/(S$3-S$4)*5,1)))))</f>
        <v>4</v>
      </c>
      <c r="T68" s="143">
        <f>IF('Crisis Indicator Data'!H65="x","x",IF('Crisis Indicator Data'!I65="x","x",'Crisis Indicator Data'!I65/'Crisis Indicator Data'!H65))</f>
        <v>0.21916912005233891</v>
      </c>
      <c r="U68" s="234">
        <f t="shared" si="20"/>
        <v>5</v>
      </c>
      <c r="V68" s="234">
        <f t="shared" si="21"/>
        <v>4.5</v>
      </c>
      <c r="W68" s="234">
        <f>IF('Crisis Indicator Data'!L65="x","x",IF('Crisis Indicator Data'!L65=0,0,IF(LOG('Crisis Indicator Data'!L65)&lt;W$4,0,IF(LOG('Crisis Indicator Data'!L65)&gt;W$3,5,ROUND(5-(W$3-LOG('Crisis Indicator Data'!L65))/(W$3-W$4)*5,1)))))</f>
        <v>4</v>
      </c>
      <c r="X68" s="241">
        <f>IF(OR('Crisis Indicator Data'!L65="x",'Crisis Indicator Data'!H65="x"),"x",'Crisis Indicator Data'!L65/'Crisis Indicator Data'!H65)</f>
        <v>2.0281321557082108E-4</v>
      </c>
      <c r="Y68" s="234">
        <f t="shared" si="22"/>
        <v>5</v>
      </c>
      <c r="Z68" s="234">
        <f t="shared" si="23"/>
        <v>4.5</v>
      </c>
      <c r="AA68" s="234">
        <f t="shared" si="24"/>
        <v>4.5</v>
      </c>
      <c r="AB68" s="242">
        <f t="shared" si="25"/>
        <v>3.9</v>
      </c>
    </row>
    <row r="69" spans="1:28" s="210" customFormat="1" x14ac:dyDescent="0.35">
      <c r="A69" s="148" t="str">
        <f>'Crisis Indicator Data'!A66</f>
        <v>Food Security Crisis in Mozambique</v>
      </c>
      <c r="B69" s="149" t="str">
        <f>'Crisis Indicator Data'!B66</f>
        <v>Food Security</v>
      </c>
      <c r="C69" s="149" t="str">
        <f>'Crisis Indicator Data'!C66</f>
        <v>MOZ006</v>
      </c>
      <c r="D69" s="149" t="str">
        <f>'Crisis Indicator Data'!D66</f>
        <v>Mozambique</v>
      </c>
      <c r="E69" s="150" t="str">
        <f>'Crisis Indicator Data'!E66</f>
        <v>MOZ</v>
      </c>
      <c r="F69" s="240">
        <f>IF('Crisis Indicator Data'!F66="x","x",IF(LOG('Crisis Indicator Data'!F66)&lt;F$4,0,IF(LOG('Crisis Indicator Data'!F66)&gt;F$3,5,ROUND(5-(F$3-LOG('Crisis Indicator Data'!F66))/(F$3-F$4)*5,1))))</f>
        <v>4.8</v>
      </c>
      <c r="G69" s="144">
        <f>IF('Crisis Indicator Data'!F66="x","x",IF(B69="Regional crisis",('Crisis Indicator Data'!F66/VLOOKUP('Impact of the crisis'!$C69,'Regional Crises'!$B$1:$R$66,4,FALSE)),'Crisis Indicator Data'!F66/VLOOKUP('Impact of the crisis'!$E69,'Country Indicator Data'!$B$4:$P$194,15,FALSE)))</f>
        <v>0.99441745720898289</v>
      </c>
      <c r="H69" s="234">
        <f t="shared" si="13"/>
        <v>5</v>
      </c>
      <c r="I69" s="234">
        <f t="shared" si="14"/>
        <v>4.9000000000000004</v>
      </c>
      <c r="J69" s="234">
        <f>IF('Crisis Indicator Data'!G66="x","x",IF(LOG('Crisis Indicator Data'!G66)&lt;J$4,0,IF(LOG('Crisis Indicator Data'!G66)&gt;J$3,5,ROUND(5-(J$3-LOG('Crisis Indicator Data'!G66))/(J$3-J$4)*5,1))))</f>
        <v>4.2</v>
      </c>
      <c r="K69" s="144">
        <f>IF('Crisis Indicator Data'!G66="x","x",IF(B69="Regional crisis",('Crisis Indicator Data'!G66/VLOOKUP('Impact of the crisis'!$C69,'Regional Crises'!$B$1:$R$66,5,FALSE)),'Crisis Indicator Data'!G66/VLOOKUP('Impact of the crisis'!$E69,'Country Indicator Data'!$B$4:$P$194,14,FALSE)))</f>
        <v>0.62861201579932091</v>
      </c>
      <c r="L69" s="234">
        <f t="shared" si="15"/>
        <v>3.1</v>
      </c>
      <c r="M69" s="234">
        <f t="shared" si="16"/>
        <v>3.6500000000000004</v>
      </c>
      <c r="N69" s="234">
        <f t="shared" si="17"/>
        <v>4.4000000000000004</v>
      </c>
      <c r="O69" s="234">
        <f>IF('Crisis Indicator Data'!H66="x","x",IF('Crisis Indicator Data'!H66=0,0,IF(LOG('Crisis Indicator Data'!H66)&lt;O$4,0,IF(LOG('Crisis Indicator Data'!H66)&gt;O$3,5,ROUND(5-(O$3-LOG('Crisis Indicator Data'!H66))/(O$3-O$4)*5,1)))))</f>
        <v>4.3</v>
      </c>
      <c r="P69" s="143">
        <f>IF('Crisis Indicator Data'!H66="x","x",'Crisis Indicator Data'!H66/'Crisis Indicator Data'!G66)</f>
        <v>0.62398721269911261</v>
      </c>
      <c r="Q69" s="234">
        <f t="shared" si="18"/>
        <v>3.1</v>
      </c>
      <c r="R69" s="234">
        <f t="shared" si="19"/>
        <v>3.7</v>
      </c>
      <c r="S69" s="234">
        <f>IF('Crisis Indicator Data'!I66="x","x",IF('Crisis Indicator Data'!I66=0,0,IF(LOG('Crisis Indicator Data'!I66)&lt;S$4,0,IF(LOG('Crisis Indicator Data'!I66)&gt;S$3,5,ROUND(5-(S$3-LOG('Crisis Indicator Data'!I66))/(S$3-S$4)*5,1)))))</f>
        <v>2.8</v>
      </c>
      <c r="T69" s="143">
        <f>IF('Crisis Indicator Data'!H66="x","x",IF('Crisis Indicator Data'!I66="x","x",'Crisis Indicator Data'!I66/'Crisis Indicator Data'!H66))</f>
        <v>8.3031534316756472E-3</v>
      </c>
      <c r="U69" s="234">
        <f t="shared" si="20"/>
        <v>0.3</v>
      </c>
      <c r="V69" s="234">
        <f t="shared" si="21"/>
        <v>1.6</v>
      </c>
      <c r="W69" s="234" t="str">
        <f>IF('Crisis Indicator Data'!L66="x","x",IF('Crisis Indicator Data'!L66=0,0,IF(LOG('Crisis Indicator Data'!L66)&lt;W$4,0,IF(LOG('Crisis Indicator Data'!L66)&gt;W$3,5,ROUND(5-(W$3-LOG('Crisis Indicator Data'!L66))/(W$3-W$4)*5,1)))))</f>
        <v>x</v>
      </c>
      <c r="X69" s="241" t="str">
        <f>IF(OR('Crisis Indicator Data'!L66="x",'Crisis Indicator Data'!H66="x"),"x",'Crisis Indicator Data'!L66/'Crisis Indicator Data'!H66)</f>
        <v>x</v>
      </c>
      <c r="Y69" s="234" t="str">
        <f t="shared" si="22"/>
        <v>x</v>
      </c>
      <c r="Z69" s="234" t="str">
        <f t="shared" si="23"/>
        <v>x</v>
      </c>
      <c r="AA69" s="234">
        <f t="shared" si="24"/>
        <v>1.6</v>
      </c>
      <c r="AB69" s="242">
        <f t="shared" si="25"/>
        <v>2.8</v>
      </c>
    </row>
    <row r="70" spans="1:28" s="210" customFormat="1" x14ac:dyDescent="0.35">
      <c r="A70" s="148" t="str">
        <f>'Crisis Indicator Data'!A67</f>
        <v>Tropical Cyclone Eloise in Mozambique</v>
      </c>
      <c r="B70" s="149" t="str">
        <f>'Crisis Indicator Data'!B67</f>
        <v>Tropical cyclone</v>
      </c>
      <c r="C70" s="149" t="str">
        <f>'Crisis Indicator Data'!C67</f>
        <v>MOZ007</v>
      </c>
      <c r="D70" s="149" t="str">
        <f>'Crisis Indicator Data'!D67</f>
        <v>Mozambique</v>
      </c>
      <c r="E70" s="150" t="str">
        <f>'Crisis Indicator Data'!E67</f>
        <v>MOZ</v>
      </c>
      <c r="F70" s="240">
        <f>IF('Crisis Indicator Data'!F67="x","x",IF(LOG('Crisis Indicator Data'!F67)&lt;F$4,0,IF(LOG('Crisis Indicator Data'!F67)&gt;F$3,5,ROUND(5-(F$3-LOG('Crisis Indicator Data'!F67))/(F$3-F$4)*5,1))))</f>
        <v>4.3</v>
      </c>
      <c r="G70" s="144">
        <f>IF('Crisis Indicator Data'!F67="x","x",IF(B70="Regional crisis",('Crisis Indicator Data'!F67/VLOOKUP('Impact of the crisis'!$C70,'Regional Crises'!$B$1:$R$66,4,FALSE)),'Crisis Indicator Data'!F67/VLOOKUP('Impact of the crisis'!$E70,'Country Indicator Data'!$B$4:$P$194,15,FALSE)))</f>
        <v>0.48019023881583967</v>
      </c>
      <c r="H70" s="234">
        <f t="shared" ref="H70:H101" si="26">IF(G70="x","x",IF(G70&lt;H$4,0,IF(G70&gt;H$3,5,ROUND(5-(H$3-G70)/(H$3-H$4)*5,1))))</f>
        <v>2.2999999999999998</v>
      </c>
      <c r="I70" s="234">
        <f t="shared" ref="I70:I101" si="27">IF(AND(H70="x",F70="x"),"x",AVERAGE(F70,H70))</f>
        <v>3.3</v>
      </c>
      <c r="J70" s="234">
        <f>IF('Crisis Indicator Data'!G67="x","x",IF(LOG('Crisis Indicator Data'!G67)&lt;J$4,0,IF(LOG('Crisis Indicator Data'!G67)&gt;J$3,5,ROUND(5-(J$3-LOG('Crisis Indicator Data'!G67))/(J$3-J$4)*5,1))))</f>
        <v>3.6</v>
      </c>
      <c r="K70" s="144">
        <f>IF('Crisis Indicator Data'!G67="x","x",IF(B70="Regional crisis",('Crisis Indicator Data'!G67/VLOOKUP('Impact of the crisis'!$C70,'Regional Crises'!$B$1:$R$66,5,FALSE)),'Crisis Indicator Data'!G67/VLOOKUP('Impact of the crisis'!$E70,'Country Indicator Data'!$B$4:$P$194,14,FALSE)))</f>
        <v>0.42225071027648814</v>
      </c>
      <c r="L70" s="234">
        <f t="shared" ref="L70:L101" si="28">IF(K70="x","x",IF(K70&lt;L$4,0,IF(K70&gt;L$3,5,ROUND(5-(L$3-K70)/(L$3-L$4)*5,1))))</f>
        <v>2.1</v>
      </c>
      <c r="M70" s="234">
        <f t="shared" ref="M70:M101" si="29">IF(AND(L70="x",J70="x"),"x",AVERAGE(J70,L70))</f>
        <v>2.85</v>
      </c>
      <c r="N70" s="234">
        <f t="shared" ref="N70:N101" si="30">IF(AND(M70="x",I70="x"),"x",IF(OR(M70="x",I70="x"),AVERAGE(I70,M70),ROUND((5-GEOMEAN(((5-I70)/5*4+1),((5-M70)/5*4+1)))/4*5,1)))</f>
        <v>3.1</v>
      </c>
      <c r="O70" s="234">
        <f>IF('Crisis Indicator Data'!H67="x","x",IF('Crisis Indicator Data'!H67=0,0,IF(LOG('Crisis Indicator Data'!H67)&lt;O$4,0,IF(LOG('Crisis Indicator Data'!H67)&gt;O$3,5,ROUND(5-(O$3-LOG('Crisis Indicator Data'!H67))/(O$3-O$4)*5,1)))))</f>
        <v>1.9</v>
      </c>
      <c r="P70" s="143">
        <f>IF('Crisis Indicator Data'!H67="x","x",'Crisis Indicator Data'!H67/'Crisis Indicator Data'!G67)</f>
        <v>3.6186099942561743E-2</v>
      </c>
      <c r="Q70" s="234">
        <f t="shared" ref="Q70:Q101" si="31">IF(P70="x","x",IF(P70&lt;Q$4,0,IF(P70&gt;Q$3,5,ROUND(5-(Q$3-P70)/(Q$3-Q$4)*5,1))))</f>
        <v>0.1</v>
      </c>
      <c r="R70" s="234">
        <f t="shared" ref="R70:R101" si="32">IF(AND(Q70="x",O70="x"),"x",AVERAGE(O70,Q70))</f>
        <v>1</v>
      </c>
      <c r="S70" s="234">
        <f>IF('Crisis Indicator Data'!I67="x","x",IF('Crisis Indicator Data'!I67=0,0,IF(LOG('Crisis Indicator Data'!I67)&lt;S$4,0,IF(LOG('Crisis Indicator Data'!I67)&gt;S$3,5,ROUND(5-(S$3-LOG('Crisis Indicator Data'!I67))/(S$3-S$4)*5,1)))))</f>
        <v>2.2999999999999998</v>
      </c>
      <c r="T70" s="143">
        <f>IF('Crisis Indicator Data'!H67="x","x",IF('Crisis Indicator Data'!I67="x","x",'Crisis Indicator Data'!I67/'Crisis Indicator Data'!H67))</f>
        <v>9.7505668934240369E-2</v>
      </c>
      <c r="U70" s="234">
        <f t="shared" ref="U70:U101" si="33">IF(T70="x","x",IF(T70&lt;U$4,0,IF(T70&gt;U$3,5,ROUND(5-(U$3-T70)/(U$3-U$4)*5,1))))</f>
        <v>3.3</v>
      </c>
      <c r="V70" s="234">
        <f t="shared" ref="V70:V101" si="34">IF(AND(U70="x",S70="x"),"x",ROUND(AVERAGE(S70,U70),1))</f>
        <v>2.8</v>
      </c>
      <c r="W70" s="234">
        <f>IF('Crisis Indicator Data'!L67="x","x",IF('Crisis Indicator Data'!L67=0,0,IF(LOG('Crisis Indicator Data'!L67)&lt;W$4,0,IF(LOG('Crisis Indicator Data'!L67)&gt;W$3,5,ROUND(5-(W$3-LOG('Crisis Indicator Data'!L67))/(W$3-W$4)*5,1)))))</f>
        <v>1.6</v>
      </c>
      <c r="X70" s="241">
        <f>IF(OR('Crisis Indicator Data'!L67="x",'Crisis Indicator Data'!H67="x"),"x",'Crisis Indicator Data'!L67/'Crisis Indicator Data'!H67)</f>
        <v>2.9478458049886623E-5</v>
      </c>
      <c r="Y70" s="234">
        <f t="shared" ref="Y70:Y101" si="35">IF(X70="x","x",IF(X70&lt;Y$4,0,IF(X70&gt;Y$3,5,ROUND(5-(Y$3-X70)/(Y$3-Y$4)*5,1))))</f>
        <v>1.5</v>
      </c>
      <c r="Z70" s="234">
        <f t="shared" ref="Z70:Z101" si="36">IF(AND(Y70="x",W70="x"),"x",ROUND(AVERAGE(W70,Y70),1))</f>
        <v>1.6</v>
      </c>
      <c r="AA70" s="234">
        <f t="shared" ref="AA70:AA101" si="37">IF(AND(V70="x",Z70="x"),"x",IF(OR(V70="x",Z70="x"),AVERAGE(V70,Z70),ROUND((5-GEOMEAN(((5-V70)/5*4+1),((5-Z70)/5*4+1)))/4*5,1)))</f>
        <v>2.2000000000000002</v>
      </c>
      <c r="AB70" s="242">
        <f t="shared" ref="AB70:AB101" si="38">IF(AND(R70="x",AA70="x"),"x",IF(OR(R70="x",AA70="x"),AVERAGE(R70,AA70),ROUND((5-GEOMEAN(((5-R70)/5*4+1),((5-AA70)/5*4+1)))/4*5,1)))</f>
        <v>1.6</v>
      </c>
    </row>
    <row r="71" spans="1:28" s="210" customFormat="1" x14ac:dyDescent="0.35">
      <c r="A71" s="148" t="str">
        <f>'Crisis Indicator Data'!A68</f>
        <v>Refugees from Mali in Mauritania</v>
      </c>
      <c r="B71" s="149" t="str">
        <f>'Crisis Indicator Data'!B68</f>
        <v>International displacement</v>
      </c>
      <c r="C71" s="149" t="str">
        <f>'Crisis Indicator Data'!C68</f>
        <v>MRT002</v>
      </c>
      <c r="D71" s="149" t="str">
        <f>'Crisis Indicator Data'!D68</f>
        <v>Mauritania</v>
      </c>
      <c r="E71" s="150" t="str">
        <f>'Crisis Indicator Data'!E68</f>
        <v>MRT</v>
      </c>
      <c r="F71" s="240">
        <f>IF('Crisis Indicator Data'!F68="x","x",IF(LOG('Crisis Indicator Data'!F68)&lt;F$4,0,IF(LOG('Crisis Indicator Data'!F68)&gt;F$3,5,ROUND(5-(F$3-LOG('Crisis Indicator Data'!F68))/(F$3-F$4)*5,1))))</f>
        <v>0</v>
      </c>
      <c r="G71" s="144">
        <f>IF('Crisis Indicator Data'!F68="x","x",IF(B71="Regional crisis",('Crisis Indicator Data'!F68/VLOOKUP('Impact of the crisis'!$C71,'Regional Crises'!$B$1:$R$66,4,FALSE)),'Crisis Indicator Data'!F68/VLOOKUP('Impact of the crisis'!$E71,'Country Indicator Data'!$B$4:$P$194,15,FALSE)))</f>
        <v>7.276608130396817E-5</v>
      </c>
      <c r="H71" s="234">
        <f t="shared" si="26"/>
        <v>0</v>
      </c>
      <c r="I71" s="234">
        <f t="shared" si="27"/>
        <v>0</v>
      </c>
      <c r="J71" s="234">
        <f>IF('Crisis Indicator Data'!G68="x","x",IF(LOG('Crisis Indicator Data'!G68)&lt;J$4,0,IF(LOG('Crisis Indicator Data'!G68)&gt;J$3,5,ROUND(5-(J$3-LOG('Crisis Indicator Data'!G68))/(J$3-J$4)*5,1))))</f>
        <v>0</v>
      </c>
      <c r="K71" s="144">
        <f>IF('Crisis Indicator Data'!G68="x","x",IF(B71="Regional crisis",('Crisis Indicator Data'!G68/VLOOKUP('Impact of the crisis'!$C71,'Regional Crises'!$B$1:$R$66,5,FALSE)),'Crisis Indicator Data'!G68/VLOOKUP('Impact of the crisis'!$E71,'Country Indicator Data'!$B$4:$P$194,14,FALSE)))</f>
        <v>1.760308656860381E-2</v>
      </c>
      <c r="L71" s="234">
        <f t="shared" si="28"/>
        <v>0</v>
      </c>
      <c r="M71" s="234">
        <f t="shared" si="29"/>
        <v>0</v>
      </c>
      <c r="N71" s="234">
        <f t="shared" si="30"/>
        <v>0</v>
      </c>
      <c r="O71" s="234">
        <f>IF('Crisis Indicator Data'!H68="x","x",IF('Crisis Indicator Data'!H68=0,0,IF(LOG('Crisis Indicator Data'!H68)&lt;O$4,0,IF(LOG('Crisis Indicator Data'!H68)&gt;O$3,5,ROUND(5-(O$3-LOG('Crisis Indicator Data'!H68))/(O$3-O$4)*5,1)))))</f>
        <v>0.5</v>
      </c>
      <c r="P71" s="143">
        <f>IF('Crisis Indicator Data'!H68="x","x",'Crisis Indicator Data'!H68/'Crisis Indicator Data'!G68)</f>
        <v>0.86301369863013699</v>
      </c>
      <c r="Q71" s="234">
        <f t="shared" si="31"/>
        <v>4.3</v>
      </c>
      <c r="R71" s="234">
        <f t="shared" si="32"/>
        <v>2.4</v>
      </c>
      <c r="S71" s="234">
        <f>IF('Crisis Indicator Data'!I68="x","x",IF('Crisis Indicator Data'!I68=0,0,IF(LOG('Crisis Indicator Data'!I68)&lt;S$4,0,IF(LOG('Crisis Indicator Data'!I68)&gt;S$3,5,ROUND(5-(S$3-LOG('Crisis Indicator Data'!I68))/(S$3-S$4)*5,1)))))</f>
        <v>2.6</v>
      </c>
      <c r="T71" s="143">
        <f>IF('Crisis Indicator Data'!H68="x","x",IF('Crisis Indicator Data'!I68="x","x",'Crisis Indicator Data'!I68/'Crisis Indicator Data'!H68))</f>
        <v>1</v>
      </c>
      <c r="U71" s="234">
        <f t="shared" si="33"/>
        <v>5</v>
      </c>
      <c r="V71" s="234">
        <f t="shared" si="34"/>
        <v>3.8</v>
      </c>
      <c r="W71" s="234" t="str">
        <f>IF('Crisis Indicator Data'!L68="x","x",IF('Crisis Indicator Data'!L68=0,0,IF(LOG('Crisis Indicator Data'!L68)&lt;W$4,0,IF(LOG('Crisis Indicator Data'!L68)&gt;W$3,5,ROUND(5-(W$3-LOG('Crisis Indicator Data'!L68))/(W$3-W$4)*5,1)))))</f>
        <v>x</v>
      </c>
      <c r="X71" s="241" t="str">
        <f>IF(OR('Crisis Indicator Data'!L68="x",'Crisis Indicator Data'!H68="x"),"x",'Crisis Indicator Data'!L68/'Crisis Indicator Data'!H68)</f>
        <v>x</v>
      </c>
      <c r="Y71" s="234" t="str">
        <f t="shared" si="35"/>
        <v>x</v>
      </c>
      <c r="Z71" s="234" t="str">
        <f t="shared" si="36"/>
        <v>x</v>
      </c>
      <c r="AA71" s="234">
        <f t="shared" si="37"/>
        <v>3.8</v>
      </c>
      <c r="AB71" s="242">
        <f t="shared" si="38"/>
        <v>3.2</v>
      </c>
    </row>
    <row r="72" spans="1:28" s="210" customFormat="1" x14ac:dyDescent="0.35">
      <c r="A72" s="148" t="str">
        <f>'Crisis Indicator Data'!A69</f>
        <v>Food Security in Mauritania</v>
      </c>
      <c r="B72" s="149" t="str">
        <f>'Crisis Indicator Data'!B69</f>
        <v>Drought</v>
      </c>
      <c r="C72" s="149" t="str">
        <f>'Crisis Indicator Data'!C69</f>
        <v>MRT003</v>
      </c>
      <c r="D72" s="149" t="str">
        <f>'Crisis Indicator Data'!D69</f>
        <v>Mauritania</v>
      </c>
      <c r="E72" s="150" t="str">
        <f>'Crisis Indicator Data'!E69</f>
        <v>MRT</v>
      </c>
      <c r="F72" s="240">
        <f>IF('Crisis Indicator Data'!F69="x","x",IF(LOG('Crisis Indicator Data'!F69)&lt;F$4,0,IF(LOG('Crisis Indicator Data'!F69)&gt;F$3,5,ROUND(5-(F$3-LOG('Crisis Indicator Data'!F69))/(F$3-F$4)*5,1))))</f>
        <v>5</v>
      </c>
      <c r="G72" s="144">
        <f>IF('Crisis Indicator Data'!F69="x","x",IF(B72="Regional crisis",('Crisis Indicator Data'!F69/VLOOKUP('Impact of the crisis'!$C72,'Regional Crises'!$B$1:$R$66,4,FALSE)),'Crisis Indicator Data'!F69/VLOOKUP('Impact of the crisis'!$E72,'Country Indicator Data'!$B$4:$P$194,15,FALSE)))</f>
        <v>1</v>
      </c>
      <c r="H72" s="234">
        <f t="shared" si="26"/>
        <v>5</v>
      </c>
      <c r="I72" s="234">
        <f t="shared" si="27"/>
        <v>5</v>
      </c>
      <c r="J72" s="234">
        <f>IF('Crisis Indicator Data'!G69="x","x",IF(LOG('Crisis Indicator Data'!G69)&lt;J$4,0,IF(LOG('Crisis Indicator Data'!G69)&gt;J$3,5,ROUND(5-(J$3-LOG('Crisis Indicator Data'!G69))/(J$3-J$4)*5,1))))</f>
        <v>2.1</v>
      </c>
      <c r="K72" s="144">
        <f>IF('Crisis Indicator Data'!G69="x","x",IF(B72="Regional crisis",('Crisis Indicator Data'!G69/VLOOKUP('Impact of the crisis'!$C72,'Regional Crises'!$B$1:$R$66,5,FALSE)),'Crisis Indicator Data'!G69/VLOOKUP('Impact of the crisis'!$E72,'Country Indicator Data'!$B$4:$P$194,14,FALSE)))</f>
        <v>1</v>
      </c>
      <c r="L72" s="234">
        <f t="shared" si="28"/>
        <v>5</v>
      </c>
      <c r="M72" s="234">
        <f t="shared" si="29"/>
        <v>3.55</v>
      </c>
      <c r="N72" s="234">
        <f t="shared" si="30"/>
        <v>4.4000000000000004</v>
      </c>
      <c r="O72" s="234">
        <f>IF('Crisis Indicator Data'!H69="x","x",IF('Crisis Indicator Data'!H69=0,0,IF(LOG('Crisis Indicator Data'!H69)&lt;O$4,0,IF(LOG('Crisis Indicator Data'!H69)&gt;O$3,5,ROUND(5-(O$3-LOG('Crisis Indicator Data'!H69))/(O$3-O$4)*5,1)))))</f>
        <v>2.8</v>
      </c>
      <c r="P72" s="143">
        <f>IF('Crisis Indicator Data'!H69="x","x",'Crisis Indicator Data'!H69/'Crisis Indicator Data'!G69)</f>
        <v>0.3648420544972269</v>
      </c>
      <c r="Q72" s="234">
        <f t="shared" si="31"/>
        <v>1.8</v>
      </c>
      <c r="R72" s="234">
        <f t="shared" si="32"/>
        <v>2.2999999999999998</v>
      </c>
      <c r="S72" s="234" t="str">
        <f>IF('Crisis Indicator Data'!I69="x","x",IF('Crisis Indicator Data'!I69=0,0,IF(LOG('Crisis Indicator Data'!I69)&lt;S$4,0,IF(LOG('Crisis Indicator Data'!I69)&gt;S$3,5,ROUND(5-(S$3-LOG('Crisis Indicator Data'!I69))/(S$3-S$4)*5,1)))))</f>
        <v>x</v>
      </c>
      <c r="T72" s="143" t="str">
        <f>IF('Crisis Indicator Data'!H69="x","x",IF('Crisis Indicator Data'!I69="x","x",'Crisis Indicator Data'!I69/'Crisis Indicator Data'!H69))</f>
        <v>x</v>
      </c>
      <c r="U72" s="234" t="str">
        <f t="shared" si="33"/>
        <v>x</v>
      </c>
      <c r="V72" s="234" t="str">
        <f t="shared" si="34"/>
        <v>x</v>
      </c>
      <c r="W72" s="234" t="str">
        <f>IF('Crisis Indicator Data'!L69="x","x",IF('Crisis Indicator Data'!L69=0,0,IF(LOG('Crisis Indicator Data'!L69)&lt;W$4,0,IF(LOG('Crisis Indicator Data'!L69)&gt;W$3,5,ROUND(5-(W$3-LOG('Crisis Indicator Data'!L69))/(W$3-W$4)*5,1)))))</f>
        <v>x</v>
      </c>
      <c r="X72" s="241" t="str">
        <f>IF(OR('Crisis Indicator Data'!L69="x",'Crisis Indicator Data'!H69="x"),"x",'Crisis Indicator Data'!L69/'Crisis Indicator Data'!H69)</f>
        <v>x</v>
      </c>
      <c r="Y72" s="234" t="str">
        <f t="shared" si="35"/>
        <v>x</v>
      </c>
      <c r="Z72" s="234" t="str">
        <f t="shared" si="36"/>
        <v>x</v>
      </c>
      <c r="AA72" s="234" t="str">
        <f t="shared" si="37"/>
        <v>x</v>
      </c>
      <c r="AB72" s="242">
        <f t="shared" si="38"/>
        <v>2.2999999999999998</v>
      </c>
    </row>
    <row r="73" spans="1:28" s="210" customFormat="1" x14ac:dyDescent="0.35">
      <c r="A73" s="148" t="str">
        <f>'Crisis Indicator Data'!A70</f>
        <v>Complex crisis in Malawi</v>
      </c>
      <c r="B73" s="149" t="str">
        <f>'Crisis Indicator Data'!B70</f>
        <v>Complex crisis</v>
      </c>
      <c r="C73" s="149" t="str">
        <f>'Crisis Indicator Data'!C70</f>
        <v>MWI002</v>
      </c>
      <c r="D73" s="149" t="str">
        <f>'Crisis Indicator Data'!D70</f>
        <v>Malawi</v>
      </c>
      <c r="E73" s="150" t="str">
        <f>'Crisis Indicator Data'!E70</f>
        <v>MWI</v>
      </c>
      <c r="F73" s="240">
        <f>IF('Crisis Indicator Data'!F70="x","x",IF(LOG('Crisis Indicator Data'!F70)&lt;F$4,0,IF(LOG('Crisis Indicator Data'!F70)&gt;F$3,5,ROUND(5-(F$3-LOG('Crisis Indicator Data'!F70))/(F$3-F$4)*5,1))))</f>
        <v>3.3</v>
      </c>
      <c r="G73" s="144">
        <f>IF('Crisis Indicator Data'!F70="x","x",IF(B73="Regional crisis",('Crisis Indicator Data'!F70/VLOOKUP('Impact of the crisis'!$C73,'Regional Crises'!$B$1:$R$66,4,FALSE)),'Crisis Indicator Data'!F70/VLOOKUP('Impact of the crisis'!$E73,'Country Indicator Data'!$B$4:$P$194,15,FALSE)))</f>
        <v>0.99995757318625367</v>
      </c>
      <c r="H73" s="234">
        <f t="shared" si="26"/>
        <v>5</v>
      </c>
      <c r="I73" s="234">
        <f t="shared" si="27"/>
        <v>4.1500000000000004</v>
      </c>
      <c r="J73" s="234">
        <f>IF('Crisis Indicator Data'!G70="x","x",IF(LOG('Crisis Indicator Data'!G70)&lt;J$4,0,IF(LOG('Crisis Indicator Data'!G70)&gt;J$3,5,ROUND(5-(J$3-LOG('Crisis Indicator Data'!G70))/(J$3-J$4)*5,1))))</f>
        <v>4.2</v>
      </c>
      <c r="K73" s="144">
        <f>IF('Crisis Indicator Data'!G70="x","x",IF(B73="Regional crisis",('Crisis Indicator Data'!G70/VLOOKUP('Impact of the crisis'!$C73,'Regional Crises'!$B$1:$R$66,5,FALSE)),'Crisis Indicator Data'!G70/VLOOKUP('Impact of the crisis'!$E73,'Country Indicator Data'!$B$4:$P$194,14,FALSE)))</f>
        <v>0.89649051627954157</v>
      </c>
      <c r="L73" s="234">
        <f t="shared" si="28"/>
        <v>4.5</v>
      </c>
      <c r="M73" s="234">
        <f t="shared" si="29"/>
        <v>4.3499999999999996</v>
      </c>
      <c r="N73" s="234">
        <f t="shared" si="30"/>
        <v>4.3</v>
      </c>
      <c r="O73" s="234">
        <f>IF('Crisis Indicator Data'!H70="x","x",IF('Crisis Indicator Data'!H70=0,0,IF(LOG('Crisis Indicator Data'!H70)&lt;O$4,0,IF(LOG('Crisis Indicator Data'!H70)&gt;O$3,5,ROUND(5-(O$3-LOG('Crisis Indicator Data'!H70))/(O$3-O$4)*5,1)))))</f>
        <v>4.0999999999999996</v>
      </c>
      <c r="P73" s="143">
        <f>IF('Crisis Indicator Data'!H70="x","x",'Crisis Indicator Data'!H70/'Crisis Indicator Data'!G70)</f>
        <v>0.50393166261243427</v>
      </c>
      <c r="Q73" s="234">
        <f t="shared" si="31"/>
        <v>2.5</v>
      </c>
      <c r="R73" s="234">
        <f t="shared" si="32"/>
        <v>3.3</v>
      </c>
      <c r="S73" s="234">
        <f>IF('Crisis Indicator Data'!I70="x","x",IF('Crisis Indicator Data'!I70=0,0,IF(LOG('Crisis Indicator Data'!I70)&lt;S$4,0,IF(LOG('Crisis Indicator Data'!I70)&gt;S$3,5,ROUND(5-(S$3-LOG('Crisis Indicator Data'!I70))/(S$3-S$4)*5,1)))))</f>
        <v>0</v>
      </c>
      <c r="T73" s="143">
        <f>IF('Crisis Indicator Data'!H70="x","x",IF('Crisis Indicator Data'!I70="x","x",'Crisis Indicator Data'!I70/'Crisis Indicator Data'!H70))</f>
        <v>0</v>
      </c>
      <c r="U73" s="234">
        <f t="shared" si="33"/>
        <v>0</v>
      </c>
      <c r="V73" s="234">
        <f t="shared" si="34"/>
        <v>0</v>
      </c>
      <c r="W73" s="234">
        <f>IF('Crisis Indicator Data'!L70="x","x",IF('Crisis Indicator Data'!L70=0,0,IF(LOG('Crisis Indicator Data'!L70)&lt;W$4,0,IF(LOG('Crisis Indicator Data'!L70)&gt;W$3,5,ROUND(5-(W$3-LOG('Crisis Indicator Data'!L70))/(W$3-W$4)*5,1)))))</f>
        <v>2.2999999999999998</v>
      </c>
      <c r="X73" s="241">
        <f>IF(OR('Crisis Indicator Data'!L70="x",'Crisis Indicator Data'!H70="x"),"x",'Crisis Indicator Data'!L70/'Crisis Indicator Data'!H70)</f>
        <v>4.6026044005388413E-6</v>
      </c>
      <c r="Y73" s="234">
        <f t="shared" si="35"/>
        <v>0.2</v>
      </c>
      <c r="Z73" s="234">
        <f t="shared" si="36"/>
        <v>1.3</v>
      </c>
      <c r="AA73" s="234">
        <f t="shared" si="37"/>
        <v>0.7</v>
      </c>
      <c r="AB73" s="242">
        <f t="shared" si="38"/>
        <v>2.2000000000000002</v>
      </c>
    </row>
    <row r="74" spans="1:28" s="210" customFormat="1" x14ac:dyDescent="0.35">
      <c r="A74" s="148" t="str">
        <f>'Crisis Indicator Data'!A71</f>
        <v>International Refugees in Malaysia</v>
      </c>
      <c r="B74" s="149" t="str">
        <f>'Crisis Indicator Data'!B71</f>
        <v>International displacement</v>
      </c>
      <c r="C74" s="149" t="str">
        <f>'Crisis Indicator Data'!C71</f>
        <v>MYS001</v>
      </c>
      <c r="D74" s="149" t="str">
        <f>'Crisis Indicator Data'!D71</f>
        <v>Malaysia</v>
      </c>
      <c r="E74" s="150" t="str">
        <f>'Crisis Indicator Data'!E71</f>
        <v>MYS</v>
      </c>
      <c r="F74" s="240">
        <f>IF('Crisis Indicator Data'!F71="x","x",IF(LOG('Crisis Indicator Data'!F71)&lt;F$4,0,IF(LOG('Crisis Indicator Data'!F71)&gt;F$3,5,ROUND(5-(F$3-LOG('Crisis Indicator Data'!F71))/(F$3-F$4)*5,1))))</f>
        <v>1.6</v>
      </c>
      <c r="G74" s="144">
        <f>IF('Crisis Indicator Data'!F71="x","x",IF(B74="Regional crisis",('Crisis Indicator Data'!F71/VLOOKUP('Impact of the crisis'!$C74,'Regional Crises'!$B$1:$R$66,4,FALSE)),'Crisis Indicator Data'!F71/VLOOKUP('Impact of the crisis'!$E74,'Country Indicator Data'!$B$4:$P$194,15,FALSE)))</f>
        <v>2.8595343174554862E-2</v>
      </c>
      <c r="H74" s="234">
        <f t="shared" si="26"/>
        <v>0</v>
      </c>
      <c r="I74" s="234">
        <f t="shared" si="27"/>
        <v>0.8</v>
      </c>
      <c r="J74" s="234">
        <f>IF('Crisis Indicator Data'!G71="x","x",IF(LOG('Crisis Indicator Data'!G71)&lt;J$4,0,IF(LOG('Crisis Indicator Data'!G71)&gt;J$3,5,ROUND(5-(J$3-LOG('Crisis Indicator Data'!G71))/(J$3-J$4)*5,1))))</f>
        <v>1.9</v>
      </c>
      <c r="K74" s="144">
        <f>IF('Crisis Indicator Data'!G71="x","x",IF(B74="Regional crisis",('Crisis Indicator Data'!G71/VLOOKUP('Impact of the crisis'!$C74,'Regional Crises'!$B$1:$R$66,5,FALSE)),'Crisis Indicator Data'!G71/VLOOKUP('Impact of the crisis'!$E74,'Country Indicator Data'!$B$4:$P$194,14,FALSE)))</f>
        <v>0.12514351320321471</v>
      </c>
      <c r="L74" s="234">
        <f t="shared" si="28"/>
        <v>0.6</v>
      </c>
      <c r="M74" s="234">
        <f t="shared" si="29"/>
        <v>1.25</v>
      </c>
      <c r="N74" s="234">
        <f t="shared" si="30"/>
        <v>1</v>
      </c>
      <c r="O74" s="234">
        <f>IF('Crisis Indicator Data'!H71="x","x",IF('Crisis Indicator Data'!H71=0,0,IF(LOG('Crisis Indicator Data'!H71)&lt;O$4,0,IF(LOG('Crisis Indicator Data'!H71)&gt;O$3,5,ROUND(5-(O$3-LOG('Crisis Indicator Data'!H71))/(O$3-O$4)*5,1)))))</f>
        <v>1.3</v>
      </c>
      <c r="P74" s="143">
        <f>IF('Crisis Indicator Data'!H71="x","x",'Crisis Indicator Data'!H71/'Crisis Indicator Data'!G71)</f>
        <v>4.7182175622542594E-2</v>
      </c>
      <c r="Q74" s="234">
        <f t="shared" si="31"/>
        <v>0.2</v>
      </c>
      <c r="R74" s="234">
        <f t="shared" si="32"/>
        <v>0.75</v>
      </c>
      <c r="S74" s="234">
        <f>IF('Crisis Indicator Data'!I71="x","x",IF('Crisis Indicator Data'!I71=0,0,IF(LOG('Crisis Indicator Data'!I71)&lt;S$4,0,IF(LOG('Crisis Indicator Data'!I71)&gt;S$3,5,ROUND(5-(S$3-LOG('Crisis Indicator Data'!I71))/(S$3-S$4)*5,1)))))</f>
        <v>3.2</v>
      </c>
      <c r="T74" s="143">
        <f>IF('Crisis Indicator Data'!H71="x","x",IF('Crisis Indicator Data'!I71="x","x",'Crisis Indicator Data'!I71/'Crisis Indicator Data'!H71))</f>
        <v>1</v>
      </c>
      <c r="U74" s="234">
        <f t="shared" si="33"/>
        <v>5</v>
      </c>
      <c r="V74" s="234">
        <f t="shared" si="34"/>
        <v>4.0999999999999996</v>
      </c>
      <c r="W74" s="234">
        <f>IF('Crisis Indicator Data'!L71="x","x",IF('Crisis Indicator Data'!L71=0,0,IF(LOG('Crisis Indicator Data'!L71)&lt;W$4,0,IF(LOG('Crisis Indicator Data'!L71)&gt;W$3,5,ROUND(5-(W$3-LOG('Crisis Indicator Data'!L71))/(W$3-W$4)*5,1)))))</f>
        <v>0</v>
      </c>
      <c r="X74" s="241">
        <f>IF(OR('Crisis Indicator Data'!L71="x",'Crisis Indicator Data'!H71="x"),"x",'Crisis Indicator Data'!L71/'Crisis Indicator Data'!H71)</f>
        <v>0</v>
      </c>
      <c r="Y74" s="234">
        <f t="shared" si="35"/>
        <v>0</v>
      </c>
      <c r="Z74" s="234">
        <f t="shared" si="36"/>
        <v>0</v>
      </c>
      <c r="AA74" s="234">
        <f t="shared" si="37"/>
        <v>2.6</v>
      </c>
      <c r="AB74" s="242">
        <f t="shared" si="38"/>
        <v>1.8</v>
      </c>
    </row>
    <row r="75" spans="1:28" s="210" customFormat="1" x14ac:dyDescent="0.35">
      <c r="A75" s="148" t="str">
        <f>'Crisis Indicator Data'!A72</f>
        <v>Food Security Crisis in Namibia</v>
      </c>
      <c r="B75" s="149" t="str">
        <f>'Crisis Indicator Data'!B72</f>
        <v>Food Security</v>
      </c>
      <c r="C75" s="149" t="str">
        <f>'Crisis Indicator Data'!C72</f>
        <v>NAM002</v>
      </c>
      <c r="D75" s="149" t="str">
        <f>'Crisis Indicator Data'!D72</f>
        <v>Namibia</v>
      </c>
      <c r="E75" s="150" t="str">
        <f>'Crisis Indicator Data'!E72</f>
        <v>NAM</v>
      </c>
      <c r="F75" s="240">
        <f>IF('Crisis Indicator Data'!F72="x","x",IF(LOG('Crisis Indicator Data'!F72)&lt;F$4,0,IF(LOG('Crisis Indicator Data'!F72)&gt;F$3,5,ROUND(5-(F$3-LOG('Crisis Indicator Data'!F72))/(F$3-F$4)*5,1))))</f>
        <v>0</v>
      </c>
      <c r="G75" s="144">
        <f>IF('Crisis Indicator Data'!F72="x","x",IF(B75="Regional crisis",('Crisis Indicator Data'!F72/VLOOKUP('Impact of the crisis'!$C75,'Regional Crises'!$B$1:$R$66,4,FALSE)),'Crisis Indicator Data'!F72/VLOOKUP('Impact of the crisis'!$E75,'Country Indicator Data'!$B$4:$P$194,15,FALSE)))</f>
        <v>9.9964775474012803E-4</v>
      </c>
      <c r="H75" s="234">
        <f t="shared" si="26"/>
        <v>0</v>
      </c>
      <c r="I75" s="234">
        <f t="shared" si="27"/>
        <v>0</v>
      </c>
      <c r="J75" s="234">
        <f>IF('Crisis Indicator Data'!G72="x","x",IF(LOG('Crisis Indicator Data'!G72)&lt;J$4,0,IF(LOG('Crisis Indicator Data'!G72)&gt;J$3,5,ROUND(5-(J$3-LOG('Crisis Indicator Data'!G72))/(J$3-J$4)*5,1))))</f>
        <v>1.2</v>
      </c>
      <c r="K75" s="144">
        <f>IF('Crisis Indicator Data'!G72="x","x",IF(B75="Regional crisis",('Crisis Indicator Data'!G72/VLOOKUP('Impact of the crisis'!$C75,'Regional Crises'!$B$1:$R$66,5,FALSE)),'Crisis Indicator Data'!G72/VLOOKUP('Impact of the crisis'!$E75,'Country Indicator Data'!$B$4:$P$194,14,FALSE)))</f>
        <v>0.88783943329397874</v>
      </c>
      <c r="L75" s="234">
        <f t="shared" si="28"/>
        <v>4.4000000000000004</v>
      </c>
      <c r="M75" s="234">
        <f t="shared" si="29"/>
        <v>2.8000000000000003</v>
      </c>
      <c r="N75" s="234">
        <f t="shared" si="30"/>
        <v>1.6</v>
      </c>
      <c r="O75" s="234">
        <f>IF('Crisis Indicator Data'!H72="x","x",IF('Crisis Indicator Data'!H72=0,0,IF(LOG('Crisis Indicator Data'!H72)&lt;O$4,0,IF(LOG('Crisis Indicator Data'!H72)&gt;O$3,5,ROUND(5-(O$3-LOG('Crisis Indicator Data'!H72))/(O$3-O$4)*5,1)))))</f>
        <v>2.6</v>
      </c>
      <c r="P75" s="143">
        <f>IF('Crisis Indicator Data'!H72="x","x",'Crisis Indicator Data'!H72/'Crisis Indicator Data'!G72)</f>
        <v>0.48359929078014185</v>
      </c>
      <c r="Q75" s="234">
        <f t="shared" si="31"/>
        <v>2.4</v>
      </c>
      <c r="R75" s="234">
        <f t="shared" si="32"/>
        <v>2.5</v>
      </c>
      <c r="S75" s="234">
        <f>IF('Crisis Indicator Data'!I72="x","x",IF('Crisis Indicator Data'!I72=0,0,IF(LOG('Crisis Indicator Data'!I72)&lt;S$4,0,IF(LOG('Crisis Indicator Data'!I72)&gt;S$3,5,ROUND(5-(S$3-LOG('Crisis Indicator Data'!I72))/(S$3-S$4)*5,1)))))</f>
        <v>0</v>
      </c>
      <c r="T75" s="143">
        <f>IF('Crisis Indicator Data'!H72="x","x",IF('Crisis Indicator Data'!I72="x","x",'Crisis Indicator Data'!I72/'Crisis Indicator Data'!H72))</f>
        <v>0</v>
      </c>
      <c r="U75" s="234">
        <f t="shared" si="33"/>
        <v>0</v>
      </c>
      <c r="V75" s="234">
        <f t="shared" si="34"/>
        <v>0</v>
      </c>
      <c r="W75" s="234" t="str">
        <f>IF('Crisis Indicator Data'!L72="x","x",IF('Crisis Indicator Data'!L72=0,0,IF(LOG('Crisis Indicator Data'!L72)&lt;W$4,0,IF(LOG('Crisis Indicator Data'!L72)&gt;W$3,5,ROUND(5-(W$3-LOG('Crisis Indicator Data'!L72))/(W$3-W$4)*5,1)))))</f>
        <v>x</v>
      </c>
      <c r="X75" s="241" t="str">
        <f>IF(OR('Crisis Indicator Data'!L72="x",'Crisis Indicator Data'!H72="x"),"x",'Crisis Indicator Data'!L72/'Crisis Indicator Data'!H72)</f>
        <v>x</v>
      </c>
      <c r="Y75" s="234" t="str">
        <f t="shared" si="35"/>
        <v>x</v>
      </c>
      <c r="Z75" s="234" t="str">
        <f t="shared" si="36"/>
        <v>x</v>
      </c>
      <c r="AA75" s="234">
        <f t="shared" si="37"/>
        <v>0</v>
      </c>
      <c r="AB75" s="242">
        <f t="shared" si="38"/>
        <v>1.4</v>
      </c>
    </row>
    <row r="76" spans="1:28" s="210" customFormat="1" x14ac:dyDescent="0.35">
      <c r="A76" s="148" t="str">
        <f>'Crisis Indicator Data'!A73</f>
        <v>Multiple crises in Niger</v>
      </c>
      <c r="B76" s="149" t="str">
        <f>'Crisis Indicator Data'!B73</f>
        <v>Multiple crises country</v>
      </c>
      <c r="C76" s="149" t="str">
        <f>'Crisis Indicator Data'!C73</f>
        <v>NER001</v>
      </c>
      <c r="D76" s="149" t="str">
        <f>'Crisis Indicator Data'!D73</f>
        <v>Niger</v>
      </c>
      <c r="E76" s="150" t="str">
        <f>'Crisis Indicator Data'!E73</f>
        <v>NER</v>
      </c>
      <c r="F76" s="240">
        <f>IF('Crisis Indicator Data'!F73="x","x",IF(LOG('Crisis Indicator Data'!F73)&lt;F$4,0,IF(LOG('Crisis Indicator Data'!F73)&gt;F$3,5,ROUND(5-(F$3-LOG('Crisis Indicator Data'!F73))/(F$3-F$4)*5,1))))</f>
        <v>5</v>
      </c>
      <c r="G76" s="144">
        <f>IF('Crisis Indicator Data'!F73="x","x",IF(B76="Regional crisis",('Crisis Indicator Data'!F73/VLOOKUP('Impact of the crisis'!$C76,'Regional Crises'!$B$1:$R$66,4,FALSE)),'Crisis Indicator Data'!F73/VLOOKUP('Impact of the crisis'!$E76,'Country Indicator Data'!$B$4:$P$194,15,FALSE)))</f>
        <v>1.0002368358727403</v>
      </c>
      <c r="H76" s="234">
        <f t="shared" si="26"/>
        <v>5</v>
      </c>
      <c r="I76" s="234">
        <f t="shared" si="27"/>
        <v>5</v>
      </c>
      <c r="J76" s="234">
        <f>IF('Crisis Indicator Data'!G73="x","x",IF(LOG('Crisis Indicator Data'!G73)&lt;J$4,0,IF(LOG('Crisis Indicator Data'!G73)&gt;J$3,5,ROUND(5-(J$3-LOG('Crisis Indicator Data'!G73))/(J$3-J$4)*5,1))))</f>
        <v>4.5999999999999996</v>
      </c>
      <c r="K76" s="144">
        <f>IF('Crisis Indicator Data'!G73="x","x",IF(B76="Regional crisis",('Crisis Indicator Data'!G73/VLOOKUP('Impact of the crisis'!$C76,'Regional Crises'!$B$1:$R$66,5,FALSE)),'Crisis Indicator Data'!G73/VLOOKUP('Impact of the crisis'!$E76,'Country Indicator Data'!$B$4:$P$194,14,FALSE)))</f>
        <v>1</v>
      </c>
      <c r="L76" s="234">
        <f t="shared" si="28"/>
        <v>5</v>
      </c>
      <c r="M76" s="234">
        <f t="shared" si="29"/>
        <v>4.8</v>
      </c>
      <c r="N76" s="234">
        <f t="shared" si="30"/>
        <v>4.9000000000000004</v>
      </c>
      <c r="O76" s="234">
        <f>IF('Crisis Indicator Data'!H73="x","x",IF('Crisis Indicator Data'!H73=0,0,IF(LOG('Crisis Indicator Data'!H73)&lt;O$4,0,IF(LOG('Crisis Indicator Data'!H73)&gt;O$3,5,ROUND(5-(O$3-LOG('Crisis Indicator Data'!H73))/(O$3-O$4)*5,1)))))</f>
        <v>3.5</v>
      </c>
      <c r="P76" s="143">
        <f>IF('Crisis Indicator Data'!H73="x","x",'Crisis Indicator Data'!H73/'Crisis Indicator Data'!G73)</f>
        <v>0.16310924369747898</v>
      </c>
      <c r="Q76" s="234">
        <f t="shared" si="31"/>
        <v>0.8</v>
      </c>
      <c r="R76" s="234">
        <f t="shared" si="32"/>
        <v>2.15</v>
      </c>
      <c r="S76" s="234">
        <f>IF('Crisis Indicator Data'!I73="x","x",IF('Crisis Indicator Data'!I73=0,0,IF(LOG('Crisis Indicator Data'!I73)&lt;S$4,0,IF(LOG('Crisis Indicator Data'!I73)&gt;S$3,5,ROUND(5-(S$3-LOG('Crisis Indicator Data'!I73))/(S$3-S$4)*5,1)))))</f>
        <v>4</v>
      </c>
      <c r="T76" s="143">
        <f>IF('Crisis Indicator Data'!H73="x","x",IF('Crisis Indicator Data'!I73="x","x",'Crisis Indicator Data'!I73/'Crisis Indicator Data'!H73))</f>
        <v>0.15301391035548687</v>
      </c>
      <c r="U76" s="234">
        <f t="shared" si="33"/>
        <v>5</v>
      </c>
      <c r="V76" s="234">
        <f t="shared" si="34"/>
        <v>4.5</v>
      </c>
      <c r="W76" s="234">
        <f>IF('Crisis Indicator Data'!L73="x","x",IF('Crisis Indicator Data'!L73=0,0,IF(LOG('Crisis Indicator Data'!L73)&lt;W$4,0,IF(LOG('Crisis Indicator Data'!L73)&gt;W$3,5,ROUND(5-(W$3-LOG('Crisis Indicator Data'!L73))/(W$3-W$4)*5,1)))))</f>
        <v>3.7</v>
      </c>
      <c r="X76" s="241">
        <f>IF(OR('Crisis Indicator Data'!L73="x",'Crisis Indicator Data'!H73="x"),"x",'Crisis Indicator Data'!L73/'Crisis Indicator Data'!H73)</f>
        <v>9.9175682637815563E-5</v>
      </c>
      <c r="Y76" s="234">
        <f t="shared" si="35"/>
        <v>5</v>
      </c>
      <c r="Z76" s="234">
        <f t="shared" si="36"/>
        <v>4.4000000000000004</v>
      </c>
      <c r="AA76" s="234">
        <f t="shared" si="37"/>
        <v>4.5</v>
      </c>
      <c r="AB76" s="242">
        <f t="shared" si="38"/>
        <v>3.6</v>
      </c>
    </row>
    <row r="77" spans="1:28" s="210" customFormat="1" x14ac:dyDescent="0.35">
      <c r="A77" s="148" t="str">
        <f>'Crisis Indicator Data'!A74</f>
        <v>Boko Haram in Niger</v>
      </c>
      <c r="B77" s="149" t="str">
        <f>'Crisis Indicator Data'!B74</f>
        <v>Conflict</v>
      </c>
      <c r="C77" s="149" t="str">
        <f>'Crisis Indicator Data'!C74</f>
        <v>NER002</v>
      </c>
      <c r="D77" s="149" t="str">
        <f>'Crisis Indicator Data'!D74</f>
        <v>Niger</v>
      </c>
      <c r="E77" s="150" t="str">
        <f>'Crisis Indicator Data'!E74</f>
        <v>NER</v>
      </c>
      <c r="F77" s="240">
        <f>IF('Crisis Indicator Data'!F74="x","x",IF(LOG('Crisis Indicator Data'!F74)&lt;F$4,0,IF(LOG('Crisis Indicator Data'!F74)&gt;F$3,5,ROUND(5-(F$3-LOG('Crisis Indicator Data'!F74))/(F$3-F$4)*5,1))))</f>
        <v>3.7</v>
      </c>
      <c r="G77" s="144">
        <f>IF('Crisis Indicator Data'!F74="x","x",IF(B77="Regional crisis",('Crisis Indicator Data'!F74/VLOOKUP('Impact of the crisis'!$C77,'Regional Crises'!$B$1:$R$66,4,FALSE)),'Crisis Indicator Data'!F74/VLOOKUP('Impact of the crisis'!$E77,'Country Indicator Data'!$B$4:$P$194,15,FALSE)))</f>
        <v>0.12386989816057473</v>
      </c>
      <c r="H77" s="234">
        <f t="shared" si="26"/>
        <v>0.5</v>
      </c>
      <c r="I77" s="234">
        <f t="shared" si="27"/>
        <v>2.1</v>
      </c>
      <c r="J77" s="234">
        <f>IF('Crisis Indicator Data'!G74="x","x",IF(LOG('Crisis Indicator Data'!G74)&lt;J$4,0,IF(LOG('Crisis Indicator Data'!G74)&gt;J$3,5,ROUND(5-(J$3-LOG('Crisis Indicator Data'!G74))/(J$3-J$4)*5,1))))</f>
        <v>0</v>
      </c>
      <c r="K77" s="144">
        <f>IF('Crisis Indicator Data'!G74="x","x",IF(B77="Regional crisis",('Crisis Indicator Data'!G74/VLOOKUP('Impact of the crisis'!$C77,'Regional Crises'!$B$1:$R$66,5,FALSE)),'Crisis Indicator Data'!G74/VLOOKUP('Impact of the crisis'!$E77,'Country Indicator Data'!$B$4:$P$194,14,FALSE)))</f>
        <v>3.9873949579831931E-2</v>
      </c>
      <c r="L77" s="234">
        <f t="shared" si="28"/>
        <v>0.2</v>
      </c>
      <c r="M77" s="234">
        <f t="shared" si="29"/>
        <v>0.1</v>
      </c>
      <c r="N77" s="234">
        <f t="shared" si="30"/>
        <v>1.2</v>
      </c>
      <c r="O77" s="234">
        <f>IF('Crisis Indicator Data'!H74="x","x",IF('Crisis Indicator Data'!H74=0,0,IF(LOG('Crisis Indicator Data'!H74)&lt;O$4,0,IF(LOG('Crisis Indicator Data'!H74)&gt;O$3,5,ROUND(5-(O$3-LOG('Crisis Indicator Data'!H74))/(O$3-O$4)*5,1)))))</f>
        <v>1.6</v>
      </c>
      <c r="P77" s="143">
        <f>IF('Crisis Indicator Data'!H74="x","x",'Crisis Indicator Data'!H74/'Crisis Indicator Data'!G74)</f>
        <v>0.30874604847207587</v>
      </c>
      <c r="Q77" s="234">
        <f t="shared" si="31"/>
        <v>1.5</v>
      </c>
      <c r="R77" s="234">
        <f t="shared" si="32"/>
        <v>1.55</v>
      </c>
      <c r="S77" s="234">
        <f>IF('Crisis Indicator Data'!I74="x","x",IF('Crisis Indicator Data'!I74=0,0,IF(LOG('Crisis Indicator Data'!I74)&lt;S$4,0,IF(LOG('Crisis Indicator Data'!I74)&gt;S$3,5,ROUND(5-(S$3-LOG('Crisis Indicator Data'!I74))/(S$3-S$4)*5,1)))))</f>
        <v>3.5</v>
      </c>
      <c r="T77" s="143">
        <f>IF('Crisis Indicator Data'!H74="x","x",IF('Crisis Indicator Data'!I74="x","x",'Crisis Indicator Data'!I74/'Crisis Indicator Data'!H74))</f>
        <v>0.92150170648464169</v>
      </c>
      <c r="U77" s="234">
        <f t="shared" si="33"/>
        <v>5</v>
      </c>
      <c r="V77" s="234">
        <f t="shared" si="34"/>
        <v>4.3</v>
      </c>
      <c r="W77" s="234">
        <f>IF('Crisis Indicator Data'!L74="x","x",IF('Crisis Indicator Data'!L74=0,0,IF(LOG('Crisis Indicator Data'!L74)&lt;W$4,0,IF(LOG('Crisis Indicator Data'!L74)&gt;W$3,5,ROUND(5-(W$3-LOG('Crisis Indicator Data'!L74))/(W$3-W$4)*5,1)))))</f>
        <v>3</v>
      </c>
      <c r="X77" s="241">
        <f>IF(OR('Crisis Indicator Data'!L74="x",'Crisis Indicator Data'!H74="x"),"x",'Crisis Indicator Data'!L74/'Crisis Indicator Data'!H74)</f>
        <v>4.0614334470989759E-4</v>
      </c>
      <c r="Y77" s="234">
        <f t="shared" si="35"/>
        <v>5</v>
      </c>
      <c r="Z77" s="234">
        <f t="shared" si="36"/>
        <v>4</v>
      </c>
      <c r="AA77" s="234">
        <f t="shared" si="37"/>
        <v>4.2</v>
      </c>
      <c r="AB77" s="242">
        <f t="shared" si="38"/>
        <v>3.1</v>
      </c>
    </row>
    <row r="78" spans="1:28" s="210" customFormat="1" x14ac:dyDescent="0.35">
      <c r="A78" s="148" t="str">
        <f>'Crisis Indicator Data'!A75</f>
        <v>Mali/Burkina Faso conflict</v>
      </c>
      <c r="B78" s="149" t="str">
        <f>'Crisis Indicator Data'!B75</f>
        <v>Conflict</v>
      </c>
      <c r="C78" s="149" t="str">
        <f>'Crisis Indicator Data'!C75</f>
        <v>NER003</v>
      </c>
      <c r="D78" s="149" t="str">
        <f>'Crisis Indicator Data'!D75</f>
        <v>Niger</v>
      </c>
      <c r="E78" s="150" t="str">
        <f>'Crisis Indicator Data'!E75</f>
        <v>NER</v>
      </c>
      <c r="F78" s="240">
        <f>IF('Crisis Indicator Data'!F75="x","x",IF(LOG('Crisis Indicator Data'!F75)&lt;F$4,0,IF(LOG('Crisis Indicator Data'!F75)&gt;F$3,5,ROUND(5-(F$3-LOG('Crisis Indicator Data'!F75))/(F$3-F$4)*5,1))))</f>
        <v>3.9</v>
      </c>
      <c r="G78" s="144">
        <f>IF('Crisis Indicator Data'!F75="x","x",IF(B78="Regional crisis",('Crisis Indicator Data'!F75/VLOOKUP('Impact of the crisis'!$C78,'Regional Crises'!$B$1:$R$66,4,FALSE)),'Crisis Indicator Data'!F75/VLOOKUP('Impact of the crisis'!$E78,'Country Indicator Data'!$B$4:$P$194,15,FALSE)))</f>
        <v>0.1662587826636141</v>
      </c>
      <c r="H78" s="234">
        <f t="shared" si="26"/>
        <v>0.7</v>
      </c>
      <c r="I78" s="234">
        <f t="shared" si="27"/>
        <v>2.2999999999999998</v>
      </c>
      <c r="J78" s="234">
        <f>IF('Crisis Indicator Data'!G75="x","x",IF(LOG('Crisis Indicator Data'!G75)&lt;J$4,0,IF(LOG('Crisis Indicator Data'!G75)&gt;J$3,5,ROUND(5-(J$3-LOG('Crisis Indicator Data'!G75))/(J$3-J$4)*5,1))))</f>
        <v>3.1</v>
      </c>
      <c r="K78" s="144">
        <f>IF('Crisis Indicator Data'!G75="x","x",IF(B78="Regional crisis",('Crisis Indicator Data'!G75/VLOOKUP('Impact of the crisis'!$C78,'Regional Crises'!$B$1:$R$66,5,FALSE)),'Crisis Indicator Data'!G75/VLOOKUP('Impact of the crisis'!$E78,'Country Indicator Data'!$B$4:$P$194,14,FALSE)))</f>
        <v>0.35294117647058826</v>
      </c>
      <c r="L78" s="234">
        <f t="shared" si="28"/>
        <v>1.7</v>
      </c>
      <c r="M78" s="234">
        <f t="shared" si="29"/>
        <v>2.4</v>
      </c>
      <c r="N78" s="234">
        <f t="shared" si="30"/>
        <v>2.4</v>
      </c>
      <c r="O78" s="234">
        <f>IF('Crisis Indicator Data'!H75="x","x",IF('Crisis Indicator Data'!H75=0,0,IF(LOG('Crisis Indicator Data'!H75)&lt;O$4,0,IF(LOG('Crisis Indicator Data'!H75)&gt;O$3,5,ROUND(5-(O$3-LOG('Crisis Indicator Data'!H75))/(O$3-O$4)*5,1)))))</f>
        <v>2.7</v>
      </c>
      <c r="P78" s="143">
        <f>IF('Crisis Indicator Data'!H75="x","x",'Crisis Indicator Data'!H75/'Crisis Indicator Data'!G75)</f>
        <v>0.16142857142857142</v>
      </c>
      <c r="Q78" s="234">
        <f t="shared" si="31"/>
        <v>0.8</v>
      </c>
      <c r="R78" s="234">
        <f t="shared" si="32"/>
        <v>1.75</v>
      </c>
      <c r="S78" s="234">
        <f>IF('Crisis Indicator Data'!I75="x","x",IF('Crisis Indicator Data'!I75=0,0,IF(LOG('Crisis Indicator Data'!I75)&lt;S$4,0,IF(LOG('Crisis Indicator Data'!I75)&gt;S$3,5,ROUND(5-(S$3-LOG('Crisis Indicator Data'!I75))/(S$3-S$4)*5,1)))))</f>
        <v>3.3</v>
      </c>
      <c r="T78" s="143">
        <f>IF('Crisis Indicator Data'!H75="x","x",IF('Crisis Indicator Data'!I75="x","x",'Crisis Indicator Data'!I75/'Crisis Indicator Data'!H75))</f>
        <v>0.16150442477876106</v>
      </c>
      <c r="U78" s="234">
        <f t="shared" si="33"/>
        <v>5</v>
      </c>
      <c r="V78" s="234">
        <f t="shared" si="34"/>
        <v>4.2</v>
      </c>
      <c r="W78" s="234">
        <f>IF('Crisis Indicator Data'!L75="x","x",IF('Crisis Indicator Data'!L75=0,0,IF(LOG('Crisis Indicator Data'!L75)&lt;W$4,0,IF(LOG('Crisis Indicator Data'!L75)&gt;W$3,5,ROUND(5-(W$3-LOG('Crisis Indicator Data'!L75))/(W$3-W$4)*5,1)))))</f>
        <v>3.4</v>
      </c>
      <c r="X78" s="241">
        <f>IF(OR('Crisis Indicator Data'!L75="x",'Crisis Indicator Data'!H75="x"),"x",'Crisis Indicator Data'!L75/'Crisis Indicator Data'!H75)</f>
        <v>1.6887905604719765E-4</v>
      </c>
      <c r="Y78" s="234">
        <f t="shared" si="35"/>
        <v>5</v>
      </c>
      <c r="Z78" s="234">
        <f t="shared" si="36"/>
        <v>4.2</v>
      </c>
      <c r="AA78" s="234">
        <f t="shared" si="37"/>
        <v>4.2</v>
      </c>
      <c r="AB78" s="242">
        <f t="shared" si="38"/>
        <v>3.2</v>
      </c>
    </row>
    <row r="79" spans="1:28" s="210" customFormat="1" x14ac:dyDescent="0.35">
      <c r="A79" s="148" t="str">
        <f>'Crisis Indicator Data'!A76</f>
        <v>Nigerian Refugees</v>
      </c>
      <c r="B79" s="149" t="str">
        <f>'Crisis Indicator Data'!B76</f>
        <v>International displacement</v>
      </c>
      <c r="C79" s="149" t="str">
        <f>'Crisis Indicator Data'!C76</f>
        <v>NER004</v>
      </c>
      <c r="D79" s="149" t="str">
        <f>'Crisis Indicator Data'!D76</f>
        <v>Niger</v>
      </c>
      <c r="E79" s="150" t="str">
        <f>'Crisis Indicator Data'!E76</f>
        <v>NER</v>
      </c>
      <c r="F79" s="240">
        <f>IF('Crisis Indicator Data'!F76="x","x",IF(LOG('Crisis Indicator Data'!F76)&lt;F$4,0,IF(LOG('Crisis Indicator Data'!F76)&gt;F$3,5,ROUND(5-(F$3-LOG('Crisis Indicator Data'!F76))/(F$3-F$4)*5,1))))</f>
        <v>1.6</v>
      </c>
      <c r="G79" s="144">
        <f>IF('Crisis Indicator Data'!F76="x","x",IF(B79="Regional crisis",('Crisis Indicator Data'!F76/VLOOKUP('Impact of the crisis'!$C79,'Regional Crises'!$B$1:$R$66,4,FALSE)),'Crisis Indicator Data'!F76/VLOOKUP('Impact of the crisis'!$E79,'Country Indicator Data'!$B$4:$P$194,15,FALSE)))</f>
        <v>6.8019262650982869E-3</v>
      </c>
      <c r="H79" s="234">
        <f t="shared" si="26"/>
        <v>0</v>
      </c>
      <c r="I79" s="234">
        <f t="shared" si="27"/>
        <v>0.8</v>
      </c>
      <c r="J79" s="234">
        <f>IF('Crisis Indicator Data'!G76="x","x",IF(LOG('Crisis Indicator Data'!G76)&lt;J$4,0,IF(LOG('Crisis Indicator Data'!G76)&gt;J$3,5,ROUND(5-(J$3-LOG('Crisis Indicator Data'!G76))/(J$3-J$4)*5,1))))</f>
        <v>0.4</v>
      </c>
      <c r="K79" s="144">
        <f>IF('Crisis Indicator Data'!G76="x","x",IF(B79="Regional crisis",('Crisis Indicator Data'!G76/VLOOKUP('Impact of the crisis'!$C79,'Regional Crises'!$B$1:$R$66,5,FALSE)),'Crisis Indicator Data'!G76/VLOOKUP('Impact of the crisis'!$E79,'Country Indicator Data'!$B$4:$P$194,14,FALSE)))</f>
        <v>5.5798319327731091E-2</v>
      </c>
      <c r="L79" s="234">
        <f t="shared" si="28"/>
        <v>0.2</v>
      </c>
      <c r="M79" s="234">
        <f t="shared" si="29"/>
        <v>0.30000000000000004</v>
      </c>
      <c r="N79" s="234">
        <f t="shared" si="30"/>
        <v>0.6</v>
      </c>
      <c r="O79" s="234">
        <f>IF('Crisis Indicator Data'!H76="x","x",IF('Crisis Indicator Data'!H76=0,0,IF(LOG('Crisis Indicator Data'!H76)&lt;O$4,0,IF(LOG('Crisis Indicator Data'!H76)&gt;O$3,5,ROUND(5-(O$3-LOG('Crisis Indicator Data'!H76))/(O$3-O$4)*5,1)))))</f>
        <v>2.2000000000000002</v>
      </c>
      <c r="P79" s="143">
        <f>IF('Crisis Indicator Data'!H76="x","x",'Crisis Indicator Data'!H76/'Crisis Indicator Data'!G76)</f>
        <v>0.53012048192771088</v>
      </c>
      <c r="Q79" s="234">
        <f t="shared" si="31"/>
        <v>2.6</v>
      </c>
      <c r="R79" s="234">
        <f t="shared" si="32"/>
        <v>2.4000000000000004</v>
      </c>
      <c r="S79" s="234">
        <f>IF('Crisis Indicator Data'!I76="x","x",IF('Crisis Indicator Data'!I76=0,0,IF(LOG('Crisis Indicator Data'!I76)&lt;S$4,0,IF(LOG('Crisis Indicator Data'!I76)&gt;S$3,5,ROUND(5-(S$3-LOG('Crisis Indicator Data'!I76))/(S$3-S$4)*5,1)))))</f>
        <v>2.9</v>
      </c>
      <c r="T79" s="143">
        <f>IF('Crisis Indicator Data'!H76="x","x",IF('Crisis Indicator Data'!I76="x","x",'Crisis Indicator Data'!I76/'Crisis Indicator Data'!H76))</f>
        <v>0.14204545454545456</v>
      </c>
      <c r="U79" s="234">
        <f t="shared" si="33"/>
        <v>4.7</v>
      </c>
      <c r="V79" s="234">
        <f t="shared" si="34"/>
        <v>3.8</v>
      </c>
      <c r="W79" s="234">
        <f>IF('Crisis Indicator Data'!L76="x","x",IF('Crisis Indicator Data'!L76=0,0,IF(LOG('Crisis Indicator Data'!L76)&lt;W$4,0,IF(LOG('Crisis Indicator Data'!L76)&gt;W$3,5,ROUND(5-(W$3-LOG('Crisis Indicator Data'!L76))/(W$3-W$4)*5,1)))))</f>
        <v>1.7</v>
      </c>
      <c r="X79" s="241">
        <f>IF(OR('Crisis Indicator Data'!L76="x",'Crisis Indicator Data'!H76="x"),"x",'Crisis Indicator Data'!L76/'Crisis Indicator Data'!H76)</f>
        <v>2.1306818181818183E-5</v>
      </c>
      <c r="Y79" s="234">
        <f t="shared" si="35"/>
        <v>1.1000000000000001</v>
      </c>
      <c r="Z79" s="234">
        <f t="shared" si="36"/>
        <v>1.4</v>
      </c>
      <c r="AA79" s="234">
        <f t="shared" si="37"/>
        <v>2.8</v>
      </c>
      <c r="AB79" s="242">
        <f t="shared" si="38"/>
        <v>2.6</v>
      </c>
    </row>
    <row r="80" spans="1:28" s="210" customFormat="1" x14ac:dyDescent="0.35">
      <c r="A80" s="148" t="str">
        <f>'Crisis Indicator Data'!A77</f>
        <v>Complex crisis in Nigeria</v>
      </c>
      <c r="B80" s="149" t="str">
        <f>'Crisis Indicator Data'!B77</f>
        <v>Complex crisis</v>
      </c>
      <c r="C80" s="149" t="str">
        <f>'Crisis Indicator Data'!C77</f>
        <v>NGA001</v>
      </c>
      <c r="D80" s="149" t="str">
        <f>'Crisis Indicator Data'!D77</f>
        <v>Nigeria</v>
      </c>
      <c r="E80" s="150" t="str">
        <f>'Crisis Indicator Data'!E77</f>
        <v>NGA</v>
      </c>
      <c r="F80" s="240">
        <f>IF('Crisis Indicator Data'!F77="x","x",IF(LOG('Crisis Indicator Data'!F77)&lt;F$4,0,IF(LOG('Crisis Indicator Data'!F77)&gt;F$3,5,ROUND(5-(F$3-LOG('Crisis Indicator Data'!F77))/(F$3-F$4)*5,1))))</f>
        <v>4.9000000000000004</v>
      </c>
      <c r="G80" s="144">
        <f>IF('Crisis Indicator Data'!F77="x","x",IF(B80="Regional crisis",('Crisis Indicator Data'!F77/VLOOKUP('Impact of the crisis'!$C80,'Regional Crises'!$B$1:$R$66,4,FALSE)),'Crisis Indicator Data'!F77/VLOOKUP('Impact of the crisis'!$E80,'Country Indicator Data'!$B$4:$P$194,15,FALSE)))</f>
        <v>0.99903378459984404</v>
      </c>
      <c r="H80" s="234">
        <f t="shared" si="26"/>
        <v>5</v>
      </c>
      <c r="I80" s="234">
        <f t="shared" si="27"/>
        <v>4.95</v>
      </c>
      <c r="J80" s="234">
        <f>IF('Crisis Indicator Data'!G77="x","x",IF(LOG('Crisis Indicator Data'!G77)&lt;J$4,0,IF(LOG('Crisis Indicator Data'!G77)&gt;J$3,5,ROUND(5-(J$3-LOG('Crisis Indicator Data'!G77))/(J$3-J$4)*5,1))))</f>
        <v>5</v>
      </c>
      <c r="K80" s="144">
        <f>IF('Crisis Indicator Data'!G77="x","x",IF(B80="Regional crisis",('Crisis Indicator Data'!G77/VLOOKUP('Impact of the crisis'!$C80,'Regional Crises'!$B$1:$R$66,5,FALSE)),'Crisis Indicator Data'!G77/VLOOKUP('Impact of the crisis'!$E80,'Country Indicator Data'!$B$4:$P$194,14,FALSE)))</f>
        <v>0.35843733205947331</v>
      </c>
      <c r="L80" s="234">
        <f t="shared" si="28"/>
        <v>1.8</v>
      </c>
      <c r="M80" s="234">
        <f t="shared" si="29"/>
        <v>3.4</v>
      </c>
      <c r="N80" s="234">
        <f t="shared" si="30"/>
        <v>4.3</v>
      </c>
      <c r="O80" s="234">
        <f>IF('Crisis Indicator Data'!H77="x","x",IF('Crisis Indicator Data'!H77=0,0,IF(LOG('Crisis Indicator Data'!H77)&lt;O$4,0,IF(LOG('Crisis Indicator Data'!H77)&gt;O$3,5,ROUND(5-(O$3-LOG('Crisis Indicator Data'!H77))/(O$3-O$4)*5,1)))))</f>
        <v>4.0999999999999996</v>
      </c>
      <c r="P80" s="143">
        <f>IF('Crisis Indicator Data'!H77="x","x",'Crisis Indicator Data'!H77/'Crisis Indicator Data'!G77)</f>
        <v>0.13434120472561187</v>
      </c>
      <c r="Q80" s="234">
        <f t="shared" si="31"/>
        <v>0.6</v>
      </c>
      <c r="R80" s="234">
        <f t="shared" si="32"/>
        <v>2.3499999999999996</v>
      </c>
      <c r="S80" s="234">
        <f>IF('Crisis Indicator Data'!I77="x","x",IF('Crisis Indicator Data'!I77=0,0,IF(LOG('Crisis Indicator Data'!I77)&lt;S$4,0,IF(LOG('Crisis Indicator Data'!I77)&gt;S$3,5,ROUND(5-(S$3-LOG('Crisis Indicator Data'!I77))/(S$3-S$4)*5,1)))))</f>
        <v>5</v>
      </c>
      <c r="T80" s="143">
        <f>IF('Crisis Indicator Data'!H77="x","x",IF('Crisis Indicator Data'!I77="x","x",'Crisis Indicator Data'!I77/'Crisis Indicator Data'!H77))</f>
        <v>0.49860493954738039</v>
      </c>
      <c r="U80" s="234">
        <f t="shared" si="33"/>
        <v>5</v>
      </c>
      <c r="V80" s="234">
        <f t="shared" si="34"/>
        <v>5</v>
      </c>
      <c r="W80" s="234">
        <f>IF('Crisis Indicator Data'!L77="x","x",IF('Crisis Indicator Data'!L77=0,0,IF(LOG('Crisis Indicator Data'!L77)&lt;W$4,0,IF(LOG('Crisis Indicator Data'!L77)&gt;W$3,5,ROUND(5-(W$3-LOG('Crisis Indicator Data'!L77))/(W$3-W$4)*5,1)))))</f>
        <v>5</v>
      </c>
      <c r="X80" s="241">
        <f>IF(OR('Crisis Indicator Data'!L77="x",'Crisis Indicator Data'!H77="x"),"x",'Crisis Indicator Data'!L77/'Crisis Indicator Data'!H77)</f>
        <v>6.1568667975612276E-4</v>
      </c>
      <c r="Y80" s="234">
        <f t="shared" si="35"/>
        <v>5</v>
      </c>
      <c r="Z80" s="234">
        <f t="shared" si="36"/>
        <v>5</v>
      </c>
      <c r="AA80" s="234">
        <f t="shared" si="37"/>
        <v>5</v>
      </c>
      <c r="AB80" s="242">
        <f t="shared" si="38"/>
        <v>4</v>
      </c>
    </row>
    <row r="81" spans="1:28" s="210" customFormat="1" x14ac:dyDescent="0.35">
      <c r="A81" s="148" t="str">
        <f>'Crisis Indicator Data'!A78</f>
        <v>Middle belt conflict</v>
      </c>
      <c r="B81" s="149" t="str">
        <f>'Crisis Indicator Data'!B78</f>
        <v>Conflict</v>
      </c>
      <c r="C81" s="149" t="str">
        <f>'Crisis Indicator Data'!C78</f>
        <v>NGA003</v>
      </c>
      <c r="D81" s="149" t="str">
        <f>'Crisis Indicator Data'!D78</f>
        <v>Nigeria</v>
      </c>
      <c r="E81" s="150" t="str">
        <f>'Crisis Indicator Data'!E78</f>
        <v>NGA</v>
      </c>
      <c r="F81" s="240">
        <f>IF('Crisis Indicator Data'!F78="x","x",IF(LOG('Crisis Indicator Data'!F78)&lt;F$4,0,IF(LOG('Crisis Indicator Data'!F78)&gt;F$3,5,ROUND(5-(F$3-LOG('Crisis Indicator Data'!F78))/(F$3-F$4)*5,1))))</f>
        <v>3.8</v>
      </c>
      <c r="G81" s="144">
        <f>IF('Crisis Indicator Data'!F78="x","x",IF(B81="Regional crisis",('Crisis Indicator Data'!F78/VLOOKUP('Impact of the crisis'!$C81,'Regional Crises'!$B$1:$R$66,4,FALSE)),'Crisis Indicator Data'!F78/VLOOKUP('Impact of the crisis'!$E81,'Country Indicator Data'!$B$4:$P$194,15,FALSE)))</f>
        <v>0.19946199369764045</v>
      </c>
      <c r="H81" s="234">
        <f t="shared" si="26"/>
        <v>0.9</v>
      </c>
      <c r="I81" s="234">
        <f t="shared" si="27"/>
        <v>2.35</v>
      </c>
      <c r="J81" s="234">
        <f>IF('Crisis Indicator Data'!G78="x","x",IF(LOG('Crisis Indicator Data'!G78)&lt;J$4,0,IF(LOG('Crisis Indicator Data'!G78)&gt;J$3,5,ROUND(5-(J$3-LOG('Crisis Indicator Data'!G78))/(J$3-J$4)*5,1))))</f>
        <v>3.9</v>
      </c>
      <c r="K81" s="144">
        <f>IF('Crisis Indicator Data'!G78="x","x",IF(B81="Regional crisis",('Crisis Indicator Data'!G78/VLOOKUP('Impact of the crisis'!$C81,'Regional Crises'!$B$1:$R$66,5,FALSE)),'Crisis Indicator Data'!G78/VLOOKUP('Impact of the crisis'!$E81,'Country Indicator Data'!$B$4:$P$194,14,FALSE)))</f>
        <v>7.5137835632252542E-2</v>
      </c>
      <c r="L81" s="234">
        <f t="shared" si="28"/>
        <v>0.3</v>
      </c>
      <c r="M81" s="234">
        <f t="shared" si="29"/>
        <v>2.1</v>
      </c>
      <c r="N81" s="234">
        <f t="shared" si="30"/>
        <v>2.2000000000000002</v>
      </c>
      <c r="O81" s="234">
        <f>IF('Crisis Indicator Data'!H78="x","x",IF('Crisis Indicator Data'!H78=0,0,IF(LOG('Crisis Indicator Data'!H78)&lt;O$4,0,IF(LOG('Crisis Indicator Data'!H78)&gt;O$3,5,ROUND(5-(O$3-LOG('Crisis Indicator Data'!H78))/(O$3-O$4)*5,1)))))</f>
        <v>1.8</v>
      </c>
      <c r="P81" s="143">
        <f>IF('Crisis Indicator Data'!H78="x","x",'Crisis Indicator Data'!H78/'Crisis Indicator Data'!G78)</f>
        <v>2.6556291390728477E-2</v>
      </c>
      <c r="Q81" s="234">
        <f t="shared" si="31"/>
        <v>0.1</v>
      </c>
      <c r="R81" s="234">
        <f t="shared" si="32"/>
        <v>0.95000000000000007</v>
      </c>
      <c r="S81" s="234">
        <f>IF('Crisis Indicator Data'!I78="x","x",IF('Crisis Indicator Data'!I78=0,0,IF(LOG('Crisis Indicator Data'!I78)&lt;S$4,0,IF(LOG('Crisis Indicator Data'!I78)&gt;S$3,5,ROUND(5-(S$3-LOG('Crisis Indicator Data'!I78))/(S$3-S$4)*5,1)))))</f>
        <v>3.7</v>
      </c>
      <c r="T81" s="143">
        <f>IF('Crisis Indicator Data'!H78="x","x",IF('Crisis Indicator Data'!I78="x","x",'Crisis Indicator Data'!I78/'Crisis Indicator Data'!H78))</f>
        <v>1</v>
      </c>
      <c r="U81" s="234">
        <f t="shared" si="33"/>
        <v>5</v>
      </c>
      <c r="V81" s="234">
        <f t="shared" si="34"/>
        <v>4.4000000000000004</v>
      </c>
      <c r="W81" s="234">
        <f>IF('Crisis Indicator Data'!L78="x","x",IF('Crisis Indicator Data'!L78=0,0,IF(LOG('Crisis Indicator Data'!L78)&lt;W$4,0,IF(LOG('Crisis Indicator Data'!L78)&gt;W$3,5,ROUND(5-(W$3-LOG('Crisis Indicator Data'!L78))/(W$3-W$4)*5,1)))))</f>
        <v>4.4000000000000004</v>
      </c>
      <c r="X81" s="241">
        <f>IF(OR('Crisis Indicator Data'!L78="x",'Crisis Indicator Data'!H78="x"),"x",'Crisis Indicator Data'!L78/'Crisis Indicator Data'!H78)</f>
        <v>3.1097256857855362E-3</v>
      </c>
      <c r="Y81" s="234">
        <f t="shared" si="35"/>
        <v>5</v>
      </c>
      <c r="Z81" s="234">
        <f t="shared" si="36"/>
        <v>4.7</v>
      </c>
      <c r="AA81" s="234">
        <f t="shared" si="37"/>
        <v>4.5999999999999996</v>
      </c>
      <c r="AB81" s="242">
        <f t="shared" si="38"/>
        <v>3.3</v>
      </c>
    </row>
    <row r="82" spans="1:28" s="210" customFormat="1" x14ac:dyDescent="0.35">
      <c r="A82" s="148" t="str">
        <f>'Crisis Indicator Data'!A79</f>
        <v>Boko Haram crisis in Nigeria</v>
      </c>
      <c r="B82" s="149" t="str">
        <f>'Crisis Indicator Data'!B79</f>
        <v>Conflict</v>
      </c>
      <c r="C82" s="149" t="str">
        <f>'Crisis Indicator Data'!C79</f>
        <v>NGA004</v>
      </c>
      <c r="D82" s="149" t="str">
        <f>'Crisis Indicator Data'!D79</f>
        <v>Nigeria</v>
      </c>
      <c r="E82" s="150" t="str">
        <f>'Crisis Indicator Data'!E79</f>
        <v>NGA</v>
      </c>
      <c r="F82" s="240">
        <f>IF('Crisis Indicator Data'!F79="x","x",IF(LOG('Crisis Indicator Data'!F79)&lt;F$4,0,IF(LOG('Crisis Indicator Data'!F79)&gt;F$3,5,ROUND(5-(F$3-LOG('Crisis Indicator Data'!F79))/(F$3-F$4)*5,1))))</f>
        <v>3.7</v>
      </c>
      <c r="G82" s="144">
        <f>IF('Crisis Indicator Data'!F79="x","x",IF(B82="Regional crisis",('Crisis Indicator Data'!F79/VLOOKUP('Impact of the crisis'!$C82,'Regional Crises'!$B$1:$R$66,4,FALSE)),'Crisis Indicator Data'!F79/VLOOKUP('Impact of the crisis'!$E82,'Country Indicator Data'!$B$4:$P$194,15,FALSE)))</f>
        <v>0.17338954950206967</v>
      </c>
      <c r="H82" s="234">
        <f t="shared" si="26"/>
        <v>0.8</v>
      </c>
      <c r="I82" s="234">
        <f t="shared" si="27"/>
        <v>2.25</v>
      </c>
      <c r="J82" s="234">
        <f>IF('Crisis Indicator Data'!G79="x","x",IF(LOG('Crisis Indicator Data'!G79)&lt;J$4,0,IF(LOG('Crisis Indicator Data'!G79)&gt;J$3,5,ROUND(5-(J$3-LOG('Crisis Indicator Data'!G79))/(J$3-J$4)*5,1))))</f>
        <v>3.7</v>
      </c>
      <c r="K82" s="144">
        <f>IF('Crisis Indicator Data'!G79="x","x",IF(B82="Regional crisis",('Crisis Indicator Data'!G79/VLOOKUP('Impact of the crisis'!$C82,'Regional Crises'!$B$1:$R$66,5,FALSE)),'Crisis Indicator Data'!G79/VLOOKUP('Impact of the crisis'!$E82,'Country Indicator Data'!$B$4:$P$194,14,FALSE)))</f>
        <v>6.5185804422682667E-2</v>
      </c>
      <c r="L82" s="234">
        <f t="shared" si="28"/>
        <v>0.3</v>
      </c>
      <c r="M82" s="234">
        <f t="shared" si="29"/>
        <v>2</v>
      </c>
      <c r="N82" s="234">
        <f t="shared" si="30"/>
        <v>2.1</v>
      </c>
      <c r="O82" s="234">
        <f>IF('Crisis Indicator Data'!H79="x","x",IF('Crisis Indicator Data'!H79=0,0,IF(LOG('Crisis Indicator Data'!H79)&lt;O$4,0,IF(LOG('Crisis Indicator Data'!H79)&gt;O$3,5,ROUND(5-(O$3-LOG('Crisis Indicator Data'!H79))/(O$3-O$4)*5,1)))))</f>
        <v>4.2</v>
      </c>
      <c r="P82" s="143">
        <f>IF('Crisis Indicator Data'!H79="x","x",'Crisis Indicator Data'!H79/'Crisis Indicator Data'!G79)</f>
        <v>0.78015267175572522</v>
      </c>
      <c r="Q82" s="234">
        <f t="shared" si="31"/>
        <v>3.9</v>
      </c>
      <c r="R82" s="234">
        <f t="shared" si="32"/>
        <v>4.05</v>
      </c>
      <c r="S82" s="234">
        <f>IF('Crisis Indicator Data'!I79="x","x",IF('Crisis Indicator Data'!I79=0,0,IF(LOG('Crisis Indicator Data'!I79)&lt;S$4,0,IF(LOG('Crisis Indicator Data'!I79)&gt;S$3,5,ROUND(5-(S$3-LOG('Crisis Indicator Data'!I79))/(S$3-S$4)*5,1)))))</f>
        <v>5</v>
      </c>
      <c r="T82" s="143">
        <f>IF('Crisis Indicator Data'!H79="x","x",IF('Crisis Indicator Data'!I79="x","x",'Crisis Indicator Data'!I79/'Crisis Indicator Data'!H79))</f>
        <v>0.38297455968688843</v>
      </c>
      <c r="U82" s="234">
        <f t="shared" si="33"/>
        <v>5</v>
      </c>
      <c r="V82" s="234">
        <f t="shared" si="34"/>
        <v>5</v>
      </c>
      <c r="W82" s="234">
        <f>IF('Crisis Indicator Data'!L79="x","x",IF('Crisis Indicator Data'!L79=0,0,IF(LOG('Crisis Indicator Data'!L79)&lt;W$4,0,IF(LOG('Crisis Indicator Data'!L79)&gt;W$3,5,ROUND(5-(W$3-LOG('Crisis Indicator Data'!L79))/(W$3-W$4)*5,1)))))</f>
        <v>4.5</v>
      </c>
      <c r="X82" s="241">
        <f>IF(OR('Crisis Indicator Data'!L79="x",'Crisis Indicator Data'!H79="x"),"x",'Crisis Indicator Data'!L79/'Crisis Indicator Data'!H79)</f>
        <v>1.3180039138943248E-4</v>
      </c>
      <c r="Y82" s="234">
        <f t="shared" si="35"/>
        <v>5</v>
      </c>
      <c r="Z82" s="234">
        <f t="shared" si="36"/>
        <v>4.8</v>
      </c>
      <c r="AA82" s="234">
        <f t="shared" si="37"/>
        <v>4.9000000000000004</v>
      </c>
      <c r="AB82" s="242">
        <f t="shared" si="38"/>
        <v>4.5</v>
      </c>
    </row>
    <row r="83" spans="1:28" s="210" customFormat="1" x14ac:dyDescent="0.35">
      <c r="A83" s="148" t="str">
        <f>'Crisis Indicator Data'!A80</f>
        <v>Northwest Banditry</v>
      </c>
      <c r="B83" s="149" t="str">
        <f>'Crisis Indicator Data'!B80</f>
        <v>Other type of violence</v>
      </c>
      <c r="C83" s="149" t="str">
        <f>'Crisis Indicator Data'!C80</f>
        <v>NGA007</v>
      </c>
      <c r="D83" s="149" t="str">
        <f>'Crisis Indicator Data'!D80</f>
        <v>Nigeria</v>
      </c>
      <c r="E83" s="150" t="str">
        <f>'Crisis Indicator Data'!E80</f>
        <v>NGA</v>
      </c>
      <c r="F83" s="240">
        <f>IF('Crisis Indicator Data'!F80="x","x",IF(LOG('Crisis Indicator Data'!F80)&lt;F$4,0,IF(LOG('Crisis Indicator Data'!F80)&gt;F$3,5,ROUND(5-(F$3-LOG('Crisis Indicator Data'!F80))/(F$3-F$4)*5,1))))</f>
        <v>4</v>
      </c>
      <c r="G83" s="144">
        <f>IF('Crisis Indicator Data'!F80="x","x",IF(B83="Regional crisis",('Crisis Indicator Data'!F80/VLOOKUP('Impact of the crisis'!$C83,'Regional Crises'!$B$1:$R$66,4,FALSE)),'Crisis Indicator Data'!F80/VLOOKUP('Impact of the crisis'!$E83,'Country Indicator Data'!$B$4:$P$194,15,FALSE)))</f>
        <v>0.26099673902302445</v>
      </c>
      <c r="H83" s="234">
        <f t="shared" si="26"/>
        <v>1.2</v>
      </c>
      <c r="I83" s="234">
        <f t="shared" si="27"/>
        <v>2.6</v>
      </c>
      <c r="J83" s="234">
        <f>IF('Crisis Indicator Data'!G80="x","x",IF(LOG('Crisis Indicator Data'!G80)&lt;J$4,0,IF(LOG('Crisis Indicator Data'!G80)&gt;J$3,5,ROUND(5-(J$3-LOG('Crisis Indicator Data'!G80))/(J$3-J$4)*5,1))))</f>
        <v>4.9000000000000004</v>
      </c>
      <c r="K83" s="144">
        <f>IF('Crisis Indicator Data'!G80="x","x",IF(B83="Regional crisis",('Crisis Indicator Data'!G80/VLOOKUP('Impact of the crisis'!$C83,'Regional Crises'!$B$1:$R$66,5,FALSE)),'Crisis Indicator Data'!G80/VLOOKUP('Impact of the crisis'!$E83,'Country Indicator Data'!$B$4:$P$194,14,FALSE)))</f>
        <v>0.15115145001094724</v>
      </c>
      <c r="L83" s="234">
        <f t="shared" si="28"/>
        <v>0.7</v>
      </c>
      <c r="M83" s="234">
        <f t="shared" si="29"/>
        <v>2.8000000000000003</v>
      </c>
      <c r="N83" s="234">
        <f t="shared" si="30"/>
        <v>2.7</v>
      </c>
      <c r="O83" s="234">
        <f>IF('Crisis Indicator Data'!H80="x","x",IF('Crisis Indicator Data'!H80=0,0,IF(LOG('Crisis Indicator Data'!H80)&lt;O$4,0,IF(LOG('Crisis Indicator Data'!H80)&gt;O$3,5,ROUND(5-(O$3-LOG('Crisis Indicator Data'!H80))/(O$3-O$4)*5,1)))))</f>
        <v>1.9</v>
      </c>
      <c r="P83" s="143">
        <f>IF('Crisis Indicator Data'!H80="x","x",'Crisis Indicator Data'!H80/'Crisis Indicator Data'!G80)</f>
        <v>1.4682644192783777E-2</v>
      </c>
      <c r="Q83" s="234">
        <f t="shared" si="31"/>
        <v>0</v>
      </c>
      <c r="R83" s="234">
        <f t="shared" si="32"/>
        <v>0.95</v>
      </c>
      <c r="S83" s="234">
        <f>IF('Crisis Indicator Data'!I80="x","x",IF('Crisis Indicator Data'!I80=0,0,IF(LOG('Crisis Indicator Data'!I80)&lt;S$4,0,IF(LOG('Crisis Indicator Data'!I80)&gt;S$3,5,ROUND(5-(S$3-LOG('Crisis Indicator Data'!I80))/(S$3-S$4)*5,1)))))</f>
        <v>3.8</v>
      </c>
      <c r="T83" s="143">
        <f>IF('Crisis Indicator Data'!H80="x","x",IF('Crisis Indicator Data'!I80="x","x",'Crisis Indicator Data'!I80/'Crisis Indicator Data'!H80))</f>
        <v>1</v>
      </c>
      <c r="U83" s="234">
        <f t="shared" si="33"/>
        <v>5</v>
      </c>
      <c r="V83" s="234">
        <f t="shared" si="34"/>
        <v>4.4000000000000004</v>
      </c>
      <c r="W83" s="234">
        <f>IF('Crisis Indicator Data'!L80="x","x",IF('Crisis Indicator Data'!L80=0,0,IF(LOG('Crisis Indicator Data'!L80)&lt;W$4,0,IF(LOG('Crisis Indicator Data'!L80)&gt;W$3,5,ROUND(5-(W$3-LOG('Crisis Indicator Data'!L80))/(W$3-W$4)*5,1)))))</f>
        <v>4.8</v>
      </c>
      <c r="X83" s="241">
        <f>IF(OR('Crisis Indicator Data'!L80="x",'Crisis Indicator Data'!H80="x"),"x",'Crisis Indicator Data'!L80/'Crisis Indicator Data'!H80)</f>
        <v>5.4730941704035875E-3</v>
      </c>
      <c r="Y83" s="234">
        <f t="shared" si="35"/>
        <v>5</v>
      </c>
      <c r="Z83" s="234">
        <f t="shared" si="36"/>
        <v>4.9000000000000004</v>
      </c>
      <c r="AA83" s="234">
        <f t="shared" si="37"/>
        <v>4.7</v>
      </c>
      <c r="AB83" s="242">
        <f t="shared" si="38"/>
        <v>3.4</v>
      </c>
    </row>
    <row r="84" spans="1:28" s="210" customFormat="1" x14ac:dyDescent="0.35">
      <c r="A84" s="148" t="str">
        <f>'Crisis Indicator Data'!A81</f>
        <v>Cameroonian Refugees in Nigeria</v>
      </c>
      <c r="B84" s="149" t="str">
        <f>'Crisis Indicator Data'!B81</f>
        <v>International displacement</v>
      </c>
      <c r="C84" s="149" t="str">
        <f>'Crisis Indicator Data'!C81</f>
        <v>NGA008</v>
      </c>
      <c r="D84" s="149" t="str">
        <f>'Crisis Indicator Data'!D81</f>
        <v>Nigeria</v>
      </c>
      <c r="E84" s="150" t="str">
        <f>'Crisis Indicator Data'!E81</f>
        <v>NGA</v>
      </c>
      <c r="F84" s="240">
        <f>IF('Crisis Indicator Data'!F81="x","x",IF(LOG('Crisis Indicator Data'!F81)&lt;F$4,0,IF(LOG('Crisis Indicator Data'!F81)&gt;F$3,5,ROUND(5-(F$3-LOG('Crisis Indicator Data'!F81))/(F$3-F$4)*5,1))))</f>
        <v>3.4</v>
      </c>
      <c r="G84" s="144">
        <f>IF('Crisis Indicator Data'!F81="x","x",IF(B84="Regional crisis",('Crisis Indicator Data'!F81/VLOOKUP('Impact of the crisis'!$C84,'Regional Crises'!$B$1:$R$66,4,FALSE)),'Crisis Indicator Data'!F81/VLOOKUP('Impact of the crisis'!$E84,'Country Indicator Data'!$B$4:$P$194,15,FALSE)))</f>
        <v>0.11933638569562019</v>
      </c>
      <c r="H84" s="234">
        <f t="shared" si="26"/>
        <v>0.5</v>
      </c>
      <c r="I84" s="234">
        <f t="shared" si="27"/>
        <v>1.95</v>
      </c>
      <c r="J84" s="234">
        <f>IF('Crisis Indicator Data'!G81="x","x",IF(LOG('Crisis Indicator Data'!G81)&lt;J$4,0,IF(LOG('Crisis Indicator Data'!G81)&gt;J$3,5,ROUND(5-(J$3-LOG('Crisis Indicator Data'!G81))/(J$3-J$4)*5,1))))</f>
        <v>3.7</v>
      </c>
      <c r="K84" s="144">
        <f>IF('Crisis Indicator Data'!G81="x","x",IF(B84="Regional crisis",('Crisis Indicator Data'!G81/VLOOKUP('Impact of the crisis'!$C84,'Regional Crises'!$B$1:$R$66,5,FALSE)),'Crisis Indicator Data'!G81/VLOOKUP('Impact of the crisis'!$E84,'Country Indicator Data'!$B$4:$P$194,14,FALSE)))</f>
        <v>6.3070997790649078E-2</v>
      </c>
      <c r="L84" s="234">
        <f t="shared" si="28"/>
        <v>0.3</v>
      </c>
      <c r="M84" s="234">
        <f t="shared" si="29"/>
        <v>2</v>
      </c>
      <c r="N84" s="234">
        <f t="shared" si="30"/>
        <v>2</v>
      </c>
      <c r="O84" s="234">
        <f>IF('Crisis Indicator Data'!H81="x","x",IF('Crisis Indicator Data'!H81=0,0,IF(LOG('Crisis Indicator Data'!H81)&lt;O$4,0,IF(LOG('Crisis Indicator Data'!H81)&gt;O$3,5,ROUND(5-(O$3-LOG('Crisis Indicator Data'!H81))/(O$3-O$4)*5,1)))))</f>
        <v>0.5</v>
      </c>
      <c r="P84" s="143">
        <f>IF('Crisis Indicator Data'!H81="x","x",'Crisis Indicator Data'!H81/'Crisis Indicator Data'!G81)</f>
        <v>5.2859960552268243E-3</v>
      </c>
      <c r="Q84" s="234">
        <f t="shared" si="31"/>
        <v>0</v>
      </c>
      <c r="R84" s="234">
        <f t="shared" si="32"/>
        <v>0.25</v>
      </c>
      <c r="S84" s="234">
        <f>IF('Crisis Indicator Data'!I81="x","x",IF('Crisis Indicator Data'!I81=0,0,IF(LOG('Crisis Indicator Data'!I81)&lt;S$4,0,IF(LOG('Crisis Indicator Data'!I81)&gt;S$3,5,ROUND(5-(S$3-LOG('Crisis Indicator Data'!I81))/(S$3-S$4)*5,1)))))</f>
        <v>2.6</v>
      </c>
      <c r="T84" s="143">
        <f>IF('Crisis Indicator Data'!H81="x","x",IF('Crisis Indicator Data'!I81="x","x",'Crisis Indicator Data'!I81/'Crisis Indicator Data'!H81))</f>
        <v>1</v>
      </c>
      <c r="U84" s="234">
        <f t="shared" si="33"/>
        <v>5</v>
      </c>
      <c r="V84" s="234">
        <f t="shared" si="34"/>
        <v>3.8</v>
      </c>
      <c r="W84" s="234">
        <f>IF('Crisis Indicator Data'!L81="x","x",IF('Crisis Indicator Data'!L81=0,0,IF(LOG('Crisis Indicator Data'!L81)&lt;W$4,0,IF(LOG('Crisis Indicator Data'!L81)&gt;W$3,5,ROUND(5-(W$3-LOG('Crisis Indicator Data'!L81))/(W$3-W$4)*5,1)))))</f>
        <v>0</v>
      </c>
      <c r="X84" s="241">
        <f>IF(OR('Crisis Indicator Data'!L81="x",'Crisis Indicator Data'!H81="x"),"x",'Crisis Indicator Data'!L81/'Crisis Indicator Data'!H81)</f>
        <v>0</v>
      </c>
      <c r="Y84" s="234">
        <f t="shared" si="35"/>
        <v>0</v>
      </c>
      <c r="Z84" s="234">
        <f t="shared" si="36"/>
        <v>0</v>
      </c>
      <c r="AA84" s="234">
        <f t="shared" si="37"/>
        <v>2.2999999999999998</v>
      </c>
      <c r="AB84" s="242">
        <f t="shared" si="38"/>
        <v>1.4</v>
      </c>
    </row>
    <row r="85" spans="1:28" s="210" customFormat="1" x14ac:dyDescent="0.35">
      <c r="A85" s="148" t="str">
        <f>'Crisis Indicator Data'!A82</f>
        <v>Socioeconomic crisis in Nicaragua</v>
      </c>
      <c r="B85" s="149" t="str">
        <f>'Crisis Indicator Data'!B82</f>
        <v>Political and economic crisis</v>
      </c>
      <c r="C85" s="149" t="str">
        <f>'Crisis Indicator Data'!C82</f>
        <v>NIC001</v>
      </c>
      <c r="D85" s="149" t="str">
        <f>'Crisis Indicator Data'!D82</f>
        <v>Nicaragua</v>
      </c>
      <c r="E85" s="150" t="str">
        <f>'Crisis Indicator Data'!E82</f>
        <v>NIC</v>
      </c>
      <c r="F85" s="240">
        <f>IF('Crisis Indicator Data'!F82="x","x",IF(LOG('Crisis Indicator Data'!F82)&lt;F$4,0,IF(LOG('Crisis Indicator Data'!F82)&gt;F$3,5,ROUND(5-(F$3-LOG('Crisis Indicator Data'!F82))/(F$3-F$4)*5,1))))</f>
        <v>3.5</v>
      </c>
      <c r="G85" s="144">
        <f>IF('Crisis Indicator Data'!F82="x","x",IF(B85="Regional crisis",('Crisis Indicator Data'!F82/VLOOKUP('Impact of the crisis'!$C85,'Regional Crises'!$B$1:$R$66,4,FALSE)),'Crisis Indicator Data'!F82/VLOOKUP('Impact of the crisis'!$E85,'Country Indicator Data'!$B$4:$P$194,15,FALSE)))</f>
        <v>0.99999617749709147</v>
      </c>
      <c r="H85" s="234">
        <f t="shared" si="26"/>
        <v>5</v>
      </c>
      <c r="I85" s="234">
        <f t="shared" si="27"/>
        <v>4.25</v>
      </c>
      <c r="J85" s="234">
        <f>IF('Crisis Indicator Data'!G82="x","x",IF(LOG('Crisis Indicator Data'!G82)&lt;J$4,0,IF(LOG('Crisis Indicator Data'!G82)&gt;J$3,5,ROUND(5-(J$3-LOG('Crisis Indicator Data'!G82))/(J$3-J$4)*5,1))))</f>
        <v>2.7</v>
      </c>
      <c r="K85" s="144">
        <f>IF('Crisis Indicator Data'!G82="x","x",IF(B85="Regional crisis",('Crisis Indicator Data'!G82/VLOOKUP('Impact of the crisis'!$C85,'Regional Crises'!$B$1:$R$66,5,FALSE)),'Crisis Indicator Data'!G82/VLOOKUP('Impact of the crisis'!$E85,'Country Indicator Data'!$B$4:$P$194,14,FALSE)))</f>
        <v>1</v>
      </c>
      <c r="L85" s="234">
        <f t="shared" si="28"/>
        <v>5</v>
      </c>
      <c r="M85" s="234">
        <f t="shared" si="29"/>
        <v>3.85</v>
      </c>
      <c r="N85" s="234">
        <f t="shared" si="30"/>
        <v>4.0999999999999996</v>
      </c>
      <c r="O85" s="234">
        <f>IF('Crisis Indicator Data'!H82="x","x",IF('Crisis Indicator Data'!H82=0,0,IF(LOG('Crisis Indicator Data'!H82)&lt;O$4,0,IF(LOG('Crisis Indicator Data'!H82)&gt;O$3,5,ROUND(5-(O$3-LOG('Crisis Indicator Data'!H82))/(O$3-O$4)*5,1)))))</f>
        <v>1.9</v>
      </c>
      <c r="P85" s="143">
        <f>IF('Crisis Indicator Data'!H82="x","x",'Crisis Indicator Data'!H82/'Crisis Indicator Data'!G82)</f>
        <v>6.4711359404096835E-2</v>
      </c>
      <c r="Q85" s="234">
        <f t="shared" si="31"/>
        <v>0.3</v>
      </c>
      <c r="R85" s="234">
        <f t="shared" si="32"/>
        <v>1.0999999999999999</v>
      </c>
      <c r="S85" s="234">
        <f>IF('Crisis Indicator Data'!I82="x","x",IF('Crisis Indicator Data'!I82=0,0,IF(LOG('Crisis Indicator Data'!I82)&lt;S$4,0,IF(LOG('Crisis Indicator Data'!I82)&gt;S$3,5,ROUND(5-(S$3-LOG('Crisis Indicator Data'!I82))/(S$3-S$4)*5,1)))))</f>
        <v>2.9</v>
      </c>
      <c r="T85" s="143">
        <f>IF('Crisis Indicator Data'!H82="x","x",IF('Crisis Indicator Data'!I82="x","x",'Crisis Indicator Data'!I82/'Crisis Indicator Data'!H82))</f>
        <v>0.2446043165467626</v>
      </c>
      <c r="U85" s="234">
        <f t="shared" si="33"/>
        <v>5</v>
      </c>
      <c r="V85" s="234">
        <f t="shared" si="34"/>
        <v>4</v>
      </c>
      <c r="W85" s="234">
        <f>IF('Crisis Indicator Data'!L82="x","x",IF('Crisis Indicator Data'!L82=0,0,IF(LOG('Crisis Indicator Data'!L82)&lt;W$4,0,IF(LOG('Crisis Indicator Data'!L82)&gt;W$3,5,ROUND(5-(W$3-LOG('Crisis Indicator Data'!L82))/(W$3-W$4)*5,1)))))</f>
        <v>0.7</v>
      </c>
      <c r="X85" s="241">
        <f>IF(OR('Crisis Indicator Data'!L82="x",'Crisis Indicator Data'!H82="x"),"x",'Crisis Indicator Data'!L82/'Crisis Indicator Data'!H82)</f>
        <v>7.1942446043165465E-6</v>
      </c>
      <c r="Y85" s="234">
        <f t="shared" si="35"/>
        <v>0.4</v>
      </c>
      <c r="Z85" s="234">
        <f t="shared" si="36"/>
        <v>0.6</v>
      </c>
      <c r="AA85" s="234">
        <f t="shared" si="37"/>
        <v>2.7</v>
      </c>
      <c r="AB85" s="242">
        <f t="shared" si="38"/>
        <v>2</v>
      </c>
    </row>
    <row r="86" spans="1:28" s="210" customFormat="1" x14ac:dyDescent="0.35">
      <c r="A86" s="148" t="str">
        <f>'Crisis Indicator Data'!A83</f>
        <v>Hurricane Eta and Iota in Nicaragua</v>
      </c>
      <c r="B86" s="149" t="str">
        <f>'Crisis Indicator Data'!B83</f>
        <v>Tropical cyclone</v>
      </c>
      <c r="C86" s="149" t="str">
        <f>'Crisis Indicator Data'!C83</f>
        <v>NIC002</v>
      </c>
      <c r="D86" s="149" t="str">
        <f>'Crisis Indicator Data'!D83</f>
        <v>Nicaragua</v>
      </c>
      <c r="E86" s="150" t="str">
        <f>'Crisis Indicator Data'!E83</f>
        <v>NIC</v>
      </c>
      <c r="F86" s="240">
        <f>IF('Crisis Indicator Data'!F83="x","x",IF(LOG('Crisis Indicator Data'!F83)&lt;F$4,0,IF(LOG('Crisis Indicator Data'!F83)&gt;F$3,5,ROUND(5-(F$3-LOG('Crisis Indicator Data'!F83))/(F$3-F$4)*5,1))))</f>
        <v>3.3</v>
      </c>
      <c r="G86" s="144">
        <f>IF('Crisis Indicator Data'!F83="x","x",IF(B86="Regional crisis",('Crisis Indicator Data'!F83/VLOOKUP('Impact of the crisis'!$C86,'Regional Crises'!$B$1:$R$66,4,FALSE)),'Crisis Indicator Data'!F83/VLOOKUP('Impact of the crisis'!$E86,'Country Indicator Data'!$B$4:$P$194,15,FALSE)))</f>
        <v>0.7703423633039721</v>
      </c>
      <c r="H86" s="234">
        <f t="shared" si="26"/>
        <v>3.8</v>
      </c>
      <c r="I86" s="234">
        <f t="shared" si="27"/>
        <v>3.55</v>
      </c>
      <c r="J86" s="234">
        <f>IF('Crisis Indicator Data'!G83="x","x",IF(LOG('Crisis Indicator Data'!G83)&lt;J$4,0,IF(LOG('Crisis Indicator Data'!G83)&gt;J$3,5,ROUND(5-(J$3-LOG('Crisis Indicator Data'!G83))/(J$3-J$4)*5,1))))</f>
        <v>1.4</v>
      </c>
      <c r="K86" s="144">
        <f>IF('Crisis Indicator Data'!G83="x","x",IF(B86="Regional crisis",('Crisis Indicator Data'!G83/VLOOKUP('Impact of the crisis'!$C86,'Regional Crises'!$B$1:$R$66,5,FALSE)),'Crisis Indicator Data'!G83/VLOOKUP('Impact of the crisis'!$E86,'Country Indicator Data'!$B$4:$P$194,14,FALSE)))</f>
        <v>0.41294227188081939</v>
      </c>
      <c r="L86" s="234">
        <f t="shared" si="28"/>
        <v>2</v>
      </c>
      <c r="M86" s="234">
        <f t="shared" si="29"/>
        <v>1.7</v>
      </c>
      <c r="N86" s="234">
        <f t="shared" si="30"/>
        <v>2.7</v>
      </c>
      <c r="O86" s="234">
        <f>IF('Crisis Indicator Data'!H83="x","x",IF('Crisis Indicator Data'!H83=0,0,IF(LOG('Crisis Indicator Data'!H83)&lt;O$4,0,IF(LOG('Crisis Indicator Data'!H83)&gt;O$3,5,ROUND(5-(O$3-LOG('Crisis Indicator Data'!H83))/(O$3-O$4)*5,1)))))</f>
        <v>2.9</v>
      </c>
      <c r="P86" s="143">
        <f>IF('Crisis Indicator Data'!H83="x","x",'Crisis Indicator Data'!H83/'Crisis Indicator Data'!G83)</f>
        <v>0.67643742953776775</v>
      </c>
      <c r="Q86" s="234">
        <f t="shared" si="31"/>
        <v>3.4</v>
      </c>
      <c r="R86" s="234">
        <f t="shared" si="32"/>
        <v>3.15</v>
      </c>
      <c r="S86" s="234">
        <f>IF('Crisis Indicator Data'!I83="x","x",IF('Crisis Indicator Data'!I83=0,0,IF(LOG('Crisis Indicator Data'!I83)&lt;S$4,0,IF(LOG('Crisis Indicator Data'!I83)&gt;S$3,5,ROUND(5-(S$3-LOG('Crisis Indicator Data'!I83))/(S$3-S$4)*5,1)))))</f>
        <v>2.7</v>
      </c>
      <c r="T86" s="143">
        <f>IF('Crisis Indicator Data'!H83="x","x",IF('Crisis Indicator Data'!I83="x","x",'Crisis Indicator Data'!I83/'Crisis Indicator Data'!H83))</f>
        <v>4.0555555555555553E-2</v>
      </c>
      <c r="U86" s="234">
        <f t="shared" si="33"/>
        <v>1.4</v>
      </c>
      <c r="V86" s="234">
        <f t="shared" si="34"/>
        <v>2.1</v>
      </c>
      <c r="W86" s="234">
        <f>IF('Crisis Indicator Data'!L83="x","x",IF('Crisis Indicator Data'!L83=0,0,IF(LOG('Crisis Indicator Data'!L83)&lt;W$4,0,IF(LOG('Crisis Indicator Data'!L83)&gt;W$3,5,ROUND(5-(W$3-LOG('Crisis Indicator Data'!L83))/(W$3-W$4)*5,1)))))</f>
        <v>1.9</v>
      </c>
      <c r="X86" s="241">
        <f>IF(OR('Crisis Indicator Data'!L83="x",'Crisis Indicator Data'!H83="x"),"x",'Crisis Indicator Data'!L83/'Crisis Indicator Data'!H83)</f>
        <v>1.2777777777777777E-5</v>
      </c>
      <c r="Y86" s="234">
        <f t="shared" si="35"/>
        <v>0.6</v>
      </c>
      <c r="Z86" s="234">
        <f t="shared" si="36"/>
        <v>1.3</v>
      </c>
      <c r="AA86" s="234">
        <f t="shared" si="37"/>
        <v>1.7</v>
      </c>
      <c r="AB86" s="242">
        <f t="shared" si="38"/>
        <v>2.5</v>
      </c>
    </row>
    <row r="87" spans="1:28" s="210" customFormat="1" x14ac:dyDescent="0.35">
      <c r="A87" s="148" t="str">
        <f>'Crisis Indicator Data'!A84</f>
        <v>Complex crisis in Pakistan</v>
      </c>
      <c r="B87" s="149" t="str">
        <f>'Crisis Indicator Data'!B84</f>
        <v>Complex crisis</v>
      </c>
      <c r="C87" s="149" t="str">
        <f>'Crisis Indicator Data'!C84</f>
        <v>PAK001</v>
      </c>
      <c r="D87" s="149" t="str">
        <f>'Crisis Indicator Data'!D84</f>
        <v>Pakistan</v>
      </c>
      <c r="E87" s="150" t="str">
        <f>'Crisis Indicator Data'!E84</f>
        <v>PAK</v>
      </c>
      <c r="F87" s="240">
        <f>IF('Crisis Indicator Data'!F84="x","x",IF(LOG('Crisis Indicator Data'!F84)&lt;F$4,0,IF(LOG('Crisis Indicator Data'!F84)&gt;F$3,5,ROUND(5-(F$3-LOG('Crisis Indicator Data'!F84))/(F$3-F$4)*5,1))))</f>
        <v>4.8</v>
      </c>
      <c r="G87" s="144">
        <f>IF('Crisis Indicator Data'!F84="x","x",IF(B87="Regional crisis",('Crisis Indicator Data'!F84/VLOOKUP('Impact of the crisis'!$C87,'Regional Crises'!$B$1:$R$66,4,FALSE)),'Crisis Indicator Data'!F84/VLOOKUP('Impact of the crisis'!$E87,'Country Indicator Data'!$B$4:$P$194,15,FALSE)))</f>
        <v>1.0327158572021586</v>
      </c>
      <c r="H87" s="234">
        <f t="shared" si="26"/>
        <v>5</v>
      </c>
      <c r="I87" s="234">
        <f t="shared" si="27"/>
        <v>4.9000000000000004</v>
      </c>
      <c r="J87" s="234">
        <f>IF('Crisis Indicator Data'!G84="x","x",IF(LOG('Crisis Indicator Data'!G84)&lt;J$4,0,IF(LOG('Crisis Indicator Data'!G84)&gt;J$3,5,ROUND(5-(J$3-LOG('Crisis Indicator Data'!G84))/(J$3-J$4)*5,1))))</f>
        <v>5</v>
      </c>
      <c r="K87" s="144">
        <f>IF('Crisis Indicator Data'!G84="x","x",IF(B87="Regional crisis",('Crisis Indicator Data'!G84/VLOOKUP('Impact of the crisis'!$C87,'Regional Crises'!$B$1:$R$66,5,FALSE)),'Crisis Indicator Data'!G84/VLOOKUP('Impact of the crisis'!$E87,'Country Indicator Data'!$B$4:$P$194,14,FALSE)))</f>
        <v>1</v>
      </c>
      <c r="L87" s="234">
        <f t="shared" si="28"/>
        <v>5</v>
      </c>
      <c r="M87" s="234">
        <f t="shared" si="29"/>
        <v>5</v>
      </c>
      <c r="N87" s="234">
        <f t="shared" si="30"/>
        <v>5</v>
      </c>
      <c r="O87" s="234">
        <f>IF('Crisis Indicator Data'!H84="x","x",IF('Crisis Indicator Data'!H84=0,0,IF(LOG('Crisis Indicator Data'!H84)&lt;O$4,0,IF(LOG('Crisis Indicator Data'!H84)&gt;O$3,5,ROUND(5-(O$3-LOG('Crisis Indicator Data'!H84))/(O$3-O$4)*5,1)))))</f>
        <v>5</v>
      </c>
      <c r="P87" s="143">
        <f>IF('Crisis Indicator Data'!H84="x","x",'Crisis Indicator Data'!H84/'Crisis Indicator Data'!G84)</f>
        <v>0.64284635879218477</v>
      </c>
      <c r="Q87" s="234">
        <f t="shared" si="31"/>
        <v>3.2</v>
      </c>
      <c r="R87" s="234">
        <f t="shared" si="32"/>
        <v>4.0999999999999996</v>
      </c>
      <c r="S87" s="234">
        <f>IF('Crisis Indicator Data'!I84="x","x",IF('Crisis Indicator Data'!I84=0,0,IF(LOG('Crisis Indicator Data'!I84)&lt;S$4,0,IF(LOG('Crisis Indicator Data'!I84)&gt;S$3,5,ROUND(5-(S$3-LOG('Crisis Indicator Data'!I84))/(S$3-S$4)*5,1)))))</f>
        <v>5</v>
      </c>
      <c r="T87" s="143">
        <f>IF('Crisis Indicator Data'!H84="x","x",IF('Crisis Indicator Data'!I84="x","x",'Crisis Indicator Data'!I84/'Crisis Indicator Data'!H84))</f>
        <v>0.14531425926821351</v>
      </c>
      <c r="U87" s="234">
        <f t="shared" si="33"/>
        <v>4.8</v>
      </c>
      <c r="V87" s="234">
        <f t="shared" si="34"/>
        <v>4.9000000000000004</v>
      </c>
      <c r="W87" s="234">
        <f>IF('Crisis Indicator Data'!L84="x","x",IF('Crisis Indicator Data'!L84=0,0,IF(LOG('Crisis Indicator Data'!L84)&lt;W$4,0,IF(LOG('Crisis Indicator Data'!L84)&gt;W$3,5,ROUND(5-(W$3-LOG('Crisis Indicator Data'!L84))/(W$3-W$4)*5,1)))))</f>
        <v>3.9</v>
      </c>
      <c r="X87" s="241">
        <f>IF(OR('Crisis Indicator Data'!L84="x",'Crisis Indicator Data'!H84="x"),"x",'Crisis Indicator Data'!L84/'Crisis Indicator Data'!H84)</f>
        <v>3.7231727787026226E-6</v>
      </c>
      <c r="Y87" s="234">
        <f t="shared" si="35"/>
        <v>0.2</v>
      </c>
      <c r="Z87" s="234">
        <f t="shared" si="36"/>
        <v>2.1</v>
      </c>
      <c r="AA87" s="234">
        <f t="shared" si="37"/>
        <v>3.9</v>
      </c>
      <c r="AB87" s="242">
        <f t="shared" si="38"/>
        <v>4</v>
      </c>
    </row>
    <row r="88" spans="1:28" s="210" customFormat="1" x14ac:dyDescent="0.35">
      <c r="A88" s="148" t="str">
        <f>'Crisis Indicator Data'!A85</f>
        <v>Kashmir conflict in Pakistan</v>
      </c>
      <c r="B88" s="149" t="str">
        <f>'Crisis Indicator Data'!B85</f>
        <v>Conflict</v>
      </c>
      <c r="C88" s="149" t="str">
        <f>'Crisis Indicator Data'!C85</f>
        <v>PAK004</v>
      </c>
      <c r="D88" s="149" t="str">
        <f>'Crisis Indicator Data'!D85</f>
        <v>Pakistan</v>
      </c>
      <c r="E88" s="150" t="str">
        <f>'Crisis Indicator Data'!E85</f>
        <v>PAK</v>
      </c>
      <c r="F88" s="240">
        <f>IF('Crisis Indicator Data'!F85="x","x",IF(LOG('Crisis Indicator Data'!F85)&lt;F$4,0,IF(LOG('Crisis Indicator Data'!F85)&gt;F$3,5,ROUND(5-(F$3-LOG('Crisis Indicator Data'!F85))/(F$3-F$4)*5,1))))</f>
        <v>1.9</v>
      </c>
      <c r="G88" s="144">
        <f>IF('Crisis Indicator Data'!F85="x","x",IF(B88="Regional crisis",('Crisis Indicator Data'!F85/VLOOKUP('Impact of the crisis'!$C88,'Regional Crises'!$B$1:$R$66,4,FALSE)),'Crisis Indicator Data'!F85/VLOOKUP('Impact of the crisis'!$E88,'Country Indicator Data'!$B$4:$P$194,15,FALSE)))</f>
        <v>1.7249117891241179E-2</v>
      </c>
      <c r="H88" s="234">
        <f t="shared" si="26"/>
        <v>0</v>
      </c>
      <c r="I88" s="234">
        <f t="shared" si="27"/>
        <v>0.95</v>
      </c>
      <c r="J88" s="234">
        <f>IF('Crisis Indicator Data'!G85="x","x",IF(LOG('Crisis Indicator Data'!G85)&lt;J$4,0,IF(LOG('Crisis Indicator Data'!G85)&gt;J$3,5,ROUND(5-(J$3-LOG('Crisis Indicator Data'!G85))/(J$3-J$4)*5,1))))</f>
        <v>2.2000000000000002</v>
      </c>
      <c r="K88" s="144">
        <f>IF('Crisis Indicator Data'!G85="x","x",IF(B88="Regional crisis",('Crisis Indicator Data'!G85/VLOOKUP('Impact of the crisis'!$C88,'Regional Crises'!$B$1:$R$66,5,FALSE)),'Crisis Indicator Data'!G85/VLOOKUP('Impact of the crisis'!$E88,'Country Indicator Data'!$B$4:$P$194,14,FALSE)))</f>
        <v>1.9760213143872114E-2</v>
      </c>
      <c r="L88" s="234">
        <f t="shared" si="28"/>
        <v>0</v>
      </c>
      <c r="M88" s="234">
        <f t="shared" si="29"/>
        <v>1.1000000000000001</v>
      </c>
      <c r="N88" s="234">
        <f t="shared" si="30"/>
        <v>1</v>
      </c>
      <c r="O88" s="234" t="str">
        <f>IF('Crisis Indicator Data'!H85="x","x",IF('Crisis Indicator Data'!H85=0,0,IF(LOG('Crisis Indicator Data'!H85)&lt;O$4,0,IF(LOG('Crisis Indicator Data'!H85)&gt;O$3,5,ROUND(5-(O$3-LOG('Crisis Indicator Data'!H85))/(O$3-O$4)*5,1)))))</f>
        <v>x</v>
      </c>
      <c r="P88" s="143" t="str">
        <f>IF('Crisis Indicator Data'!H85="x","x",'Crisis Indicator Data'!H85/'Crisis Indicator Data'!G85)</f>
        <v>x</v>
      </c>
      <c r="Q88" s="234" t="str">
        <f t="shared" si="31"/>
        <v>x</v>
      </c>
      <c r="R88" s="234" t="str">
        <f t="shared" si="32"/>
        <v>x</v>
      </c>
      <c r="S88" s="234" t="str">
        <f>IF('Crisis Indicator Data'!I85="x","x",IF('Crisis Indicator Data'!I85=0,0,IF(LOG('Crisis Indicator Data'!I85)&lt;S$4,0,IF(LOG('Crisis Indicator Data'!I85)&gt;S$3,5,ROUND(5-(S$3-LOG('Crisis Indicator Data'!I85))/(S$3-S$4)*5,1)))))</f>
        <v>x</v>
      </c>
      <c r="T88" s="143" t="str">
        <f>IF('Crisis Indicator Data'!H85="x","x",IF('Crisis Indicator Data'!I85="x","x",'Crisis Indicator Data'!I85/'Crisis Indicator Data'!H85))</f>
        <v>x</v>
      </c>
      <c r="U88" s="234" t="str">
        <f t="shared" si="33"/>
        <v>x</v>
      </c>
      <c r="V88" s="234" t="str">
        <f t="shared" si="34"/>
        <v>x</v>
      </c>
      <c r="W88" s="234">
        <f>IF('Crisis Indicator Data'!L85="x","x",IF('Crisis Indicator Data'!L85=0,0,IF(LOG('Crisis Indicator Data'!L85)&lt;W$4,0,IF(LOG('Crisis Indicator Data'!L85)&gt;W$3,5,ROUND(5-(W$3-LOG('Crisis Indicator Data'!L85))/(W$3-W$4)*5,1)))))</f>
        <v>1.6</v>
      </c>
      <c r="X88" s="241" t="str">
        <f>IF(OR('Crisis Indicator Data'!L85="x",'Crisis Indicator Data'!H85="x"),"x",'Crisis Indicator Data'!L85/'Crisis Indicator Data'!H85)</f>
        <v>x</v>
      </c>
      <c r="Y88" s="234" t="str">
        <f t="shared" si="35"/>
        <v>x</v>
      </c>
      <c r="Z88" s="234">
        <f t="shared" si="36"/>
        <v>1.6</v>
      </c>
      <c r="AA88" s="234">
        <f t="shared" si="37"/>
        <v>1.6</v>
      </c>
      <c r="AB88" s="242">
        <f t="shared" si="38"/>
        <v>1.6</v>
      </c>
    </row>
    <row r="89" spans="1:28" s="210" customFormat="1" x14ac:dyDescent="0.35">
      <c r="A89" s="148" t="str">
        <f>'Crisis Indicator Data'!A86</f>
        <v>Venezuela displacement in Peru</v>
      </c>
      <c r="B89" s="149" t="str">
        <f>'Crisis Indicator Data'!B86</f>
        <v>International displacement</v>
      </c>
      <c r="C89" s="149" t="str">
        <f>'Crisis Indicator Data'!C86</f>
        <v>PER002</v>
      </c>
      <c r="D89" s="149" t="str">
        <f>'Crisis Indicator Data'!D86</f>
        <v>Peru</v>
      </c>
      <c r="E89" s="150" t="str">
        <f>'Crisis Indicator Data'!E86</f>
        <v>PER</v>
      </c>
      <c r="F89" s="240">
        <f>IF('Crisis Indicator Data'!F86="x","x",IF(LOG('Crisis Indicator Data'!F86)&lt;F$4,0,IF(LOG('Crisis Indicator Data'!F86)&gt;F$3,5,ROUND(5-(F$3-LOG('Crisis Indicator Data'!F86))/(F$3-F$4)*5,1))))</f>
        <v>3.8</v>
      </c>
      <c r="G89" s="144">
        <f>IF('Crisis Indicator Data'!F86="x","x",IF(B89="Regional crisis",('Crisis Indicator Data'!F86/VLOOKUP('Impact of the crisis'!$C89,'Regional Crises'!$B$1:$R$66,4,FALSE)),'Crisis Indicator Data'!F86/VLOOKUP('Impact of the crisis'!$E89,'Country Indicator Data'!$B$4:$P$194,15,FALSE)))</f>
        <v>0.13940625000000001</v>
      </c>
      <c r="H89" s="234">
        <f t="shared" si="26"/>
        <v>0.6</v>
      </c>
      <c r="I89" s="234">
        <f t="shared" si="27"/>
        <v>2.1999999999999997</v>
      </c>
      <c r="J89" s="234">
        <f>IF('Crisis Indicator Data'!G86="x","x",IF(LOG('Crisis Indicator Data'!G86)&lt;J$4,0,IF(LOG('Crisis Indicator Data'!G86)&gt;J$3,5,ROUND(5-(J$3-LOG('Crisis Indicator Data'!G86))/(J$3-J$4)*5,1))))</f>
        <v>4</v>
      </c>
      <c r="K89" s="144">
        <f>IF('Crisis Indicator Data'!G86="x","x",IF(B89="Regional crisis",('Crisis Indicator Data'!G86/VLOOKUP('Impact of the crisis'!$C89,'Regional Crises'!$B$1:$R$66,5,FALSE)),'Crisis Indicator Data'!G86/VLOOKUP('Impact of the crisis'!$E89,'Country Indicator Data'!$B$4:$P$194,14,FALSE)))</f>
        <v>0.51042545875144585</v>
      </c>
      <c r="L89" s="234">
        <f t="shared" si="28"/>
        <v>2.5</v>
      </c>
      <c r="M89" s="234">
        <f t="shared" si="29"/>
        <v>3.25</v>
      </c>
      <c r="N89" s="234">
        <f t="shared" si="30"/>
        <v>2.8</v>
      </c>
      <c r="O89" s="234">
        <f>IF('Crisis Indicator Data'!H86="x","x",IF('Crisis Indicator Data'!H86=0,0,IF(LOG('Crisis Indicator Data'!H86)&lt;O$4,0,IF(LOG('Crisis Indicator Data'!H86)&gt;O$3,5,ROUND(5-(O$3-LOG('Crisis Indicator Data'!H86))/(O$3-O$4)*5,1)))))</f>
        <v>2.7</v>
      </c>
      <c r="P89" s="143">
        <f>IF('Crisis Indicator Data'!H86="x","x",'Crisis Indicator Data'!H86/'Crisis Indicator Data'!G86)</f>
        <v>8.3782459578637919E-2</v>
      </c>
      <c r="Q89" s="234">
        <f t="shared" si="31"/>
        <v>0.4</v>
      </c>
      <c r="R89" s="234">
        <f t="shared" si="32"/>
        <v>1.55</v>
      </c>
      <c r="S89" s="234">
        <f>IF('Crisis Indicator Data'!I86="x","x",IF('Crisis Indicator Data'!I86=0,0,IF(LOG('Crisis Indicator Data'!I86)&lt;S$4,0,IF(LOG('Crisis Indicator Data'!I86)&gt;S$3,5,ROUND(5-(S$3-LOG('Crisis Indicator Data'!I86))/(S$3-S$4)*5,1)))))</f>
        <v>4.3</v>
      </c>
      <c r="T89" s="143">
        <f>IF('Crisis Indicator Data'!H86="x","x",IF('Crisis Indicator Data'!I86="x","x",'Crisis Indicator Data'!I86/'Crisis Indicator Data'!H86))</f>
        <v>0.80409356725146197</v>
      </c>
      <c r="U89" s="234">
        <f t="shared" si="33"/>
        <v>5</v>
      </c>
      <c r="V89" s="234">
        <f t="shared" si="34"/>
        <v>4.7</v>
      </c>
      <c r="W89" s="234">
        <f>IF('Crisis Indicator Data'!L86="x","x",IF('Crisis Indicator Data'!L86=0,0,IF(LOG('Crisis Indicator Data'!L86)&lt;W$4,0,IF(LOG('Crisis Indicator Data'!L86)&gt;W$3,5,ROUND(5-(W$3-LOG('Crisis Indicator Data'!L86))/(W$3-W$4)*5,1)))))</f>
        <v>0.7</v>
      </c>
      <c r="X89" s="241">
        <f>IF(OR('Crisis Indicator Data'!L86="x",'Crisis Indicator Data'!H86="x"),"x",'Crisis Indicator Data'!L86/'Crisis Indicator Data'!H86)</f>
        <v>2.1929824561403507E-6</v>
      </c>
      <c r="Y89" s="234">
        <f t="shared" si="35"/>
        <v>0.1</v>
      </c>
      <c r="Z89" s="234">
        <f t="shared" si="36"/>
        <v>0.4</v>
      </c>
      <c r="AA89" s="234">
        <f t="shared" si="37"/>
        <v>3.2</v>
      </c>
      <c r="AB89" s="242">
        <f t="shared" si="38"/>
        <v>2.5</v>
      </c>
    </row>
    <row r="90" spans="1:28" s="210" customFormat="1" x14ac:dyDescent="0.35">
      <c r="A90" s="148" t="str">
        <f>'Crisis Indicator Data'!A87</f>
        <v>Mindanao conflict</v>
      </c>
      <c r="B90" s="149" t="str">
        <f>'Crisis Indicator Data'!B87</f>
        <v>Conflict</v>
      </c>
      <c r="C90" s="149" t="str">
        <f>'Crisis Indicator Data'!C87</f>
        <v>PHL003</v>
      </c>
      <c r="D90" s="149" t="str">
        <f>'Crisis Indicator Data'!D87</f>
        <v>Philippines</v>
      </c>
      <c r="E90" s="150" t="str">
        <f>'Crisis Indicator Data'!E87</f>
        <v>PHL</v>
      </c>
      <c r="F90" s="240">
        <f>IF('Crisis Indicator Data'!F87="x","x",IF(LOG('Crisis Indicator Data'!F87)&lt;F$4,0,IF(LOG('Crisis Indicator Data'!F87)&gt;F$3,5,ROUND(5-(F$3-LOG('Crisis Indicator Data'!F87))/(F$3-F$4)*5,1))))</f>
        <v>3.6</v>
      </c>
      <c r="G90" s="144">
        <f>IF('Crisis Indicator Data'!F87="x","x",IF(B90="Regional crisis",('Crisis Indicator Data'!F87/VLOOKUP('Impact of the crisis'!$C90,'Regional Crises'!$B$1:$R$66,4,FALSE)),'Crisis Indicator Data'!F87/VLOOKUP('Impact of the crisis'!$E90,'Country Indicator Data'!$B$4:$P$194,15,FALSE)))</f>
        <v>0.46401046382935907</v>
      </c>
      <c r="H90" s="234">
        <f t="shared" si="26"/>
        <v>2.2999999999999998</v>
      </c>
      <c r="I90" s="234">
        <f t="shared" si="27"/>
        <v>2.95</v>
      </c>
      <c r="J90" s="234">
        <f>IF('Crisis Indicator Data'!G87="x","x",IF(LOG('Crisis Indicator Data'!G87)&lt;J$4,0,IF(LOG('Crisis Indicator Data'!G87)&gt;J$3,5,ROUND(5-(J$3-LOG('Crisis Indicator Data'!G87))/(J$3-J$4)*5,1))))</f>
        <v>4.5999999999999996</v>
      </c>
      <c r="K90" s="144">
        <f>IF('Crisis Indicator Data'!G87="x","x",IF(B90="Regional crisis",('Crisis Indicator Data'!G87/VLOOKUP('Impact of the crisis'!$C90,'Regional Crises'!$B$1:$R$66,5,FALSE)),'Crisis Indicator Data'!G87/VLOOKUP('Impact of the crisis'!$E90,'Country Indicator Data'!$B$4:$P$194,14,FALSE)))</f>
        <v>0.23901999425623149</v>
      </c>
      <c r="L90" s="234">
        <f t="shared" si="28"/>
        <v>1.2</v>
      </c>
      <c r="M90" s="234">
        <f t="shared" si="29"/>
        <v>2.9</v>
      </c>
      <c r="N90" s="234">
        <f t="shared" si="30"/>
        <v>2.9</v>
      </c>
      <c r="O90" s="234">
        <f>IF('Crisis Indicator Data'!H87="x","x",IF('Crisis Indicator Data'!H87=0,0,IF(LOG('Crisis Indicator Data'!H87)&lt;O$4,0,IF(LOG('Crisis Indicator Data'!H87)&gt;O$3,5,ROUND(5-(O$3-LOG('Crisis Indicator Data'!H87))/(O$3-O$4)*5,1)))))</f>
        <v>1.2</v>
      </c>
      <c r="P90" s="143">
        <f>IF('Crisis Indicator Data'!H87="x","x",'Crisis Indicator Data'!H87/'Crisis Indicator Data'!G87)</f>
        <v>6.4219423268147167E-3</v>
      </c>
      <c r="Q90" s="234">
        <f t="shared" si="31"/>
        <v>0</v>
      </c>
      <c r="R90" s="234">
        <f t="shared" si="32"/>
        <v>0.6</v>
      </c>
      <c r="S90" s="234">
        <f>IF('Crisis Indicator Data'!I87="x","x",IF('Crisis Indicator Data'!I87=0,0,IF(LOG('Crisis Indicator Data'!I87)&lt;S$4,0,IF(LOG('Crisis Indicator Data'!I87)&gt;S$3,5,ROUND(5-(S$3-LOG('Crisis Indicator Data'!I87))/(S$3-S$4)*5,1)))))</f>
        <v>3.1</v>
      </c>
      <c r="T90" s="143">
        <f>IF('Crisis Indicator Data'!H87="x","x",IF('Crisis Indicator Data'!I87="x","x",'Crisis Indicator Data'!I87/'Crisis Indicator Data'!H87))</f>
        <v>1</v>
      </c>
      <c r="U90" s="234">
        <f t="shared" si="33"/>
        <v>5</v>
      </c>
      <c r="V90" s="234">
        <f t="shared" si="34"/>
        <v>4.0999999999999996</v>
      </c>
      <c r="W90" s="234">
        <f>IF('Crisis Indicator Data'!L87="x","x",IF('Crisis Indicator Data'!L87=0,0,IF(LOG('Crisis Indicator Data'!L87)&lt;W$4,0,IF(LOG('Crisis Indicator Data'!L87)&gt;W$3,5,ROUND(5-(W$3-LOG('Crisis Indicator Data'!L87))/(W$3-W$4)*5,1)))))</f>
        <v>3.4</v>
      </c>
      <c r="X90" s="241">
        <f>IF(OR('Crisis Indicator Data'!L87="x",'Crisis Indicator Data'!H87="x"),"x",'Crisis Indicator Data'!L87/'Crisis Indicator Data'!H87)</f>
        <v>1.670967741935484E-3</v>
      </c>
      <c r="Y90" s="234">
        <f t="shared" si="35"/>
        <v>5</v>
      </c>
      <c r="Z90" s="234">
        <f t="shared" si="36"/>
        <v>4.2</v>
      </c>
      <c r="AA90" s="234">
        <f t="shared" si="37"/>
        <v>4.2</v>
      </c>
      <c r="AB90" s="242">
        <f t="shared" si="38"/>
        <v>2.8</v>
      </c>
    </row>
    <row r="91" spans="1:28" s="210" customFormat="1" x14ac:dyDescent="0.35">
      <c r="A91" s="148" t="str">
        <f>'Crisis Indicator Data'!A88</f>
        <v>Complex crisis in DPRK</v>
      </c>
      <c r="B91" s="149" t="str">
        <f>'Crisis Indicator Data'!B88</f>
        <v>Complex crisis</v>
      </c>
      <c r="C91" s="149" t="str">
        <f>'Crisis Indicator Data'!C88</f>
        <v>PRK001</v>
      </c>
      <c r="D91" s="149" t="str">
        <f>'Crisis Indicator Data'!D88</f>
        <v>DPRK</v>
      </c>
      <c r="E91" s="150" t="str">
        <f>'Crisis Indicator Data'!E88</f>
        <v>PRK</v>
      </c>
      <c r="F91" s="240">
        <f>IF('Crisis Indicator Data'!F88="x","x",IF(LOG('Crisis Indicator Data'!F88)&lt;F$4,0,IF(LOG('Crisis Indicator Data'!F88)&gt;F$3,5,ROUND(5-(F$3-LOG('Crisis Indicator Data'!F88))/(F$3-F$4)*5,1))))</f>
        <v>3.5</v>
      </c>
      <c r="G91" s="144">
        <f>IF('Crisis Indicator Data'!F88="x","x",IF(B91="Regional crisis",('Crisis Indicator Data'!F88/VLOOKUP('Impact of the crisis'!$C91,'Regional Crises'!$B$1:$R$66,4,FALSE)),'Crisis Indicator Data'!F88/VLOOKUP('Impact of the crisis'!$E91,'Country Indicator Data'!$B$4:$P$194,15,FALSE)))</f>
        <v>1</v>
      </c>
      <c r="H91" s="234">
        <f t="shared" si="26"/>
        <v>5</v>
      </c>
      <c r="I91" s="234">
        <f t="shared" si="27"/>
        <v>4.25</v>
      </c>
      <c r="J91" s="234">
        <f>IF('Crisis Indicator Data'!G88="x","x",IF(LOG('Crisis Indicator Data'!G88)&lt;J$4,0,IF(LOG('Crisis Indicator Data'!G88)&gt;J$3,5,ROUND(5-(J$3-LOG('Crisis Indicator Data'!G88))/(J$3-J$4)*5,1))))</f>
        <v>4.7</v>
      </c>
      <c r="K91" s="144">
        <f>IF('Crisis Indicator Data'!G88="x","x",IF(B91="Regional crisis",('Crisis Indicator Data'!G88/VLOOKUP('Impact of the crisis'!$C91,'Regional Crises'!$B$1:$R$66,5,FALSE)),'Crisis Indicator Data'!G88/VLOOKUP('Impact of the crisis'!$E91,'Country Indicator Data'!$B$4:$P$194,14,FALSE)))</f>
        <v>1</v>
      </c>
      <c r="L91" s="234">
        <f t="shared" si="28"/>
        <v>5</v>
      </c>
      <c r="M91" s="234">
        <f t="shared" si="29"/>
        <v>4.8499999999999996</v>
      </c>
      <c r="N91" s="234">
        <f t="shared" si="30"/>
        <v>4.5999999999999996</v>
      </c>
      <c r="O91" s="234">
        <f>IF('Crisis Indicator Data'!H88="x","x",IF('Crisis Indicator Data'!H88=0,0,IF(LOG('Crisis Indicator Data'!H88)&lt;O$4,0,IF(LOG('Crisis Indicator Data'!H88)&gt;O$3,5,ROUND(5-(O$3-LOG('Crisis Indicator Data'!H88))/(O$3-O$4)*5,1)))))</f>
        <v>4.8</v>
      </c>
      <c r="P91" s="143">
        <f>IF('Crisis Indicator Data'!H88="x","x",'Crisis Indicator Data'!H88/'Crisis Indicator Data'!G88)</f>
        <v>1</v>
      </c>
      <c r="Q91" s="234">
        <f t="shared" si="31"/>
        <v>5</v>
      </c>
      <c r="R91" s="234">
        <f t="shared" si="32"/>
        <v>4.9000000000000004</v>
      </c>
      <c r="S91" s="234">
        <f>IF('Crisis Indicator Data'!I88="x","x",IF('Crisis Indicator Data'!I88=0,0,IF(LOG('Crisis Indicator Data'!I88)&lt;S$4,0,IF(LOG('Crisis Indicator Data'!I88)&gt;S$3,5,ROUND(5-(S$3-LOG('Crisis Indicator Data'!I88))/(S$3-S$4)*5,1)))))</f>
        <v>2.2000000000000002</v>
      </c>
      <c r="T91" s="143">
        <f>IF('Crisis Indicator Data'!H88="x","x",IF('Crisis Indicator Data'!I88="x","x",'Crisis Indicator Data'!I88/'Crisis Indicator Data'!H88))</f>
        <v>1.3247097327203305E-3</v>
      </c>
      <c r="U91" s="234">
        <f t="shared" si="33"/>
        <v>0</v>
      </c>
      <c r="V91" s="234">
        <f t="shared" si="34"/>
        <v>1.1000000000000001</v>
      </c>
      <c r="W91" s="234">
        <f>IF('Crisis Indicator Data'!L88="x","x",IF('Crisis Indicator Data'!L88=0,0,IF(LOG('Crisis Indicator Data'!L88)&lt;W$4,0,IF(LOG('Crisis Indicator Data'!L88)&gt;W$3,5,ROUND(5-(W$3-LOG('Crisis Indicator Data'!L88))/(W$3-W$4)*5,1)))))</f>
        <v>1.5</v>
      </c>
      <c r="X91" s="241">
        <f>IF(OR('Crisis Indicator Data'!L88="x",'Crisis Indicator Data'!H88="x"),"x",'Crisis Indicator Data'!L88/'Crisis Indicator Data'!H88)</f>
        <v>4.2858256058598926E-7</v>
      </c>
      <c r="Y91" s="234">
        <f t="shared" si="35"/>
        <v>0</v>
      </c>
      <c r="Z91" s="234">
        <f t="shared" si="36"/>
        <v>0.8</v>
      </c>
      <c r="AA91" s="234">
        <f t="shared" si="37"/>
        <v>1</v>
      </c>
      <c r="AB91" s="242">
        <f t="shared" si="38"/>
        <v>3.6</v>
      </c>
    </row>
    <row r="92" spans="1:28" s="210" customFormat="1" x14ac:dyDescent="0.35">
      <c r="A92" s="148" t="str">
        <f>'Crisis Indicator Data'!A89</f>
        <v>Conflict in Palestine</v>
      </c>
      <c r="B92" s="149" t="str">
        <f>'Crisis Indicator Data'!B89</f>
        <v>Conflict</v>
      </c>
      <c r="C92" s="149" t="str">
        <f>'Crisis Indicator Data'!C89</f>
        <v>PSE002</v>
      </c>
      <c r="D92" s="149" t="str">
        <f>'Crisis Indicator Data'!D89</f>
        <v>Palestine</v>
      </c>
      <c r="E92" s="150" t="str">
        <f>'Crisis Indicator Data'!E89</f>
        <v>PSE</v>
      </c>
      <c r="F92" s="240">
        <f>IF('Crisis Indicator Data'!F89="x","x",IF(LOG('Crisis Indicator Data'!F89)&lt;F$4,0,IF(LOG('Crisis Indicator Data'!F89)&gt;F$3,5,ROUND(5-(F$3-LOG('Crisis Indicator Data'!F89))/(F$3-F$4)*5,1))))</f>
        <v>1.3</v>
      </c>
      <c r="G92" s="144">
        <f>IF('Crisis Indicator Data'!F89="x","x",IF(B92="Regional crisis",('Crisis Indicator Data'!F89/VLOOKUP('Impact of the crisis'!$C92,'Regional Crises'!$B$1:$R$66,4,FALSE)),'Crisis Indicator Data'!F89/VLOOKUP('Impact of the crisis'!$E92,'Country Indicator Data'!$B$4:$P$194,15,FALSE)))</f>
        <v>1</v>
      </c>
      <c r="H92" s="234">
        <f t="shared" si="26"/>
        <v>5</v>
      </c>
      <c r="I92" s="234">
        <f t="shared" si="27"/>
        <v>3.15</v>
      </c>
      <c r="J92" s="234">
        <f>IF('Crisis Indicator Data'!G89="x","x",IF(LOG('Crisis Indicator Data'!G89)&lt;J$4,0,IF(LOG('Crisis Indicator Data'!G89)&gt;J$3,5,ROUND(5-(J$3-LOG('Crisis Indicator Data'!G89))/(J$3-J$4)*5,1))))</f>
        <v>2.4</v>
      </c>
      <c r="K92" s="144">
        <f>IF('Crisis Indicator Data'!G89="x","x",IF(B92="Regional crisis",('Crisis Indicator Data'!G89/VLOOKUP('Impact of the crisis'!$C92,'Regional Crises'!$B$1:$R$66,5,FALSE)),'Crisis Indicator Data'!G89/VLOOKUP('Impact of the crisis'!$E92,'Country Indicator Data'!$B$4:$P$194,14,FALSE)))</f>
        <v>1</v>
      </c>
      <c r="L92" s="234">
        <f t="shared" si="28"/>
        <v>5</v>
      </c>
      <c r="M92" s="234">
        <f t="shared" si="29"/>
        <v>3.7</v>
      </c>
      <c r="N92" s="234">
        <f t="shared" si="30"/>
        <v>3.4</v>
      </c>
      <c r="O92" s="234">
        <f>IF('Crisis Indicator Data'!H89="x","x",IF('Crisis Indicator Data'!H89=0,0,IF(LOG('Crisis Indicator Data'!H89)&lt;O$4,0,IF(LOG('Crisis Indicator Data'!H89)&gt;O$3,5,ROUND(5-(O$3-LOG('Crisis Indicator Data'!H89))/(O$3-O$4)*5,1)))))</f>
        <v>3.7</v>
      </c>
      <c r="P92" s="143">
        <f>IF('Crisis Indicator Data'!H89="x","x",'Crisis Indicator Data'!H89/'Crisis Indicator Data'!G89)</f>
        <v>1</v>
      </c>
      <c r="Q92" s="234">
        <f t="shared" si="31"/>
        <v>5</v>
      </c>
      <c r="R92" s="234">
        <f t="shared" si="32"/>
        <v>4.3499999999999996</v>
      </c>
      <c r="S92" s="234">
        <f>IF('Crisis Indicator Data'!I89="x","x",IF('Crisis Indicator Data'!I89=0,0,IF(LOG('Crisis Indicator Data'!I89)&lt;S$4,0,IF(LOG('Crisis Indicator Data'!I89)&gt;S$3,5,ROUND(5-(S$3-LOG('Crisis Indicator Data'!I89))/(S$3-S$4)*5,1)))))</f>
        <v>5</v>
      </c>
      <c r="T92" s="143">
        <f>IF('Crisis Indicator Data'!H89="x","x",IF('Crisis Indicator Data'!I89="x","x",'Crisis Indicator Data'!I89/'Crisis Indicator Data'!H89))</f>
        <v>1.2286538461538461</v>
      </c>
      <c r="U92" s="234">
        <f t="shared" si="33"/>
        <v>5</v>
      </c>
      <c r="V92" s="234">
        <f t="shared" si="34"/>
        <v>5</v>
      </c>
      <c r="W92" s="234">
        <f>IF('Crisis Indicator Data'!L89="x","x",IF('Crisis Indicator Data'!L89=0,0,IF(LOG('Crisis Indicator Data'!L89)&lt;W$4,0,IF(LOG('Crisis Indicator Data'!L89)&gt;W$3,5,ROUND(5-(W$3-LOG('Crisis Indicator Data'!L89))/(W$3-W$4)*5,1)))))</f>
        <v>3.5</v>
      </c>
      <c r="X92" s="241">
        <f>IF(OR('Crisis Indicator Data'!L89="x",'Crisis Indicator Data'!H89="x"),"x",'Crisis Indicator Data'!L89/'Crisis Indicator Data'!H89)</f>
        <v>5.7500000000000002E-5</v>
      </c>
      <c r="Y92" s="234">
        <f t="shared" si="35"/>
        <v>2.9</v>
      </c>
      <c r="Z92" s="234">
        <f t="shared" si="36"/>
        <v>3.2</v>
      </c>
      <c r="AA92" s="234">
        <f t="shared" si="37"/>
        <v>4.3</v>
      </c>
      <c r="AB92" s="242">
        <f t="shared" si="38"/>
        <v>4.3</v>
      </c>
    </row>
    <row r="93" spans="1:28" s="210" customFormat="1" x14ac:dyDescent="0.35">
      <c r="A93" s="148" t="str">
        <f>'Crisis Indicator Data'!A90</f>
        <v>Regional Boko Haram Crisis</v>
      </c>
      <c r="B93" s="149" t="str">
        <f>'Crisis Indicator Data'!B90</f>
        <v>Regional crisis</v>
      </c>
      <c r="C93" s="149" t="str">
        <f>'Crisis Indicator Data'!C90</f>
        <v>REG001</v>
      </c>
      <c r="D93" s="149" t="str">
        <f>'Crisis Indicator Data'!D90</f>
        <v>Nigeria,Niger,Chad,Cameroon</v>
      </c>
      <c r="E93" s="150" t="str">
        <f>'Crisis Indicator Data'!E90</f>
        <v>NGA,NER,TCD,CMR</v>
      </c>
      <c r="F93" s="240">
        <f>IF('Crisis Indicator Data'!F90="x","x",IF(LOG('Crisis Indicator Data'!F90)&lt;F$4,0,IF(LOG('Crisis Indicator Data'!F90)&gt;F$3,5,ROUND(5-(F$3-LOG('Crisis Indicator Data'!F90))/(F$3-F$4)*5,1))))</f>
        <v>4.3</v>
      </c>
      <c r="G93" s="144">
        <f>IF('Crisis Indicator Data'!F90="x","x",IF(B93="Regional crisis",('Crisis Indicator Data'!F90/VLOOKUP('Impact of the crisis'!$C93,'Regional Crises'!$B$1:$R$66,4,FALSE)),'Crisis Indicator Data'!F90/VLOOKUP('Impact of the crisis'!$E93,'Country Indicator Data'!$B$4:$P$194,15,FALSE)))</f>
        <v>9.4388880078170964E-2</v>
      </c>
      <c r="H93" s="234">
        <f t="shared" si="26"/>
        <v>0.4</v>
      </c>
      <c r="I93" s="234">
        <f t="shared" si="27"/>
        <v>2.35</v>
      </c>
      <c r="J93" s="234">
        <f>IF('Crisis Indicator Data'!G90="x","x",IF(LOG('Crisis Indicator Data'!G90)&lt;J$4,0,IF(LOG('Crisis Indicator Data'!G90)&gt;J$3,5,ROUND(5-(J$3-LOG('Crisis Indicator Data'!G90))/(J$3-J$4)*5,1))))</f>
        <v>4.3</v>
      </c>
      <c r="K93" s="144">
        <f>IF('Crisis Indicator Data'!G90="x","x",IF(B93="Regional crisis",('Crisis Indicator Data'!G90/VLOOKUP('Impact of the crisis'!$C93,'Regional Crises'!$B$1:$R$66,5,FALSE)),'Crisis Indicator Data'!G90/VLOOKUP('Impact of the crisis'!$E93,'Country Indicator Data'!$B$4:$P$194,14,FALSE)))</f>
        <v>7.185617547310208E-2</v>
      </c>
      <c r="L93" s="234">
        <f t="shared" si="28"/>
        <v>0.3</v>
      </c>
      <c r="M93" s="234">
        <f t="shared" si="29"/>
        <v>2.2999999999999998</v>
      </c>
      <c r="N93" s="234">
        <f t="shared" si="30"/>
        <v>2.2999999999999998</v>
      </c>
      <c r="O93" s="234">
        <f>IF('Crisis Indicator Data'!H90="x","x",IF('Crisis Indicator Data'!H90=0,0,IF(LOG('Crisis Indicator Data'!H90)&lt;O$4,0,IF(LOG('Crisis Indicator Data'!H90)&gt;O$3,5,ROUND(5-(O$3-LOG('Crisis Indicator Data'!H90))/(O$3-O$4)*5,1)))))</f>
        <v>4.4000000000000004</v>
      </c>
      <c r="P93" s="143">
        <f>IF('Crisis Indicator Data'!H90="x","x",'Crisis Indicator Data'!H90/'Crisis Indicator Data'!G90)</f>
        <v>0.68600718114169745</v>
      </c>
      <c r="Q93" s="234">
        <f t="shared" si="31"/>
        <v>3.4</v>
      </c>
      <c r="R93" s="234">
        <f t="shared" si="32"/>
        <v>3.9000000000000004</v>
      </c>
      <c r="S93" s="234">
        <f>IF('Crisis Indicator Data'!I90="x","x",IF('Crisis Indicator Data'!I90=0,0,IF(LOG('Crisis Indicator Data'!I90)&lt;S$4,0,IF(LOG('Crisis Indicator Data'!I90)&gt;S$3,5,ROUND(5-(S$3-LOG('Crisis Indicator Data'!I90))/(S$3-S$4)*5,1)))))</f>
        <v>5</v>
      </c>
      <c r="T93" s="143">
        <f>IF('Crisis Indicator Data'!H90="x","x",IF('Crisis Indicator Data'!I90="x","x",'Crisis Indicator Data'!I90/'Crisis Indicator Data'!H90))</f>
        <v>0.39126147310930742</v>
      </c>
      <c r="U93" s="234">
        <f t="shared" si="33"/>
        <v>5</v>
      </c>
      <c r="V93" s="234">
        <f t="shared" si="34"/>
        <v>5</v>
      </c>
      <c r="W93" s="234">
        <f>IF('Crisis Indicator Data'!L90="x","x",IF('Crisis Indicator Data'!L90=0,0,IF(LOG('Crisis Indicator Data'!L90)&lt;W$4,0,IF(LOG('Crisis Indicator Data'!L90)&gt;W$3,5,ROUND(5-(W$3-LOG('Crisis Indicator Data'!L90))/(W$3-W$4)*5,1)))))</f>
        <v>4.7</v>
      </c>
      <c r="X93" s="241">
        <f>IF(OR('Crisis Indicator Data'!L90="x",'Crisis Indicator Data'!H90="x"),"x",'Crisis Indicator Data'!L90/'Crisis Indicator Data'!H90)</f>
        <v>1.3904270651596753E-4</v>
      </c>
      <c r="Y93" s="234">
        <f t="shared" si="35"/>
        <v>5</v>
      </c>
      <c r="Z93" s="234">
        <f t="shared" si="36"/>
        <v>4.9000000000000004</v>
      </c>
      <c r="AA93" s="234">
        <f t="shared" si="37"/>
        <v>5</v>
      </c>
      <c r="AB93" s="242">
        <f t="shared" si="38"/>
        <v>4.5</v>
      </c>
    </row>
    <row r="94" spans="1:28" s="210" customFormat="1" x14ac:dyDescent="0.35">
      <c r="A94" s="148" t="str">
        <f>'Crisis Indicator Data'!A91</f>
        <v>Venezuela Regional Crisis</v>
      </c>
      <c r="B94" s="149" t="str">
        <f>'Crisis Indicator Data'!B91</f>
        <v>Regional crisis</v>
      </c>
      <c r="C94" s="149" t="str">
        <f>'Crisis Indicator Data'!C91</f>
        <v>REG002</v>
      </c>
      <c r="D94" s="149" t="str">
        <f>'Crisis Indicator Data'!D91</f>
        <v>Venezuela,Brazil,Colombia,Ecuador,Peru,Trinidad and Tobago</v>
      </c>
      <c r="E94" s="150" t="str">
        <f>'Crisis Indicator Data'!E91</f>
        <v>VEN,BRA,COL,ECU,PER,TTO</v>
      </c>
      <c r="F94" s="240">
        <f>IF('Crisis Indicator Data'!F91="x","x",IF(LOG('Crisis Indicator Data'!F91)&lt;F$4,0,IF(LOG('Crisis Indicator Data'!F91)&gt;F$3,5,ROUND(5-(F$3-LOG('Crisis Indicator Data'!F91))/(F$3-F$4)*5,1))))</f>
        <v>5</v>
      </c>
      <c r="G94" s="144">
        <f>IF('Crisis Indicator Data'!F91="x","x",IF(B94="Regional crisis",('Crisis Indicator Data'!F91/VLOOKUP('Impact of the crisis'!$C94,'Regional Crises'!$B$1:$R$66,4,FALSE)),'Crisis Indicator Data'!F91/VLOOKUP('Impact of the crisis'!$E94,'Country Indicator Data'!$B$4:$P$194,15,FALSE)))</f>
        <v>0.12274879283154846</v>
      </c>
      <c r="H94" s="234">
        <f t="shared" si="26"/>
        <v>0.5</v>
      </c>
      <c r="I94" s="234">
        <f t="shared" si="27"/>
        <v>2.75</v>
      </c>
      <c r="J94" s="234">
        <f>IF('Crisis Indicator Data'!G91="x","x",IF(LOG('Crisis Indicator Data'!G91)&lt;J$4,0,IF(LOG('Crisis Indicator Data'!G91)&gt;J$3,5,ROUND(5-(J$3-LOG('Crisis Indicator Data'!G91))/(J$3-J$4)*5,1))))</f>
        <v>5</v>
      </c>
      <c r="K94" s="144">
        <f>IF('Crisis Indicator Data'!G91="x","x",IF(B94="Regional crisis",('Crisis Indicator Data'!G91/VLOOKUP('Impact of the crisis'!$C94,'Regional Crises'!$B$1:$R$66,5,FALSE)),'Crisis Indicator Data'!G91/VLOOKUP('Impact of the crisis'!$E94,'Country Indicator Data'!$B$4:$P$194,14,FALSE)))</f>
        <v>0.21593642687849826</v>
      </c>
      <c r="L94" s="234">
        <f t="shared" si="28"/>
        <v>1</v>
      </c>
      <c r="M94" s="234">
        <f t="shared" si="29"/>
        <v>3</v>
      </c>
      <c r="N94" s="234">
        <f t="shared" si="30"/>
        <v>2.9</v>
      </c>
      <c r="O94" s="234">
        <f>IF('Crisis Indicator Data'!H91="x","x",IF('Crisis Indicator Data'!H91=0,0,IF(LOG('Crisis Indicator Data'!H91)&lt;O$4,0,IF(LOG('Crisis Indicator Data'!H91)&gt;O$3,5,ROUND(5-(O$3-LOG('Crisis Indicator Data'!H91))/(O$3-O$4)*5,1)))))</f>
        <v>5</v>
      </c>
      <c r="P94" s="143">
        <f>IF('Crisis Indicator Data'!H91="x","x",'Crisis Indicator Data'!H91/'Crisis Indicator Data'!G91)</f>
        <v>0.48263969672501333</v>
      </c>
      <c r="Q94" s="234">
        <f t="shared" si="31"/>
        <v>2.4</v>
      </c>
      <c r="R94" s="234">
        <f t="shared" si="32"/>
        <v>3.7</v>
      </c>
      <c r="S94" s="234">
        <f>IF('Crisis Indicator Data'!I91="x","x",IF('Crisis Indicator Data'!I91=0,0,IF(LOG('Crisis Indicator Data'!I91)&lt;S$4,0,IF(LOG('Crisis Indicator Data'!I91)&gt;S$3,5,ROUND(5-(S$3-LOG('Crisis Indicator Data'!I91))/(S$3-S$4)*5,1)))))</f>
        <v>5</v>
      </c>
      <c r="T94" s="143">
        <f>IF('Crisis Indicator Data'!H91="x","x",IF('Crisis Indicator Data'!I91="x","x",'Crisis Indicator Data'!I91/'Crisis Indicator Data'!H91))</f>
        <v>0.15434129189587706</v>
      </c>
      <c r="U94" s="234">
        <f t="shared" si="33"/>
        <v>5</v>
      </c>
      <c r="V94" s="234">
        <f t="shared" si="34"/>
        <v>5</v>
      </c>
      <c r="W94" s="234" t="str">
        <f>IF('Crisis Indicator Data'!L91="x","x",IF('Crisis Indicator Data'!L91=0,0,IF(LOG('Crisis Indicator Data'!L91)&lt;W$4,0,IF(LOG('Crisis Indicator Data'!L91)&gt;W$3,5,ROUND(5-(W$3-LOG('Crisis Indicator Data'!L91))/(W$3-W$4)*5,1)))))</f>
        <v>x</v>
      </c>
      <c r="X94" s="241" t="str">
        <f>IF(OR('Crisis Indicator Data'!L91="x",'Crisis Indicator Data'!H91="x"),"x",'Crisis Indicator Data'!L91/'Crisis Indicator Data'!H91)</f>
        <v>x</v>
      </c>
      <c r="Y94" s="234" t="str">
        <f t="shared" si="35"/>
        <v>x</v>
      </c>
      <c r="Z94" s="234" t="str">
        <f t="shared" si="36"/>
        <v>x</v>
      </c>
      <c r="AA94" s="234">
        <f t="shared" si="37"/>
        <v>5</v>
      </c>
      <c r="AB94" s="242">
        <f t="shared" si="38"/>
        <v>4.5</v>
      </c>
    </row>
    <row r="95" spans="1:28" s="210" customFormat="1" x14ac:dyDescent="0.35">
      <c r="A95" s="148" t="str">
        <f>'Crisis Indicator Data'!A92</f>
        <v>Regional Kashmir conflict</v>
      </c>
      <c r="B95" s="149" t="str">
        <f>'Crisis Indicator Data'!B92</f>
        <v>Regional crisis</v>
      </c>
      <c r="C95" s="149" t="str">
        <f>'Crisis Indicator Data'!C92</f>
        <v>REG003</v>
      </c>
      <c r="D95" s="149" t="str">
        <f>'Crisis Indicator Data'!D92</f>
        <v>India,Pakistan</v>
      </c>
      <c r="E95" s="150" t="str">
        <f>'Crisis Indicator Data'!E92</f>
        <v>IND,PAK</v>
      </c>
      <c r="F95" s="240">
        <f>IF('Crisis Indicator Data'!F92="x","x",IF(LOG('Crisis Indicator Data'!F92)&lt;F$4,0,IF(LOG('Crisis Indicator Data'!F92)&gt;F$3,5,ROUND(5-(F$3-LOG('Crisis Indicator Data'!F92))/(F$3-F$4)*5,1))))</f>
        <v>4</v>
      </c>
      <c r="G95" s="144">
        <f>IF('Crisis Indicator Data'!F92="x","x",IF(B95="Regional crisis",('Crisis Indicator Data'!F92/VLOOKUP('Impact of the crisis'!$C95,'Regional Crises'!$B$1:$R$66,4,FALSE)),'Crisis Indicator Data'!F92/VLOOKUP('Impact of the crisis'!$E95,'Country Indicator Data'!$B$4:$P$194,15,FALSE)))</f>
        <v>6.2908278958459643E-2</v>
      </c>
      <c r="H95" s="234">
        <f t="shared" si="26"/>
        <v>0.2</v>
      </c>
      <c r="I95" s="234">
        <f t="shared" si="27"/>
        <v>2.1</v>
      </c>
      <c r="J95" s="234">
        <f>IF('Crisis Indicator Data'!G92="x","x",IF(LOG('Crisis Indicator Data'!G92)&lt;J$4,0,IF(LOG('Crisis Indicator Data'!G92)&gt;J$3,5,ROUND(5-(J$3-LOG('Crisis Indicator Data'!G92))/(J$3-J$4)*5,1))))</f>
        <v>4.0999999999999996</v>
      </c>
      <c r="K95" s="144">
        <f>IF('Crisis Indicator Data'!G92="x","x",IF(B95="Regional crisis",('Crisis Indicator Data'!G92/VLOOKUP('Impact of the crisis'!$C95,'Regional Crises'!$B$1:$R$66,5,FALSE)),'Crisis Indicator Data'!G92/VLOOKUP('Impact of the crisis'!$E95,'Country Indicator Data'!$B$4:$P$194,14,FALSE)))</f>
        <v>1.0877929793786052E-2</v>
      </c>
      <c r="L95" s="234">
        <f t="shared" si="28"/>
        <v>0</v>
      </c>
      <c r="M95" s="234">
        <f t="shared" si="29"/>
        <v>2.0499999999999998</v>
      </c>
      <c r="N95" s="234">
        <f t="shared" si="30"/>
        <v>2.1</v>
      </c>
      <c r="O95" s="234">
        <f>IF('Crisis Indicator Data'!H92="x","x",IF('Crisis Indicator Data'!H92=0,0,IF(LOG('Crisis Indicator Data'!H92)&lt;O$4,0,IF(LOG('Crisis Indicator Data'!H92)&gt;O$3,5,ROUND(5-(O$3-LOG('Crisis Indicator Data'!H92))/(O$3-O$4)*5,1)))))</f>
        <v>4.5999999999999996</v>
      </c>
      <c r="P95" s="143">
        <f>IF('Crisis Indicator Data'!H92="x","x",'Crisis Indicator Data'!H92/'Crisis Indicator Data'!G92)</f>
        <v>1</v>
      </c>
      <c r="Q95" s="234">
        <f t="shared" si="31"/>
        <v>5</v>
      </c>
      <c r="R95" s="234">
        <f t="shared" si="32"/>
        <v>4.8</v>
      </c>
      <c r="S95" s="234" t="str">
        <f>IF('Crisis Indicator Data'!I92="x","x",IF('Crisis Indicator Data'!I92=0,0,IF(LOG('Crisis Indicator Data'!I92)&lt;S$4,0,IF(LOG('Crisis Indicator Data'!I92)&gt;S$3,5,ROUND(5-(S$3-LOG('Crisis Indicator Data'!I92))/(S$3-S$4)*5,1)))))</f>
        <v>x</v>
      </c>
      <c r="T95" s="143" t="str">
        <f>IF('Crisis Indicator Data'!H92="x","x",IF('Crisis Indicator Data'!I92="x","x",'Crisis Indicator Data'!I92/'Crisis Indicator Data'!H92))</f>
        <v>x</v>
      </c>
      <c r="U95" s="234" t="str">
        <f t="shared" si="33"/>
        <v>x</v>
      </c>
      <c r="V95" s="234" t="str">
        <f t="shared" si="34"/>
        <v>x</v>
      </c>
      <c r="W95" s="234">
        <f>IF('Crisis Indicator Data'!L92="x","x",IF('Crisis Indicator Data'!L92=0,0,IF(LOG('Crisis Indicator Data'!L92)&lt;W$4,0,IF(LOG('Crisis Indicator Data'!L92)&gt;W$3,5,ROUND(5-(W$3-LOG('Crisis Indicator Data'!L92))/(W$3-W$4)*5,1)))))</f>
        <v>3.9</v>
      </c>
      <c r="X95" s="241">
        <f>IF(OR('Crisis Indicator Data'!L92="x",'Crisis Indicator Data'!H92="x"),"x",'Crisis Indicator Data'!L92/'Crisis Indicator Data'!H92)</f>
        <v>3.1369548584544758E-5</v>
      </c>
      <c r="Y95" s="234">
        <f t="shared" si="35"/>
        <v>1.6</v>
      </c>
      <c r="Z95" s="234">
        <f t="shared" si="36"/>
        <v>2.8</v>
      </c>
      <c r="AA95" s="234">
        <f t="shared" si="37"/>
        <v>2.8</v>
      </c>
      <c r="AB95" s="242">
        <f t="shared" si="38"/>
        <v>4</v>
      </c>
    </row>
    <row r="96" spans="1:28" s="210" customFormat="1" x14ac:dyDescent="0.35">
      <c r="A96" s="148" t="str">
        <f>'Crisis Indicator Data'!A93</f>
        <v>Syrian Regional Crisis</v>
      </c>
      <c r="B96" s="149" t="str">
        <f>'Crisis Indicator Data'!B93</f>
        <v>Regional crisis</v>
      </c>
      <c r="C96" s="149" t="str">
        <f>'Crisis Indicator Data'!C93</f>
        <v>REG004</v>
      </c>
      <c r="D96" s="149" t="str">
        <f>'Crisis Indicator Data'!D93</f>
        <v>Syria,Turkey,Iraq,Egypt,Jordan,Lebanon</v>
      </c>
      <c r="E96" s="150" t="str">
        <f>'Crisis Indicator Data'!E93</f>
        <v>SYR,TUR,IRQ,EGY,JOR,LBN</v>
      </c>
      <c r="F96" s="240">
        <f>IF('Crisis Indicator Data'!F93="x","x",IF(LOG('Crisis Indicator Data'!F93)&lt;F$4,0,IF(LOG('Crisis Indicator Data'!F93)&gt;F$3,5,ROUND(5-(F$3-LOG('Crisis Indicator Data'!F93))/(F$3-F$4)*5,1))))</f>
        <v>4.5</v>
      </c>
      <c r="G96" s="144">
        <f>IF('Crisis Indicator Data'!F93="x","x",IF(B96="Regional crisis",('Crisis Indicator Data'!F93/VLOOKUP('Impact of the crisis'!$C96,'Regional Crises'!$B$1:$R$66,4,FALSE)),'Crisis Indicator Data'!F93/VLOOKUP('Impact of the crisis'!$E96,'Country Indicator Data'!$B$4:$P$194,15,FALSE)))</f>
        <v>0.20128080127636944</v>
      </c>
      <c r="H96" s="234">
        <f t="shared" si="26"/>
        <v>0.9</v>
      </c>
      <c r="I96" s="234">
        <f t="shared" si="27"/>
        <v>2.7</v>
      </c>
      <c r="J96" s="234">
        <f>IF('Crisis Indicator Data'!G93="x","x",IF(LOG('Crisis Indicator Data'!G93)&lt;J$4,0,IF(LOG('Crisis Indicator Data'!G93)&gt;J$3,5,ROUND(5-(J$3-LOG('Crisis Indicator Data'!G93))/(J$3-J$4)*5,1))))</f>
        <v>5</v>
      </c>
      <c r="K96" s="144">
        <f>IF('Crisis Indicator Data'!G93="x","x",IF(B96="Regional crisis",('Crisis Indicator Data'!G93/VLOOKUP('Impact of the crisis'!$C96,'Regional Crises'!$B$1:$R$66,5,FALSE)),'Crisis Indicator Data'!G93/VLOOKUP('Impact of the crisis'!$E96,'Country Indicator Data'!$B$4:$P$194,14,FALSE)))</f>
        <v>0.37810746876560752</v>
      </c>
      <c r="L96" s="234">
        <f t="shared" si="28"/>
        <v>1.9</v>
      </c>
      <c r="M96" s="234">
        <f t="shared" si="29"/>
        <v>3.45</v>
      </c>
      <c r="N96" s="234">
        <f t="shared" si="30"/>
        <v>3.1</v>
      </c>
      <c r="O96" s="234">
        <f>IF('Crisis Indicator Data'!H93="x","x",IF('Crisis Indicator Data'!H93=0,0,IF(LOG('Crisis Indicator Data'!H93)&lt;O$4,0,IF(LOG('Crisis Indicator Data'!H93)&gt;O$3,5,ROUND(5-(O$3-LOG('Crisis Indicator Data'!H93))/(O$3-O$4)*5,1)))))</f>
        <v>5</v>
      </c>
      <c r="P96" s="143">
        <f>IF('Crisis Indicator Data'!H93="x","x",'Crisis Indicator Data'!H93/'Crisis Indicator Data'!G93)</f>
        <v>0.30963229948495308</v>
      </c>
      <c r="Q96" s="234">
        <f t="shared" si="31"/>
        <v>1.5</v>
      </c>
      <c r="R96" s="234">
        <f t="shared" si="32"/>
        <v>3.25</v>
      </c>
      <c r="S96" s="234">
        <f>IF('Crisis Indicator Data'!I93="x","x",IF('Crisis Indicator Data'!I93=0,0,IF(LOG('Crisis Indicator Data'!I93)&lt;S$4,0,IF(LOG('Crisis Indicator Data'!I93)&gt;S$3,5,ROUND(5-(S$3-LOG('Crisis Indicator Data'!I93))/(S$3-S$4)*5,1)))))</f>
        <v>5</v>
      </c>
      <c r="T96" s="143">
        <f>IF('Crisis Indicator Data'!H93="x","x",IF('Crisis Indicator Data'!I93="x","x",'Crisis Indicator Data'!I93/'Crisis Indicator Data'!H93))</f>
        <v>0.75353020933231918</v>
      </c>
      <c r="U96" s="234">
        <f t="shared" si="33"/>
        <v>5</v>
      </c>
      <c r="V96" s="234">
        <f t="shared" si="34"/>
        <v>5</v>
      </c>
      <c r="W96" s="234">
        <f>IF('Crisis Indicator Data'!L93="x","x",IF('Crisis Indicator Data'!L93=0,0,IF(LOG('Crisis Indicator Data'!L93)&lt;W$4,0,IF(LOG('Crisis Indicator Data'!L93)&gt;W$3,5,ROUND(5-(W$3-LOG('Crisis Indicator Data'!L93))/(W$3-W$4)*5,1)))))</f>
        <v>5</v>
      </c>
      <c r="X96" s="241">
        <f>IF(OR('Crisis Indicator Data'!L93="x",'Crisis Indicator Data'!H93="x"),"x",'Crisis Indicator Data'!L93/'Crisis Indicator Data'!H93)</f>
        <v>1.0063163464400278E-4</v>
      </c>
      <c r="Y96" s="234">
        <f t="shared" si="35"/>
        <v>5</v>
      </c>
      <c r="Z96" s="234">
        <f t="shared" si="36"/>
        <v>5</v>
      </c>
      <c r="AA96" s="234">
        <f t="shared" si="37"/>
        <v>5</v>
      </c>
      <c r="AB96" s="242">
        <f t="shared" si="38"/>
        <v>4.3</v>
      </c>
    </row>
    <row r="97" spans="1:28" s="210" customFormat="1" x14ac:dyDescent="0.35">
      <c r="A97" s="148" t="str">
        <f>'Crisis Indicator Data'!A94</f>
        <v xml:space="preserve">Eastern Mediterranean Route </v>
      </c>
      <c r="B97" s="149" t="str">
        <f>'Crisis Indicator Data'!B94</f>
        <v>Regional crisis</v>
      </c>
      <c r="C97" s="149" t="str">
        <f>'Crisis Indicator Data'!C94</f>
        <v>REG006</v>
      </c>
      <c r="D97" s="149" t="str">
        <f>'Crisis Indicator Data'!D94</f>
        <v>Turkey,Greece</v>
      </c>
      <c r="E97" s="150" t="str">
        <f>'Crisis Indicator Data'!E94</f>
        <v>TUR,GRC</v>
      </c>
      <c r="F97" s="240" t="str">
        <f>IF('Crisis Indicator Data'!F94="x","x",IF(LOG('Crisis Indicator Data'!F94)&lt;F$4,0,IF(LOG('Crisis Indicator Data'!F94)&gt;F$3,5,ROUND(5-(F$3-LOG('Crisis Indicator Data'!F94))/(F$3-F$4)*5,1))))</f>
        <v>x</v>
      </c>
      <c r="G97" s="144" t="str">
        <f>IF('Crisis Indicator Data'!F94="x","x",IF(B97="Regional crisis",('Crisis Indicator Data'!F94/VLOOKUP('Impact of the crisis'!$C97,'Regional Crises'!$B$1:$R$66,4,FALSE)),'Crisis Indicator Data'!F94/VLOOKUP('Impact of the crisis'!$E97,'Country Indicator Data'!$B$4:$P$194,15,FALSE)))</f>
        <v>x</v>
      </c>
      <c r="H97" s="234" t="str">
        <f t="shared" si="26"/>
        <v>x</v>
      </c>
      <c r="I97" s="234" t="str">
        <f t="shared" si="27"/>
        <v>x</v>
      </c>
      <c r="J97" s="234" t="str">
        <f>IF('Crisis Indicator Data'!G94="x","x",IF(LOG('Crisis Indicator Data'!G94)&lt;J$4,0,IF(LOG('Crisis Indicator Data'!G94)&gt;J$3,5,ROUND(5-(J$3-LOG('Crisis Indicator Data'!G94))/(J$3-J$4)*5,1))))</f>
        <v>x</v>
      </c>
      <c r="K97" s="144" t="str">
        <f>IF('Crisis Indicator Data'!G94="x","x",IF(B97="Regional crisis",('Crisis Indicator Data'!G94/VLOOKUP('Impact of the crisis'!$C97,'Regional Crises'!$B$1:$R$66,5,FALSE)),'Crisis Indicator Data'!G94/VLOOKUP('Impact of the crisis'!$E97,'Country Indicator Data'!$B$4:$P$194,14,FALSE)))</f>
        <v>x</v>
      </c>
      <c r="L97" s="234" t="str">
        <f t="shared" si="28"/>
        <v>x</v>
      </c>
      <c r="M97" s="234" t="str">
        <f t="shared" si="29"/>
        <v>x</v>
      </c>
      <c r="N97" s="234" t="str">
        <f t="shared" si="30"/>
        <v>x</v>
      </c>
      <c r="O97" s="234" t="str">
        <f>IF('Crisis Indicator Data'!H94="x","x",IF('Crisis Indicator Data'!H94=0,0,IF(LOG('Crisis Indicator Data'!H94)&lt;O$4,0,IF(LOG('Crisis Indicator Data'!H94)&gt;O$3,5,ROUND(5-(O$3-LOG('Crisis Indicator Data'!H94))/(O$3-O$4)*5,1)))))</f>
        <v>x</v>
      </c>
      <c r="P97" s="143" t="str">
        <f>IF('Crisis Indicator Data'!H94="x","x",'Crisis Indicator Data'!H94/'Crisis Indicator Data'!G94)</f>
        <v>x</v>
      </c>
      <c r="Q97" s="234" t="str">
        <f t="shared" si="31"/>
        <v>x</v>
      </c>
      <c r="R97" s="234" t="str">
        <f t="shared" si="32"/>
        <v>x</v>
      </c>
      <c r="S97" s="234" t="str">
        <f>IF('Crisis Indicator Data'!I94="x","x",IF('Crisis Indicator Data'!I94=0,0,IF(LOG('Crisis Indicator Data'!I94)&lt;S$4,0,IF(LOG('Crisis Indicator Data'!I94)&gt;S$3,5,ROUND(5-(S$3-LOG('Crisis Indicator Data'!I94))/(S$3-S$4)*5,1)))))</f>
        <v>x</v>
      </c>
      <c r="T97" s="143" t="str">
        <f>IF('Crisis Indicator Data'!H94="x","x",IF('Crisis Indicator Data'!I94="x","x",'Crisis Indicator Data'!I94/'Crisis Indicator Data'!H94))</f>
        <v>x</v>
      </c>
      <c r="U97" s="234" t="str">
        <f t="shared" si="33"/>
        <v>x</v>
      </c>
      <c r="V97" s="234" t="str">
        <f t="shared" si="34"/>
        <v>x</v>
      </c>
      <c r="W97" s="234">
        <f>IF('Crisis Indicator Data'!L94="x","x",IF('Crisis Indicator Data'!L94=0,0,IF(LOG('Crisis Indicator Data'!L94)&lt;W$4,0,IF(LOG('Crisis Indicator Data'!L94)&gt;W$3,5,ROUND(5-(W$3-LOG('Crisis Indicator Data'!L94))/(W$3-W$4)*5,1)))))</f>
        <v>2.5</v>
      </c>
      <c r="X97" s="241" t="str">
        <f>IF(OR('Crisis Indicator Data'!L94="x",'Crisis Indicator Data'!H94="x"),"x",'Crisis Indicator Data'!L94/'Crisis Indicator Data'!H94)</f>
        <v>x</v>
      </c>
      <c r="Y97" s="234" t="str">
        <f t="shared" si="35"/>
        <v>x</v>
      </c>
      <c r="Z97" s="234">
        <f t="shared" si="36"/>
        <v>2.5</v>
      </c>
      <c r="AA97" s="234">
        <f t="shared" si="37"/>
        <v>2.5</v>
      </c>
      <c r="AB97" s="242">
        <f t="shared" si="38"/>
        <v>2.5</v>
      </c>
    </row>
    <row r="98" spans="1:28" s="210" customFormat="1" x14ac:dyDescent="0.35">
      <c r="A98" s="148" t="str">
        <f>'Crisis Indicator Data'!A95</f>
        <v>Central Mediterranean Route</v>
      </c>
      <c r="B98" s="149" t="str">
        <f>'Crisis Indicator Data'!B95</f>
        <v>Regional crisis</v>
      </c>
      <c r="C98" s="149" t="str">
        <f>'Crisis Indicator Data'!C95</f>
        <v>REG007</v>
      </c>
      <c r="D98" s="149" t="str">
        <f>'Crisis Indicator Data'!D95</f>
        <v>Algeria,Tunisia,Libya,Italy</v>
      </c>
      <c r="E98" s="150" t="str">
        <f>'Crisis Indicator Data'!E95</f>
        <v>DZA,TUN,LBY,ITA</v>
      </c>
      <c r="F98" s="240" t="str">
        <f>IF('Crisis Indicator Data'!F95="x","x",IF(LOG('Crisis Indicator Data'!F95)&lt;F$4,0,IF(LOG('Crisis Indicator Data'!F95)&gt;F$3,5,ROUND(5-(F$3-LOG('Crisis Indicator Data'!F95))/(F$3-F$4)*5,1))))</f>
        <v>x</v>
      </c>
      <c r="G98" s="144" t="str">
        <f>IF('Crisis Indicator Data'!F95="x","x",IF(B98="Regional crisis",('Crisis Indicator Data'!F95/VLOOKUP('Impact of the crisis'!$C98,'Regional Crises'!$B$1:$R$66,4,FALSE)),'Crisis Indicator Data'!F95/VLOOKUP('Impact of the crisis'!$E98,'Country Indicator Data'!$B$4:$P$194,15,FALSE)))</f>
        <v>x</v>
      </c>
      <c r="H98" s="234" t="str">
        <f t="shared" si="26"/>
        <v>x</v>
      </c>
      <c r="I98" s="234" t="str">
        <f t="shared" si="27"/>
        <v>x</v>
      </c>
      <c r="J98" s="234" t="str">
        <f>IF('Crisis Indicator Data'!G95="x","x",IF(LOG('Crisis Indicator Data'!G95)&lt;J$4,0,IF(LOG('Crisis Indicator Data'!G95)&gt;J$3,5,ROUND(5-(J$3-LOG('Crisis Indicator Data'!G95))/(J$3-J$4)*5,1))))</f>
        <v>x</v>
      </c>
      <c r="K98" s="144" t="str">
        <f>IF('Crisis Indicator Data'!G95="x","x",IF(B98="Regional crisis",('Crisis Indicator Data'!G95/VLOOKUP('Impact of the crisis'!$C98,'Regional Crises'!$B$1:$R$66,5,FALSE)),'Crisis Indicator Data'!G95/VLOOKUP('Impact of the crisis'!$E98,'Country Indicator Data'!$B$4:$P$194,14,FALSE)))</f>
        <v>x</v>
      </c>
      <c r="L98" s="234" t="str">
        <f t="shared" si="28"/>
        <v>x</v>
      </c>
      <c r="M98" s="234" t="str">
        <f t="shared" si="29"/>
        <v>x</v>
      </c>
      <c r="N98" s="234" t="str">
        <f t="shared" si="30"/>
        <v>x</v>
      </c>
      <c r="O98" s="234" t="str">
        <f>IF('Crisis Indicator Data'!H95="x","x",IF('Crisis Indicator Data'!H95=0,0,IF(LOG('Crisis Indicator Data'!H95)&lt;O$4,0,IF(LOG('Crisis Indicator Data'!H95)&gt;O$3,5,ROUND(5-(O$3-LOG('Crisis Indicator Data'!H95))/(O$3-O$4)*5,1)))))</f>
        <v>x</v>
      </c>
      <c r="P98" s="143" t="str">
        <f>IF('Crisis Indicator Data'!H95="x","x",'Crisis Indicator Data'!H95/'Crisis Indicator Data'!G95)</f>
        <v>x</v>
      </c>
      <c r="Q98" s="234" t="str">
        <f t="shared" si="31"/>
        <v>x</v>
      </c>
      <c r="R98" s="234" t="str">
        <f t="shared" si="32"/>
        <v>x</v>
      </c>
      <c r="S98" s="234" t="str">
        <f>IF('Crisis Indicator Data'!I95="x","x",IF('Crisis Indicator Data'!I95=0,0,IF(LOG('Crisis Indicator Data'!I95)&lt;S$4,0,IF(LOG('Crisis Indicator Data'!I95)&gt;S$3,5,ROUND(5-(S$3-LOG('Crisis Indicator Data'!I95))/(S$3-S$4)*5,1)))))</f>
        <v>x</v>
      </c>
      <c r="T98" s="143" t="str">
        <f>IF('Crisis Indicator Data'!H95="x","x",IF('Crisis Indicator Data'!I95="x","x",'Crisis Indicator Data'!I95/'Crisis Indicator Data'!H95))</f>
        <v>x</v>
      </c>
      <c r="U98" s="234" t="str">
        <f t="shared" si="33"/>
        <v>x</v>
      </c>
      <c r="V98" s="234" t="str">
        <f t="shared" si="34"/>
        <v>x</v>
      </c>
      <c r="W98" s="234">
        <f>IF('Crisis Indicator Data'!L95="x","x",IF('Crisis Indicator Data'!L95=0,0,IF(LOG('Crisis Indicator Data'!L95)&lt;W$4,0,IF(LOG('Crisis Indicator Data'!L95)&gt;W$3,5,ROUND(5-(W$3-LOG('Crisis Indicator Data'!L95))/(W$3-W$4)*5,1)))))</f>
        <v>4</v>
      </c>
      <c r="X98" s="241" t="str">
        <f>IF(OR('Crisis Indicator Data'!L95="x",'Crisis Indicator Data'!H95="x"),"x",'Crisis Indicator Data'!L95/'Crisis Indicator Data'!H95)</f>
        <v>x</v>
      </c>
      <c r="Y98" s="234" t="str">
        <f t="shared" si="35"/>
        <v>x</v>
      </c>
      <c r="Z98" s="234">
        <f t="shared" si="36"/>
        <v>4</v>
      </c>
      <c r="AA98" s="234">
        <f t="shared" si="37"/>
        <v>4</v>
      </c>
      <c r="AB98" s="242">
        <f t="shared" si="38"/>
        <v>4</v>
      </c>
    </row>
    <row r="99" spans="1:28" s="210" customFormat="1" x14ac:dyDescent="0.35">
      <c r="A99" s="148" t="str">
        <f>'Crisis Indicator Data'!A96</f>
        <v>Western Mediterranean Route</v>
      </c>
      <c r="B99" s="149" t="str">
        <f>'Crisis Indicator Data'!B96</f>
        <v>Regional crisis</v>
      </c>
      <c r="C99" s="149" t="str">
        <f>'Crisis Indicator Data'!C96</f>
        <v>REG008</v>
      </c>
      <c r="D99" s="149" t="str">
        <f>'Crisis Indicator Data'!D96</f>
        <v>Algeria,Morocco,Spain</v>
      </c>
      <c r="E99" s="150" t="str">
        <f>'Crisis Indicator Data'!E96</f>
        <v>DZA,MAR,ESP</v>
      </c>
      <c r="F99" s="240" t="str">
        <f>IF('Crisis Indicator Data'!F96="x","x",IF(LOG('Crisis Indicator Data'!F96)&lt;F$4,0,IF(LOG('Crisis Indicator Data'!F96)&gt;F$3,5,ROUND(5-(F$3-LOG('Crisis Indicator Data'!F96))/(F$3-F$4)*5,1))))</f>
        <v>x</v>
      </c>
      <c r="G99" s="144" t="str">
        <f>IF('Crisis Indicator Data'!F96="x","x",IF(B99="Regional crisis",('Crisis Indicator Data'!F96/VLOOKUP('Impact of the crisis'!$C99,'Regional Crises'!$B$1:$R$66,4,FALSE)),'Crisis Indicator Data'!F96/VLOOKUP('Impact of the crisis'!$E99,'Country Indicator Data'!$B$4:$P$194,15,FALSE)))</f>
        <v>x</v>
      </c>
      <c r="H99" s="234" t="str">
        <f t="shared" si="26"/>
        <v>x</v>
      </c>
      <c r="I99" s="234" t="str">
        <f t="shared" si="27"/>
        <v>x</v>
      </c>
      <c r="J99" s="234" t="str">
        <f>IF('Crisis Indicator Data'!G96="x","x",IF(LOG('Crisis Indicator Data'!G96)&lt;J$4,0,IF(LOG('Crisis Indicator Data'!G96)&gt;J$3,5,ROUND(5-(J$3-LOG('Crisis Indicator Data'!G96))/(J$3-J$4)*5,1))))</f>
        <v>x</v>
      </c>
      <c r="K99" s="144" t="str">
        <f>IF('Crisis Indicator Data'!G96="x","x",IF(B99="Regional crisis",('Crisis Indicator Data'!G96/VLOOKUP('Impact of the crisis'!$C99,'Regional Crises'!$B$1:$R$66,5,FALSE)),'Crisis Indicator Data'!G96/VLOOKUP('Impact of the crisis'!$E99,'Country Indicator Data'!$B$4:$P$194,14,FALSE)))</f>
        <v>x</v>
      </c>
      <c r="L99" s="234" t="str">
        <f t="shared" si="28"/>
        <v>x</v>
      </c>
      <c r="M99" s="234" t="str">
        <f t="shared" si="29"/>
        <v>x</v>
      </c>
      <c r="N99" s="234" t="str">
        <f t="shared" si="30"/>
        <v>x</v>
      </c>
      <c r="O99" s="234" t="str">
        <f>IF('Crisis Indicator Data'!H96="x","x",IF('Crisis Indicator Data'!H96=0,0,IF(LOG('Crisis Indicator Data'!H96)&lt;O$4,0,IF(LOG('Crisis Indicator Data'!H96)&gt;O$3,5,ROUND(5-(O$3-LOG('Crisis Indicator Data'!H96))/(O$3-O$4)*5,1)))))</f>
        <v>x</v>
      </c>
      <c r="P99" s="143" t="str">
        <f>IF('Crisis Indicator Data'!H96="x","x",'Crisis Indicator Data'!H96/'Crisis Indicator Data'!G96)</f>
        <v>x</v>
      </c>
      <c r="Q99" s="234" t="str">
        <f t="shared" si="31"/>
        <v>x</v>
      </c>
      <c r="R99" s="234" t="str">
        <f t="shared" si="32"/>
        <v>x</v>
      </c>
      <c r="S99" s="234" t="str">
        <f>IF('Crisis Indicator Data'!I96="x","x",IF('Crisis Indicator Data'!I96=0,0,IF(LOG('Crisis Indicator Data'!I96)&lt;S$4,0,IF(LOG('Crisis Indicator Data'!I96)&gt;S$3,5,ROUND(5-(S$3-LOG('Crisis Indicator Data'!I96))/(S$3-S$4)*5,1)))))</f>
        <v>x</v>
      </c>
      <c r="T99" s="143" t="str">
        <f>IF('Crisis Indicator Data'!H96="x","x",IF('Crisis Indicator Data'!I96="x","x",'Crisis Indicator Data'!I96/'Crisis Indicator Data'!H96))</f>
        <v>x</v>
      </c>
      <c r="U99" s="234" t="str">
        <f t="shared" si="33"/>
        <v>x</v>
      </c>
      <c r="V99" s="234" t="str">
        <f t="shared" si="34"/>
        <v>x</v>
      </c>
      <c r="W99" s="234">
        <f>IF('Crisis Indicator Data'!L96="x","x",IF('Crisis Indicator Data'!L96=0,0,IF(LOG('Crisis Indicator Data'!L96)&lt;W$4,0,IF(LOG('Crisis Indicator Data'!L96)&gt;W$3,5,ROUND(5-(W$3-LOG('Crisis Indicator Data'!L96))/(W$3-W$4)*5,1)))))</f>
        <v>3.2</v>
      </c>
      <c r="X99" s="241" t="str">
        <f>IF(OR('Crisis Indicator Data'!L96="x",'Crisis Indicator Data'!H96="x"),"x",'Crisis Indicator Data'!L96/'Crisis Indicator Data'!H96)</f>
        <v>x</v>
      </c>
      <c r="Y99" s="234" t="str">
        <f t="shared" si="35"/>
        <v>x</v>
      </c>
      <c r="Z99" s="234">
        <f t="shared" si="36"/>
        <v>3.2</v>
      </c>
      <c r="AA99" s="234">
        <f t="shared" si="37"/>
        <v>3.2</v>
      </c>
      <c r="AB99" s="242">
        <f t="shared" si="38"/>
        <v>3.2</v>
      </c>
    </row>
    <row r="100" spans="1:28" s="210" customFormat="1" x14ac:dyDescent="0.35">
      <c r="A100" s="148" t="str">
        <f>'Crisis Indicator Data'!A97</f>
        <v>Rohingya Regional Crisis</v>
      </c>
      <c r="B100" s="149" t="str">
        <f>'Crisis Indicator Data'!B97</f>
        <v>Regional crisis</v>
      </c>
      <c r="C100" s="149" t="str">
        <f>'Crisis Indicator Data'!C97</f>
        <v>REG011</v>
      </c>
      <c r="D100" s="149" t="str">
        <f>'Crisis Indicator Data'!D97</f>
        <v>Bangladesh,Myanmar</v>
      </c>
      <c r="E100" s="150" t="str">
        <f>'Crisis Indicator Data'!E97</f>
        <v>BGD,MMR</v>
      </c>
      <c r="F100" s="240">
        <f>IF('Crisis Indicator Data'!F97="x","x",IF(LOG('Crisis Indicator Data'!F97)&lt;F$4,0,IF(LOG('Crisis Indicator Data'!F97)&gt;F$3,5,ROUND(5-(F$3-LOG('Crisis Indicator Data'!F97))/(F$3-F$4)*5,1))))</f>
        <v>2.8</v>
      </c>
      <c r="G100" s="144">
        <f>IF('Crisis Indicator Data'!F97="x","x",IF(B100="Regional crisis",('Crisis Indicator Data'!F97/VLOOKUP('Impact of the crisis'!$C100,'Regional Crises'!$B$1:$R$66,4,FALSE)),'Crisis Indicator Data'!F97/VLOOKUP('Impact of the crisis'!$E100,'Country Indicator Data'!$B$4:$P$194,15,FALSE)))</f>
        <v>5.8100223428024261E-2</v>
      </c>
      <c r="H100" s="234">
        <f t="shared" si="26"/>
        <v>0.2</v>
      </c>
      <c r="I100" s="234">
        <f t="shared" si="27"/>
        <v>1.5</v>
      </c>
      <c r="J100" s="234">
        <f>IF('Crisis Indicator Data'!G97="x","x",IF(LOG('Crisis Indicator Data'!G97)&lt;J$4,0,IF(LOG('Crisis Indicator Data'!G97)&gt;J$3,5,ROUND(5-(J$3-LOG('Crisis Indicator Data'!G97))/(J$3-J$4)*5,1))))</f>
        <v>2.4</v>
      </c>
      <c r="K100" s="144">
        <f>IF('Crisis Indicator Data'!G97="x","x",IF(B100="Regional crisis",('Crisis Indicator Data'!G97/VLOOKUP('Impact of the crisis'!$C100,'Regional Crises'!$B$1:$R$66,5,FALSE)),'Crisis Indicator Data'!G97/VLOOKUP('Impact of the crisis'!$E100,'Country Indicator Data'!$B$4:$P$194,14,FALSE)))</f>
        <v>2.6885478449472158E-2</v>
      </c>
      <c r="L100" s="234">
        <f t="shared" si="28"/>
        <v>0.1</v>
      </c>
      <c r="M100" s="234">
        <f t="shared" si="29"/>
        <v>1.25</v>
      </c>
      <c r="N100" s="234">
        <f t="shared" si="30"/>
        <v>1.4</v>
      </c>
      <c r="O100" s="234">
        <f>IF('Crisis Indicator Data'!H97="x","x",IF('Crisis Indicator Data'!H97=0,0,IF(LOG('Crisis Indicator Data'!H97)&lt;O$4,0,IF(LOG('Crisis Indicator Data'!H97)&gt;O$3,5,ROUND(5-(O$3-LOG('Crisis Indicator Data'!H97))/(O$3-O$4)*5,1)))))</f>
        <v>3.3</v>
      </c>
      <c r="P100" s="143">
        <f>IF('Crisis Indicator Data'!H97="x","x",'Crisis Indicator Data'!H97/'Crisis Indicator Data'!G97)</f>
        <v>0.55687249091951829</v>
      </c>
      <c r="Q100" s="234">
        <f t="shared" si="31"/>
        <v>2.8</v>
      </c>
      <c r="R100" s="234">
        <f t="shared" si="32"/>
        <v>3.05</v>
      </c>
      <c r="S100" s="234">
        <f>IF('Crisis Indicator Data'!I97="x","x",IF('Crisis Indicator Data'!I97=0,0,IF(LOG('Crisis Indicator Data'!I97)&lt;S$4,0,IF(LOG('Crisis Indicator Data'!I97)&gt;S$3,5,ROUND(5-(S$3-LOG('Crisis Indicator Data'!I97))/(S$3-S$4)*5,1)))))</f>
        <v>4.4000000000000004</v>
      </c>
      <c r="T100" s="143">
        <f>IF('Crisis Indicator Data'!H97="x","x",IF('Crisis Indicator Data'!I97="x","x",'Crisis Indicator Data'!I97/'Crisis Indicator Data'!H97))</f>
        <v>0.41743906625472021</v>
      </c>
      <c r="U100" s="234">
        <f t="shared" si="33"/>
        <v>5</v>
      </c>
      <c r="V100" s="234">
        <f t="shared" si="34"/>
        <v>4.7</v>
      </c>
      <c r="W100" s="234">
        <f>IF('Crisis Indicator Data'!L97="x","x",IF('Crisis Indicator Data'!L97=0,0,IF(LOG('Crisis Indicator Data'!L97)&lt;W$4,0,IF(LOG('Crisis Indicator Data'!L97)&gt;W$3,5,ROUND(5-(W$3-LOG('Crisis Indicator Data'!L97))/(W$3-W$4)*5,1)))))</f>
        <v>3.3</v>
      </c>
      <c r="X100" s="241">
        <f>IF(OR('Crisis Indicator Data'!L97="x",'Crisis Indicator Data'!H97="x"),"x",'Crisis Indicator Data'!L97/'Crisis Indicator Data'!H97)</f>
        <v>7.2090628218331613E-5</v>
      </c>
      <c r="Y100" s="234">
        <f t="shared" si="35"/>
        <v>3.6</v>
      </c>
      <c r="Z100" s="234">
        <f t="shared" si="36"/>
        <v>3.5</v>
      </c>
      <c r="AA100" s="234">
        <f t="shared" si="37"/>
        <v>4.2</v>
      </c>
      <c r="AB100" s="242">
        <f t="shared" si="38"/>
        <v>3.7</v>
      </c>
    </row>
    <row r="101" spans="1:28" s="210" customFormat="1" x14ac:dyDescent="0.35">
      <c r="A101" s="148" t="str">
        <f>'Crisis Indicator Data'!A98</f>
        <v>Southern Africa Regional Food Security Crisis</v>
      </c>
      <c r="B101" s="149" t="str">
        <f>'Crisis Indicator Data'!B98</f>
        <v>Regional crisis</v>
      </c>
      <c r="C101" s="149" t="str">
        <f>'Crisis Indicator Data'!C98</f>
        <v>REG012</v>
      </c>
      <c r="D101" s="149" t="str">
        <f>'Crisis Indicator Data'!D98</f>
        <v>Lesotho,Madagascar,Malawi,Mozambique,Namibia,Eswatini,Zambia,Zimbabwe</v>
      </c>
      <c r="E101" s="150" t="str">
        <f>'Crisis Indicator Data'!E98</f>
        <v>LSO,MDG,MWI,MOZ,NAM,SWZ,ZMB,ZWE</v>
      </c>
      <c r="F101" s="240">
        <f>IF('Crisis Indicator Data'!F98="x","x",IF(LOG('Crisis Indicator Data'!F98)&lt;F$4,0,IF(LOG('Crisis Indicator Data'!F98)&gt;F$3,5,ROUND(5-(F$3-LOG('Crisis Indicator Data'!F98))/(F$3-F$4)*5,1))))</f>
        <v>5</v>
      </c>
      <c r="G101" s="144">
        <f>IF('Crisis Indicator Data'!F98="x","x",IF(B101="Regional crisis",('Crisis Indicator Data'!F98/VLOOKUP('Impact of the crisis'!$C101,'Regional Crises'!$B$1:$R$66,4,FALSE)),'Crisis Indicator Data'!F98/VLOOKUP('Impact of the crisis'!$E101,'Country Indicator Data'!$B$4:$P$194,15,FALSE)))</f>
        <v>0.53190195031109699</v>
      </c>
      <c r="H101" s="234">
        <f t="shared" si="26"/>
        <v>2.6</v>
      </c>
      <c r="I101" s="234">
        <f t="shared" si="27"/>
        <v>3.8</v>
      </c>
      <c r="J101" s="234">
        <f>IF('Crisis Indicator Data'!G98="x","x",IF(LOG('Crisis Indicator Data'!G98)&lt;J$4,0,IF(LOG('Crisis Indicator Data'!G98)&gt;J$3,5,ROUND(5-(J$3-LOG('Crisis Indicator Data'!G98))/(J$3-J$4)*5,1))))</f>
        <v>5</v>
      </c>
      <c r="K101" s="144">
        <f>IF('Crisis Indicator Data'!G98="x","x",IF(B101="Regional crisis",('Crisis Indicator Data'!G98/VLOOKUP('Impact of the crisis'!$C101,'Regional Crises'!$B$1:$R$66,5,FALSE)),'Crisis Indicator Data'!G98/VLOOKUP('Impact of the crisis'!$E101,'Country Indicator Data'!$B$4:$P$194,14,FALSE)))</f>
        <v>0.53941787978450439</v>
      </c>
      <c r="L101" s="234">
        <f t="shared" si="28"/>
        <v>2.7</v>
      </c>
      <c r="M101" s="234">
        <f t="shared" si="29"/>
        <v>3.85</v>
      </c>
      <c r="N101" s="234">
        <f t="shared" si="30"/>
        <v>3.8</v>
      </c>
      <c r="O101" s="234">
        <f>IF('Crisis Indicator Data'!H98="x","x",IF('Crisis Indicator Data'!H98=0,0,IF(LOG('Crisis Indicator Data'!H98)&lt;O$4,0,IF(LOG('Crisis Indicator Data'!H98)&gt;O$3,5,ROUND(5-(O$3-LOG('Crisis Indicator Data'!H98))/(O$3-O$4)*5,1)))))</f>
        <v>5</v>
      </c>
      <c r="P101" s="143">
        <f>IF('Crisis Indicator Data'!H98="x","x",'Crisis Indicator Data'!H98/'Crisis Indicator Data'!G98)</f>
        <v>0.60444284616767741</v>
      </c>
      <c r="Q101" s="234">
        <f t="shared" si="31"/>
        <v>3</v>
      </c>
      <c r="R101" s="234">
        <f t="shared" si="32"/>
        <v>4</v>
      </c>
      <c r="S101" s="234">
        <f>IF('Crisis Indicator Data'!I98="x","x",IF('Crisis Indicator Data'!I98=0,0,IF(LOG('Crisis Indicator Data'!I98)&lt;S$4,0,IF(LOG('Crisis Indicator Data'!I98)&gt;S$3,5,ROUND(5-(S$3-LOG('Crisis Indicator Data'!I98))/(S$3-S$4)*5,1)))))</f>
        <v>2.8</v>
      </c>
      <c r="T101" s="143">
        <f>IF('Crisis Indicator Data'!H98="x","x",IF('Crisis Indicator Data'!I98="x","x",'Crisis Indicator Data'!I98/'Crisis Indicator Data'!H98))</f>
        <v>2.5420520309373143E-3</v>
      </c>
      <c r="U101" s="234">
        <f t="shared" si="33"/>
        <v>0.1</v>
      </c>
      <c r="V101" s="234">
        <f t="shared" si="34"/>
        <v>1.5</v>
      </c>
      <c r="W101" s="234">
        <f>IF('Crisis Indicator Data'!L98="x","x",IF('Crisis Indicator Data'!L98=0,0,IF(LOG('Crisis Indicator Data'!L98)&lt;W$4,0,IF(LOG('Crisis Indicator Data'!L98)&gt;W$3,5,ROUND(5-(W$3-LOG('Crisis Indicator Data'!L98))/(W$3-W$4)*5,1)))))</f>
        <v>2.2999999999999998</v>
      </c>
      <c r="X101" s="241">
        <f>IF(OR('Crisis Indicator Data'!L98="x",'Crisis Indicator Data'!H98="x"),"x",'Crisis Indicator Data'!L98/'Crisis Indicator Data'!H98)</f>
        <v>1.1087673751960625E-6</v>
      </c>
      <c r="Y101" s="234">
        <f t="shared" si="35"/>
        <v>0.1</v>
      </c>
      <c r="Z101" s="234">
        <f t="shared" si="36"/>
        <v>1.2</v>
      </c>
      <c r="AA101" s="234">
        <f t="shared" si="37"/>
        <v>1.4</v>
      </c>
      <c r="AB101" s="242">
        <f t="shared" si="38"/>
        <v>2.9</v>
      </c>
    </row>
    <row r="102" spans="1:28" s="210" customFormat="1" x14ac:dyDescent="0.35">
      <c r="A102" s="148" t="str">
        <f>'Crisis Indicator Data'!A99</f>
        <v>Nagorno-Karabakh Conflict</v>
      </c>
      <c r="B102" s="149" t="str">
        <f>'Crisis Indicator Data'!B99</f>
        <v>Regional crisis</v>
      </c>
      <c r="C102" s="149" t="str">
        <f>'Crisis Indicator Data'!C99</f>
        <v>REG013</v>
      </c>
      <c r="D102" s="149" t="str">
        <f>'Crisis Indicator Data'!D99</f>
        <v>Armenia,Azerbaijan</v>
      </c>
      <c r="E102" s="150" t="str">
        <f>'Crisis Indicator Data'!E99</f>
        <v>ARM,AZE</v>
      </c>
      <c r="F102" s="240">
        <f>IF('Crisis Indicator Data'!F99="x","x",IF(LOG('Crisis Indicator Data'!F99)&lt;F$4,0,IF(LOG('Crisis Indicator Data'!F99)&gt;F$3,5,ROUND(5-(F$3-LOG('Crisis Indicator Data'!F99))/(F$3-F$4)*5,1))))</f>
        <v>3</v>
      </c>
      <c r="G102" s="144">
        <f>IF('Crisis Indicator Data'!F99="x","x",IF(B102="Regional crisis",('Crisis Indicator Data'!F99/VLOOKUP('Impact of the crisis'!$C102,'Regional Crises'!$B$1:$R$66,4,FALSE)),'Crisis Indicator Data'!F99/VLOOKUP('Impact of the crisis'!$E102,'Country Indicator Data'!$B$4:$P$194,15,FALSE)))</f>
        <v>0.53776106107096899</v>
      </c>
      <c r="H102" s="234">
        <f t="shared" ref="H102:H133" si="39">IF(G102="x","x",IF(G102&lt;H$4,0,IF(G102&gt;H$3,5,ROUND(5-(H$3-G102)/(H$3-H$4)*5,1))))</f>
        <v>2.6</v>
      </c>
      <c r="I102" s="234">
        <f t="shared" ref="I102:I133" si="40">IF(AND(H102="x",F102="x"),"x",AVERAGE(F102,H102))</f>
        <v>2.8</v>
      </c>
      <c r="J102" s="234">
        <f>IF('Crisis Indicator Data'!G99="x","x",IF(LOG('Crisis Indicator Data'!G99)&lt;J$4,0,IF(LOG('Crisis Indicator Data'!G99)&gt;J$3,5,ROUND(5-(J$3-LOG('Crisis Indicator Data'!G99))/(J$3-J$4)*5,1))))</f>
        <v>2.6</v>
      </c>
      <c r="K102" s="144">
        <f>IF('Crisis Indicator Data'!G99="x","x",IF(B102="Regional crisis",('Crisis Indicator Data'!G99/VLOOKUP('Impact of the crisis'!$C102,'Regional Crises'!$B$1:$R$66,5,FALSE)),'Crisis Indicator Data'!G99/VLOOKUP('Impact of the crisis'!$E102,'Country Indicator Data'!$B$4:$P$194,14,FALSE)))</f>
        <v>0.45120921305182343</v>
      </c>
      <c r="L102" s="234">
        <f t="shared" ref="L102:L133" si="41">IF(K102="x","x",IF(K102&lt;L$4,0,IF(K102&gt;L$3,5,ROUND(5-(L$3-K102)/(L$3-L$4)*5,1))))</f>
        <v>2.2000000000000002</v>
      </c>
      <c r="M102" s="234">
        <f t="shared" ref="M102:M133" si="42">IF(AND(L102="x",J102="x"),"x",AVERAGE(J102,L102))</f>
        <v>2.4000000000000004</v>
      </c>
      <c r="N102" s="234">
        <f t="shared" ref="N102:N133" si="43">IF(AND(M102="x",I102="x"),"x",IF(OR(M102="x",I102="x"),AVERAGE(I102,M102),ROUND((5-GEOMEAN(((5-I102)/5*4+1),((5-M102)/5*4+1)))/4*5,1)))</f>
        <v>2.6</v>
      </c>
      <c r="O102" s="234">
        <f>IF('Crisis Indicator Data'!H99="x","x",IF('Crisis Indicator Data'!H99=0,0,IF(LOG('Crisis Indicator Data'!H99)&lt;O$4,0,IF(LOG('Crisis Indicator Data'!H99)&gt;O$3,5,ROUND(5-(O$3-LOG('Crisis Indicator Data'!H99))/(O$3-O$4)*5,1)))))</f>
        <v>3.3</v>
      </c>
      <c r="P102" s="143">
        <f>IF('Crisis Indicator Data'!H99="x","x",'Crisis Indicator Data'!H99/'Crisis Indicator Data'!G99)</f>
        <v>0.49974476773864218</v>
      </c>
      <c r="Q102" s="234">
        <f t="shared" ref="Q102:Q133" si="44">IF(P102="x","x",IF(P102&lt;Q$4,0,IF(P102&gt;Q$3,5,ROUND(5-(Q$3-P102)/(Q$3-Q$4)*5,1))))</f>
        <v>2.5</v>
      </c>
      <c r="R102" s="234">
        <f t="shared" ref="R102:R133" si="45">IF(AND(Q102="x",O102="x"),"x",AVERAGE(O102,Q102))</f>
        <v>2.9</v>
      </c>
      <c r="S102" s="234">
        <f>IF('Crisis Indicator Data'!I99="x","x",IF('Crisis Indicator Data'!I99=0,0,IF(LOG('Crisis Indicator Data'!I99)&lt;S$4,0,IF(LOG('Crisis Indicator Data'!I99)&gt;S$3,5,ROUND(5-(S$3-LOG('Crisis Indicator Data'!I99))/(S$3-S$4)*5,1)))))</f>
        <v>2.8</v>
      </c>
      <c r="T102" s="143">
        <f>IF('Crisis Indicator Data'!H99="x","x",IF('Crisis Indicator Data'!I99="x","x",'Crisis Indicator Data'!I99/'Crisis Indicator Data'!H99))</f>
        <v>3.1664964249233915E-2</v>
      </c>
      <c r="U102" s="234">
        <f t="shared" ref="U102:U133" si="46">IF(T102="x","x",IF(T102&lt;U$4,0,IF(T102&gt;U$3,5,ROUND(5-(U$3-T102)/(U$3-U$4)*5,1))))</f>
        <v>1.1000000000000001</v>
      </c>
      <c r="V102" s="234">
        <f t="shared" ref="V102:V133" si="47">IF(AND(U102="x",S102="x"),"x",ROUND(AVERAGE(S102,U102),1))</f>
        <v>2</v>
      </c>
      <c r="W102" s="234">
        <f>IF('Crisis Indicator Data'!L99="x","x",IF('Crisis Indicator Data'!L99=0,0,IF(LOG('Crisis Indicator Data'!L99)&lt;W$4,0,IF(LOG('Crisis Indicator Data'!L99)&gt;W$3,5,ROUND(5-(W$3-LOG('Crisis Indicator Data'!L99))/(W$3-W$4)*5,1)))))</f>
        <v>3.1</v>
      </c>
      <c r="X102" s="241">
        <f>IF(OR('Crisis Indicator Data'!L99="x",'Crisis Indicator Data'!H99="x"),"x",'Crisis Indicator Data'!L99/'Crisis Indicator Data'!H99)</f>
        <v>4.6986721144024515E-5</v>
      </c>
      <c r="Y102" s="234">
        <f t="shared" ref="Y102:Y133" si="48">IF(X102="x","x",IF(X102&lt;Y$4,0,IF(X102&gt;Y$3,5,ROUND(5-(Y$3-X102)/(Y$3-Y$4)*5,1))))</f>
        <v>2.2999999999999998</v>
      </c>
      <c r="Z102" s="234">
        <f t="shared" ref="Z102:Z133" si="49">IF(AND(Y102="x",W102="x"),"x",ROUND(AVERAGE(W102,Y102),1))</f>
        <v>2.7</v>
      </c>
      <c r="AA102" s="234">
        <f t="shared" ref="AA102:AA133" si="50">IF(AND(V102="x",Z102="x"),"x",IF(OR(V102="x",Z102="x"),AVERAGE(V102,Z102),ROUND((5-GEOMEAN(((5-V102)/5*4+1),((5-Z102)/5*4+1)))/4*5,1)))</f>
        <v>2.4</v>
      </c>
      <c r="AB102" s="242">
        <f t="shared" ref="AB102:AB133" si="51">IF(AND(R102="x",AA102="x"),"x",IF(OR(R102="x",AA102="x"),AVERAGE(R102,AA102),ROUND((5-GEOMEAN(((5-R102)/5*4+1),((5-AA102)/5*4+1)))/4*5,1)))</f>
        <v>2.7</v>
      </c>
    </row>
    <row r="103" spans="1:28" s="210" customFormat="1" x14ac:dyDescent="0.35">
      <c r="A103" s="148" t="str">
        <f>'Crisis Indicator Data'!A100</f>
        <v>Burundi and DRC refugees in Rwanda</v>
      </c>
      <c r="B103" s="149" t="str">
        <f>'Crisis Indicator Data'!B100</f>
        <v>International displacement</v>
      </c>
      <c r="C103" s="149" t="str">
        <f>'Crisis Indicator Data'!C100</f>
        <v>RWA002</v>
      </c>
      <c r="D103" s="149" t="str">
        <f>'Crisis Indicator Data'!D100</f>
        <v>Rwanda</v>
      </c>
      <c r="E103" s="150" t="str">
        <f>'Crisis Indicator Data'!E100</f>
        <v>RWA</v>
      </c>
      <c r="F103" s="240">
        <f>IF('Crisis Indicator Data'!F100="x","x",IF(LOG('Crisis Indicator Data'!F100)&lt;F$4,0,IF(LOG('Crisis Indicator Data'!F100)&gt;F$3,5,ROUND(5-(F$3-LOG('Crisis Indicator Data'!F100))/(F$3-F$4)*5,1))))</f>
        <v>1.7</v>
      </c>
      <c r="G103" s="144">
        <f>IF('Crisis Indicator Data'!F100="x","x",IF(B103="Regional crisis",('Crisis Indicator Data'!F100/VLOOKUP('Impact of the crisis'!$C103,'Regional Crises'!$B$1:$R$66,4,FALSE)),'Crisis Indicator Data'!F100/VLOOKUP('Impact of the crisis'!$E103,'Country Indicator Data'!$B$4:$P$194,15,FALSE)))</f>
        <v>0.43153627888123225</v>
      </c>
      <c r="H103" s="234">
        <f t="shared" si="39"/>
        <v>2.1</v>
      </c>
      <c r="I103" s="234">
        <f t="shared" si="40"/>
        <v>1.9</v>
      </c>
      <c r="J103" s="234">
        <f>IF('Crisis Indicator Data'!G100="x","x",IF(LOG('Crisis Indicator Data'!G100)&lt;J$4,0,IF(LOG('Crisis Indicator Data'!G100)&gt;J$3,5,ROUND(5-(J$3-LOG('Crisis Indicator Data'!G100))/(J$3-J$4)*5,1))))</f>
        <v>2.2000000000000002</v>
      </c>
      <c r="K103" s="144">
        <f>IF('Crisis Indicator Data'!G100="x","x",IF(B103="Regional crisis",('Crisis Indicator Data'!G100/VLOOKUP('Impact of the crisis'!$C103,'Regional Crises'!$B$1:$R$66,5,FALSE)),'Crisis Indicator Data'!G100/VLOOKUP('Impact of the crisis'!$E103,'Country Indicator Data'!$B$4:$P$194,14,FALSE)))</f>
        <v>0.47365697132801987</v>
      </c>
      <c r="L103" s="234">
        <f t="shared" si="41"/>
        <v>2.2999999999999998</v>
      </c>
      <c r="M103" s="234">
        <f t="shared" si="42"/>
        <v>2.25</v>
      </c>
      <c r="N103" s="234">
        <f t="shared" si="43"/>
        <v>2.1</v>
      </c>
      <c r="O103" s="234">
        <f>IF('Crisis Indicator Data'!H100="x","x",IF('Crisis Indicator Data'!H100=0,0,IF(LOG('Crisis Indicator Data'!H100)&lt;O$4,0,IF(LOG('Crisis Indicator Data'!H100)&gt;O$3,5,ROUND(5-(O$3-LOG('Crisis Indicator Data'!H100))/(O$3-O$4)*5,1)))))</f>
        <v>1.1000000000000001</v>
      </c>
      <c r="P103" s="143">
        <f>IF('Crisis Indicator Data'!H100="x","x",'Crisis Indicator Data'!H100/'Crisis Indicator Data'!G100)</f>
        <v>3.0594405594405596E-2</v>
      </c>
      <c r="Q103" s="234">
        <f t="shared" si="44"/>
        <v>0.1</v>
      </c>
      <c r="R103" s="234">
        <f t="shared" si="45"/>
        <v>0.60000000000000009</v>
      </c>
      <c r="S103" s="234">
        <f>IF('Crisis Indicator Data'!I100="x","x",IF('Crisis Indicator Data'!I100=0,0,IF(LOG('Crisis Indicator Data'!I100)&lt;S$4,0,IF(LOG('Crisis Indicator Data'!I100)&gt;S$3,5,ROUND(5-(S$3-LOG('Crisis Indicator Data'!I100))/(S$3-S$4)*5,1)))))</f>
        <v>3.1</v>
      </c>
      <c r="T103" s="143">
        <f>IF('Crisis Indicator Data'!H100="x","x",IF('Crisis Indicator Data'!I100="x","x",'Crisis Indicator Data'!I100/'Crisis Indicator Data'!H100))</f>
        <v>1</v>
      </c>
      <c r="U103" s="234">
        <f t="shared" si="46"/>
        <v>5</v>
      </c>
      <c r="V103" s="234">
        <f t="shared" si="47"/>
        <v>4.0999999999999996</v>
      </c>
      <c r="W103" s="234" t="str">
        <f>IF('Crisis Indicator Data'!L100="x","x",IF('Crisis Indicator Data'!L100=0,0,IF(LOG('Crisis Indicator Data'!L100)&lt;W$4,0,IF(LOG('Crisis Indicator Data'!L100)&gt;W$3,5,ROUND(5-(W$3-LOG('Crisis Indicator Data'!L100))/(W$3-W$4)*5,1)))))</f>
        <v>x</v>
      </c>
      <c r="X103" s="241" t="str">
        <f>IF(OR('Crisis Indicator Data'!L100="x",'Crisis Indicator Data'!H100="x"),"x",'Crisis Indicator Data'!L100/'Crisis Indicator Data'!H100)</f>
        <v>x</v>
      </c>
      <c r="Y103" s="234" t="str">
        <f t="shared" si="48"/>
        <v>x</v>
      </c>
      <c r="Z103" s="234" t="str">
        <f t="shared" si="49"/>
        <v>x</v>
      </c>
      <c r="AA103" s="234">
        <f t="shared" si="50"/>
        <v>4.0999999999999996</v>
      </c>
      <c r="AB103" s="242">
        <f t="shared" si="51"/>
        <v>2.8</v>
      </c>
    </row>
    <row r="104" spans="1:28" s="210" customFormat="1" x14ac:dyDescent="0.35">
      <c r="A104" s="148" t="str">
        <f>'Crisis Indicator Data'!A101</f>
        <v>Complex crisis in Sudan</v>
      </c>
      <c r="B104" s="149" t="str">
        <f>'Crisis Indicator Data'!B101</f>
        <v>Multiple crises country</v>
      </c>
      <c r="C104" s="149" t="str">
        <f>'Crisis Indicator Data'!C101</f>
        <v>SDN001</v>
      </c>
      <c r="D104" s="149" t="str">
        <f>'Crisis Indicator Data'!D101</f>
        <v>Sudan</v>
      </c>
      <c r="E104" s="150" t="str">
        <f>'Crisis Indicator Data'!E101</f>
        <v>SDN</v>
      </c>
      <c r="F104" s="240">
        <f>IF('Crisis Indicator Data'!F101="x","x",IF(LOG('Crisis Indicator Data'!F101)&lt;F$4,0,IF(LOG('Crisis Indicator Data'!F101)&gt;F$3,5,ROUND(5-(F$3-LOG('Crisis Indicator Data'!F101))/(F$3-F$4)*5,1))))</f>
        <v>5</v>
      </c>
      <c r="G104" s="144">
        <f>IF('Crisis Indicator Data'!F101="x","x",IF(B104="Regional crisis",('Crisis Indicator Data'!F101/VLOOKUP('Impact of the crisis'!$C104,'Regional Crises'!$B$1:$R$66,4,FALSE)),'Crisis Indicator Data'!F101/VLOOKUP('Impact of the crisis'!$E104,'Country Indicator Data'!$B$4:$P$194,15,FALSE)))</f>
        <v>0.77469991582491582</v>
      </c>
      <c r="H104" s="234">
        <f t="shared" si="39"/>
        <v>3.9</v>
      </c>
      <c r="I104" s="234">
        <f t="shared" si="40"/>
        <v>4.45</v>
      </c>
      <c r="J104" s="234">
        <f>IF('Crisis Indicator Data'!G101="x","x",IF(LOG('Crisis Indicator Data'!G101)&lt;J$4,0,IF(LOG('Crisis Indicator Data'!G101)&gt;J$3,5,ROUND(5-(J$3-LOG('Crisis Indicator Data'!G101))/(J$3-J$4)*5,1))))</f>
        <v>5</v>
      </c>
      <c r="K104" s="144">
        <f>IF('Crisis Indicator Data'!G101="x","x",IF(B104="Regional crisis",('Crisis Indicator Data'!G101/VLOOKUP('Impact of the crisis'!$C104,'Regional Crises'!$B$1:$R$66,5,FALSE)),'Crisis Indicator Data'!G101/VLOOKUP('Impact of the crisis'!$E104,'Country Indicator Data'!$B$4:$P$194,14,FALSE)))</f>
        <v>1.0086206896551724</v>
      </c>
      <c r="L104" s="234">
        <f t="shared" si="41"/>
        <v>5</v>
      </c>
      <c r="M104" s="234">
        <f t="shared" si="42"/>
        <v>5</v>
      </c>
      <c r="N104" s="234">
        <f t="shared" si="43"/>
        <v>4.8</v>
      </c>
      <c r="O104" s="234">
        <f>IF('Crisis Indicator Data'!H101="x","x",IF('Crisis Indicator Data'!H101=0,0,IF(LOG('Crisis Indicator Data'!H101)&lt;O$4,0,IF(LOG('Crisis Indicator Data'!H101)&gt;O$3,5,ROUND(5-(O$3-LOG('Crisis Indicator Data'!H101))/(O$3-O$4)*5,1)))))</f>
        <v>5</v>
      </c>
      <c r="P104" s="143">
        <f>IF('Crisis Indicator Data'!H101="x","x",'Crisis Indicator Data'!H101/'Crisis Indicator Data'!G101)</f>
        <v>0.65811965811965811</v>
      </c>
      <c r="Q104" s="234">
        <f t="shared" si="44"/>
        <v>3.3</v>
      </c>
      <c r="R104" s="234">
        <f t="shared" si="45"/>
        <v>4.1500000000000004</v>
      </c>
      <c r="S104" s="234">
        <f>IF('Crisis Indicator Data'!I101="x","x",IF('Crisis Indicator Data'!I101=0,0,IF(LOG('Crisis Indicator Data'!I101)&lt;S$4,0,IF(LOG('Crisis Indicator Data'!I101)&gt;S$3,5,ROUND(5-(S$3-LOG('Crisis Indicator Data'!I101))/(S$3-S$4)*5,1)))))</f>
        <v>5</v>
      </c>
      <c r="T104" s="143">
        <f>IF('Crisis Indicator Data'!H101="x","x",IF('Crisis Indicator Data'!I101="x","x",'Crisis Indicator Data'!I101/'Crisis Indicator Data'!H101))</f>
        <v>0.14074675324675326</v>
      </c>
      <c r="U104" s="234">
        <f t="shared" si="46"/>
        <v>4.7</v>
      </c>
      <c r="V104" s="234">
        <f t="shared" si="47"/>
        <v>4.9000000000000004</v>
      </c>
      <c r="W104" s="234">
        <f>IF('Crisis Indicator Data'!L101="x","x",IF('Crisis Indicator Data'!L101=0,0,IF(LOG('Crisis Indicator Data'!L101)&lt;W$4,0,IF(LOG('Crisis Indicator Data'!L101)&gt;W$3,5,ROUND(5-(W$3-LOG('Crisis Indicator Data'!L101))/(W$3-W$4)*5,1)))))</f>
        <v>4.4000000000000004</v>
      </c>
      <c r="X104" s="241">
        <f>IF(OR('Crisis Indicator Data'!L101="x",'Crisis Indicator Data'!H101="x"),"x",'Crisis Indicator Data'!L101/'Crisis Indicator Data'!H101)</f>
        <v>3.6363636363636364E-5</v>
      </c>
      <c r="Y104" s="234">
        <f t="shared" si="48"/>
        <v>1.8</v>
      </c>
      <c r="Z104" s="234">
        <f t="shared" si="49"/>
        <v>3.1</v>
      </c>
      <c r="AA104" s="234">
        <f t="shared" si="50"/>
        <v>4.2</v>
      </c>
      <c r="AB104" s="242">
        <f t="shared" si="51"/>
        <v>4.2</v>
      </c>
    </row>
    <row r="105" spans="1:28" s="210" customFormat="1" x14ac:dyDescent="0.35">
      <c r="A105" s="148" t="str">
        <f>'Crisis Indicator Data'!A102</f>
        <v>Refugees in Sudan</v>
      </c>
      <c r="B105" s="149" t="str">
        <f>'Crisis Indicator Data'!B102</f>
        <v>International displacement</v>
      </c>
      <c r="C105" s="149" t="str">
        <f>'Crisis Indicator Data'!C102</f>
        <v>SDN005</v>
      </c>
      <c r="D105" s="149" t="str">
        <f>'Crisis Indicator Data'!D102</f>
        <v>Sudan</v>
      </c>
      <c r="E105" s="150" t="str">
        <f>'Crisis Indicator Data'!E102</f>
        <v>SDN</v>
      </c>
      <c r="F105" s="240">
        <f>IF('Crisis Indicator Data'!F102="x","x",IF(LOG('Crisis Indicator Data'!F102)&lt;F$4,0,IF(LOG('Crisis Indicator Data'!F102)&gt;F$3,5,ROUND(5-(F$3-LOG('Crisis Indicator Data'!F102))/(F$3-F$4)*5,1))))</f>
        <v>3.3</v>
      </c>
      <c r="G105" s="144">
        <f>IF('Crisis Indicator Data'!F102="x","x",IF(B105="Regional crisis",('Crisis Indicator Data'!F102/VLOOKUP('Impact of the crisis'!$C105,'Regional Crises'!$B$1:$R$66,4,FALSE)),'Crisis Indicator Data'!F102/VLOOKUP('Impact of the crisis'!$E105,'Country Indicator Data'!$B$4:$P$194,15,FALSE)))</f>
        <v>3.7568602693602696E-2</v>
      </c>
      <c r="H105" s="234">
        <f t="shared" si="39"/>
        <v>0.1</v>
      </c>
      <c r="I105" s="234">
        <f t="shared" si="40"/>
        <v>1.7</v>
      </c>
      <c r="J105" s="234">
        <f>IF('Crisis Indicator Data'!G102="x","x",IF(LOG('Crisis Indicator Data'!G102)&lt;J$4,0,IF(LOG('Crisis Indicator Data'!G102)&gt;J$3,5,ROUND(5-(J$3-LOG('Crisis Indicator Data'!G102))/(J$3-J$4)*5,1))))</f>
        <v>3.7</v>
      </c>
      <c r="K105" s="144">
        <f>IF('Crisis Indicator Data'!G102="x","x",IF(B105="Regional crisis",('Crisis Indicator Data'!G102/VLOOKUP('Impact of the crisis'!$C105,'Regional Crises'!$B$1:$R$66,5,FALSE)),'Crisis Indicator Data'!G102/VLOOKUP('Impact of the crisis'!$E105,'Country Indicator Data'!$B$4:$P$194,14,FALSE)))</f>
        <v>0.28032327586206895</v>
      </c>
      <c r="L105" s="234">
        <f t="shared" si="41"/>
        <v>1.4</v>
      </c>
      <c r="M105" s="234">
        <f t="shared" si="42"/>
        <v>2.5499999999999998</v>
      </c>
      <c r="N105" s="234">
        <f t="shared" si="43"/>
        <v>2.1</v>
      </c>
      <c r="O105" s="234">
        <f>IF('Crisis Indicator Data'!H102="x","x",IF('Crisis Indicator Data'!H102=0,0,IF(LOG('Crisis Indicator Data'!H102)&lt;O$4,0,IF(LOG('Crisis Indicator Data'!H102)&gt;O$3,5,ROUND(5-(O$3-LOG('Crisis Indicator Data'!H102))/(O$3-O$4)*5,1)))))</f>
        <v>4.4000000000000004</v>
      </c>
      <c r="P105" s="143">
        <f>IF('Crisis Indicator Data'!H102="x","x",'Crisis Indicator Data'!H102/'Crisis Indicator Data'!G102)</f>
        <v>1</v>
      </c>
      <c r="Q105" s="234">
        <f t="shared" si="44"/>
        <v>5</v>
      </c>
      <c r="R105" s="234">
        <f t="shared" si="45"/>
        <v>4.7</v>
      </c>
      <c r="S105" s="234">
        <f>IF('Crisis Indicator Data'!I102="x","x",IF('Crisis Indicator Data'!I102=0,0,IF(LOG('Crisis Indicator Data'!I102)&lt;S$4,0,IF(LOG('Crisis Indicator Data'!I102)&gt;S$3,5,ROUND(5-(S$3-LOG('Crisis Indicator Data'!I102))/(S$3-S$4)*5,1)))))</f>
        <v>4.3</v>
      </c>
      <c r="T105" s="143">
        <f>IF('Crisis Indicator Data'!H102="x","x",IF('Crisis Indicator Data'!I102="x","x",'Crisis Indicator Data'!I102/'Crisis Indicator Data'!H102))</f>
        <v>8.2109633274390706E-2</v>
      </c>
      <c r="U105" s="234">
        <f t="shared" si="46"/>
        <v>2.7</v>
      </c>
      <c r="V105" s="234">
        <f t="shared" si="47"/>
        <v>3.5</v>
      </c>
      <c r="W105" s="234">
        <f>IF('Crisis Indicator Data'!L102="x","x",IF('Crisis Indicator Data'!L102=0,0,IF(LOG('Crisis Indicator Data'!L102)&lt;W$4,0,IF(LOG('Crisis Indicator Data'!L102)&gt;W$3,5,ROUND(5-(W$3-LOG('Crisis Indicator Data'!L102))/(W$3-W$4)*5,1)))))</f>
        <v>1.1000000000000001</v>
      </c>
      <c r="X105" s="241">
        <f>IF(OR('Crisis Indicator Data'!L102="x",'Crisis Indicator Data'!H102="x"),"x",'Crisis Indicator Data'!L102/'Crisis Indicator Data'!H102)</f>
        <v>4.6129007457522873E-7</v>
      </c>
      <c r="Y105" s="234">
        <f t="shared" si="48"/>
        <v>0</v>
      </c>
      <c r="Z105" s="234">
        <f t="shared" si="49"/>
        <v>0.6</v>
      </c>
      <c r="AA105" s="234">
        <f t="shared" si="50"/>
        <v>2.2999999999999998</v>
      </c>
      <c r="AB105" s="242">
        <f t="shared" si="51"/>
        <v>3.8</v>
      </c>
    </row>
    <row r="106" spans="1:28" s="210" customFormat="1" x14ac:dyDescent="0.35">
      <c r="A106" s="148" t="str">
        <f>'Crisis Indicator Data'!A103</f>
        <v xml:space="preserve">Floods in Sudan </v>
      </c>
      <c r="B106" s="149" t="str">
        <f>'Crisis Indicator Data'!B103</f>
        <v>Flood</v>
      </c>
      <c r="C106" s="149" t="str">
        <f>'Crisis Indicator Data'!C103</f>
        <v>SDN006</v>
      </c>
      <c r="D106" s="149" t="str">
        <f>'Crisis Indicator Data'!D103</f>
        <v>Sudan</v>
      </c>
      <c r="E106" s="150" t="str">
        <f>'Crisis Indicator Data'!E103</f>
        <v>SDN</v>
      </c>
      <c r="F106" s="240">
        <f>IF('Crisis Indicator Data'!F103="x","x",IF(LOG('Crisis Indicator Data'!F103)&lt;F$4,0,IF(LOG('Crisis Indicator Data'!F103)&gt;F$3,5,ROUND(5-(F$3-LOG('Crisis Indicator Data'!F103))/(F$3-F$4)*5,1))))</f>
        <v>5</v>
      </c>
      <c r="G106" s="144">
        <f>IF('Crisis Indicator Data'!F103="x","x",IF(B106="Regional crisis",('Crisis Indicator Data'!F103/VLOOKUP('Impact of the crisis'!$C106,'Regional Crises'!$B$1:$R$66,4,FALSE)),'Crisis Indicator Data'!F103/VLOOKUP('Impact of the crisis'!$E106,'Country Indicator Data'!$B$4:$P$194,15,FALSE)))</f>
        <v>0.77469991582491582</v>
      </c>
      <c r="H106" s="234">
        <f t="shared" si="39"/>
        <v>3.9</v>
      </c>
      <c r="I106" s="234">
        <f t="shared" si="40"/>
        <v>4.45</v>
      </c>
      <c r="J106" s="234">
        <f>IF('Crisis Indicator Data'!G103="x","x",IF(LOG('Crisis Indicator Data'!G103)&lt;J$4,0,IF(LOG('Crisis Indicator Data'!G103)&gt;J$3,5,ROUND(5-(J$3-LOG('Crisis Indicator Data'!G103))/(J$3-J$4)*5,1))))</f>
        <v>5</v>
      </c>
      <c r="K106" s="144">
        <f>IF('Crisis Indicator Data'!G103="x","x",IF(B106="Regional crisis",('Crisis Indicator Data'!G103/VLOOKUP('Impact of the crisis'!$C106,'Regional Crises'!$B$1:$R$66,5,FALSE)),'Crisis Indicator Data'!G103/VLOOKUP('Impact of the crisis'!$E106,'Country Indicator Data'!$B$4:$P$194,14,FALSE)))</f>
        <v>0.92672413793103448</v>
      </c>
      <c r="L106" s="234">
        <f t="shared" si="41"/>
        <v>4.5999999999999996</v>
      </c>
      <c r="M106" s="234">
        <f t="shared" si="42"/>
        <v>4.8</v>
      </c>
      <c r="N106" s="234">
        <f t="shared" si="43"/>
        <v>4.5999999999999996</v>
      </c>
      <c r="O106" s="234">
        <f>IF('Crisis Indicator Data'!H103="x","x",IF('Crisis Indicator Data'!H103=0,0,IF(LOG('Crisis Indicator Data'!H103)&lt;O$4,0,IF(LOG('Crisis Indicator Data'!H103)&gt;O$3,5,ROUND(5-(O$3-LOG('Crisis Indicator Data'!H103))/(O$3-O$4)*5,1)))))</f>
        <v>2.4</v>
      </c>
      <c r="P106" s="143">
        <f>IF('Crisis Indicator Data'!H103="x","x",'Crisis Indicator Data'!H103/'Crisis Indicator Data'!G103)</f>
        <v>2.0581395348837208E-2</v>
      </c>
      <c r="Q106" s="234">
        <f t="shared" si="44"/>
        <v>0.1</v>
      </c>
      <c r="R106" s="234">
        <f t="shared" si="45"/>
        <v>1.25</v>
      </c>
      <c r="S106" s="234">
        <f>IF('Crisis Indicator Data'!I103="x","x",IF('Crisis Indicator Data'!I103=0,0,IF(LOG('Crisis Indicator Data'!I103)&lt;S$4,0,IF(LOG('Crisis Indicator Data'!I103)&gt;S$3,5,ROUND(5-(S$3-LOG('Crisis Indicator Data'!I103))/(S$3-S$4)*5,1)))))</f>
        <v>3.8</v>
      </c>
      <c r="T106" s="143">
        <f>IF('Crisis Indicator Data'!H103="x","x",IF('Crisis Indicator Data'!I103="x","x",'Crisis Indicator Data'!I103/'Crisis Indicator Data'!H103))</f>
        <v>0.5423728813559322</v>
      </c>
      <c r="U106" s="234">
        <f t="shared" si="46"/>
        <v>5</v>
      </c>
      <c r="V106" s="234">
        <f t="shared" si="47"/>
        <v>4.4000000000000004</v>
      </c>
      <c r="W106" s="234">
        <f>IF('Crisis Indicator Data'!L103="x","x",IF('Crisis Indicator Data'!L103=0,0,IF(LOG('Crisis Indicator Data'!L103)&lt;W$4,0,IF(LOG('Crisis Indicator Data'!L103)&gt;W$3,5,ROUND(5-(W$3-LOG('Crisis Indicator Data'!L103))/(W$3-W$4)*5,1)))))</f>
        <v>3.1</v>
      </c>
      <c r="X106" s="241">
        <f>IF(OR('Crisis Indicator Data'!L103="x",'Crisis Indicator Data'!H103="x"),"x",'Crisis Indicator Data'!L103/'Crisis Indicator Data'!H103)</f>
        <v>1.751412429378531E-4</v>
      </c>
      <c r="Y106" s="234">
        <f t="shared" si="48"/>
        <v>5</v>
      </c>
      <c r="Z106" s="234">
        <f t="shared" si="49"/>
        <v>4.0999999999999996</v>
      </c>
      <c r="AA106" s="234">
        <f t="shared" si="50"/>
        <v>4.3</v>
      </c>
      <c r="AB106" s="242">
        <f t="shared" si="51"/>
        <v>3.1</v>
      </c>
    </row>
    <row r="107" spans="1:28" s="210" customFormat="1" x14ac:dyDescent="0.35">
      <c r="A107" s="148" t="str">
        <f>'Crisis Indicator Data'!A104</f>
        <v>Refugees from Ethiopia</v>
      </c>
      <c r="B107" s="149" t="str">
        <f>'Crisis Indicator Data'!B104</f>
        <v>International displacement</v>
      </c>
      <c r="C107" s="149" t="str">
        <f>'Crisis Indicator Data'!C104</f>
        <v>SDN007</v>
      </c>
      <c r="D107" s="149" t="str">
        <f>'Crisis Indicator Data'!D104</f>
        <v>Sudan</v>
      </c>
      <c r="E107" s="150" t="str">
        <f>'Crisis Indicator Data'!E104</f>
        <v>SDN</v>
      </c>
      <c r="F107" s="240">
        <f>IF('Crisis Indicator Data'!F104="x","x",IF(LOG('Crisis Indicator Data'!F104)&lt;F$4,0,IF(LOG('Crisis Indicator Data'!F104)&gt;F$3,5,ROUND(5-(F$3-LOG('Crisis Indicator Data'!F104))/(F$3-F$4)*5,1))))</f>
        <v>3.8</v>
      </c>
      <c r="G107" s="144">
        <f>IF('Crisis Indicator Data'!F104="x","x",IF(B107="Regional crisis",('Crisis Indicator Data'!F104/VLOOKUP('Impact of the crisis'!$C107,'Regional Crises'!$B$1:$R$66,4,FALSE)),'Crisis Indicator Data'!F104/VLOOKUP('Impact of the crisis'!$E107,'Country Indicator Data'!$B$4:$P$194,15,FALSE)))</f>
        <v>7.575757575757576E-2</v>
      </c>
      <c r="H107" s="234">
        <f t="shared" si="39"/>
        <v>0.3</v>
      </c>
      <c r="I107" s="234">
        <f t="shared" si="40"/>
        <v>2.0499999999999998</v>
      </c>
      <c r="J107" s="234">
        <f>IF('Crisis Indicator Data'!G104="x","x",IF(LOG('Crisis Indicator Data'!G104)&lt;J$4,0,IF(LOG('Crisis Indicator Data'!G104)&gt;J$3,5,ROUND(5-(J$3-LOG('Crisis Indicator Data'!G104))/(J$3-J$4)*5,1))))</f>
        <v>3.8</v>
      </c>
      <c r="K107" s="144">
        <f>IF('Crisis Indicator Data'!G104="x","x",IF(B107="Regional crisis",('Crisis Indicator Data'!G104/VLOOKUP('Impact of the crisis'!$C107,'Regional Crises'!$B$1:$R$66,5,FALSE)),'Crisis Indicator Data'!G104/VLOOKUP('Impact of the crisis'!$E107,'Country Indicator Data'!$B$4:$P$194,14,FALSE)))</f>
        <v>0.2980603448275862</v>
      </c>
      <c r="L107" s="234">
        <f t="shared" si="41"/>
        <v>1.5</v>
      </c>
      <c r="M107" s="234">
        <f t="shared" si="42"/>
        <v>2.65</v>
      </c>
      <c r="N107" s="234">
        <f t="shared" si="43"/>
        <v>2.4</v>
      </c>
      <c r="O107" s="234">
        <f>IF('Crisis Indicator Data'!H104="x","x",IF('Crisis Indicator Data'!H104=0,0,IF(LOG('Crisis Indicator Data'!H104)&lt;O$4,0,IF(LOG('Crisis Indicator Data'!H104)&gt;O$3,5,ROUND(5-(O$3-LOG('Crisis Indicator Data'!H104))/(O$3-O$4)*5,1)))))</f>
        <v>4.4000000000000004</v>
      </c>
      <c r="P107" s="143">
        <f>IF('Crisis Indicator Data'!H104="x","x",'Crisis Indicator Data'!H104/'Crisis Indicator Data'!G104)</f>
        <v>1</v>
      </c>
      <c r="Q107" s="234">
        <f t="shared" si="44"/>
        <v>5</v>
      </c>
      <c r="R107" s="234">
        <f t="shared" si="45"/>
        <v>4.7</v>
      </c>
      <c r="S107" s="234">
        <f>IF('Crisis Indicator Data'!I104="x","x",IF('Crisis Indicator Data'!I104=0,0,IF(LOG('Crisis Indicator Data'!I104)&lt;S$4,0,IF(LOG('Crisis Indicator Data'!I104)&gt;S$3,5,ROUND(5-(S$3-LOG('Crisis Indicator Data'!I104))/(S$3-S$4)*5,1)))))</f>
        <v>2.6</v>
      </c>
      <c r="T107" s="143">
        <f>IF('Crisis Indicator Data'!H104="x","x",IF('Crisis Indicator Data'!I104="x","x",'Crisis Indicator Data'!I104/'Crisis Indicator Data'!H104))</f>
        <v>4.9168474331164136E-3</v>
      </c>
      <c r="U107" s="234">
        <f t="shared" si="46"/>
        <v>0.2</v>
      </c>
      <c r="V107" s="234">
        <f t="shared" si="47"/>
        <v>1.4</v>
      </c>
      <c r="W107" s="234">
        <f>IF('Crisis Indicator Data'!L104="x","x",IF('Crisis Indicator Data'!L104=0,0,IF(LOG('Crisis Indicator Data'!L104)&lt;W$4,0,IF(LOG('Crisis Indicator Data'!L104)&gt;W$3,5,ROUND(5-(W$3-LOG('Crisis Indicator Data'!L104))/(W$3-W$4)*5,1)))))</f>
        <v>0</v>
      </c>
      <c r="X107" s="241">
        <f>IF(OR('Crisis Indicator Data'!L104="x",'Crisis Indicator Data'!H104="x"),"x",'Crisis Indicator Data'!L104/'Crisis Indicator Data'!H104)</f>
        <v>0</v>
      </c>
      <c r="Y107" s="234">
        <f t="shared" si="48"/>
        <v>0</v>
      </c>
      <c r="Z107" s="234">
        <f t="shared" si="49"/>
        <v>0</v>
      </c>
      <c r="AA107" s="234">
        <f t="shared" si="50"/>
        <v>0.7</v>
      </c>
      <c r="AB107" s="242">
        <f t="shared" si="51"/>
        <v>3.3</v>
      </c>
    </row>
    <row r="108" spans="1:28" s="210" customFormat="1" x14ac:dyDescent="0.35">
      <c r="A108" s="148" t="str">
        <f>'Crisis Indicator Data'!A105</f>
        <v>Violence West-Darfur</v>
      </c>
      <c r="B108" s="149" t="str">
        <f>'Crisis Indicator Data'!B105</f>
        <v>Other type of violence</v>
      </c>
      <c r="C108" s="149" t="str">
        <f>'Crisis Indicator Data'!C105</f>
        <v>SDN008</v>
      </c>
      <c r="D108" s="149" t="str">
        <f>'Crisis Indicator Data'!D105</f>
        <v>Sudan</v>
      </c>
      <c r="E108" s="150" t="str">
        <f>'Crisis Indicator Data'!E105</f>
        <v>SDN</v>
      </c>
      <c r="F108" s="240">
        <f>IF('Crisis Indicator Data'!F105="x","x",IF(LOG('Crisis Indicator Data'!F105)&lt;F$4,0,IF(LOG('Crisis Indicator Data'!F105)&gt;F$3,5,ROUND(5-(F$3-LOG('Crisis Indicator Data'!F105))/(F$3-F$4)*5,1))))</f>
        <v>3.2</v>
      </c>
      <c r="G108" s="144">
        <f>IF('Crisis Indicator Data'!F105="x","x",IF(B108="Regional crisis",('Crisis Indicator Data'!F105/VLOOKUP('Impact of the crisis'!$C108,'Regional Crises'!$B$1:$R$66,4,FALSE)),'Crisis Indicator Data'!F105/VLOOKUP('Impact of the crisis'!$E108,'Country Indicator Data'!$B$4:$P$194,15,FALSE)))</f>
        <v>3.3442760942760941E-2</v>
      </c>
      <c r="H108" s="234">
        <f t="shared" si="39"/>
        <v>0.1</v>
      </c>
      <c r="I108" s="234">
        <f t="shared" si="40"/>
        <v>1.6500000000000001</v>
      </c>
      <c r="J108" s="234">
        <f>IF('Crisis Indicator Data'!G105="x","x",IF(LOG('Crisis Indicator Data'!G105)&lt;J$4,0,IF(LOG('Crisis Indicator Data'!G105)&gt;J$3,5,ROUND(5-(J$3-LOG('Crisis Indicator Data'!G105))/(J$3-J$4)*5,1))))</f>
        <v>0.9</v>
      </c>
      <c r="K108" s="144">
        <f>IF('Crisis Indicator Data'!G105="x","x",IF(B108="Regional crisis",('Crisis Indicator Data'!G105/VLOOKUP('Impact of the crisis'!$C108,'Regional Crises'!$B$1:$R$66,5,FALSE)),'Crisis Indicator Data'!G105/VLOOKUP('Impact of the crisis'!$E108,'Country Indicator Data'!$B$4:$P$194,14,FALSE)))</f>
        <v>3.9633620689655175E-2</v>
      </c>
      <c r="L108" s="234">
        <f t="shared" si="41"/>
        <v>0.1</v>
      </c>
      <c r="M108" s="234">
        <f t="shared" si="42"/>
        <v>0.5</v>
      </c>
      <c r="N108" s="234">
        <f t="shared" si="43"/>
        <v>1.1000000000000001</v>
      </c>
      <c r="O108" s="234">
        <f>IF('Crisis Indicator Data'!H105="x","x",IF('Crisis Indicator Data'!H105=0,0,IF(LOG('Crisis Indicator Data'!H105)&lt;O$4,0,IF(LOG('Crisis Indicator Data'!H105)&gt;O$3,5,ROUND(5-(O$3-LOG('Crisis Indicator Data'!H105))/(O$3-O$4)*5,1)))))</f>
        <v>2.9</v>
      </c>
      <c r="P108" s="143">
        <f>IF('Crisis Indicator Data'!H105="x","x",'Crisis Indicator Data'!H105/'Crisis Indicator Data'!G105)</f>
        <v>1</v>
      </c>
      <c r="Q108" s="234">
        <f t="shared" si="44"/>
        <v>5</v>
      </c>
      <c r="R108" s="234">
        <f t="shared" si="45"/>
        <v>3.95</v>
      </c>
      <c r="S108" s="234">
        <f>IF('Crisis Indicator Data'!I105="x","x",IF('Crisis Indicator Data'!I105=0,0,IF(LOG('Crisis Indicator Data'!I105)&lt;S$4,0,IF(LOG('Crisis Indicator Data'!I105)&gt;S$3,5,ROUND(5-(S$3-LOG('Crisis Indicator Data'!I105))/(S$3-S$4)*5,1)))))</f>
        <v>3.2</v>
      </c>
      <c r="T108" s="143">
        <f>IF('Crisis Indicator Data'!H105="x","x",IF('Crisis Indicator Data'!I105="x","x",'Crisis Indicator Data'!I105/'Crisis Indicator Data'!H105))</f>
        <v>9.1897770527460579E-2</v>
      </c>
      <c r="U108" s="234">
        <f t="shared" si="46"/>
        <v>3.1</v>
      </c>
      <c r="V108" s="234">
        <f t="shared" si="47"/>
        <v>3.2</v>
      </c>
      <c r="W108" s="234">
        <f>IF('Crisis Indicator Data'!L105="x","x",IF('Crisis Indicator Data'!L105=0,0,IF(LOG('Crisis Indicator Data'!L105)&lt;W$4,0,IF(LOG('Crisis Indicator Data'!L105)&gt;W$3,5,ROUND(5-(W$3-LOG('Crisis Indicator Data'!L105))/(W$3-W$4)*5,1)))))</f>
        <v>4.0999999999999996</v>
      </c>
      <c r="X108" s="241">
        <f>IF(OR('Crisis Indicator Data'!L105="x",'Crisis Indicator Data'!H105="x"),"x",'Crisis Indicator Data'!L105/'Crisis Indicator Data'!H105)</f>
        <v>3.8172920065252853E-4</v>
      </c>
      <c r="Y108" s="234">
        <f t="shared" si="48"/>
        <v>5</v>
      </c>
      <c r="Z108" s="234">
        <f t="shared" si="49"/>
        <v>4.5999999999999996</v>
      </c>
      <c r="AA108" s="234">
        <f t="shared" si="50"/>
        <v>4</v>
      </c>
      <c r="AB108" s="242">
        <f t="shared" si="51"/>
        <v>4</v>
      </c>
    </row>
    <row r="109" spans="1:28" s="210" customFormat="1" x14ac:dyDescent="0.35">
      <c r="A109" s="148" t="str">
        <f>'Crisis Indicator Data'!A106</f>
        <v>Drought in Senegal</v>
      </c>
      <c r="B109" s="149" t="str">
        <f>'Crisis Indicator Data'!B106</f>
        <v>Drought</v>
      </c>
      <c r="C109" s="149" t="str">
        <f>'Crisis Indicator Data'!C106</f>
        <v>SEN002</v>
      </c>
      <c r="D109" s="149" t="str">
        <f>'Crisis Indicator Data'!D106</f>
        <v>Senegal</v>
      </c>
      <c r="E109" s="150" t="str">
        <f>'Crisis Indicator Data'!E106</f>
        <v>SEN</v>
      </c>
      <c r="F109" s="240">
        <f>IF('Crisis Indicator Data'!F106="x","x",IF(LOG('Crisis Indicator Data'!F106)&lt;F$4,0,IF(LOG('Crisis Indicator Data'!F106)&gt;F$3,5,ROUND(5-(F$3-LOG('Crisis Indicator Data'!F106))/(F$3-F$4)*5,1))))</f>
        <v>3.8</v>
      </c>
      <c r="G109" s="144">
        <f>IF('Crisis Indicator Data'!F106="x","x",IF(B109="Regional crisis",('Crisis Indicator Data'!F106/VLOOKUP('Impact of the crisis'!$C109,'Regional Crises'!$B$1:$R$66,4,FALSE)),'Crisis Indicator Data'!F106/VLOOKUP('Impact of the crisis'!$E109,'Country Indicator Data'!$B$4:$P$194,15,FALSE)))</f>
        <v>1</v>
      </c>
      <c r="H109" s="234">
        <f t="shared" si="39"/>
        <v>5</v>
      </c>
      <c r="I109" s="234">
        <f t="shared" si="40"/>
        <v>4.4000000000000004</v>
      </c>
      <c r="J109" s="234">
        <f>IF('Crisis Indicator Data'!G106="x","x",IF(LOG('Crisis Indicator Data'!G106)&lt;J$4,0,IF(LOG('Crisis Indicator Data'!G106)&gt;J$3,5,ROUND(5-(J$3-LOG('Crisis Indicator Data'!G106))/(J$3-J$4)*5,1))))</f>
        <v>4.0999999999999996</v>
      </c>
      <c r="K109" s="144">
        <f>IF('Crisis Indicator Data'!G106="x","x",IF(B109="Regional crisis",('Crisis Indicator Data'!G106/VLOOKUP('Impact of the crisis'!$C109,'Regional Crises'!$B$1:$R$66,5,FALSE)),'Crisis Indicator Data'!G106/VLOOKUP('Impact of the crisis'!$E109,'Country Indicator Data'!$B$4:$P$194,14,FALSE)))</f>
        <v>1</v>
      </c>
      <c r="L109" s="234">
        <f t="shared" si="41"/>
        <v>5</v>
      </c>
      <c r="M109" s="234">
        <f t="shared" si="42"/>
        <v>4.55</v>
      </c>
      <c r="N109" s="234">
        <f t="shared" si="43"/>
        <v>4.5</v>
      </c>
      <c r="O109" s="234">
        <f>IF('Crisis Indicator Data'!H106="x","x",IF('Crisis Indicator Data'!H106=0,0,IF(LOG('Crisis Indicator Data'!H106)&lt;O$4,0,IF(LOG('Crisis Indicator Data'!H106)&gt;O$3,5,ROUND(5-(O$3-LOG('Crisis Indicator Data'!H106))/(O$3-O$4)*5,1)))))</f>
        <v>3.3</v>
      </c>
      <c r="P109" s="143">
        <f>IF('Crisis Indicator Data'!H106="x","x",'Crisis Indicator Data'!H106/'Crisis Indicator Data'!G106)</f>
        <v>0.19079537973547189</v>
      </c>
      <c r="Q109" s="234">
        <f t="shared" si="44"/>
        <v>0.9</v>
      </c>
      <c r="R109" s="234">
        <f t="shared" si="45"/>
        <v>2.1</v>
      </c>
      <c r="S109" s="234" t="str">
        <f>IF('Crisis Indicator Data'!I106="x","x",IF('Crisis Indicator Data'!I106=0,0,IF(LOG('Crisis Indicator Data'!I106)&lt;S$4,0,IF(LOG('Crisis Indicator Data'!I106)&gt;S$3,5,ROUND(5-(S$3-LOG('Crisis Indicator Data'!I106))/(S$3-S$4)*5,1)))))</f>
        <v>x</v>
      </c>
      <c r="T109" s="143" t="str">
        <f>IF('Crisis Indicator Data'!H106="x","x",IF('Crisis Indicator Data'!I106="x","x",'Crisis Indicator Data'!I106/'Crisis Indicator Data'!H106))</f>
        <v>x</v>
      </c>
      <c r="U109" s="234" t="str">
        <f t="shared" si="46"/>
        <v>x</v>
      </c>
      <c r="V109" s="234" t="str">
        <f t="shared" si="47"/>
        <v>x</v>
      </c>
      <c r="W109" s="234">
        <f>IF('Crisis Indicator Data'!L106="x","x",IF('Crisis Indicator Data'!L106=0,0,IF(LOG('Crisis Indicator Data'!L106)&lt;W$4,0,IF(LOG('Crisis Indicator Data'!L106)&gt;W$3,5,ROUND(5-(W$3-LOG('Crisis Indicator Data'!L106))/(W$3-W$4)*5,1)))))</f>
        <v>0</v>
      </c>
      <c r="X109" s="241">
        <f>IF(OR('Crisis Indicator Data'!L106="x",'Crisis Indicator Data'!H106="x"),"x",'Crisis Indicator Data'!L106/'Crisis Indicator Data'!H106)</f>
        <v>0</v>
      </c>
      <c r="Y109" s="234">
        <f t="shared" si="48"/>
        <v>0</v>
      </c>
      <c r="Z109" s="234">
        <f t="shared" si="49"/>
        <v>0</v>
      </c>
      <c r="AA109" s="234">
        <f t="shared" si="50"/>
        <v>0</v>
      </c>
      <c r="AB109" s="242">
        <f t="shared" si="51"/>
        <v>1.2</v>
      </c>
    </row>
    <row r="110" spans="1:28" s="210" customFormat="1" x14ac:dyDescent="0.35">
      <c r="A110" s="148" t="str">
        <f>'Crisis Indicator Data'!A107</f>
        <v>Complex crisis in El Salvador</v>
      </c>
      <c r="B110" s="149" t="str">
        <f>'Crisis Indicator Data'!B107</f>
        <v>Complex crisis</v>
      </c>
      <c r="C110" s="149" t="str">
        <f>'Crisis Indicator Data'!C107</f>
        <v>SLV001</v>
      </c>
      <c r="D110" s="149" t="str">
        <f>'Crisis Indicator Data'!D107</f>
        <v>El Salvador</v>
      </c>
      <c r="E110" s="150" t="str">
        <f>'Crisis Indicator Data'!E107</f>
        <v>SLV</v>
      </c>
      <c r="F110" s="240">
        <f>IF('Crisis Indicator Data'!F107="x","x",IF(LOG('Crisis Indicator Data'!F107)&lt;F$4,0,IF(LOG('Crisis Indicator Data'!F107)&gt;F$3,5,ROUND(5-(F$3-LOG('Crisis Indicator Data'!F107))/(F$3-F$4)*5,1))))</f>
        <v>2.2000000000000002</v>
      </c>
      <c r="G110" s="144">
        <f>IF('Crisis Indicator Data'!F107="x","x",IF(B110="Regional crisis",('Crisis Indicator Data'!F107/VLOOKUP('Impact of the crisis'!$C110,'Regional Crises'!$B$1:$R$66,4,FALSE)),'Crisis Indicator Data'!F107/VLOOKUP('Impact of the crisis'!$E110,'Country Indicator Data'!$B$4:$P$194,15,FALSE)))</f>
        <v>1</v>
      </c>
      <c r="H110" s="234">
        <f t="shared" si="39"/>
        <v>5</v>
      </c>
      <c r="I110" s="234">
        <f t="shared" si="40"/>
        <v>3.6</v>
      </c>
      <c r="J110" s="234">
        <f>IF('Crisis Indicator Data'!G107="x","x",IF(LOG('Crisis Indicator Data'!G107)&lt;J$4,0,IF(LOG('Crisis Indicator Data'!G107)&gt;J$3,5,ROUND(5-(J$3-LOG('Crisis Indicator Data'!G107))/(J$3-J$4)*5,1))))</f>
        <v>2.8</v>
      </c>
      <c r="K110" s="144">
        <f>IF('Crisis Indicator Data'!G107="x","x",IF(B110="Regional crisis",('Crisis Indicator Data'!G107/VLOOKUP('Impact of the crisis'!$C110,'Regional Crises'!$B$1:$R$66,5,FALSE)),'Crisis Indicator Data'!G107/VLOOKUP('Impact of the crisis'!$E110,'Country Indicator Data'!$B$4:$P$194,14,FALSE)))</f>
        <v>1</v>
      </c>
      <c r="L110" s="234">
        <f t="shared" si="41"/>
        <v>5</v>
      </c>
      <c r="M110" s="234">
        <f t="shared" si="42"/>
        <v>3.9</v>
      </c>
      <c r="N110" s="234">
        <f t="shared" si="43"/>
        <v>3.8</v>
      </c>
      <c r="O110" s="234">
        <f>IF('Crisis Indicator Data'!H107="x","x",IF('Crisis Indicator Data'!H107=0,0,IF(LOG('Crisis Indicator Data'!H107)&lt;O$4,0,IF(LOG('Crisis Indicator Data'!H107)&gt;O$3,5,ROUND(5-(O$3-LOG('Crisis Indicator Data'!H107))/(O$3-O$4)*5,1)))))</f>
        <v>2.7</v>
      </c>
      <c r="P110" s="143">
        <f>IF('Crisis Indicator Data'!H107="x","x",'Crisis Indicator Data'!H107/'Crisis Indicator Data'!G107)</f>
        <v>0.20895522388059701</v>
      </c>
      <c r="Q110" s="234">
        <f t="shared" si="44"/>
        <v>1</v>
      </c>
      <c r="R110" s="234">
        <f t="shared" si="45"/>
        <v>1.85</v>
      </c>
      <c r="S110" s="234">
        <f>IF('Crisis Indicator Data'!I107="x","x",IF('Crisis Indicator Data'!I107=0,0,IF(LOG('Crisis Indicator Data'!I107)&lt;S$4,0,IF(LOG('Crisis Indicator Data'!I107)&gt;S$3,5,ROUND(5-(S$3-LOG('Crisis Indicator Data'!I107))/(S$3-S$4)*5,1)))))</f>
        <v>3.8</v>
      </c>
      <c r="T110" s="143">
        <f>IF('Crisis Indicator Data'!H107="x","x",IF('Crisis Indicator Data'!I107="x","x",'Crisis Indicator Data'!I107/'Crisis Indicator Data'!H107))</f>
        <v>0.32428571428571429</v>
      </c>
      <c r="U110" s="234">
        <f t="shared" si="46"/>
        <v>5</v>
      </c>
      <c r="V110" s="234">
        <f t="shared" si="47"/>
        <v>4.4000000000000004</v>
      </c>
      <c r="W110" s="234">
        <f>IF('Crisis Indicator Data'!L107="x","x",IF('Crisis Indicator Data'!L107=0,0,IF(LOG('Crisis Indicator Data'!L107)&lt;W$4,0,IF(LOG('Crisis Indicator Data'!L107)&gt;W$3,5,ROUND(5-(W$3-LOG('Crisis Indicator Data'!L107))/(W$3-W$4)*5,1)))))</f>
        <v>4.0999999999999996</v>
      </c>
      <c r="X110" s="241">
        <f>IF(OR('Crisis Indicator Data'!L107="x",'Crisis Indicator Data'!H107="x"),"x",'Crisis Indicator Data'!L107/'Crisis Indicator Data'!H107)</f>
        <v>5.2571428571428571E-4</v>
      </c>
      <c r="Y110" s="234">
        <f t="shared" si="48"/>
        <v>5</v>
      </c>
      <c r="Z110" s="234">
        <f t="shared" si="49"/>
        <v>4.5999999999999996</v>
      </c>
      <c r="AA110" s="234">
        <f t="shared" si="50"/>
        <v>4.5</v>
      </c>
      <c r="AB110" s="242">
        <f t="shared" si="51"/>
        <v>3.5</v>
      </c>
    </row>
    <row r="111" spans="1:28" s="210" customFormat="1" x14ac:dyDescent="0.35">
      <c r="A111" s="148" t="str">
        <f>'Crisis Indicator Data'!A108</f>
        <v>Complex crisis in Somalia</v>
      </c>
      <c r="B111" s="149" t="str">
        <f>'Crisis Indicator Data'!B108</f>
        <v>Complex crisis</v>
      </c>
      <c r="C111" s="149" t="str">
        <f>'Crisis Indicator Data'!C108</f>
        <v>SOM001</v>
      </c>
      <c r="D111" s="149" t="str">
        <f>'Crisis Indicator Data'!D108</f>
        <v>Somalia</v>
      </c>
      <c r="E111" s="150" t="str">
        <f>'Crisis Indicator Data'!E108</f>
        <v>SOM</v>
      </c>
      <c r="F111" s="240">
        <f>IF('Crisis Indicator Data'!F108="x","x",IF(LOG('Crisis Indicator Data'!F108)&lt;F$4,0,IF(LOG('Crisis Indicator Data'!F108)&gt;F$3,5,ROUND(5-(F$3-LOG('Crisis Indicator Data'!F108))/(F$3-F$4)*5,1))))</f>
        <v>4.7</v>
      </c>
      <c r="G111" s="144">
        <f>IF('Crisis Indicator Data'!F108="x","x",IF(B111="Regional crisis",('Crisis Indicator Data'!F108/VLOOKUP('Impact of the crisis'!$C111,'Regional Crises'!$B$1:$R$66,4,FALSE)),'Crisis Indicator Data'!F108/VLOOKUP('Impact of the crisis'!$E111,'Country Indicator Data'!$B$4:$P$194,15,FALSE)))</f>
        <v>1</v>
      </c>
      <c r="H111" s="234">
        <f t="shared" si="39"/>
        <v>5</v>
      </c>
      <c r="I111" s="234">
        <f t="shared" si="40"/>
        <v>4.8499999999999996</v>
      </c>
      <c r="J111" s="234">
        <f>IF('Crisis Indicator Data'!G108="x","x",IF(LOG('Crisis Indicator Data'!G108)&lt;J$4,0,IF(LOG('Crisis Indicator Data'!G108)&gt;J$3,5,ROUND(5-(J$3-LOG('Crisis Indicator Data'!G108))/(J$3-J$4)*5,1))))</f>
        <v>3.6</v>
      </c>
      <c r="K111" s="144">
        <f>IF('Crisis Indicator Data'!G108="x","x",IF(B111="Regional crisis",('Crisis Indicator Data'!G108/VLOOKUP('Impact of the crisis'!$C111,'Regional Crises'!$B$1:$R$66,5,FALSE)),'Crisis Indicator Data'!G108/VLOOKUP('Impact of the crisis'!$E111,'Country Indicator Data'!$B$4:$P$194,14,FALSE)))</f>
        <v>1</v>
      </c>
      <c r="L111" s="234">
        <f t="shared" si="41"/>
        <v>5</v>
      </c>
      <c r="M111" s="234">
        <f t="shared" si="42"/>
        <v>4.3</v>
      </c>
      <c r="N111" s="234">
        <f t="shared" si="43"/>
        <v>4.5999999999999996</v>
      </c>
      <c r="O111" s="234">
        <f>IF('Crisis Indicator Data'!H108="x","x",IF('Crisis Indicator Data'!H108=0,0,IF(LOG('Crisis Indicator Data'!H108)&lt;O$4,0,IF(LOG('Crisis Indicator Data'!H108)&gt;O$3,5,ROUND(5-(O$3-LOG('Crisis Indicator Data'!H108))/(O$3-O$4)*5,1)))))</f>
        <v>4.3</v>
      </c>
      <c r="P111" s="143">
        <f>IF('Crisis Indicator Data'!H108="x","x",'Crisis Indicator Data'!H108/'Crisis Indicator Data'!G108)</f>
        <v>1</v>
      </c>
      <c r="Q111" s="234">
        <f t="shared" si="44"/>
        <v>5</v>
      </c>
      <c r="R111" s="234">
        <f t="shared" si="45"/>
        <v>4.6500000000000004</v>
      </c>
      <c r="S111" s="234">
        <f>IF('Crisis Indicator Data'!I108="x","x",IF('Crisis Indicator Data'!I108=0,0,IF(LOG('Crisis Indicator Data'!I108)&lt;S$4,0,IF(LOG('Crisis Indicator Data'!I108)&gt;S$3,5,ROUND(5-(S$3-LOG('Crisis Indicator Data'!I108))/(S$3-S$4)*5,1)))))</f>
        <v>5</v>
      </c>
      <c r="T111" s="143">
        <f>IF('Crisis Indicator Data'!H108="x","x",IF('Crisis Indicator Data'!I108="x","x",'Crisis Indicator Data'!I108/'Crisis Indicator Data'!H108))</f>
        <v>0.34772357723577235</v>
      </c>
      <c r="U111" s="234">
        <f t="shared" si="46"/>
        <v>5</v>
      </c>
      <c r="V111" s="234">
        <f t="shared" si="47"/>
        <v>5</v>
      </c>
      <c r="W111" s="234">
        <f>IF('Crisis Indicator Data'!L108="x","x",IF('Crisis Indicator Data'!L108=0,0,IF(LOG('Crisis Indicator Data'!L108)&lt;W$4,0,IF(LOG('Crisis Indicator Data'!L108)&gt;W$3,5,ROUND(5-(W$3-LOG('Crisis Indicator Data'!L108))/(W$3-W$4)*5,1)))))</f>
        <v>4.5</v>
      </c>
      <c r="X111" s="241">
        <f>IF(OR('Crisis Indicator Data'!L108="x",'Crisis Indicator Data'!H108="x"),"x",'Crisis Indicator Data'!L108/'Crisis Indicator Data'!H108)</f>
        <v>1.2121951219512195E-4</v>
      </c>
      <c r="Y111" s="234">
        <f t="shared" si="48"/>
        <v>5</v>
      </c>
      <c r="Z111" s="234">
        <f t="shared" si="49"/>
        <v>4.8</v>
      </c>
      <c r="AA111" s="234">
        <f t="shared" si="50"/>
        <v>4.9000000000000004</v>
      </c>
      <c r="AB111" s="242">
        <f t="shared" si="51"/>
        <v>4.8</v>
      </c>
    </row>
    <row r="112" spans="1:28" s="210" customFormat="1" x14ac:dyDescent="0.35">
      <c r="A112" s="148" t="str">
        <f>'Crisis Indicator Data'!A109</f>
        <v>Mixed Migration Flows in Somalia</v>
      </c>
      <c r="B112" s="149" t="str">
        <f>'Crisis Indicator Data'!B109</f>
        <v>International displacement</v>
      </c>
      <c r="C112" s="149" t="str">
        <f>'Crisis Indicator Data'!C109</f>
        <v>SOM002</v>
      </c>
      <c r="D112" s="149" t="str">
        <f>'Crisis Indicator Data'!D109</f>
        <v>Somalia</v>
      </c>
      <c r="E112" s="150" t="str">
        <f>'Crisis Indicator Data'!E109</f>
        <v>SOM</v>
      </c>
      <c r="F112" s="240">
        <f>IF('Crisis Indicator Data'!F109="x","x",IF(LOG('Crisis Indicator Data'!F109)&lt;F$4,0,IF(LOG('Crisis Indicator Data'!F109)&gt;F$3,5,ROUND(5-(F$3-LOG('Crisis Indicator Data'!F109))/(F$3-F$4)*5,1))))</f>
        <v>2.4</v>
      </c>
      <c r="G112" s="144">
        <f>IF('Crisis Indicator Data'!F109="x","x",IF(B112="Regional crisis",('Crisis Indicator Data'!F109/VLOOKUP('Impact of the crisis'!$C112,'Regional Crises'!$B$1:$R$66,4,FALSE)),'Crisis Indicator Data'!F109/VLOOKUP('Impact of the crisis'!$E112,'Country Indicator Data'!$B$4:$P$194,15,FALSE)))</f>
        <v>4.5965505148723183E-2</v>
      </c>
      <c r="H112" s="234">
        <f t="shared" si="39"/>
        <v>0.1</v>
      </c>
      <c r="I112" s="234">
        <f t="shared" si="40"/>
        <v>1.25</v>
      </c>
      <c r="J112" s="234">
        <f>IF('Crisis Indicator Data'!G109="x","x",IF(LOG('Crisis Indicator Data'!G109)&lt;J$4,0,IF(LOG('Crisis Indicator Data'!G109)&gt;J$3,5,ROUND(5-(J$3-LOG('Crisis Indicator Data'!G109))/(J$3-J$4)*5,1))))</f>
        <v>0.4</v>
      </c>
      <c r="K112" s="144">
        <f>IF('Crisis Indicator Data'!G109="x","x",IF(B112="Regional crisis",('Crisis Indicator Data'!G109/VLOOKUP('Impact of the crisis'!$C112,'Regional Crises'!$B$1:$R$66,5,FALSE)),'Crisis Indicator Data'!G109/VLOOKUP('Impact of the crisis'!$E112,'Country Indicator Data'!$B$4:$P$194,14,FALSE)))</f>
        <v>0.10747967479674797</v>
      </c>
      <c r="L112" s="234">
        <f t="shared" si="41"/>
        <v>0.5</v>
      </c>
      <c r="M112" s="234">
        <f t="shared" si="42"/>
        <v>0.45</v>
      </c>
      <c r="N112" s="234">
        <f t="shared" si="43"/>
        <v>0.9</v>
      </c>
      <c r="O112" s="234">
        <f>IF('Crisis Indicator Data'!H109="x","x",IF('Crisis Indicator Data'!H109=0,0,IF(LOG('Crisis Indicator Data'!H109)&lt;O$4,0,IF(LOG('Crisis Indicator Data'!H109)&gt;O$3,5,ROUND(5-(O$3-LOG('Crisis Indicator Data'!H109))/(O$3-O$4)*5,1)))))</f>
        <v>0</v>
      </c>
      <c r="P112" s="143">
        <f>IF('Crisis Indicator Data'!H109="x","x",'Crisis Indicator Data'!H109/'Crisis Indicator Data'!G109)</f>
        <v>1.8910741301059002E-2</v>
      </c>
      <c r="Q112" s="234">
        <f t="shared" si="44"/>
        <v>0</v>
      </c>
      <c r="R112" s="234">
        <f t="shared" si="45"/>
        <v>0</v>
      </c>
      <c r="S112" s="234">
        <f>IF('Crisis Indicator Data'!I109="x","x",IF('Crisis Indicator Data'!I109=0,0,IF(LOG('Crisis Indicator Data'!I109)&lt;S$4,0,IF(LOG('Crisis Indicator Data'!I109)&gt;S$3,5,ROUND(5-(S$3-LOG('Crisis Indicator Data'!I109))/(S$3-S$4)*5,1)))))</f>
        <v>2</v>
      </c>
      <c r="T112" s="143">
        <f>IF('Crisis Indicator Data'!H109="x","x",IF('Crisis Indicator Data'!I109="x","x",'Crisis Indicator Data'!I109/'Crisis Indicator Data'!H109))</f>
        <v>1</v>
      </c>
      <c r="U112" s="234">
        <f t="shared" si="46"/>
        <v>5</v>
      </c>
      <c r="V112" s="234">
        <f t="shared" si="47"/>
        <v>3.5</v>
      </c>
      <c r="W112" s="234">
        <f>IF('Crisis Indicator Data'!L109="x","x",IF('Crisis Indicator Data'!L109=0,0,IF(LOG('Crisis Indicator Data'!L109)&lt;W$4,0,IF(LOG('Crisis Indicator Data'!L109)&gt;W$3,5,ROUND(5-(W$3-LOG('Crisis Indicator Data'!L109))/(W$3-W$4)*5,1)))))</f>
        <v>2.8</v>
      </c>
      <c r="X112" s="241">
        <f>IF(OR('Crisis Indicator Data'!L109="x",'Crisis Indicator Data'!H109="x"),"x",'Crisis Indicator Data'!L109/'Crisis Indicator Data'!H109)</f>
        <v>3.64E-3</v>
      </c>
      <c r="Y112" s="234">
        <f t="shared" si="48"/>
        <v>5</v>
      </c>
      <c r="Z112" s="234">
        <f t="shared" si="49"/>
        <v>3.9</v>
      </c>
      <c r="AA112" s="234">
        <f t="shared" si="50"/>
        <v>3.7</v>
      </c>
      <c r="AB112" s="242">
        <f t="shared" si="51"/>
        <v>2.2999999999999998</v>
      </c>
    </row>
    <row r="113" spans="1:28" s="210" customFormat="1" x14ac:dyDescent="0.35">
      <c r="A113" s="148" t="str">
        <f>'Crisis Indicator Data'!A110</f>
        <v>Floods in Somalia</v>
      </c>
      <c r="B113" s="149" t="str">
        <f>'Crisis Indicator Data'!B110</f>
        <v>Flood</v>
      </c>
      <c r="C113" s="149" t="str">
        <f>'Crisis Indicator Data'!C110</f>
        <v>SOM004</v>
      </c>
      <c r="D113" s="149" t="str">
        <f>'Crisis Indicator Data'!D110</f>
        <v>Somalia</v>
      </c>
      <c r="E113" s="150" t="str">
        <f>'Crisis Indicator Data'!E110</f>
        <v>SOM</v>
      </c>
      <c r="F113" s="240">
        <f>IF('Crisis Indicator Data'!F110="x","x",IF(LOG('Crisis Indicator Data'!F110)&lt;F$4,0,IF(LOG('Crisis Indicator Data'!F110)&gt;F$3,5,ROUND(5-(F$3-LOG('Crisis Indicator Data'!F110))/(F$3-F$4)*5,1))))</f>
        <v>3.7</v>
      </c>
      <c r="G113" s="144">
        <f>IF('Crisis Indicator Data'!F110="x","x",IF(B113="Regional crisis",('Crisis Indicator Data'!F110/VLOOKUP('Impact of the crisis'!$C113,'Regional Crises'!$B$1:$R$66,4,FALSE)),'Crisis Indicator Data'!F110/VLOOKUP('Impact of the crisis'!$E113,'Country Indicator Data'!$B$4:$P$194,15,FALSE)))</f>
        <v>0.27896037236586219</v>
      </c>
      <c r="H113" s="234">
        <f t="shared" si="39"/>
        <v>1.3</v>
      </c>
      <c r="I113" s="234">
        <f t="shared" si="40"/>
        <v>2.5</v>
      </c>
      <c r="J113" s="234">
        <f>IF('Crisis Indicator Data'!G110="x","x",IF(LOG('Crisis Indicator Data'!G110)&lt;J$4,0,IF(LOG('Crisis Indicator Data'!G110)&gt;J$3,5,ROUND(5-(J$3-LOG('Crisis Indicator Data'!G110))/(J$3-J$4)*5,1))))</f>
        <v>1.6</v>
      </c>
      <c r="K113" s="144">
        <f>IF('Crisis Indicator Data'!G110="x","x",IF(B113="Regional crisis",('Crisis Indicator Data'!G110/VLOOKUP('Impact of the crisis'!$C113,'Regional Crises'!$B$1:$R$66,5,FALSE)),'Crisis Indicator Data'!G110/VLOOKUP('Impact of the crisis'!$E113,'Country Indicator Data'!$B$4:$P$194,14,FALSE)))</f>
        <v>0.24788617886178863</v>
      </c>
      <c r="L113" s="234">
        <f t="shared" si="41"/>
        <v>1.2</v>
      </c>
      <c r="M113" s="234">
        <f t="shared" si="42"/>
        <v>1.4</v>
      </c>
      <c r="N113" s="234">
        <f t="shared" si="43"/>
        <v>2</v>
      </c>
      <c r="O113" s="234">
        <f>IF('Crisis Indicator Data'!H110="x","x",IF('Crisis Indicator Data'!H110=0,0,IF(LOG('Crisis Indicator Data'!H110)&lt;O$4,0,IF(LOG('Crisis Indicator Data'!H110)&gt;O$3,5,ROUND(5-(O$3-LOG('Crisis Indicator Data'!H110))/(O$3-O$4)*5,1)))))</f>
        <v>1.8</v>
      </c>
      <c r="P113" s="143">
        <f>IF('Crisis Indicator Data'!H110="x","x",'Crisis Indicator Data'!H110/'Crisis Indicator Data'!G110)</f>
        <v>0.13119055428009183</v>
      </c>
      <c r="Q113" s="234">
        <f t="shared" si="44"/>
        <v>0.6</v>
      </c>
      <c r="R113" s="234">
        <f t="shared" si="45"/>
        <v>1.2</v>
      </c>
      <c r="S113" s="234">
        <f>IF('Crisis Indicator Data'!I110="x","x",IF('Crisis Indicator Data'!I110=0,0,IF(LOG('Crisis Indicator Data'!I110)&lt;S$4,0,IF(LOG('Crisis Indicator Data'!I110)&gt;S$3,5,ROUND(5-(S$3-LOG('Crisis Indicator Data'!I110))/(S$3-S$4)*5,1)))))</f>
        <v>2.9</v>
      </c>
      <c r="T113" s="143">
        <f>IF('Crisis Indicator Data'!H110="x","x",IF('Crisis Indicator Data'!I110="x","x",'Crisis Indicator Data'!I110/'Crisis Indicator Data'!H110))</f>
        <v>0.2525</v>
      </c>
      <c r="U113" s="234">
        <f t="shared" si="46"/>
        <v>5</v>
      </c>
      <c r="V113" s="234">
        <f t="shared" si="47"/>
        <v>4</v>
      </c>
      <c r="W113" s="234">
        <f>IF('Crisis Indicator Data'!L110="x","x",IF('Crisis Indicator Data'!L110=0,0,IF(LOG('Crisis Indicator Data'!L110)&lt;W$4,0,IF(LOG('Crisis Indicator Data'!L110)&gt;W$3,5,ROUND(5-(W$3-LOG('Crisis Indicator Data'!L110))/(W$3-W$4)*5,1)))))</f>
        <v>2.2000000000000002</v>
      </c>
      <c r="X113" s="241">
        <f>IF(OR('Crisis Indicator Data'!L110="x",'Crisis Indicator Data'!H110="x"),"x",'Crisis Indicator Data'!L110/'Crisis Indicator Data'!H110)</f>
        <v>8.7499999999999999E-5</v>
      </c>
      <c r="Y113" s="234">
        <f t="shared" si="48"/>
        <v>4.4000000000000004</v>
      </c>
      <c r="Z113" s="234">
        <f t="shared" si="49"/>
        <v>3.3</v>
      </c>
      <c r="AA113" s="234">
        <f t="shared" si="50"/>
        <v>3.7</v>
      </c>
      <c r="AB113" s="242">
        <f t="shared" si="51"/>
        <v>2.7</v>
      </c>
    </row>
    <row r="114" spans="1:28" s="210" customFormat="1" x14ac:dyDescent="0.35">
      <c r="A114" s="148" t="str">
        <f>'Crisis Indicator Data'!A111</f>
        <v>Complex crisis in South Sudan</v>
      </c>
      <c r="B114" s="149" t="str">
        <f>'Crisis Indicator Data'!B111</f>
        <v>Complex crisis</v>
      </c>
      <c r="C114" s="149" t="str">
        <f>'Crisis Indicator Data'!C111</f>
        <v>SSD001</v>
      </c>
      <c r="D114" s="149" t="str">
        <f>'Crisis Indicator Data'!D111</f>
        <v>South Sudan</v>
      </c>
      <c r="E114" s="150" t="str">
        <f>'Crisis Indicator Data'!E111</f>
        <v>SSD</v>
      </c>
      <c r="F114" s="240">
        <f>IF('Crisis Indicator Data'!F111="x","x",IF(LOG('Crisis Indicator Data'!F111)&lt;F$4,0,IF(LOG('Crisis Indicator Data'!F111)&gt;F$3,5,ROUND(5-(F$3-LOG('Crisis Indicator Data'!F111))/(F$3-F$4)*5,1))))</f>
        <v>4.7</v>
      </c>
      <c r="G114" s="144">
        <f>IF('Crisis Indicator Data'!F111="x","x",IF(B114="Regional crisis",('Crisis Indicator Data'!F111/VLOOKUP('Impact of the crisis'!$C114,'Regional Crises'!$B$1:$R$66,4,FALSE)),'Crisis Indicator Data'!F111/VLOOKUP('Impact of the crisis'!$E114,'Country Indicator Data'!$B$4:$P$194,15,FALSE)))</f>
        <v>0.99948939128923264</v>
      </c>
      <c r="H114" s="234">
        <f t="shared" si="39"/>
        <v>5</v>
      </c>
      <c r="I114" s="234">
        <f t="shared" si="40"/>
        <v>4.8499999999999996</v>
      </c>
      <c r="J114" s="234">
        <f>IF('Crisis Indicator Data'!G111="x","x",IF(LOG('Crisis Indicator Data'!G111)&lt;J$4,0,IF(LOG('Crisis Indicator Data'!G111)&gt;J$3,5,ROUND(5-(J$3-LOG('Crisis Indicator Data'!G111))/(J$3-J$4)*5,1))))</f>
        <v>3.6</v>
      </c>
      <c r="K114" s="144">
        <f>IF('Crisis Indicator Data'!G111="x","x",IF(B114="Regional crisis",('Crisis Indicator Data'!G111/VLOOKUP('Impact of the crisis'!$C114,'Regional Crises'!$B$1:$R$66,5,FALSE)),'Crisis Indicator Data'!G111/VLOOKUP('Impact of the crisis'!$E114,'Country Indicator Data'!$B$4:$P$194,14,FALSE)))</f>
        <v>1</v>
      </c>
      <c r="L114" s="234">
        <f t="shared" si="41"/>
        <v>5</v>
      </c>
      <c r="M114" s="234">
        <f t="shared" si="42"/>
        <v>4.3</v>
      </c>
      <c r="N114" s="234">
        <f t="shared" si="43"/>
        <v>4.5999999999999996</v>
      </c>
      <c r="O114" s="234">
        <f>IF('Crisis Indicator Data'!H111="x","x",IF('Crisis Indicator Data'!H111=0,0,IF(LOG('Crisis Indicator Data'!H111)&lt;O$4,0,IF(LOG('Crisis Indicator Data'!H111)&gt;O$3,5,ROUND(5-(O$3-LOG('Crisis Indicator Data'!H111))/(O$3-O$4)*5,1)))))</f>
        <v>4.3</v>
      </c>
      <c r="P114" s="143">
        <f>IF('Crisis Indicator Data'!H111="x","x",'Crisis Indicator Data'!H111/'Crisis Indicator Data'!G111)</f>
        <v>1</v>
      </c>
      <c r="Q114" s="234">
        <f t="shared" si="44"/>
        <v>5</v>
      </c>
      <c r="R114" s="234">
        <f t="shared" si="45"/>
        <v>4.6500000000000004</v>
      </c>
      <c r="S114" s="234">
        <f>IF('Crisis Indicator Data'!I111="x","x",IF('Crisis Indicator Data'!I111=0,0,IF(LOG('Crisis Indicator Data'!I111)&lt;S$4,0,IF(LOG('Crisis Indicator Data'!I111)&gt;S$3,5,ROUND(5-(S$3-LOG('Crisis Indicator Data'!I111))/(S$3-S$4)*5,1)))))</f>
        <v>5</v>
      </c>
      <c r="T114" s="143">
        <f>IF('Crisis Indicator Data'!H111="x","x",IF('Crisis Indicator Data'!I111="x","x",'Crisis Indicator Data'!I111/'Crisis Indicator Data'!H111))</f>
        <v>0.37971758664955069</v>
      </c>
      <c r="U114" s="234">
        <f t="shared" si="46"/>
        <v>5</v>
      </c>
      <c r="V114" s="234">
        <f t="shared" si="47"/>
        <v>5</v>
      </c>
      <c r="W114" s="234">
        <f>IF('Crisis Indicator Data'!L111="x","x",IF('Crisis Indicator Data'!L111=0,0,IF(LOG('Crisis Indicator Data'!L111)&lt;W$4,0,IF(LOG('Crisis Indicator Data'!L111)&gt;W$3,5,ROUND(5-(W$3-LOG('Crisis Indicator Data'!L111))/(W$3-W$4)*5,1)))))</f>
        <v>4.4000000000000004</v>
      </c>
      <c r="X114" s="241">
        <f>IF(OR('Crisis Indicator Data'!L111="x",'Crisis Indicator Data'!H111="x"),"x",'Crisis Indicator Data'!L111/'Crisis Indicator Data'!H111)</f>
        <v>9.6448438168592212E-5</v>
      </c>
      <c r="Y114" s="234">
        <f t="shared" si="48"/>
        <v>4.8</v>
      </c>
      <c r="Z114" s="234">
        <f t="shared" si="49"/>
        <v>4.5999999999999996</v>
      </c>
      <c r="AA114" s="234">
        <f t="shared" si="50"/>
        <v>4.8</v>
      </c>
      <c r="AB114" s="242">
        <f t="shared" si="51"/>
        <v>4.7</v>
      </c>
    </row>
    <row r="115" spans="1:28" s="210" customFormat="1" x14ac:dyDescent="0.35">
      <c r="A115" s="148" t="str">
        <f>'Crisis Indicator Data'!A112</f>
        <v>Food Security Crisis in Eswatini</v>
      </c>
      <c r="B115" s="149" t="str">
        <f>'Crisis Indicator Data'!B112</f>
        <v>Food Security</v>
      </c>
      <c r="C115" s="149" t="str">
        <f>'Crisis Indicator Data'!C112</f>
        <v>SWZ001</v>
      </c>
      <c r="D115" s="149" t="str">
        <f>'Crisis Indicator Data'!D112</f>
        <v>Eswatini</v>
      </c>
      <c r="E115" s="150" t="str">
        <f>'Crisis Indicator Data'!E112</f>
        <v>SWZ</v>
      </c>
      <c r="F115" s="240">
        <f>IF('Crisis Indicator Data'!F112="x","x",IF(LOG('Crisis Indicator Data'!F112)&lt;F$4,0,IF(LOG('Crisis Indicator Data'!F112)&gt;F$3,5,ROUND(5-(F$3-LOG('Crisis Indicator Data'!F112))/(F$3-F$4)*5,1))))</f>
        <v>2.1</v>
      </c>
      <c r="G115" s="144">
        <f>IF('Crisis Indicator Data'!F112="x","x",IF(B115="Regional crisis",('Crisis Indicator Data'!F112/VLOOKUP('Impact of the crisis'!$C115,'Regional Crises'!$B$1:$R$66,4,FALSE)),'Crisis Indicator Data'!F112/VLOOKUP('Impact of the crisis'!$E115,'Country Indicator Data'!$B$4:$P$194,15,FALSE)))</f>
        <v>1.0002325581395348</v>
      </c>
      <c r="H115" s="234">
        <f t="shared" si="39"/>
        <v>5</v>
      </c>
      <c r="I115" s="234">
        <f t="shared" si="40"/>
        <v>3.55</v>
      </c>
      <c r="J115" s="234">
        <f>IF('Crisis Indicator Data'!G112="x","x",IF(LOG('Crisis Indicator Data'!G112)&lt;J$4,0,IF(LOG('Crisis Indicator Data'!G112)&gt;J$3,5,ROUND(5-(J$3-LOG('Crisis Indicator Data'!G112))/(J$3-J$4)*5,1))))</f>
        <v>0.2</v>
      </c>
      <c r="K115" s="144">
        <f>IF('Crisis Indicator Data'!G112="x","x",IF(B115="Regional crisis",('Crisis Indicator Data'!G112/VLOOKUP('Impact of the crisis'!$C115,'Regional Crises'!$B$1:$R$66,5,FALSE)),'Crisis Indicator Data'!G112/VLOOKUP('Impact of the crisis'!$E115,'Country Indicator Data'!$B$4:$P$194,14,FALSE)))</f>
        <v>0.97413793103448276</v>
      </c>
      <c r="L115" s="234">
        <f t="shared" si="41"/>
        <v>4.9000000000000004</v>
      </c>
      <c r="M115" s="234">
        <f t="shared" si="42"/>
        <v>2.5500000000000003</v>
      </c>
      <c r="N115" s="234">
        <f t="shared" si="43"/>
        <v>3.1</v>
      </c>
      <c r="O115" s="234">
        <f>IF('Crisis Indicator Data'!H112="x","x",IF('Crisis Indicator Data'!H112=0,0,IF(LOG('Crisis Indicator Data'!H112)&lt;O$4,0,IF(LOG('Crisis Indicator Data'!H112)&gt;O$3,5,ROUND(5-(O$3-LOG('Crisis Indicator Data'!H112))/(O$3-O$4)*5,1)))))</f>
        <v>2.2999999999999998</v>
      </c>
      <c r="P115" s="143">
        <f>IF('Crisis Indicator Data'!H112="x","x",'Crisis Indicator Data'!H112/'Crisis Indicator Data'!G112)</f>
        <v>0.69115044247787616</v>
      </c>
      <c r="Q115" s="234">
        <f t="shared" si="44"/>
        <v>3.4</v>
      </c>
      <c r="R115" s="234">
        <f t="shared" si="45"/>
        <v>2.8499999999999996</v>
      </c>
      <c r="S115" s="234">
        <f>IF('Crisis Indicator Data'!I112="x","x",IF('Crisis Indicator Data'!I112=0,0,IF(LOG('Crisis Indicator Data'!I112)&lt;S$4,0,IF(LOG('Crisis Indicator Data'!I112)&gt;S$3,5,ROUND(5-(S$3-LOG('Crisis Indicator Data'!I112))/(S$3-S$4)*5,1)))))</f>
        <v>0</v>
      </c>
      <c r="T115" s="143">
        <f>IF('Crisis Indicator Data'!H112="x","x",IF('Crisis Indicator Data'!I112="x","x",'Crisis Indicator Data'!I112/'Crisis Indicator Data'!H112))</f>
        <v>0</v>
      </c>
      <c r="U115" s="234">
        <f t="shared" si="46"/>
        <v>0</v>
      </c>
      <c r="V115" s="234">
        <f t="shared" si="47"/>
        <v>0</v>
      </c>
      <c r="W115" s="234" t="str">
        <f>IF('Crisis Indicator Data'!L112="x","x",IF('Crisis Indicator Data'!L112=0,0,IF(LOG('Crisis Indicator Data'!L112)&lt;W$4,0,IF(LOG('Crisis Indicator Data'!L112)&gt;W$3,5,ROUND(5-(W$3-LOG('Crisis Indicator Data'!L112))/(W$3-W$4)*5,1)))))</f>
        <v>x</v>
      </c>
      <c r="X115" s="241" t="str">
        <f>IF(OR('Crisis Indicator Data'!L112="x",'Crisis Indicator Data'!H112="x"),"x",'Crisis Indicator Data'!L112/'Crisis Indicator Data'!H112)</f>
        <v>x</v>
      </c>
      <c r="Y115" s="234" t="str">
        <f t="shared" si="48"/>
        <v>x</v>
      </c>
      <c r="Z115" s="234" t="str">
        <f t="shared" si="49"/>
        <v>x</v>
      </c>
      <c r="AA115" s="234">
        <f t="shared" si="50"/>
        <v>0</v>
      </c>
      <c r="AB115" s="242">
        <f t="shared" si="51"/>
        <v>1.6</v>
      </c>
    </row>
    <row r="116" spans="1:28" s="210" customFormat="1" x14ac:dyDescent="0.35">
      <c r="A116" s="148" t="str">
        <f>'Crisis Indicator Data'!A113</f>
        <v>Syrian conflict</v>
      </c>
      <c r="B116" s="149" t="str">
        <f>'Crisis Indicator Data'!B113</f>
        <v>Complex crisis</v>
      </c>
      <c r="C116" s="149" t="str">
        <f>'Crisis Indicator Data'!C113</f>
        <v>SYR001</v>
      </c>
      <c r="D116" s="149" t="str">
        <f>'Crisis Indicator Data'!D113</f>
        <v>Syria</v>
      </c>
      <c r="E116" s="150" t="str">
        <f>'Crisis Indicator Data'!E113</f>
        <v>SYR</v>
      </c>
      <c r="F116" s="240">
        <f>IF('Crisis Indicator Data'!F113="x","x",IF(LOG('Crisis Indicator Data'!F113)&lt;F$4,0,IF(LOG('Crisis Indicator Data'!F113)&gt;F$3,5,ROUND(5-(F$3-LOG('Crisis Indicator Data'!F113))/(F$3-F$4)*5,1))))</f>
        <v>3.8</v>
      </c>
      <c r="G116" s="144">
        <f>IF('Crisis Indicator Data'!F113="x","x",IF(B116="Regional crisis",('Crisis Indicator Data'!F113/VLOOKUP('Impact of the crisis'!$C116,'Regional Crises'!$B$1:$R$66,4,FALSE)),'Crisis Indicator Data'!F113/VLOOKUP('Impact of the crisis'!$E116,'Country Indicator Data'!$B$4:$P$194,15,FALSE)))</f>
        <v>1.008440886565376</v>
      </c>
      <c r="H116" s="234">
        <f t="shared" si="39"/>
        <v>5</v>
      </c>
      <c r="I116" s="234">
        <f t="shared" si="40"/>
        <v>4.4000000000000004</v>
      </c>
      <c r="J116" s="234">
        <f>IF('Crisis Indicator Data'!G113="x","x",IF(LOG('Crisis Indicator Data'!G113)&lt;J$4,0,IF(LOG('Crisis Indicator Data'!G113)&gt;J$3,5,ROUND(5-(J$3-LOG('Crisis Indicator Data'!G113))/(J$3-J$4)*5,1))))</f>
        <v>4.0999999999999996</v>
      </c>
      <c r="K116" s="144">
        <f>IF('Crisis Indicator Data'!G113="x","x",IF(B116="Regional crisis",('Crisis Indicator Data'!G113/VLOOKUP('Impact of the crisis'!$C116,'Regional Crises'!$B$1:$R$66,5,FALSE)),'Crisis Indicator Data'!G113/VLOOKUP('Impact of the crisis'!$E116,'Country Indicator Data'!$B$4:$P$194,14,FALSE)))</f>
        <v>1</v>
      </c>
      <c r="L116" s="234">
        <f t="shared" si="41"/>
        <v>5</v>
      </c>
      <c r="M116" s="234">
        <f t="shared" si="42"/>
        <v>4.55</v>
      </c>
      <c r="N116" s="234">
        <f t="shared" si="43"/>
        <v>4.5</v>
      </c>
      <c r="O116" s="234">
        <f>IF('Crisis Indicator Data'!H113="x","x",IF('Crisis Indicator Data'!H113=0,0,IF(LOG('Crisis Indicator Data'!H113)&lt;O$4,0,IF(LOG('Crisis Indicator Data'!H113)&gt;O$3,5,ROUND(5-(O$3-LOG('Crisis Indicator Data'!H113))/(O$3-O$4)*5,1)))))</f>
        <v>4.5999999999999996</v>
      </c>
      <c r="P116" s="143">
        <f>IF('Crisis Indicator Data'!H113="x","x",'Crisis Indicator Data'!H113/'Crisis Indicator Data'!G113)</f>
        <v>1</v>
      </c>
      <c r="Q116" s="234">
        <f t="shared" si="44"/>
        <v>5</v>
      </c>
      <c r="R116" s="234">
        <f t="shared" si="45"/>
        <v>4.8</v>
      </c>
      <c r="S116" s="234">
        <f>IF('Crisis Indicator Data'!I113="x","x",IF('Crisis Indicator Data'!I113=0,0,IF(LOG('Crisis Indicator Data'!I113)&lt;S$4,0,IF(LOG('Crisis Indicator Data'!I113)&gt;S$3,5,ROUND(5-(S$3-LOG('Crisis Indicator Data'!I113))/(S$3-S$4)*5,1)))))</f>
        <v>5</v>
      </c>
      <c r="T116" s="143">
        <f>IF('Crisis Indicator Data'!H113="x","x",IF('Crisis Indicator Data'!I113="x","x",'Crisis Indicator Data'!I113/'Crisis Indicator Data'!H113))</f>
        <v>0.88622857142857148</v>
      </c>
      <c r="U116" s="234">
        <f t="shared" si="46"/>
        <v>5</v>
      </c>
      <c r="V116" s="234">
        <f t="shared" si="47"/>
        <v>5</v>
      </c>
      <c r="W116" s="234">
        <f>IF('Crisis Indicator Data'!L113="x","x",IF('Crisis Indicator Data'!L113=0,0,IF(LOG('Crisis Indicator Data'!L113)&lt;W$4,0,IF(LOG('Crisis Indicator Data'!L113)&gt;W$3,5,ROUND(5-(W$3-LOG('Crisis Indicator Data'!L113))/(W$3-W$4)*5,1)))))</f>
        <v>5</v>
      </c>
      <c r="X116" s="241">
        <f>IF(OR('Crisis Indicator Data'!L113="x",'Crisis Indicator Data'!H113="x"),"x",'Crisis Indicator Data'!L113/'Crisis Indicator Data'!H113)</f>
        <v>1.829142857142857E-4</v>
      </c>
      <c r="Y116" s="234">
        <f t="shared" si="48"/>
        <v>5</v>
      </c>
      <c r="Z116" s="234">
        <f t="shared" si="49"/>
        <v>5</v>
      </c>
      <c r="AA116" s="234">
        <f t="shared" si="50"/>
        <v>5</v>
      </c>
      <c r="AB116" s="242">
        <f t="shared" si="51"/>
        <v>4.9000000000000004</v>
      </c>
    </row>
    <row r="117" spans="1:28" s="210" customFormat="1" x14ac:dyDescent="0.35">
      <c r="A117" s="148" t="str">
        <f>'Crisis Indicator Data'!A114</f>
        <v>Complex crisis in Chad</v>
      </c>
      <c r="B117" s="149" t="str">
        <f>'Crisis Indicator Data'!B114</f>
        <v>Multiple crises country</v>
      </c>
      <c r="C117" s="149" t="str">
        <f>'Crisis Indicator Data'!C114</f>
        <v>TCD001</v>
      </c>
      <c r="D117" s="149" t="str">
        <f>'Crisis Indicator Data'!D114</f>
        <v>Chad</v>
      </c>
      <c r="E117" s="150" t="str">
        <f>'Crisis Indicator Data'!E114</f>
        <v>TCD</v>
      </c>
      <c r="F117" s="240">
        <f>IF('Crisis Indicator Data'!F114="x","x",IF(LOG('Crisis Indicator Data'!F114)&lt;F$4,0,IF(LOG('Crisis Indicator Data'!F114)&gt;F$3,5,ROUND(5-(F$3-LOG('Crisis Indicator Data'!F114))/(F$3-F$4)*5,1))))</f>
        <v>5</v>
      </c>
      <c r="G117" s="144">
        <f>IF('Crisis Indicator Data'!F114="x","x",IF(B117="Regional crisis",('Crisis Indicator Data'!F114/VLOOKUP('Impact of the crisis'!$C117,'Regional Crises'!$B$1:$R$66,4,FALSE)),'Crisis Indicator Data'!F114/VLOOKUP('Impact of the crisis'!$E117,'Country Indicator Data'!$B$4:$P$194,15,FALSE)))</f>
        <v>1</v>
      </c>
      <c r="H117" s="234">
        <f t="shared" si="39"/>
        <v>5</v>
      </c>
      <c r="I117" s="234">
        <f t="shared" si="40"/>
        <v>5</v>
      </c>
      <c r="J117" s="234">
        <f>IF('Crisis Indicator Data'!G114="x","x",IF(LOG('Crisis Indicator Data'!G114)&lt;J$4,0,IF(LOG('Crisis Indicator Data'!G114)&gt;J$3,5,ROUND(5-(J$3-LOG('Crisis Indicator Data'!G114))/(J$3-J$4)*5,1))))</f>
        <v>4.0999999999999996</v>
      </c>
      <c r="K117" s="144">
        <f>IF('Crisis Indicator Data'!G114="x","x",IF(B117="Regional crisis",('Crisis Indicator Data'!G114/VLOOKUP('Impact of the crisis'!$C117,'Regional Crises'!$B$1:$R$66,5,FALSE)),'Crisis Indicator Data'!G114/VLOOKUP('Impact of the crisis'!$E117,'Country Indicator Data'!$B$4:$P$194,14,FALSE)))</f>
        <v>1</v>
      </c>
      <c r="L117" s="234">
        <f t="shared" si="41"/>
        <v>5</v>
      </c>
      <c r="M117" s="234">
        <f t="shared" si="42"/>
        <v>4.55</v>
      </c>
      <c r="N117" s="234">
        <f t="shared" si="43"/>
        <v>4.8</v>
      </c>
      <c r="O117" s="234">
        <f>IF('Crisis Indicator Data'!H114="x","x",IF('Crisis Indicator Data'!H114=0,0,IF(LOG('Crisis Indicator Data'!H114)&lt;O$4,0,IF(LOG('Crisis Indicator Data'!H114)&gt;O$3,5,ROUND(5-(O$3-LOG('Crisis Indicator Data'!H114))/(O$3-O$4)*5,1)))))</f>
        <v>4</v>
      </c>
      <c r="P117" s="143">
        <f>IF('Crisis Indicator Data'!H114="x","x",'Crisis Indicator Data'!H114/'Crisis Indicator Data'!G114)</f>
        <v>0.45287849020658449</v>
      </c>
      <c r="Q117" s="234">
        <f t="shared" si="44"/>
        <v>2.2000000000000002</v>
      </c>
      <c r="R117" s="234">
        <f t="shared" si="45"/>
        <v>3.1</v>
      </c>
      <c r="S117" s="234">
        <f>IF('Crisis Indicator Data'!I114="x","x",IF('Crisis Indicator Data'!I114=0,0,IF(LOG('Crisis Indicator Data'!I114)&lt;S$4,0,IF(LOG('Crisis Indicator Data'!I114)&gt;S$3,5,ROUND(5-(S$3-LOG('Crisis Indicator Data'!I114))/(S$3-S$4)*5,1)))))</f>
        <v>4.3</v>
      </c>
      <c r="T117" s="143">
        <f>IF('Crisis Indicator Data'!H114="x","x",IF('Crisis Indicator Data'!I114="x","x",'Crisis Indicator Data'!I114/'Crisis Indicator Data'!H114))</f>
        <v>0.12659392664650979</v>
      </c>
      <c r="U117" s="234">
        <f t="shared" si="46"/>
        <v>4.2</v>
      </c>
      <c r="V117" s="234">
        <f t="shared" si="47"/>
        <v>4.3</v>
      </c>
      <c r="W117" s="234">
        <f>IF('Crisis Indicator Data'!L114="x","x",IF('Crisis Indicator Data'!L114=0,0,IF(LOG('Crisis Indicator Data'!L114)&lt;W$4,0,IF(LOG('Crisis Indicator Data'!L114)&gt;W$3,5,ROUND(5-(W$3-LOG('Crisis Indicator Data'!L114))/(W$3-W$4)*5,1)))))</f>
        <v>3.3</v>
      </c>
      <c r="X117" s="241">
        <f>IF(OR('Crisis Indicator Data'!L114="x",'Crisis Indicator Data'!H114="x"),"x",'Crisis Indicator Data'!L114/'Crisis Indicator Data'!H114)</f>
        <v>2.9052188773498094E-5</v>
      </c>
      <c r="Y117" s="234">
        <f t="shared" si="48"/>
        <v>1.5</v>
      </c>
      <c r="Z117" s="234">
        <f t="shared" si="49"/>
        <v>2.4</v>
      </c>
      <c r="AA117" s="234">
        <f t="shared" si="50"/>
        <v>3.5</v>
      </c>
      <c r="AB117" s="242">
        <f t="shared" si="51"/>
        <v>3.3</v>
      </c>
    </row>
    <row r="118" spans="1:28" s="210" customFormat="1" x14ac:dyDescent="0.35">
      <c r="A118" s="148" t="str">
        <f>'Crisis Indicator Data'!A115</f>
        <v>Boko Haram in Chad</v>
      </c>
      <c r="B118" s="149" t="str">
        <f>'Crisis Indicator Data'!B115</f>
        <v>Conflict</v>
      </c>
      <c r="C118" s="149" t="str">
        <f>'Crisis Indicator Data'!C115</f>
        <v>TCD003</v>
      </c>
      <c r="D118" s="149" t="str">
        <f>'Crisis Indicator Data'!D115</f>
        <v>Chad</v>
      </c>
      <c r="E118" s="150" t="str">
        <f>'Crisis Indicator Data'!E115</f>
        <v>TCD</v>
      </c>
      <c r="F118" s="240">
        <f>IF('Crisis Indicator Data'!F115="x","x",IF(LOG('Crisis Indicator Data'!F115)&lt;F$4,0,IF(LOG('Crisis Indicator Data'!F115)&gt;F$3,5,ROUND(5-(F$3-LOG('Crisis Indicator Data'!F115))/(F$3-F$4)*5,1))))</f>
        <v>2.2000000000000002</v>
      </c>
      <c r="G118" s="144">
        <f>IF('Crisis Indicator Data'!F115="x","x",IF(B118="Regional crisis",('Crisis Indicator Data'!F115/VLOOKUP('Impact of the crisis'!$C118,'Regional Crises'!$B$1:$R$66,4,FALSE)),'Crisis Indicator Data'!F115/VLOOKUP('Impact of the crisis'!$E118,'Country Indicator Data'!$B$4:$P$194,15,FALSE)))</f>
        <v>1.5815597204574334E-2</v>
      </c>
      <c r="H118" s="234">
        <f t="shared" si="39"/>
        <v>0</v>
      </c>
      <c r="I118" s="234">
        <f t="shared" si="40"/>
        <v>1.1000000000000001</v>
      </c>
      <c r="J118" s="234">
        <f>IF('Crisis Indicator Data'!G115="x","x",IF(LOG('Crisis Indicator Data'!G115)&lt;J$4,0,IF(LOG('Crisis Indicator Data'!G115)&gt;J$3,5,ROUND(5-(J$3-LOG('Crisis Indicator Data'!G115))/(J$3-J$4)*5,1))))</f>
        <v>0</v>
      </c>
      <c r="K118" s="144">
        <f>IF('Crisis Indicator Data'!G115="x","x",IF(B118="Regional crisis",('Crisis Indicator Data'!G115/VLOOKUP('Impact of the crisis'!$C118,'Regional Crises'!$B$1:$R$66,5,FALSE)),'Crisis Indicator Data'!G115/VLOOKUP('Impact of the crisis'!$E118,'Country Indicator Data'!$B$4:$P$194,14,FALSE)))</f>
        <v>4.0840626302315892E-2</v>
      </c>
      <c r="L118" s="234">
        <f t="shared" si="41"/>
        <v>0.2</v>
      </c>
      <c r="M118" s="234">
        <f t="shared" si="42"/>
        <v>0.1</v>
      </c>
      <c r="N118" s="234">
        <f t="shared" si="43"/>
        <v>0.6</v>
      </c>
      <c r="O118" s="234">
        <f>IF('Crisis Indicator Data'!H115="x","x",IF('Crisis Indicator Data'!H115=0,0,IF(LOG('Crisis Indicator Data'!H115)&lt;O$4,0,IF(LOG('Crisis Indicator Data'!H115)&gt;O$3,5,ROUND(5-(O$3-LOG('Crisis Indicator Data'!H115))/(O$3-O$4)*5,1)))))</f>
        <v>2.2000000000000002</v>
      </c>
      <c r="P118" s="143">
        <f>IF('Crisis Indicator Data'!H115="x","x",'Crisis Indicator Data'!H115/'Crisis Indicator Data'!G115)</f>
        <v>1</v>
      </c>
      <c r="Q118" s="234">
        <f t="shared" si="44"/>
        <v>5</v>
      </c>
      <c r="R118" s="234">
        <f t="shared" si="45"/>
        <v>3.6</v>
      </c>
      <c r="S118" s="234">
        <f>IF('Crisis Indicator Data'!I115="x","x",IF('Crisis Indicator Data'!I115=0,0,IF(LOG('Crisis Indicator Data'!I115)&lt;S$4,0,IF(LOG('Crisis Indicator Data'!I115)&gt;S$3,5,ROUND(5-(S$3-LOG('Crisis Indicator Data'!I115))/(S$3-S$4)*5,1)))))</f>
        <v>3.7</v>
      </c>
      <c r="T118" s="143">
        <f>IF('Crisis Indicator Data'!H115="x","x",IF('Crisis Indicator Data'!I115="x","x",'Crisis Indicator Data'!I115/'Crisis Indicator Data'!H115))</f>
        <v>0.60204081632653061</v>
      </c>
      <c r="U118" s="234">
        <f t="shared" si="46"/>
        <v>5</v>
      </c>
      <c r="V118" s="234">
        <f t="shared" si="47"/>
        <v>4.4000000000000004</v>
      </c>
      <c r="W118" s="234">
        <f>IF('Crisis Indicator Data'!L115="x","x",IF('Crisis Indicator Data'!L115=0,0,IF(LOG('Crisis Indicator Data'!L115)&lt;W$4,0,IF(LOG('Crisis Indicator Data'!L115)&gt;W$3,5,ROUND(5-(W$3-LOG('Crisis Indicator Data'!L115))/(W$3-W$4)*5,1)))))</f>
        <v>2.6</v>
      </c>
      <c r="X118" s="241">
        <f>IF(OR('Crisis Indicator Data'!L115="x",'Crisis Indicator Data'!H115="x"),"x",'Crisis Indicator Data'!L115/'Crisis Indicator Data'!H115)</f>
        <v>1.0349854227405248E-4</v>
      </c>
      <c r="Y118" s="234">
        <f t="shared" si="48"/>
        <v>5</v>
      </c>
      <c r="Z118" s="234">
        <f t="shared" si="49"/>
        <v>3.8</v>
      </c>
      <c r="AA118" s="234">
        <f t="shared" si="50"/>
        <v>4.0999999999999996</v>
      </c>
      <c r="AB118" s="242">
        <f t="shared" si="51"/>
        <v>3.9</v>
      </c>
    </row>
    <row r="119" spans="1:28" s="210" customFormat="1" x14ac:dyDescent="0.35">
      <c r="A119" s="148" t="str">
        <f>'Crisis Indicator Data'!A116</f>
        <v>CAR refugees in Chad</v>
      </c>
      <c r="B119" s="149" t="str">
        <f>'Crisis Indicator Data'!B116</f>
        <v>International displacement</v>
      </c>
      <c r="C119" s="149" t="str">
        <f>'Crisis Indicator Data'!C116</f>
        <v>TCD004</v>
      </c>
      <c r="D119" s="149" t="str">
        <f>'Crisis Indicator Data'!D116</f>
        <v>Chad</v>
      </c>
      <c r="E119" s="150" t="str">
        <f>'Crisis Indicator Data'!E116</f>
        <v>TCD</v>
      </c>
      <c r="F119" s="240">
        <f>IF('Crisis Indicator Data'!F116="x","x",IF(LOG('Crisis Indicator Data'!F116)&lt;F$4,0,IF(LOG('Crisis Indicator Data'!F116)&gt;F$3,5,ROUND(5-(F$3-LOG('Crisis Indicator Data'!F116))/(F$3-F$4)*5,1))))</f>
        <v>3.6</v>
      </c>
      <c r="G119" s="144">
        <f>IF('Crisis Indicator Data'!F116="x","x",IF(B119="Regional crisis",('Crisis Indicator Data'!F116/VLOOKUP('Impact of the crisis'!$C119,'Regional Crises'!$B$1:$R$66,4,FALSE)),'Crisis Indicator Data'!F116/VLOOKUP('Impact of the crisis'!$E119,'Country Indicator Data'!$B$4:$P$194,15,FALSE)))</f>
        <v>0.12279463151207115</v>
      </c>
      <c r="H119" s="234">
        <f t="shared" si="39"/>
        <v>0.5</v>
      </c>
      <c r="I119" s="234">
        <f t="shared" si="40"/>
        <v>2.0499999999999998</v>
      </c>
      <c r="J119" s="234">
        <f>IF('Crisis Indicator Data'!G116="x","x",IF(LOG('Crisis Indicator Data'!G116)&lt;J$4,0,IF(LOG('Crisis Indicator Data'!G116)&gt;J$3,5,ROUND(5-(J$3-LOG('Crisis Indicator Data'!G116))/(J$3-J$4)*5,1))))</f>
        <v>2.2000000000000002</v>
      </c>
      <c r="K119" s="144">
        <f>IF('Crisis Indicator Data'!G116="x","x",IF(B119="Regional crisis",('Crisis Indicator Data'!G116/VLOOKUP('Impact of the crisis'!$C119,'Regional Crises'!$B$1:$R$66,5,FALSE)),'Crisis Indicator Data'!G116/VLOOKUP('Impact of the crisis'!$E119,'Country Indicator Data'!$B$4:$P$194,14,FALSE)))</f>
        <v>0.26528546764303151</v>
      </c>
      <c r="L119" s="234">
        <f t="shared" si="41"/>
        <v>1.3</v>
      </c>
      <c r="M119" s="234">
        <f t="shared" si="42"/>
        <v>1.75</v>
      </c>
      <c r="N119" s="234">
        <f t="shared" si="43"/>
        <v>1.9</v>
      </c>
      <c r="O119" s="234">
        <f>IF('Crisis Indicator Data'!H116="x","x",IF('Crisis Indicator Data'!H116=0,0,IF(LOG('Crisis Indicator Data'!H116)&lt;O$4,0,IF(LOG('Crisis Indicator Data'!H116)&gt;O$3,5,ROUND(5-(O$3-LOG('Crisis Indicator Data'!H116))/(O$3-O$4)*5,1)))))</f>
        <v>2.5</v>
      </c>
      <c r="P119" s="143">
        <f>IF('Crisis Indicator Data'!H116="x","x",'Crisis Indicator Data'!H116/'Crisis Indicator Data'!G116)</f>
        <v>0.22531418312387791</v>
      </c>
      <c r="Q119" s="234">
        <f t="shared" si="44"/>
        <v>1.1000000000000001</v>
      </c>
      <c r="R119" s="234">
        <f t="shared" si="45"/>
        <v>1.8</v>
      </c>
      <c r="S119" s="234">
        <f>IF('Crisis Indicator Data'!I116="x","x",IF('Crisis Indicator Data'!I116=0,0,IF(LOG('Crisis Indicator Data'!I116)&lt;S$4,0,IF(LOG('Crisis Indicator Data'!I116)&gt;S$3,5,ROUND(5-(S$3-LOG('Crisis Indicator Data'!I116))/(S$3-S$4)*5,1)))))</f>
        <v>3.2</v>
      </c>
      <c r="T119" s="143">
        <f>IF('Crisis Indicator Data'!H116="x","x",IF('Crisis Indicator Data'!I116="x","x",'Crisis Indicator Data'!I116/'Crisis Indicator Data'!H116))</f>
        <v>0.17231075697211157</v>
      </c>
      <c r="U119" s="234">
        <f t="shared" si="46"/>
        <v>5</v>
      </c>
      <c r="V119" s="234">
        <f t="shared" si="47"/>
        <v>4.0999999999999996</v>
      </c>
      <c r="W119" s="234" t="str">
        <f>IF('Crisis Indicator Data'!L116="x","x",IF('Crisis Indicator Data'!L116=0,0,IF(LOG('Crisis Indicator Data'!L116)&lt;W$4,0,IF(LOG('Crisis Indicator Data'!L116)&gt;W$3,5,ROUND(5-(W$3-LOG('Crisis Indicator Data'!L116))/(W$3-W$4)*5,1)))))</f>
        <v>x</v>
      </c>
      <c r="X119" s="241" t="str">
        <f>IF(OR('Crisis Indicator Data'!L116="x",'Crisis Indicator Data'!H116="x"),"x",'Crisis Indicator Data'!L116/'Crisis Indicator Data'!H116)</f>
        <v>x</v>
      </c>
      <c r="Y119" s="234" t="str">
        <f t="shared" si="48"/>
        <v>x</v>
      </c>
      <c r="Z119" s="234" t="str">
        <f t="shared" si="49"/>
        <v>x</v>
      </c>
      <c r="AA119" s="234">
        <f t="shared" si="50"/>
        <v>4.0999999999999996</v>
      </c>
      <c r="AB119" s="242">
        <f t="shared" si="51"/>
        <v>3.2</v>
      </c>
    </row>
    <row r="120" spans="1:28" s="210" customFormat="1" x14ac:dyDescent="0.35">
      <c r="A120" s="148" t="str">
        <f>'Crisis Indicator Data'!A117</f>
        <v>Darfur refugees in Chad</v>
      </c>
      <c r="B120" s="149" t="str">
        <f>'Crisis Indicator Data'!B117</f>
        <v>International displacement</v>
      </c>
      <c r="C120" s="149" t="str">
        <f>'Crisis Indicator Data'!C117</f>
        <v>TCD005</v>
      </c>
      <c r="D120" s="149" t="str">
        <f>'Crisis Indicator Data'!D117</f>
        <v>Chad</v>
      </c>
      <c r="E120" s="150" t="str">
        <f>'Crisis Indicator Data'!E117</f>
        <v>TCD</v>
      </c>
      <c r="F120" s="240">
        <f>IF('Crisis Indicator Data'!F117="x","x",IF(LOG('Crisis Indicator Data'!F117)&lt;F$4,0,IF(LOG('Crisis Indicator Data'!F117)&gt;F$3,5,ROUND(5-(F$3-LOG('Crisis Indicator Data'!F117))/(F$3-F$4)*5,1))))</f>
        <v>3.9</v>
      </c>
      <c r="G120" s="144">
        <f>IF('Crisis Indicator Data'!F117="x","x",IF(B120="Regional crisis",('Crisis Indicator Data'!F117/VLOOKUP('Impact of the crisis'!$C120,'Regional Crises'!$B$1:$R$66,4,FALSE)),'Crisis Indicator Data'!F117/VLOOKUP('Impact of the crisis'!$E120,'Country Indicator Data'!$B$4:$P$194,15,FALSE)))</f>
        <v>0.16333465692503177</v>
      </c>
      <c r="H120" s="234">
        <f t="shared" si="39"/>
        <v>0.7</v>
      </c>
      <c r="I120" s="234">
        <f t="shared" si="40"/>
        <v>2.2999999999999998</v>
      </c>
      <c r="J120" s="234">
        <f>IF('Crisis Indicator Data'!G117="x","x",IF(LOG('Crisis Indicator Data'!G117)&lt;J$4,0,IF(LOG('Crisis Indicator Data'!G117)&gt;J$3,5,ROUND(5-(J$3-LOG('Crisis Indicator Data'!G117))/(J$3-J$4)*5,1))))</f>
        <v>1.4</v>
      </c>
      <c r="K120" s="144">
        <f>IF('Crisis Indicator Data'!G117="x","x",IF(B120="Regional crisis",('Crisis Indicator Data'!G117/VLOOKUP('Impact of the crisis'!$C120,'Regional Crises'!$B$1:$R$66,5,FALSE)),'Crisis Indicator Data'!G117/VLOOKUP('Impact of the crisis'!$E120,'Country Indicator Data'!$B$4:$P$194,14,FALSE)))</f>
        <v>0.15342025361671727</v>
      </c>
      <c r="L120" s="234">
        <f t="shared" si="41"/>
        <v>0.7</v>
      </c>
      <c r="M120" s="234">
        <f t="shared" si="42"/>
        <v>1.0499999999999998</v>
      </c>
      <c r="N120" s="234">
        <f t="shared" si="43"/>
        <v>1.7</v>
      </c>
      <c r="O120" s="234">
        <f>IF('Crisis Indicator Data'!H117="x","x",IF('Crisis Indicator Data'!H117=0,0,IF(LOG('Crisis Indicator Data'!H117)&lt;O$4,0,IF(LOG('Crisis Indicator Data'!H117)&gt;O$3,5,ROUND(5-(O$3-LOG('Crisis Indicator Data'!H117))/(O$3-O$4)*5,1)))))</f>
        <v>2.6</v>
      </c>
      <c r="P120" s="143">
        <f>IF('Crisis Indicator Data'!H117="x","x",'Crisis Indicator Data'!H117/'Crisis Indicator Data'!G117)</f>
        <v>0.43577803647652308</v>
      </c>
      <c r="Q120" s="234">
        <f t="shared" si="44"/>
        <v>2.2000000000000002</v>
      </c>
      <c r="R120" s="234">
        <f t="shared" si="45"/>
        <v>2.4000000000000004</v>
      </c>
      <c r="S120" s="234">
        <f>IF('Crisis Indicator Data'!I117="x","x",IF('Crisis Indicator Data'!I117=0,0,IF(LOG('Crisis Indicator Data'!I117)&lt;S$4,0,IF(LOG('Crisis Indicator Data'!I117)&gt;S$3,5,ROUND(5-(S$3-LOG('Crisis Indicator Data'!I117))/(S$3-S$4)*5,1)))))</f>
        <v>3.7</v>
      </c>
      <c r="T120" s="143">
        <f>IF('Crisis Indicator Data'!H117="x","x",IF('Crisis Indicator Data'!I117="x","x",'Crisis Indicator Data'!I117/'Crisis Indicator Data'!H117))</f>
        <v>0.33036509349955478</v>
      </c>
      <c r="U120" s="234">
        <f t="shared" si="46"/>
        <v>5</v>
      </c>
      <c r="V120" s="234">
        <f t="shared" si="47"/>
        <v>4.4000000000000004</v>
      </c>
      <c r="W120" s="234">
        <f>IF('Crisis Indicator Data'!L117="x","x",IF('Crisis Indicator Data'!L117=0,0,IF(LOG('Crisis Indicator Data'!L117)&lt;W$4,0,IF(LOG('Crisis Indicator Data'!L117)&gt;W$3,5,ROUND(5-(W$3-LOG('Crisis Indicator Data'!L117))/(W$3-W$4)*5,1)))))</f>
        <v>2</v>
      </c>
      <c r="X120" s="241">
        <f>IF(OR('Crisis Indicator Data'!L117="x",'Crisis Indicator Data'!H117="x"),"x",'Crisis Indicator Data'!L117/'Crisis Indicator Data'!H117)</f>
        <v>2.2261798753339271E-5</v>
      </c>
      <c r="Y120" s="234">
        <f t="shared" si="48"/>
        <v>1.1000000000000001</v>
      </c>
      <c r="Z120" s="234">
        <f t="shared" si="49"/>
        <v>1.6</v>
      </c>
      <c r="AA120" s="234">
        <f t="shared" si="50"/>
        <v>3.3</v>
      </c>
      <c r="AB120" s="242">
        <f t="shared" si="51"/>
        <v>2.9</v>
      </c>
    </row>
    <row r="121" spans="1:28" s="210" customFormat="1" x14ac:dyDescent="0.35">
      <c r="A121" s="148" t="str">
        <f>'Crisis Indicator Data'!A118</f>
        <v>Tibesti Conflict in Chad</v>
      </c>
      <c r="B121" s="149" t="str">
        <f>'Crisis Indicator Data'!B118</f>
        <v>Conflict</v>
      </c>
      <c r="C121" s="149" t="str">
        <f>'Crisis Indicator Data'!C118</f>
        <v>TCD006</v>
      </c>
      <c r="D121" s="149" t="str">
        <f>'Crisis Indicator Data'!D118</f>
        <v>Chad</v>
      </c>
      <c r="E121" s="150" t="str">
        <f>'Crisis Indicator Data'!E118</f>
        <v>TCD</v>
      </c>
      <c r="F121" s="240">
        <f>IF('Crisis Indicator Data'!F118="x","x",IF(LOG('Crisis Indicator Data'!F118)&lt;F$4,0,IF(LOG('Crisis Indicator Data'!F118)&gt;F$3,5,ROUND(5-(F$3-LOG('Crisis Indicator Data'!F118))/(F$3-F$4)*5,1))))</f>
        <v>3.9</v>
      </c>
      <c r="G121" s="144">
        <f>IF('Crisis Indicator Data'!F118="x","x",IF(B121="Regional crisis",('Crisis Indicator Data'!F118/VLOOKUP('Impact of the crisis'!$C121,'Regional Crises'!$B$1:$R$66,4,FALSE)),'Crisis Indicator Data'!F118/VLOOKUP('Impact of the crisis'!$E121,'Country Indicator Data'!$B$4:$P$194,15,FALSE)))</f>
        <v>0.17471410419313851</v>
      </c>
      <c r="H121" s="234">
        <f t="shared" si="39"/>
        <v>0.8</v>
      </c>
      <c r="I121" s="234">
        <f t="shared" si="40"/>
        <v>2.35</v>
      </c>
      <c r="J121" s="234">
        <f>IF('Crisis Indicator Data'!G118="x","x",IF(LOG('Crisis Indicator Data'!G118)&lt;J$4,0,IF(LOG('Crisis Indicator Data'!G118)&gt;J$3,5,ROUND(5-(J$3-LOG('Crisis Indicator Data'!G118))/(J$3-J$4)*5,1))))</f>
        <v>0</v>
      </c>
      <c r="K121" s="144">
        <f>IF('Crisis Indicator Data'!G118="x","x",IF(B121="Regional crisis",('Crisis Indicator Data'!G118/VLOOKUP('Impact of the crisis'!$C121,'Regional Crises'!$B$1:$R$66,5,FALSE)),'Crisis Indicator Data'!G118/VLOOKUP('Impact of the crisis'!$E121,'Country Indicator Data'!$B$4:$P$194,14,FALSE)))</f>
        <v>2.2623087456093349E-3</v>
      </c>
      <c r="L121" s="234">
        <f t="shared" si="41"/>
        <v>0</v>
      </c>
      <c r="M121" s="234">
        <f t="shared" si="42"/>
        <v>0</v>
      </c>
      <c r="N121" s="234">
        <f t="shared" si="43"/>
        <v>1.3</v>
      </c>
      <c r="O121" s="234">
        <f>IF('Crisis Indicator Data'!H118="x","x",IF('Crisis Indicator Data'!H118=0,0,IF(LOG('Crisis Indicator Data'!H118)&lt;O$4,0,IF(LOG('Crisis Indicator Data'!H118)&gt;O$3,5,ROUND(5-(O$3-LOG('Crisis Indicator Data'!H118))/(O$3-O$4)*5,1)))))</f>
        <v>0.1</v>
      </c>
      <c r="P121" s="143">
        <f>IF('Crisis Indicator Data'!H118="x","x",'Crisis Indicator Data'!H118/'Crisis Indicator Data'!G118)</f>
        <v>1</v>
      </c>
      <c r="Q121" s="234">
        <f t="shared" si="44"/>
        <v>5</v>
      </c>
      <c r="R121" s="234">
        <f t="shared" si="45"/>
        <v>2.5499999999999998</v>
      </c>
      <c r="S121" s="234" t="str">
        <f>IF('Crisis Indicator Data'!I118="x","x",IF('Crisis Indicator Data'!I118=0,0,IF(LOG('Crisis Indicator Data'!I118)&lt;S$4,0,IF(LOG('Crisis Indicator Data'!I118)&gt;S$3,5,ROUND(5-(S$3-LOG('Crisis Indicator Data'!I118))/(S$3-S$4)*5,1)))))</f>
        <v>x</v>
      </c>
      <c r="T121" s="143" t="str">
        <f>IF('Crisis Indicator Data'!H118="x","x",IF('Crisis Indicator Data'!I118="x","x",'Crisis Indicator Data'!I118/'Crisis Indicator Data'!H118))</f>
        <v>x</v>
      </c>
      <c r="U121" s="234" t="str">
        <f t="shared" si="46"/>
        <v>x</v>
      </c>
      <c r="V121" s="234" t="str">
        <f t="shared" si="47"/>
        <v>x</v>
      </c>
      <c r="W121" s="234">
        <f>IF('Crisis Indicator Data'!L118="x","x",IF('Crisis Indicator Data'!L118=0,0,IF(LOG('Crisis Indicator Data'!L118)&lt;W$4,0,IF(LOG('Crisis Indicator Data'!L118)&gt;W$3,5,ROUND(5-(W$3-LOG('Crisis Indicator Data'!L118))/(W$3-W$4)*5,1)))))</f>
        <v>0.9</v>
      </c>
      <c r="X121" s="241">
        <f>IF(OR('Crisis Indicator Data'!L118="x",'Crisis Indicator Data'!H118="x"),"x",'Crisis Indicator Data'!L118/'Crisis Indicator Data'!H118)</f>
        <v>1.0526315789473685E-4</v>
      </c>
      <c r="Y121" s="234">
        <f t="shared" si="48"/>
        <v>5</v>
      </c>
      <c r="Z121" s="234">
        <f t="shared" si="49"/>
        <v>3</v>
      </c>
      <c r="AA121" s="234">
        <f t="shared" si="50"/>
        <v>3</v>
      </c>
      <c r="AB121" s="242">
        <f t="shared" si="51"/>
        <v>2.8</v>
      </c>
    </row>
    <row r="122" spans="1:28" s="210" customFormat="1" x14ac:dyDescent="0.35">
      <c r="A122" s="148" t="str">
        <f>'Crisis Indicator Data'!A119</f>
        <v>Multiple situations in Thailand</v>
      </c>
      <c r="B122" s="149" t="str">
        <f>'Crisis Indicator Data'!B119</f>
        <v>Multiple crises country</v>
      </c>
      <c r="C122" s="149" t="str">
        <f>'Crisis Indicator Data'!C119</f>
        <v>THA001</v>
      </c>
      <c r="D122" s="149" t="str">
        <f>'Crisis Indicator Data'!D119</f>
        <v>Thailand</v>
      </c>
      <c r="E122" s="150" t="str">
        <f>'Crisis Indicator Data'!E119</f>
        <v>THA</v>
      </c>
      <c r="F122" s="240">
        <f>IF('Crisis Indicator Data'!F119="x","x",IF(LOG('Crisis Indicator Data'!F119)&lt;F$4,0,IF(LOG('Crisis Indicator Data'!F119)&gt;F$3,5,ROUND(5-(F$3-LOG('Crisis Indicator Data'!F119))/(F$3-F$4)*5,1))))</f>
        <v>2.5</v>
      </c>
      <c r="G122" s="144">
        <f>IF('Crisis Indicator Data'!F119="x","x",IF(B122="Regional crisis",('Crisis Indicator Data'!F119/VLOOKUP('Impact of the crisis'!$C122,'Regional Crises'!$B$1:$R$66,4,FALSE)),'Crisis Indicator Data'!F119/VLOOKUP('Impact of the crisis'!$E122,'Country Indicator Data'!$B$4:$P$194,15,FALSE)))</f>
        <v>5.9390475444811998E-2</v>
      </c>
      <c r="H122" s="234">
        <f t="shared" si="39"/>
        <v>0.2</v>
      </c>
      <c r="I122" s="234">
        <f t="shared" si="40"/>
        <v>1.35</v>
      </c>
      <c r="J122" s="234">
        <f>IF('Crisis Indicator Data'!G119="x","x",IF(LOG('Crisis Indicator Data'!G119)&lt;J$4,0,IF(LOG('Crisis Indicator Data'!G119)&gt;J$3,5,ROUND(5-(J$3-LOG('Crisis Indicator Data'!G119))/(J$3-J$4)*5,1))))</f>
        <v>1.8</v>
      </c>
      <c r="K122" s="144">
        <f>IF('Crisis Indicator Data'!G119="x","x",IF(B122="Regional crisis",('Crisis Indicator Data'!G119/VLOOKUP('Impact of the crisis'!$C122,'Regional Crises'!$B$1:$R$66,5,FALSE)),'Crisis Indicator Data'!G119/VLOOKUP('Impact of the crisis'!$E122,'Country Indicator Data'!$B$4:$P$194,14,FALSE)))</f>
        <v>5.3658094071755792E-2</v>
      </c>
      <c r="L122" s="234">
        <f t="shared" si="41"/>
        <v>0.2</v>
      </c>
      <c r="M122" s="234">
        <f t="shared" si="42"/>
        <v>1</v>
      </c>
      <c r="N122" s="234">
        <f t="shared" si="43"/>
        <v>1.2</v>
      </c>
      <c r="O122" s="234">
        <f>IF('Crisis Indicator Data'!H119="x","x",IF('Crisis Indicator Data'!H119=0,0,IF(LOG('Crisis Indicator Data'!H119)&lt;O$4,0,IF(LOG('Crisis Indicator Data'!H119)&gt;O$3,5,ROUND(5-(O$3-LOG('Crisis Indicator Data'!H119))/(O$3-O$4)*5,1)))))</f>
        <v>3.4</v>
      </c>
      <c r="P122" s="143">
        <f>IF('Crisis Indicator Data'!H119="x","x",'Crisis Indicator Data'!H119/'Crisis Indicator Data'!G119)</f>
        <v>1</v>
      </c>
      <c r="Q122" s="234">
        <f t="shared" si="44"/>
        <v>5</v>
      </c>
      <c r="R122" s="234">
        <f t="shared" si="45"/>
        <v>4.2</v>
      </c>
      <c r="S122" s="234">
        <f>IF('Crisis Indicator Data'!I119="x","x",IF('Crisis Indicator Data'!I119=0,0,IF(LOG('Crisis Indicator Data'!I119)&lt;S$4,0,IF(LOG('Crisis Indicator Data'!I119)&gt;S$3,5,ROUND(5-(S$3-LOG('Crisis Indicator Data'!I119))/(S$3-S$4)*5,1)))))</f>
        <v>2.8</v>
      </c>
      <c r="T122" s="143">
        <f>IF('Crisis Indicator Data'!H119="x","x",IF('Crisis Indicator Data'!I119="x","x",'Crisis Indicator Data'!I119/'Crisis Indicator Data'!H119))</f>
        <v>2.5922795153564385E-2</v>
      </c>
      <c r="U122" s="234">
        <f t="shared" si="46"/>
        <v>0.9</v>
      </c>
      <c r="V122" s="234">
        <f t="shared" si="47"/>
        <v>1.9</v>
      </c>
      <c r="W122" s="234">
        <f>IF('Crisis Indicator Data'!L119="x","x",IF('Crisis Indicator Data'!L119=0,0,IF(LOG('Crisis Indicator Data'!L119)&lt;W$4,0,IF(LOG('Crisis Indicator Data'!L119)&gt;W$3,5,ROUND(5-(W$3-LOG('Crisis Indicator Data'!L119))/(W$3-W$4)*5,1)))))</f>
        <v>2.6</v>
      </c>
      <c r="X122" s="241">
        <f>IF(OR('Crisis Indicator Data'!L119="x",'Crisis Indicator Data'!H119="x"),"x",'Crisis Indicator Data'!L119/'Crisis Indicator Data'!H119)</f>
        <v>1.7751479289940828E-5</v>
      </c>
      <c r="Y122" s="234">
        <f t="shared" si="48"/>
        <v>0.9</v>
      </c>
      <c r="Z122" s="234">
        <f t="shared" si="49"/>
        <v>1.8</v>
      </c>
      <c r="AA122" s="234">
        <f t="shared" si="50"/>
        <v>1.9</v>
      </c>
      <c r="AB122" s="242">
        <f t="shared" si="51"/>
        <v>3.3</v>
      </c>
    </row>
    <row r="123" spans="1:28" s="210" customFormat="1" x14ac:dyDescent="0.35">
      <c r="A123" s="148" t="str">
        <f>'Crisis Indicator Data'!A120</f>
        <v xml:space="preserve">Conflict in southern Thailand </v>
      </c>
      <c r="B123" s="149" t="str">
        <f>'Crisis Indicator Data'!B120</f>
        <v>Conflict</v>
      </c>
      <c r="C123" s="149" t="str">
        <f>'Crisis Indicator Data'!C120</f>
        <v>THA002</v>
      </c>
      <c r="D123" s="149" t="str">
        <f>'Crisis Indicator Data'!D120</f>
        <v>Thailand</v>
      </c>
      <c r="E123" s="150" t="str">
        <f>'Crisis Indicator Data'!E120</f>
        <v>THA</v>
      </c>
      <c r="F123" s="240">
        <f>IF('Crisis Indicator Data'!F120="x","x",IF(LOG('Crisis Indicator Data'!F120)&lt;F$4,0,IF(LOG('Crisis Indicator Data'!F120)&gt;F$3,5,ROUND(5-(F$3-LOG('Crisis Indicator Data'!F120))/(F$3-F$4)*5,1))))</f>
        <v>2.1</v>
      </c>
      <c r="G123" s="144">
        <f>IF('Crisis Indicator Data'!F120="x","x",IF(B123="Regional crisis",('Crisis Indicator Data'!F120/VLOOKUP('Impact of the crisis'!$C123,'Regional Crises'!$B$1:$R$66,4,FALSE)),'Crisis Indicator Data'!F120/VLOOKUP('Impact of the crisis'!$E123,'Country Indicator Data'!$B$4:$P$194,15,FALSE)))</f>
        <v>3.5878564857405704E-2</v>
      </c>
      <c r="H123" s="234">
        <f t="shared" si="39"/>
        <v>0.1</v>
      </c>
      <c r="I123" s="234">
        <f t="shared" si="40"/>
        <v>1.1000000000000001</v>
      </c>
      <c r="J123" s="234">
        <f>IF('Crisis Indicator Data'!G120="x","x",IF(LOG('Crisis Indicator Data'!G120)&lt;J$4,0,IF(LOG('Crisis Indicator Data'!G120)&gt;J$3,5,ROUND(5-(J$3-LOG('Crisis Indicator Data'!G120))/(J$3-J$4)*5,1))))</f>
        <v>1.8</v>
      </c>
      <c r="K123" s="144">
        <f>IF('Crisis Indicator Data'!G120="x","x",IF(B123="Regional crisis",('Crisis Indicator Data'!G120/VLOOKUP('Impact of the crisis'!$C123,'Regional Crises'!$B$1:$R$66,5,FALSE)),'Crisis Indicator Data'!G120/VLOOKUP('Impact of the crisis'!$E123,'Country Indicator Data'!$B$4:$P$194,14,FALSE)))</f>
        <v>5.2282245505813341E-2</v>
      </c>
      <c r="L123" s="234">
        <f t="shared" si="41"/>
        <v>0.2</v>
      </c>
      <c r="M123" s="234">
        <f t="shared" si="42"/>
        <v>1</v>
      </c>
      <c r="N123" s="234">
        <f t="shared" si="43"/>
        <v>1.1000000000000001</v>
      </c>
      <c r="O123" s="234">
        <f>IF('Crisis Indicator Data'!H120="x","x",IF('Crisis Indicator Data'!H120=0,0,IF(LOG('Crisis Indicator Data'!H120)&lt;O$4,0,IF(LOG('Crisis Indicator Data'!H120)&gt;O$3,5,ROUND(5-(O$3-LOG('Crisis Indicator Data'!H120))/(O$3-O$4)*5,1)))))</f>
        <v>3.4</v>
      </c>
      <c r="P123" s="143">
        <f>IF('Crisis Indicator Data'!H120="x","x",'Crisis Indicator Data'!H120/'Crisis Indicator Data'!G120)</f>
        <v>1</v>
      </c>
      <c r="Q123" s="234">
        <f t="shared" si="44"/>
        <v>5</v>
      </c>
      <c r="R123" s="234">
        <f t="shared" si="45"/>
        <v>4.2</v>
      </c>
      <c r="S123" s="234" t="str">
        <f>IF('Crisis Indicator Data'!I120="x","x",IF('Crisis Indicator Data'!I120=0,0,IF(LOG('Crisis Indicator Data'!I120)&lt;S$4,0,IF(LOG('Crisis Indicator Data'!I120)&gt;S$3,5,ROUND(5-(S$3-LOG('Crisis Indicator Data'!I120))/(S$3-S$4)*5,1)))))</f>
        <v>x</v>
      </c>
      <c r="T123" s="143" t="str">
        <f>IF('Crisis Indicator Data'!H120="x","x",IF('Crisis Indicator Data'!I120="x","x",'Crisis Indicator Data'!I120/'Crisis Indicator Data'!H120))</f>
        <v>x</v>
      </c>
      <c r="U123" s="234" t="str">
        <f t="shared" si="46"/>
        <v>x</v>
      </c>
      <c r="V123" s="234" t="str">
        <f t="shared" si="47"/>
        <v>x</v>
      </c>
      <c r="W123" s="234">
        <f>IF('Crisis Indicator Data'!L120="x","x",IF('Crisis Indicator Data'!L120=0,0,IF(LOG('Crisis Indicator Data'!L120)&lt;W$4,0,IF(LOG('Crisis Indicator Data'!L120)&gt;W$3,5,ROUND(5-(W$3-LOG('Crisis Indicator Data'!L120))/(W$3-W$4)*5,1)))))</f>
        <v>2.6</v>
      </c>
      <c r="X123" s="241">
        <f>IF(OR('Crisis Indicator Data'!L120="x",'Crisis Indicator Data'!H120="x"),"x",'Crisis Indicator Data'!L120/'Crisis Indicator Data'!H120)</f>
        <v>1.8218623481781378E-5</v>
      </c>
      <c r="Y123" s="234">
        <f t="shared" si="48"/>
        <v>0.9</v>
      </c>
      <c r="Z123" s="234">
        <f t="shared" si="49"/>
        <v>1.8</v>
      </c>
      <c r="AA123" s="234">
        <f t="shared" si="50"/>
        <v>1.8</v>
      </c>
      <c r="AB123" s="242">
        <f t="shared" si="51"/>
        <v>3.2</v>
      </c>
    </row>
    <row r="124" spans="1:28" s="210" customFormat="1" x14ac:dyDescent="0.35">
      <c r="A124" s="148" t="str">
        <f>'Crisis Indicator Data'!A121</f>
        <v>Myanmar refugees in Thailand</v>
      </c>
      <c r="B124" s="149" t="str">
        <f>'Crisis Indicator Data'!B121</f>
        <v>International displacement</v>
      </c>
      <c r="C124" s="149" t="str">
        <f>'Crisis Indicator Data'!C121</f>
        <v>THA003</v>
      </c>
      <c r="D124" s="149" t="str">
        <f>'Crisis Indicator Data'!D121</f>
        <v>Thailand</v>
      </c>
      <c r="E124" s="150" t="str">
        <f>'Crisis Indicator Data'!E121</f>
        <v>THA</v>
      </c>
      <c r="F124" s="240">
        <f>IF('Crisis Indicator Data'!F121="x","x",IF(LOG('Crisis Indicator Data'!F121)&lt;F$4,0,IF(LOG('Crisis Indicator Data'!F121)&gt;F$3,5,ROUND(5-(F$3-LOG('Crisis Indicator Data'!F121))/(F$3-F$4)*5,1))))</f>
        <v>0</v>
      </c>
      <c r="G124" s="144">
        <f>IF('Crisis Indicator Data'!F121="x","x",IF(B124="Regional crisis",('Crisis Indicator Data'!F121/VLOOKUP('Impact of the crisis'!$C124,'Regional Crises'!$B$1:$R$66,4,FALSE)),'Crisis Indicator Data'!F121/VLOOKUP('Impact of the crisis'!$E124,'Country Indicator Data'!$B$4:$P$194,15,FALSE)))</f>
        <v>1.7616316623930788E-5</v>
      </c>
      <c r="H124" s="234">
        <f t="shared" si="39"/>
        <v>0</v>
      </c>
      <c r="I124" s="234">
        <f t="shared" si="40"/>
        <v>0</v>
      </c>
      <c r="J124" s="234">
        <f>IF('Crisis Indicator Data'!G121="x","x",IF(LOG('Crisis Indicator Data'!G121)&lt;J$4,0,IF(LOG('Crisis Indicator Data'!G121)&gt;J$3,5,ROUND(5-(J$3-LOG('Crisis Indicator Data'!G121))/(J$3-J$4)*5,1))))</f>
        <v>0</v>
      </c>
      <c r="K124" s="144">
        <f>IF('Crisis Indicator Data'!G121="x","x",IF(B124="Regional crisis",('Crisis Indicator Data'!G121/VLOOKUP('Impact of the crisis'!$C124,'Regional Crises'!$B$1:$R$66,5,FALSE)),'Crisis Indicator Data'!G121/VLOOKUP('Impact of the crisis'!$E124,'Country Indicator Data'!$B$4:$P$194,14,FALSE)))</f>
        <v>1.3909677809528129E-3</v>
      </c>
      <c r="L124" s="234">
        <f t="shared" si="41"/>
        <v>0</v>
      </c>
      <c r="M124" s="234">
        <f t="shared" si="42"/>
        <v>0</v>
      </c>
      <c r="N124" s="234">
        <f t="shared" si="43"/>
        <v>0</v>
      </c>
      <c r="O124" s="234">
        <f>IF('Crisis Indicator Data'!H121="x","x",IF('Crisis Indicator Data'!H121=0,0,IF(LOG('Crisis Indicator Data'!H121)&lt;O$4,0,IF(LOG('Crisis Indicator Data'!H121)&gt;O$3,5,ROUND(5-(O$3-LOG('Crisis Indicator Data'!H121))/(O$3-O$4)*5,1)))))</f>
        <v>0.8</v>
      </c>
      <c r="P124" s="143">
        <f>IF('Crisis Indicator Data'!H121="x","x",'Crisis Indicator Data'!H121/'Crisis Indicator Data'!G121)</f>
        <v>1</v>
      </c>
      <c r="Q124" s="234">
        <f t="shared" si="44"/>
        <v>5</v>
      </c>
      <c r="R124" s="234">
        <f t="shared" si="45"/>
        <v>2.9</v>
      </c>
      <c r="S124" s="234">
        <f>IF('Crisis Indicator Data'!I121="x","x",IF('Crisis Indicator Data'!I121=0,0,IF(LOG('Crisis Indicator Data'!I121)&lt;S$4,0,IF(LOG('Crisis Indicator Data'!I121)&gt;S$3,5,ROUND(5-(S$3-LOG('Crisis Indicator Data'!I121))/(S$3-S$4)*5,1)))))</f>
        <v>2.8</v>
      </c>
      <c r="T124" s="143">
        <f>IF('Crisis Indicator Data'!H121="x","x",IF('Crisis Indicator Data'!I121="x","x",'Crisis Indicator Data'!I121/'Crisis Indicator Data'!H121))</f>
        <v>1</v>
      </c>
      <c r="U124" s="234">
        <f t="shared" si="46"/>
        <v>5</v>
      </c>
      <c r="V124" s="234">
        <f t="shared" si="47"/>
        <v>3.9</v>
      </c>
      <c r="W124" s="234" t="str">
        <f>IF('Crisis Indicator Data'!L121="x","x",IF('Crisis Indicator Data'!L121=0,0,IF(LOG('Crisis Indicator Data'!L121)&lt;W$4,0,IF(LOG('Crisis Indicator Data'!L121)&gt;W$3,5,ROUND(5-(W$3-LOG('Crisis Indicator Data'!L121))/(W$3-W$4)*5,1)))))</f>
        <v>x</v>
      </c>
      <c r="X124" s="241" t="str">
        <f>IF(OR('Crisis Indicator Data'!L121="x",'Crisis Indicator Data'!H121="x"),"x",'Crisis Indicator Data'!L121/'Crisis Indicator Data'!H121)</f>
        <v>x</v>
      </c>
      <c r="Y124" s="234" t="str">
        <f t="shared" si="48"/>
        <v>x</v>
      </c>
      <c r="Z124" s="234" t="str">
        <f t="shared" si="49"/>
        <v>x</v>
      </c>
      <c r="AA124" s="234">
        <f t="shared" si="50"/>
        <v>3.9</v>
      </c>
      <c r="AB124" s="242">
        <f t="shared" si="51"/>
        <v>3.4</v>
      </c>
    </row>
    <row r="125" spans="1:28" s="210" customFormat="1" x14ac:dyDescent="0.35">
      <c r="A125" s="148" t="str">
        <f>'Crisis Indicator Data'!A122</f>
        <v>Tropical Cyclone Seroja</v>
      </c>
      <c r="B125" s="149" t="str">
        <f>'Crisis Indicator Data'!B122</f>
        <v>Tropical cyclone</v>
      </c>
      <c r="C125" s="149" t="str">
        <f>'Crisis Indicator Data'!C122</f>
        <v>TLS002</v>
      </c>
      <c r="D125" s="149" t="str">
        <f>'Crisis Indicator Data'!D122</f>
        <v>Timor Leste</v>
      </c>
      <c r="E125" s="150" t="str">
        <f>'Crisis Indicator Data'!E122</f>
        <v>TLS</v>
      </c>
      <c r="F125" s="240">
        <f>IF('Crisis Indicator Data'!F122="x","x",IF(LOG('Crisis Indicator Data'!F122)&lt;F$4,0,IF(LOG('Crisis Indicator Data'!F122)&gt;F$3,5,ROUND(5-(F$3-LOG('Crisis Indicator Data'!F122))/(F$3-F$4)*5,1))))</f>
        <v>2</v>
      </c>
      <c r="G125" s="144">
        <f>IF('Crisis Indicator Data'!F122="x","x",IF(B125="Regional crisis",('Crisis Indicator Data'!F122/VLOOKUP('Impact of the crisis'!$C125,'Regional Crises'!$B$1:$R$66,4,FALSE)),'Crisis Indicator Data'!F122/VLOOKUP('Impact of the crisis'!$E125,'Country Indicator Data'!$B$4:$P$194,15,FALSE)))</f>
        <v>1</v>
      </c>
      <c r="H125" s="234">
        <f t="shared" si="39"/>
        <v>5</v>
      </c>
      <c r="I125" s="234">
        <f t="shared" si="40"/>
        <v>3.5</v>
      </c>
      <c r="J125" s="234">
        <f>IF('Crisis Indicator Data'!G122="x","x",IF(LOG('Crisis Indicator Data'!G122)&lt;J$4,0,IF(LOG('Crisis Indicator Data'!G122)&gt;J$3,5,ROUND(5-(J$3-LOG('Crisis Indicator Data'!G122))/(J$3-J$4)*5,1))))</f>
        <v>0.4</v>
      </c>
      <c r="K125" s="144">
        <f>IF('Crisis Indicator Data'!G122="x","x",IF(B125="Regional crisis",('Crisis Indicator Data'!G122/VLOOKUP('Impact of the crisis'!$C125,'Regional Crises'!$B$1:$R$66,5,FALSE)),'Crisis Indicator Data'!G122/VLOOKUP('Impact of the crisis'!$E125,'Country Indicator Data'!$B$4:$P$194,14,FALSE)))</f>
        <v>1</v>
      </c>
      <c r="L125" s="234">
        <f t="shared" si="41"/>
        <v>5</v>
      </c>
      <c r="M125" s="234">
        <f t="shared" si="42"/>
        <v>2.7</v>
      </c>
      <c r="N125" s="234">
        <f t="shared" si="43"/>
        <v>3.1</v>
      </c>
      <c r="O125" s="234">
        <f>IF('Crisis Indicator Data'!H122="x","x",IF('Crisis Indicator Data'!H122=0,0,IF(LOG('Crisis Indicator Data'!H122)&lt;O$4,0,IF(LOG('Crisis Indicator Data'!H122)&gt;O$3,5,ROUND(5-(O$3-LOG('Crisis Indicator Data'!H122))/(O$3-O$4)*5,1)))))</f>
        <v>0</v>
      </c>
      <c r="P125" s="143">
        <f>IF('Crisis Indicator Data'!H122="x","x",'Crisis Indicator Data'!H122/'Crisis Indicator Data'!G122)</f>
        <v>2.5522041763341066E-2</v>
      </c>
      <c r="Q125" s="234">
        <f t="shared" si="44"/>
        <v>0.1</v>
      </c>
      <c r="R125" s="234">
        <f t="shared" si="45"/>
        <v>0.05</v>
      </c>
      <c r="S125" s="234">
        <f>IF('Crisis Indicator Data'!I122="x","x",IF('Crisis Indicator Data'!I122=0,0,IF(LOG('Crisis Indicator Data'!I122)&lt;S$4,0,IF(LOG('Crisis Indicator Data'!I122)&gt;S$3,5,ROUND(5-(S$3-LOG('Crisis Indicator Data'!I122))/(S$3-S$4)*5,1)))))</f>
        <v>0.4</v>
      </c>
      <c r="T125" s="143">
        <f>IF('Crisis Indicator Data'!H122="x","x",IF('Crisis Indicator Data'!I122="x","x",'Crisis Indicator Data'!I122/'Crisis Indicator Data'!H122))</f>
        <v>6.0606060606060608E-2</v>
      </c>
      <c r="U125" s="234">
        <f t="shared" si="46"/>
        <v>2</v>
      </c>
      <c r="V125" s="234">
        <f t="shared" si="47"/>
        <v>1.2</v>
      </c>
      <c r="W125" s="234">
        <f>IF('Crisis Indicator Data'!L122="x","x",IF('Crisis Indicator Data'!L122=0,0,IF(LOG('Crisis Indicator Data'!L122)&lt;W$4,0,IF(LOG('Crisis Indicator Data'!L122)&gt;W$3,5,ROUND(5-(W$3-LOG('Crisis Indicator Data'!L122))/(W$3-W$4)*5,1)))))</f>
        <v>2.4</v>
      </c>
      <c r="X125" s="241">
        <f>IF(OR('Crisis Indicator Data'!L122="x",'Crisis Indicator Data'!H122="x"),"x",'Crisis Indicator Data'!L122/'Crisis Indicator Data'!H122)</f>
        <v>1.3636363636363637E-3</v>
      </c>
      <c r="Y125" s="234">
        <f t="shared" si="48"/>
        <v>5</v>
      </c>
      <c r="Z125" s="234">
        <f t="shared" si="49"/>
        <v>3.7</v>
      </c>
      <c r="AA125" s="234">
        <f t="shared" si="50"/>
        <v>2.7</v>
      </c>
      <c r="AB125" s="242">
        <f t="shared" si="51"/>
        <v>1.6</v>
      </c>
    </row>
    <row r="126" spans="1:28" s="210" customFormat="1" x14ac:dyDescent="0.35">
      <c r="A126" s="148" t="str">
        <f>'Crisis Indicator Data'!A123</f>
        <v>Venezuelan refugees in Trinidad and Tobago</v>
      </c>
      <c r="B126" s="149" t="str">
        <f>'Crisis Indicator Data'!B123</f>
        <v>International displacement</v>
      </c>
      <c r="C126" s="149" t="str">
        <f>'Crisis Indicator Data'!C123</f>
        <v>TTO002</v>
      </c>
      <c r="D126" s="149" t="str">
        <f>'Crisis Indicator Data'!D123</f>
        <v>Trinidad and Tobago</v>
      </c>
      <c r="E126" s="150" t="str">
        <f>'Crisis Indicator Data'!E123</f>
        <v>TTO</v>
      </c>
      <c r="F126" s="240">
        <f>IF('Crisis Indicator Data'!F123="x","x",IF(LOG('Crisis Indicator Data'!F123)&lt;F$4,0,IF(LOG('Crisis Indicator Data'!F123)&gt;F$3,5,ROUND(5-(F$3-LOG('Crisis Indicator Data'!F123))/(F$3-F$4)*5,1))))</f>
        <v>1.2</v>
      </c>
      <c r="G126" s="144">
        <f>IF('Crisis Indicator Data'!F123="x","x",IF(B126="Regional crisis",('Crisis Indicator Data'!F123/VLOOKUP('Impact of the crisis'!$C126,'Regional Crises'!$B$1:$R$66,4,FALSE)),'Crisis Indicator Data'!F123/VLOOKUP('Impact of the crisis'!$E126,'Country Indicator Data'!$B$4:$P$194,15,FALSE)))</f>
        <v>1</v>
      </c>
      <c r="H126" s="234">
        <f t="shared" si="39"/>
        <v>5</v>
      </c>
      <c r="I126" s="234">
        <f t="shared" si="40"/>
        <v>3.1</v>
      </c>
      <c r="J126" s="234">
        <f>IF('Crisis Indicator Data'!G123="x","x",IF(LOG('Crisis Indicator Data'!G123)&lt;J$4,0,IF(LOG('Crisis Indicator Data'!G123)&gt;J$3,5,ROUND(5-(J$3-LOG('Crisis Indicator Data'!G123))/(J$3-J$4)*5,1))))</f>
        <v>0.5</v>
      </c>
      <c r="K126" s="144">
        <f>IF('Crisis Indicator Data'!G123="x","x",IF(B126="Regional crisis",('Crisis Indicator Data'!G123/VLOOKUP('Impact of the crisis'!$C126,'Regional Crises'!$B$1:$R$66,5,FALSE)),'Crisis Indicator Data'!G123/VLOOKUP('Impact of the crisis'!$E126,'Country Indicator Data'!$B$4:$P$194,14,FALSE)))</f>
        <v>0.99656357388316152</v>
      </c>
      <c r="L126" s="234">
        <f t="shared" si="41"/>
        <v>5</v>
      </c>
      <c r="M126" s="234">
        <f t="shared" si="42"/>
        <v>2.75</v>
      </c>
      <c r="N126" s="234">
        <f t="shared" si="43"/>
        <v>2.9</v>
      </c>
      <c r="O126" s="234">
        <f>IF('Crisis Indicator Data'!H123="x","x",IF('Crisis Indicator Data'!H123=0,0,IF(LOG('Crisis Indicator Data'!H123)&lt;O$4,0,IF(LOG('Crisis Indicator Data'!H123)&gt;O$3,5,ROUND(5-(O$3-LOG('Crisis Indicator Data'!H123))/(O$3-O$4)*5,1)))))</f>
        <v>0.5</v>
      </c>
      <c r="P126" s="143">
        <f>IF('Crisis Indicator Data'!H123="x","x",'Crisis Indicator Data'!H123/'Crisis Indicator Data'!G123)</f>
        <v>4.1379310344827586E-2</v>
      </c>
      <c r="Q126" s="234">
        <f t="shared" si="44"/>
        <v>0.2</v>
      </c>
      <c r="R126" s="234">
        <f t="shared" si="45"/>
        <v>0.35</v>
      </c>
      <c r="S126" s="234">
        <f>IF('Crisis Indicator Data'!I123="x","x",IF('Crisis Indicator Data'!I123=0,0,IF(LOG('Crisis Indicator Data'!I123)&lt;S$4,0,IF(LOG('Crisis Indicator Data'!I123)&gt;S$3,5,ROUND(5-(S$3-LOG('Crisis Indicator Data'!I123))/(S$3-S$4)*5,1)))))</f>
        <v>2.5</v>
      </c>
      <c r="T126" s="143">
        <f>IF('Crisis Indicator Data'!H123="x","x",IF('Crisis Indicator Data'!I123="x","x",'Crisis Indicator Data'!I123/'Crisis Indicator Data'!H123))</f>
        <v>1</v>
      </c>
      <c r="U126" s="234">
        <f t="shared" si="46"/>
        <v>5</v>
      </c>
      <c r="V126" s="234">
        <f t="shared" si="47"/>
        <v>3.8</v>
      </c>
      <c r="W126" s="234">
        <f>IF('Crisis Indicator Data'!L123="x","x",IF('Crisis Indicator Data'!L123=0,0,IF(LOG('Crisis Indicator Data'!L123)&lt;W$4,0,IF(LOG('Crisis Indicator Data'!L123)&gt;W$3,5,ROUND(5-(W$3-LOG('Crisis Indicator Data'!L123))/(W$3-W$4)*5,1)))))</f>
        <v>2.5</v>
      </c>
      <c r="X126" s="241">
        <f>IF(OR('Crisis Indicator Data'!L123="x",'Crisis Indicator Data'!H123="x"),"x",'Crisis Indicator Data'!L123/'Crisis Indicator Data'!H123)</f>
        <v>1E-3</v>
      </c>
      <c r="Y126" s="234">
        <f t="shared" si="48"/>
        <v>5</v>
      </c>
      <c r="Z126" s="234">
        <f t="shared" si="49"/>
        <v>3.8</v>
      </c>
      <c r="AA126" s="234">
        <f t="shared" si="50"/>
        <v>3.8</v>
      </c>
      <c r="AB126" s="242">
        <f t="shared" si="51"/>
        <v>2.4</v>
      </c>
    </row>
    <row r="127" spans="1:28" s="210" customFormat="1" x14ac:dyDescent="0.35">
      <c r="A127" s="148" t="str">
        <f>'Crisis Indicator Data'!A124</f>
        <v>Mixed migration flows in Tunisia</v>
      </c>
      <c r="B127" s="149" t="str">
        <f>'Crisis Indicator Data'!B124</f>
        <v>International displacement</v>
      </c>
      <c r="C127" s="149" t="str">
        <f>'Crisis Indicator Data'!C124</f>
        <v>TUN002</v>
      </c>
      <c r="D127" s="149" t="str">
        <f>'Crisis Indicator Data'!D124</f>
        <v>Tunisia</v>
      </c>
      <c r="E127" s="150" t="str">
        <f>'Crisis Indicator Data'!E124</f>
        <v>TUN</v>
      </c>
      <c r="F127" s="240">
        <f>IF('Crisis Indicator Data'!F124="x","x",IF(LOG('Crisis Indicator Data'!F124)&lt;F$4,0,IF(LOG('Crisis Indicator Data'!F124)&gt;F$3,5,ROUND(5-(F$3-LOG('Crisis Indicator Data'!F124))/(F$3-F$4)*5,1))))</f>
        <v>3.7</v>
      </c>
      <c r="G127" s="144">
        <f>IF('Crisis Indicator Data'!F124="x","x",IF(B127="Regional crisis",('Crisis Indicator Data'!F124/VLOOKUP('Impact of the crisis'!$C127,'Regional Crises'!$B$1:$R$66,4,FALSE)),'Crisis Indicator Data'!F124/VLOOKUP('Impact of the crisis'!$E127,'Country Indicator Data'!$B$4:$P$194,15,FALSE)))</f>
        <v>1</v>
      </c>
      <c r="H127" s="234">
        <f t="shared" si="39"/>
        <v>5</v>
      </c>
      <c r="I127" s="234">
        <f t="shared" si="40"/>
        <v>4.3499999999999996</v>
      </c>
      <c r="J127" s="234">
        <f>IF('Crisis Indicator Data'!G124="x","x",IF(LOG('Crisis Indicator Data'!G124)&lt;J$4,0,IF(LOG('Crisis Indicator Data'!G124)&gt;J$3,5,ROUND(5-(J$3-LOG('Crisis Indicator Data'!G124))/(J$3-J$4)*5,1))))</f>
        <v>3.6</v>
      </c>
      <c r="K127" s="144">
        <f>IF('Crisis Indicator Data'!G124="x","x",IF(B127="Regional crisis",('Crisis Indicator Data'!G124/VLOOKUP('Impact of the crisis'!$C127,'Regional Crises'!$B$1:$R$66,5,FALSE)),'Crisis Indicator Data'!G124/VLOOKUP('Impact of the crisis'!$E127,'Country Indicator Data'!$B$4:$P$194,14,FALSE)))</f>
        <v>1</v>
      </c>
      <c r="L127" s="234">
        <f t="shared" si="41"/>
        <v>5</v>
      </c>
      <c r="M127" s="234">
        <f t="shared" si="42"/>
        <v>4.3</v>
      </c>
      <c r="N127" s="234">
        <f t="shared" si="43"/>
        <v>4.3</v>
      </c>
      <c r="O127" s="234" t="str">
        <f>IF('Crisis Indicator Data'!H124="x","x",IF('Crisis Indicator Data'!H124=0,0,IF(LOG('Crisis Indicator Data'!H124)&lt;O$4,0,IF(LOG('Crisis Indicator Data'!H124)&gt;O$3,5,ROUND(5-(O$3-LOG('Crisis Indicator Data'!H124))/(O$3-O$4)*5,1)))))</f>
        <v>x</v>
      </c>
      <c r="P127" s="143" t="str">
        <f>IF('Crisis Indicator Data'!H124="x","x",'Crisis Indicator Data'!H124/'Crisis Indicator Data'!G124)</f>
        <v>x</v>
      </c>
      <c r="Q127" s="234" t="str">
        <f t="shared" si="44"/>
        <v>x</v>
      </c>
      <c r="R127" s="234" t="str">
        <f t="shared" si="45"/>
        <v>x</v>
      </c>
      <c r="S127" s="234" t="str">
        <f>IF('Crisis Indicator Data'!I124="x","x",IF('Crisis Indicator Data'!I124=0,0,IF(LOG('Crisis Indicator Data'!I124)&lt;S$4,0,IF(LOG('Crisis Indicator Data'!I124)&gt;S$3,5,ROUND(5-(S$3-LOG('Crisis Indicator Data'!I124))/(S$3-S$4)*5,1)))))</f>
        <v>x</v>
      </c>
      <c r="T127" s="143" t="str">
        <f>IF('Crisis Indicator Data'!H124="x","x",IF('Crisis Indicator Data'!I124="x","x",'Crisis Indicator Data'!I124/'Crisis Indicator Data'!H124))</f>
        <v>x</v>
      </c>
      <c r="U127" s="234" t="str">
        <f t="shared" si="46"/>
        <v>x</v>
      </c>
      <c r="V127" s="234" t="str">
        <f t="shared" si="47"/>
        <v>x</v>
      </c>
      <c r="W127" s="234">
        <f>IF('Crisis Indicator Data'!L124="x","x",IF('Crisis Indicator Data'!L124=0,0,IF(LOG('Crisis Indicator Data'!L124)&lt;W$4,0,IF(LOG('Crisis Indicator Data'!L124)&gt;W$3,5,ROUND(5-(W$3-LOG('Crisis Indicator Data'!L124))/(W$3-W$4)*5,1)))))</f>
        <v>4.0999999999999996</v>
      </c>
      <c r="X127" s="241" t="str">
        <f>IF(OR('Crisis Indicator Data'!L124="x",'Crisis Indicator Data'!H124="x"),"x",'Crisis Indicator Data'!L124/'Crisis Indicator Data'!H124)</f>
        <v>x</v>
      </c>
      <c r="Y127" s="234" t="str">
        <f t="shared" si="48"/>
        <v>x</v>
      </c>
      <c r="Z127" s="234">
        <f t="shared" si="49"/>
        <v>4.0999999999999996</v>
      </c>
      <c r="AA127" s="234">
        <f t="shared" si="50"/>
        <v>4.0999999999999996</v>
      </c>
      <c r="AB127" s="242">
        <f t="shared" si="51"/>
        <v>4.0999999999999996</v>
      </c>
    </row>
    <row r="128" spans="1:28" s="210" customFormat="1" x14ac:dyDescent="0.35">
      <c r="A128" s="148" t="str">
        <f>'Crisis Indicator Data'!A125</f>
        <v>Complex situation in Turkey</v>
      </c>
      <c r="B128" s="149" t="str">
        <f>'Crisis Indicator Data'!B125</f>
        <v>Multiple crises country</v>
      </c>
      <c r="C128" s="149" t="str">
        <f>'Crisis Indicator Data'!C125</f>
        <v>TUR001</v>
      </c>
      <c r="D128" s="149" t="str">
        <f>'Crisis Indicator Data'!D125</f>
        <v>Turkey</v>
      </c>
      <c r="E128" s="150" t="str">
        <f>'Crisis Indicator Data'!E125</f>
        <v>TUR</v>
      </c>
      <c r="F128" s="240">
        <f>IF('Crisis Indicator Data'!F125="x","x",IF(LOG('Crisis Indicator Data'!F125)&lt;F$4,0,IF(LOG('Crisis Indicator Data'!F125)&gt;F$3,5,ROUND(5-(F$3-LOG('Crisis Indicator Data'!F125))/(F$3-F$4)*5,1))))</f>
        <v>4.3</v>
      </c>
      <c r="G128" s="144">
        <f>IF('Crisis Indicator Data'!F125="x","x",IF(B128="Regional crisis",('Crisis Indicator Data'!F125/VLOOKUP('Impact of the crisis'!$C128,'Regional Crises'!$B$1:$R$66,4,FALSE)),'Crisis Indicator Data'!F125/VLOOKUP('Impact of the crisis'!$E128,'Country Indicator Data'!$B$4:$P$194,15,FALSE)))</f>
        <v>0.49234437327027275</v>
      </c>
      <c r="H128" s="234">
        <f t="shared" si="39"/>
        <v>2.4</v>
      </c>
      <c r="I128" s="234">
        <f t="shared" si="40"/>
        <v>3.3499999999999996</v>
      </c>
      <c r="J128" s="234">
        <f>IF('Crisis Indicator Data'!G125="x","x",IF(LOG('Crisis Indicator Data'!G125)&lt;J$4,0,IF(LOG('Crisis Indicator Data'!G125)&gt;J$3,5,ROUND(5-(J$3-LOG('Crisis Indicator Data'!G125))/(J$3-J$4)*5,1))))</f>
        <v>5</v>
      </c>
      <c r="K128" s="144">
        <f>IF('Crisis Indicator Data'!G125="x","x",IF(B128="Regional crisis",('Crisis Indicator Data'!G125/VLOOKUP('Impact of the crisis'!$C128,'Regional Crises'!$B$1:$R$66,5,FALSE)),'Crisis Indicator Data'!G125/VLOOKUP('Impact of the crisis'!$E128,'Country Indicator Data'!$B$4:$P$194,14,FALSE)))</f>
        <v>0.64258659954452835</v>
      </c>
      <c r="L128" s="234">
        <f t="shared" si="41"/>
        <v>3.2</v>
      </c>
      <c r="M128" s="234">
        <f t="shared" si="42"/>
        <v>4.0999999999999996</v>
      </c>
      <c r="N128" s="234">
        <f t="shared" si="43"/>
        <v>3.8</v>
      </c>
      <c r="O128" s="234">
        <f>IF('Crisis Indicator Data'!H125="x","x",IF('Crisis Indicator Data'!H125=0,0,IF(LOG('Crisis Indicator Data'!H125)&lt;O$4,0,IF(LOG('Crisis Indicator Data'!H125)&gt;O$3,5,ROUND(5-(O$3-LOG('Crisis Indicator Data'!H125))/(O$3-O$4)*5,1)))))</f>
        <v>3.8</v>
      </c>
      <c r="P128" s="143">
        <f>IF('Crisis Indicator Data'!H125="x","x",'Crisis Indicator Data'!H125/'Crisis Indicator Data'!G125)</f>
        <v>0.10822405849545802</v>
      </c>
      <c r="Q128" s="234">
        <f t="shared" si="44"/>
        <v>0.5</v>
      </c>
      <c r="R128" s="234">
        <f t="shared" si="45"/>
        <v>2.15</v>
      </c>
      <c r="S128" s="234">
        <f>IF('Crisis Indicator Data'!I125="x","x",IF('Crisis Indicator Data'!I125=0,0,IF(LOG('Crisis Indicator Data'!I125)&lt;S$4,0,IF(LOG('Crisis Indicator Data'!I125)&gt;S$3,5,ROUND(5-(S$3-LOG('Crisis Indicator Data'!I125))/(S$3-S$4)*5,1)))))</f>
        <v>5</v>
      </c>
      <c r="T128" s="143">
        <f>IF('Crisis Indicator Data'!H125="x","x",IF('Crisis Indicator Data'!I125="x","x",'Crisis Indicator Data'!I125/'Crisis Indicator Data'!H125))</f>
        <v>0.68976215098241989</v>
      </c>
      <c r="U128" s="234">
        <f t="shared" si="46"/>
        <v>5</v>
      </c>
      <c r="V128" s="234">
        <f t="shared" si="47"/>
        <v>5</v>
      </c>
      <c r="W128" s="234">
        <f>IF('Crisis Indicator Data'!L125="x","x",IF('Crisis Indicator Data'!L125=0,0,IF(LOG('Crisis Indicator Data'!L125)&lt;W$4,0,IF(LOG('Crisis Indicator Data'!L125)&gt;W$3,5,ROUND(5-(W$3-LOG('Crisis Indicator Data'!L125))/(W$3-W$4)*5,1)))))</f>
        <v>3</v>
      </c>
      <c r="X128" s="241">
        <f>IF(OR('Crisis Indicator Data'!L125="x",'Crisis Indicator Data'!H125="x"),"x",'Crisis Indicator Data'!L125/'Crisis Indicator Data'!H125)</f>
        <v>2.2578421234057221E-5</v>
      </c>
      <c r="Y128" s="234">
        <f t="shared" si="48"/>
        <v>1.1000000000000001</v>
      </c>
      <c r="Z128" s="234">
        <f t="shared" si="49"/>
        <v>2.1</v>
      </c>
      <c r="AA128" s="234">
        <f t="shared" si="50"/>
        <v>4</v>
      </c>
      <c r="AB128" s="242">
        <f t="shared" si="51"/>
        <v>3.2</v>
      </c>
    </row>
    <row r="129" spans="1:28" s="210" customFormat="1" x14ac:dyDescent="0.35">
      <c r="A129" s="148" t="str">
        <f>'Crisis Indicator Data'!A126</f>
        <v>Syrian Refugees in Turkey</v>
      </c>
      <c r="B129" s="149" t="str">
        <f>'Crisis Indicator Data'!B126</f>
        <v>International displacement</v>
      </c>
      <c r="C129" s="149" t="str">
        <f>'Crisis Indicator Data'!C126</f>
        <v>TUR002</v>
      </c>
      <c r="D129" s="149" t="str">
        <f>'Crisis Indicator Data'!D126</f>
        <v>Turkey</v>
      </c>
      <c r="E129" s="150" t="str">
        <f>'Crisis Indicator Data'!E126</f>
        <v>TUR</v>
      </c>
      <c r="F129" s="240">
        <f>IF('Crisis Indicator Data'!F126="x","x",IF(LOG('Crisis Indicator Data'!F126)&lt;F$4,0,IF(LOG('Crisis Indicator Data'!F126)&gt;F$3,5,ROUND(5-(F$3-LOG('Crisis Indicator Data'!F126))/(F$3-F$4)*5,1))))</f>
        <v>3.5</v>
      </c>
      <c r="G129" s="144">
        <f>IF('Crisis Indicator Data'!F126="x","x",IF(B129="Regional crisis",('Crisis Indicator Data'!F126/VLOOKUP('Impact of the crisis'!$C129,'Regional Crises'!$B$1:$R$66,4,FALSE)),'Crisis Indicator Data'!F126/VLOOKUP('Impact of the crisis'!$E129,'Country Indicator Data'!$B$4:$P$194,15,FALSE)))</f>
        <v>0.1715473669165703</v>
      </c>
      <c r="H129" s="234">
        <f t="shared" si="39"/>
        <v>0.8</v>
      </c>
      <c r="I129" s="234">
        <f t="shared" si="40"/>
        <v>2.15</v>
      </c>
      <c r="J129" s="234">
        <f>IF('Crisis Indicator Data'!G126="x","x",IF(LOG('Crisis Indicator Data'!G126)&lt;J$4,0,IF(LOG('Crisis Indicator Data'!G126)&gt;J$3,5,ROUND(5-(J$3-LOG('Crisis Indicator Data'!G126))/(J$3-J$4)*5,1))))</f>
        <v>5</v>
      </c>
      <c r="K129" s="144">
        <f>IF('Crisis Indicator Data'!G126="x","x",IF(B129="Regional crisis",('Crisis Indicator Data'!G126/VLOOKUP('Impact of the crisis'!$C129,'Regional Crises'!$B$1:$R$66,5,FALSE)),'Crisis Indicator Data'!G126/VLOOKUP('Impact of the crisis'!$E129,'Country Indicator Data'!$B$4:$P$194,14,FALSE)))</f>
        <v>0.4333932638139758</v>
      </c>
      <c r="L129" s="234">
        <f t="shared" si="41"/>
        <v>2.1</v>
      </c>
      <c r="M129" s="234">
        <f t="shared" si="42"/>
        <v>3.55</v>
      </c>
      <c r="N129" s="234">
        <f t="shared" si="43"/>
        <v>2.9</v>
      </c>
      <c r="O129" s="234">
        <f>IF('Crisis Indicator Data'!H126="x","x",IF('Crisis Indicator Data'!H126=0,0,IF(LOG('Crisis Indicator Data'!H126)&lt;O$4,0,IF(LOG('Crisis Indicator Data'!H126)&gt;O$3,5,ROUND(5-(O$3-LOG('Crisis Indicator Data'!H126))/(O$3-O$4)*5,1)))))</f>
        <v>3.7</v>
      </c>
      <c r="P129" s="143">
        <f>IF('Crisis Indicator Data'!H126="x","x",'Crisis Indicator Data'!H126/'Crisis Indicator Data'!G126)</f>
        <v>0.15161236794070468</v>
      </c>
      <c r="Q129" s="234">
        <f t="shared" si="44"/>
        <v>0.7</v>
      </c>
      <c r="R129" s="234">
        <f t="shared" si="45"/>
        <v>2.2000000000000002</v>
      </c>
      <c r="S129" s="234">
        <f>IF('Crisis Indicator Data'!I126="x","x",IF('Crisis Indicator Data'!I126=0,0,IF(LOG('Crisis Indicator Data'!I126)&lt;S$4,0,IF(LOG('Crisis Indicator Data'!I126)&gt;S$3,5,ROUND(5-(S$3-LOG('Crisis Indicator Data'!I126))/(S$3-S$4)*5,1)))))</f>
        <v>5</v>
      </c>
      <c r="T129" s="143">
        <f>IF('Crisis Indicator Data'!H126="x","x",IF('Crisis Indicator Data'!I126="x","x",'Crisis Indicator Data'!I126/'Crisis Indicator Data'!H126))</f>
        <v>0.67165268150310109</v>
      </c>
      <c r="U129" s="234">
        <f t="shared" si="46"/>
        <v>5</v>
      </c>
      <c r="V129" s="234">
        <f t="shared" si="47"/>
        <v>5</v>
      </c>
      <c r="W129" s="234" t="str">
        <f>IF('Crisis Indicator Data'!L126="x","x",IF('Crisis Indicator Data'!L126=0,0,IF(LOG('Crisis Indicator Data'!L126)&lt;W$4,0,IF(LOG('Crisis Indicator Data'!L126)&gt;W$3,5,ROUND(5-(W$3-LOG('Crisis Indicator Data'!L126))/(W$3-W$4)*5,1)))))</f>
        <v>x</v>
      </c>
      <c r="X129" s="241" t="str">
        <f>IF(OR('Crisis Indicator Data'!L126="x",'Crisis Indicator Data'!H126="x"),"x",'Crisis Indicator Data'!L126/'Crisis Indicator Data'!H126)</f>
        <v>x</v>
      </c>
      <c r="Y129" s="234" t="str">
        <f t="shared" si="48"/>
        <v>x</v>
      </c>
      <c r="Z129" s="234" t="str">
        <f t="shared" si="49"/>
        <v>x</v>
      </c>
      <c r="AA129" s="234">
        <f t="shared" si="50"/>
        <v>5</v>
      </c>
      <c r="AB129" s="242">
        <f t="shared" si="51"/>
        <v>4</v>
      </c>
    </row>
    <row r="130" spans="1:28" s="210" customFormat="1" x14ac:dyDescent="0.35">
      <c r="A130" s="148" t="str">
        <f>'Crisis Indicator Data'!A127</f>
        <v>Mixed Migration Flows in Turkey</v>
      </c>
      <c r="B130" s="149" t="str">
        <f>'Crisis Indicator Data'!B127</f>
        <v>International displacement</v>
      </c>
      <c r="C130" s="149" t="str">
        <f>'Crisis Indicator Data'!C127</f>
        <v>TUR003</v>
      </c>
      <c r="D130" s="149" t="str">
        <f>'Crisis Indicator Data'!D127</f>
        <v>Turkey</v>
      </c>
      <c r="E130" s="150" t="str">
        <f>'Crisis Indicator Data'!E127</f>
        <v>TUR</v>
      </c>
      <c r="F130" s="240">
        <f>IF('Crisis Indicator Data'!F127="x","x",IF(LOG('Crisis Indicator Data'!F127)&lt;F$4,0,IF(LOG('Crisis Indicator Data'!F127)&gt;F$3,5,ROUND(5-(F$3-LOG('Crisis Indicator Data'!F127))/(F$3-F$4)*5,1))))</f>
        <v>3.7</v>
      </c>
      <c r="G130" s="144">
        <f>IF('Crisis Indicator Data'!F127="x","x",IF(B130="Regional crisis",('Crisis Indicator Data'!F127/VLOOKUP('Impact of the crisis'!$C130,'Regional Crises'!$B$1:$R$66,4,FALSE)),'Crisis Indicator Data'!F127/VLOOKUP('Impact of the crisis'!$E130,'Country Indicator Data'!$B$4:$P$194,15,FALSE)))</f>
        <v>0.23063550017540896</v>
      </c>
      <c r="H130" s="234">
        <f t="shared" si="39"/>
        <v>1.1000000000000001</v>
      </c>
      <c r="I130" s="234">
        <f t="shared" si="40"/>
        <v>2.4000000000000004</v>
      </c>
      <c r="J130" s="234">
        <f>IF('Crisis Indicator Data'!G127="x","x",IF(LOG('Crisis Indicator Data'!G127)&lt;J$4,0,IF(LOG('Crisis Indicator Data'!G127)&gt;J$3,5,ROUND(5-(J$3-LOG('Crisis Indicator Data'!G127))/(J$3-J$4)*5,1))))</f>
        <v>5</v>
      </c>
      <c r="K130" s="144">
        <f>IF('Crisis Indicator Data'!G127="x","x",IF(B130="Regional crisis",('Crisis Indicator Data'!G127/VLOOKUP('Impact of the crisis'!$C130,'Regional Crises'!$B$1:$R$66,5,FALSE)),'Crisis Indicator Data'!G127/VLOOKUP('Impact of the crisis'!$E130,'Country Indicator Data'!$B$4:$P$194,14,FALSE)))</f>
        <v>0.45098885293060048</v>
      </c>
      <c r="L130" s="234">
        <f t="shared" si="41"/>
        <v>2.2000000000000002</v>
      </c>
      <c r="M130" s="234">
        <f t="shared" si="42"/>
        <v>3.6</v>
      </c>
      <c r="N130" s="234">
        <f t="shared" si="43"/>
        <v>3.1</v>
      </c>
      <c r="O130" s="234">
        <f>IF('Crisis Indicator Data'!H127="x","x",IF('Crisis Indicator Data'!H127=0,0,IF(LOG('Crisis Indicator Data'!H127)&lt;O$4,0,IF(LOG('Crisis Indicator Data'!H127)&gt;O$3,5,ROUND(5-(O$3-LOG('Crisis Indicator Data'!H127))/(O$3-O$4)*5,1)))))</f>
        <v>3.8</v>
      </c>
      <c r="P130" s="143">
        <f>IF('Crisis Indicator Data'!H127="x","x",'Crisis Indicator Data'!H127/'Crisis Indicator Data'!G127)</f>
        <v>0.15420188167756338</v>
      </c>
      <c r="Q130" s="234">
        <f t="shared" si="44"/>
        <v>0.7</v>
      </c>
      <c r="R130" s="234">
        <f t="shared" si="45"/>
        <v>2.25</v>
      </c>
      <c r="S130" s="234">
        <f>IF('Crisis Indicator Data'!I127="x","x",IF('Crisis Indicator Data'!I127=0,0,IF(LOG('Crisis Indicator Data'!I127)&lt;S$4,0,IF(LOG('Crisis Indicator Data'!I127)&gt;S$3,5,ROUND(5-(S$3-LOG('Crisis Indicator Data'!I127))/(S$3-S$4)*5,1)))))</f>
        <v>5</v>
      </c>
      <c r="T130" s="143">
        <f>IF('Crisis Indicator Data'!H127="x","x",IF('Crisis Indicator Data'!I127="x","x",'Crisis Indicator Data'!I127/'Crisis Indicator Data'!H127))</f>
        <v>0.68976215098241989</v>
      </c>
      <c r="U130" s="234">
        <f t="shared" si="46"/>
        <v>5</v>
      </c>
      <c r="V130" s="234">
        <f t="shared" si="47"/>
        <v>5</v>
      </c>
      <c r="W130" s="234">
        <f>IF('Crisis Indicator Data'!L127="x","x",IF('Crisis Indicator Data'!L127=0,0,IF(LOG('Crisis Indicator Data'!L127)&lt;W$4,0,IF(LOG('Crisis Indicator Data'!L127)&gt;W$3,5,ROUND(5-(W$3-LOG('Crisis Indicator Data'!L127))/(W$3-W$4)*5,1)))))</f>
        <v>2.2000000000000002</v>
      </c>
      <c r="X130" s="241">
        <f>IF(OR('Crisis Indicator Data'!L127="x",'Crisis Indicator Data'!H127="x"),"x",'Crisis Indicator Data'!L127/'Crisis Indicator Data'!H127)</f>
        <v>6.204756980351603E-6</v>
      </c>
      <c r="Y130" s="234">
        <f t="shared" si="48"/>
        <v>0.3</v>
      </c>
      <c r="Z130" s="234">
        <f t="shared" si="49"/>
        <v>1.3</v>
      </c>
      <c r="AA130" s="234">
        <f t="shared" si="50"/>
        <v>3.8</v>
      </c>
      <c r="AB130" s="242">
        <f t="shared" si="51"/>
        <v>3.1</v>
      </c>
    </row>
    <row r="131" spans="1:28" s="210" customFormat="1" x14ac:dyDescent="0.35">
      <c r="A131" s="148" t="str">
        <f>'Crisis Indicator Data'!A128</f>
        <v>Kurdish Conflict</v>
      </c>
      <c r="B131" s="149" t="str">
        <f>'Crisis Indicator Data'!B128</f>
        <v>Conflict</v>
      </c>
      <c r="C131" s="149" t="str">
        <f>'Crisis Indicator Data'!C128</f>
        <v>TUR004</v>
      </c>
      <c r="D131" s="149" t="str">
        <f>'Crisis Indicator Data'!D128</f>
        <v>Turkey</v>
      </c>
      <c r="E131" s="150" t="str">
        <f>'Crisis Indicator Data'!E128</f>
        <v>TUR</v>
      </c>
      <c r="F131" s="240">
        <f>IF('Crisis Indicator Data'!F128="x","x",IF(LOG('Crisis Indicator Data'!F128)&lt;F$4,0,IF(LOG('Crisis Indicator Data'!F128)&gt;F$3,5,ROUND(5-(F$3-LOG('Crisis Indicator Data'!F128))/(F$3-F$4)*5,1))))</f>
        <v>3.8</v>
      </c>
      <c r="G131" s="144">
        <f>IF('Crisis Indicator Data'!F128="x","x",IF(B131="Regional crisis",('Crisis Indicator Data'!F128/VLOOKUP('Impact of the crisis'!$C131,'Regional Crises'!$B$1:$R$66,4,FALSE)),'Crisis Indicator Data'!F128/VLOOKUP('Impact of the crisis'!$E131,'Country Indicator Data'!$B$4:$P$194,15,FALSE)))</f>
        <v>0.25413120590413574</v>
      </c>
      <c r="H131" s="234">
        <f t="shared" si="39"/>
        <v>1.2</v>
      </c>
      <c r="I131" s="234">
        <f t="shared" si="40"/>
        <v>2.5</v>
      </c>
      <c r="J131" s="234">
        <f>IF('Crisis Indicator Data'!G128="x","x",IF(LOG('Crisis Indicator Data'!G128)&lt;J$4,0,IF(LOG('Crisis Indicator Data'!G128)&gt;J$3,5,ROUND(5-(J$3-LOG('Crisis Indicator Data'!G128))/(J$3-J$4)*5,1))))</f>
        <v>3.7</v>
      </c>
      <c r="K131" s="144">
        <f>IF('Crisis Indicator Data'!G128="x","x",IF(B131="Regional crisis",('Crisis Indicator Data'!G128/VLOOKUP('Impact of the crisis'!$C131,'Regional Crises'!$B$1:$R$66,5,FALSE)),'Crisis Indicator Data'!G128/VLOOKUP('Impact of the crisis'!$E131,'Country Indicator Data'!$B$4:$P$194,14,FALSE)))</f>
        <v>0.15550761117104159</v>
      </c>
      <c r="L131" s="234">
        <f t="shared" si="41"/>
        <v>0.7</v>
      </c>
      <c r="M131" s="234">
        <f t="shared" si="42"/>
        <v>2.2000000000000002</v>
      </c>
      <c r="N131" s="234">
        <f t="shared" si="43"/>
        <v>2.4</v>
      </c>
      <c r="O131" s="234" t="str">
        <f>IF('Crisis Indicator Data'!H128="x","x",IF('Crisis Indicator Data'!H128=0,0,IF(LOG('Crisis Indicator Data'!H128)&lt;O$4,0,IF(LOG('Crisis Indicator Data'!H128)&gt;O$3,5,ROUND(5-(O$3-LOG('Crisis Indicator Data'!H128))/(O$3-O$4)*5,1)))))</f>
        <v>x</v>
      </c>
      <c r="P131" s="143" t="str">
        <f>IF('Crisis Indicator Data'!H128="x","x",'Crisis Indicator Data'!H128/'Crisis Indicator Data'!G128)</f>
        <v>x</v>
      </c>
      <c r="Q131" s="234" t="str">
        <f t="shared" si="44"/>
        <v>x</v>
      </c>
      <c r="R131" s="234" t="str">
        <f t="shared" si="45"/>
        <v>x</v>
      </c>
      <c r="S131" s="234" t="str">
        <f>IF('Crisis Indicator Data'!I128="x","x",IF('Crisis Indicator Data'!I128=0,0,IF(LOG('Crisis Indicator Data'!I128)&lt;S$4,0,IF(LOG('Crisis Indicator Data'!I128)&gt;S$3,5,ROUND(5-(S$3-LOG('Crisis Indicator Data'!I128))/(S$3-S$4)*5,1)))))</f>
        <v>x</v>
      </c>
      <c r="T131" s="143" t="str">
        <f>IF('Crisis Indicator Data'!H128="x","x",IF('Crisis Indicator Data'!I128="x","x",'Crisis Indicator Data'!I128/'Crisis Indicator Data'!H128))</f>
        <v>x</v>
      </c>
      <c r="U131" s="234" t="str">
        <f t="shared" si="46"/>
        <v>x</v>
      </c>
      <c r="V131" s="234" t="str">
        <f t="shared" si="47"/>
        <v>x</v>
      </c>
      <c r="W131" s="234">
        <f>IF('Crisis Indicator Data'!L128="x","x",IF('Crisis Indicator Data'!L128=0,0,IF(LOG('Crisis Indicator Data'!L128)&lt;W$4,0,IF(LOG('Crisis Indicator Data'!L128)&gt;W$3,5,ROUND(5-(W$3-LOG('Crisis Indicator Data'!L128))/(W$3-W$4)*5,1)))))</f>
        <v>2.8</v>
      </c>
      <c r="X131" s="241" t="str">
        <f>IF(OR('Crisis Indicator Data'!L128="x",'Crisis Indicator Data'!H128="x"),"x",'Crisis Indicator Data'!L128/'Crisis Indicator Data'!H128)</f>
        <v>x</v>
      </c>
      <c r="Y131" s="234" t="str">
        <f t="shared" si="48"/>
        <v>x</v>
      </c>
      <c r="Z131" s="234">
        <f t="shared" si="49"/>
        <v>2.8</v>
      </c>
      <c r="AA131" s="234">
        <f t="shared" si="50"/>
        <v>2.8</v>
      </c>
      <c r="AB131" s="242">
        <f t="shared" si="51"/>
        <v>2.8</v>
      </c>
    </row>
    <row r="132" spans="1:28" s="210" customFormat="1" x14ac:dyDescent="0.35">
      <c r="A132" s="148" t="str">
        <f>'Crisis Indicator Data'!A129</f>
        <v>International Displacement in Tanzania</v>
      </c>
      <c r="B132" s="149" t="str">
        <f>'Crisis Indicator Data'!B129</f>
        <v>International displacement</v>
      </c>
      <c r="C132" s="149" t="str">
        <f>'Crisis Indicator Data'!C129</f>
        <v>TZA002</v>
      </c>
      <c r="D132" s="149" t="str">
        <f>'Crisis Indicator Data'!D129</f>
        <v>Tanzania</v>
      </c>
      <c r="E132" s="150" t="str">
        <f>'Crisis Indicator Data'!E129</f>
        <v>TZA</v>
      </c>
      <c r="F132" s="240">
        <f>IF('Crisis Indicator Data'!F129="x","x",IF(LOG('Crisis Indicator Data'!F129)&lt;F$4,0,IF(LOG('Crisis Indicator Data'!F129)&gt;F$3,5,ROUND(5-(F$3-LOG('Crisis Indicator Data'!F129))/(F$3-F$4)*5,1))))</f>
        <v>3.8</v>
      </c>
      <c r="G132" s="144">
        <f>IF('Crisis Indicator Data'!F129="x","x",IF(B132="Regional crisis",('Crisis Indicator Data'!F129/VLOOKUP('Impact of the crisis'!$C132,'Regional Crises'!$B$1:$R$66,4,FALSE)),'Crisis Indicator Data'!F129/VLOOKUP('Impact of the crisis'!$E132,'Country Indicator Data'!$B$4:$P$194,15,FALSE)))</f>
        <v>0.21110860239331677</v>
      </c>
      <c r="H132" s="234">
        <f t="shared" si="39"/>
        <v>1</v>
      </c>
      <c r="I132" s="234">
        <f t="shared" si="40"/>
        <v>2.4</v>
      </c>
      <c r="J132" s="234">
        <f>IF('Crisis Indicator Data'!G129="x","x",IF(LOG('Crisis Indicator Data'!G129)&lt;J$4,0,IF(LOG('Crisis Indicator Data'!G129)&gt;J$3,5,ROUND(5-(J$3-LOG('Crisis Indicator Data'!G129))/(J$3-J$4)*5,1))))</f>
        <v>3.5</v>
      </c>
      <c r="K132" s="144">
        <f>IF('Crisis Indicator Data'!G129="x","x",IF(B132="Regional crisis",('Crisis Indicator Data'!G129/VLOOKUP('Impact of the crisis'!$C132,'Regional Crises'!$B$1:$R$66,5,FALSE)),'Crisis Indicator Data'!G129/VLOOKUP('Impact of the crisis'!$E132,'Country Indicator Data'!$B$4:$P$194,14,FALSE)))</f>
        <v>0.19627618308766487</v>
      </c>
      <c r="L132" s="234">
        <f t="shared" si="41"/>
        <v>0.9</v>
      </c>
      <c r="M132" s="234">
        <f t="shared" si="42"/>
        <v>2.2000000000000002</v>
      </c>
      <c r="N132" s="234">
        <f t="shared" si="43"/>
        <v>2.2999999999999998</v>
      </c>
      <c r="O132" s="234">
        <f>IF('Crisis Indicator Data'!H129="x","x",IF('Crisis Indicator Data'!H129=0,0,IF(LOG('Crisis Indicator Data'!H129)&lt;O$4,0,IF(LOG('Crisis Indicator Data'!H129)&gt;O$3,5,ROUND(5-(O$3-LOG('Crisis Indicator Data'!H129))/(O$3-O$4)*5,1)))))</f>
        <v>1.6</v>
      </c>
      <c r="P132" s="143">
        <f>IF('Crisis Indicator Data'!H129="x","x",'Crisis Indicator Data'!H129/'Crisis Indicator Data'!G129)</f>
        <v>2.5208607817303469E-2</v>
      </c>
      <c r="Q132" s="234">
        <f t="shared" si="44"/>
        <v>0.1</v>
      </c>
      <c r="R132" s="234">
        <f t="shared" si="45"/>
        <v>0.85000000000000009</v>
      </c>
      <c r="S132" s="234">
        <f>IF('Crisis Indicator Data'!I129="x","x",IF('Crisis Indicator Data'!I129=0,0,IF(LOG('Crisis Indicator Data'!I129)&lt;S$4,0,IF(LOG('Crisis Indicator Data'!I129)&gt;S$3,5,ROUND(5-(S$3-LOG('Crisis Indicator Data'!I129))/(S$3-S$4)*5,1)))))</f>
        <v>3.5</v>
      </c>
      <c r="T132" s="143">
        <f>IF('Crisis Indicator Data'!H129="x","x",IF('Crisis Indicator Data'!I129="x","x",'Crisis Indicator Data'!I129/'Crisis Indicator Data'!H129))</f>
        <v>1</v>
      </c>
      <c r="U132" s="234">
        <f t="shared" si="46"/>
        <v>5</v>
      </c>
      <c r="V132" s="234">
        <f t="shared" si="47"/>
        <v>4.3</v>
      </c>
      <c r="W132" s="234">
        <f>IF('Crisis Indicator Data'!L129="x","x",IF('Crisis Indicator Data'!L129=0,0,IF(LOG('Crisis Indicator Data'!L129)&lt;W$4,0,IF(LOG('Crisis Indicator Data'!L129)&gt;W$3,5,ROUND(5-(W$3-LOG('Crisis Indicator Data'!L129))/(W$3-W$4)*5,1)))))</f>
        <v>0</v>
      </c>
      <c r="X132" s="241">
        <f>IF(OR('Crisis Indicator Data'!L129="x",'Crisis Indicator Data'!H129="x"),"x",'Crisis Indicator Data'!L129/'Crisis Indicator Data'!H129)</f>
        <v>0</v>
      </c>
      <c r="Y132" s="234">
        <f t="shared" si="48"/>
        <v>0</v>
      </c>
      <c r="Z132" s="234">
        <f t="shared" si="49"/>
        <v>0</v>
      </c>
      <c r="AA132" s="234">
        <f t="shared" si="50"/>
        <v>2.8</v>
      </c>
      <c r="AB132" s="242">
        <f t="shared" si="51"/>
        <v>1.9</v>
      </c>
    </row>
    <row r="133" spans="1:28" s="210" customFormat="1" x14ac:dyDescent="0.35">
      <c r="A133" s="148" t="str">
        <f>'Crisis Indicator Data'!A130</f>
        <v>International Displacement in Uganda</v>
      </c>
      <c r="B133" s="149" t="str">
        <f>'Crisis Indicator Data'!B130</f>
        <v>International displacement</v>
      </c>
      <c r="C133" s="149" t="str">
        <f>'Crisis Indicator Data'!C130</f>
        <v>UGA005</v>
      </c>
      <c r="D133" s="149" t="str">
        <f>'Crisis Indicator Data'!D130</f>
        <v>Uganda</v>
      </c>
      <c r="E133" s="150" t="str">
        <f>'Crisis Indicator Data'!E130</f>
        <v>UGA</v>
      </c>
      <c r="F133" s="240">
        <f>IF('Crisis Indicator Data'!F130="x","x",IF(LOG('Crisis Indicator Data'!F130)&lt;F$4,0,IF(LOG('Crisis Indicator Data'!F130)&gt;F$3,5,ROUND(5-(F$3-LOG('Crisis Indicator Data'!F130))/(F$3-F$4)*5,1))))</f>
        <v>3</v>
      </c>
      <c r="G133" s="144">
        <f>IF('Crisis Indicator Data'!F130="x","x",IF(B133="Regional crisis",('Crisis Indicator Data'!F130/VLOOKUP('Impact of the crisis'!$C133,'Regional Crises'!$B$1:$R$66,4,FALSE)),'Crisis Indicator Data'!F130/VLOOKUP('Impact of the crisis'!$E133,'Country Indicator Data'!$B$4:$P$194,15,FALSE)))</f>
        <v>0.3324456413325354</v>
      </c>
      <c r="H133" s="234">
        <f t="shared" si="39"/>
        <v>1.6</v>
      </c>
      <c r="I133" s="234">
        <f t="shared" si="40"/>
        <v>2.2999999999999998</v>
      </c>
      <c r="J133" s="234">
        <f>IF('Crisis Indicator Data'!G130="x","x",IF(LOG('Crisis Indicator Data'!G130)&lt;J$4,0,IF(LOG('Crisis Indicator Data'!G130)&gt;J$3,5,ROUND(5-(J$3-LOG('Crisis Indicator Data'!G130))/(J$3-J$4)*5,1))))</f>
        <v>2.9</v>
      </c>
      <c r="K133" s="144">
        <f>IF('Crisis Indicator Data'!G130="x","x",IF(B133="Regional crisis",('Crisis Indicator Data'!G130/VLOOKUP('Impact of the crisis'!$C133,'Regional Crises'!$B$1:$R$66,5,FALSE)),'Crisis Indicator Data'!G130/VLOOKUP('Impact of the crisis'!$E133,'Country Indicator Data'!$B$4:$P$194,14,FALSE)))</f>
        <v>0.185143710339679</v>
      </c>
      <c r="L133" s="234">
        <f t="shared" si="41"/>
        <v>0.9</v>
      </c>
      <c r="M133" s="234">
        <f t="shared" si="42"/>
        <v>1.9</v>
      </c>
      <c r="N133" s="234">
        <f t="shared" si="43"/>
        <v>2.1</v>
      </c>
      <c r="O133" s="234">
        <f>IF('Crisis Indicator Data'!H130="x","x",IF('Crisis Indicator Data'!H130=0,0,IF(LOG('Crisis Indicator Data'!H130)&lt;O$4,0,IF(LOG('Crisis Indicator Data'!H130)&gt;O$3,5,ROUND(5-(O$3-LOG('Crisis Indicator Data'!H130))/(O$3-O$4)*5,1)))))</f>
        <v>2.8</v>
      </c>
      <c r="P133" s="143">
        <f>IF('Crisis Indicator Data'!H130="x","x",'Crisis Indicator Data'!H130/'Crisis Indicator Data'!G130)</f>
        <v>0.1928763440860215</v>
      </c>
      <c r="Q133" s="234">
        <f t="shared" si="44"/>
        <v>0.9</v>
      </c>
      <c r="R133" s="234">
        <f t="shared" si="45"/>
        <v>1.8499999999999999</v>
      </c>
      <c r="S133" s="234">
        <f>IF('Crisis Indicator Data'!I130="x","x",IF('Crisis Indicator Data'!I130=0,0,IF(LOG('Crisis Indicator Data'!I130)&lt;S$4,0,IF(LOG('Crisis Indicator Data'!I130)&gt;S$3,5,ROUND(5-(S$3-LOG('Crisis Indicator Data'!I130))/(S$3-S$4)*5,1)))))</f>
        <v>4.5</v>
      </c>
      <c r="T133" s="143">
        <f>IF('Crisis Indicator Data'!H130="x","x",IF('Crisis Indicator Data'!I130="x","x",'Crisis Indicator Data'!I130/'Crisis Indicator Data'!H130))</f>
        <v>1</v>
      </c>
      <c r="U133" s="234">
        <f t="shared" si="46"/>
        <v>5</v>
      </c>
      <c r="V133" s="234">
        <f t="shared" si="47"/>
        <v>4.8</v>
      </c>
      <c r="W133" s="234" t="str">
        <f>IF('Crisis Indicator Data'!L130="x","x",IF('Crisis Indicator Data'!L130=0,0,IF(LOG('Crisis Indicator Data'!L130)&lt;W$4,0,IF(LOG('Crisis Indicator Data'!L130)&gt;W$3,5,ROUND(5-(W$3-LOG('Crisis Indicator Data'!L130))/(W$3-W$4)*5,1)))))</f>
        <v>x</v>
      </c>
      <c r="X133" s="241" t="str">
        <f>IF(OR('Crisis Indicator Data'!L130="x",'Crisis Indicator Data'!H130="x"),"x",'Crisis Indicator Data'!L130/'Crisis Indicator Data'!H130)</f>
        <v>x</v>
      </c>
      <c r="Y133" s="234" t="str">
        <f t="shared" si="48"/>
        <v>x</v>
      </c>
      <c r="Z133" s="234" t="str">
        <f t="shared" si="49"/>
        <v>x</v>
      </c>
      <c r="AA133" s="234">
        <f t="shared" si="50"/>
        <v>4.8</v>
      </c>
      <c r="AB133" s="242">
        <f t="shared" si="51"/>
        <v>3.7</v>
      </c>
    </row>
    <row r="134" spans="1:28" s="210" customFormat="1" x14ac:dyDescent="0.35">
      <c r="A134" s="148" t="str">
        <f>'Crisis Indicator Data'!A131</f>
        <v>Conflict in Ukraine</v>
      </c>
      <c r="B134" s="149" t="str">
        <f>'Crisis Indicator Data'!B131</f>
        <v>Conflict</v>
      </c>
      <c r="C134" s="149" t="str">
        <f>'Crisis Indicator Data'!C131</f>
        <v>UKR002</v>
      </c>
      <c r="D134" s="149" t="str">
        <f>'Crisis Indicator Data'!D131</f>
        <v>Ukraine</v>
      </c>
      <c r="E134" s="150" t="str">
        <f>'Crisis Indicator Data'!E131</f>
        <v>UKR</v>
      </c>
      <c r="F134" s="240">
        <f>IF('Crisis Indicator Data'!F131="x","x",IF(LOG('Crisis Indicator Data'!F131)&lt;F$4,0,IF(LOG('Crisis Indicator Data'!F131)&gt;F$3,5,ROUND(5-(F$3-LOG('Crisis Indicator Data'!F131))/(F$3-F$4)*5,1))))</f>
        <v>2.9</v>
      </c>
      <c r="G134" s="144">
        <f>IF('Crisis Indicator Data'!F131="x","x",IF(B134="Regional crisis",('Crisis Indicator Data'!F131/VLOOKUP('Impact of the crisis'!$C134,'Regional Crises'!$B$1:$R$66,4,FALSE)),'Crisis Indicator Data'!F131/VLOOKUP('Impact of the crisis'!$E134,'Country Indicator Data'!$B$4:$P$194,15,FALSE)))</f>
        <v>9.1846916052408981E-2</v>
      </c>
      <c r="H134" s="234">
        <f t="shared" ref="H134:H140" si="52">IF(G134="x","x",IF(G134&lt;H$4,0,IF(G134&gt;H$3,5,ROUND(5-(H$3-G134)/(H$3-H$4)*5,1))))</f>
        <v>0.4</v>
      </c>
      <c r="I134" s="234">
        <f t="shared" ref="I134:I140" si="53">IF(AND(H134="x",F134="x"),"x",AVERAGE(F134,H134))</f>
        <v>1.65</v>
      </c>
      <c r="J134" s="234">
        <f>IF('Crisis Indicator Data'!G131="x","x",IF(LOG('Crisis Indicator Data'!G131)&lt;J$4,0,IF(LOG('Crisis Indicator Data'!G131)&gt;J$3,5,ROUND(5-(J$3-LOG('Crisis Indicator Data'!G131))/(J$3-J$4)*5,1))))</f>
        <v>2.7</v>
      </c>
      <c r="K134" s="144">
        <f>IF('Crisis Indicator Data'!G131="x","x",IF(B134="Regional crisis",('Crisis Indicator Data'!G131/VLOOKUP('Impact of the crisis'!$C134,'Regional Crises'!$B$1:$R$66,5,FALSE)),'Crisis Indicator Data'!G131/VLOOKUP('Impact of the crisis'!$E134,'Country Indicator Data'!$B$4:$P$194,14,FALSE)))</f>
        <v>0.14995008794029566</v>
      </c>
      <c r="L134" s="234">
        <f t="shared" ref="L134:L140" si="54">IF(K134="x","x",IF(K134&lt;L$4,0,IF(K134&gt;L$3,5,ROUND(5-(L$3-K134)/(L$3-L$4)*5,1))))</f>
        <v>0.7</v>
      </c>
      <c r="M134" s="234">
        <f t="shared" ref="M134:M140" si="55">IF(AND(L134="x",J134="x"),"x",AVERAGE(J134,L134))</f>
        <v>1.7000000000000002</v>
      </c>
      <c r="N134" s="234">
        <f t="shared" ref="N134:N140" si="56">IF(AND(M134="x",I134="x"),"x",IF(OR(M134="x",I134="x"),AVERAGE(I134,M134),ROUND((5-GEOMEAN(((5-I134)/5*4+1),((5-M134)/5*4+1)))/4*5,1)))</f>
        <v>1.7</v>
      </c>
      <c r="O134" s="234">
        <f>IF('Crisis Indicator Data'!H131="x","x",IF('Crisis Indicator Data'!H131=0,0,IF(LOG('Crisis Indicator Data'!H131)&lt;O$4,0,IF(LOG('Crisis Indicator Data'!H131)&gt;O$3,5,ROUND(5-(O$3-LOG('Crisis Indicator Data'!H131))/(O$3-O$4)*5,1)))))</f>
        <v>3.7</v>
      </c>
      <c r="P134" s="143">
        <f>IF('Crisis Indicator Data'!H131="x","x",'Crisis Indicator Data'!H131/'Crisis Indicator Data'!G131)</f>
        <v>0.85592011412268187</v>
      </c>
      <c r="Q134" s="234">
        <f t="shared" ref="Q134:Q140" si="57">IF(P134="x","x",IF(P134&lt;Q$4,0,IF(P134&gt;Q$3,5,ROUND(5-(Q$3-P134)/(Q$3-Q$4)*5,1))))</f>
        <v>4.3</v>
      </c>
      <c r="R134" s="234">
        <f t="shared" ref="R134:R140" si="58">IF(AND(Q134="x",O134="x"),"x",AVERAGE(O134,Q134))</f>
        <v>4</v>
      </c>
      <c r="S134" s="234">
        <f>IF('Crisis Indicator Data'!I131="x","x",IF('Crisis Indicator Data'!I131=0,0,IF(LOG('Crisis Indicator Data'!I131)&lt;S$4,0,IF(LOG('Crisis Indicator Data'!I131)&gt;S$3,5,ROUND(5-(S$3-LOG('Crisis Indicator Data'!I131))/(S$3-S$4)*5,1)))))</f>
        <v>4.5</v>
      </c>
      <c r="T134" s="143">
        <f>IF('Crisis Indicator Data'!H131="x","x",IF('Crisis Indicator Data'!I131="x","x",'Crisis Indicator Data'!I131/'Crisis Indicator Data'!H131))</f>
        <v>0.27</v>
      </c>
      <c r="U134" s="234">
        <f t="shared" ref="U134:U140" si="59">IF(T134="x","x",IF(T134&lt;U$4,0,IF(T134&gt;U$3,5,ROUND(5-(U$3-T134)/(U$3-U$4)*5,1))))</f>
        <v>5</v>
      </c>
      <c r="V134" s="234">
        <f t="shared" ref="V134:V140" si="60">IF(AND(U134="x",S134="x"),"x",ROUND(AVERAGE(S134,U134),1))</f>
        <v>4.8</v>
      </c>
      <c r="W134" s="234">
        <f>IF('Crisis Indicator Data'!L131="x","x",IF('Crisis Indicator Data'!L131=0,0,IF(LOG('Crisis Indicator Data'!L131)&lt;W$4,0,IF(LOG('Crisis Indicator Data'!L131)&gt;W$3,5,ROUND(5-(W$3-LOG('Crisis Indicator Data'!L131))/(W$3-W$4)*5,1)))))</f>
        <v>0.7</v>
      </c>
      <c r="X134" s="241">
        <f>IF(OR('Crisis Indicator Data'!L131="x",'Crisis Indicator Data'!H131="x"),"x",'Crisis Indicator Data'!L131/'Crisis Indicator Data'!H131)</f>
        <v>5.5555555555555552E-7</v>
      </c>
      <c r="Y134" s="234">
        <f t="shared" ref="Y134:Y140" si="61">IF(X134="x","x",IF(X134&lt;Y$4,0,IF(X134&gt;Y$3,5,ROUND(5-(Y$3-X134)/(Y$3-Y$4)*5,1))))</f>
        <v>0</v>
      </c>
      <c r="Z134" s="234">
        <f t="shared" ref="Z134:Z140" si="62">IF(AND(Y134="x",W134="x"),"x",ROUND(AVERAGE(W134,Y134),1))</f>
        <v>0.4</v>
      </c>
      <c r="AA134" s="234">
        <f t="shared" ref="AA134:AA140" si="63">IF(AND(V134="x",Z134="x"),"x",IF(OR(V134="x",Z134="x"),AVERAGE(V134,Z134),ROUND((5-GEOMEAN(((5-V134)/5*4+1),((5-Z134)/5*4+1)))/4*5,1)))</f>
        <v>3.3</v>
      </c>
      <c r="AB134" s="242">
        <f t="shared" ref="AB134:AB140" si="64">IF(AND(R134="x",AA134="x"),"x",IF(OR(R134="x",AA134="x"),AVERAGE(R134,AA134),ROUND((5-GEOMEAN(((5-R134)/5*4+1),((5-AA134)/5*4+1)))/4*5,1)))</f>
        <v>3.7</v>
      </c>
    </row>
    <row r="135" spans="1:28" s="210" customFormat="1" x14ac:dyDescent="0.35">
      <c r="A135" s="148" t="str">
        <f>'Crisis Indicator Data'!A132</f>
        <v>La Soufrière Volcano Eruption</v>
      </c>
      <c r="B135" s="149" t="str">
        <f>'Crisis Indicator Data'!B132</f>
        <v>Volcano</v>
      </c>
      <c r="C135" s="149" t="str">
        <f>'Crisis Indicator Data'!C132</f>
        <v>VCT002</v>
      </c>
      <c r="D135" s="149" t="str">
        <f>'Crisis Indicator Data'!D132</f>
        <v>St. Vincent and the Grenadines</v>
      </c>
      <c r="E135" s="150" t="str">
        <f>'Crisis Indicator Data'!E132</f>
        <v>VCT</v>
      </c>
      <c r="F135" s="240">
        <f>IF('Crisis Indicator Data'!F132="x","x",IF(LOG('Crisis Indicator Data'!F132)&lt;F$4,0,IF(LOG('Crisis Indicator Data'!F132)&gt;F$3,5,ROUND(5-(F$3-LOG('Crisis Indicator Data'!F132))/(F$3-F$4)*5,1))))</f>
        <v>0</v>
      </c>
      <c r="G135" s="144">
        <f>IF('Crisis Indicator Data'!F132="x","x",IF(B135="Regional crisis",('Crisis Indicator Data'!F132/VLOOKUP('Impact of the crisis'!$C135,'Regional Crises'!$B$1:$R$66,4,FALSE)),'Crisis Indicator Data'!F132/VLOOKUP('Impact of the crisis'!$E135,'Country Indicator Data'!$B$4:$P$194,15,FALSE)))</f>
        <v>0.5871794871794872</v>
      </c>
      <c r="H135" s="234">
        <f t="shared" si="52"/>
        <v>2.9</v>
      </c>
      <c r="I135" s="234">
        <f t="shared" si="53"/>
        <v>1.45</v>
      </c>
      <c r="J135" s="234">
        <f>IF('Crisis Indicator Data'!G132="x","x",IF(LOG('Crisis Indicator Data'!G132)&lt;J$4,0,IF(LOG('Crisis Indicator Data'!G132)&gt;J$3,5,ROUND(5-(J$3-LOG('Crisis Indicator Data'!G132))/(J$3-J$4)*5,1))))</f>
        <v>0</v>
      </c>
      <c r="K135" s="144">
        <f>IF('Crisis Indicator Data'!G132="x","x",IF(B135="Regional crisis",('Crisis Indicator Data'!G132/VLOOKUP('Impact of the crisis'!$C135,'Regional Crises'!$B$1:$R$66,5,FALSE)),'Crisis Indicator Data'!G132/VLOOKUP('Impact of the crisis'!$E135,'Country Indicator Data'!$B$4:$P$194,14,FALSE)))</f>
        <v>0.33333333333333331</v>
      </c>
      <c r="L135" s="234">
        <f t="shared" si="54"/>
        <v>1.6</v>
      </c>
      <c r="M135" s="234">
        <f t="shared" si="55"/>
        <v>0.8</v>
      </c>
      <c r="N135" s="234">
        <f t="shared" si="56"/>
        <v>1.1000000000000001</v>
      </c>
      <c r="O135" s="234">
        <f>IF('Crisis Indicator Data'!H132="x","x",IF('Crisis Indicator Data'!H132=0,0,IF(LOG('Crisis Indicator Data'!H132)&lt;O$4,0,IF(LOG('Crisis Indicator Data'!H132)&gt;O$3,5,ROUND(5-(O$3-LOG('Crisis Indicator Data'!H132))/(O$3-O$4)*5,1)))))</f>
        <v>0</v>
      </c>
      <c r="P135" s="143">
        <f>IF('Crisis Indicator Data'!H132="x","x",'Crisis Indicator Data'!H132/'Crisis Indicator Data'!G132)</f>
        <v>0.54054054054054057</v>
      </c>
      <c r="Q135" s="234">
        <f t="shared" si="57"/>
        <v>2.7</v>
      </c>
      <c r="R135" s="234">
        <f t="shared" si="58"/>
        <v>1.35</v>
      </c>
      <c r="S135" s="234">
        <f>IF('Crisis Indicator Data'!I132="x","x",IF('Crisis Indicator Data'!I132=0,0,IF(LOG('Crisis Indicator Data'!I132)&lt;S$4,0,IF(LOG('Crisis Indicator Data'!I132)&gt;S$3,5,ROUND(5-(S$3-LOG('Crisis Indicator Data'!I132))/(S$3-S$4)*5,1)))))</f>
        <v>1.6</v>
      </c>
      <c r="T135" s="143">
        <f>IF('Crisis Indicator Data'!H132="x","x",IF('Crisis Indicator Data'!I132="x","x",'Crisis Indicator Data'!I132/'Crisis Indicator Data'!H132))</f>
        <v>0.65</v>
      </c>
      <c r="U135" s="234">
        <f t="shared" si="59"/>
        <v>5</v>
      </c>
      <c r="V135" s="234">
        <f t="shared" si="60"/>
        <v>3.3</v>
      </c>
      <c r="W135" s="234">
        <f>IF('Crisis Indicator Data'!L132="x","x",IF('Crisis Indicator Data'!L132=0,0,IF(LOG('Crisis Indicator Data'!L132)&lt;W$4,0,IF(LOG('Crisis Indicator Data'!L132)&gt;W$3,5,ROUND(5-(W$3-LOG('Crisis Indicator Data'!L132))/(W$3-W$4)*5,1)))))</f>
        <v>0</v>
      </c>
      <c r="X135" s="241">
        <f>IF(OR('Crisis Indicator Data'!L132="x",'Crisis Indicator Data'!H132="x"),"x",'Crisis Indicator Data'!L132/'Crisis Indicator Data'!H132)</f>
        <v>0</v>
      </c>
      <c r="Y135" s="234">
        <f t="shared" si="61"/>
        <v>0</v>
      </c>
      <c r="Z135" s="234">
        <f t="shared" si="62"/>
        <v>0</v>
      </c>
      <c r="AA135" s="234">
        <f t="shared" si="63"/>
        <v>2</v>
      </c>
      <c r="AB135" s="242">
        <f t="shared" si="64"/>
        <v>1.7</v>
      </c>
    </row>
    <row r="136" spans="1:28" s="210" customFormat="1" x14ac:dyDescent="0.35">
      <c r="A136" s="148" t="str">
        <f>'Crisis Indicator Data'!A133</f>
        <v>Complex crisis in Venezuela</v>
      </c>
      <c r="B136" s="149" t="str">
        <f>'Crisis Indicator Data'!B133</f>
        <v>Complex crisis</v>
      </c>
      <c r="C136" s="149" t="str">
        <f>'Crisis Indicator Data'!C133</f>
        <v>VEN001</v>
      </c>
      <c r="D136" s="149" t="str">
        <f>'Crisis Indicator Data'!D133</f>
        <v>Venezuela</v>
      </c>
      <c r="E136" s="150" t="str">
        <f>'Crisis Indicator Data'!E133</f>
        <v>VEN</v>
      </c>
      <c r="F136" s="240">
        <f>IF('Crisis Indicator Data'!F133="x","x",IF(LOG('Crisis Indicator Data'!F133)&lt;F$4,0,IF(LOG('Crisis Indicator Data'!F133)&gt;F$3,5,ROUND(5-(F$3-LOG('Crisis Indicator Data'!F133))/(F$3-F$4)*5,1))))</f>
        <v>4.9000000000000004</v>
      </c>
      <c r="G136" s="144">
        <f>IF('Crisis Indicator Data'!F133="x","x",IF(B136="Regional crisis",('Crisis Indicator Data'!F133/VLOOKUP('Impact of the crisis'!$C136,'Regional Crises'!$B$1:$R$66,4,FALSE)),'Crisis Indicator Data'!F133/VLOOKUP('Impact of the crisis'!$E136,'Country Indicator Data'!$B$4:$P$194,15,FALSE)))</f>
        <v>1</v>
      </c>
      <c r="H136" s="234">
        <f t="shared" si="52"/>
        <v>5</v>
      </c>
      <c r="I136" s="234">
        <f t="shared" si="53"/>
        <v>4.95</v>
      </c>
      <c r="J136" s="234">
        <f>IF('Crisis Indicator Data'!G133="x","x",IF(LOG('Crisis Indicator Data'!G133)&lt;J$4,0,IF(LOG('Crisis Indicator Data'!G133)&gt;J$3,5,ROUND(5-(J$3-LOG('Crisis Indicator Data'!G133))/(J$3-J$4)*5,1))))</f>
        <v>4.8</v>
      </c>
      <c r="K136" s="144">
        <f>IF('Crisis Indicator Data'!G133="x","x",IF(B136="Regional crisis",('Crisis Indicator Data'!G133/VLOOKUP('Impact of the crisis'!$C136,'Regional Crises'!$B$1:$R$66,5,FALSE)),'Crisis Indicator Data'!G133/VLOOKUP('Impact of the crisis'!$E136,'Country Indicator Data'!$B$4:$P$194,14,FALSE)))</f>
        <v>1</v>
      </c>
      <c r="L136" s="234">
        <f t="shared" si="54"/>
        <v>5</v>
      </c>
      <c r="M136" s="234">
        <f t="shared" si="55"/>
        <v>4.9000000000000004</v>
      </c>
      <c r="N136" s="234">
        <f t="shared" si="56"/>
        <v>4.9000000000000004</v>
      </c>
      <c r="O136" s="234">
        <f>IF('Crisis Indicator Data'!H133="x","x",IF('Crisis Indicator Data'!H133=0,0,IF(LOG('Crisis Indicator Data'!H133)&lt;O$4,0,IF(LOG('Crisis Indicator Data'!H133)&gt;O$3,5,ROUND(5-(O$3-LOG('Crisis Indicator Data'!H133))/(O$3-O$4)*5,1)))))</f>
        <v>4.9000000000000004</v>
      </c>
      <c r="P136" s="143">
        <f>IF('Crisis Indicator Data'!H133="x","x",'Crisis Indicator Data'!H133/'Crisis Indicator Data'!G133)</f>
        <v>1</v>
      </c>
      <c r="Q136" s="234">
        <f t="shared" si="57"/>
        <v>5</v>
      </c>
      <c r="R136" s="234">
        <f t="shared" si="58"/>
        <v>4.95</v>
      </c>
      <c r="S136" s="234">
        <f>IF('Crisis Indicator Data'!I133="x","x",IF('Crisis Indicator Data'!I133=0,0,IF(LOG('Crisis Indicator Data'!I133)&lt;S$4,0,IF(LOG('Crisis Indicator Data'!I133)&gt;S$3,5,ROUND(5-(S$3-LOG('Crisis Indicator Data'!I133))/(S$3-S$4)*5,1)))))</f>
        <v>5</v>
      </c>
      <c r="T136" s="143">
        <f>IF('Crisis Indicator Data'!H133="x","x",IF('Crisis Indicator Data'!I133="x","x",'Crisis Indicator Data'!I133/'Crisis Indicator Data'!H133))</f>
        <v>0.1985626732817744</v>
      </c>
      <c r="U136" s="234">
        <f t="shared" si="59"/>
        <v>5</v>
      </c>
      <c r="V136" s="234">
        <f t="shared" si="60"/>
        <v>5</v>
      </c>
      <c r="W136" s="234">
        <f>IF('Crisis Indicator Data'!L133="x","x",IF('Crisis Indicator Data'!L133=0,0,IF(LOG('Crisis Indicator Data'!L133)&lt;W$4,0,IF(LOG('Crisis Indicator Data'!L133)&gt;W$3,5,ROUND(5-(W$3-LOG('Crisis Indicator Data'!L133))/(W$3-W$4)*5,1)))))</f>
        <v>5</v>
      </c>
      <c r="X136" s="241">
        <f>IF(OR('Crisis Indicator Data'!L133="x",'Crisis Indicator Data'!H133="x"),"x",'Crisis Indicator Data'!L133/'Crisis Indicator Data'!H133)</f>
        <v>3.0107252298263533E-4</v>
      </c>
      <c r="Y136" s="234">
        <f t="shared" si="61"/>
        <v>5</v>
      </c>
      <c r="Z136" s="234">
        <f t="shared" si="62"/>
        <v>5</v>
      </c>
      <c r="AA136" s="234">
        <f t="shared" si="63"/>
        <v>5</v>
      </c>
      <c r="AB136" s="242">
        <f t="shared" si="64"/>
        <v>5</v>
      </c>
    </row>
    <row r="137" spans="1:28" s="210" customFormat="1" x14ac:dyDescent="0.35">
      <c r="A137" s="148" t="str">
        <f>'Crisis Indicator Data'!A134</f>
        <v>Conflict in Yemen</v>
      </c>
      <c r="B137" s="149" t="str">
        <f>'Crisis Indicator Data'!B134</f>
        <v>Complex crisis</v>
      </c>
      <c r="C137" s="149" t="str">
        <f>'Crisis Indicator Data'!C134</f>
        <v>YEM001</v>
      </c>
      <c r="D137" s="149" t="str">
        <f>'Crisis Indicator Data'!D134</f>
        <v>Yemen</v>
      </c>
      <c r="E137" s="150" t="str">
        <f>'Crisis Indicator Data'!E134</f>
        <v>YEM</v>
      </c>
      <c r="F137" s="240">
        <f>IF('Crisis Indicator Data'!F134="x","x",IF(LOG('Crisis Indicator Data'!F134)&lt;F$4,0,IF(LOG('Crisis Indicator Data'!F134)&gt;F$3,5,ROUND(5-(F$3-LOG('Crisis Indicator Data'!F134))/(F$3-F$4)*5,1))))</f>
        <v>4.5</v>
      </c>
      <c r="G137" s="144">
        <f>IF('Crisis Indicator Data'!F134="x","x",IF(B137="Regional crisis",('Crisis Indicator Data'!F134/VLOOKUP('Impact of the crisis'!$C137,'Regional Crises'!$B$1:$R$66,4,FALSE)),'Crisis Indicator Data'!F134/VLOOKUP('Impact of the crisis'!$E137,'Country Indicator Data'!$B$4:$P$194,15,FALSE)))</f>
        <v>1</v>
      </c>
      <c r="H137" s="234">
        <f t="shared" si="52"/>
        <v>5</v>
      </c>
      <c r="I137" s="234">
        <f t="shared" si="53"/>
        <v>4.75</v>
      </c>
      <c r="J137" s="234">
        <f>IF('Crisis Indicator Data'!G134="x","x",IF(LOG('Crisis Indicator Data'!G134)&lt;J$4,0,IF(LOG('Crisis Indicator Data'!G134)&gt;J$3,5,ROUND(5-(J$3-LOG('Crisis Indicator Data'!G134))/(J$3-J$4)*5,1))))</f>
        <v>5</v>
      </c>
      <c r="K137" s="144">
        <f>IF('Crisis Indicator Data'!G134="x","x",IF(B137="Regional crisis",('Crisis Indicator Data'!G134/VLOOKUP('Impact of the crisis'!$C137,'Regional Crises'!$B$1:$R$66,5,FALSE)),'Crisis Indicator Data'!G134/VLOOKUP('Impact of the crisis'!$E137,'Country Indicator Data'!$B$4:$P$194,14,FALSE)))</f>
        <v>1</v>
      </c>
      <c r="L137" s="234">
        <f t="shared" si="54"/>
        <v>5</v>
      </c>
      <c r="M137" s="234">
        <f t="shared" si="55"/>
        <v>5</v>
      </c>
      <c r="N137" s="234">
        <f t="shared" si="56"/>
        <v>4.9000000000000004</v>
      </c>
      <c r="O137" s="234">
        <f>IF('Crisis Indicator Data'!H134="x","x",IF('Crisis Indicator Data'!H134=0,0,IF(LOG('Crisis Indicator Data'!H134)&lt;O$4,0,IF(LOG('Crisis Indicator Data'!H134)&gt;O$3,5,ROUND(5-(O$3-LOG('Crisis Indicator Data'!H134))/(O$3-O$4)*5,1)))))</f>
        <v>5</v>
      </c>
      <c r="P137" s="143">
        <f>IF('Crisis Indicator Data'!H134="x","x",'Crisis Indicator Data'!H134/'Crisis Indicator Data'!G134)</f>
        <v>1</v>
      </c>
      <c r="Q137" s="234">
        <f t="shared" si="57"/>
        <v>5</v>
      </c>
      <c r="R137" s="234">
        <f t="shared" si="58"/>
        <v>5</v>
      </c>
      <c r="S137" s="234">
        <f>IF('Crisis Indicator Data'!I134="x","x",IF('Crisis Indicator Data'!I134=0,0,IF(LOG('Crisis Indicator Data'!I134)&lt;S$4,0,IF(LOG('Crisis Indicator Data'!I134)&gt;S$3,5,ROUND(5-(S$3-LOG('Crisis Indicator Data'!I134))/(S$3-S$4)*5,1)))))</f>
        <v>5</v>
      </c>
      <c r="T137" s="143">
        <f>IF('Crisis Indicator Data'!H134="x","x",IF('Crisis Indicator Data'!I134="x","x",'Crisis Indicator Data'!I134/'Crisis Indicator Data'!H134))</f>
        <v>0.12928666084876692</v>
      </c>
      <c r="U137" s="234">
        <f t="shared" si="59"/>
        <v>4.3</v>
      </c>
      <c r="V137" s="234">
        <f t="shared" si="60"/>
        <v>4.7</v>
      </c>
      <c r="W137" s="234">
        <f>IF('Crisis Indicator Data'!L134="x","x",IF('Crisis Indicator Data'!L134=0,0,IF(LOG('Crisis Indicator Data'!L134)&lt;W$4,0,IF(LOG('Crisis Indicator Data'!L134)&gt;W$3,5,ROUND(5-(W$3-LOG('Crisis Indicator Data'!L134))/(W$3-W$4)*5,1)))))</f>
        <v>5</v>
      </c>
      <c r="X137" s="241">
        <f>IF(OR('Crisis Indicator Data'!L134="x",'Crisis Indicator Data'!H134="x"),"x",'Crisis Indicator Data'!L134/'Crisis Indicator Data'!H134)</f>
        <v>3.2017841559197127E-4</v>
      </c>
      <c r="Y137" s="234">
        <f t="shared" si="61"/>
        <v>5</v>
      </c>
      <c r="Z137" s="234">
        <f t="shared" si="62"/>
        <v>5</v>
      </c>
      <c r="AA137" s="234">
        <f t="shared" si="63"/>
        <v>4.9000000000000004</v>
      </c>
      <c r="AB137" s="242">
        <f t="shared" si="64"/>
        <v>5</v>
      </c>
    </row>
    <row r="138" spans="1:28" s="210" customFormat="1" x14ac:dyDescent="0.35">
      <c r="A138" s="148" t="str">
        <f>'Crisis Indicator Data'!A135</f>
        <v>Mixed migration flows in Yemen</v>
      </c>
      <c r="B138" s="149" t="str">
        <f>'Crisis Indicator Data'!B135</f>
        <v>International displacement</v>
      </c>
      <c r="C138" s="149" t="str">
        <f>'Crisis Indicator Data'!C135</f>
        <v>YEM002</v>
      </c>
      <c r="D138" s="149" t="str">
        <f>'Crisis Indicator Data'!D135</f>
        <v>Yemen</v>
      </c>
      <c r="E138" s="150" t="str">
        <f>'Crisis Indicator Data'!E135</f>
        <v>YEM</v>
      </c>
      <c r="F138" s="240">
        <f>IF('Crisis Indicator Data'!F135="x","x",IF(LOG('Crisis Indicator Data'!F135)&lt;F$4,0,IF(LOG('Crisis Indicator Data'!F135)&gt;F$3,5,ROUND(5-(F$3-LOG('Crisis Indicator Data'!F135))/(F$3-F$4)*5,1))))</f>
        <v>0.2</v>
      </c>
      <c r="G138" s="144">
        <f>IF('Crisis Indicator Data'!F135="x","x",IF(B138="Regional crisis",('Crisis Indicator Data'!F135/VLOOKUP('Impact of the crisis'!$C138,'Regional Crises'!$B$1:$R$66,4,FALSE)),'Crisis Indicator Data'!F135/VLOOKUP('Impact of the crisis'!$E138,'Country Indicator Data'!$B$4:$P$194,15,FALSE)))</f>
        <v>2.348618292706025E-3</v>
      </c>
      <c r="H138" s="234">
        <f t="shared" si="52"/>
        <v>0</v>
      </c>
      <c r="I138" s="234">
        <f t="shared" si="53"/>
        <v>0.1</v>
      </c>
      <c r="J138" s="234">
        <f>IF('Crisis Indicator Data'!G135="x","x",IF(LOG('Crisis Indicator Data'!G135)&lt;J$4,0,IF(LOG('Crisis Indicator Data'!G135)&gt;J$3,5,ROUND(5-(J$3-LOG('Crisis Indicator Data'!G135))/(J$3-J$4)*5,1))))</f>
        <v>5</v>
      </c>
      <c r="K138" s="144">
        <f>IF('Crisis Indicator Data'!G135="x","x",IF(B138="Regional crisis",('Crisis Indicator Data'!G135/VLOOKUP('Impact of the crisis'!$C138,'Regional Crises'!$B$1:$R$66,5,FALSE)),'Crisis Indicator Data'!G135/VLOOKUP('Impact of the crisis'!$E138,'Country Indicator Data'!$B$4:$P$194,14,FALSE)))</f>
        <v>1</v>
      </c>
      <c r="L138" s="234">
        <f t="shared" si="54"/>
        <v>5</v>
      </c>
      <c r="M138" s="234">
        <f t="shared" si="55"/>
        <v>5</v>
      </c>
      <c r="N138" s="234">
        <f t="shared" si="56"/>
        <v>3.5</v>
      </c>
      <c r="O138" s="234">
        <f>IF('Crisis Indicator Data'!H135="x","x",IF('Crisis Indicator Data'!H135=0,0,IF(LOG('Crisis Indicator Data'!H135)&lt;O$4,0,IF(LOG('Crisis Indicator Data'!H135)&gt;O$3,5,ROUND(5-(O$3-LOG('Crisis Indicator Data'!H135))/(O$3-O$4)*5,1)))))</f>
        <v>1.1000000000000001</v>
      </c>
      <c r="P138" s="143">
        <f>IF('Crisis Indicator Data'!H135="x","x",'Crisis Indicator Data'!H135/'Crisis Indicator Data'!G135)</f>
        <v>4.4280681340702673E-3</v>
      </c>
      <c r="Q138" s="234">
        <f t="shared" si="57"/>
        <v>0</v>
      </c>
      <c r="R138" s="234">
        <f t="shared" si="58"/>
        <v>0.55000000000000004</v>
      </c>
      <c r="S138" s="234">
        <f>IF('Crisis Indicator Data'!I135="x","x",IF('Crisis Indicator Data'!I135=0,0,IF(LOG('Crisis Indicator Data'!I135)&lt;S$4,0,IF(LOG('Crisis Indicator Data'!I135)&gt;S$3,5,ROUND(5-(S$3-LOG('Crisis Indicator Data'!I135))/(S$3-S$4)*5,1)))))</f>
        <v>3.8</v>
      </c>
      <c r="T138" s="143">
        <f>IF('Crisis Indicator Data'!H135="x","x",IF('Crisis Indicator Data'!I135="x","x",'Crisis Indicator Data'!I135/'Crisis Indicator Data'!H135))</f>
        <v>3.0802919708029197</v>
      </c>
      <c r="U138" s="234">
        <f t="shared" si="59"/>
        <v>5</v>
      </c>
      <c r="V138" s="234">
        <f t="shared" si="60"/>
        <v>4.4000000000000004</v>
      </c>
      <c r="W138" s="234">
        <f>IF('Crisis Indicator Data'!L135="x","x",IF('Crisis Indicator Data'!L135=0,0,IF(LOG('Crisis Indicator Data'!L135)&lt;W$4,0,IF(LOG('Crisis Indicator Data'!L135)&gt;W$3,5,ROUND(5-(W$3-LOG('Crisis Indicator Data'!L135))/(W$3-W$4)*5,1)))))</f>
        <v>2.6</v>
      </c>
      <c r="X138" s="241">
        <f>IF(OR('Crisis Indicator Data'!L135="x",'Crisis Indicator Data'!H135="x"),"x",'Crisis Indicator Data'!L135/'Crisis Indicator Data'!H135)</f>
        <v>4.6715328467153287E-4</v>
      </c>
      <c r="Y138" s="234">
        <f t="shared" si="61"/>
        <v>5</v>
      </c>
      <c r="Z138" s="234">
        <f t="shared" si="62"/>
        <v>3.8</v>
      </c>
      <c r="AA138" s="234">
        <f t="shared" si="63"/>
        <v>4.0999999999999996</v>
      </c>
      <c r="AB138" s="242">
        <f t="shared" si="64"/>
        <v>2.7</v>
      </c>
    </row>
    <row r="139" spans="1:28" s="210" customFormat="1" x14ac:dyDescent="0.35">
      <c r="A139" s="148" t="str">
        <f>'Crisis Indicator Data'!A136</f>
        <v>Drought in Zambia</v>
      </c>
      <c r="B139" s="149" t="str">
        <f>'Crisis Indicator Data'!B136</f>
        <v>Drought</v>
      </c>
      <c r="C139" s="149" t="str">
        <f>'Crisis Indicator Data'!C136</f>
        <v>ZMB002</v>
      </c>
      <c r="D139" s="149" t="str">
        <f>'Crisis Indicator Data'!D136</f>
        <v>Zambia</v>
      </c>
      <c r="E139" s="150" t="str">
        <f>'Crisis Indicator Data'!E136</f>
        <v>ZMB</v>
      </c>
      <c r="F139" s="240">
        <f>IF('Crisis Indicator Data'!F136="x","x",IF(LOG('Crisis Indicator Data'!F136)&lt;F$4,0,IF(LOG('Crisis Indicator Data'!F136)&gt;F$3,5,ROUND(5-(F$3-LOG('Crisis Indicator Data'!F136))/(F$3-F$4)*5,1))))</f>
        <v>4.4000000000000004</v>
      </c>
      <c r="G139" s="144">
        <f>IF('Crisis Indicator Data'!F136="x","x",IF(B139="Regional crisis",('Crisis Indicator Data'!F136/VLOOKUP('Impact of the crisis'!$C139,'Regional Crises'!$B$1:$R$66,4,FALSE)),'Crisis Indicator Data'!F136/VLOOKUP('Impact of the crisis'!$E139,'Country Indicator Data'!$B$4:$P$194,15,FALSE)))</f>
        <v>0.60316657474542301</v>
      </c>
      <c r="H139" s="234">
        <f t="shared" si="52"/>
        <v>3</v>
      </c>
      <c r="I139" s="234">
        <f t="shared" si="53"/>
        <v>3.7</v>
      </c>
      <c r="J139" s="234">
        <f>IF('Crisis Indicator Data'!G136="x","x",IF(LOG('Crisis Indicator Data'!G136)&lt;J$4,0,IF(LOG('Crisis Indicator Data'!G136)&gt;J$3,5,ROUND(5-(J$3-LOG('Crisis Indicator Data'!G136))/(J$3-J$4)*5,1))))</f>
        <v>2.8</v>
      </c>
      <c r="K139" s="144">
        <f>IF('Crisis Indicator Data'!G136="x","x",IF(B139="Regional crisis",('Crisis Indicator Data'!G136/VLOOKUP('Impact of the crisis'!$C139,'Regional Crises'!$B$1:$R$66,5,FALSE)),'Crisis Indicator Data'!G136/VLOOKUP('Impact of the crisis'!$E139,'Country Indicator Data'!$B$4:$P$194,14,FALSE)))</f>
        <v>0.38518311434162705</v>
      </c>
      <c r="L139" s="234">
        <f t="shared" si="54"/>
        <v>1.9</v>
      </c>
      <c r="M139" s="234">
        <f t="shared" si="55"/>
        <v>2.3499999999999996</v>
      </c>
      <c r="N139" s="234">
        <f t="shared" si="56"/>
        <v>3.1</v>
      </c>
      <c r="O139" s="234">
        <f>IF('Crisis Indicator Data'!H136="x","x",IF('Crisis Indicator Data'!H136=0,0,IF(LOG('Crisis Indicator Data'!H136)&lt;O$4,0,IF(LOG('Crisis Indicator Data'!H136)&gt;O$3,5,ROUND(5-(O$3-LOG('Crisis Indicator Data'!H136))/(O$3-O$4)*5,1)))))</f>
        <v>3.6</v>
      </c>
      <c r="P139" s="143">
        <f>IF('Crisis Indicator Data'!H136="x","x",'Crisis Indicator Data'!H136/'Crisis Indicator Data'!G136)</f>
        <v>0.63332849470169839</v>
      </c>
      <c r="Q139" s="234">
        <f t="shared" si="57"/>
        <v>3.1</v>
      </c>
      <c r="R139" s="234">
        <f t="shared" si="58"/>
        <v>3.35</v>
      </c>
      <c r="S139" s="234">
        <f>IF('Crisis Indicator Data'!I136="x","x",IF('Crisis Indicator Data'!I136=0,0,IF(LOG('Crisis Indicator Data'!I136)&lt;S$4,0,IF(LOG('Crisis Indicator Data'!I136)&gt;S$3,5,ROUND(5-(S$3-LOG('Crisis Indicator Data'!I136))/(S$3-S$4)*5,1)))))</f>
        <v>0</v>
      </c>
      <c r="T139" s="143">
        <f>IF('Crisis Indicator Data'!H136="x","x",IF('Crisis Indicator Data'!I136="x","x",'Crisis Indicator Data'!I136/'Crisis Indicator Data'!H136))</f>
        <v>0</v>
      </c>
      <c r="U139" s="234">
        <f t="shared" si="59"/>
        <v>0</v>
      </c>
      <c r="V139" s="234">
        <f t="shared" si="60"/>
        <v>0</v>
      </c>
      <c r="W139" s="234" t="str">
        <f>IF('Crisis Indicator Data'!L136="x","x",IF('Crisis Indicator Data'!L136=0,0,IF(LOG('Crisis Indicator Data'!L136)&lt;W$4,0,IF(LOG('Crisis Indicator Data'!L136)&gt;W$3,5,ROUND(5-(W$3-LOG('Crisis Indicator Data'!L136))/(W$3-W$4)*5,1)))))</f>
        <v>x</v>
      </c>
      <c r="X139" s="241" t="str">
        <f>IF(OR('Crisis Indicator Data'!L136="x",'Crisis Indicator Data'!H136="x"),"x",'Crisis Indicator Data'!L136/'Crisis Indicator Data'!H136)</f>
        <v>x</v>
      </c>
      <c r="Y139" s="234" t="str">
        <f t="shared" si="61"/>
        <v>x</v>
      </c>
      <c r="Z139" s="234" t="str">
        <f t="shared" si="62"/>
        <v>x</v>
      </c>
      <c r="AA139" s="234">
        <f t="shared" si="63"/>
        <v>0</v>
      </c>
      <c r="AB139" s="242">
        <f t="shared" si="64"/>
        <v>2</v>
      </c>
    </row>
    <row r="140" spans="1:28" s="210" customFormat="1" x14ac:dyDescent="0.35">
      <c r="A140" s="148" t="str">
        <f>'Crisis Indicator Data'!A137</f>
        <v>Complex crisis in Zimbabwe</v>
      </c>
      <c r="B140" s="149" t="str">
        <f>'Crisis Indicator Data'!B137</f>
        <v>Complex crisis</v>
      </c>
      <c r="C140" s="149" t="str">
        <f>'Crisis Indicator Data'!C137</f>
        <v>ZWE001</v>
      </c>
      <c r="D140" s="149" t="str">
        <f>'Crisis Indicator Data'!D137</f>
        <v>Zimbabwe</v>
      </c>
      <c r="E140" s="150" t="str">
        <f>'Crisis Indicator Data'!E137</f>
        <v>ZWE</v>
      </c>
      <c r="F140" s="240">
        <f>IF('Crisis Indicator Data'!F137="x","x",IF(LOG('Crisis Indicator Data'!F137)&lt;F$4,0,IF(LOG('Crisis Indicator Data'!F137)&gt;F$3,5,ROUND(5-(F$3-LOG('Crisis Indicator Data'!F137))/(F$3-F$4)*5,1))))</f>
        <v>4.3</v>
      </c>
      <c r="G140" s="144">
        <f>IF('Crisis Indicator Data'!F137="x","x",IF(B140="Regional crisis",('Crisis Indicator Data'!F137/VLOOKUP('Impact of the crisis'!$C140,'Regional Crises'!$B$1:$R$66,4,FALSE)),'Crisis Indicator Data'!F137/VLOOKUP('Impact of the crisis'!$E140,'Country Indicator Data'!$B$4:$P$194,15,FALSE)))</f>
        <v>0.99999224505622331</v>
      </c>
      <c r="H140" s="234">
        <f t="shared" si="52"/>
        <v>5</v>
      </c>
      <c r="I140" s="234">
        <f t="shared" si="53"/>
        <v>4.6500000000000004</v>
      </c>
      <c r="J140" s="234">
        <f>IF('Crisis Indicator Data'!G137="x","x",IF(LOG('Crisis Indicator Data'!G137)&lt;J$4,0,IF(LOG('Crisis Indicator Data'!G137)&gt;J$3,5,ROUND(5-(J$3-LOG('Crisis Indicator Data'!G137))/(J$3-J$4)*5,1))))</f>
        <v>3.9</v>
      </c>
      <c r="K140" s="144">
        <f>IF('Crisis Indicator Data'!G137="x","x",IF(B140="Regional crisis",('Crisis Indicator Data'!G137/VLOOKUP('Impact of the crisis'!$C140,'Regional Crises'!$B$1:$R$66,5,FALSE)),'Crisis Indicator Data'!G137/VLOOKUP('Impact of the crisis'!$E140,'Country Indicator Data'!$B$4:$P$194,14,FALSE)))</f>
        <v>1</v>
      </c>
      <c r="L140" s="234">
        <f t="shared" si="54"/>
        <v>5</v>
      </c>
      <c r="M140" s="234">
        <f t="shared" si="55"/>
        <v>4.45</v>
      </c>
      <c r="N140" s="234">
        <f t="shared" si="56"/>
        <v>4.5999999999999996</v>
      </c>
      <c r="O140" s="234">
        <f>IF('Crisis Indicator Data'!H137="x","x",IF('Crisis Indicator Data'!H137=0,0,IF(LOG('Crisis Indicator Data'!H137)&lt;O$4,0,IF(LOG('Crisis Indicator Data'!H137)&gt;O$3,5,ROUND(5-(O$3-LOG('Crisis Indicator Data'!H137))/(O$3-O$4)*5,1)))))</f>
        <v>3.9</v>
      </c>
      <c r="P140" s="143">
        <f>IF('Crisis Indicator Data'!H137="x","x",'Crisis Indicator Data'!H137/'Crisis Indicator Data'!G137)</f>
        <v>0.46432229429839533</v>
      </c>
      <c r="Q140" s="234">
        <f t="shared" si="57"/>
        <v>2.2999999999999998</v>
      </c>
      <c r="R140" s="234">
        <f t="shared" si="58"/>
        <v>3.0999999999999996</v>
      </c>
      <c r="S140" s="234">
        <f>IF('Crisis Indicator Data'!I137="x","x",IF('Crisis Indicator Data'!I137=0,0,IF(LOG('Crisis Indicator Data'!I137)&lt;S$4,0,IF(LOG('Crisis Indicator Data'!I137)&gt;S$3,5,ROUND(5-(S$3-LOG('Crisis Indicator Data'!I137))/(S$3-S$4)*5,1)))))</f>
        <v>1.9</v>
      </c>
      <c r="T140" s="143">
        <f>IF('Crisis Indicator Data'!H137="x","x",IF('Crisis Indicator Data'!I137="x","x",'Crisis Indicator Data'!I137/'Crisis Indicator Data'!H137))</f>
        <v>3.0882352941176468E-3</v>
      </c>
      <c r="U140" s="234">
        <f t="shared" si="59"/>
        <v>0.1</v>
      </c>
      <c r="V140" s="234">
        <f t="shared" si="60"/>
        <v>1</v>
      </c>
      <c r="W140" s="234">
        <f>IF('Crisis Indicator Data'!L137="x","x",IF('Crisis Indicator Data'!L137=0,0,IF(LOG('Crisis Indicator Data'!L137)&lt;W$4,0,IF(LOG('Crisis Indicator Data'!L137)&gt;W$3,5,ROUND(5-(W$3-LOG('Crisis Indicator Data'!L137))/(W$3-W$4)*5,1)))))</f>
        <v>1.7</v>
      </c>
      <c r="X140" s="241">
        <f>IF(OR('Crisis Indicator Data'!L137="x",'Crisis Indicator Data'!H137="x"),"x",'Crisis Indicator Data'!L137/'Crisis Indicator Data'!H137)</f>
        <v>2.2058823529411763E-6</v>
      </c>
      <c r="Y140" s="234">
        <f t="shared" si="61"/>
        <v>0.1</v>
      </c>
      <c r="Z140" s="234">
        <f t="shared" si="62"/>
        <v>0.9</v>
      </c>
      <c r="AA140" s="234">
        <f t="shared" si="63"/>
        <v>1</v>
      </c>
      <c r="AB140" s="242">
        <f t="shared" si="64"/>
        <v>2.2000000000000002</v>
      </c>
    </row>
  </sheetData>
  <mergeCells count="1">
    <mergeCell ref="A1:AB1"/>
  </mergeCells>
  <conditionalFormatting sqref="K6:K140">
    <cfRule type="cellIs" priority="100" stopIfTrue="1" operator="equal">
      <formula>"x"</formula>
    </cfRule>
  </conditionalFormatting>
  <conditionalFormatting sqref="P6:P140">
    <cfRule type="cellIs" priority="98" stopIfTrue="1" operator="equal">
      <formula>"x"</formula>
    </cfRule>
  </conditionalFormatting>
  <conditionalFormatting sqref="T6:T140">
    <cfRule type="cellIs" priority="96" stopIfTrue="1" operator="equal">
      <formula>"x"</formula>
    </cfRule>
  </conditionalFormatting>
  <conditionalFormatting sqref="F6:F140">
    <cfRule type="cellIs" dxfId="403" priority="91" stopIfTrue="1" operator="between">
      <formula>4</formula>
      <formula>5</formula>
    </cfRule>
    <cfRule type="cellIs" dxfId="402" priority="92" stopIfTrue="1" operator="between">
      <formula>3</formula>
      <formula>4</formula>
    </cfRule>
    <cfRule type="cellIs" dxfId="401" priority="93" stopIfTrue="1" operator="between">
      <formula>2</formula>
      <formula>3</formula>
    </cfRule>
    <cfRule type="cellIs" dxfId="400" priority="94" stopIfTrue="1" operator="between">
      <formula>1</formula>
      <formula>2</formula>
    </cfRule>
    <cfRule type="cellIs" dxfId="399" priority="95" stopIfTrue="1" operator="between">
      <formula>0</formula>
      <formula>1</formula>
    </cfRule>
  </conditionalFormatting>
  <conditionalFormatting sqref="H6:H140">
    <cfRule type="cellIs" dxfId="398" priority="86" stopIfTrue="1" operator="between">
      <formula>4</formula>
      <formula>5</formula>
    </cfRule>
    <cfRule type="cellIs" dxfId="397" priority="87" stopIfTrue="1" operator="between">
      <formula>3</formula>
      <formula>4</formula>
    </cfRule>
    <cfRule type="cellIs" dxfId="396" priority="88" stopIfTrue="1" operator="between">
      <formula>2</formula>
      <formula>3</formula>
    </cfRule>
    <cfRule type="cellIs" dxfId="395" priority="89" stopIfTrue="1" operator="between">
      <formula>1</formula>
      <formula>2</formula>
    </cfRule>
    <cfRule type="cellIs" dxfId="394" priority="90" stopIfTrue="1" operator="between">
      <formula>0</formula>
      <formula>1</formula>
    </cfRule>
  </conditionalFormatting>
  <conditionalFormatting sqref="I7:I140">
    <cfRule type="cellIs" dxfId="393" priority="81" stopIfTrue="1" operator="between">
      <formula>4</formula>
      <formula>5</formula>
    </cfRule>
    <cfRule type="cellIs" dxfId="392" priority="82" stopIfTrue="1" operator="between">
      <formula>3</formula>
      <formula>4</formula>
    </cfRule>
    <cfRule type="cellIs" dxfId="391" priority="83" stopIfTrue="1" operator="between">
      <formula>2</formula>
      <formula>3</formula>
    </cfRule>
    <cfRule type="cellIs" dxfId="390" priority="84" stopIfTrue="1" operator="between">
      <formula>1</formula>
      <formula>2</formula>
    </cfRule>
    <cfRule type="cellIs" dxfId="389" priority="85" stopIfTrue="1" operator="between">
      <formula>0</formula>
      <formula>1</formula>
    </cfRule>
  </conditionalFormatting>
  <conditionalFormatting sqref="J6:J140">
    <cfRule type="cellIs" dxfId="388" priority="76" stopIfTrue="1" operator="between">
      <formula>4</formula>
      <formula>5</formula>
    </cfRule>
    <cfRule type="cellIs" dxfId="387" priority="77" stopIfTrue="1" operator="between">
      <formula>3</formula>
      <formula>4</formula>
    </cfRule>
    <cfRule type="cellIs" dxfId="386" priority="78" stopIfTrue="1" operator="between">
      <formula>2</formula>
      <formula>3</formula>
    </cfRule>
    <cfRule type="cellIs" dxfId="385" priority="79" stopIfTrue="1" operator="between">
      <formula>1</formula>
      <formula>2</formula>
    </cfRule>
    <cfRule type="cellIs" dxfId="384" priority="80" stopIfTrue="1" operator="between">
      <formula>0</formula>
      <formula>1</formula>
    </cfRule>
  </conditionalFormatting>
  <conditionalFormatting sqref="I6">
    <cfRule type="cellIs" dxfId="383" priority="71" stopIfTrue="1" operator="between">
      <formula>4</formula>
      <formula>5</formula>
    </cfRule>
    <cfRule type="cellIs" dxfId="382" priority="72" stopIfTrue="1" operator="between">
      <formula>3</formula>
      <formula>4</formula>
    </cfRule>
    <cfRule type="cellIs" dxfId="381" priority="73" stopIfTrue="1" operator="between">
      <formula>2</formula>
      <formula>3</formula>
    </cfRule>
    <cfRule type="cellIs" dxfId="380" priority="74" stopIfTrue="1" operator="between">
      <formula>1</formula>
      <formula>2</formula>
    </cfRule>
    <cfRule type="cellIs" dxfId="379" priority="75" stopIfTrue="1" operator="between">
      <formula>0</formula>
      <formula>1</formula>
    </cfRule>
  </conditionalFormatting>
  <conditionalFormatting sqref="L6:L140">
    <cfRule type="cellIs" dxfId="378" priority="66" stopIfTrue="1" operator="between">
      <formula>4</formula>
      <formula>5</formula>
    </cfRule>
    <cfRule type="cellIs" dxfId="377" priority="67" stopIfTrue="1" operator="between">
      <formula>3</formula>
      <formula>4</formula>
    </cfRule>
    <cfRule type="cellIs" dxfId="376" priority="68" stopIfTrue="1" operator="between">
      <formula>2</formula>
      <formula>3</formula>
    </cfRule>
    <cfRule type="cellIs" dxfId="375" priority="69" stopIfTrue="1" operator="between">
      <formula>1</formula>
      <formula>2</formula>
    </cfRule>
    <cfRule type="cellIs" dxfId="374" priority="70" stopIfTrue="1" operator="between">
      <formula>0</formula>
      <formula>1</formula>
    </cfRule>
  </conditionalFormatting>
  <conditionalFormatting sqref="M6:M140">
    <cfRule type="cellIs" dxfId="373" priority="61" stopIfTrue="1" operator="between">
      <formula>4</formula>
      <formula>5</formula>
    </cfRule>
    <cfRule type="cellIs" dxfId="372" priority="62" stopIfTrue="1" operator="between">
      <formula>3</formula>
      <formula>4</formula>
    </cfRule>
    <cfRule type="cellIs" dxfId="371" priority="63" stopIfTrue="1" operator="between">
      <formula>2</formula>
      <formula>3</formula>
    </cfRule>
    <cfRule type="cellIs" dxfId="370" priority="64" stopIfTrue="1" operator="between">
      <formula>1</formula>
      <formula>2</formula>
    </cfRule>
    <cfRule type="cellIs" dxfId="369" priority="65" stopIfTrue="1" operator="between">
      <formula>0</formula>
      <formula>1</formula>
    </cfRule>
  </conditionalFormatting>
  <conditionalFormatting sqref="N6:N140">
    <cfRule type="cellIs" dxfId="368" priority="56" stopIfTrue="1" operator="between">
      <formula>4</formula>
      <formula>5</formula>
    </cfRule>
    <cfRule type="cellIs" dxfId="367" priority="57" stopIfTrue="1" operator="between">
      <formula>3</formula>
      <formula>4</formula>
    </cfRule>
    <cfRule type="cellIs" dxfId="366" priority="58" stopIfTrue="1" operator="between">
      <formula>2</formula>
      <formula>3</formula>
    </cfRule>
    <cfRule type="cellIs" dxfId="365" priority="59" stopIfTrue="1" operator="between">
      <formula>1</formula>
      <formula>2</formula>
    </cfRule>
    <cfRule type="cellIs" dxfId="364" priority="60" stopIfTrue="1" operator="between">
      <formula>0</formula>
      <formula>1</formula>
    </cfRule>
  </conditionalFormatting>
  <conditionalFormatting sqref="O6:O140">
    <cfRule type="cellIs" dxfId="363" priority="51" stopIfTrue="1" operator="between">
      <formula>4</formula>
      <formula>5</formula>
    </cfRule>
    <cfRule type="cellIs" dxfId="362" priority="52" stopIfTrue="1" operator="between">
      <formula>3</formula>
      <formula>4</formula>
    </cfRule>
    <cfRule type="cellIs" dxfId="361" priority="53" stopIfTrue="1" operator="between">
      <formula>2</formula>
      <formula>3</formula>
    </cfRule>
    <cfRule type="cellIs" dxfId="360" priority="54" stopIfTrue="1" operator="between">
      <formula>1</formula>
      <formula>2</formula>
    </cfRule>
    <cfRule type="cellIs" dxfId="359" priority="55" stopIfTrue="1" operator="between">
      <formula>0</formula>
      <formula>1</formula>
    </cfRule>
  </conditionalFormatting>
  <conditionalFormatting sqref="Q6:Q140">
    <cfRule type="cellIs" dxfId="358" priority="46" stopIfTrue="1" operator="between">
      <formula>4</formula>
      <formula>5</formula>
    </cfRule>
    <cfRule type="cellIs" dxfId="357" priority="47" stopIfTrue="1" operator="between">
      <formula>3</formula>
      <formula>4</formula>
    </cfRule>
    <cfRule type="cellIs" dxfId="356" priority="48" stopIfTrue="1" operator="between">
      <formula>2</formula>
      <formula>3</formula>
    </cfRule>
    <cfRule type="cellIs" dxfId="355" priority="49" stopIfTrue="1" operator="between">
      <formula>1</formula>
      <formula>2</formula>
    </cfRule>
    <cfRule type="cellIs" dxfId="354" priority="50" stopIfTrue="1" operator="between">
      <formula>0</formula>
      <formula>1</formula>
    </cfRule>
  </conditionalFormatting>
  <conditionalFormatting sqref="R6:R140">
    <cfRule type="cellIs" dxfId="353" priority="41" stopIfTrue="1" operator="between">
      <formula>4</formula>
      <formula>5</formula>
    </cfRule>
    <cfRule type="cellIs" dxfId="352" priority="42" stopIfTrue="1" operator="between">
      <formula>3</formula>
      <formula>4</formula>
    </cfRule>
    <cfRule type="cellIs" dxfId="351" priority="43" stopIfTrue="1" operator="between">
      <formula>2</formula>
      <formula>3</formula>
    </cfRule>
    <cfRule type="cellIs" dxfId="350" priority="44" stopIfTrue="1" operator="between">
      <formula>1</formula>
      <formula>2</formula>
    </cfRule>
    <cfRule type="cellIs" dxfId="349" priority="45" stopIfTrue="1" operator="between">
      <formula>0</formula>
      <formula>1</formula>
    </cfRule>
  </conditionalFormatting>
  <conditionalFormatting sqref="S6:S140">
    <cfRule type="cellIs" dxfId="348" priority="36" stopIfTrue="1" operator="between">
      <formula>4</formula>
      <formula>5</formula>
    </cfRule>
    <cfRule type="cellIs" dxfId="347" priority="37" stopIfTrue="1" operator="between">
      <formula>3</formula>
      <formula>4</formula>
    </cfRule>
    <cfRule type="cellIs" dxfId="346" priority="38" stopIfTrue="1" operator="between">
      <formula>2</formula>
      <formula>3</formula>
    </cfRule>
    <cfRule type="cellIs" dxfId="345" priority="39" stopIfTrue="1" operator="between">
      <formula>1</formula>
      <formula>2</formula>
    </cfRule>
    <cfRule type="cellIs" dxfId="344" priority="40" stopIfTrue="1" operator="between">
      <formula>0</formula>
      <formula>1</formula>
    </cfRule>
  </conditionalFormatting>
  <conditionalFormatting sqref="U6:U140">
    <cfRule type="cellIs" dxfId="343" priority="31" stopIfTrue="1" operator="between">
      <formula>4</formula>
      <formula>5</formula>
    </cfRule>
    <cfRule type="cellIs" dxfId="342" priority="32" stopIfTrue="1" operator="between">
      <formula>3</formula>
      <formula>4</formula>
    </cfRule>
    <cfRule type="cellIs" dxfId="341" priority="33" stopIfTrue="1" operator="between">
      <formula>2</formula>
      <formula>3</formula>
    </cfRule>
    <cfRule type="cellIs" dxfId="340" priority="34" stopIfTrue="1" operator="between">
      <formula>1</formula>
      <formula>2</formula>
    </cfRule>
    <cfRule type="cellIs" dxfId="339" priority="35" stopIfTrue="1" operator="between">
      <formula>0</formula>
      <formula>1</formula>
    </cfRule>
  </conditionalFormatting>
  <conditionalFormatting sqref="V6:V140">
    <cfRule type="cellIs" dxfId="338" priority="26" stopIfTrue="1" operator="between">
      <formula>4</formula>
      <formula>5</formula>
    </cfRule>
    <cfRule type="cellIs" dxfId="337" priority="27" stopIfTrue="1" operator="between">
      <formula>3</formula>
      <formula>4</formula>
    </cfRule>
    <cfRule type="cellIs" dxfId="336" priority="28" stopIfTrue="1" operator="between">
      <formula>2</formula>
      <formula>3</formula>
    </cfRule>
    <cfRule type="cellIs" dxfId="335" priority="29" stopIfTrue="1" operator="between">
      <formula>1</formula>
      <formula>2</formula>
    </cfRule>
    <cfRule type="cellIs" dxfId="334" priority="30" stopIfTrue="1" operator="between">
      <formula>0</formula>
      <formula>1</formula>
    </cfRule>
  </conditionalFormatting>
  <conditionalFormatting sqref="W6:W140">
    <cfRule type="cellIs" dxfId="333" priority="21" stopIfTrue="1" operator="between">
      <formula>4</formula>
      <formula>5</formula>
    </cfRule>
    <cfRule type="cellIs" dxfId="332" priority="22" stopIfTrue="1" operator="between">
      <formula>3</formula>
      <formula>4</formula>
    </cfRule>
    <cfRule type="cellIs" dxfId="331" priority="23" stopIfTrue="1" operator="between">
      <formula>2</formula>
      <formula>3</formula>
    </cfRule>
    <cfRule type="cellIs" dxfId="330" priority="24" stopIfTrue="1" operator="between">
      <formula>1</formula>
      <formula>2</formula>
    </cfRule>
    <cfRule type="cellIs" dxfId="329" priority="25" stopIfTrue="1" operator="between">
      <formula>0</formula>
      <formula>1</formula>
    </cfRule>
  </conditionalFormatting>
  <conditionalFormatting sqref="AB6:AB140">
    <cfRule type="cellIs" dxfId="328" priority="1" stopIfTrue="1" operator="between">
      <formula>4</formula>
      <formula>5</formula>
    </cfRule>
    <cfRule type="cellIs" dxfId="327" priority="2" stopIfTrue="1" operator="between">
      <formula>3</formula>
      <formula>4</formula>
    </cfRule>
    <cfRule type="cellIs" dxfId="326" priority="3" stopIfTrue="1" operator="between">
      <formula>2</formula>
      <formula>3</formula>
    </cfRule>
    <cfRule type="cellIs" dxfId="325" priority="4" stopIfTrue="1" operator="between">
      <formula>1</formula>
      <formula>2</formula>
    </cfRule>
    <cfRule type="cellIs" dxfId="324" priority="5" stopIfTrue="1" operator="between">
      <formula>0</formula>
      <formula>1</formula>
    </cfRule>
  </conditionalFormatting>
  <conditionalFormatting sqref="Y6:Y140">
    <cfRule type="cellIs" dxfId="323" priority="16" stopIfTrue="1" operator="between">
      <formula>4</formula>
      <formula>5</formula>
    </cfRule>
    <cfRule type="cellIs" dxfId="322" priority="17" stopIfTrue="1" operator="between">
      <formula>3</formula>
      <formula>4</formula>
    </cfRule>
    <cfRule type="cellIs" dxfId="321" priority="18" stopIfTrue="1" operator="between">
      <formula>2</formula>
      <formula>3</formula>
    </cfRule>
    <cfRule type="cellIs" dxfId="320" priority="19" stopIfTrue="1" operator="between">
      <formula>1</formula>
      <formula>2</formula>
    </cfRule>
    <cfRule type="cellIs" dxfId="319" priority="20" stopIfTrue="1" operator="between">
      <formula>0</formula>
      <formula>1</formula>
    </cfRule>
  </conditionalFormatting>
  <conditionalFormatting sqref="Z6:Z140">
    <cfRule type="cellIs" dxfId="318" priority="11" stopIfTrue="1" operator="between">
      <formula>4</formula>
      <formula>5</formula>
    </cfRule>
    <cfRule type="cellIs" dxfId="317" priority="12" stopIfTrue="1" operator="between">
      <formula>3</formula>
      <formula>4</formula>
    </cfRule>
    <cfRule type="cellIs" dxfId="316" priority="13" stopIfTrue="1" operator="between">
      <formula>2</formula>
      <formula>3</formula>
    </cfRule>
    <cfRule type="cellIs" dxfId="315" priority="14" stopIfTrue="1" operator="between">
      <formula>1</formula>
      <formula>2</formula>
    </cfRule>
    <cfRule type="cellIs" dxfId="314" priority="15" stopIfTrue="1" operator="between">
      <formula>0</formula>
      <formula>1</formula>
    </cfRule>
  </conditionalFormatting>
  <conditionalFormatting sqref="AA6:AA140">
    <cfRule type="cellIs" dxfId="313" priority="6" stopIfTrue="1" operator="between">
      <formula>4</formula>
      <formula>5</formula>
    </cfRule>
    <cfRule type="cellIs" dxfId="312" priority="7" stopIfTrue="1" operator="between">
      <formula>3</formula>
      <formula>4</formula>
    </cfRule>
    <cfRule type="cellIs" dxfId="311" priority="8" stopIfTrue="1" operator="between">
      <formula>2</formula>
      <formula>3</formula>
    </cfRule>
    <cfRule type="cellIs" dxfId="310" priority="9" stopIfTrue="1" operator="between">
      <formula>1</formula>
      <formula>2</formula>
    </cfRule>
    <cfRule type="cellIs" dxfId="309"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6"/>
  <sheetViews>
    <sheetView topLeftCell="A118" workbookViewId="0">
      <selection activeCell="K141" sqref="K141:R146"/>
    </sheetView>
  </sheetViews>
  <sheetFormatPr defaultColWidth="9.453125" defaultRowHeight="14.5" x14ac:dyDescent="0.35"/>
  <cols>
    <col min="1" max="1" width="36.453125" style="210" customWidth="1"/>
    <col min="2" max="2" width="26" style="210" bestFit="1" customWidth="1"/>
    <col min="3" max="3" width="10.453125" style="210" bestFit="1" customWidth="1"/>
    <col min="4" max="4" width="13.453125" style="210" customWidth="1"/>
    <col min="5" max="5" width="11" style="210" customWidth="1"/>
    <col min="6" max="18" width="10" style="207" customWidth="1"/>
    <col min="19" max="19" width="9.453125" style="210" customWidth="1"/>
    <col min="20" max="16384" width="9.453125" style="210"/>
  </cols>
  <sheetData>
    <row r="1" spans="1:18" ht="14.65" customHeight="1" thickBot="1" x14ac:dyDescent="0.4">
      <c r="A1" s="294"/>
      <c r="B1" s="291"/>
      <c r="C1" s="291"/>
      <c r="D1" s="291"/>
      <c r="E1" s="291"/>
      <c r="F1" s="292"/>
      <c r="G1" s="292"/>
      <c r="H1" s="292"/>
      <c r="I1" s="292"/>
      <c r="J1" s="292"/>
      <c r="K1" s="292"/>
      <c r="L1" s="292"/>
      <c r="M1" s="292"/>
      <c r="N1" s="292"/>
      <c r="O1" s="292"/>
      <c r="P1" s="292"/>
      <c r="Q1" s="292"/>
      <c r="R1" s="292"/>
    </row>
    <row r="2" spans="1:18" s="206" customFormat="1" ht="110.9" customHeight="1" thickBot="1" x14ac:dyDescent="0.3">
      <c r="A2" s="2"/>
      <c r="B2" s="2"/>
      <c r="C2" s="55"/>
      <c r="D2" s="55"/>
      <c r="E2" s="55"/>
      <c r="F2" s="85" t="s">
        <v>7246</v>
      </c>
      <c r="G2" s="85" t="s">
        <v>7247</v>
      </c>
      <c r="H2" s="85" t="s">
        <v>7248</v>
      </c>
      <c r="I2" s="85" t="s">
        <v>7249</v>
      </c>
      <c r="J2" s="86" t="s">
        <v>7250</v>
      </c>
      <c r="K2" s="84" t="s">
        <v>821</v>
      </c>
      <c r="L2" s="87" t="s">
        <v>7251</v>
      </c>
      <c r="M2" s="87" t="s">
        <v>7252</v>
      </c>
      <c r="N2" s="87" t="s">
        <v>7253</v>
      </c>
      <c r="O2" s="87" t="s">
        <v>7254</v>
      </c>
      <c r="P2" s="87" t="s">
        <v>7255</v>
      </c>
      <c r="Q2" s="84" t="s">
        <v>7211</v>
      </c>
      <c r="R2" s="83" t="s">
        <v>7209</v>
      </c>
    </row>
    <row r="3" spans="1:18" x14ac:dyDescent="0.35">
      <c r="A3" s="51"/>
      <c r="B3" s="51"/>
      <c r="C3" s="55"/>
      <c r="D3" s="55"/>
      <c r="E3" s="7" t="s">
        <v>7243</v>
      </c>
      <c r="F3" s="66"/>
      <c r="G3" s="66"/>
      <c r="H3" s="66"/>
      <c r="I3" s="66"/>
      <c r="J3" s="66"/>
      <c r="K3" s="67">
        <v>7</v>
      </c>
      <c r="L3" s="29">
        <v>0.05</v>
      </c>
      <c r="M3" s="29">
        <v>0.05</v>
      </c>
      <c r="N3" s="29">
        <v>0.05</v>
      </c>
      <c r="O3" s="29">
        <v>0.05</v>
      </c>
      <c r="P3" s="29">
        <v>0.05</v>
      </c>
      <c r="Q3" s="66"/>
      <c r="R3" s="66"/>
    </row>
    <row r="4" spans="1:18" x14ac:dyDescent="0.35">
      <c r="A4" s="51"/>
      <c r="B4" s="51"/>
      <c r="C4" s="55"/>
      <c r="D4" s="55"/>
      <c r="E4" s="7" t="s">
        <v>7244</v>
      </c>
      <c r="F4" s="66"/>
      <c r="G4" s="66"/>
      <c r="H4" s="66"/>
      <c r="I4" s="66"/>
      <c r="J4" s="66"/>
      <c r="K4" s="67">
        <v>4</v>
      </c>
      <c r="L4" s="66"/>
      <c r="M4" s="66"/>
      <c r="N4" s="66"/>
      <c r="O4" s="66"/>
      <c r="P4" s="66"/>
      <c r="Q4" s="66"/>
      <c r="R4" s="66"/>
    </row>
    <row r="5" spans="1:18" x14ac:dyDescent="0.35">
      <c r="A5" s="23" t="s">
        <v>7197</v>
      </c>
      <c r="B5" s="23" t="s">
        <v>7202</v>
      </c>
      <c r="C5" s="23" t="s">
        <v>7199</v>
      </c>
      <c r="D5" s="23" t="s">
        <v>7200</v>
      </c>
      <c r="E5" s="24" t="s">
        <v>7245</v>
      </c>
      <c r="F5" s="25"/>
      <c r="G5" s="26"/>
      <c r="H5" s="25"/>
      <c r="I5" s="27"/>
      <c r="J5" s="25"/>
      <c r="K5" s="25"/>
      <c r="L5" s="25"/>
      <c r="M5" s="25"/>
      <c r="N5" s="25"/>
      <c r="O5" s="25"/>
      <c r="P5" s="25"/>
      <c r="Q5" s="25"/>
      <c r="R5" s="25"/>
    </row>
    <row r="6" spans="1:18" x14ac:dyDescent="0.35">
      <c r="A6" s="145" t="str">
        <f>'Crisis Indicator Data'!A3</f>
        <v>Complex crisis in Afghanistan</v>
      </c>
      <c r="B6" s="146" t="str">
        <f>'Crisis Indicator Data'!B3</f>
        <v>Complex crisis</v>
      </c>
      <c r="C6" s="146" t="str">
        <f>'Crisis Indicator Data'!C3</f>
        <v>AFG001</v>
      </c>
      <c r="D6" s="146" t="str">
        <f>'Crisis Indicator Data'!D3</f>
        <v>Afghanistan</v>
      </c>
      <c r="E6" s="146" t="str">
        <f>'Crisis Indicator Data'!E3</f>
        <v>AFG</v>
      </c>
      <c r="F6" s="154">
        <f>IF('Crisis Indicator Data'!Q3="x","x",('Crisis Indicator Data'!Q3/1000000))</f>
        <v>0</v>
      </c>
      <c r="G6" s="154">
        <f>IF('Crisis Indicator Data'!R3="x","x",('Crisis Indicator Data'!R3/1000000))</f>
        <v>19.641999999999999</v>
      </c>
      <c r="H6" s="154">
        <f>IF('Crisis Indicator Data'!S3="x","x",('Crisis Indicator Data'!S3/1000000))</f>
        <v>12.1</v>
      </c>
      <c r="I6" s="154">
        <f>IF('Crisis Indicator Data'!T3="x","x",('Crisis Indicator Data'!T3/1000000))</f>
        <v>5.8</v>
      </c>
      <c r="J6" s="154">
        <f>IF('Crisis Indicator Data'!U3="x","x",('Crisis Indicator Data'!U3/1000000))</f>
        <v>0.5</v>
      </c>
      <c r="K6" s="240">
        <f t="shared" ref="K6:K37" si="0">IF(H6="x","x",IF(SUM(H6:J6)=0,0,IF(LOG(SUM(H6:J6)*1000000)&lt;$K$4,0,IF(LOG(SUM(H6:J6)*1000000)&gt;$K$3,5,ROUND(5-(K$3-LOG(SUM(H6:J6)*1000000))/(K$3-K$4)*5,1)))))</f>
        <v>5</v>
      </c>
      <c r="L6" s="143">
        <f>IF(F6="x","x",(F6*1000000/VLOOKUP($C6,'Crisis Indicator Data'!$C$3:$H$198,5,FALSE)))</f>
        <v>0</v>
      </c>
      <c r="M6" s="143">
        <f>IF(G6="x","x",(G6*1000000/VLOOKUP($C6,'Crisis Indicator Data'!$C$3:$H$198,5,FALSE)))</f>
        <v>0.5163240628778718</v>
      </c>
      <c r="N6" s="143">
        <f>IF(H6="x","x",(H6*1000000/VLOOKUP($C6,'Crisis Indicator Data'!$C$3:$H$198,5,FALSE)))</f>
        <v>0.31806950212922558</v>
      </c>
      <c r="O6" s="143">
        <f>IF(I6="x","x",(I6*1000000/VLOOKUP($C6,'Crisis Indicator Data'!$C$3:$H$198,5,FALSE)))</f>
        <v>0.15246306713632302</v>
      </c>
      <c r="P6" s="143">
        <f>IF(J6="x","x",(J6*1000000/VLOOKUP($C6,'Crisis Indicator Data'!$C$3:$H$198,5,FALSE)))</f>
        <v>1.3143367856579571E-2</v>
      </c>
      <c r="Q6" s="234">
        <f t="shared" ref="Q6:Q37" si="1">IF(N6="x","x",IF(OR(L6&gt;=$L$3,M6&gt;=$M$3,N6&gt;=$N$3,O6&gt;=$O$3,P6&gt;=$P$3),(IF(P6&gt;=$P$3,5,IF((O6+P6)&gt;=$O$3,4,IF((O6+P6+N6)&gt;=$N$3,3,IF((O6+P6+N6+M6)&gt;=$M$3,2,1)))))))</f>
        <v>4</v>
      </c>
      <c r="R6" s="234">
        <f t="shared" ref="R6:R37" si="2">IF(Q6="x","x",(AVERAGE(K6,Q6)))</f>
        <v>4.5</v>
      </c>
    </row>
    <row r="7" spans="1:18" x14ac:dyDescent="0.35">
      <c r="A7" s="145" t="str">
        <f>'Crisis Indicator Data'!A4</f>
        <v>Nagorno-Karabakh Conflict in Armenia</v>
      </c>
      <c r="B7" s="146" t="str">
        <f>'Crisis Indicator Data'!B4</f>
        <v>Conflict</v>
      </c>
      <c r="C7" s="146" t="str">
        <f>'Crisis Indicator Data'!C4</f>
        <v>ARM002</v>
      </c>
      <c r="D7" s="146" t="str">
        <f>'Crisis Indicator Data'!D4</f>
        <v>Armenia</v>
      </c>
      <c r="E7" s="146" t="str">
        <f>'Crisis Indicator Data'!E4</f>
        <v>ARM</v>
      </c>
      <c r="F7" s="154">
        <f>IF('Crisis Indicator Data'!Q4="x","x",('Crisis Indicator Data'!Q4/1000000))</f>
        <v>2.8740000000000001</v>
      </c>
      <c r="G7" s="154">
        <f>IF('Crisis Indicator Data'!R4="x","x",('Crisis Indicator Data'!R4/1000000))</f>
        <v>1.7999999999999999E-2</v>
      </c>
      <c r="H7" s="154">
        <f>IF('Crisis Indicator Data'!S4="x","x",('Crisis Indicator Data'!S4/1000000))</f>
        <v>6.6000000000000003E-2</v>
      </c>
      <c r="I7" s="154">
        <f>IF('Crisis Indicator Data'!T4="x","x",('Crisis Indicator Data'!T4/1000000))</f>
        <v>0</v>
      </c>
      <c r="J7" s="154">
        <f>IF('Crisis Indicator Data'!U4="x","x",('Crisis Indicator Data'!U4/1000000))</f>
        <v>0</v>
      </c>
      <c r="K7" s="240">
        <f t="shared" si="0"/>
        <v>1.4</v>
      </c>
      <c r="L7" s="143">
        <f>IF(F7="x","x",(F7*1000000/VLOOKUP($C7,'Crisis Indicator Data'!$C$3:$H$198,5,FALSE)))</f>
        <v>0.95039682539682535</v>
      </c>
      <c r="M7" s="143">
        <f>IF(G7="x","x",(G7*1000000/VLOOKUP($C7,'Crisis Indicator Data'!$C$3:$H$198,5,FALSE)))</f>
        <v>5.9523809523809521E-3</v>
      </c>
      <c r="N7" s="143">
        <f>IF(H7="x","x",(H7*1000000/VLOOKUP($C7,'Crisis Indicator Data'!$C$3:$H$198,5,FALSE)))</f>
        <v>2.1825396825396824E-2</v>
      </c>
      <c r="O7" s="143">
        <f>IF(I7="x","x",(I7*1000000/VLOOKUP($C7,'Crisis Indicator Data'!$C$3:$H$198,5,FALSE)))</f>
        <v>0</v>
      </c>
      <c r="P7" s="143">
        <f>IF(J7="x","x",(J7*1000000/VLOOKUP($C7,'Crisis Indicator Data'!$C$3:$H$198,5,FALSE)))</f>
        <v>0</v>
      </c>
      <c r="Q7" s="234">
        <f t="shared" si="1"/>
        <v>1</v>
      </c>
      <c r="R7" s="234">
        <f t="shared" si="2"/>
        <v>1.2</v>
      </c>
    </row>
    <row r="8" spans="1:18" x14ac:dyDescent="0.35">
      <c r="A8" s="145" t="str">
        <f>'Crisis Indicator Data'!A5</f>
        <v>Nagorno-Karabakh conflict in Azerbaijan</v>
      </c>
      <c r="B8" s="146" t="str">
        <f>'Crisis Indicator Data'!B5</f>
        <v>Conflict</v>
      </c>
      <c r="C8" s="146" t="str">
        <f>'Crisis Indicator Data'!C5</f>
        <v>AZE002</v>
      </c>
      <c r="D8" s="146" t="str">
        <f>'Crisis Indicator Data'!D5</f>
        <v>Azerbaijan</v>
      </c>
      <c r="E8" s="146" t="str">
        <f>'Crisis Indicator Data'!E5</f>
        <v>AZE</v>
      </c>
      <c r="F8" s="154" t="str">
        <f>IF('Crisis Indicator Data'!Q5="x","x",('Crisis Indicator Data'!Q5/1000000))</f>
        <v>x</v>
      </c>
      <c r="G8" s="154" t="str">
        <f>IF('Crisis Indicator Data'!R5="x","x",('Crisis Indicator Data'!R5/1000000))</f>
        <v>x</v>
      </c>
      <c r="H8" s="154" t="str">
        <f>IF('Crisis Indicator Data'!S5="x","x",('Crisis Indicator Data'!S5/1000000))</f>
        <v>x</v>
      </c>
      <c r="I8" s="154" t="str">
        <f>IF('Crisis Indicator Data'!T5="x","x",('Crisis Indicator Data'!T5/1000000))</f>
        <v>x</v>
      </c>
      <c r="J8" s="154" t="str">
        <f>IF('Crisis Indicator Data'!U5="x","x",('Crisis Indicator Data'!U5/1000000))</f>
        <v>x</v>
      </c>
      <c r="K8" s="240" t="str">
        <f t="shared" si="0"/>
        <v>x</v>
      </c>
      <c r="L8" s="143" t="str">
        <f>IF(F8="x","x",(F8*1000000/VLOOKUP($C8,'Crisis Indicator Data'!$C$3:$H$198,5,FALSE)))</f>
        <v>x</v>
      </c>
      <c r="M8" s="143" t="str">
        <f>IF(G8="x","x",(G8*1000000/VLOOKUP($C8,'Crisis Indicator Data'!$C$3:$H$198,5,FALSE)))</f>
        <v>x</v>
      </c>
      <c r="N8" s="143" t="str">
        <f>IF(H8="x","x",(H8*1000000/VLOOKUP($C8,'Crisis Indicator Data'!$C$3:$H$198,5,FALSE)))</f>
        <v>x</v>
      </c>
      <c r="O8" s="143" t="str">
        <f>IF(I8="x","x",(I8*1000000/VLOOKUP($C8,'Crisis Indicator Data'!$C$3:$H$198,5,FALSE)))</f>
        <v>x</v>
      </c>
      <c r="P8" s="143" t="str">
        <f>IF(J8="x","x",(J8*1000000/VLOOKUP($C8,'Crisis Indicator Data'!$C$3:$H$198,5,FALSE)))</f>
        <v>x</v>
      </c>
      <c r="Q8" s="234" t="str">
        <f t="shared" si="1"/>
        <v>x</v>
      </c>
      <c r="R8" s="234" t="str">
        <f t="shared" si="2"/>
        <v>x</v>
      </c>
    </row>
    <row r="9" spans="1:18" x14ac:dyDescent="0.35">
      <c r="A9" s="145" t="str">
        <f>'Crisis Indicator Data'!A6</f>
        <v>Complex in Burundi</v>
      </c>
      <c r="B9" s="146" t="str">
        <f>'Crisis Indicator Data'!B6</f>
        <v>Complex crisis</v>
      </c>
      <c r="C9" s="146" t="str">
        <f>'Crisis Indicator Data'!C6</f>
        <v>BDI001</v>
      </c>
      <c r="D9" s="146" t="str">
        <f>'Crisis Indicator Data'!D6</f>
        <v>Burundi</v>
      </c>
      <c r="E9" s="146" t="str">
        <f>'Crisis Indicator Data'!E6</f>
        <v>BDI</v>
      </c>
      <c r="F9" s="154">
        <f>IF('Crisis Indicator Data'!Q6="x","x",('Crisis Indicator Data'!Q6/1000000))</f>
        <v>0</v>
      </c>
      <c r="G9" s="154">
        <f>IF('Crisis Indicator Data'!R6="x","x",('Crisis Indicator Data'!R6/1000000))</f>
        <v>10.199999999999999</v>
      </c>
      <c r="H9" s="154">
        <f>IF('Crisis Indicator Data'!S6="x","x",('Crisis Indicator Data'!S6/1000000))</f>
        <v>1.272</v>
      </c>
      <c r="I9" s="154">
        <f>IF('Crisis Indicator Data'!T6="x","x",('Crisis Indicator Data'!T6/1000000))</f>
        <v>1.032</v>
      </c>
      <c r="J9" s="154">
        <f>IF('Crisis Indicator Data'!U6="x","x",('Crisis Indicator Data'!U6/1000000))</f>
        <v>9.6000000000000002E-2</v>
      </c>
      <c r="K9" s="240">
        <f t="shared" si="0"/>
        <v>4</v>
      </c>
      <c r="L9" s="143">
        <f>IF(F9="x","x",(F9*1000000/VLOOKUP($C9,'Crisis Indicator Data'!$C$3:$H$198,5,FALSE)))</f>
        <v>0</v>
      </c>
      <c r="M9" s="143">
        <f>IF(G9="x","x",(G9*1000000/VLOOKUP($C9,'Crisis Indicator Data'!$C$3:$H$198,5,FALSE)))</f>
        <v>0.80952380952380953</v>
      </c>
      <c r="N9" s="143">
        <f>IF(H9="x","x",(H9*1000000/VLOOKUP($C9,'Crisis Indicator Data'!$C$3:$H$198,5,FALSE)))</f>
        <v>0.10095238095238095</v>
      </c>
      <c r="O9" s="143">
        <f>IF(I9="x","x",(I9*1000000/VLOOKUP($C9,'Crisis Indicator Data'!$C$3:$H$198,5,FALSE)))</f>
        <v>8.1904761904761911E-2</v>
      </c>
      <c r="P9" s="143">
        <f>IF(J9="x","x",(J9*1000000/VLOOKUP($C9,'Crisis Indicator Data'!$C$3:$H$198,5,FALSE)))</f>
        <v>7.619047619047619E-3</v>
      </c>
      <c r="Q9" s="234">
        <f t="shared" si="1"/>
        <v>4</v>
      </c>
      <c r="R9" s="234">
        <f t="shared" si="2"/>
        <v>4</v>
      </c>
    </row>
    <row r="10" spans="1:18" x14ac:dyDescent="0.35">
      <c r="A10" s="145" t="str">
        <f>'Crisis Indicator Data'!A7</f>
        <v>Conflict in Burkina Faso</v>
      </c>
      <c r="B10" s="146" t="str">
        <f>'Crisis Indicator Data'!B7</f>
        <v>Conflict</v>
      </c>
      <c r="C10" s="146" t="str">
        <f>'Crisis Indicator Data'!C7</f>
        <v>BFA002</v>
      </c>
      <c r="D10" s="146" t="str">
        <f>'Crisis Indicator Data'!D7</f>
        <v>Burkina Faso</v>
      </c>
      <c r="E10" s="146" t="str">
        <f>'Crisis Indicator Data'!E7</f>
        <v>BFA</v>
      </c>
      <c r="F10" s="154">
        <f>IF('Crisis Indicator Data'!Q7="x","x",('Crisis Indicator Data'!Q7/1000000))</f>
        <v>8.1000000000000003E-2</v>
      </c>
      <c r="G10" s="154">
        <f>IF('Crisis Indicator Data'!R7="x","x",('Crisis Indicator Data'!R7/1000000))</f>
        <v>2</v>
      </c>
      <c r="H10" s="154">
        <f>IF('Crisis Indicator Data'!S7="x","x",('Crisis Indicator Data'!S7/1000000))</f>
        <v>0.98299999999999998</v>
      </c>
      <c r="I10" s="154">
        <f>IF('Crisis Indicator Data'!T7="x","x",('Crisis Indicator Data'!T7/1000000))</f>
        <v>0.17499999999999999</v>
      </c>
      <c r="J10" s="154">
        <f>IF('Crisis Indicator Data'!U7="x","x",('Crisis Indicator Data'!U7/1000000))</f>
        <v>0.28399999999999997</v>
      </c>
      <c r="K10" s="240">
        <f t="shared" si="0"/>
        <v>3.6</v>
      </c>
      <c r="L10" s="143">
        <f>IF(F10="x","x",(F10*1000000/VLOOKUP($C10,'Crisis Indicator Data'!$C$3:$H$198,5,FALSE)))</f>
        <v>2.2991768379222254E-2</v>
      </c>
      <c r="M10" s="143">
        <f>IF(G10="x","x",(G10*1000000/VLOOKUP($C10,'Crisis Indicator Data'!$C$3:$H$198,5,FALSE)))</f>
        <v>0.56769798467215438</v>
      </c>
      <c r="N10" s="143">
        <f>IF(H10="x","x",(H10*1000000/VLOOKUP($C10,'Crisis Indicator Data'!$C$3:$H$198,5,FALSE)))</f>
        <v>0.27902355946636387</v>
      </c>
      <c r="O10" s="143">
        <f>IF(I10="x","x",(I10*1000000/VLOOKUP($C10,'Crisis Indicator Data'!$C$3:$H$198,5,FALSE)))</f>
        <v>4.9673573658813509E-2</v>
      </c>
      <c r="P10" s="143">
        <f>IF(J10="x","x",(J10*1000000/VLOOKUP($C10,'Crisis Indicator Data'!$C$3:$H$198,5,FALSE)))</f>
        <v>8.0613113823445923E-2</v>
      </c>
      <c r="Q10" s="234">
        <f t="shared" si="1"/>
        <v>5</v>
      </c>
      <c r="R10" s="234">
        <f t="shared" si="2"/>
        <v>4.3</v>
      </c>
    </row>
    <row r="11" spans="1:18" x14ac:dyDescent="0.35">
      <c r="A11" s="145" t="str">
        <f>'Crisis Indicator Data'!A8</f>
        <v>Rohingya refugee crisis</v>
      </c>
      <c r="B11" s="146" t="str">
        <f>'Crisis Indicator Data'!B8</f>
        <v>International displacement</v>
      </c>
      <c r="C11" s="146" t="str">
        <f>'Crisis Indicator Data'!C8</f>
        <v>BGD002</v>
      </c>
      <c r="D11" s="146" t="str">
        <f>'Crisis Indicator Data'!D8</f>
        <v>Bangladesh</v>
      </c>
      <c r="E11" s="146" t="str">
        <f>'Crisis Indicator Data'!E8</f>
        <v>BGD</v>
      </c>
      <c r="F11" s="154">
        <f>IF('Crisis Indicator Data'!Q8="x","x",('Crisis Indicator Data'!Q8/1000000))</f>
        <v>0</v>
      </c>
      <c r="G11" s="154">
        <f>IF('Crisis Indicator Data'!R8="x","x",('Crisis Indicator Data'!R8/1000000))</f>
        <v>0.47199999999999998</v>
      </c>
      <c r="H11" s="154">
        <f>IF('Crisis Indicator Data'!S8="x","x",('Crisis Indicator Data'!S8/1000000))</f>
        <v>0.67</v>
      </c>
      <c r="I11" s="154">
        <f>IF('Crisis Indicator Data'!T8="x","x",('Crisis Indicator Data'!T8/1000000))</f>
        <v>0.20699999999999999</v>
      </c>
      <c r="J11" s="154">
        <f>IF('Crisis Indicator Data'!U8="x","x",('Crisis Indicator Data'!U8/1000000))</f>
        <v>0</v>
      </c>
      <c r="K11" s="240">
        <f t="shared" si="0"/>
        <v>3.2</v>
      </c>
      <c r="L11" s="143">
        <f>IF(F11="x","x",(F11*1000000/VLOOKUP($C11,'Crisis Indicator Data'!$C$3:$H$198,5,FALSE)))</f>
        <v>0</v>
      </c>
      <c r="M11" s="143">
        <f>IF(G11="x","x",(G11*1000000/VLOOKUP($C11,'Crisis Indicator Data'!$C$3:$H$198,5,FALSE)))</f>
        <v>0.34808259587020651</v>
      </c>
      <c r="N11" s="143">
        <f>IF(H11="x","x",(H11*1000000/VLOOKUP($C11,'Crisis Indicator Data'!$C$3:$H$198,5,FALSE)))</f>
        <v>0.49410029498525071</v>
      </c>
      <c r="O11" s="143">
        <f>IF(I11="x","x",(I11*1000000/VLOOKUP($C11,'Crisis Indicator Data'!$C$3:$H$198,5,FALSE)))</f>
        <v>0.15265486725663716</v>
      </c>
      <c r="P11" s="143">
        <f>IF(J11="x","x",(J11*1000000/VLOOKUP($C11,'Crisis Indicator Data'!$C$3:$H$198,5,FALSE)))</f>
        <v>0</v>
      </c>
      <c r="Q11" s="234">
        <f t="shared" si="1"/>
        <v>4</v>
      </c>
      <c r="R11" s="234">
        <f t="shared" si="2"/>
        <v>3.6</v>
      </c>
    </row>
    <row r="12" spans="1:18" x14ac:dyDescent="0.35">
      <c r="A12" s="145" t="str">
        <f>'Crisis Indicator Data'!A9</f>
        <v>Venezuela displacement in Brazil</v>
      </c>
      <c r="B12" s="146" t="str">
        <f>'Crisis Indicator Data'!B9</f>
        <v>International displacement</v>
      </c>
      <c r="C12" s="146" t="str">
        <f>'Crisis Indicator Data'!C9</f>
        <v>BRA002</v>
      </c>
      <c r="D12" s="146" t="str">
        <f>'Crisis Indicator Data'!D9</f>
        <v>Brazil</v>
      </c>
      <c r="E12" s="146" t="str">
        <f>'Crisis Indicator Data'!E9</f>
        <v>BRA</v>
      </c>
      <c r="F12" s="154">
        <f>IF('Crisis Indicator Data'!Q9="x","x",('Crisis Indicator Data'!Q9/1000000))</f>
        <v>0.60599999999999998</v>
      </c>
      <c r="G12" s="154">
        <f>IF('Crisis Indicator Data'!R9="x","x",('Crisis Indicator Data'!R9/1000000))</f>
        <v>0.39900000000000002</v>
      </c>
      <c r="H12" s="154">
        <f>IF('Crisis Indicator Data'!S9="x","x",('Crisis Indicator Data'!S9/1000000))</f>
        <v>0.49</v>
      </c>
      <c r="I12" s="154">
        <f>IF('Crisis Indicator Data'!T9="x","x",('Crisis Indicator Data'!T9/1000000))</f>
        <v>0</v>
      </c>
      <c r="J12" s="154">
        <f>IF('Crisis Indicator Data'!U9="x","x",('Crisis Indicator Data'!U9/1000000))</f>
        <v>0</v>
      </c>
      <c r="K12" s="240">
        <f t="shared" si="0"/>
        <v>2.8</v>
      </c>
      <c r="L12" s="143">
        <f>IF(F12="x","x",(F12*1000000/VLOOKUP($C12,'Crisis Indicator Data'!$C$3:$H$198,5,FALSE)))</f>
        <v>0.40535117056856185</v>
      </c>
      <c r="M12" s="143">
        <f>IF(G12="x","x",(G12*1000000/VLOOKUP($C12,'Crisis Indicator Data'!$C$3:$H$198,5,FALSE)))</f>
        <v>0.26688963210702343</v>
      </c>
      <c r="N12" s="143">
        <f>IF(H12="x","x",(H12*1000000/VLOOKUP($C12,'Crisis Indicator Data'!$C$3:$H$198,5,FALSE)))</f>
        <v>0.32775919732441472</v>
      </c>
      <c r="O12" s="143">
        <f>IF(I12="x","x",(I12*1000000/VLOOKUP($C12,'Crisis Indicator Data'!$C$3:$H$198,5,FALSE)))</f>
        <v>0</v>
      </c>
      <c r="P12" s="143">
        <f>IF(J12="x","x",(J12*1000000/VLOOKUP($C12,'Crisis Indicator Data'!$C$3:$H$198,5,FALSE)))</f>
        <v>0</v>
      </c>
      <c r="Q12" s="234">
        <f t="shared" si="1"/>
        <v>3</v>
      </c>
      <c r="R12" s="234">
        <f t="shared" si="2"/>
        <v>2.9</v>
      </c>
    </row>
    <row r="13" spans="1:18" x14ac:dyDescent="0.35">
      <c r="A13" s="145" t="str">
        <f>'Crisis Indicator Data'!A10</f>
        <v>Complex crisis in CAR</v>
      </c>
      <c r="B13" s="146" t="str">
        <f>'Crisis Indicator Data'!B10</f>
        <v>Complex crisis</v>
      </c>
      <c r="C13" s="146" t="str">
        <f>'Crisis Indicator Data'!C10</f>
        <v>CAF001</v>
      </c>
      <c r="D13" s="146" t="str">
        <f>'Crisis Indicator Data'!D10</f>
        <v>CAR</v>
      </c>
      <c r="E13" s="146" t="str">
        <f>'Crisis Indicator Data'!E10</f>
        <v>CAF</v>
      </c>
      <c r="F13" s="154">
        <f>IF('Crisis Indicator Data'!Q10="x","x",('Crisis Indicator Data'!Q10/1000000))</f>
        <v>0</v>
      </c>
      <c r="G13" s="154">
        <f>IF('Crisis Indicator Data'!R10="x","x",('Crisis Indicator Data'!R10/1000000))</f>
        <v>2.1</v>
      </c>
      <c r="H13" s="154">
        <f>IF('Crisis Indicator Data'!S10="x","x",('Crisis Indicator Data'!S10/1000000))</f>
        <v>0.9</v>
      </c>
      <c r="I13" s="154">
        <f>IF('Crisis Indicator Data'!T10="x","x",('Crisis Indicator Data'!T10/1000000))</f>
        <v>1.9</v>
      </c>
      <c r="J13" s="154">
        <f>IF('Crisis Indicator Data'!U10="x","x",('Crisis Indicator Data'!U10/1000000))</f>
        <v>0</v>
      </c>
      <c r="K13" s="240">
        <f t="shared" si="0"/>
        <v>4.0999999999999996</v>
      </c>
      <c r="L13" s="143">
        <f>IF(F13="x","x",(F13*1000000/VLOOKUP($C13,'Crisis Indicator Data'!$C$3:$H$198,5,FALSE)))</f>
        <v>0</v>
      </c>
      <c r="M13" s="143">
        <f>IF(G13="x","x",(G13*1000000/VLOOKUP($C13,'Crisis Indicator Data'!$C$3:$H$198,5,FALSE)))</f>
        <v>0.42857142857142855</v>
      </c>
      <c r="N13" s="143">
        <f>IF(H13="x","x",(H13*1000000/VLOOKUP($C13,'Crisis Indicator Data'!$C$3:$H$198,5,FALSE)))</f>
        <v>0.18367346938775511</v>
      </c>
      <c r="O13" s="143">
        <f>IF(I13="x","x",(I13*1000000/VLOOKUP($C13,'Crisis Indicator Data'!$C$3:$H$198,5,FALSE)))</f>
        <v>0.38775510204081631</v>
      </c>
      <c r="P13" s="143">
        <f>IF(J13="x","x",(J13*1000000/VLOOKUP($C13,'Crisis Indicator Data'!$C$3:$H$198,5,FALSE)))</f>
        <v>0</v>
      </c>
      <c r="Q13" s="234">
        <f t="shared" si="1"/>
        <v>4</v>
      </c>
      <c r="R13" s="234">
        <f t="shared" si="2"/>
        <v>4.05</v>
      </c>
    </row>
    <row r="14" spans="1:18" x14ac:dyDescent="0.35">
      <c r="A14" s="145" t="str">
        <f>'Crisis Indicator Data'!A11</f>
        <v>Multiple crises in Cameroon</v>
      </c>
      <c r="B14" s="146" t="str">
        <f>'Crisis Indicator Data'!B11</f>
        <v>Multiple crises country</v>
      </c>
      <c r="C14" s="146" t="str">
        <f>'Crisis Indicator Data'!C11</f>
        <v>CMR001</v>
      </c>
      <c r="D14" s="146" t="str">
        <f>'Crisis Indicator Data'!D11</f>
        <v>Cameroon</v>
      </c>
      <c r="E14" s="146" t="str">
        <f>'Crisis Indicator Data'!E11</f>
        <v>CMR</v>
      </c>
      <c r="F14" s="154">
        <f>IF('Crisis Indicator Data'!Q11="x","x",('Crisis Indicator Data'!Q11/1000000))</f>
        <v>21.533000000000001</v>
      </c>
      <c r="G14" s="154">
        <f>IF('Crisis Indicator Data'!R11="x","x",('Crisis Indicator Data'!R11/1000000))</f>
        <v>0.34300000000000003</v>
      </c>
      <c r="H14" s="154">
        <f>IF('Crisis Indicator Data'!S11="x","x",('Crisis Indicator Data'!S11/1000000))</f>
        <v>2</v>
      </c>
      <c r="I14" s="154">
        <f>IF('Crisis Indicator Data'!T11="x","x",('Crisis Indicator Data'!T11/1000000))</f>
        <v>2</v>
      </c>
      <c r="J14" s="154">
        <f>IF('Crisis Indicator Data'!U11="x","x",('Crisis Indicator Data'!U11/1000000))</f>
        <v>0</v>
      </c>
      <c r="K14" s="240">
        <f t="shared" si="0"/>
        <v>4.3</v>
      </c>
      <c r="L14" s="143">
        <f>IF(F14="x","x",(F14*1000000/VLOOKUP($C14,'Crisis Indicator Data'!$C$3:$H$198,5,FALSE)))</f>
        <v>0.8321610759004483</v>
      </c>
      <c r="M14" s="143">
        <f>IF(G14="x","x",(G14*1000000/VLOOKUP($C14,'Crisis Indicator Data'!$C$3:$H$198,5,FALSE)))</f>
        <v>1.3255526356469316E-2</v>
      </c>
      <c r="N14" s="143">
        <f>IF(H14="x","x",(H14*1000000/VLOOKUP($C14,'Crisis Indicator Data'!$C$3:$H$198,5,FALSE)))</f>
        <v>7.7291698871541192E-2</v>
      </c>
      <c r="O14" s="143">
        <f>IF(I14="x","x",(I14*1000000/VLOOKUP($C14,'Crisis Indicator Data'!$C$3:$H$198,5,FALSE)))</f>
        <v>7.7291698871541192E-2</v>
      </c>
      <c r="P14" s="143">
        <f>IF(J14="x","x",(J14*1000000/VLOOKUP($C14,'Crisis Indicator Data'!$C$3:$H$198,5,FALSE)))</f>
        <v>0</v>
      </c>
      <c r="Q14" s="234">
        <f t="shared" si="1"/>
        <v>4</v>
      </c>
      <c r="R14" s="234">
        <f t="shared" si="2"/>
        <v>4.1500000000000004</v>
      </c>
    </row>
    <row r="15" spans="1:18" x14ac:dyDescent="0.35">
      <c r="A15" s="145" t="str">
        <f>'Crisis Indicator Data'!A12</f>
        <v>Boko Haram in Cameroon</v>
      </c>
      <c r="B15" s="146" t="str">
        <f>'Crisis Indicator Data'!B12</f>
        <v>Conflict</v>
      </c>
      <c r="C15" s="146" t="str">
        <f>'Crisis Indicator Data'!C12</f>
        <v>CMR002</v>
      </c>
      <c r="D15" s="146" t="str">
        <f>'Crisis Indicator Data'!D12</f>
        <v>Cameroon</v>
      </c>
      <c r="E15" s="146" t="str">
        <f>'Crisis Indicator Data'!E12</f>
        <v>CMR</v>
      </c>
      <c r="F15" s="154">
        <f>IF('Crisis Indicator Data'!Q12="x","x",('Crisis Indicator Data'!Q12/1000000))</f>
        <v>2.4990000000000001</v>
      </c>
      <c r="G15" s="154">
        <f>IF('Crisis Indicator Data'!R12="x","x",('Crisis Indicator Data'!R12/1000000))</f>
        <v>1.3540000000000001</v>
      </c>
      <c r="H15" s="154">
        <f>IF('Crisis Indicator Data'!S12="x","x",('Crisis Indicator Data'!S12/1000000))</f>
        <v>0.61599999999999999</v>
      </c>
      <c r="I15" s="154">
        <f>IF('Crisis Indicator Data'!T12="x","x",('Crisis Indicator Data'!T12/1000000))</f>
        <v>1.4E-2</v>
      </c>
      <c r="J15" s="154">
        <f>IF('Crisis Indicator Data'!U12="x","x",('Crisis Indicator Data'!U12/1000000))</f>
        <v>0</v>
      </c>
      <c r="K15" s="240">
        <f t="shared" si="0"/>
        <v>3</v>
      </c>
      <c r="L15" s="143">
        <f>IF(F15="x","x",(F15*1000000/VLOOKUP($C15,'Crisis Indicator Data'!$C$3:$H$198,5,FALSE)))</f>
        <v>0.55743921481151015</v>
      </c>
      <c r="M15" s="143">
        <f>IF(G15="x","x",(G15*1000000/VLOOKUP($C15,'Crisis Indicator Data'!$C$3:$H$198,5,FALSE)))</f>
        <v>0.30202989069819319</v>
      </c>
      <c r="N15" s="143">
        <f>IF(H15="x","x",(H15*1000000/VLOOKUP($C15,'Crisis Indicator Data'!$C$3:$H$198,5,FALSE)))</f>
        <v>0.13740798572384563</v>
      </c>
      <c r="O15" s="143">
        <f>IF(I15="x","x",(I15*1000000/VLOOKUP($C15,'Crisis Indicator Data'!$C$3:$H$198,5,FALSE)))</f>
        <v>3.1229087664510374E-3</v>
      </c>
      <c r="P15" s="143">
        <f>IF(J15="x","x",(J15*1000000/VLOOKUP($C15,'Crisis Indicator Data'!$C$3:$H$198,5,FALSE)))</f>
        <v>0</v>
      </c>
      <c r="Q15" s="234">
        <f t="shared" si="1"/>
        <v>3</v>
      </c>
      <c r="R15" s="234">
        <f t="shared" si="2"/>
        <v>3</v>
      </c>
    </row>
    <row r="16" spans="1:18" x14ac:dyDescent="0.35">
      <c r="A16" s="145" t="str">
        <f>'Crisis Indicator Data'!A13</f>
        <v>Anglophone Crisis in Cameroon</v>
      </c>
      <c r="B16" s="146" t="str">
        <f>'Crisis Indicator Data'!B13</f>
        <v>Conflict</v>
      </c>
      <c r="C16" s="146" t="str">
        <f>'Crisis Indicator Data'!C13</f>
        <v>CMR003</v>
      </c>
      <c r="D16" s="146" t="str">
        <f>'Crisis Indicator Data'!D13</f>
        <v>Cameroon</v>
      </c>
      <c r="E16" s="146" t="str">
        <f>'Crisis Indicator Data'!E13</f>
        <v>CMR</v>
      </c>
      <c r="F16" s="154">
        <f>IF('Crisis Indicator Data'!Q13="x","x",('Crisis Indicator Data'!Q13/1000000))</f>
        <v>2.0270000000000001</v>
      </c>
      <c r="G16" s="154">
        <f>IF('Crisis Indicator Data'!R13="x","x",('Crisis Indicator Data'!R13/1000000))</f>
        <v>1.4890000000000001</v>
      </c>
      <c r="H16" s="154">
        <f>IF('Crisis Indicator Data'!S13="x","x",('Crisis Indicator Data'!S13/1000000))</f>
        <v>0.88200000000000001</v>
      </c>
      <c r="I16" s="154">
        <f>IF('Crisis Indicator Data'!T13="x","x",('Crisis Indicator Data'!T13/1000000))</f>
        <v>7.8E-2</v>
      </c>
      <c r="J16" s="154">
        <f>IF('Crisis Indicator Data'!U13="x","x",('Crisis Indicator Data'!U13/1000000))</f>
        <v>0</v>
      </c>
      <c r="K16" s="240">
        <f t="shared" si="0"/>
        <v>3.3</v>
      </c>
      <c r="L16" s="143">
        <f>IF(F16="x","x",(F16*1000000/VLOOKUP($C16,'Crisis Indicator Data'!$C$3:$H$198,5,FALSE)))</f>
        <v>0.45285969615728333</v>
      </c>
      <c r="M16" s="143">
        <f>IF(G16="x","x",(G16*1000000/VLOOKUP($C16,'Crisis Indicator Data'!$C$3:$H$198,5,FALSE)))</f>
        <v>0.33266309204647004</v>
      </c>
      <c r="N16" s="143">
        <f>IF(H16="x","x",(H16*1000000/VLOOKUP($C16,'Crisis Indicator Data'!$C$3:$H$198,5,FALSE)))</f>
        <v>0.1970509383378016</v>
      </c>
      <c r="O16" s="143">
        <f>IF(I16="x","x",(I16*1000000/VLOOKUP($C16,'Crisis Indicator Data'!$C$3:$H$198,5,FALSE)))</f>
        <v>1.7426273458445041E-2</v>
      </c>
      <c r="P16" s="143">
        <f>IF(J16="x","x",(J16*1000000/VLOOKUP($C16,'Crisis Indicator Data'!$C$3:$H$198,5,FALSE)))</f>
        <v>0</v>
      </c>
      <c r="Q16" s="234">
        <f t="shared" si="1"/>
        <v>3</v>
      </c>
      <c r="R16" s="234">
        <f t="shared" si="2"/>
        <v>3.15</v>
      </c>
    </row>
    <row r="17" spans="1:18" x14ac:dyDescent="0.35">
      <c r="A17" s="145" t="str">
        <f>'Crisis Indicator Data'!A14</f>
        <v>CAR refugees in Cameroon</v>
      </c>
      <c r="B17" s="146" t="str">
        <f>'Crisis Indicator Data'!B14</f>
        <v>International displacement</v>
      </c>
      <c r="C17" s="146" t="str">
        <f>'Crisis Indicator Data'!C14</f>
        <v>CMR004</v>
      </c>
      <c r="D17" s="146" t="str">
        <f>'Crisis Indicator Data'!D14</f>
        <v>Cameroon</v>
      </c>
      <c r="E17" s="146" t="str">
        <f>'Crisis Indicator Data'!E14</f>
        <v>CMR</v>
      </c>
      <c r="F17" s="154">
        <f>IF('Crisis Indicator Data'!Q14="x","x",('Crisis Indicator Data'!Q14/1000000))</f>
        <v>1.2490000000000001</v>
      </c>
      <c r="G17" s="154">
        <f>IF('Crisis Indicator Data'!R14="x","x",('Crisis Indicator Data'!R14/1000000))</f>
        <v>0</v>
      </c>
      <c r="H17" s="154">
        <f>IF('Crisis Indicator Data'!S14="x","x",('Crisis Indicator Data'!S14/1000000))</f>
        <v>0.316</v>
      </c>
      <c r="I17" s="154">
        <f>IF('Crisis Indicator Data'!T14="x","x",('Crisis Indicator Data'!T14/1000000))</f>
        <v>0</v>
      </c>
      <c r="J17" s="154">
        <f>IF('Crisis Indicator Data'!U14="x","x",('Crisis Indicator Data'!U14/1000000))</f>
        <v>0</v>
      </c>
      <c r="K17" s="240">
        <f t="shared" si="0"/>
        <v>2.5</v>
      </c>
      <c r="L17" s="143">
        <f>IF(F17="x","x",(F17*1000000/VLOOKUP($C17,'Crisis Indicator Data'!$C$3:$H$198,5,FALSE)))</f>
        <v>0.79808306709265175</v>
      </c>
      <c r="M17" s="143">
        <f>IF(G17="x","x",(G17*1000000/VLOOKUP($C17,'Crisis Indicator Data'!$C$3:$H$198,5,FALSE)))</f>
        <v>0</v>
      </c>
      <c r="N17" s="143">
        <f>IF(H17="x","x",(H17*1000000/VLOOKUP($C17,'Crisis Indicator Data'!$C$3:$H$198,5,FALSE)))</f>
        <v>0.20191693290734825</v>
      </c>
      <c r="O17" s="143">
        <f>IF(I17="x","x",(I17*1000000/VLOOKUP($C17,'Crisis Indicator Data'!$C$3:$H$198,5,FALSE)))</f>
        <v>0</v>
      </c>
      <c r="P17" s="143">
        <f>IF(J17="x","x",(J17*1000000/VLOOKUP($C17,'Crisis Indicator Data'!$C$3:$H$198,5,FALSE)))</f>
        <v>0</v>
      </c>
      <c r="Q17" s="234">
        <f t="shared" si="1"/>
        <v>3</v>
      </c>
      <c r="R17" s="234">
        <f t="shared" si="2"/>
        <v>2.75</v>
      </c>
    </row>
    <row r="18" spans="1:18" x14ac:dyDescent="0.35">
      <c r="A18" s="145" t="str">
        <f>'Crisis Indicator Data'!A15</f>
        <v>Complex crisis in DRC</v>
      </c>
      <c r="B18" s="146" t="str">
        <f>'Crisis Indicator Data'!B15</f>
        <v>Complex crisis</v>
      </c>
      <c r="C18" s="146" t="str">
        <f>'Crisis Indicator Data'!C15</f>
        <v>COD001</v>
      </c>
      <c r="D18" s="146" t="str">
        <f>'Crisis Indicator Data'!D15</f>
        <v>DRC</v>
      </c>
      <c r="E18" s="146" t="str">
        <f>'Crisis Indicator Data'!E15</f>
        <v>COD</v>
      </c>
      <c r="F18" s="154">
        <f>IF('Crisis Indicator Data'!Q15="x","x",('Crisis Indicator Data'!Q15/1000000))</f>
        <v>52.92</v>
      </c>
      <c r="G18" s="154">
        <f>IF('Crisis Indicator Data'!R15="x","x",('Crisis Indicator Data'!R15/1000000))</f>
        <v>30.27</v>
      </c>
      <c r="H18" s="154">
        <f>IF('Crisis Indicator Data'!S15="x","x",('Crisis Indicator Data'!S15/1000000))</f>
        <v>14.112</v>
      </c>
      <c r="I18" s="154">
        <f>IF('Crisis Indicator Data'!T15="x","x",('Crisis Indicator Data'!T15/1000000))</f>
        <v>4.7039999999999997</v>
      </c>
      <c r="J18" s="154">
        <f>IF('Crisis Indicator Data'!U15="x","x",('Crisis Indicator Data'!U15/1000000))</f>
        <v>0.78400000000000003</v>
      </c>
      <c r="K18" s="240">
        <f t="shared" si="0"/>
        <v>5</v>
      </c>
      <c r="L18" s="143">
        <f>IF(F18="x","x",(F18*1000000/VLOOKUP($C18,'Crisis Indicator Data'!$C$3:$H$198,5,FALSE)))</f>
        <v>0.51507158638544714</v>
      </c>
      <c r="M18" s="143">
        <f>IF(G18="x","x",(G18*1000000/VLOOKUP($C18,'Crisis Indicator Data'!$C$3:$H$198,5,FALSE)))</f>
        <v>0.29461861148691393</v>
      </c>
      <c r="N18" s="143">
        <f>IF(H18="x","x",(H18*1000000/VLOOKUP($C18,'Crisis Indicator Data'!$C$3:$H$198,5,FALSE)))</f>
        <v>0.13735242303611925</v>
      </c>
      <c r="O18" s="143">
        <f>IF(I18="x","x",(I18*1000000/VLOOKUP($C18,'Crisis Indicator Data'!$C$3:$H$198,5,FALSE)))</f>
        <v>4.5784141012039752E-2</v>
      </c>
      <c r="P18" s="143">
        <f>IF(J18="x","x",(J18*1000000/VLOOKUP($C18,'Crisis Indicator Data'!$C$3:$H$198,5,FALSE)))</f>
        <v>7.6306901686732913E-3</v>
      </c>
      <c r="Q18" s="234">
        <f t="shared" si="1"/>
        <v>4</v>
      </c>
      <c r="R18" s="234">
        <f t="shared" si="2"/>
        <v>4.5</v>
      </c>
    </row>
    <row r="19" spans="1:18" x14ac:dyDescent="0.35">
      <c r="A19" s="145" t="str">
        <f>'Crisis Indicator Data'!A16</f>
        <v>Complex crisis in Congo</v>
      </c>
      <c r="B19" s="146" t="str">
        <f>'Crisis Indicator Data'!B16</f>
        <v>Complex crisis</v>
      </c>
      <c r="C19" s="146" t="str">
        <f>'Crisis Indicator Data'!C16</f>
        <v>COG001</v>
      </c>
      <c r="D19" s="146" t="str">
        <f>'Crisis Indicator Data'!D16</f>
        <v>Congo</v>
      </c>
      <c r="E19" s="146" t="str">
        <f>'Crisis Indicator Data'!E16</f>
        <v>COG</v>
      </c>
      <c r="F19" s="154">
        <f>IF('Crisis Indicator Data'!Q16="x","x",('Crisis Indicator Data'!Q16/1000000))</f>
        <v>4.399</v>
      </c>
      <c r="G19" s="154">
        <f>IF('Crisis Indicator Data'!R16="x","x",('Crisis Indicator Data'!R16/1000000))</f>
        <v>0</v>
      </c>
      <c r="H19" s="154">
        <f>IF('Crisis Indicator Data'!S16="x","x",('Crisis Indicator Data'!S16/1000000))</f>
        <v>1.2</v>
      </c>
      <c r="I19" s="154">
        <f>IF('Crisis Indicator Data'!T16="x","x",('Crisis Indicator Data'!T16/1000000))</f>
        <v>0</v>
      </c>
      <c r="J19" s="154">
        <f>IF('Crisis Indicator Data'!U16="x","x",('Crisis Indicator Data'!U16/1000000))</f>
        <v>0</v>
      </c>
      <c r="K19" s="240">
        <f t="shared" si="0"/>
        <v>3.5</v>
      </c>
      <c r="L19" s="143">
        <f>IF(F19="x","x",(F19*1000000/VLOOKUP($C19,'Crisis Indicator Data'!$C$3:$H$198,5,FALSE)))</f>
        <v>0.78567601357385253</v>
      </c>
      <c r="M19" s="143">
        <f>IF(G19="x","x",(G19*1000000/VLOOKUP($C19,'Crisis Indicator Data'!$C$3:$H$198,5,FALSE)))</f>
        <v>0</v>
      </c>
      <c r="N19" s="143">
        <f>IF(H19="x","x",(H19*1000000/VLOOKUP($C19,'Crisis Indicator Data'!$C$3:$H$198,5,FALSE)))</f>
        <v>0.21432398642614753</v>
      </c>
      <c r="O19" s="143">
        <f>IF(I19="x","x",(I19*1000000/VLOOKUP($C19,'Crisis Indicator Data'!$C$3:$H$198,5,FALSE)))</f>
        <v>0</v>
      </c>
      <c r="P19" s="143">
        <f>IF(J19="x","x",(J19*1000000/VLOOKUP($C19,'Crisis Indicator Data'!$C$3:$H$198,5,FALSE)))</f>
        <v>0</v>
      </c>
      <c r="Q19" s="234">
        <f t="shared" si="1"/>
        <v>3</v>
      </c>
      <c r="R19" s="234">
        <f t="shared" si="2"/>
        <v>3.25</v>
      </c>
    </row>
    <row r="20" spans="1:18" x14ac:dyDescent="0.35">
      <c r="A20" s="145" t="str">
        <f>'Crisis Indicator Data'!A17</f>
        <v>Complex crisis in Colombia</v>
      </c>
      <c r="B20" s="146" t="str">
        <f>'Crisis Indicator Data'!B17</f>
        <v>Complex crisis</v>
      </c>
      <c r="C20" s="146" t="str">
        <f>'Crisis Indicator Data'!C17</f>
        <v>COL001</v>
      </c>
      <c r="D20" s="146" t="str">
        <f>'Crisis Indicator Data'!D17</f>
        <v>Colombia</v>
      </c>
      <c r="E20" s="146" t="str">
        <f>'Crisis Indicator Data'!E17</f>
        <v>COL</v>
      </c>
      <c r="F20" s="154">
        <f>IF('Crisis Indicator Data'!Q17="x","x",('Crisis Indicator Data'!Q17/1000000))</f>
        <v>45.337000000000003</v>
      </c>
      <c r="G20" s="154">
        <f>IF('Crisis Indicator Data'!R17="x","x",('Crisis Indicator Data'!R17/1000000))</f>
        <v>1.2</v>
      </c>
      <c r="H20" s="154">
        <f>IF('Crisis Indicator Data'!S17="x","x",('Crisis Indicator Data'!S17/1000000))</f>
        <v>1.4</v>
      </c>
      <c r="I20" s="154">
        <f>IF('Crisis Indicator Data'!T17="x","x",('Crisis Indicator Data'!T17/1000000))</f>
        <v>1.7</v>
      </c>
      <c r="J20" s="154">
        <f>IF('Crisis Indicator Data'!U17="x","x",('Crisis Indicator Data'!U17/1000000))</f>
        <v>0.66300000000000003</v>
      </c>
      <c r="K20" s="240">
        <f t="shared" si="0"/>
        <v>4.3</v>
      </c>
      <c r="L20" s="143">
        <f>IF(F20="x","x",(F20*1000000/VLOOKUP($C20,'Crisis Indicator Data'!$C$3:$H$198,5,FALSE)))</f>
        <v>0.9013320079522863</v>
      </c>
      <c r="M20" s="143">
        <f>IF(G20="x","x",(G20*1000000/VLOOKUP($C20,'Crisis Indicator Data'!$C$3:$H$198,5,FALSE)))</f>
        <v>2.3856858846918488E-2</v>
      </c>
      <c r="N20" s="143">
        <f>IF(H20="x","x",(H20*1000000/VLOOKUP($C20,'Crisis Indicator Data'!$C$3:$H$198,5,FALSE)))</f>
        <v>2.7833001988071572E-2</v>
      </c>
      <c r="O20" s="143">
        <f>IF(I20="x","x",(I20*1000000/VLOOKUP($C20,'Crisis Indicator Data'!$C$3:$H$198,5,FALSE)))</f>
        <v>3.3797216699801194E-2</v>
      </c>
      <c r="P20" s="143">
        <f>IF(J20="x","x",(J20*1000000/VLOOKUP($C20,'Crisis Indicator Data'!$C$3:$H$198,5,FALSE)))</f>
        <v>1.3180914512922465E-2</v>
      </c>
      <c r="Q20" s="234">
        <f t="shared" si="1"/>
        <v>3</v>
      </c>
      <c r="R20" s="234">
        <f t="shared" si="2"/>
        <v>3.65</v>
      </c>
    </row>
    <row r="21" spans="1:18" x14ac:dyDescent="0.35">
      <c r="A21" s="145" t="str">
        <f>'Crisis Indicator Data'!A18</f>
        <v>Venezuela displacement in Colombia</v>
      </c>
      <c r="B21" s="146" t="str">
        <f>'Crisis Indicator Data'!B18</f>
        <v>International displacement</v>
      </c>
      <c r="C21" s="146" t="str">
        <f>'Crisis Indicator Data'!C18</f>
        <v>COL002</v>
      </c>
      <c r="D21" s="146" t="str">
        <f>'Crisis Indicator Data'!D18</f>
        <v>Colombia</v>
      </c>
      <c r="E21" s="146" t="str">
        <f>'Crisis Indicator Data'!E18</f>
        <v>COL</v>
      </c>
      <c r="F21" s="154">
        <f>IF('Crisis Indicator Data'!Q18="x","x",('Crisis Indicator Data'!Q18/1000000))</f>
        <v>18.593</v>
      </c>
      <c r="G21" s="154">
        <f>IF('Crisis Indicator Data'!R18="x","x",('Crisis Indicator Data'!R18/1000000))</f>
        <v>0</v>
      </c>
      <c r="H21" s="154">
        <f>IF('Crisis Indicator Data'!S18="x","x",('Crisis Indicator Data'!S18/1000000))</f>
        <v>3.4390000000000001</v>
      </c>
      <c r="I21" s="154">
        <f>IF('Crisis Indicator Data'!T18="x","x",('Crisis Indicator Data'!T18/1000000))</f>
        <v>0.16200000000000001</v>
      </c>
      <c r="J21" s="154">
        <f>IF('Crisis Indicator Data'!U18="x","x",('Crisis Indicator Data'!U18/1000000))</f>
        <v>0</v>
      </c>
      <c r="K21" s="240">
        <f t="shared" si="0"/>
        <v>4.3</v>
      </c>
      <c r="L21" s="143">
        <f>IF(F21="x","x",(F21*1000000/VLOOKUP($C21,'Crisis Indicator Data'!$C$3:$H$198,5,FALSE)))</f>
        <v>0.83774894115526721</v>
      </c>
      <c r="M21" s="143">
        <f>IF(G21="x","x",(G21*1000000/VLOOKUP($C21,'Crisis Indicator Data'!$C$3:$H$198,5,FALSE)))</f>
        <v>0</v>
      </c>
      <c r="N21" s="143">
        <f>IF(H21="x","x",(H21*1000000/VLOOKUP($C21,'Crisis Indicator Data'!$C$3:$H$198,5,FALSE)))</f>
        <v>0.15495178877174012</v>
      </c>
      <c r="O21" s="143">
        <f>IF(I21="x","x",(I21*1000000/VLOOKUP($C21,'Crisis Indicator Data'!$C$3:$H$198,5,FALSE)))</f>
        <v>7.2992700729927005E-3</v>
      </c>
      <c r="P21" s="143">
        <f>IF(J21="x","x",(J21*1000000/VLOOKUP($C21,'Crisis Indicator Data'!$C$3:$H$198,5,FALSE)))</f>
        <v>0</v>
      </c>
      <c r="Q21" s="234">
        <f t="shared" si="1"/>
        <v>3</v>
      </c>
      <c r="R21" s="234">
        <f t="shared" si="2"/>
        <v>3.65</v>
      </c>
    </row>
    <row r="22" spans="1:18" x14ac:dyDescent="0.35">
      <c r="A22" s="145" t="str">
        <f>'Crisis Indicator Data'!A19</f>
        <v>Nicaraguan refugees in Costa Rica</v>
      </c>
      <c r="B22" s="146" t="str">
        <f>'Crisis Indicator Data'!B19</f>
        <v>International displacement</v>
      </c>
      <c r="C22" s="146" t="str">
        <f>'Crisis Indicator Data'!C19</f>
        <v>CRI002</v>
      </c>
      <c r="D22" s="146" t="str">
        <f>'Crisis Indicator Data'!D19</f>
        <v>Costa Rica</v>
      </c>
      <c r="E22" s="146" t="str">
        <f>'Crisis Indicator Data'!E19</f>
        <v>CRI</v>
      </c>
      <c r="F22" s="154">
        <f>IF('Crisis Indicator Data'!Q19="x","x",('Crisis Indicator Data'!Q19/1000000))</f>
        <v>1.6439999999999999</v>
      </c>
      <c r="G22" s="154">
        <f>IF('Crisis Indicator Data'!R19="x","x",('Crisis Indicator Data'!R19/1000000))</f>
        <v>4.2999999999999997E-2</v>
      </c>
      <c r="H22" s="154">
        <f>IF('Crisis Indicator Data'!S19="x","x",('Crisis Indicator Data'!S19/1000000))</f>
        <v>4.2999999999999997E-2</v>
      </c>
      <c r="I22" s="154">
        <f>IF('Crisis Indicator Data'!T19="x","x",('Crisis Indicator Data'!T19/1000000))</f>
        <v>0</v>
      </c>
      <c r="J22" s="154">
        <f>IF('Crisis Indicator Data'!U19="x","x",('Crisis Indicator Data'!U19/1000000))</f>
        <v>0</v>
      </c>
      <c r="K22" s="240">
        <f t="shared" si="0"/>
        <v>1.1000000000000001</v>
      </c>
      <c r="L22" s="143">
        <f>IF(F22="x","x",(F22*1000000/VLOOKUP($C22,'Crisis Indicator Data'!$C$3:$H$198,5,FALSE)))</f>
        <v>0.95028901734104043</v>
      </c>
      <c r="M22" s="143">
        <f>IF(G22="x","x",(G22*1000000/VLOOKUP($C22,'Crisis Indicator Data'!$C$3:$H$198,5,FALSE)))</f>
        <v>2.485549132947977E-2</v>
      </c>
      <c r="N22" s="143">
        <f>IF(H22="x","x",(H22*1000000/VLOOKUP($C22,'Crisis Indicator Data'!$C$3:$H$198,5,FALSE)))</f>
        <v>2.485549132947977E-2</v>
      </c>
      <c r="O22" s="143">
        <f>IF(I22="x","x",(I22*1000000/VLOOKUP($C22,'Crisis Indicator Data'!$C$3:$H$198,5,FALSE)))</f>
        <v>0</v>
      </c>
      <c r="P22" s="143">
        <f>IF(J22="x","x",(J22*1000000/VLOOKUP($C22,'Crisis Indicator Data'!$C$3:$H$198,5,FALSE)))</f>
        <v>0</v>
      </c>
      <c r="Q22" s="234">
        <f t="shared" si="1"/>
        <v>1</v>
      </c>
      <c r="R22" s="234">
        <f t="shared" si="2"/>
        <v>1.05</v>
      </c>
    </row>
    <row r="23" spans="1:18" x14ac:dyDescent="0.35">
      <c r="A23" s="145" t="str">
        <f>'Crisis Indicator Data'!A20</f>
        <v>Multiple crises in Djibouti</v>
      </c>
      <c r="B23" s="146" t="str">
        <f>'Crisis Indicator Data'!B20</f>
        <v>Multiple crises country</v>
      </c>
      <c r="C23" s="146" t="str">
        <f>'Crisis Indicator Data'!C20</f>
        <v>DJI001</v>
      </c>
      <c r="D23" s="146" t="str">
        <f>'Crisis Indicator Data'!D20</f>
        <v>Djibouti</v>
      </c>
      <c r="E23" s="146" t="str">
        <f>'Crisis Indicator Data'!E20</f>
        <v>DJI</v>
      </c>
      <c r="F23" s="154">
        <f>IF('Crisis Indicator Data'!Q20="x","x",('Crisis Indicator Data'!Q20/1000000))</f>
        <v>0.39800000000000002</v>
      </c>
      <c r="G23" s="154">
        <f>IF('Crisis Indicator Data'!R20="x","x",('Crisis Indicator Data'!R20/1000000))</f>
        <v>0.38900000000000001</v>
      </c>
      <c r="H23" s="154">
        <f>IF('Crisis Indicator Data'!S20="x","x",('Crisis Indicator Data'!S20/1000000))</f>
        <v>0.19700000000000001</v>
      </c>
      <c r="I23" s="154">
        <f>IF('Crisis Indicator Data'!T20="x","x",('Crisis Indicator Data'!T20/1000000))</f>
        <v>2.7E-2</v>
      </c>
      <c r="J23" s="154">
        <f>IF('Crisis Indicator Data'!U20="x","x",('Crisis Indicator Data'!U20/1000000))</f>
        <v>0</v>
      </c>
      <c r="K23" s="240">
        <f t="shared" si="0"/>
        <v>2.2999999999999998</v>
      </c>
      <c r="L23" s="143">
        <f>IF(F23="x","x",(F23*1000000/VLOOKUP($C23,'Crisis Indicator Data'!$C$3:$H$198,5,FALSE)))</f>
        <v>0.39366963402571709</v>
      </c>
      <c r="M23" s="143">
        <f>IF(G23="x","x",(G23*1000000/VLOOKUP($C23,'Crisis Indicator Data'!$C$3:$H$198,5,FALSE)))</f>
        <v>0.3847675568743818</v>
      </c>
      <c r="N23" s="143">
        <f>IF(H23="x","x",(H23*1000000/VLOOKUP($C23,'Crisis Indicator Data'!$C$3:$H$198,5,FALSE)))</f>
        <v>0.19485657764589515</v>
      </c>
      <c r="O23" s="143">
        <f>IF(I23="x","x",(I23*1000000/VLOOKUP($C23,'Crisis Indicator Data'!$C$3:$H$198,5,FALSE)))</f>
        <v>2.6706231454005934E-2</v>
      </c>
      <c r="P23" s="143">
        <f>IF(J23="x","x",(J23*1000000/VLOOKUP($C23,'Crisis Indicator Data'!$C$3:$H$198,5,FALSE)))</f>
        <v>0</v>
      </c>
      <c r="Q23" s="234">
        <f t="shared" si="1"/>
        <v>3</v>
      </c>
      <c r="R23" s="234">
        <f t="shared" si="2"/>
        <v>2.65</v>
      </c>
    </row>
    <row r="24" spans="1:18" x14ac:dyDescent="0.35">
      <c r="A24" s="145" t="str">
        <f>'Crisis Indicator Data'!A21</f>
        <v>Mixed migration in Djibouti</v>
      </c>
      <c r="B24" s="146" t="str">
        <f>'Crisis Indicator Data'!B21</f>
        <v>International displacement</v>
      </c>
      <c r="C24" s="146" t="str">
        <f>'Crisis Indicator Data'!C21</f>
        <v>DJI002</v>
      </c>
      <c r="D24" s="146" t="str">
        <f>'Crisis Indicator Data'!D21</f>
        <v>Djibouti</v>
      </c>
      <c r="E24" s="146" t="str">
        <f>'Crisis Indicator Data'!E21</f>
        <v>DJI</v>
      </c>
      <c r="F24" s="154">
        <f>IF('Crisis Indicator Data'!Q21="x","x",('Crisis Indicator Data'!Q21/1000000))</f>
        <v>0.98099999999999998</v>
      </c>
      <c r="G24" s="154">
        <f>IF('Crisis Indicator Data'!R21="x","x",('Crisis Indicator Data'!R21/1000000))</f>
        <v>0</v>
      </c>
      <c r="H24" s="154">
        <f>IF('Crisis Indicator Data'!S21="x","x",('Crisis Indicator Data'!S21/1000000))</f>
        <v>0.03</v>
      </c>
      <c r="I24" s="154">
        <f>IF('Crisis Indicator Data'!T21="x","x",('Crisis Indicator Data'!T21/1000000))</f>
        <v>0</v>
      </c>
      <c r="J24" s="154">
        <f>IF('Crisis Indicator Data'!U21="x","x",('Crisis Indicator Data'!U21/1000000))</f>
        <v>0</v>
      </c>
      <c r="K24" s="240">
        <f t="shared" si="0"/>
        <v>0.8</v>
      </c>
      <c r="L24" s="143">
        <f>IF(F24="x","x",(F24*1000000/VLOOKUP($C24,'Crisis Indicator Data'!$C$3:$H$198,5,FALSE)))</f>
        <v>0.97032640949554894</v>
      </c>
      <c r="M24" s="143">
        <f>IF(G24="x","x",(G24*1000000/VLOOKUP($C24,'Crisis Indicator Data'!$C$3:$H$198,5,FALSE)))</f>
        <v>0</v>
      </c>
      <c r="N24" s="143">
        <f>IF(H24="x","x",(H24*1000000/VLOOKUP($C24,'Crisis Indicator Data'!$C$3:$H$198,5,FALSE)))</f>
        <v>2.967359050445104E-2</v>
      </c>
      <c r="O24" s="143">
        <f>IF(I24="x","x",(I24*1000000/VLOOKUP($C24,'Crisis Indicator Data'!$C$3:$H$198,5,FALSE)))</f>
        <v>0</v>
      </c>
      <c r="P24" s="143">
        <f>IF(J24="x","x",(J24*1000000/VLOOKUP($C24,'Crisis Indicator Data'!$C$3:$H$198,5,FALSE)))</f>
        <v>0</v>
      </c>
      <c r="Q24" s="234">
        <f t="shared" si="1"/>
        <v>1</v>
      </c>
      <c r="R24" s="234">
        <f t="shared" si="2"/>
        <v>0.9</v>
      </c>
    </row>
    <row r="25" spans="1:18" x14ac:dyDescent="0.35">
      <c r="A25" s="145" t="str">
        <f>'Crisis Indicator Data'!A22</f>
        <v>Drought in Djibouti</v>
      </c>
      <c r="B25" s="146" t="str">
        <f>'Crisis Indicator Data'!B22</f>
        <v>Drought</v>
      </c>
      <c r="C25" s="146" t="str">
        <f>'Crisis Indicator Data'!C22</f>
        <v>DJI003</v>
      </c>
      <c r="D25" s="146" t="str">
        <f>'Crisis Indicator Data'!D22</f>
        <v>Djibouti</v>
      </c>
      <c r="E25" s="146" t="str">
        <f>'Crisis Indicator Data'!E22</f>
        <v>DJI</v>
      </c>
      <c r="F25" s="154">
        <f>IF('Crisis Indicator Data'!Q22="x","x",('Crisis Indicator Data'!Q22/1000000))</f>
        <v>0.42799999999999999</v>
      </c>
      <c r="G25" s="154">
        <f>IF('Crisis Indicator Data'!R22="x","x",('Crisis Indicator Data'!R22/1000000))</f>
        <v>0.38900000000000001</v>
      </c>
      <c r="H25" s="154">
        <f>IF('Crisis Indicator Data'!S22="x","x",('Crisis Indicator Data'!S22/1000000))</f>
        <v>0.16700000000000001</v>
      </c>
      <c r="I25" s="154">
        <f>IF('Crisis Indicator Data'!T22="x","x",('Crisis Indicator Data'!T22/1000000))</f>
        <v>2.7E-2</v>
      </c>
      <c r="J25" s="154">
        <f>IF('Crisis Indicator Data'!U22="x","x",('Crisis Indicator Data'!U22/1000000))</f>
        <v>0</v>
      </c>
      <c r="K25" s="240">
        <f t="shared" si="0"/>
        <v>2.1</v>
      </c>
      <c r="L25" s="143">
        <f>IF(F25="x","x",(F25*1000000/VLOOKUP($C25,'Crisis Indicator Data'!$C$3:$H$198,5,FALSE)))</f>
        <v>0.42334322453016815</v>
      </c>
      <c r="M25" s="143">
        <f>IF(G25="x","x",(G25*1000000/VLOOKUP($C25,'Crisis Indicator Data'!$C$3:$H$198,5,FALSE)))</f>
        <v>0.3847675568743818</v>
      </c>
      <c r="N25" s="143">
        <f>IF(H25="x","x",(H25*1000000/VLOOKUP($C25,'Crisis Indicator Data'!$C$3:$H$198,5,FALSE)))</f>
        <v>0.16518298714144411</v>
      </c>
      <c r="O25" s="143">
        <f>IF(I25="x","x",(I25*1000000/VLOOKUP($C25,'Crisis Indicator Data'!$C$3:$H$198,5,FALSE)))</f>
        <v>2.6706231454005934E-2</v>
      </c>
      <c r="P25" s="143">
        <f>IF(J25="x","x",(J25*1000000/VLOOKUP($C25,'Crisis Indicator Data'!$C$3:$H$198,5,FALSE)))</f>
        <v>0</v>
      </c>
      <c r="Q25" s="234">
        <f t="shared" si="1"/>
        <v>3</v>
      </c>
      <c r="R25" s="234">
        <f t="shared" si="2"/>
        <v>2.5499999999999998</v>
      </c>
    </row>
    <row r="26" spans="1:18" x14ac:dyDescent="0.35">
      <c r="A26" s="145" t="str">
        <f>'Crisis Indicator Data'!A23</f>
        <v>Mixed migration flows in Algeria</v>
      </c>
      <c r="B26" s="146" t="str">
        <f>'Crisis Indicator Data'!B23</f>
        <v>International displacement</v>
      </c>
      <c r="C26" s="146" t="str">
        <f>'Crisis Indicator Data'!C23</f>
        <v>DZA002</v>
      </c>
      <c r="D26" s="146" t="str">
        <f>'Crisis Indicator Data'!D23</f>
        <v>Algeria</v>
      </c>
      <c r="E26" s="146" t="str">
        <f>'Crisis Indicator Data'!E23</f>
        <v>DZA</v>
      </c>
      <c r="F26" s="154" t="str">
        <f>IF('Crisis Indicator Data'!Q23="x","x",('Crisis Indicator Data'!Q23/1000000))</f>
        <v>x</v>
      </c>
      <c r="G26" s="154" t="str">
        <f>IF('Crisis Indicator Data'!R23="x","x",('Crisis Indicator Data'!R23/1000000))</f>
        <v>x</v>
      </c>
      <c r="H26" s="154" t="str">
        <f>IF('Crisis Indicator Data'!S23="x","x",('Crisis Indicator Data'!S23/1000000))</f>
        <v>x</v>
      </c>
      <c r="I26" s="154" t="str">
        <f>IF('Crisis Indicator Data'!T23="x","x",('Crisis Indicator Data'!T23/1000000))</f>
        <v>x</v>
      </c>
      <c r="J26" s="154" t="str">
        <f>IF('Crisis Indicator Data'!U23="x","x",('Crisis Indicator Data'!U23/1000000))</f>
        <v>x</v>
      </c>
      <c r="K26" s="240" t="str">
        <f t="shared" si="0"/>
        <v>x</v>
      </c>
      <c r="L26" s="143" t="str">
        <f>IF(F26="x","x",(F26*1000000/VLOOKUP($C26,'Crisis Indicator Data'!$C$3:$H$198,5,FALSE)))</f>
        <v>x</v>
      </c>
      <c r="M26" s="143" t="str">
        <f>IF(G26="x","x",(G26*1000000/VLOOKUP($C26,'Crisis Indicator Data'!$C$3:$H$198,5,FALSE)))</f>
        <v>x</v>
      </c>
      <c r="N26" s="143" t="str">
        <f>IF(H26="x","x",(H26*1000000/VLOOKUP($C26,'Crisis Indicator Data'!$C$3:$H$198,5,FALSE)))</f>
        <v>x</v>
      </c>
      <c r="O26" s="143" t="str">
        <f>IF(I26="x","x",(I26*1000000/VLOOKUP($C26,'Crisis Indicator Data'!$C$3:$H$198,5,FALSE)))</f>
        <v>x</v>
      </c>
      <c r="P26" s="143" t="str">
        <f>IF(J26="x","x",(J26*1000000/VLOOKUP($C26,'Crisis Indicator Data'!$C$3:$H$198,5,FALSE)))</f>
        <v>x</v>
      </c>
      <c r="Q26" s="234" t="str">
        <f t="shared" si="1"/>
        <v>x</v>
      </c>
      <c r="R26" s="234" t="str">
        <f t="shared" si="2"/>
        <v>x</v>
      </c>
    </row>
    <row r="27" spans="1:18" x14ac:dyDescent="0.35">
      <c r="A27" s="145" t="str">
        <f>'Crisis Indicator Data'!A24</f>
        <v>Sahrawi refugees in Algeria</v>
      </c>
      <c r="B27" s="146" t="str">
        <f>'Crisis Indicator Data'!B24</f>
        <v>International displacement</v>
      </c>
      <c r="C27" s="146" t="str">
        <f>'Crisis Indicator Data'!C24</f>
        <v>DZA003</v>
      </c>
      <c r="D27" s="146" t="str">
        <f>'Crisis Indicator Data'!D24</f>
        <v>Algeria</v>
      </c>
      <c r="E27" s="146" t="str">
        <f>'Crisis Indicator Data'!E24</f>
        <v>DZA</v>
      </c>
      <c r="F27" s="154">
        <f>IF('Crisis Indicator Data'!Q24="x","x",('Crisis Indicator Data'!Q24/1000000))</f>
        <v>4.9000000000000002E-2</v>
      </c>
      <c r="G27" s="154">
        <f>IF('Crisis Indicator Data'!R24="x","x",('Crisis Indicator Data'!R24/1000000))</f>
        <v>8.4000000000000005E-2</v>
      </c>
      <c r="H27" s="154">
        <f>IF('Crisis Indicator Data'!S24="x","x",('Crisis Indicator Data'!S24/1000000))</f>
        <v>0.09</v>
      </c>
      <c r="I27" s="154">
        <f>IF('Crisis Indicator Data'!T24="x","x",('Crisis Indicator Data'!T24/1000000))</f>
        <v>0</v>
      </c>
      <c r="J27" s="154">
        <f>IF('Crisis Indicator Data'!U24="x","x",('Crisis Indicator Data'!U24/1000000))</f>
        <v>0</v>
      </c>
      <c r="K27" s="240">
        <f t="shared" si="0"/>
        <v>1.6</v>
      </c>
      <c r="L27" s="143">
        <f>IF(F27="x","x",(F27*1000000/VLOOKUP($C27,'Crisis Indicator Data'!$C$3:$H$198,5,FALSE)))</f>
        <v>0.21973094170403587</v>
      </c>
      <c r="M27" s="143">
        <f>IF(G27="x","x",(G27*1000000/VLOOKUP($C27,'Crisis Indicator Data'!$C$3:$H$198,5,FALSE)))</f>
        <v>0.37668161434977576</v>
      </c>
      <c r="N27" s="143">
        <f>IF(H27="x","x",(H27*1000000/VLOOKUP($C27,'Crisis Indicator Data'!$C$3:$H$198,5,FALSE)))</f>
        <v>0.40358744394618834</v>
      </c>
      <c r="O27" s="143">
        <f>IF(I27="x","x",(I27*1000000/VLOOKUP($C27,'Crisis Indicator Data'!$C$3:$H$198,5,FALSE)))</f>
        <v>0</v>
      </c>
      <c r="P27" s="143">
        <f>IF(J27="x","x",(J27*1000000/VLOOKUP($C27,'Crisis Indicator Data'!$C$3:$H$198,5,FALSE)))</f>
        <v>0</v>
      </c>
      <c r="Q27" s="234">
        <f t="shared" si="1"/>
        <v>3</v>
      </c>
      <c r="R27" s="234">
        <f t="shared" si="2"/>
        <v>2.2999999999999998</v>
      </c>
    </row>
    <row r="28" spans="1:18" x14ac:dyDescent="0.35">
      <c r="A28" s="145" t="str">
        <f>'Crisis Indicator Data'!A25</f>
        <v>Multiple crises in Algeria</v>
      </c>
      <c r="B28" s="146" t="str">
        <f>'Crisis Indicator Data'!B25</f>
        <v>Multiple crises country</v>
      </c>
      <c r="C28" s="146" t="str">
        <f>'Crisis Indicator Data'!C25</f>
        <v>DZA004</v>
      </c>
      <c r="D28" s="146" t="str">
        <f>'Crisis Indicator Data'!D25</f>
        <v>Algeria</v>
      </c>
      <c r="E28" s="146" t="str">
        <f>'Crisis Indicator Data'!E25</f>
        <v>DZA</v>
      </c>
      <c r="F28" s="154" t="str">
        <f>IF('Crisis Indicator Data'!Q25="x","x",('Crisis Indicator Data'!Q25/1000000))</f>
        <v>x</v>
      </c>
      <c r="G28" s="154" t="str">
        <f>IF('Crisis Indicator Data'!R25="x","x",('Crisis Indicator Data'!R25/1000000))</f>
        <v>x</v>
      </c>
      <c r="H28" s="154" t="str">
        <f>IF('Crisis Indicator Data'!S25="x","x",('Crisis Indicator Data'!S25/1000000))</f>
        <v>x</v>
      </c>
      <c r="I28" s="154" t="str">
        <f>IF('Crisis Indicator Data'!T25="x","x",('Crisis Indicator Data'!T25/1000000))</f>
        <v>x</v>
      </c>
      <c r="J28" s="154" t="str">
        <f>IF('Crisis Indicator Data'!U25="x","x",('Crisis Indicator Data'!U25/1000000))</f>
        <v>x</v>
      </c>
      <c r="K28" s="240" t="str">
        <f t="shared" si="0"/>
        <v>x</v>
      </c>
      <c r="L28" s="143" t="str">
        <f>IF(F28="x","x",(F28*1000000/VLOOKUP($C28,'Crisis Indicator Data'!$C$3:$H$198,5,FALSE)))</f>
        <v>x</v>
      </c>
      <c r="M28" s="143" t="str">
        <f>IF(G28="x","x",(G28*1000000/VLOOKUP($C28,'Crisis Indicator Data'!$C$3:$H$198,5,FALSE)))</f>
        <v>x</v>
      </c>
      <c r="N28" s="143" t="str">
        <f>IF(H28="x","x",(H28*1000000/VLOOKUP($C28,'Crisis Indicator Data'!$C$3:$H$198,5,FALSE)))</f>
        <v>x</v>
      </c>
      <c r="O28" s="143" t="str">
        <f>IF(I28="x","x",(I28*1000000/VLOOKUP($C28,'Crisis Indicator Data'!$C$3:$H$198,5,FALSE)))</f>
        <v>x</v>
      </c>
      <c r="P28" s="143" t="str">
        <f>IF(J28="x","x",(J28*1000000/VLOOKUP($C28,'Crisis Indicator Data'!$C$3:$H$198,5,FALSE)))</f>
        <v>x</v>
      </c>
      <c r="Q28" s="234" t="str">
        <f t="shared" si="1"/>
        <v>x</v>
      </c>
      <c r="R28" s="234" t="str">
        <f t="shared" si="2"/>
        <v>x</v>
      </c>
    </row>
    <row r="29" spans="1:18" x14ac:dyDescent="0.35">
      <c r="A29" s="145" t="str">
        <f>'Crisis Indicator Data'!A26</f>
        <v>Venezuela displacement in Ecuador</v>
      </c>
      <c r="B29" s="146" t="str">
        <f>'Crisis Indicator Data'!B26</f>
        <v>International displacement</v>
      </c>
      <c r="C29" s="146" t="str">
        <f>'Crisis Indicator Data'!C26</f>
        <v>ECU002</v>
      </c>
      <c r="D29" s="146" t="str">
        <f>'Crisis Indicator Data'!D26</f>
        <v>Ecuador</v>
      </c>
      <c r="E29" s="146" t="str">
        <f>'Crisis Indicator Data'!E26</f>
        <v>ECU</v>
      </c>
      <c r="F29" s="154">
        <f>IF('Crisis Indicator Data'!Q26="x","x",('Crisis Indicator Data'!Q26/1000000))</f>
        <v>4.8170000000000002</v>
      </c>
      <c r="G29" s="154">
        <f>IF('Crisis Indicator Data'!R26="x","x",('Crisis Indicator Data'!R26/1000000))</f>
        <v>0.20899999999999999</v>
      </c>
      <c r="H29" s="154">
        <f>IF('Crisis Indicator Data'!S26="x","x",('Crisis Indicator Data'!S26/1000000))</f>
        <v>0.41599999999999998</v>
      </c>
      <c r="I29" s="154">
        <f>IF('Crisis Indicator Data'!T26="x","x",('Crisis Indicator Data'!T26/1000000))</f>
        <v>0</v>
      </c>
      <c r="J29" s="154">
        <f>IF('Crisis Indicator Data'!U26="x","x",('Crisis Indicator Data'!U26/1000000))</f>
        <v>0</v>
      </c>
      <c r="K29" s="240">
        <f t="shared" si="0"/>
        <v>2.7</v>
      </c>
      <c r="L29" s="143">
        <f>IF(F29="x","x",(F29*1000000/VLOOKUP($C29,'Crisis Indicator Data'!$C$3:$H$198,5,FALSE)))</f>
        <v>0.88531519941187287</v>
      </c>
      <c r="M29" s="143">
        <f>IF(G29="x","x",(G29*1000000/VLOOKUP($C29,'Crisis Indicator Data'!$C$3:$H$198,5,FALSE)))</f>
        <v>3.8412056607241313E-2</v>
      </c>
      <c r="N29" s="143">
        <f>IF(H29="x","x",(H29*1000000/VLOOKUP($C29,'Crisis Indicator Data'!$C$3:$H$198,5,FALSE)))</f>
        <v>7.6456533725418122E-2</v>
      </c>
      <c r="O29" s="143">
        <f>IF(I29="x","x",(I29*1000000/VLOOKUP($C29,'Crisis Indicator Data'!$C$3:$H$198,5,FALSE)))</f>
        <v>0</v>
      </c>
      <c r="P29" s="143">
        <f>IF(J29="x","x",(J29*1000000/VLOOKUP($C29,'Crisis Indicator Data'!$C$3:$H$198,5,FALSE)))</f>
        <v>0</v>
      </c>
      <c r="Q29" s="234">
        <f t="shared" si="1"/>
        <v>3</v>
      </c>
      <c r="R29" s="234">
        <f t="shared" si="2"/>
        <v>2.85</v>
      </c>
    </row>
    <row r="30" spans="1:18" x14ac:dyDescent="0.35">
      <c r="A30" s="145" t="str">
        <f>'Crisis Indicator Data'!A27</f>
        <v>Syrian Refugee Crisis in Egypt</v>
      </c>
      <c r="B30" s="146" t="str">
        <f>'Crisis Indicator Data'!B27</f>
        <v>International displacement</v>
      </c>
      <c r="C30" s="146" t="str">
        <f>'Crisis Indicator Data'!C27</f>
        <v>EGY002</v>
      </c>
      <c r="D30" s="146" t="str">
        <f>'Crisis Indicator Data'!D27</f>
        <v>Egypt</v>
      </c>
      <c r="E30" s="146" t="str">
        <f>'Crisis Indicator Data'!E27</f>
        <v>EGY</v>
      </c>
      <c r="F30" s="154">
        <f>IF('Crisis Indicator Data'!Q27="x","x",('Crisis Indicator Data'!Q27/1000000))</f>
        <v>21.861999999999998</v>
      </c>
      <c r="G30" s="154">
        <f>IF('Crisis Indicator Data'!R27="x","x",('Crisis Indicator Data'!R27/1000000))</f>
        <v>0.93500000000000005</v>
      </c>
      <c r="H30" s="154">
        <f>IF('Crisis Indicator Data'!S27="x","x",('Crisis Indicator Data'!S27/1000000))</f>
        <v>0.16500000000000001</v>
      </c>
      <c r="I30" s="154">
        <f>IF('Crisis Indicator Data'!T27="x","x",('Crisis Indicator Data'!T27/1000000))</f>
        <v>0.33800000000000002</v>
      </c>
      <c r="J30" s="154">
        <f>IF('Crisis Indicator Data'!U27="x","x",('Crisis Indicator Data'!U27/1000000))</f>
        <v>0</v>
      </c>
      <c r="K30" s="240">
        <f t="shared" si="0"/>
        <v>2.8</v>
      </c>
      <c r="L30" s="143">
        <f>IF(F30="x","x",(F30*1000000/VLOOKUP($C30,'Crisis Indicator Data'!$C$3:$H$198,5,FALSE)))</f>
        <v>0.93828326180257515</v>
      </c>
      <c r="M30" s="143">
        <f>IF(G30="x","x",(G30*1000000/VLOOKUP($C30,'Crisis Indicator Data'!$C$3:$H$198,5,FALSE)))</f>
        <v>4.0128755364806867E-2</v>
      </c>
      <c r="N30" s="143">
        <f>IF(H30="x","x",(H30*1000000/VLOOKUP($C30,'Crisis Indicator Data'!$C$3:$H$198,5,FALSE)))</f>
        <v>7.0815450643776827E-3</v>
      </c>
      <c r="O30" s="143">
        <f>IF(I30="x","x",(I30*1000000/VLOOKUP($C30,'Crisis Indicator Data'!$C$3:$H$198,5,FALSE)))</f>
        <v>1.4506437768240343E-2</v>
      </c>
      <c r="P30" s="143">
        <f>IF(J30="x","x",(J30*1000000/VLOOKUP($C30,'Crisis Indicator Data'!$C$3:$H$198,5,FALSE)))</f>
        <v>0</v>
      </c>
      <c r="Q30" s="234">
        <f t="shared" si="1"/>
        <v>2</v>
      </c>
      <c r="R30" s="234">
        <f t="shared" si="2"/>
        <v>2.4</v>
      </c>
    </row>
    <row r="31" spans="1:18" x14ac:dyDescent="0.35">
      <c r="A31" s="145" t="str">
        <f>'Crisis Indicator Data'!A28</f>
        <v>Complex crisis in Eritrea</v>
      </c>
      <c r="B31" s="146" t="str">
        <f>'Crisis Indicator Data'!B28</f>
        <v>Complex crisis</v>
      </c>
      <c r="C31" s="146" t="str">
        <f>'Crisis Indicator Data'!C28</f>
        <v>ERI001</v>
      </c>
      <c r="D31" s="146" t="str">
        <f>'Crisis Indicator Data'!D28</f>
        <v>Eritrea</v>
      </c>
      <c r="E31" s="146" t="str">
        <f>'Crisis Indicator Data'!E28</f>
        <v>ERI</v>
      </c>
      <c r="F31" s="154">
        <f>IF('Crisis Indicator Data'!Q28="x","x",('Crisis Indicator Data'!Q28/1000000))</f>
        <v>0.64500000000000002</v>
      </c>
      <c r="G31" s="154">
        <f>IF('Crisis Indicator Data'!R28="x","x",('Crisis Indicator Data'!R28/1000000))</f>
        <v>0</v>
      </c>
      <c r="H31" s="154">
        <f>IF('Crisis Indicator Data'!S28="x","x",('Crisis Indicator Data'!S28/1000000))</f>
        <v>2.5819999999999999</v>
      </c>
      <c r="I31" s="154">
        <f>IF('Crisis Indicator Data'!T28="x","x",('Crisis Indicator Data'!T28/1000000))</f>
        <v>0</v>
      </c>
      <c r="J31" s="154">
        <f>IF('Crisis Indicator Data'!U28="x","x",('Crisis Indicator Data'!U28/1000000))</f>
        <v>0</v>
      </c>
      <c r="K31" s="240">
        <f t="shared" si="0"/>
        <v>4</v>
      </c>
      <c r="L31" s="143">
        <f>IF(F31="x","x",(F31*1000000/VLOOKUP($C31,'Crisis Indicator Data'!$C$3:$H$198,5,FALSE)))</f>
        <v>0.19987604586303068</v>
      </c>
      <c r="M31" s="143">
        <f>IF(G31="x","x",(G31*1000000/VLOOKUP($C31,'Crisis Indicator Data'!$C$3:$H$198,5,FALSE)))</f>
        <v>0</v>
      </c>
      <c r="N31" s="143">
        <f>IF(H31="x","x",(H31*1000000/VLOOKUP($C31,'Crisis Indicator Data'!$C$3:$H$198,5,FALSE)))</f>
        <v>0.80012395413696935</v>
      </c>
      <c r="O31" s="143">
        <f>IF(I31="x","x",(I31*1000000/VLOOKUP($C31,'Crisis Indicator Data'!$C$3:$H$198,5,FALSE)))</f>
        <v>0</v>
      </c>
      <c r="P31" s="143">
        <f>IF(J31="x","x",(J31*1000000/VLOOKUP($C31,'Crisis Indicator Data'!$C$3:$H$198,5,FALSE)))</f>
        <v>0</v>
      </c>
      <c r="Q31" s="234">
        <f t="shared" si="1"/>
        <v>3</v>
      </c>
      <c r="R31" s="234">
        <f t="shared" si="2"/>
        <v>3.5</v>
      </c>
    </row>
    <row r="32" spans="1:18" x14ac:dyDescent="0.35">
      <c r="A32" s="145" t="str">
        <f>'Crisis Indicator Data'!A29</f>
        <v>Mixed migration flows in spain</v>
      </c>
      <c r="B32" s="146" t="str">
        <f>'Crisis Indicator Data'!B29</f>
        <v>International displacement</v>
      </c>
      <c r="C32" s="146" t="str">
        <f>'Crisis Indicator Data'!C29</f>
        <v>ESP002</v>
      </c>
      <c r="D32" s="146" t="str">
        <f>'Crisis Indicator Data'!D29</f>
        <v>Spain</v>
      </c>
      <c r="E32" s="146" t="str">
        <f>'Crisis Indicator Data'!E29</f>
        <v>ESP</v>
      </c>
      <c r="F32" s="154">
        <f>IF('Crisis Indicator Data'!Q29="x","x",('Crisis Indicator Data'!Q29/1000000))</f>
        <v>11.868</v>
      </c>
      <c r="G32" s="154">
        <f>IF('Crisis Indicator Data'!R29="x","x",('Crisis Indicator Data'!R29/1000000))</f>
        <v>0</v>
      </c>
      <c r="H32" s="154">
        <f>IF('Crisis Indicator Data'!S29="x","x",('Crisis Indicator Data'!S29/1000000))</f>
        <v>0.115</v>
      </c>
      <c r="I32" s="154">
        <f>IF('Crisis Indicator Data'!T29="x","x",('Crisis Indicator Data'!T29/1000000))</f>
        <v>0</v>
      </c>
      <c r="J32" s="154">
        <f>IF('Crisis Indicator Data'!U29="x","x",('Crisis Indicator Data'!U29/1000000))</f>
        <v>0</v>
      </c>
      <c r="K32" s="240">
        <f t="shared" si="0"/>
        <v>1.8</v>
      </c>
      <c r="L32" s="143">
        <f>IF(F32="x","x",(F32*1000000/VLOOKUP($C32,'Crisis Indicator Data'!$C$3:$H$198,5,FALSE)))</f>
        <v>0.99040307101727443</v>
      </c>
      <c r="M32" s="143">
        <f>IF(G32="x","x",(G32*1000000/VLOOKUP($C32,'Crisis Indicator Data'!$C$3:$H$198,5,FALSE)))</f>
        <v>0</v>
      </c>
      <c r="N32" s="143">
        <f>IF(H32="x","x",(H32*1000000/VLOOKUP($C32,'Crisis Indicator Data'!$C$3:$H$198,5,FALSE)))</f>
        <v>9.5969289827255271E-3</v>
      </c>
      <c r="O32" s="143">
        <f>IF(I32="x","x",(I32*1000000/VLOOKUP($C32,'Crisis Indicator Data'!$C$3:$H$198,5,FALSE)))</f>
        <v>0</v>
      </c>
      <c r="P32" s="143">
        <f>IF(J32="x","x",(J32*1000000/VLOOKUP($C32,'Crisis Indicator Data'!$C$3:$H$198,5,FALSE)))</f>
        <v>0</v>
      </c>
      <c r="Q32" s="234">
        <f t="shared" si="1"/>
        <v>1</v>
      </c>
      <c r="R32" s="234">
        <f t="shared" si="2"/>
        <v>1.4</v>
      </c>
    </row>
    <row r="33" spans="1:18" x14ac:dyDescent="0.35">
      <c r="A33" s="145" t="str">
        <f>'Crisis Indicator Data'!A30</f>
        <v>Complex crisis in Ethiopia</v>
      </c>
      <c r="B33" s="146" t="str">
        <f>'Crisis Indicator Data'!B30</f>
        <v>Complex crisis</v>
      </c>
      <c r="C33" s="146" t="str">
        <f>'Crisis Indicator Data'!C30</f>
        <v>ETH001</v>
      </c>
      <c r="D33" s="146" t="str">
        <f>'Crisis Indicator Data'!D30</f>
        <v>Ethiopia</v>
      </c>
      <c r="E33" s="146" t="str">
        <f>'Crisis Indicator Data'!E30</f>
        <v>ETH</v>
      </c>
      <c r="F33" s="154">
        <f>IF('Crisis Indicator Data'!Q30="x","x",('Crisis Indicator Data'!Q30/1000000))</f>
        <v>0</v>
      </c>
      <c r="G33" s="154">
        <f>IF('Crisis Indicator Data'!R30="x","x",('Crisis Indicator Data'!R30/1000000))</f>
        <v>80.2</v>
      </c>
      <c r="H33" s="154">
        <f>IF('Crisis Indicator Data'!S30="x","x",('Crisis Indicator Data'!S30/1000000))</f>
        <v>0.92500000000000004</v>
      </c>
      <c r="I33" s="154">
        <f>IF('Crisis Indicator Data'!T30="x","x",('Crisis Indicator Data'!T30/1000000))</f>
        <v>17.149999999999999</v>
      </c>
      <c r="J33" s="154">
        <f>IF('Crisis Indicator Data'!U30="x","x",('Crisis Indicator Data'!U30/1000000))</f>
        <v>5.4249999999999998</v>
      </c>
      <c r="K33" s="240">
        <f t="shared" si="0"/>
        <v>5</v>
      </c>
      <c r="L33" s="143">
        <f>IF(F33="x","x",(F33*1000000/VLOOKUP($C33,'Crisis Indicator Data'!$C$3:$H$198,5,FALSE)))</f>
        <v>0</v>
      </c>
      <c r="M33" s="143">
        <f>IF(G33="x","x",(G33*1000000/VLOOKUP($C33,'Crisis Indicator Data'!$C$3:$H$198,5,FALSE)))</f>
        <v>0.77338476374156218</v>
      </c>
      <c r="N33" s="143">
        <f>IF(H33="x","x",(H33*1000000/VLOOKUP($C33,'Crisis Indicator Data'!$C$3:$H$198,5,FALSE)))</f>
        <v>8.9199614271938277E-3</v>
      </c>
      <c r="O33" s="143">
        <f>IF(I33="x","x",(I33*1000000/VLOOKUP($C33,'Crisis Indicator Data'!$C$3:$H$198,5,FALSE)))</f>
        <v>0.16538090646094503</v>
      </c>
      <c r="P33" s="143">
        <f>IF(J33="x","x",(J33*1000000/VLOOKUP($C33,'Crisis Indicator Data'!$C$3:$H$198,5,FALSE)))</f>
        <v>5.2314368370298937E-2</v>
      </c>
      <c r="Q33" s="234">
        <f t="shared" si="1"/>
        <v>5</v>
      </c>
      <c r="R33" s="234">
        <f t="shared" si="2"/>
        <v>5</v>
      </c>
    </row>
    <row r="34" spans="1:18" x14ac:dyDescent="0.35">
      <c r="A34" s="145" t="str">
        <f>'Crisis Indicator Data'!A31</f>
        <v>Flood Crisis in Ethiopia</v>
      </c>
      <c r="B34" s="146" t="str">
        <f>'Crisis Indicator Data'!B31</f>
        <v>Flood</v>
      </c>
      <c r="C34" s="146" t="str">
        <f>'Crisis Indicator Data'!C31</f>
        <v>ETH002</v>
      </c>
      <c r="D34" s="146" t="str">
        <f>'Crisis Indicator Data'!D31</f>
        <v>Ethiopia</v>
      </c>
      <c r="E34" s="146" t="str">
        <f>'Crisis Indicator Data'!E31</f>
        <v>ETH</v>
      </c>
      <c r="F34" s="154">
        <f>IF('Crisis Indicator Data'!Q31="x","x",('Crisis Indicator Data'!Q31/1000000))</f>
        <v>61.46</v>
      </c>
      <c r="G34" s="154">
        <f>IF('Crisis Indicator Data'!R31="x","x",('Crisis Indicator Data'!R31/1000000))</f>
        <v>0.996</v>
      </c>
      <c r="H34" s="154">
        <f>IF('Crisis Indicator Data'!S31="x","x",('Crisis Indicator Data'!S31/1000000))</f>
        <v>0.104</v>
      </c>
      <c r="I34" s="154">
        <f>IF('Crisis Indicator Data'!T31="x","x",('Crisis Indicator Data'!T31/1000000))</f>
        <v>0</v>
      </c>
      <c r="J34" s="154">
        <f>IF('Crisis Indicator Data'!U31="x","x",('Crisis Indicator Data'!U31/1000000))</f>
        <v>0</v>
      </c>
      <c r="K34" s="240">
        <f t="shared" si="0"/>
        <v>1.7</v>
      </c>
      <c r="L34" s="143">
        <f>IF(F34="x","x",(F34*1000000/VLOOKUP($C34,'Crisis Indicator Data'!$C$3:$H$198,5,FALSE)))</f>
        <v>0.98078641644325293</v>
      </c>
      <c r="M34" s="143">
        <f>IF(G34="x","x",(G34*1000000/VLOOKUP($C34,'Crisis Indicator Data'!$C$3:$H$198,5,FALSE)))</f>
        <v>1.5894293374186137E-2</v>
      </c>
      <c r="N34" s="143">
        <f>IF(H34="x","x",(H34*1000000/VLOOKUP($C34,'Crisis Indicator Data'!$C$3:$H$198,5,FALSE)))</f>
        <v>1.6596450912804801E-3</v>
      </c>
      <c r="O34" s="143">
        <f>IF(I34="x","x",(I34*1000000/VLOOKUP($C34,'Crisis Indicator Data'!$C$3:$H$198,5,FALSE)))</f>
        <v>0</v>
      </c>
      <c r="P34" s="143">
        <f>IF(J34="x","x",(J34*1000000/VLOOKUP($C34,'Crisis Indicator Data'!$C$3:$H$198,5,FALSE)))</f>
        <v>0</v>
      </c>
      <c r="Q34" s="234">
        <f t="shared" si="1"/>
        <v>1</v>
      </c>
      <c r="R34" s="234">
        <f t="shared" si="2"/>
        <v>1.35</v>
      </c>
    </row>
    <row r="35" spans="1:18" x14ac:dyDescent="0.35">
      <c r="A35" s="145" t="str">
        <f>'Crisis Indicator Data'!A32</f>
        <v>International Displacement</v>
      </c>
      <c r="B35" s="146" t="str">
        <f>'Crisis Indicator Data'!B32</f>
        <v>International displacement</v>
      </c>
      <c r="C35" s="146" t="str">
        <f>'Crisis Indicator Data'!C32</f>
        <v>ETH003</v>
      </c>
      <c r="D35" s="146" t="str">
        <f>'Crisis Indicator Data'!D32</f>
        <v>Ethiopia</v>
      </c>
      <c r="E35" s="146" t="str">
        <f>'Crisis Indicator Data'!E32</f>
        <v>ETH</v>
      </c>
      <c r="F35" s="155">
        <f>IF('Crisis Indicator Data'!Q32="x","x",('Crisis Indicator Data'!Q32/1000000))</f>
        <v>85.150999999999996</v>
      </c>
      <c r="G35" s="155">
        <f>IF('Crisis Indicator Data'!R32="x","x",('Crisis Indicator Data'!R32/1000000))</f>
        <v>16.939</v>
      </c>
      <c r="H35" s="155">
        <f>IF('Crisis Indicator Data'!S32="x","x",('Crisis Indicator Data'!S32/1000000))</f>
        <v>0.80500000000000005</v>
      </c>
      <c r="I35" s="155">
        <f>IF('Crisis Indicator Data'!T32="x","x",('Crisis Indicator Data'!T32/1000000))</f>
        <v>0</v>
      </c>
      <c r="J35" s="155">
        <f>IF('Crisis Indicator Data'!U32="x","x",('Crisis Indicator Data'!U32/1000000))</f>
        <v>0</v>
      </c>
      <c r="K35" s="240">
        <f t="shared" si="0"/>
        <v>3.2</v>
      </c>
      <c r="L35" s="143">
        <f>IF(F35="x","x",(F35*1000000/VLOOKUP($C35,'Crisis Indicator Data'!$C$3:$H$198,5,FALSE)))</f>
        <v>0.82112825458052074</v>
      </c>
      <c r="M35" s="143">
        <f>IF(G35="x","x",(G35*1000000/VLOOKUP($C35,'Crisis Indicator Data'!$C$3:$H$198,5,FALSE)))</f>
        <v>0.16334619093539055</v>
      </c>
      <c r="N35" s="143">
        <f>IF(H35="x","x",(H35*1000000/VLOOKUP($C35,'Crisis Indicator Data'!$C$3:$H$198,5,FALSE)))</f>
        <v>7.7627772420443587E-3</v>
      </c>
      <c r="O35" s="143">
        <f>IF(I35="x","x",(I35*1000000/VLOOKUP($C35,'Crisis Indicator Data'!$C$3:$H$198,5,FALSE)))</f>
        <v>0</v>
      </c>
      <c r="P35" s="143">
        <f>IF(J35="x","x",(J35*1000000/VLOOKUP($C35,'Crisis Indicator Data'!$C$3:$H$198,5,FALSE)))</f>
        <v>0</v>
      </c>
      <c r="Q35" s="234">
        <f t="shared" si="1"/>
        <v>2</v>
      </c>
      <c r="R35" s="234">
        <f t="shared" si="2"/>
        <v>2.6</v>
      </c>
    </row>
    <row r="36" spans="1:18" x14ac:dyDescent="0.35">
      <c r="A36" s="145" t="str">
        <f>'Crisis Indicator Data'!A33</f>
        <v>Crisis in Tigray</v>
      </c>
      <c r="B36" s="146" t="str">
        <f>'Crisis Indicator Data'!B33</f>
        <v>Conflict</v>
      </c>
      <c r="C36" s="146" t="str">
        <f>'Crisis Indicator Data'!C33</f>
        <v>ETH004</v>
      </c>
      <c r="D36" s="146" t="str">
        <f>'Crisis Indicator Data'!D33</f>
        <v>Ethiopia</v>
      </c>
      <c r="E36" s="146" t="str">
        <f>'Crisis Indicator Data'!E33</f>
        <v>ETH</v>
      </c>
      <c r="F36" s="155">
        <f>IF('Crisis Indicator Data'!Q33="x","x",('Crisis Indicator Data'!Q33/1000000))</f>
        <v>0</v>
      </c>
      <c r="G36" s="155">
        <f>IF('Crisis Indicator Data'!R33="x","x",('Crisis Indicator Data'!R33/1000000))</f>
        <v>0.65900000000000003</v>
      </c>
      <c r="H36" s="155">
        <f>IF('Crisis Indicator Data'!S33="x","x",('Crisis Indicator Data'!S33/1000000))</f>
        <v>4.8369999999999997</v>
      </c>
      <c r="I36" s="155">
        <f>IF('Crisis Indicator Data'!T33="x","x",('Crisis Indicator Data'!T33/1000000))</f>
        <v>0</v>
      </c>
      <c r="J36" s="155">
        <f>IF('Crisis Indicator Data'!U33="x","x",('Crisis Indicator Data'!U33/1000000))</f>
        <v>0.36299999999999999</v>
      </c>
      <c r="K36" s="240">
        <f t="shared" si="0"/>
        <v>4.5</v>
      </c>
      <c r="L36" s="143">
        <f>IF(F36="x","x",(F36*1000000/VLOOKUP($C36,'Crisis Indicator Data'!$C$3:$H$198,5,FALSE)))</f>
        <v>0</v>
      </c>
      <c r="M36" s="143">
        <f>IF(G36="x","x",(G36*1000000/VLOOKUP($C36,'Crisis Indicator Data'!$C$3:$H$198,5,FALSE)))</f>
        <v>0.11561403508771929</v>
      </c>
      <c r="N36" s="143">
        <f>IF(H36="x","x",(H36*1000000/VLOOKUP($C36,'Crisis Indicator Data'!$C$3:$H$198,5,FALSE)))</f>
        <v>0.84859649122807013</v>
      </c>
      <c r="O36" s="143">
        <f>IF(I36="x","x",(I36*1000000/VLOOKUP($C36,'Crisis Indicator Data'!$C$3:$H$198,5,FALSE)))</f>
        <v>0</v>
      </c>
      <c r="P36" s="143">
        <f>IF(J36="x","x",(J36*1000000/VLOOKUP($C36,'Crisis Indicator Data'!$C$3:$H$198,5,FALSE)))</f>
        <v>6.3684210526315788E-2</v>
      </c>
      <c r="Q36" s="234">
        <f t="shared" si="1"/>
        <v>5</v>
      </c>
      <c r="R36" s="234">
        <f t="shared" si="2"/>
        <v>4.75</v>
      </c>
    </row>
    <row r="37" spans="1:18" x14ac:dyDescent="0.35">
      <c r="A37" s="145" t="str">
        <f>'Crisis Indicator Data'!A34</f>
        <v>Mixed migration flows in Greece</v>
      </c>
      <c r="B37" s="146" t="str">
        <f>'Crisis Indicator Data'!B34</f>
        <v>International displacement</v>
      </c>
      <c r="C37" s="146" t="str">
        <f>'Crisis Indicator Data'!C34</f>
        <v>GRC002</v>
      </c>
      <c r="D37" s="146" t="str">
        <f>'Crisis Indicator Data'!D34</f>
        <v>Greece</v>
      </c>
      <c r="E37" s="146" t="str">
        <f>'Crisis Indicator Data'!E34</f>
        <v>GRC</v>
      </c>
      <c r="F37" s="155">
        <f>IF('Crisis Indicator Data'!Q34="x","x",('Crisis Indicator Data'!Q34/1000000))</f>
        <v>0.245</v>
      </c>
      <c r="G37" s="155">
        <f>IF('Crisis Indicator Data'!R34="x","x",('Crisis Indicator Data'!R34/1000000))</f>
        <v>0.10100000000000001</v>
      </c>
      <c r="H37" s="155">
        <f>IF('Crisis Indicator Data'!S34="x","x",('Crisis Indicator Data'!S34/1000000))</f>
        <v>1.7999999999999999E-2</v>
      </c>
      <c r="I37" s="155">
        <f>IF('Crisis Indicator Data'!T34="x","x",('Crisis Indicator Data'!T34/1000000))</f>
        <v>0</v>
      </c>
      <c r="J37" s="155">
        <f>IF('Crisis Indicator Data'!U34="x","x",('Crisis Indicator Data'!U34/1000000))</f>
        <v>0</v>
      </c>
      <c r="K37" s="240">
        <f t="shared" si="0"/>
        <v>0.4</v>
      </c>
      <c r="L37" s="143">
        <f>IF(F37="x","x",(F37*1000000/VLOOKUP($C37,'Crisis Indicator Data'!$C$3:$H$198,5,FALSE)))</f>
        <v>0.67307692307692313</v>
      </c>
      <c r="M37" s="143">
        <f>IF(G37="x","x",(G37*1000000/VLOOKUP($C37,'Crisis Indicator Data'!$C$3:$H$198,5,FALSE)))</f>
        <v>0.27747252747252749</v>
      </c>
      <c r="N37" s="143">
        <f>IF(H37="x","x",(H37*1000000/VLOOKUP($C37,'Crisis Indicator Data'!$C$3:$H$198,5,FALSE)))</f>
        <v>4.9450549450549448E-2</v>
      </c>
      <c r="O37" s="143">
        <f>IF(I37="x","x",(I37*1000000/VLOOKUP($C37,'Crisis Indicator Data'!$C$3:$H$198,5,FALSE)))</f>
        <v>0</v>
      </c>
      <c r="P37" s="143">
        <f>IF(J37="x","x",(J37*1000000/VLOOKUP($C37,'Crisis Indicator Data'!$C$3:$H$198,5,FALSE)))</f>
        <v>0</v>
      </c>
      <c r="Q37" s="234">
        <f t="shared" si="1"/>
        <v>2</v>
      </c>
      <c r="R37" s="234">
        <f t="shared" si="2"/>
        <v>1.2</v>
      </c>
    </row>
    <row r="38" spans="1:18" x14ac:dyDescent="0.35">
      <c r="A38" s="145" t="str">
        <f>'Crisis Indicator Data'!A35</f>
        <v>Complex crisis in Guatemala</v>
      </c>
      <c r="B38" s="146" t="str">
        <f>'Crisis Indicator Data'!B35</f>
        <v>Complex crisis</v>
      </c>
      <c r="C38" s="146" t="str">
        <f>'Crisis Indicator Data'!C35</f>
        <v>GTM001</v>
      </c>
      <c r="D38" s="146" t="str">
        <f>'Crisis Indicator Data'!D35</f>
        <v>Guatemala</v>
      </c>
      <c r="E38" s="146" t="str">
        <f>'Crisis Indicator Data'!E35</f>
        <v>GTM</v>
      </c>
      <c r="F38" s="155">
        <f>IF('Crisis Indicator Data'!Q35="x","x",('Crisis Indicator Data'!Q35/1000000))</f>
        <v>4.931</v>
      </c>
      <c r="G38" s="155">
        <f>IF('Crisis Indicator Data'!R35="x","x",('Crisis Indicator Data'!R35/1000000))</f>
        <v>6.6689999999999996</v>
      </c>
      <c r="H38" s="155">
        <f>IF('Crisis Indicator Data'!S35="x","x",('Crisis Indicator Data'!S35/1000000))</f>
        <v>2.8719999999999999</v>
      </c>
      <c r="I38" s="155">
        <f>IF('Crisis Indicator Data'!T35="x","x",('Crisis Indicator Data'!T35/1000000))</f>
        <v>0.42799999999999999</v>
      </c>
      <c r="J38" s="155">
        <f>IF('Crisis Indicator Data'!U35="x","x",('Crisis Indicator Data'!U35/1000000))</f>
        <v>0</v>
      </c>
      <c r="K38" s="240">
        <f t="shared" ref="K38:K69" si="3">IF(H38="x","x",IF(SUM(H38:J38)=0,0,IF(LOG(SUM(H38:J38)*1000000)&lt;$K$4,0,IF(LOG(SUM(H38:J38)*1000000)&gt;$K$3,5,ROUND(5-(K$3-LOG(SUM(H38:J38)*1000000))/(K$3-K$4)*5,1)))))</f>
        <v>4.2</v>
      </c>
      <c r="L38" s="143">
        <f>IF(F38="x","x",(F38*1000000/VLOOKUP($C38,'Crisis Indicator Data'!$C$3:$H$198,5,FALSE)))</f>
        <v>0.33093959731543626</v>
      </c>
      <c r="M38" s="143">
        <f>IF(G38="x","x",(G38*1000000/VLOOKUP($C38,'Crisis Indicator Data'!$C$3:$H$198,5,FALSE)))</f>
        <v>0.44758389261744969</v>
      </c>
      <c r="N38" s="143">
        <f>IF(H38="x","x",(H38*1000000/VLOOKUP($C38,'Crisis Indicator Data'!$C$3:$H$198,5,FALSE)))</f>
        <v>0.19275167785234901</v>
      </c>
      <c r="O38" s="143">
        <f>IF(I38="x","x",(I38*1000000/VLOOKUP($C38,'Crisis Indicator Data'!$C$3:$H$198,5,FALSE)))</f>
        <v>2.87248322147651E-2</v>
      </c>
      <c r="P38" s="143">
        <f>IF(J38="x","x",(J38*1000000/VLOOKUP($C38,'Crisis Indicator Data'!$C$3:$H$198,5,FALSE)))</f>
        <v>0</v>
      </c>
      <c r="Q38" s="234">
        <f t="shared" ref="Q38:Q69" si="4">IF(N38="x","x",IF(OR(L38&gt;=$L$3,M38&gt;=$M$3,N38&gt;=$N$3,O38&gt;=$O$3,P38&gt;=$P$3),(IF(P38&gt;=$P$3,5,IF((O38+P38)&gt;=$O$3,4,IF((O38+P38+N38)&gt;=$N$3,3,IF((O38+P38+N38+M38)&gt;=$M$3,2,1)))))))</f>
        <v>3</v>
      </c>
      <c r="R38" s="234">
        <f t="shared" ref="R38:R69" si="5">IF(Q38="x","x",(AVERAGE(K38,Q38)))</f>
        <v>3.6</v>
      </c>
    </row>
    <row r="39" spans="1:18" x14ac:dyDescent="0.35">
      <c r="A39" s="145" t="str">
        <f>'Crisis Indicator Data'!A36</f>
        <v>Hurricane Eta and Iota in Guatemala</v>
      </c>
      <c r="B39" s="146" t="str">
        <f>'Crisis Indicator Data'!B36</f>
        <v>Tropical cyclone</v>
      </c>
      <c r="C39" s="146" t="str">
        <f>'Crisis Indicator Data'!C36</f>
        <v>GTM003</v>
      </c>
      <c r="D39" s="146" t="str">
        <f>'Crisis Indicator Data'!D36</f>
        <v>Guatemala</v>
      </c>
      <c r="E39" s="146" t="str">
        <f>'Crisis Indicator Data'!E36</f>
        <v>GTM</v>
      </c>
      <c r="F39" s="155">
        <f>IF('Crisis Indicator Data'!Q36="x","x",('Crisis Indicator Data'!Q36/1000000))</f>
        <v>7.101</v>
      </c>
      <c r="G39" s="155">
        <f>IF('Crisis Indicator Data'!R36="x","x",('Crisis Indicator Data'!R36/1000000))</f>
        <v>0.63900000000000001</v>
      </c>
      <c r="H39" s="155">
        <f>IF('Crisis Indicator Data'!S36="x","x",('Crisis Indicator Data'!S36/1000000))</f>
        <v>1.8</v>
      </c>
      <c r="I39" s="155">
        <f>IF('Crisis Indicator Data'!T36="x","x",('Crisis Indicator Data'!T36/1000000))</f>
        <v>0</v>
      </c>
      <c r="J39" s="155">
        <f>IF('Crisis Indicator Data'!U36="x","x",('Crisis Indicator Data'!U36/1000000))</f>
        <v>0</v>
      </c>
      <c r="K39" s="240">
        <f t="shared" si="3"/>
        <v>3.8</v>
      </c>
      <c r="L39" s="143">
        <f>IF(F39="x","x",(F39*1000000/VLOOKUP($C39,'Crisis Indicator Data'!$C$3:$H$198,5,FALSE)))</f>
        <v>0.74433962264150944</v>
      </c>
      <c r="M39" s="143">
        <f>IF(G39="x","x",(G39*1000000/VLOOKUP($C39,'Crisis Indicator Data'!$C$3:$H$198,5,FALSE)))</f>
        <v>6.6981132075471697E-2</v>
      </c>
      <c r="N39" s="143">
        <f>IF(H39="x","x",(H39*1000000/VLOOKUP($C39,'Crisis Indicator Data'!$C$3:$H$198,5,FALSE)))</f>
        <v>0.18867924528301888</v>
      </c>
      <c r="O39" s="143">
        <f>IF(I39="x","x",(I39*1000000/VLOOKUP($C39,'Crisis Indicator Data'!$C$3:$H$198,5,FALSE)))</f>
        <v>0</v>
      </c>
      <c r="P39" s="143">
        <f>IF(J39="x","x",(J39*1000000/VLOOKUP($C39,'Crisis Indicator Data'!$C$3:$H$198,5,FALSE)))</f>
        <v>0</v>
      </c>
      <c r="Q39" s="234">
        <f t="shared" si="4"/>
        <v>3</v>
      </c>
      <c r="R39" s="234">
        <f t="shared" si="5"/>
        <v>3.4</v>
      </c>
    </row>
    <row r="40" spans="1:18" x14ac:dyDescent="0.35">
      <c r="A40" s="145" t="str">
        <f>'Crisis Indicator Data'!A37</f>
        <v>Complex crisis in Honduras</v>
      </c>
      <c r="B40" s="146" t="str">
        <f>'Crisis Indicator Data'!B37</f>
        <v>Complex crisis</v>
      </c>
      <c r="C40" s="146" t="str">
        <f>'Crisis Indicator Data'!C37</f>
        <v>HND001</v>
      </c>
      <c r="D40" s="146" t="str">
        <f>'Crisis Indicator Data'!D37</f>
        <v>Honduras</v>
      </c>
      <c r="E40" s="146" t="str">
        <f>'Crisis Indicator Data'!E37</f>
        <v>HND</v>
      </c>
      <c r="F40" s="155">
        <f>IF('Crisis Indicator Data'!Q37="x","x",('Crisis Indicator Data'!Q37/1000000))</f>
        <v>6.4580000000000002</v>
      </c>
      <c r="G40" s="155">
        <f>IF('Crisis Indicator Data'!R37="x","x",('Crisis Indicator Data'!R37/1000000))</f>
        <v>1.4</v>
      </c>
      <c r="H40" s="155">
        <f>IF('Crisis Indicator Data'!S37="x","x",('Crisis Indicator Data'!S37/1000000))</f>
        <v>0.95</v>
      </c>
      <c r="I40" s="155">
        <f>IF('Crisis Indicator Data'!T37="x","x",('Crisis Indicator Data'!T37/1000000))</f>
        <v>0.35</v>
      </c>
      <c r="J40" s="155">
        <f>IF('Crisis Indicator Data'!U37="x","x",('Crisis Indicator Data'!U37/1000000))</f>
        <v>0</v>
      </c>
      <c r="K40" s="240">
        <f t="shared" si="3"/>
        <v>3.5</v>
      </c>
      <c r="L40" s="143">
        <f>IF(F40="x","x",(F40*1000000/VLOOKUP($C40,'Crisis Indicator Data'!$C$3:$H$198,5,FALSE)))</f>
        <v>0.70517580257698187</v>
      </c>
      <c r="M40" s="143">
        <f>IF(G40="x","x",(G40*1000000/VLOOKUP($C40,'Crisis Indicator Data'!$C$3:$H$198,5,FALSE)))</f>
        <v>0.15287180607119458</v>
      </c>
      <c r="N40" s="143">
        <f>IF(H40="x","x",(H40*1000000/VLOOKUP($C40,'Crisis Indicator Data'!$C$3:$H$198,5,FALSE)))</f>
        <v>0.1037344398340249</v>
      </c>
      <c r="O40" s="143">
        <f>IF(I40="x","x",(I40*1000000/VLOOKUP($C40,'Crisis Indicator Data'!$C$3:$H$198,5,FALSE)))</f>
        <v>3.8217951517798644E-2</v>
      </c>
      <c r="P40" s="143">
        <f>IF(J40="x","x",(J40*1000000/VLOOKUP($C40,'Crisis Indicator Data'!$C$3:$H$198,5,FALSE)))</f>
        <v>0</v>
      </c>
      <c r="Q40" s="234">
        <f t="shared" si="4"/>
        <v>3</v>
      </c>
      <c r="R40" s="234">
        <f t="shared" si="5"/>
        <v>3.25</v>
      </c>
    </row>
    <row r="41" spans="1:18" x14ac:dyDescent="0.35">
      <c r="A41" s="145" t="str">
        <f>'Crisis Indicator Data'!A38</f>
        <v>Hurricane Eta and Iota in Honduras</v>
      </c>
      <c r="B41" s="146" t="str">
        <f>'Crisis Indicator Data'!B38</f>
        <v>Tropical cyclone</v>
      </c>
      <c r="C41" s="146" t="str">
        <f>'Crisis Indicator Data'!C38</f>
        <v>HND002</v>
      </c>
      <c r="D41" s="146" t="str">
        <f>'Crisis Indicator Data'!D38</f>
        <v>Honduras</v>
      </c>
      <c r="E41" s="146" t="str">
        <f>'Crisis Indicator Data'!E38</f>
        <v>HND</v>
      </c>
      <c r="F41" s="155">
        <f>IF('Crisis Indicator Data'!Q38="x","x",('Crisis Indicator Data'!Q38/1000000))</f>
        <v>2.79</v>
      </c>
      <c r="G41" s="155">
        <f>IF('Crisis Indicator Data'!R38="x","x",('Crisis Indicator Data'!R38/1000000))</f>
        <v>1.9</v>
      </c>
      <c r="H41" s="155">
        <f>IF('Crisis Indicator Data'!S38="x","x",('Crisis Indicator Data'!S38/1000000))</f>
        <v>2.8</v>
      </c>
      <c r="I41" s="155">
        <f>IF('Crisis Indicator Data'!T38="x","x",('Crisis Indicator Data'!T38/1000000))</f>
        <v>0</v>
      </c>
      <c r="J41" s="155">
        <f>IF('Crisis Indicator Data'!U38="x","x",('Crisis Indicator Data'!U38/1000000))</f>
        <v>0</v>
      </c>
      <c r="K41" s="240">
        <f t="shared" si="3"/>
        <v>4.0999999999999996</v>
      </c>
      <c r="L41" s="143">
        <f>IF(F41="x","x",(F41*1000000/VLOOKUP($C41,'Crisis Indicator Data'!$C$3:$H$198,5,FALSE)))</f>
        <v>0.37249666221628841</v>
      </c>
      <c r="M41" s="143">
        <f>IF(G41="x","x",(G41*1000000/VLOOKUP($C41,'Crisis Indicator Data'!$C$3:$H$198,5,FALSE)))</f>
        <v>0.25367156208277702</v>
      </c>
      <c r="N41" s="143">
        <f>IF(H41="x","x",(H41*1000000/VLOOKUP($C41,'Crisis Indicator Data'!$C$3:$H$198,5,FALSE)))</f>
        <v>0.37383177570093457</v>
      </c>
      <c r="O41" s="143">
        <f>IF(I41="x","x",(I41*1000000/VLOOKUP($C41,'Crisis Indicator Data'!$C$3:$H$198,5,FALSE)))</f>
        <v>0</v>
      </c>
      <c r="P41" s="143">
        <f>IF(J41="x","x",(J41*1000000/VLOOKUP($C41,'Crisis Indicator Data'!$C$3:$H$198,5,FALSE)))</f>
        <v>0</v>
      </c>
      <c r="Q41" s="234">
        <f t="shared" si="4"/>
        <v>3</v>
      </c>
      <c r="R41" s="234">
        <f t="shared" si="5"/>
        <v>3.55</v>
      </c>
    </row>
    <row r="42" spans="1:18" x14ac:dyDescent="0.35">
      <c r="A42" s="145" t="str">
        <f>'Crisis Indicator Data'!A39</f>
        <v>Complex crisis in Haiti</v>
      </c>
      <c r="B42" s="146" t="str">
        <f>'Crisis Indicator Data'!B39</f>
        <v>Complex crisis</v>
      </c>
      <c r="C42" s="146" t="str">
        <f>'Crisis Indicator Data'!C39</f>
        <v>HTI001</v>
      </c>
      <c r="D42" s="146" t="str">
        <f>'Crisis Indicator Data'!D39</f>
        <v>Haiti</v>
      </c>
      <c r="E42" s="146" t="str">
        <f>'Crisis Indicator Data'!E39</f>
        <v>HTI</v>
      </c>
      <c r="F42" s="155">
        <f>IF('Crisis Indicator Data'!Q39="x","x",('Crisis Indicator Data'!Q39/1000000))</f>
        <v>5.0999999999999996</v>
      </c>
      <c r="G42" s="155">
        <f>IF('Crisis Indicator Data'!R39="x","x",('Crisis Indicator Data'!R39/1000000))</f>
        <v>1.9</v>
      </c>
      <c r="H42" s="155">
        <f>IF('Crisis Indicator Data'!S39="x","x",('Crisis Indicator Data'!S39/1000000))</f>
        <v>1.9</v>
      </c>
      <c r="I42" s="155">
        <f>IF('Crisis Indicator Data'!T39="x","x",('Crisis Indicator Data'!T39/1000000))</f>
        <v>1.5</v>
      </c>
      <c r="J42" s="155">
        <f>IF('Crisis Indicator Data'!U39="x","x",('Crisis Indicator Data'!U39/1000000))</f>
        <v>1</v>
      </c>
      <c r="K42" s="240">
        <f t="shared" si="3"/>
        <v>4.4000000000000004</v>
      </c>
      <c r="L42" s="143">
        <f>IF(F42="x","x",(F42*1000000/VLOOKUP($C42,'Crisis Indicator Data'!$C$3:$H$198,5,FALSE)))</f>
        <v>0.44736842105263158</v>
      </c>
      <c r="M42" s="143">
        <f>IF(G42="x","x",(G42*1000000/VLOOKUP($C42,'Crisis Indicator Data'!$C$3:$H$198,5,FALSE)))</f>
        <v>0.16666666666666666</v>
      </c>
      <c r="N42" s="143">
        <f>IF(H42="x","x",(H42*1000000/VLOOKUP($C42,'Crisis Indicator Data'!$C$3:$H$198,5,FALSE)))</f>
        <v>0.16666666666666666</v>
      </c>
      <c r="O42" s="143">
        <f>IF(I42="x","x",(I42*1000000/VLOOKUP($C42,'Crisis Indicator Data'!$C$3:$H$198,5,FALSE)))</f>
        <v>0.13157894736842105</v>
      </c>
      <c r="P42" s="143">
        <f>IF(J42="x","x",(J42*1000000/VLOOKUP($C42,'Crisis Indicator Data'!$C$3:$H$198,5,FALSE)))</f>
        <v>8.771929824561403E-2</v>
      </c>
      <c r="Q42" s="234">
        <f t="shared" si="4"/>
        <v>5</v>
      </c>
      <c r="R42" s="234">
        <f t="shared" si="5"/>
        <v>4.7</v>
      </c>
    </row>
    <row r="43" spans="1:18" x14ac:dyDescent="0.35">
      <c r="A43" s="145" t="str">
        <f>'Crisis Indicator Data'!A40</f>
        <v>Papua Conflict</v>
      </c>
      <c r="B43" s="146" t="str">
        <f>'Crisis Indicator Data'!B40</f>
        <v>Conflict</v>
      </c>
      <c r="C43" s="146" t="str">
        <f>'Crisis Indicator Data'!C40</f>
        <v>IDN002</v>
      </c>
      <c r="D43" s="146" t="str">
        <f>'Crisis Indicator Data'!D40</f>
        <v>Indonesia</v>
      </c>
      <c r="E43" s="146" t="str">
        <f>'Crisis Indicator Data'!E40</f>
        <v>IDN</v>
      </c>
      <c r="F43" s="155" t="str">
        <f>IF('Crisis Indicator Data'!Q40="x","x",('Crisis Indicator Data'!Q40/1000000))</f>
        <v>x</v>
      </c>
      <c r="G43" s="155" t="str">
        <f>IF('Crisis Indicator Data'!R40="x","x",('Crisis Indicator Data'!R40/1000000))</f>
        <v>x</v>
      </c>
      <c r="H43" s="155" t="str">
        <f>IF('Crisis Indicator Data'!S40="x","x",('Crisis Indicator Data'!S40/1000000))</f>
        <v>x</v>
      </c>
      <c r="I43" s="155" t="str">
        <f>IF('Crisis Indicator Data'!T40="x","x",('Crisis Indicator Data'!T40/1000000))</f>
        <v>x</v>
      </c>
      <c r="J43" s="155" t="str">
        <f>IF('Crisis Indicator Data'!U40="x","x",('Crisis Indicator Data'!U40/1000000))</f>
        <v>x</v>
      </c>
      <c r="K43" s="240" t="str">
        <f t="shared" si="3"/>
        <v>x</v>
      </c>
      <c r="L43" s="143" t="str">
        <f>IF(F43="x","x",(F43*1000000/VLOOKUP($C43,'Crisis Indicator Data'!$C$3:$H$198,5,FALSE)))</f>
        <v>x</v>
      </c>
      <c r="M43" s="143" t="str">
        <f>IF(G43="x","x",(G43*1000000/VLOOKUP($C43,'Crisis Indicator Data'!$C$3:$H$198,5,FALSE)))</f>
        <v>x</v>
      </c>
      <c r="N43" s="143" t="str">
        <f>IF(H43="x","x",(H43*1000000/VLOOKUP($C43,'Crisis Indicator Data'!$C$3:$H$198,5,FALSE)))</f>
        <v>x</v>
      </c>
      <c r="O43" s="143" t="str">
        <f>IF(I43="x","x",(I43*1000000/VLOOKUP($C43,'Crisis Indicator Data'!$C$3:$H$198,5,FALSE)))</f>
        <v>x</v>
      </c>
      <c r="P43" s="143" t="str">
        <f>IF(J43="x","x",(J43*1000000/VLOOKUP($C43,'Crisis Indicator Data'!$C$3:$H$198,5,FALSE)))</f>
        <v>x</v>
      </c>
      <c r="Q43" s="234" t="str">
        <f t="shared" si="4"/>
        <v>x</v>
      </c>
      <c r="R43" s="234" t="str">
        <f t="shared" si="5"/>
        <v>x</v>
      </c>
    </row>
    <row r="44" spans="1:18" x14ac:dyDescent="0.35">
      <c r="A44" s="145" t="str">
        <f>'Crisis Indicator Data'!A41</f>
        <v>Conflict in Jammu and Kashmir</v>
      </c>
      <c r="B44" s="146" t="str">
        <f>'Crisis Indicator Data'!B41</f>
        <v>Conflict</v>
      </c>
      <c r="C44" s="146" t="str">
        <f>'Crisis Indicator Data'!C41</f>
        <v>IND002</v>
      </c>
      <c r="D44" s="146" t="str">
        <f>'Crisis Indicator Data'!D41</f>
        <v>India</v>
      </c>
      <c r="E44" s="146" t="str">
        <f>'Crisis Indicator Data'!E41</f>
        <v>IND</v>
      </c>
      <c r="F44" s="155">
        <f>IF('Crisis Indicator Data'!Q41="x","x",('Crisis Indicator Data'!Q41/1000000))</f>
        <v>12.541</v>
      </c>
      <c r="G44" s="155" t="str">
        <f>IF('Crisis Indicator Data'!R41="x","x",('Crisis Indicator Data'!R41/1000000))</f>
        <v>x</v>
      </c>
      <c r="H44" s="155" t="str">
        <f>IF('Crisis Indicator Data'!S41="x","x",('Crisis Indicator Data'!S41/1000000))</f>
        <v>x</v>
      </c>
      <c r="I44" s="155" t="str">
        <f>IF('Crisis Indicator Data'!T41="x","x",('Crisis Indicator Data'!T41/1000000))</f>
        <v>x</v>
      </c>
      <c r="J44" s="155" t="str">
        <f>IF('Crisis Indicator Data'!U41="x","x",('Crisis Indicator Data'!U41/1000000))</f>
        <v>x</v>
      </c>
      <c r="K44" s="240" t="str">
        <f t="shared" si="3"/>
        <v>x</v>
      </c>
      <c r="L44" s="143">
        <f>IF(F44="x","x",(F44*1000000/VLOOKUP($C44,'Crisis Indicator Data'!$C$3:$H$198,5,FALSE)))</f>
        <v>1</v>
      </c>
      <c r="M44" s="143" t="str">
        <f>IF(G44="x","x",(G44*1000000/VLOOKUP($C44,'Crisis Indicator Data'!$C$3:$H$198,5,FALSE)))</f>
        <v>x</v>
      </c>
      <c r="N44" s="143" t="str">
        <f>IF(H44="x","x",(H44*1000000/VLOOKUP($C44,'Crisis Indicator Data'!$C$3:$H$198,5,FALSE)))</f>
        <v>x</v>
      </c>
      <c r="O44" s="143" t="str">
        <f>IF(I44="x","x",(I44*1000000/VLOOKUP($C44,'Crisis Indicator Data'!$C$3:$H$198,5,FALSE)))</f>
        <v>x</v>
      </c>
      <c r="P44" s="143" t="str">
        <f>IF(J44="x","x",(J44*1000000/VLOOKUP($C44,'Crisis Indicator Data'!$C$3:$H$198,5,FALSE)))</f>
        <v>x</v>
      </c>
      <c r="Q44" s="234" t="str">
        <f t="shared" si="4"/>
        <v>x</v>
      </c>
      <c r="R44" s="234" t="str">
        <f t="shared" si="5"/>
        <v>x</v>
      </c>
    </row>
    <row r="45" spans="1:18" x14ac:dyDescent="0.35">
      <c r="A45" s="145" t="str">
        <f>'Crisis Indicator Data'!A42</f>
        <v>Afghan Refugees in Iran</v>
      </c>
      <c r="B45" s="146" t="str">
        <f>'Crisis Indicator Data'!B42</f>
        <v>International displacement</v>
      </c>
      <c r="C45" s="146" t="str">
        <f>'Crisis Indicator Data'!C42</f>
        <v>IRN004</v>
      </c>
      <c r="D45" s="146" t="str">
        <f>'Crisis Indicator Data'!D42</f>
        <v>Iran</v>
      </c>
      <c r="E45" s="146" t="str">
        <f>'Crisis Indicator Data'!E42</f>
        <v>IRN</v>
      </c>
      <c r="F45" s="155">
        <f>IF('Crisis Indicator Data'!Q42="x","x",('Crisis Indicator Data'!Q42/1000000))</f>
        <v>21.792999999999999</v>
      </c>
      <c r="G45" s="155">
        <f>IF('Crisis Indicator Data'!R42="x","x",('Crisis Indicator Data'!R42/1000000))</f>
        <v>0</v>
      </c>
      <c r="H45" s="155">
        <f>IF('Crisis Indicator Data'!S42="x","x",('Crisis Indicator Data'!S42/1000000))</f>
        <v>0.78</v>
      </c>
      <c r="I45" s="155">
        <f>IF('Crisis Indicator Data'!T42="x","x",('Crisis Indicator Data'!T42/1000000))</f>
        <v>2.25</v>
      </c>
      <c r="J45" s="155">
        <f>IF('Crisis Indicator Data'!U42="x","x",('Crisis Indicator Data'!U42/1000000))</f>
        <v>0</v>
      </c>
      <c r="K45" s="240">
        <f t="shared" si="3"/>
        <v>4.0999999999999996</v>
      </c>
      <c r="L45" s="143">
        <f>IF(F45="x","x",(F45*1000000/VLOOKUP($C45,'Crisis Indicator Data'!$C$3:$H$198,5,FALSE)))</f>
        <v>0.87793578536035133</v>
      </c>
      <c r="M45" s="143">
        <f>IF(G45="x","x",(G45*1000000/VLOOKUP($C45,'Crisis Indicator Data'!$C$3:$H$198,5,FALSE)))</f>
        <v>0</v>
      </c>
      <c r="N45" s="143">
        <f>IF(H45="x","x",(H45*1000000/VLOOKUP($C45,'Crisis Indicator Data'!$C$3:$H$198,5,FALSE)))</f>
        <v>3.1422471095355113E-2</v>
      </c>
      <c r="O45" s="143">
        <f>IF(I45="x","x",(I45*1000000/VLOOKUP($C45,'Crisis Indicator Data'!$C$3:$H$198,5,FALSE)))</f>
        <v>9.0641743544293593E-2</v>
      </c>
      <c r="P45" s="143">
        <f>IF(J45="x","x",(J45*1000000/VLOOKUP($C45,'Crisis Indicator Data'!$C$3:$H$198,5,FALSE)))</f>
        <v>0</v>
      </c>
      <c r="Q45" s="234">
        <f t="shared" si="4"/>
        <v>4</v>
      </c>
      <c r="R45" s="234">
        <f t="shared" si="5"/>
        <v>4.05</v>
      </c>
    </row>
    <row r="46" spans="1:18" x14ac:dyDescent="0.35">
      <c r="A46" s="145" t="str">
        <f>'Crisis Indicator Data'!A43</f>
        <v>Multiple crises in Iraq</v>
      </c>
      <c r="B46" s="146" t="str">
        <f>'Crisis Indicator Data'!B43</f>
        <v>Multiple crises country</v>
      </c>
      <c r="C46" s="146" t="str">
        <f>'Crisis Indicator Data'!C43</f>
        <v>IRQ001</v>
      </c>
      <c r="D46" s="146" t="str">
        <f>'Crisis Indicator Data'!D43</f>
        <v>Iraq</v>
      </c>
      <c r="E46" s="146" t="str">
        <f>'Crisis Indicator Data'!E43</f>
        <v>IRQ</v>
      </c>
      <c r="F46" s="155">
        <f>IF('Crisis Indicator Data'!Q43="x","x",('Crisis Indicator Data'!Q43/1000000))</f>
        <v>33.18</v>
      </c>
      <c r="G46" s="155">
        <f>IF('Crisis Indicator Data'!R43="x","x",('Crisis Indicator Data'!R43/1000000))</f>
        <v>1.7829999999999999</v>
      </c>
      <c r="H46" s="155">
        <f>IF('Crisis Indicator Data'!S43="x","x",('Crisis Indicator Data'!S43/1000000))</f>
        <v>0.24299999999999999</v>
      </c>
      <c r="I46" s="155">
        <f>IF('Crisis Indicator Data'!T43="x","x",('Crisis Indicator Data'!T43/1000000))</f>
        <v>2.649</v>
      </c>
      <c r="J46" s="155">
        <f>IF('Crisis Indicator Data'!U43="x","x",('Crisis Indicator Data'!U43/1000000))</f>
        <v>1.4550000000000001</v>
      </c>
      <c r="K46" s="240">
        <f t="shared" si="3"/>
        <v>4.4000000000000004</v>
      </c>
      <c r="L46" s="143">
        <f>IF(F46="x","x",(F46*1000000/VLOOKUP($C46,'Crisis Indicator Data'!$C$3:$H$198,5,FALSE)))</f>
        <v>0.8440600356143475</v>
      </c>
      <c r="M46" s="143">
        <f>IF(G46="x","x",(G46*1000000/VLOOKUP($C46,'Crisis Indicator Data'!$C$3:$H$198,5,FALSE)))</f>
        <v>4.5357415415924703E-2</v>
      </c>
      <c r="N46" s="143">
        <f>IF(H46="x","x",(H46*1000000/VLOOKUP($C46,'Crisis Indicator Data'!$C$3:$H$198,5,FALSE)))</f>
        <v>6.1816331722208085E-3</v>
      </c>
      <c r="O46" s="143">
        <f>IF(I46="x","x",(I46*1000000/VLOOKUP($C46,'Crisis Indicator Data'!$C$3:$H$198,5,FALSE)))</f>
        <v>6.7387433223098453E-2</v>
      </c>
      <c r="P46" s="143">
        <f>IF(J46="x","x",(J46*1000000/VLOOKUP($C46,'Crisis Indicator Data'!$C$3:$H$198,5,FALSE)))</f>
        <v>3.7013482574408549E-2</v>
      </c>
      <c r="Q46" s="234">
        <f t="shared" si="4"/>
        <v>4</v>
      </c>
      <c r="R46" s="234">
        <f t="shared" si="5"/>
        <v>4.2</v>
      </c>
    </row>
    <row r="47" spans="1:18" x14ac:dyDescent="0.35">
      <c r="A47" s="145" t="str">
        <f>'Crisis Indicator Data'!A44</f>
        <v>Conflict  in Iraq</v>
      </c>
      <c r="B47" s="146" t="str">
        <f>'Crisis Indicator Data'!B44</f>
        <v>Conflict</v>
      </c>
      <c r="C47" s="146" t="str">
        <f>'Crisis Indicator Data'!C44</f>
        <v>IRQ002</v>
      </c>
      <c r="D47" s="146" t="str">
        <f>'Crisis Indicator Data'!D44</f>
        <v>Iraq</v>
      </c>
      <c r="E47" s="146" t="str">
        <f>'Crisis Indicator Data'!E44</f>
        <v>IRQ</v>
      </c>
      <c r="F47" s="155">
        <f>IF('Crisis Indicator Data'!Q44="x","x",('Crisis Indicator Data'!Q44/1000000))</f>
        <v>0.30499999999999999</v>
      </c>
      <c r="G47" s="155">
        <f>IF('Crisis Indicator Data'!R44="x","x",('Crisis Indicator Data'!R44/1000000))</f>
        <v>1.7250000000000001</v>
      </c>
      <c r="H47" s="155">
        <f>IF('Crisis Indicator Data'!S44="x","x",('Crisis Indicator Data'!S44/1000000))</f>
        <v>0.16400000000000001</v>
      </c>
      <c r="I47" s="155">
        <f>IF('Crisis Indicator Data'!T44="x","x",('Crisis Indicator Data'!T44/1000000))</f>
        <v>2.5009999999999999</v>
      </c>
      <c r="J47" s="155">
        <f>IF('Crisis Indicator Data'!U44="x","x",('Crisis Indicator Data'!U44/1000000))</f>
        <v>1.4350000000000001</v>
      </c>
      <c r="K47" s="240">
        <f t="shared" si="3"/>
        <v>4.4000000000000004</v>
      </c>
      <c r="L47" s="143">
        <f>IF(F47="x","x",(F47*1000000/VLOOKUP($C47,'Crisis Indicator Data'!$C$3:$H$198,5,FALSE)))</f>
        <v>4.9755301794453505E-2</v>
      </c>
      <c r="M47" s="143">
        <f>IF(G47="x","x",(G47*1000000/VLOOKUP($C47,'Crisis Indicator Data'!$C$3:$H$198,5,FALSE)))</f>
        <v>0.28140293637846658</v>
      </c>
      <c r="N47" s="143">
        <f>IF(H47="x","x",(H47*1000000/VLOOKUP($C47,'Crisis Indicator Data'!$C$3:$H$198,5,FALSE)))</f>
        <v>2.6753670473083198E-2</v>
      </c>
      <c r="O47" s="143">
        <f>IF(I47="x","x",(I47*1000000/VLOOKUP($C47,'Crisis Indicator Data'!$C$3:$H$198,5,FALSE)))</f>
        <v>0.40799347471451874</v>
      </c>
      <c r="P47" s="143">
        <f>IF(J47="x","x",(J47*1000000/VLOOKUP($C47,'Crisis Indicator Data'!$C$3:$H$198,5,FALSE)))</f>
        <v>0.23409461663947798</v>
      </c>
      <c r="Q47" s="234">
        <f t="shared" si="4"/>
        <v>5</v>
      </c>
      <c r="R47" s="234">
        <f t="shared" si="5"/>
        <v>4.7</v>
      </c>
    </row>
    <row r="48" spans="1:18" x14ac:dyDescent="0.35">
      <c r="A48" s="145" t="str">
        <f>'Crisis Indicator Data'!A45</f>
        <v>Syrian and Palestinian refugees in iraq</v>
      </c>
      <c r="B48" s="146" t="str">
        <f>'Crisis Indicator Data'!B45</f>
        <v>International displacement</v>
      </c>
      <c r="C48" s="146" t="str">
        <f>'Crisis Indicator Data'!C45</f>
        <v>IRQ003</v>
      </c>
      <c r="D48" s="146" t="str">
        <f>'Crisis Indicator Data'!D45</f>
        <v>Iraq</v>
      </c>
      <c r="E48" s="146" t="str">
        <f>'Crisis Indicator Data'!E45</f>
        <v>IRQ</v>
      </c>
      <c r="F48" s="155">
        <f>IF('Crisis Indicator Data'!Q45="x","x",('Crisis Indicator Data'!Q45/1000000))</f>
        <v>4.6609999999999996</v>
      </c>
      <c r="G48" s="155">
        <f>IF('Crisis Indicator Data'!R45="x","x",('Crisis Indicator Data'!R45/1000000))</f>
        <v>0</v>
      </c>
      <c r="H48" s="155">
        <f>IF('Crisis Indicator Data'!S45="x","x",('Crisis Indicator Data'!S45/1000000))</f>
        <v>0.311</v>
      </c>
      <c r="I48" s="155">
        <f>IF('Crisis Indicator Data'!T45="x","x",('Crisis Indicator Data'!T45/1000000))</f>
        <v>0.14799999999999999</v>
      </c>
      <c r="J48" s="155">
        <f>IF('Crisis Indicator Data'!U45="x","x",('Crisis Indicator Data'!U45/1000000))</f>
        <v>0.02</v>
      </c>
      <c r="K48" s="240">
        <f t="shared" si="3"/>
        <v>2.8</v>
      </c>
      <c r="L48" s="143">
        <f>IF(F48="x","x",(F48*1000000/VLOOKUP($C48,'Crisis Indicator Data'!$C$3:$H$198,5,FALSE)))</f>
        <v>0.90680933852140078</v>
      </c>
      <c r="M48" s="143">
        <f>IF(G48="x","x",(G48*1000000/VLOOKUP($C48,'Crisis Indicator Data'!$C$3:$H$198,5,FALSE)))</f>
        <v>0</v>
      </c>
      <c r="N48" s="143">
        <f>IF(H48="x","x",(H48*1000000/VLOOKUP($C48,'Crisis Indicator Data'!$C$3:$H$198,5,FALSE)))</f>
        <v>6.0505836575875487E-2</v>
      </c>
      <c r="O48" s="143">
        <f>IF(I48="x","x",(I48*1000000/VLOOKUP($C48,'Crisis Indicator Data'!$C$3:$H$198,5,FALSE)))</f>
        <v>2.8793774319066146E-2</v>
      </c>
      <c r="P48" s="143">
        <f>IF(J48="x","x",(J48*1000000/VLOOKUP($C48,'Crisis Indicator Data'!$C$3:$H$198,5,FALSE)))</f>
        <v>3.8910505836575876E-3</v>
      </c>
      <c r="Q48" s="234">
        <f t="shared" si="4"/>
        <v>3</v>
      </c>
      <c r="R48" s="234">
        <f t="shared" si="5"/>
        <v>2.9</v>
      </c>
    </row>
    <row r="49" spans="1:18" x14ac:dyDescent="0.35">
      <c r="A49" s="145" t="str">
        <f>'Crisis Indicator Data'!A46</f>
        <v>Mixed migration flows in Italy</v>
      </c>
      <c r="B49" s="146" t="str">
        <f>'Crisis Indicator Data'!B46</f>
        <v>International displacement</v>
      </c>
      <c r="C49" s="146" t="str">
        <f>'Crisis Indicator Data'!C46</f>
        <v>ITA002</v>
      </c>
      <c r="D49" s="146" t="str">
        <f>'Crisis Indicator Data'!D46</f>
        <v>Italy</v>
      </c>
      <c r="E49" s="146" t="str">
        <f>'Crisis Indicator Data'!E46</f>
        <v>ITA</v>
      </c>
      <c r="F49" s="155">
        <f>IF('Crisis Indicator Data'!Q46="x","x",('Crisis Indicator Data'!Q46/1000000))</f>
        <v>6.8040000000000003</v>
      </c>
      <c r="G49" s="155">
        <f>IF('Crisis Indicator Data'!R46="x","x",('Crisis Indicator Data'!R46/1000000))</f>
        <v>0</v>
      </c>
      <c r="H49" s="155">
        <f>IF('Crisis Indicator Data'!S46="x","x",('Crisis Indicator Data'!S46/1000000))</f>
        <v>0.20799999999999999</v>
      </c>
      <c r="I49" s="155">
        <f>IF('Crisis Indicator Data'!T46="x","x",('Crisis Indicator Data'!T46/1000000))</f>
        <v>0</v>
      </c>
      <c r="J49" s="155">
        <f>IF('Crisis Indicator Data'!U46="x","x",('Crisis Indicator Data'!U46/1000000))</f>
        <v>0</v>
      </c>
      <c r="K49" s="240">
        <f t="shared" si="3"/>
        <v>2.2000000000000002</v>
      </c>
      <c r="L49" s="143">
        <f>IF(F49="x","x",(F49*1000000/VLOOKUP($C49,'Crisis Indicator Data'!$C$3:$H$198,5,FALSE)))</f>
        <v>0.97033656588705075</v>
      </c>
      <c r="M49" s="143">
        <f>IF(G49="x","x",(G49*1000000/VLOOKUP($C49,'Crisis Indicator Data'!$C$3:$H$198,5,FALSE)))</f>
        <v>0</v>
      </c>
      <c r="N49" s="143">
        <f>IF(H49="x","x",(H49*1000000/VLOOKUP($C49,'Crisis Indicator Data'!$C$3:$H$198,5,FALSE)))</f>
        <v>2.9663434112949229E-2</v>
      </c>
      <c r="O49" s="143">
        <f>IF(I49="x","x",(I49*1000000/VLOOKUP($C49,'Crisis Indicator Data'!$C$3:$H$198,5,FALSE)))</f>
        <v>0</v>
      </c>
      <c r="P49" s="143">
        <f>IF(J49="x","x",(J49*1000000/VLOOKUP($C49,'Crisis Indicator Data'!$C$3:$H$198,5,FALSE)))</f>
        <v>0</v>
      </c>
      <c r="Q49" s="234">
        <f t="shared" si="4"/>
        <v>1</v>
      </c>
      <c r="R49" s="234">
        <f t="shared" si="5"/>
        <v>1.6</v>
      </c>
    </row>
    <row r="50" spans="1:18" x14ac:dyDescent="0.35">
      <c r="A50" s="145" t="str">
        <f>'Crisis Indicator Data'!A47</f>
        <v>Syrian refugees in Jordan</v>
      </c>
      <c r="B50" s="146" t="str">
        <f>'Crisis Indicator Data'!B47</f>
        <v>International displacement</v>
      </c>
      <c r="C50" s="146" t="str">
        <f>'Crisis Indicator Data'!C47</f>
        <v>JOR002</v>
      </c>
      <c r="D50" s="146" t="str">
        <f>'Crisis Indicator Data'!D47</f>
        <v>Jordan</v>
      </c>
      <c r="E50" s="146" t="str">
        <f>'Crisis Indicator Data'!E47</f>
        <v>JOR</v>
      </c>
      <c r="F50" s="155">
        <f>IF('Crisis Indicator Data'!Q47="x","x",('Crisis Indicator Data'!Q47/1000000))</f>
        <v>6.87</v>
      </c>
      <c r="G50" s="155">
        <f>IF('Crisis Indicator Data'!R47="x","x",('Crisis Indicator Data'!R47/1000000))</f>
        <v>0.373</v>
      </c>
      <c r="H50" s="155">
        <f>IF('Crisis Indicator Data'!S47="x","x",('Crisis Indicator Data'!S47/1000000))</f>
        <v>1.1299999999999999</v>
      </c>
      <c r="I50" s="155">
        <f>IF('Crisis Indicator Data'!T47="x","x",('Crisis Indicator Data'!T47/1000000))</f>
        <v>0.33400000000000002</v>
      </c>
      <c r="J50" s="155">
        <f>IF('Crisis Indicator Data'!U47="x","x",('Crisis Indicator Data'!U47/1000000))</f>
        <v>0</v>
      </c>
      <c r="K50" s="240">
        <f t="shared" si="3"/>
        <v>3.6</v>
      </c>
      <c r="L50" s="143">
        <f>IF(F50="x","x",(F50*1000000/VLOOKUP($C50,'Crisis Indicator Data'!$C$3:$H$198,5,FALSE)))</f>
        <v>0.78892971979788695</v>
      </c>
      <c r="M50" s="143">
        <f>IF(G50="x","x",(G50*1000000/VLOOKUP($C50,'Crisis Indicator Data'!$C$3:$H$198,5,FALSE)))</f>
        <v>4.2834175470831418E-2</v>
      </c>
      <c r="N50" s="143">
        <f>IF(H50="x","x",(H50*1000000/VLOOKUP($C50,'Crisis Indicator Data'!$C$3:$H$198,5,FALSE)))</f>
        <v>0.12976573265962332</v>
      </c>
      <c r="O50" s="143">
        <f>IF(I50="x","x",(I50*1000000/VLOOKUP($C50,'Crisis Indicator Data'!$C$3:$H$198,5,FALSE)))</f>
        <v>3.8355535140101059E-2</v>
      </c>
      <c r="P50" s="143">
        <f>IF(J50="x","x",(J50*1000000/VLOOKUP($C50,'Crisis Indicator Data'!$C$3:$H$198,5,FALSE)))</f>
        <v>0</v>
      </c>
      <c r="Q50" s="234">
        <f t="shared" si="4"/>
        <v>3</v>
      </c>
      <c r="R50" s="234">
        <f t="shared" si="5"/>
        <v>3.3</v>
      </c>
    </row>
    <row r="51" spans="1:18" x14ac:dyDescent="0.35">
      <c r="A51" s="145" t="str">
        <f>'Crisis Indicator Data'!A48</f>
        <v>Refugee situation in Kenya</v>
      </c>
      <c r="B51" s="146" t="str">
        <f>'Crisis Indicator Data'!B48</f>
        <v>International displacement</v>
      </c>
      <c r="C51" s="146" t="str">
        <f>'Crisis Indicator Data'!C48</f>
        <v>KEN002</v>
      </c>
      <c r="D51" s="146" t="str">
        <f>'Crisis Indicator Data'!D48</f>
        <v>Kenya</v>
      </c>
      <c r="E51" s="146" t="str">
        <f>'Crisis Indicator Data'!E48</f>
        <v>KEN</v>
      </c>
      <c r="F51" s="155">
        <f>IF('Crisis Indicator Data'!Q48="x","x",('Crisis Indicator Data'!Q48/1000000))</f>
        <v>6.165</v>
      </c>
      <c r="G51" s="155">
        <f>IF('Crisis Indicator Data'!R48="x","x",('Crisis Indicator Data'!R48/1000000))</f>
        <v>0</v>
      </c>
      <c r="H51" s="155">
        <f>IF('Crisis Indicator Data'!S48="x","x",('Crisis Indicator Data'!S48/1000000))</f>
        <v>0.51900000000000002</v>
      </c>
      <c r="I51" s="155">
        <f>IF('Crisis Indicator Data'!T48="x","x",('Crisis Indicator Data'!T48/1000000))</f>
        <v>0</v>
      </c>
      <c r="J51" s="155">
        <f>IF('Crisis Indicator Data'!U48="x","x",('Crisis Indicator Data'!U48/1000000))</f>
        <v>0</v>
      </c>
      <c r="K51" s="240">
        <f t="shared" si="3"/>
        <v>2.9</v>
      </c>
      <c r="L51" s="143">
        <f>IF(F51="x","x",(F51*1000000/VLOOKUP($C51,'Crisis Indicator Data'!$C$3:$H$198,5,FALSE)))</f>
        <v>0.92235188509874322</v>
      </c>
      <c r="M51" s="143">
        <f>IF(G51="x","x",(G51*1000000/VLOOKUP($C51,'Crisis Indicator Data'!$C$3:$H$198,5,FALSE)))</f>
        <v>0</v>
      </c>
      <c r="N51" s="143">
        <f>IF(H51="x","x",(H51*1000000/VLOOKUP($C51,'Crisis Indicator Data'!$C$3:$H$198,5,FALSE)))</f>
        <v>7.7648114901256726E-2</v>
      </c>
      <c r="O51" s="143">
        <f>IF(I51="x","x",(I51*1000000/VLOOKUP($C51,'Crisis Indicator Data'!$C$3:$H$198,5,FALSE)))</f>
        <v>0</v>
      </c>
      <c r="P51" s="143">
        <f>IF(J51="x","x",(J51*1000000/VLOOKUP($C51,'Crisis Indicator Data'!$C$3:$H$198,5,FALSE)))</f>
        <v>0</v>
      </c>
      <c r="Q51" s="234">
        <f t="shared" si="4"/>
        <v>3</v>
      </c>
      <c r="R51" s="234">
        <f t="shared" si="5"/>
        <v>2.95</v>
      </c>
    </row>
    <row r="52" spans="1:18" x14ac:dyDescent="0.35">
      <c r="A52" s="145" t="str">
        <f>'Crisis Indicator Data'!A49</f>
        <v>Syrian refugees in Lebanon</v>
      </c>
      <c r="B52" s="146" t="str">
        <f>'Crisis Indicator Data'!B49</f>
        <v>International displacement</v>
      </c>
      <c r="C52" s="146" t="str">
        <f>'Crisis Indicator Data'!C49</f>
        <v>LBN002</v>
      </c>
      <c r="D52" s="146" t="str">
        <f>'Crisis Indicator Data'!D49</f>
        <v>Lebanon</v>
      </c>
      <c r="E52" s="146" t="str">
        <f>'Crisis Indicator Data'!E49</f>
        <v>LBN</v>
      </c>
      <c r="F52" s="155">
        <f>IF('Crisis Indicator Data'!Q49="x","x",('Crisis Indicator Data'!Q49/1000000))</f>
        <v>3.3530000000000002</v>
      </c>
      <c r="G52" s="155">
        <f>IF('Crisis Indicator Data'!R49="x","x",('Crisis Indicator Data'!R49/1000000))</f>
        <v>0.29499999999999998</v>
      </c>
      <c r="H52" s="155">
        <f>IF('Crisis Indicator Data'!S49="x","x",('Crisis Indicator Data'!S49/1000000))</f>
        <v>1.575</v>
      </c>
      <c r="I52" s="155">
        <f>IF('Crisis Indicator Data'!T49="x","x",('Crisis Indicator Data'!T49/1000000))</f>
        <v>1.573</v>
      </c>
      <c r="J52" s="155">
        <f>IF('Crisis Indicator Data'!U49="x","x",('Crisis Indicator Data'!U49/1000000))</f>
        <v>0.06</v>
      </c>
      <c r="K52" s="240">
        <f t="shared" si="3"/>
        <v>4.2</v>
      </c>
      <c r="L52" s="143">
        <f>IF(F52="x","x",(F52*1000000/VLOOKUP($C52,'Crisis Indicator Data'!$C$3:$H$198,5,FALSE)))</f>
        <v>0.48906067677946324</v>
      </c>
      <c r="M52" s="143">
        <f>IF(G52="x","x",(G52*1000000/VLOOKUP($C52,'Crisis Indicator Data'!$C$3:$H$198,5,FALSE)))</f>
        <v>4.3028004667444573E-2</v>
      </c>
      <c r="N52" s="143">
        <f>IF(H52="x","x",(H52*1000000/VLOOKUP($C52,'Crisis Indicator Data'!$C$3:$H$198,5,FALSE)))</f>
        <v>0.22972578763127188</v>
      </c>
      <c r="O52" s="143">
        <f>IF(I52="x","x",(I52*1000000/VLOOKUP($C52,'Crisis Indicator Data'!$C$3:$H$198,5,FALSE)))</f>
        <v>0.2294340723453909</v>
      </c>
      <c r="P52" s="143">
        <f>IF(J52="x","x",(J52*1000000/VLOOKUP($C52,'Crisis Indicator Data'!$C$3:$H$198,5,FALSE)))</f>
        <v>8.7514585764294044E-3</v>
      </c>
      <c r="Q52" s="234">
        <f t="shared" si="4"/>
        <v>4</v>
      </c>
      <c r="R52" s="234">
        <f t="shared" si="5"/>
        <v>4.0999999999999996</v>
      </c>
    </row>
    <row r="53" spans="1:18" x14ac:dyDescent="0.35">
      <c r="A53" s="145" t="str">
        <f>'Crisis Indicator Data'!A50</f>
        <v>Socioeconomic crisis in Lebanon</v>
      </c>
      <c r="B53" s="146" t="str">
        <f>'Crisis Indicator Data'!B50</f>
        <v>Political and economic crisis</v>
      </c>
      <c r="C53" s="146" t="str">
        <f>'Crisis Indicator Data'!C50</f>
        <v>LBN004</v>
      </c>
      <c r="D53" s="146" t="str">
        <f>'Crisis Indicator Data'!D50</f>
        <v>Lebanon</v>
      </c>
      <c r="E53" s="146" t="str">
        <f>'Crisis Indicator Data'!E50</f>
        <v>LBN</v>
      </c>
      <c r="F53" s="155">
        <f>IF('Crisis Indicator Data'!Q50="x","x",('Crisis Indicator Data'!Q50/1000000))</f>
        <v>0</v>
      </c>
      <c r="G53" s="155">
        <f>IF('Crisis Indicator Data'!R50="x","x",('Crisis Indicator Data'!R50/1000000))</f>
        <v>2.1739999999999999</v>
      </c>
      <c r="H53" s="155">
        <f>IF('Crisis Indicator Data'!S50="x","x",('Crisis Indicator Data'!S50/1000000))</f>
        <v>1.6579999999999999</v>
      </c>
      <c r="I53" s="155">
        <f>IF('Crisis Indicator Data'!T50="x","x",('Crisis Indicator Data'!T50/1000000))</f>
        <v>2.964</v>
      </c>
      <c r="J53" s="155">
        <f>IF('Crisis Indicator Data'!U50="x","x",('Crisis Indicator Data'!U50/1000000))</f>
        <v>0.06</v>
      </c>
      <c r="K53" s="240">
        <f t="shared" si="3"/>
        <v>4.5</v>
      </c>
      <c r="L53" s="143">
        <f>IF(F53="x","x",(F53*1000000/VLOOKUP($C53,'Crisis Indicator Data'!$C$3:$H$198,5,FALSE)))</f>
        <v>0</v>
      </c>
      <c r="M53" s="143">
        <f>IF(G53="x","x",(G53*1000000/VLOOKUP($C53,'Crisis Indicator Data'!$C$3:$H$198,5,FALSE)))</f>
        <v>0.31709451575262543</v>
      </c>
      <c r="N53" s="143">
        <f>IF(H53="x","x",(H53*1000000/VLOOKUP($C53,'Crisis Indicator Data'!$C$3:$H$198,5,FALSE)))</f>
        <v>0.24183197199533255</v>
      </c>
      <c r="O53" s="143">
        <f>IF(I53="x","x",(I53*1000000/VLOOKUP($C53,'Crisis Indicator Data'!$C$3:$H$198,5,FALSE)))</f>
        <v>0.43232205367561261</v>
      </c>
      <c r="P53" s="143">
        <f>IF(J53="x","x",(J53*1000000/VLOOKUP($C53,'Crisis Indicator Data'!$C$3:$H$198,5,FALSE)))</f>
        <v>8.7514585764294044E-3</v>
      </c>
      <c r="Q53" s="234">
        <f t="shared" si="4"/>
        <v>4</v>
      </c>
      <c r="R53" s="234">
        <f t="shared" si="5"/>
        <v>4.25</v>
      </c>
    </row>
    <row r="54" spans="1:18" x14ac:dyDescent="0.35">
      <c r="A54" s="148" t="str">
        <f>'Crisis Indicator Data'!A51</f>
        <v>Complex crisis in Libya</v>
      </c>
      <c r="B54" s="149" t="str">
        <f>'Crisis Indicator Data'!B51</f>
        <v>Multiple crises country</v>
      </c>
      <c r="C54" s="149" t="str">
        <f>'Crisis Indicator Data'!C51</f>
        <v>LBY001</v>
      </c>
      <c r="D54" s="149" t="str">
        <f>'Crisis Indicator Data'!D51</f>
        <v>Libya</v>
      </c>
      <c r="E54" s="149" t="str">
        <f>'Crisis Indicator Data'!E51</f>
        <v>LBY</v>
      </c>
      <c r="F54" s="155">
        <f>IF('Crisis Indicator Data'!Q51="x","x",('Crisis Indicator Data'!Q51/1000000))</f>
        <v>4.9000000000000004</v>
      </c>
      <c r="G54" s="155">
        <f>IF('Crisis Indicator Data'!R51="x","x",('Crisis Indicator Data'!R51/1000000))</f>
        <v>1.2</v>
      </c>
      <c r="H54" s="155">
        <f>IF('Crisis Indicator Data'!S51="x","x",('Crisis Indicator Data'!S51/1000000))</f>
        <v>0.871</v>
      </c>
      <c r="I54" s="155">
        <f>IF('Crisis Indicator Data'!T51="x","x",('Crisis Indicator Data'!T51/1000000))</f>
        <v>0.27300000000000002</v>
      </c>
      <c r="J54" s="155">
        <f>IF('Crisis Indicator Data'!U51="x","x",('Crisis Indicator Data'!U51/1000000))</f>
        <v>0.156</v>
      </c>
      <c r="K54" s="240">
        <f t="shared" si="3"/>
        <v>3.5</v>
      </c>
      <c r="L54" s="143">
        <f>IF(F54="x","x",(F54*1000000/VLOOKUP($C54,'Crisis Indicator Data'!$C$3:$H$198,5,FALSE)))</f>
        <v>0.66216216216216217</v>
      </c>
      <c r="M54" s="143">
        <f>IF(G54="x","x",(G54*1000000/VLOOKUP($C54,'Crisis Indicator Data'!$C$3:$H$198,5,FALSE)))</f>
        <v>0.16216216216216217</v>
      </c>
      <c r="N54" s="143">
        <f>IF(H54="x","x",(H54*1000000/VLOOKUP($C54,'Crisis Indicator Data'!$C$3:$H$198,5,FALSE)))</f>
        <v>0.11770270270270271</v>
      </c>
      <c r="O54" s="143">
        <f>IF(I54="x","x",(I54*1000000/VLOOKUP($C54,'Crisis Indicator Data'!$C$3:$H$198,5,FALSE)))</f>
        <v>3.689189189189189E-2</v>
      </c>
      <c r="P54" s="143">
        <f>IF(J54="x","x",(J54*1000000/VLOOKUP($C54,'Crisis Indicator Data'!$C$3:$H$198,5,FALSE)))</f>
        <v>2.1081081081081081E-2</v>
      </c>
      <c r="Q54" s="234">
        <f t="shared" si="4"/>
        <v>4</v>
      </c>
      <c r="R54" s="234">
        <f t="shared" si="5"/>
        <v>3.75</v>
      </c>
    </row>
    <row r="55" spans="1:18" x14ac:dyDescent="0.35">
      <c r="A55" s="148" t="str">
        <f>'Crisis Indicator Data'!A52</f>
        <v>Mixed migration flows in Libya</v>
      </c>
      <c r="B55" s="149" t="str">
        <f>'Crisis Indicator Data'!B52</f>
        <v>International displacement</v>
      </c>
      <c r="C55" s="149" t="str">
        <f>'Crisis Indicator Data'!C52</f>
        <v>LBY002</v>
      </c>
      <c r="D55" s="149" t="str">
        <f>'Crisis Indicator Data'!D52</f>
        <v>Libya</v>
      </c>
      <c r="E55" s="149" t="str">
        <f>'Crisis Indicator Data'!E52</f>
        <v>LBY</v>
      </c>
      <c r="F55" s="155">
        <f>IF('Crisis Indicator Data'!Q52="x","x",('Crisis Indicator Data'!Q52/1000000))</f>
        <v>6.8239999999999998</v>
      </c>
      <c r="G55" s="155">
        <f>IF('Crisis Indicator Data'!R52="x","x",('Crisis Indicator Data'!R52/1000000))</f>
        <v>0.22800000000000001</v>
      </c>
      <c r="H55" s="155">
        <f>IF('Crisis Indicator Data'!S52="x","x",('Crisis Indicator Data'!S52/1000000))</f>
        <v>6.5000000000000002E-2</v>
      </c>
      <c r="I55" s="155">
        <f>IF('Crisis Indicator Data'!T52="x","x",('Crisis Indicator Data'!T52/1000000))</f>
        <v>4.0000000000000001E-3</v>
      </c>
      <c r="J55" s="155">
        <f>IF('Crisis Indicator Data'!U52="x","x",('Crisis Indicator Data'!U52/1000000))</f>
        <v>3.0000000000000001E-3</v>
      </c>
      <c r="K55" s="240">
        <f t="shared" si="3"/>
        <v>1.4</v>
      </c>
      <c r="L55" s="143">
        <f>IF(F55="x","x",(F55*1000000/VLOOKUP($C55,'Crisis Indicator Data'!$C$3:$H$198,5,FALSE)))</f>
        <v>0.92216216216216218</v>
      </c>
      <c r="M55" s="143">
        <f>IF(G55="x","x",(G55*1000000/VLOOKUP($C55,'Crisis Indicator Data'!$C$3:$H$198,5,FALSE)))</f>
        <v>3.0810810810810812E-2</v>
      </c>
      <c r="N55" s="143">
        <f>IF(H55="x","x",(H55*1000000/VLOOKUP($C55,'Crisis Indicator Data'!$C$3:$H$198,5,FALSE)))</f>
        <v>8.7837837837837843E-3</v>
      </c>
      <c r="O55" s="143">
        <f>IF(I55="x","x",(I55*1000000/VLOOKUP($C55,'Crisis Indicator Data'!$C$3:$H$198,5,FALSE)))</f>
        <v>5.4054054054054055E-4</v>
      </c>
      <c r="P55" s="143">
        <f>IF(J55="x","x",(J55*1000000/VLOOKUP($C55,'Crisis Indicator Data'!$C$3:$H$198,5,FALSE)))</f>
        <v>4.0540540540540538E-4</v>
      </c>
      <c r="Q55" s="234">
        <f t="shared" si="4"/>
        <v>1</v>
      </c>
      <c r="R55" s="234">
        <f t="shared" si="5"/>
        <v>1.2</v>
      </c>
    </row>
    <row r="56" spans="1:18" x14ac:dyDescent="0.35">
      <c r="A56" s="148" t="str">
        <f>'Crisis Indicator Data'!A53</f>
        <v>Drought in Lesotho</v>
      </c>
      <c r="B56" s="149" t="str">
        <f>'Crisis Indicator Data'!B53</f>
        <v>Drought</v>
      </c>
      <c r="C56" s="149" t="str">
        <f>'Crisis Indicator Data'!C53</f>
        <v>LSO002</v>
      </c>
      <c r="D56" s="149" t="str">
        <f>'Crisis Indicator Data'!D53</f>
        <v>Lesotho</v>
      </c>
      <c r="E56" s="149" t="str">
        <f>'Crisis Indicator Data'!E53</f>
        <v>LSO</v>
      </c>
      <c r="F56" s="155">
        <f>IF('Crisis Indicator Data'!Q53="x","x",('Crisis Indicator Data'!Q53/1000000))</f>
        <v>0.40500000000000003</v>
      </c>
      <c r="G56" s="155">
        <f>IF('Crisis Indicator Data'!R53="x","x",('Crisis Indicator Data'!R53/1000000))</f>
        <v>0.48</v>
      </c>
      <c r="H56" s="155">
        <f>IF('Crisis Indicator Data'!S53="x","x",('Crisis Indicator Data'!S53/1000000))</f>
        <v>0.48199999999999998</v>
      </c>
      <c r="I56" s="155">
        <f>IF('Crisis Indicator Data'!T53="x","x",('Crisis Indicator Data'!T53/1000000))</f>
        <v>0.1</v>
      </c>
      <c r="J56" s="155">
        <f>IF('Crisis Indicator Data'!U53="x","x",('Crisis Indicator Data'!U53/1000000))</f>
        <v>0</v>
      </c>
      <c r="K56" s="240">
        <f t="shared" si="3"/>
        <v>2.9</v>
      </c>
      <c r="L56" s="143">
        <f>IF(F56="x","x",(F56*1000000/VLOOKUP($C56,'Crisis Indicator Data'!$C$3:$H$198,5,FALSE)))</f>
        <v>0.27607361963190186</v>
      </c>
      <c r="M56" s="143">
        <f>IF(G56="x","x",(G56*1000000/VLOOKUP($C56,'Crisis Indicator Data'!$C$3:$H$198,5,FALSE)))</f>
        <v>0.32719836400817998</v>
      </c>
      <c r="N56" s="143">
        <f>IF(H56="x","x",(H56*1000000/VLOOKUP($C56,'Crisis Indicator Data'!$C$3:$H$198,5,FALSE)))</f>
        <v>0.32856169052488071</v>
      </c>
      <c r="O56" s="143">
        <f>IF(I56="x","x",(I56*1000000/VLOOKUP($C56,'Crisis Indicator Data'!$C$3:$H$198,5,FALSE)))</f>
        <v>6.8166325835037497E-2</v>
      </c>
      <c r="P56" s="143">
        <f>IF(J56="x","x",(J56*1000000/VLOOKUP($C56,'Crisis Indicator Data'!$C$3:$H$198,5,FALSE)))</f>
        <v>0</v>
      </c>
      <c r="Q56" s="234">
        <f t="shared" si="4"/>
        <v>4</v>
      </c>
      <c r="R56" s="234">
        <f t="shared" si="5"/>
        <v>3.45</v>
      </c>
    </row>
    <row r="57" spans="1:18" x14ac:dyDescent="0.35">
      <c r="A57" s="148" t="str">
        <f>'Crisis Indicator Data'!A54</f>
        <v>Mixed migration flows in Morocco</v>
      </c>
      <c r="B57" s="149" t="str">
        <f>'Crisis Indicator Data'!B54</f>
        <v>International displacement</v>
      </c>
      <c r="C57" s="149" t="str">
        <f>'Crisis Indicator Data'!C54</f>
        <v>MAR002</v>
      </c>
      <c r="D57" s="149" t="str">
        <f>'Crisis Indicator Data'!D54</f>
        <v>Morocco</v>
      </c>
      <c r="E57" s="149" t="str">
        <f>'Crisis Indicator Data'!E54</f>
        <v>MAR</v>
      </c>
      <c r="F57" s="155" t="str">
        <f>IF('Crisis Indicator Data'!Q54="x","x",('Crisis Indicator Data'!Q54/1000000))</f>
        <v>x</v>
      </c>
      <c r="G57" s="155" t="str">
        <f>IF('Crisis Indicator Data'!R54="x","x",('Crisis Indicator Data'!R54/1000000))</f>
        <v>x</v>
      </c>
      <c r="H57" s="155" t="str">
        <f>IF('Crisis Indicator Data'!S54="x","x",('Crisis Indicator Data'!S54/1000000))</f>
        <v>x</v>
      </c>
      <c r="I57" s="155" t="str">
        <f>IF('Crisis Indicator Data'!T54="x","x",('Crisis Indicator Data'!T54/1000000))</f>
        <v>x</v>
      </c>
      <c r="J57" s="155" t="str">
        <f>IF('Crisis Indicator Data'!U54="x","x",('Crisis Indicator Data'!U54/1000000))</f>
        <v>x</v>
      </c>
      <c r="K57" s="240" t="str">
        <f t="shared" si="3"/>
        <v>x</v>
      </c>
      <c r="L57" s="143" t="str">
        <f>IF(F57="x","x",(F57*1000000/VLOOKUP($C57,'Crisis Indicator Data'!$C$3:$H$198,5,FALSE)))</f>
        <v>x</v>
      </c>
      <c r="M57" s="143" t="str">
        <f>IF(G57="x","x",(G57*1000000/VLOOKUP($C57,'Crisis Indicator Data'!$C$3:$H$198,5,FALSE)))</f>
        <v>x</v>
      </c>
      <c r="N57" s="143" t="str">
        <f>IF(H57="x","x",(H57*1000000/VLOOKUP($C57,'Crisis Indicator Data'!$C$3:$H$198,5,FALSE)))</f>
        <v>x</v>
      </c>
      <c r="O57" s="143" t="str">
        <f>IF(I57="x","x",(I57*1000000/VLOOKUP($C57,'Crisis Indicator Data'!$C$3:$H$198,5,FALSE)))</f>
        <v>x</v>
      </c>
      <c r="P57" s="143" t="str">
        <f>IF(J57="x","x",(J57*1000000/VLOOKUP($C57,'Crisis Indicator Data'!$C$3:$H$198,5,FALSE)))</f>
        <v>x</v>
      </c>
      <c r="Q57" s="234" t="str">
        <f t="shared" si="4"/>
        <v>x</v>
      </c>
      <c r="R57" s="234" t="str">
        <f t="shared" si="5"/>
        <v>x</v>
      </c>
    </row>
    <row r="58" spans="1:18" x14ac:dyDescent="0.35">
      <c r="A58" s="148" t="str">
        <f>'Crisis Indicator Data'!A55</f>
        <v>Drought in Madagascar</v>
      </c>
      <c r="B58" s="149" t="str">
        <f>'Crisis Indicator Data'!B55</f>
        <v>Drought</v>
      </c>
      <c r="C58" s="149" t="str">
        <f>'Crisis Indicator Data'!C55</f>
        <v>MDG002</v>
      </c>
      <c r="D58" s="149" t="str">
        <f>'Crisis Indicator Data'!D55</f>
        <v>Madagascar</v>
      </c>
      <c r="E58" s="149" t="str">
        <f>'Crisis Indicator Data'!E55</f>
        <v>MDG</v>
      </c>
      <c r="F58" s="155">
        <f>IF('Crisis Indicator Data'!Q55="x","x",('Crisis Indicator Data'!Q55/1000000))</f>
        <v>0.94199999999999995</v>
      </c>
      <c r="G58" s="155">
        <f>IF('Crisis Indicator Data'!R55="x","x",('Crisis Indicator Data'!R55/1000000))</f>
        <v>1.6180000000000001</v>
      </c>
      <c r="H58" s="155">
        <f>IF('Crisis Indicator Data'!S55="x","x",('Crisis Indicator Data'!S55/1000000))</f>
        <v>1.0669999999999999</v>
      </c>
      <c r="I58" s="155">
        <f>IF('Crisis Indicator Data'!T55="x","x",('Crisis Indicator Data'!T55/1000000))</f>
        <v>0.28199999999999997</v>
      </c>
      <c r="J58" s="155">
        <f>IF('Crisis Indicator Data'!U55="x","x",('Crisis Indicator Data'!U55/1000000))</f>
        <v>0</v>
      </c>
      <c r="K58" s="240">
        <f t="shared" si="3"/>
        <v>3.6</v>
      </c>
      <c r="L58" s="143">
        <f>IF(F58="x","x",(F58*1000000/VLOOKUP($C58,'Crisis Indicator Data'!$C$3:$H$198,5,FALSE)))</f>
        <v>0.2409823484267076</v>
      </c>
      <c r="M58" s="143">
        <f>IF(G58="x","x",(G58*1000000/VLOOKUP($C58,'Crisis Indicator Data'!$C$3:$H$198,5,FALSE)))</f>
        <v>0.41391660271169095</v>
      </c>
      <c r="N58" s="143">
        <f>IF(H58="x","x",(H58*1000000/VLOOKUP($C58,'Crisis Indicator Data'!$C$3:$H$198,5,FALSE)))</f>
        <v>0.27295983627526221</v>
      </c>
      <c r="O58" s="143">
        <f>IF(I58="x","x",(I58*1000000/VLOOKUP($C58,'Crisis Indicator Data'!$C$3:$H$198,5,FALSE)))</f>
        <v>7.2141212586339223E-2</v>
      </c>
      <c r="P58" s="143">
        <f>IF(J58="x","x",(J58*1000000/VLOOKUP($C58,'Crisis Indicator Data'!$C$3:$H$198,5,FALSE)))</f>
        <v>0</v>
      </c>
      <c r="Q58" s="234">
        <f t="shared" si="4"/>
        <v>4</v>
      </c>
      <c r="R58" s="234">
        <f t="shared" si="5"/>
        <v>3.8</v>
      </c>
    </row>
    <row r="59" spans="1:18" x14ac:dyDescent="0.35">
      <c r="A59" s="148" t="str">
        <f>'Crisis Indicator Data'!A56</f>
        <v>Multiple crisis in Mexico</v>
      </c>
      <c r="B59" s="149" t="str">
        <f>'Crisis Indicator Data'!B56</f>
        <v>Multiple crises country</v>
      </c>
      <c r="C59" s="149" t="str">
        <f>'Crisis Indicator Data'!C56</f>
        <v>MEX001</v>
      </c>
      <c r="D59" s="149" t="str">
        <f>'Crisis Indicator Data'!D56</f>
        <v>Mexico</v>
      </c>
      <c r="E59" s="149" t="str">
        <f>'Crisis Indicator Data'!E56</f>
        <v>MEX</v>
      </c>
      <c r="F59" s="155" t="str">
        <f>IF('Crisis Indicator Data'!Q56="x","x",('Crisis Indicator Data'!Q56/1000000))</f>
        <v>x</v>
      </c>
      <c r="G59" s="155" t="str">
        <f>IF('Crisis Indicator Data'!R56="x","x",('Crisis Indicator Data'!R56/1000000))</f>
        <v>x</v>
      </c>
      <c r="H59" s="155" t="str">
        <f>IF('Crisis Indicator Data'!S56="x","x",('Crisis Indicator Data'!S56/1000000))</f>
        <v>x</v>
      </c>
      <c r="I59" s="155" t="str">
        <f>IF('Crisis Indicator Data'!T56="x","x",('Crisis Indicator Data'!T56/1000000))</f>
        <v>x</v>
      </c>
      <c r="J59" s="155" t="str">
        <f>IF('Crisis Indicator Data'!U56="x","x",('Crisis Indicator Data'!U56/1000000))</f>
        <v>x</v>
      </c>
      <c r="K59" s="240" t="str">
        <f t="shared" si="3"/>
        <v>x</v>
      </c>
      <c r="L59" s="143" t="str">
        <f>IF(F59="x","x",(F59*1000000/VLOOKUP($C59,'Crisis Indicator Data'!$C$3:$H$198,5,FALSE)))</f>
        <v>x</v>
      </c>
      <c r="M59" s="143" t="str">
        <f>IF(G59="x","x",(G59*1000000/VLOOKUP($C59,'Crisis Indicator Data'!$C$3:$H$198,5,FALSE)))</f>
        <v>x</v>
      </c>
      <c r="N59" s="143" t="str">
        <f>IF(H59="x","x",(H59*1000000/VLOOKUP($C59,'Crisis Indicator Data'!$C$3:$H$198,5,FALSE)))</f>
        <v>x</v>
      </c>
      <c r="O59" s="143" t="str">
        <f>IF(I59="x","x",(I59*1000000/VLOOKUP($C59,'Crisis Indicator Data'!$C$3:$H$198,5,FALSE)))</f>
        <v>x</v>
      </c>
      <c r="P59" s="143" t="str">
        <f>IF(J59="x","x",(J59*1000000/VLOOKUP($C59,'Crisis Indicator Data'!$C$3:$H$198,5,FALSE)))</f>
        <v>x</v>
      </c>
      <c r="Q59" s="234" t="str">
        <f t="shared" si="4"/>
        <v>x</v>
      </c>
      <c r="R59" s="234" t="str">
        <f t="shared" si="5"/>
        <v>x</v>
      </c>
    </row>
    <row r="60" spans="1:18" x14ac:dyDescent="0.35">
      <c r="A60" s="148" t="str">
        <f>'Crisis Indicator Data'!A57</f>
        <v>Criminal Violence in Mexico</v>
      </c>
      <c r="B60" s="149" t="str">
        <f>'Crisis Indicator Data'!B57</f>
        <v>Other type of violence</v>
      </c>
      <c r="C60" s="149" t="str">
        <f>'Crisis Indicator Data'!C57</f>
        <v>MEX002</v>
      </c>
      <c r="D60" s="149" t="str">
        <f>'Crisis Indicator Data'!D57</f>
        <v>Mexico</v>
      </c>
      <c r="E60" s="149" t="str">
        <f>'Crisis Indicator Data'!E57</f>
        <v>MEX</v>
      </c>
      <c r="F60" s="155" t="str">
        <f>IF('Crisis Indicator Data'!Q57="x","x",('Crisis Indicator Data'!Q57/1000000))</f>
        <v>x</v>
      </c>
      <c r="G60" s="155" t="str">
        <f>IF('Crisis Indicator Data'!R57="x","x",('Crisis Indicator Data'!R57/1000000))</f>
        <v>x</v>
      </c>
      <c r="H60" s="155" t="str">
        <f>IF('Crisis Indicator Data'!S57="x","x",('Crisis Indicator Data'!S57/1000000))</f>
        <v>x</v>
      </c>
      <c r="I60" s="155" t="str">
        <f>IF('Crisis Indicator Data'!T57="x","x",('Crisis Indicator Data'!T57/1000000))</f>
        <v>x</v>
      </c>
      <c r="J60" s="155" t="str">
        <f>IF('Crisis Indicator Data'!U57="x","x",('Crisis Indicator Data'!U57/1000000))</f>
        <v>x</v>
      </c>
      <c r="K60" s="240" t="str">
        <f t="shared" si="3"/>
        <v>x</v>
      </c>
      <c r="L60" s="143" t="str">
        <f>IF(F60="x","x",(F60*1000000/VLOOKUP($C60,'Crisis Indicator Data'!$C$3:$H$198,5,FALSE)))</f>
        <v>x</v>
      </c>
      <c r="M60" s="143" t="str">
        <f>IF(G60="x","x",(G60*1000000/VLOOKUP($C60,'Crisis Indicator Data'!$C$3:$H$198,5,FALSE)))</f>
        <v>x</v>
      </c>
      <c r="N60" s="143" t="str">
        <f>IF(H60="x","x",(H60*1000000/VLOOKUP($C60,'Crisis Indicator Data'!$C$3:$H$198,5,FALSE)))</f>
        <v>x</v>
      </c>
      <c r="O60" s="143" t="str">
        <f>IF(I60="x","x",(I60*1000000/VLOOKUP($C60,'Crisis Indicator Data'!$C$3:$H$198,5,FALSE)))</f>
        <v>x</v>
      </c>
      <c r="P60" s="143" t="str">
        <f>IF(J60="x","x",(J60*1000000/VLOOKUP($C60,'Crisis Indicator Data'!$C$3:$H$198,5,FALSE)))</f>
        <v>x</v>
      </c>
      <c r="Q60" s="234" t="str">
        <f t="shared" si="4"/>
        <v>x</v>
      </c>
      <c r="R60" s="234" t="str">
        <f t="shared" si="5"/>
        <v>x</v>
      </c>
    </row>
    <row r="61" spans="1:18" x14ac:dyDescent="0.35">
      <c r="A61" s="148" t="str">
        <f>'Crisis Indicator Data'!A58</f>
        <v>Mixed Migration in Mexico</v>
      </c>
      <c r="B61" s="149" t="str">
        <f>'Crisis Indicator Data'!B58</f>
        <v>International displacement</v>
      </c>
      <c r="C61" s="149" t="str">
        <f>'Crisis Indicator Data'!C58</f>
        <v>MEX003</v>
      </c>
      <c r="D61" s="149" t="str">
        <f>'Crisis Indicator Data'!D58</f>
        <v>Mexico</v>
      </c>
      <c r="E61" s="149" t="str">
        <f>'Crisis Indicator Data'!E58</f>
        <v>MEX</v>
      </c>
      <c r="F61" s="155" t="str">
        <f>IF('Crisis Indicator Data'!Q58="x","x",('Crisis Indicator Data'!Q58/1000000))</f>
        <v>x</v>
      </c>
      <c r="G61" s="155" t="str">
        <f>IF('Crisis Indicator Data'!R58="x","x",('Crisis Indicator Data'!R58/1000000))</f>
        <v>x</v>
      </c>
      <c r="H61" s="155" t="str">
        <f>IF('Crisis Indicator Data'!S58="x","x",('Crisis Indicator Data'!S58/1000000))</f>
        <v>x</v>
      </c>
      <c r="I61" s="155" t="str">
        <f>IF('Crisis Indicator Data'!T58="x","x",('Crisis Indicator Data'!T58/1000000))</f>
        <v>x</v>
      </c>
      <c r="J61" s="155" t="str">
        <f>IF('Crisis Indicator Data'!U58="x","x",('Crisis Indicator Data'!U58/1000000))</f>
        <v>x</v>
      </c>
      <c r="K61" s="240" t="str">
        <f t="shared" si="3"/>
        <v>x</v>
      </c>
      <c r="L61" s="143" t="str">
        <f>IF(F61="x","x",(F61*1000000/VLOOKUP($C61,'Crisis Indicator Data'!$C$3:$H$198,5,FALSE)))</f>
        <v>x</v>
      </c>
      <c r="M61" s="143" t="str">
        <f>IF(G61="x","x",(G61*1000000/VLOOKUP($C61,'Crisis Indicator Data'!$C$3:$H$198,5,FALSE)))</f>
        <v>x</v>
      </c>
      <c r="N61" s="143" t="str">
        <f>IF(H61="x","x",(H61*1000000/VLOOKUP($C61,'Crisis Indicator Data'!$C$3:$H$198,5,FALSE)))</f>
        <v>x</v>
      </c>
      <c r="O61" s="143" t="str">
        <f>IF(I61="x","x",(I61*1000000/VLOOKUP($C61,'Crisis Indicator Data'!$C$3:$H$198,5,FALSE)))</f>
        <v>x</v>
      </c>
      <c r="P61" s="143" t="str">
        <f>IF(J61="x","x",(J61*1000000/VLOOKUP($C61,'Crisis Indicator Data'!$C$3:$H$198,5,FALSE)))</f>
        <v>x</v>
      </c>
      <c r="Q61" s="234" t="str">
        <f t="shared" si="4"/>
        <v>x</v>
      </c>
      <c r="R61" s="234" t="str">
        <f t="shared" si="5"/>
        <v>x</v>
      </c>
    </row>
    <row r="62" spans="1:18" x14ac:dyDescent="0.35">
      <c r="A62" s="148" t="str">
        <f>'Crisis Indicator Data'!A59</f>
        <v>Complex crisis in Mali</v>
      </c>
      <c r="B62" s="149" t="str">
        <f>'Crisis Indicator Data'!B59</f>
        <v>Complex crisis</v>
      </c>
      <c r="C62" s="149" t="str">
        <f>'Crisis Indicator Data'!C59</f>
        <v>MLI001</v>
      </c>
      <c r="D62" s="149" t="str">
        <f>'Crisis Indicator Data'!D59</f>
        <v>Mali</v>
      </c>
      <c r="E62" s="149" t="str">
        <f>'Crisis Indicator Data'!E59</f>
        <v>MLI</v>
      </c>
      <c r="F62" s="155">
        <f>IF('Crisis Indicator Data'!Q59="x","x",('Crisis Indicator Data'!Q59/1000000))</f>
        <v>8.6910000000000007</v>
      </c>
      <c r="G62" s="155">
        <f>IF('Crisis Indicator Data'!R59="x","x",('Crisis Indicator Data'!R59/1000000))</f>
        <v>5.8120000000000003</v>
      </c>
      <c r="H62" s="155">
        <f>IF('Crisis Indicator Data'!S59="x","x",('Crisis Indicator Data'!S59/1000000))</f>
        <v>3.7</v>
      </c>
      <c r="I62" s="155">
        <f>IF('Crisis Indicator Data'!T59="x","x",('Crisis Indicator Data'!T59/1000000))</f>
        <v>2.2000000000000002</v>
      </c>
      <c r="J62" s="155">
        <f>IF('Crisis Indicator Data'!U59="x","x",('Crisis Indicator Data'!U59/1000000))</f>
        <v>0</v>
      </c>
      <c r="K62" s="240">
        <f t="shared" si="3"/>
        <v>4.5999999999999996</v>
      </c>
      <c r="L62" s="143">
        <f>IF(F62="x","x",(F62*1000000/VLOOKUP($C62,'Crisis Indicator Data'!$C$3:$H$198,5,FALSE)))</f>
        <v>0.42598764826977747</v>
      </c>
      <c r="M62" s="143">
        <f>IF(G62="x","x",(G62*1000000/VLOOKUP($C62,'Crisis Indicator Data'!$C$3:$H$198,5,FALSE)))</f>
        <v>0.28487403195765121</v>
      </c>
      <c r="N62" s="143">
        <f>IF(H62="x","x",(H62*1000000/VLOOKUP($C62,'Crisis Indicator Data'!$C$3:$H$198,5,FALSE)))</f>
        <v>0.18135476914028037</v>
      </c>
      <c r="O62" s="143">
        <f>IF(I62="x","x",(I62*1000000/VLOOKUP($C62,'Crisis Indicator Data'!$C$3:$H$198,5,FALSE)))</f>
        <v>0.1078325654347613</v>
      </c>
      <c r="P62" s="143">
        <f>IF(J62="x","x",(J62*1000000/VLOOKUP($C62,'Crisis Indicator Data'!$C$3:$H$198,5,FALSE)))</f>
        <v>0</v>
      </c>
      <c r="Q62" s="234">
        <f t="shared" si="4"/>
        <v>4</v>
      </c>
      <c r="R62" s="234">
        <f t="shared" si="5"/>
        <v>4.3</v>
      </c>
    </row>
    <row r="63" spans="1:18" x14ac:dyDescent="0.35">
      <c r="A63" s="148" t="str">
        <f>'Crisis Indicator Data'!A60</f>
        <v>Multiple crises in Myanmar</v>
      </c>
      <c r="B63" s="149" t="str">
        <f>'Crisis Indicator Data'!B60</f>
        <v>Multiple crises country</v>
      </c>
      <c r="C63" s="149" t="str">
        <f>'Crisis Indicator Data'!C60</f>
        <v>MMR001</v>
      </c>
      <c r="D63" s="149" t="str">
        <f>'Crisis Indicator Data'!D60</f>
        <v>Myanmar</v>
      </c>
      <c r="E63" s="149" t="str">
        <f>'Crisis Indicator Data'!E60</f>
        <v>MMR</v>
      </c>
      <c r="F63" s="155">
        <f>IF('Crisis Indicator Data'!Q60="x","x",('Crisis Indicator Data'!Q60/1000000))</f>
        <v>23.106000000000002</v>
      </c>
      <c r="G63" s="155">
        <f>IF('Crisis Indicator Data'!R60="x","x",('Crisis Indicator Data'!R60/1000000))</f>
        <v>3.6190000000000002</v>
      </c>
      <c r="H63" s="155">
        <f>IF('Crisis Indicator Data'!S60="x","x",('Crisis Indicator Data'!S60/1000000))</f>
        <v>1.0469999999999999</v>
      </c>
      <c r="I63" s="155">
        <f>IF('Crisis Indicator Data'!T60="x","x",('Crisis Indicator Data'!T60/1000000))</f>
        <v>0.498</v>
      </c>
      <c r="J63" s="155">
        <f>IF('Crisis Indicator Data'!U60="x","x",('Crisis Indicator Data'!U60/1000000))</f>
        <v>0.15</v>
      </c>
      <c r="K63" s="240">
        <f t="shared" si="3"/>
        <v>3.7</v>
      </c>
      <c r="L63" s="143">
        <f>IF(F63="x","x",(F63*1000000/VLOOKUP($C63,'Crisis Indicator Data'!$C$3:$H$198,5,FALSE)))</f>
        <v>0.81301900070372979</v>
      </c>
      <c r="M63" s="143">
        <f>IF(G63="x","x",(G63*1000000/VLOOKUP($C63,'Crisis Indicator Data'!$C$3:$H$198,5,FALSE)))</f>
        <v>0.1273399014778325</v>
      </c>
      <c r="N63" s="143">
        <f>IF(H63="x","x",(H63*1000000/VLOOKUP($C63,'Crisis Indicator Data'!$C$3:$H$198,5,FALSE)))</f>
        <v>3.6840253342716393E-2</v>
      </c>
      <c r="O63" s="143">
        <f>IF(I63="x","x",(I63*1000000/VLOOKUP($C63,'Crisis Indicator Data'!$C$3:$H$198,5,FALSE)))</f>
        <v>1.7522871217452499E-2</v>
      </c>
      <c r="P63" s="143">
        <f>IF(J63="x","x",(J63*1000000/VLOOKUP($C63,'Crisis Indicator Data'!$C$3:$H$198,5,FALSE)))</f>
        <v>5.2779732582688248E-3</v>
      </c>
      <c r="Q63" s="234">
        <f t="shared" si="4"/>
        <v>3</v>
      </c>
      <c r="R63" s="234">
        <f t="shared" si="5"/>
        <v>3.35</v>
      </c>
    </row>
    <row r="64" spans="1:18" x14ac:dyDescent="0.35">
      <c r="A64" s="148" t="str">
        <f>'Crisis Indicator Data'!A61</f>
        <v>Rakhine Conflict</v>
      </c>
      <c r="B64" s="149" t="str">
        <f>'Crisis Indicator Data'!B61</f>
        <v>Conflict</v>
      </c>
      <c r="C64" s="149" t="str">
        <f>'Crisis Indicator Data'!C61</f>
        <v>MMR002</v>
      </c>
      <c r="D64" s="149" t="str">
        <f>'Crisis Indicator Data'!D61</f>
        <v>Myanmar</v>
      </c>
      <c r="E64" s="149" t="str">
        <f>'Crisis Indicator Data'!E61</f>
        <v>MMR</v>
      </c>
      <c r="F64" s="155">
        <f>IF('Crisis Indicator Data'!Q61="x","x",('Crisis Indicator Data'!Q61/1000000))</f>
        <v>2.3180000000000001</v>
      </c>
      <c r="G64" s="155">
        <f>IF('Crisis Indicator Data'!R61="x","x",('Crisis Indicator Data'!R61/1000000))</f>
        <v>0.72899999999999998</v>
      </c>
      <c r="H64" s="155">
        <f>IF('Crisis Indicator Data'!S61="x","x",('Crisis Indicator Data'!S61/1000000))</f>
        <v>0.247</v>
      </c>
      <c r="I64" s="155">
        <f>IF('Crisis Indicator Data'!T61="x","x",('Crisis Indicator Data'!T61/1000000))</f>
        <v>0.437</v>
      </c>
      <c r="J64" s="155">
        <f>IF('Crisis Indicator Data'!U61="x","x",('Crisis Indicator Data'!U61/1000000))</f>
        <v>0.15</v>
      </c>
      <c r="K64" s="240">
        <f t="shared" si="3"/>
        <v>3.2</v>
      </c>
      <c r="L64" s="143">
        <f>IF(F64="x","x",(F64*1000000/VLOOKUP($C64,'Crisis Indicator Data'!$C$3:$H$198,5,FALSE)))</f>
        <v>0.59711488923235445</v>
      </c>
      <c r="M64" s="143">
        <f>IF(G64="x","x",(G64*1000000/VLOOKUP($C64,'Crisis Indicator Data'!$C$3:$H$198,5,FALSE)))</f>
        <v>0.18778979907264295</v>
      </c>
      <c r="N64" s="143">
        <f>IF(H64="x","x",(H64*1000000/VLOOKUP($C64,'Crisis Indicator Data'!$C$3:$H$198,5,FALSE)))</f>
        <v>6.3626996393611537E-2</v>
      </c>
      <c r="O64" s="143">
        <f>IF(I64="x","x",(I64*1000000/VLOOKUP($C64,'Crisis Indicator Data'!$C$3:$H$198,5,FALSE)))</f>
        <v>0.11257083977331273</v>
      </c>
      <c r="P64" s="143">
        <f>IF(J64="x","x",(J64*1000000/VLOOKUP($C64,'Crisis Indicator Data'!$C$3:$H$198,5,FALSE)))</f>
        <v>3.8639876352395672E-2</v>
      </c>
      <c r="Q64" s="234">
        <f t="shared" si="4"/>
        <v>4</v>
      </c>
      <c r="R64" s="234">
        <f t="shared" si="5"/>
        <v>3.6</v>
      </c>
    </row>
    <row r="65" spans="1:18" x14ac:dyDescent="0.35">
      <c r="A65" s="148" t="str">
        <f>'Crisis Indicator Data'!A62</f>
        <v>Kachin and Shan Conflict</v>
      </c>
      <c r="B65" s="149" t="str">
        <f>'Crisis Indicator Data'!B62</f>
        <v>Conflict</v>
      </c>
      <c r="C65" s="149" t="str">
        <f>'Crisis Indicator Data'!C62</f>
        <v>MMR003</v>
      </c>
      <c r="D65" s="149" t="str">
        <f>'Crisis Indicator Data'!D62</f>
        <v>Myanmar</v>
      </c>
      <c r="E65" s="149" t="str">
        <f>'Crisis Indicator Data'!E62</f>
        <v>MMR</v>
      </c>
      <c r="F65" s="155">
        <f>IF('Crisis Indicator Data'!Q62="x","x",('Crisis Indicator Data'!Q62/1000000))</f>
        <v>2.9529999999999998</v>
      </c>
      <c r="G65" s="155">
        <f>IF('Crisis Indicator Data'!R62="x","x",('Crisis Indicator Data'!R62/1000000))</f>
        <v>2.6989999999999998</v>
      </c>
      <c r="H65" s="155">
        <f>IF('Crisis Indicator Data'!S62="x","x",('Crisis Indicator Data'!S62/1000000))</f>
        <v>0.8</v>
      </c>
      <c r="I65" s="155">
        <f>IF('Crisis Indicator Data'!T62="x","x",('Crisis Indicator Data'!T62/1000000))</f>
        <v>6.0999999999999999E-2</v>
      </c>
      <c r="J65" s="155">
        <f>IF('Crisis Indicator Data'!U62="x","x",('Crisis Indicator Data'!U62/1000000))</f>
        <v>0</v>
      </c>
      <c r="K65" s="240">
        <f t="shared" si="3"/>
        <v>3.2</v>
      </c>
      <c r="L65" s="143">
        <f>IF(F65="x","x",(F65*1000000/VLOOKUP($C65,'Crisis Indicator Data'!$C$3:$H$198,5,FALSE)))</f>
        <v>0.45340089052663901</v>
      </c>
      <c r="M65" s="143">
        <f>IF(G65="x","x",(G65*1000000/VLOOKUP($C65,'Crisis Indicator Data'!$C$3:$H$198,5,FALSE)))</f>
        <v>0.41440196530016887</v>
      </c>
      <c r="N65" s="143">
        <f>IF(H65="x","x",(H65*1000000/VLOOKUP($C65,'Crisis Indicator Data'!$C$3:$H$198,5,FALSE)))</f>
        <v>0.12283126055581145</v>
      </c>
      <c r="O65" s="143">
        <f>IF(I65="x","x",(I65*1000000/VLOOKUP($C65,'Crisis Indicator Data'!$C$3:$H$198,5,FALSE)))</f>
        <v>9.3658836173806225E-3</v>
      </c>
      <c r="P65" s="143">
        <f>IF(J65="x","x",(J65*1000000/VLOOKUP($C65,'Crisis Indicator Data'!$C$3:$H$198,5,FALSE)))</f>
        <v>0</v>
      </c>
      <c r="Q65" s="234">
        <f t="shared" si="4"/>
        <v>3</v>
      </c>
      <c r="R65" s="234">
        <f t="shared" si="5"/>
        <v>3.1</v>
      </c>
    </row>
    <row r="66" spans="1:18" x14ac:dyDescent="0.35">
      <c r="A66" s="148" t="str">
        <f>'Crisis Indicator Data'!A63</f>
        <v>Post-coup Violence in Myanmar</v>
      </c>
      <c r="B66" s="149" t="str">
        <f>'Crisis Indicator Data'!B63</f>
        <v>Conflict</v>
      </c>
      <c r="C66" s="149" t="str">
        <f>'Crisis Indicator Data'!C63</f>
        <v>MMR004</v>
      </c>
      <c r="D66" s="149" t="str">
        <f>'Crisis Indicator Data'!D63</f>
        <v>Myanmar</v>
      </c>
      <c r="E66" s="149" t="str">
        <f>'Crisis Indicator Data'!E63</f>
        <v>MMR</v>
      </c>
      <c r="F66" s="155">
        <f>IF('Crisis Indicator Data'!Q63="x","x",('Crisis Indicator Data'!Q63/1000000))</f>
        <v>17.835000000000001</v>
      </c>
      <c r="G66" s="155">
        <f>IF('Crisis Indicator Data'!R63="x","x",('Crisis Indicator Data'!R63/1000000))</f>
        <v>0.19</v>
      </c>
      <c r="H66" s="155">
        <f>IF('Crisis Indicator Data'!S63="x","x",('Crisis Indicator Data'!S63/1000000))</f>
        <v>0</v>
      </c>
      <c r="I66" s="155">
        <f>IF('Crisis Indicator Data'!T63="x","x",('Crisis Indicator Data'!T63/1000000))</f>
        <v>0</v>
      </c>
      <c r="J66" s="155">
        <f>IF('Crisis Indicator Data'!U63="x","x",('Crisis Indicator Data'!U63/1000000))</f>
        <v>0</v>
      </c>
      <c r="K66" s="240">
        <f t="shared" si="3"/>
        <v>0</v>
      </c>
      <c r="L66" s="143">
        <f>IF(F66="x","x",(F66*1000000/VLOOKUP($C66,'Crisis Indicator Data'!$C$3:$H$198,5,FALSE)))</f>
        <v>0.98945908460471566</v>
      </c>
      <c r="M66" s="143">
        <f>IF(G66="x","x",(G66*1000000/VLOOKUP($C66,'Crisis Indicator Data'!$C$3:$H$198,5,FALSE)))</f>
        <v>1.0540915395284327E-2</v>
      </c>
      <c r="N66" s="143">
        <f>IF(H66="x","x",(H66*1000000/VLOOKUP($C66,'Crisis Indicator Data'!$C$3:$H$198,5,FALSE)))</f>
        <v>0</v>
      </c>
      <c r="O66" s="143">
        <f>IF(I66="x","x",(I66*1000000/VLOOKUP($C66,'Crisis Indicator Data'!$C$3:$H$198,5,FALSE)))</f>
        <v>0</v>
      </c>
      <c r="P66" s="143">
        <f>IF(J66="x","x",(J66*1000000/VLOOKUP($C66,'Crisis Indicator Data'!$C$3:$H$198,5,FALSE)))</f>
        <v>0</v>
      </c>
      <c r="Q66" s="234">
        <f t="shared" si="4"/>
        <v>1</v>
      </c>
      <c r="R66" s="234">
        <f t="shared" si="5"/>
        <v>0.5</v>
      </c>
    </row>
    <row r="67" spans="1:18" x14ac:dyDescent="0.35">
      <c r="A67" s="148" t="str">
        <f>'Crisis Indicator Data'!A64</f>
        <v>Complex crisis in Mozambique</v>
      </c>
      <c r="B67" s="149" t="str">
        <f>'Crisis Indicator Data'!B64</f>
        <v>Complex crisis</v>
      </c>
      <c r="C67" s="149" t="str">
        <f>'Crisis Indicator Data'!C64</f>
        <v>MOZ001</v>
      </c>
      <c r="D67" s="149" t="str">
        <f>'Crisis Indicator Data'!D64</f>
        <v>Mozambique</v>
      </c>
      <c r="E67" s="149" t="str">
        <f>'Crisis Indicator Data'!E64</f>
        <v>MOZ</v>
      </c>
      <c r="F67" s="155">
        <f>IF('Crisis Indicator Data'!Q64="x","x",('Crisis Indicator Data'!Q64/1000000))</f>
        <v>15.339</v>
      </c>
      <c r="G67" s="155">
        <f>IF('Crisis Indicator Data'!R64="x","x",('Crisis Indicator Data'!R64/1000000))</f>
        <v>3.556</v>
      </c>
      <c r="H67" s="155">
        <f>IF('Crisis Indicator Data'!S64="x","x",('Crisis Indicator Data'!S64/1000000))</f>
        <v>2.3769999999999998</v>
      </c>
      <c r="I67" s="155">
        <f>IF('Crisis Indicator Data'!T64="x","x",('Crisis Indicator Data'!T64/1000000))</f>
        <v>0.184</v>
      </c>
      <c r="J67" s="155">
        <f>IF('Crisis Indicator Data'!U64="x","x",('Crisis Indicator Data'!U64/1000000))</f>
        <v>0</v>
      </c>
      <c r="K67" s="240">
        <f t="shared" si="3"/>
        <v>4</v>
      </c>
      <c r="L67" s="143">
        <f>IF(F67="x","x",(F67*1000000/VLOOKUP($C67,'Crisis Indicator Data'!$C$3:$H$198,5,FALSE)))</f>
        <v>0.71490492170022368</v>
      </c>
      <c r="M67" s="143">
        <f>IF(G67="x","x",(G67*1000000/VLOOKUP($C67,'Crisis Indicator Data'!$C$3:$H$198,5,FALSE)))</f>
        <v>0.1657345264727815</v>
      </c>
      <c r="N67" s="143">
        <f>IF(H67="x","x",(H67*1000000/VLOOKUP($C67,'Crisis Indicator Data'!$C$3:$H$198,5,FALSE)))</f>
        <v>0.1107848620432513</v>
      </c>
      <c r="O67" s="143">
        <f>IF(I67="x","x",(I67*1000000/VLOOKUP($C67,'Crisis Indicator Data'!$C$3:$H$198,5,FALSE)))</f>
        <v>8.5756897837434756E-3</v>
      </c>
      <c r="P67" s="143">
        <f>IF(J67="x","x",(J67*1000000/VLOOKUP($C67,'Crisis Indicator Data'!$C$3:$H$198,5,FALSE)))</f>
        <v>0</v>
      </c>
      <c r="Q67" s="234">
        <f t="shared" si="4"/>
        <v>3</v>
      </c>
      <c r="R67" s="234">
        <f t="shared" si="5"/>
        <v>3.5</v>
      </c>
    </row>
    <row r="68" spans="1:18" x14ac:dyDescent="0.35">
      <c r="A68" s="148" t="str">
        <f>'Crisis Indicator Data'!A65</f>
        <v>Cabo Delgado Islamist Insurgency</v>
      </c>
      <c r="B68" s="149" t="str">
        <f>'Crisis Indicator Data'!B65</f>
        <v>Other type of violence</v>
      </c>
      <c r="C68" s="149" t="str">
        <f>'Crisis Indicator Data'!C65</f>
        <v>MOZ004</v>
      </c>
      <c r="D68" s="149" t="str">
        <f>'Crisis Indicator Data'!D65</f>
        <v>Mozambique</v>
      </c>
      <c r="E68" s="149" t="str">
        <f>'Crisis Indicator Data'!E65</f>
        <v>MOZ</v>
      </c>
      <c r="F68" s="155">
        <f>IF('Crisis Indicator Data'!Q65="x","x",('Crisis Indicator Data'!Q65/1000000))</f>
        <v>1.885</v>
      </c>
      <c r="G68" s="155">
        <f>IF('Crisis Indicator Data'!R65="x","x",('Crisis Indicator Data'!R65/1000000))</f>
        <v>1.48</v>
      </c>
      <c r="H68" s="155">
        <f>IF('Crisis Indicator Data'!S65="x","x",('Crisis Indicator Data'!S65/1000000))</f>
        <v>1.4359999999999999</v>
      </c>
      <c r="I68" s="155">
        <f>IF('Crisis Indicator Data'!T65="x","x",('Crisis Indicator Data'!T65/1000000))</f>
        <v>0.14099999999999999</v>
      </c>
      <c r="J68" s="155">
        <f>IF('Crisis Indicator Data'!U65="x","x",('Crisis Indicator Data'!U65/1000000))</f>
        <v>0</v>
      </c>
      <c r="K68" s="240">
        <f t="shared" si="3"/>
        <v>3.7</v>
      </c>
      <c r="L68" s="143">
        <f>IF(F68="x","x",(F68*1000000/VLOOKUP($C68,'Crisis Indicator Data'!$C$3:$H$198,5,FALSE)))</f>
        <v>0.3815017202995345</v>
      </c>
      <c r="M68" s="143">
        <f>IF(G68="x","x",(G68*1000000/VLOOKUP($C68,'Crisis Indicator Data'!$C$3:$H$198,5,FALSE)))</f>
        <v>0.29953450718478042</v>
      </c>
      <c r="N68" s="143">
        <f>IF(H68="x","x",(H68*1000000/VLOOKUP($C68,'Crisis Indicator Data'!$C$3:$H$198,5,FALSE)))</f>
        <v>0.29062942724144908</v>
      </c>
      <c r="O68" s="143">
        <f>IF(I68="x","x",(I68*1000000/VLOOKUP($C68,'Crisis Indicator Data'!$C$3:$H$198,5,FALSE)))</f>
        <v>2.853673345476624E-2</v>
      </c>
      <c r="P68" s="143">
        <f>IF(J68="x","x",(J68*1000000/VLOOKUP($C68,'Crisis Indicator Data'!$C$3:$H$198,5,FALSE)))</f>
        <v>0</v>
      </c>
      <c r="Q68" s="234">
        <f t="shared" si="4"/>
        <v>3</v>
      </c>
      <c r="R68" s="234">
        <f t="shared" si="5"/>
        <v>3.35</v>
      </c>
    </row>
    <row r="69" spans="1:18" x14ac:dyDescent="0.35">
      <c r="A69" s="148" t="str">
        <f>'Crisis Indicator Data'!A66</f>
        <v>Food Security Crisis in Mozambique</v>
      </c>
      <c r="B69" s="149" t="str">
        <f>'Crisis Indicator Data'!B66</f>
        <v>Food Security</v>
      </c>
      <c r="C69" s="149" t="str">
        <f>'Crisis Indicator Data'!C66</f>
        <v>MOZ006</v>
      </c>
      <c r="D69" s="149" t="str">
        <f>'Crisis Indicator Data'!D66</f>
        <v>Mozambique</v>
      </c>
      <c r="E69" s="149" t="str">
        <f>'Crisis Indicator Data'!E66</f>
        <v>MOZ</v>
      </c>
      <c r="F69" s="155">
        <f>IF('Crisis Indicator Data'!Q66="x","x",('Crisis Indicator Data'!Q66/1000000))</f>
        <v>6.8220000000000001</v>
      </c>
      <c r="G69" s="155">
        <f>IF('Crisis Indicator Data'!R66="x","x",('Crisis Indicator Data'!R66/1000000))</f>
        <v>8.407</v>
      </c>
      <c r="H69" s="155">
        <f>IF('Crisis Indicator Data'!S66="x","x",('Crisis Indicator Data'!S66/1000000))</f>
        <v>2.649</v>
      </c>
      <c r="I69" s="155">
        <f>IF('Crisis Indicator Data'!T66="x","x",('Crisis Indicator Data'!T66/1000000))</f>
        <v>0.26500000000000001</v>
      </c>
      <c r="J69" s="155">
        <f>IF('Crisis Indicator Data'!U66="x","x",('Crisis Indicator Data'!U66/1000000))</f>
        <v>0</v>
      </c>
      <c r="K69" s="240">
        <f t="shared" si="3"/>
        <v>4.0999999999999996</v>
      </c>
      <c r="L69" s="143">
        <f>IF(F69="x","x",(F69*1000000/VLOOKUP($C69,'Crisis Indicator Data'!$C$3:$H$198,5,FALSE)))</f>
        <v>0.37601278730088739</v>
      </c>
      <c r="M69" s="143">
        <f>IF(G69="x","x",(G69*1000000/VLOOKUP($C69,'Crisis Indicator Data'!$C$3:$H$198,5,FALSE)))</f>
        <v>0.4633743041393375</v>
      </c>
      <c r="N69" s="143">
        <f>IF(H69="x","x",(H69*1000000/VLOOKUP($C69,'Crisis Indicator Data'!$C$3:$H$198,5,FALSE)))</f>
        <v>0.14600672435650114</v>
      </c>
      <c r="O69" s="143">
        <f>IF(I69="x","x",(I69*1000000/VLOOKUP($C69,'Crisis Indicator Data'!$C$3:$H$198,5,FALSE)))</f>
        <v>1.4606184203273989E-2</v>
      </c>
      <c r="P69" s="143">
        <f>IF(J69="x","x",(J69*1000000/VLOOKUP($C69,'Crisis Indicator Data'!$C$3:$H$198,5,FALSE)))</f>
        <v>0</v>
      </c>
      <c r="Q69" s="234">
        <f t="shared" si="4"/>
        <v>3</v>
      </c>
      <c r="R69" s="234">
        <f t="shared" si="5"/>
        <v>3.55</v>
      </c>
    </row>
    <row r="70" spans="1:18" x14ac:dyDescent="0.35">
      <c r="A70" s="148" t="str">
        <f>'Crisis Indicator Data'!A67</f>
        <v>Tropical Cyclone Eloise in Mozambique</v>
      </c>
      <c r="B70" s="149" t="str">
        <f>'Crisis Indicator Data'!B67</f>
        <v>Tropical cyclone</v>
      </c>
      <c r="C70" s="149" t="str">
        <f>'Crisis Indicator Data'!C67</f>
        <v>MOZ007</v>
      </c>
      <c r="D70" s="149" t="str">
        <f>'Crisis Indicator Data'!D67</f>
        <v>Mozambique</v>
      </c>
      <c r="E70" s="149" t="str">
        <f>'Crisis Indicator Data'!E67</f>
        <v>MOZ</v>
      </c>
      <c r="F70" s="155">
        <f>IF('Crisis Indicator Data'!Q67="x","x",('Crisis Indicator Data'!Q67/1000000))</f>
        <v>11.746</v>
      </c>
      <c r="G70" s="155">
        <f>IF('Crisis Indicator Data'!R67="x","x",('Crisis Indicator Data'!R67/1000000))</f>
        <v>0.18099999999999999</v>
      </c>
      <c r="H70" s="155">
        <f>IF('Crisis Indicator Data'!S67="x","x",('Crisis Indicator Data'!S67/1000000))</f>
        <v>0.217</v>
      </c>
      <c r="I70" s="155">
        <f>IF('Crisis Indicator Data'!T67="x","x",('Crisis Indicator Data'!T67/1000000))</f>
        <v>4.2999999999999997E-2</v>
      </c>
      <c r="J70" s="155">
        <f>IF('Crisis Indicator Data'!U67="x","x",('Crisis Indicator Data'!U67/1000000))</f>
        <v>0</v>
      </c>
      <c r="K70" s="240">
        <f t="shared" ref="K70:K101" si="6">IF(H70="x","x",IF(SUM(H70:J70)=0,0,IF(LOG(SUM(H70:J70)*1000000)&lt;$K$4,0,IF(LOG(SUM(H70:J70)*1000000)&gt;$K$3,5,ROUND(5-(K$3-LOG(SUM(H70:J70)*1000000))/(K$3-K$4)*5,1)))))</f>
        <v>2.4</v>
      </c>
      <c r="L70" s="143">
        <f>IF(F70="x","x",(F70*1000000/VLOOKUP($C70,'Crisis Indicator Data'!$C$3:$H$198,5,FALSE)))</f>
        <v>0.96381390005743828</v>
      </c>
      <c r="M70" s="143">
        <f>IF(G70="x","x",(G70*1000000/VLOOKUP($C70,'Crisis Indicator Data'!$C$3:$H$198,5,FALSE)))</f>
        <v>1.4851891359645524E-2</v>
      </c>
      <c r="N70" s="143">
        <f>IF(H70="x","x",(H70*1000000/VLOOKUP($C70,'Crisis Indicator Data'!$C$3:$H$198,5,FALSE)))</f>
        <v>1.7805858701895463E-2</v>
      </c>
      <c r="O70" s="143">
        <f>IF(I70="x","x",(I70*1000000/VLOOKUP($C70,'Crisis Indicator Data'!$C$3:$H$198,5,FALSE)))</f>
        <v>3.5283498810207599E-3</v>
      </c>
      <c r="P70" s="143">
        <f>IF(J70="x","x",(J70*1000000/VLOOKUP($C70,'Crisis Indicator Data'!$C$3:$H$198,5,FALSE)))</f>
        <v>0</v>
      </c>
      <c r="Q70" s="234">
        <f t="shared" ref="Q70:Q101" si="7">IF(N70="x","x",IF(OR(L70&gt;=$L$3,M70&gt;=$M$3,N70&gt;=$N$3,O70&gt;=$O$3,P70&gt;=$P$3),(IF(P70&gt;=$P$3,5,IF((O70+P70)&gt;=$O$3,4,IF((O70+P70+N70)&gt;=$N$3,3,IF((O70+P70+N70+M70)&gt;=$M$3,2,1)))))))</f>
        <v>1</v>
      </c>
      <c r="R70" s="234">
        <f t="shared" ref="R70:R101" si="8">IF(Q70="x","x",(AVERAGE(K70,Q70)))</f>
        <v>1.7</v>
      </c>
    </row>
    <row r="71" spans="1:18" x14ac:dyDescent="0.35">
      <c r="A71" s="148" t="str">
        <f>'Crisis Indicator Data'!A68</f>
        <v>Refugees from Mali in Mauritania</v>
      </c>
      <c r="B71" s="149" t="str">
        <f>'Crisis Indicator Data'!B68</f>
        <v>International displacement</v>
      </c>
      <c r="C71" s="149" t="str">
        <f>'Crisis Indicator Data'!C68</f>
        <v>MRT002</v>
      </c>
      <c r="D71" s="149" t="str">
        <f>'Crisis Indicator Data'!D68</f>
        <v>Mauritania</v>
      </c>
      <c r="E71" s="149" t="str">
        <f>'Crisis Indicator Data'!E68</f>
        <v>MRT</v>
      </c>
      <c r="F71" s="155">
        <f>IF('Crisis Indicator Data'!Q68="x","x",('Crisis Indicator Data'!Q68/1000000))</f>
        <v>1.0999999999999999E-2</v>
      </c>
      <c r="G71" s="155">
        <f>IF('Crisis Indicator Data'!R68="x","x",('Crisis Indicator Data'!R68/1000000))</f>
        <v>0</v>
      </c>
      <c r="H71" s="155">
        <f>IF('Crisis Indicator Data'!S68="x","x",('Crisis Indicator Data'!S68/1000000))</f>
        <v>6.3E-2</v>
      </c>
      <c r="I71" s="155">
        <f>IF('Crisis Indicator Data'!T68="x","x",('Crisis Indicator Data'!T68/1000000))</f>
        <v>0</v>
      </c>
      <c r="J71" s="155">
        <f>IF('Crisis Indicator Data'!U68="x","x",('Crisis Indicator Data'!U68/1000000))</f>
        <v>0</v>
      </c>
      <c r="K71" s="240">
        <f t="shared" si="6"/>
        <v>1.3</v>
      </c>
      <c r="L71" s="143">
        <f>IF(F71="x","x",(F71*1000000/VLOOKUP($C71,'Crisis Indicator Data'!$C$3:$H$198,5,FALSE)))</f>
        <v>0.15068493150684931</v>
      </c>
      <c r="M71" s="143">
        <f>IF(G71="x","x",(G71*1000000/VLOOKUP($C71,'Crisis Indicator Data'!$C$3:$H$198,5,FALSE)))</f>
        <v>0</v>
      </c>
      <c r="N71" s="143">
        <f>IF(H71="x","x",(H71*1000000/VLOOKUP($C71,'Crisis Indicator Data'!$C$3:$H$198,5,FALSE)))</f>
        <v>0.86301369863013699</v>
      </c>
      <c r="O71" s="143">
        <f>IF(I71="x","x",(I71*1000000/VLOOKUP($C71,'Crisis Indicator Data'!$C$3:$H$198,5,FALSE)))</f>
        <v>0</v>
      </c>
      <c r="P71" s="143">
        <f>IF(J71="x","x",(J71*1000000/VLOOKUP($C71,'Crisis Indicator Data'!$C$3:$H$198,5,FALSE)))</f>
        <v>0</v>
      </c>
      <c r="Q71" s="234">
        <f t="shared" si="7"/>
        <v>3</v>
      </c>
      <c r="R71" s="234">
        <f t="shared" si="8"/>
        <v>2.15</v>
      </c>
    </row>
    <row r="72" spans="1:18" x14ac:dyDescent="0.35">
      <c r="A72" s="148" t="str">
        <f>'Crisis Indicator Data'!A69</f>
        <v>Food Security in Mauritania</v>
      </c>
      <c r="B72" s="149" t="str">
        <f>'Crisis Indicator Data'!B69</f>
        <v>Drought</v>
      </c>
      <c r="C72" s="149" t="str">
        <f>'Crisis Indicator Data'!C69</f>
        <v>MRT003</v>
      </c>
      <c r="D72" s="149" t="str">
        <f>'Crisis Indicator Data'!D69</f>
        <v>Mauritania</v>
      </c>
      <c r="E72" s="149" t="str">
        <f>'Crisis Indicator Data'!E69</f>
        <v>MRT</v>
      </c>
      <c r="F72" s="155">
        <f>IF('Crisis Indicator Data'!Q69="x","x",('Crisis Indicator Data'!Q69/1000000))</f>
        <v>2.6339999999999999</v>
      </c>
      <c r="G72" s="155">
        <f>IF('Crisis Indicator Data'!R69="x","x",('Crisis Indicator Data'!R69/1000000))</f>
        <v>1.036</v>
      </c>
      <c r="H72" s="155">
        <f>IF('Crisis Indicator Data'!S69="x","x",('Crisis Indicator Data'!S69/1000000))</f>
        <v>0.45700000000000002</v>
      </c>
      <c r="I72" s="155">
        <f>IF('Crisis Indicator Data'!T69="x","x",('Crisis Indicator Data'!T69/1000000))</f>
        <v>0.02</v>
      </c>
      <c r="J72" s="155">
        <f>IF('Crisis Indicator Data'!U69="x","x",('Crisis Indicator Data'!U69/1000000))</f>
        <v>0</v>
      </c>
      <c r="K72" s="240">
        <f t="shared" si="6"/>
        <v>2.8</v>
      </c>
      <c r="L72" s="143">
        <f>IF(F72="x","x",(F72*1000000/VLOOKUP($C72,'Crisis Indicator Data'!$C$3:$H$198,5,FALSE)))</f>
        <v>0.63515794550277305</v>
      </c>
      <c r="M72" s="143">
        <f>IF(G72="x","x",(G72*1000000/VLOOKUP($C72,'Crisis Indicator Data'!$C$3:$H$198,5,FALSE)))</f>
        <v>0.24981914637087052</v>
      </c>
      <c r="N72" s="143">
        <f>IF(H72="x","x",(H72*1000000/VLOOKUP($C72,'Crisis Indicator Data'!$C$3:$H$198,5,FALSE)))</f>
        <v>0.1102001446829033</v>
      </c>
      <c r="O72" s="143">
        <f>IF(I72="x","x",(I72*1000000/VLOOKUP($C72,'Crisis Indicator Data'!$C$3:$H$198,5,FALSE)))</f>
        <v>4.8227634434530988E-3</v>
      </c>
      <c r="P72" s="143">
        <f>IF(J72="x","x",(J72*1000000/VLOOKUP($C72,'Crisis Indicator Data'!$C$3:$H$198,5,FALSE)))</f>
        <v>0</v>
      </c>
      <c r="Q72" s="234">
        <f t="shared" si="7"/>
        <v>3</v>
      </c>
      <c r="R72" s="234">
        <f t="shared" si="8"/>
        <v>2.9</v>
      </c>
    </row>
    <row r="73" spans="1:18" x14ac:dyDescent="0.35">
      <c r="A73" s="148" t="str">
        <f>'Crisis Indicator Data'!A70</f>
        <v>Complex crisis in Malawi</v>
      </c>
      <c r="B73" s="149" t="str">
        <f>'Crisis Indicator Data'!B70</f>
        <v>Complex crisis</v>
      </c>
      <c r="C73" s="149" t="str">
        <f>'Crisis Indicator Data'!C70</f>
        <v>MWI002</v>
      </c>
      <c r="D73" s="149" t="str">
        <f>'Crisis Indicator Data'!D70</f>
        <v>Malawi</v>
      </c>
      <c r="E73" s="149" t="str">
        <f>'Crisis Indicator Data'!E70</f>
        <v>MWI</v>
      </c>
      <c r="F73" s="155">
        <f>IF('Crisis Indicator Data'!Q70="x","x",('Crisis Indicator Data'!Q70/1000000))</f>
        <v>8.7690000000000001</v>
      </c>
      <c r="G73" s="155">
        <f>IF('Crisis Indicator Data'!R70="x","x",('Crisis Indicator Data'!R70/1000000))</f>
        <v>6.266</v>
      </c>
      <c r="H73" s="155">
        <f>IF('Crisis Indicator Data'!S70="x","x",('Crisis Indicator Data'!S70/1000000))</f>
        <v>2.5089999999999999</v>
      </c>
      <c r="I73" s="155">
        <f>IF('Crisis Indicator Data'!T70="x","x",('Crisis Indicator Data'!T70/1000000))</f>
        <v>0.13300000000000001</v>
      </c>
      <c r="J73" s="155">
        <f>IF('Crisis Indicator Data'!U70="x","x",('Crisis Indicator Data'!U70/1000000))</f>
        <v>0</v>
      </c>
      <c r="K73" s="240">
        <f t="shared" si="6"/>
        <v>4</v>
      </c>
      <c r="L73" s="143">
        <f>IF(F73="x","x",(F73*1000000/VLOOKUP($C73,'Crisis Indicator Data'!$C$3:$H$198,5,FALSE)))</f>
        <v>0.49606833738756578</v>
      </c>
      <c r="M73" s="143">
        <f>IF(G73="x","x",(G73*1000000/VLOOKUP($C73,'Crisis Indicator Data'!$C$3:$H$198,5,FALSE)))</f>
        <v>0.35447191265486228</v>
      </c>
      <c r="N73" s="143">
        <f>IF(H73="x","x",(H73*1000000/VLOOKUP($C73,'Crisis Indicator Data'!$C$3:$H$198,5,FALSE)))</f>
        <v>0.14193584884312949</v>
      </c>
      <c r="O73" s="143">
        <f>IF(I73="x","x",(I73*1000000/VLOOKUP($C73,'Crisis Indicator Data'!$C$3:$H$198,5,FALSE)))</f>
        <v>7.5239011144424958E-3</v>
      </c>
      <c r="P73" s="143">
        <f>IF(J73="x","x",(J73*1000000/VLOOKUP($C73,'Crisis Indicator Data'!$C$3:$H$198,5,FALSE)))</f>
        <v>0</v>
      </c>
      <c r="Q73" s="234">
        <f t="shared" si="7"/>
        <v>3</v>
      </c>
      <c r="R73" s="234">
        <f t="shared" si="8"/>
        <v>3.5</v>
      </c>
    </row>
    <row r="74" spans="1:18" x14ac:dyDescent="0.35">
      <c r="A74" s="148" t="str">
        <f>'Crisis Indicator Data'!A71</f>
        <v>International Refugees in Malaysia</v>
      </c>
      <c r="B74" s="149" t="str">
        <f>'Crisis Indicator Data'!B71</f>
        <v>International displacement</v>
      </c>
      <c r="C74" s="149" t="str">
        <f>'Crisis Indicator Data'!C71</f>
        <v>MYS001</v>
      </c>
      <c r="D74" s="149" t="str">
        <f>'Crisis Indicator Data'!D71</f>
        <v>Malaysia</v>
      </c>
      <c r="E74" s="149" t="str">
        <f>'Crisis Indicator Data'!E71</f>
        <v>MYS</v>
      </c>
      <c r="F74" s="155">
        <f>IF('Crisis Indicator Data'!Q71="x","x",('Crisis Indicator Data'!Q71/1000000))</f>
        <v>3.6360000000000001</v>
      </c>
      <c r="G74" s="155">
        <f>IF('Crisis Indicator Data'!R71="x","x",('Crisis Indicator Data'!R71/1000000))</f>
        <v>0</v>
      </c>
      <c r="H74" s="155">
        <f>IF('Crisis Indicator Data'!S71="x","x",('Crisis Indicator Data'!S71/1000000))</f>
        <v>0.18</v>
      </c>
      <c r="I74" s="155">
        <f>IF('Crisis Indicator Data'!T71="x","x",('Crisis Indicator Data'!T71/1000000))</f>
        <v>0</v>
      </c>
      <c r="J74" s="155">
        <f>IF('Crisis Indicator Data'!U71="x","x",('Crisis Indicator Data'!U71/1000000))</f>
        <v>0</v>
      </c>
      <c r="K74" s="240">
        <f t="shared" si="6"/>
        <v>2.1</v>
      </c>
      <c r="L74" s="143">
        <f>IF(F74="x","x",(F74*1000000/VLOOKUP($C74,'Crisis Indicator Data'!$C$3:$H$198,5,FALSE)))</f>
        <v>0.95307994757536041</v>
      </c>
      <c r="M74" s="143">
        <f>IF(G74="x","x",(G74*1000000/VLOOKUP($C74,'Crisis Indicator Data'!$C$3:$H$198,5,FALSE)))</f>
        <v>0</v>
      </c>
      <c r="N74" s="143">
        <f>IF(H74="x","x",(H74*1000000/VLOOKUP($C74,'Crisis Indicator Data'!$C$3:$H$198,5,FALSE)))</f>
        <v>4.7182175622542594E-2</v>
      </c>
      <c r="O74" s="143">
        <f>IF(I74="x","x",(I74*1000000/VLOOKUP($C74,'Crisis Indicator Data'!$C$3:$H$198,5,FALSE)))</f>
        <v>0</v>
      </c>
      <c r="P74" s="143">
        <f>IF(J74="x","x",(J74*1000000/VLOOKUP($C74,'Crisis Indicator Data'!$C$3:$H$198,5,FALSE)))</f>
        <v>0</v>
      </c>
      <c r="Q74" s="234">
        <f t="shared" si="7"/>
        <v>1</v>
      </c>
      <c r="R74" s="234">
        <f t="shared" si="8"/>
        <v>1.55</v>
      </c>
    </row>
    <row r="75" spans="1:18" x14ac:dyDescent="0.35">
      <c r="A75" s="148" t="str">
        <f>'Crisis Indicator Data'!A72</f>
        <v>Food Security Crisis in Namibia</v>
      </c>
      <c r="B75" s="149" t="str">
        <f>'Crisis Indicator Data'!B72</f>
        <v>Food Security</v>
      </c>
      <c r="C75" s="149" t="str">
        <f>'Crisis Indicator Data'!C72</f>
        <v>NAM002</v>
      </c>
      <c r="D75" s="149" t="str">
        <f>'Crisis Indicator Data'!D72</f>
        <v>Namibia</v>
      </c>
      <c r="E75" s="149" t="str">
        <f>'Crisis Indicator Data'!E72</f>
        <v>NAM</v>
      </c>
      <c r="F75" s="155">
        <f>IF('Crisis Indicator Data'!Q72="x","x",('Crisis Indicator Data'!Q72/1000000))</f>
        <v>1.165</v>
      </c>
      <c r="G75" s="155">
        <f>IF('Crisis Indicator Data'!R72="x","x",('Crisis Indicator Data'!R72/1000000))</f>
        <v>0.65100000000000002</v>
      </c>
      <c r="H75" s="155">
        <f>IF('Crisis Indicator Data'!S72="x","x",('Crisis Indicator Data'!S72/1000000))</f>
        <v>0.42599999999999999</v>
      </c>
      <c r="I75" s="155">
        <f>IF('Crisis Indicator Data'!T72="x","x",('Crisis Indicator Data'!T72/1000000))</f>
        <v>1.4E-2</v>
      </c>
      <c r="J75" s="155">
        <f>IF('Crisis Indicator Data'!U72="x","x",('Crisis Indicator Data'!U72/1000000))</f>
        <v>0</v>
      </c>
      <c r="K75" s="240">
        <f t="shared" si="6"/>
        <v>2.7</v>
      </c>
      <c r="L75" s="143">
        <f>IF(F75="x","x",(F75*1000000/VLOOKUP($C75,'Crisis Indicator Data'!$C$3:$H$198,5,FALSE)))</f>
        <v>0.51640070921985815</v>
      </c>
      <c r="M75" s="143">
        <f>IF(G75="x","x",(G75*1000000/VLOOKUP($C75,'Crisis Indicator Data'!$C$3:$H$198,5,FALSE)))</f>
        <v>0.28856382978723405</v>
      </c>
      <c r="N75" s="143">
        <f>IF(H75="x","x",(H75*1000000/VLOOKUP($C75,'Crisis Indicator Data'!$C$3:$H$198,5,FALSE)))</f>
        <v>0.18882978723404256</v>
      </c>
      <c r="O75" s="143">
        <f>IF(I75="x","x",(I75*1000000/VLOOKUP($C75,'Crisis Indicator Data'!$C$3:$H$198,5,FALSE)))</f>
        <v>6.2056737588652485E-3</v>
      </c>
      <c r="P75" s="143">
        <f>IF(J75="x","x",(J75*1000000/VLOOKUP($C75,'Crisis Indicator Data'!$C$3:$H$198,5,FALSE)))</f>
        <v>0</v>
      </c>
      <c r="Q75" s="234">
        <f t="shared" si="7"/>
        <v>3</v>
      </c>
      <c r="R75" s="234">
        <f t="shared" si="8"/>
        <v>2.85</v>
      </c>
    </row>
    <row r="76" spans="1:18" x14ac:dyDescent="0.35">
      <c r="A76" s="148" t="str">
        <f>'Crisis Indicator Data'!A73</f>
        <v>Multiple crises in Niger</v>
      </c>
      <c r="B76" s="149" t="str">
        <f>'Crisis Indicator Data'!B73</f>
        <v>Multiple crises country</v>
      </c>
      <c r="C76" s="149" t="str">
        <f>'Crisis Indicator Data'!C73</f>
        <v>NER001</v>
      </c>
      <c r="D76" s="149" t="str">
        <f>'Crisis Indicator Data'!D73</f>
        <v>Niger</v>
      </c>
      <c r="E76" s="149" t="str">
        <f>'Crisis Indicator Data'!E73</f>
        <v>NER</v>
      </c>
      <c r="F76" s="155">
        <f>IF('Crisis Indicator Data'!Q73="x","x",('Crisis Indicator Data'!Q73/1000000))</f>
        <v>19.917999999999999</v>
      </c>
      <c r="G76" s="155">
        <f>IF('Crisis Indicator Data'!R73="x","x",('Crisis Indicator Data'!R73/1000000))</f>
        <v>0.06</v>
      </c>
      <c r="H76" s="155">
        <f>IF('Crisis Indicator Data'!S73="x","x",('Crisis Indicator Data'!S73/1000000))</f>
        <v>3.6480000000000001</v>
      </c>
      <c r="I76" s="155">
        <f>IF('Crisis Indicator Data'!T73="x","x",('Crisis Indicator Data'!T73/1000000))</f>
        <v>0.17299999999999999</v>
      </c>
      <c r="J76" s="155">
        <f>IF('Crisis Indicator Data'!U73="x","x",('Crisis Indicator Data'!U73/1000000))</f>
        <v>0</v>
      </c>
      <c r="K76" s="240">
        <f t="shared" si="6"/>
        <v>4.3</v>
      </c>
      <c r="L76" s="143">
        <f>IF(F76="x","x",(F76*1000000/VLOOKUP($C76,'Crisis Indicator Data'!$C$3:$H$198,5,FALSE)))</f>
        <v>0.83689075630252097</v>
      </c>
      <c r="M76" s="143">
        <f>IF(G76="x","x",(G76*1000000/VLOOKUP($C76,'Crisis Indicator Data'!$C$3:$H$198,5,FALSE)))</f>
        <v>2.5210084033613447E-3</v>
      </c>
      <c r="N76" s="143">
        <f>IF(H76="x","x",(H76*1000000/VLOOKUP($C76,'Crisis Indicator Data'!$C$3:$H$198,5,FALSE)))</f>
        <v>0.15327731092436975</v>
      </c>
      <c r="O76" s="143">
        <f>IF(I76="x","x",(I76*1000000/VLOOKUP($C76,'Crisis Indicator Data'!$C$3:$H$198,5,FALSE)))</f>
        <v>7.2689075630252105E-3</v>
      </c>
      <c r="P76" s="143">
        <f>IF(J76="x","x",(J76*1000000/VLOOKUP($C76,'Crisis Indicator Data'!$C$3:$H$198,5,FALSE)))</f>
        <v>0</v>
      </c>
      <c r="Q76" s="234">
        <f t="shared" si="7"/>
        <v>3</v>
      </c>
      <c r="R76" s="234">
        <f t="shared" si="8"/>
        <v>3.65</v>
      </c>
    </row>
    <row r="77" spans="1:18" x14ac:dyDescent="0.35">
      <c r="A77" s="148" t="str">
        <f>'Crisis Indicator Data'!A74</f>
        <v>Boko Haram in Niger</v>
      </c>
      <c r="B77" s="149" t="str">
        <f>'Crisis Indicator Data'!B74</f>
        <v>Conflict</v>
      </c>
      <c r="C77" s="149" t="str">
        <f>'Crisis Indicator Data'!C74</f>
        <v>NER002</v>
      </c>
      <c r="D77" s="149" t="str">
        <f>'Crisis Indicator Data'!D74</f>
        <v>Niger</v>
      </c>
      <c r="E77" s="149" t="str">
        <f>'Crisis Indicator Data'!E74</f>
        <v>NER</v>
      </c>
      <c r="F77" s="155">
        <f>IF('Crisis Indicator Data'!Q74="x","x",('Crisis Indicator Data'!Q74/1000000))</f>
        <v>0.65600000000000003</v>
      </c>
      <c r="G77" s="155">
        <f>IF('Crisis Indicator Data'!R74="x","x",('Crisis Indicator Data'!R74/1000000))</f>
        <v>1E-3</v>
      </c>
      <c r="H77" s="155">
        <f>IF('Crisis Indicator Data'!S74="x","x",('Crisis Indicator Data'!S74/1000000))</f>
        <v>0.27200000000000002</v>
      </c>
      <c r="I77" s="155">
        <f>IF('Crisis Indicator Data'!T74="x","x",('Crisis Indicator Data'!T74/1000000))</f>
        <v>0.02</v>
      </c>
      <c r="J77" s="155">
        <f>IF('Crisis Indicator Data'!U74="x","x",('Crisis Indicator Data'!U74/1000000))</f>
        <v>0</v>
      </c>
      <c r="K77" s="240">
        <f t="shared" si="6"/>
        <v>2.4</v>
      </c>
      <c r="L77" s="143">
        <f>IF(F77="x","x",(F77*1000000/VLOOKUP($C77,'Crisis Indicator Data'!$C$3:$H$198,5,FALSE)))</f>
        <v>0.69125395152792413</v>
      </c>
      <c r="M77" s="143">
        <f>IF(G77="x","x",(G77*1000000/VLOOKUP($C77,'Crisis Indicator Data'!$C$3:$H$198,5,FALSE)))</f>
        <v>1.053740779768177E-3</v>
      </c>
      <c r="N77" s="143">
        <f>IF(H77="x","x",(H77*1000000/VLOOKUP($C77,'Crisis Indicator Data'!$C$3:$H$198,5,FALSE)))</f>
        <v>0.28661749209694415</v>
      </c>
      <c r="O77" s="143">
        <f>IF(I77="x","x",(I77*1000000/VLOOKUP($C77,'Crisis Indicator Data'!$C$3:$H$198,5,FALSE)))</f>
        <v>2.107481559536354E-2</v>
      </c>
      <c r="P77" s="143">
        <f>IF(J77="x","x",(J77*1000000/VLOOKUP($C77,'Crisis Indicator Data'!$C$3:$H$198,5,FALSE)))</f>
        <v>0</v>
      </c>
      <c r="Q77" s="234">
        <f t="shared" si="7"/>
        <v>3</v>
      </c>
      <c r="R77" s="234">
        <f t="shared" si="8"/>
        <v>2.7</v>
      </c>
    </row>
    <row r="78" spans="1:18" x14ac:dyDescent="0.35">
      <c r="A78" s="148" t="str">
        <f>'Crisis Indicator Data'!A75</f>
        <v>Mali/Burkina Faso conflict</v>
      </c>
      <c r="B78" s="149" t="str">
        <f>'Crisis Indicator Data'!B75</f>
        <v>Conflict</v>
      </c>
      <c r="C78" s="149" t="str">
        <f>'Crisis Indicator Data'!C75</f>
        <v>NER003</v>
      </c>
      <c r="D78" s="149" t="str">
        <f>'Crisis Indicator Data'!D75</f>
        <v>Niger</v>
      </c>
      <c r="E78" s="149" t="str">
        <f>'Crisis Indicator Data'!E75</f>
        <v>NER</v>
      </c>
      <c r="F78" s="155">
        <f>IF('Crisis Indicator Data'!Q75="x","x",('Crisis Indicator Data'!Q75/1000000))</f>
        <v>7.0439999999999996</v>
      </c>
      <c r="G78" s="155">
        <f>IF('Crisis Indicator Data'!R75="x","x",('Crisis Indicator Data'!R75/1000000))</f>
        <v>8.9999999999999993E-3</v>
      </c>
      <c r="H78" s="155">
        <f>IF('Crisis Indicator Data'!S75="x","x",('Crisis Indicator Data'!S75/1000000))</f>
        <v>1.31</v>
      </c>
      <c r="I78" s="155">
        <f>IF('Crisis Indicator Data'!T75="x","x",('Crisis Indicator Data'!T75/1000000))</f>
        <v>3.5999999999999997E-2</v>
      </c>
      <c r="J78" s="155">
        <f>IF('Crisis Indicator Data'!U75="x","x",('Crisis Indicator Data'!U75/1000000))</f>
        <v>0</v>
      </c>
      <c r="K78" s="240">
        <f t="shared" si="6"/>
        <v>3.5</v>
      </c>
      <c r="L78" s="143">
        <f>IF(F78="x","x",(F78*1000000/VLOOKUP($C78,'Crisis Indicator Data'!$C$3:$H$198,5,FALSE)))</f>
        <v>0.83857142857142852</v>
      </c>
      <c r="M78" s="143">
        <f>IF(G78="x","x",(G78*1000000/VLOOKUP($C78,'Crisis Indicator Data'!$C$3:$H$198,5,FALSE)))</f>
        <v>1.0714285714285715E-3</v>
      </c>
      <c r="N78" s="143">
        <f>IF(H78="x","x",(H78*1000000/VLOOKUP($C78,'Crisis Indicator Data'!$C$3:$H$198,5,FALSE)))</f>
        <v>0.15595238095238095</v>
      </c>
      <c r="O78" s="143">
        <f>IF(I78="x","x",(I78*1000000/VLOOKUP($C78,'Crisis Indicator Data'!$C$3:$H$198,5,FALSE)))</f>
        <v>4.2857142857142859E-3</v>
      </c>
      <c r="P78" s="143">
        <f>IF(J78="x","x",(J78*1000000/VLOOKUP($C78,'Crisis Indicator Data'!$C$3:$H$198,5,FALSE)))</f>
        <v>0</v>
      </c>
      <c r="Q78" s="234">
        <f t="shared" si="7"/>
        <v>3</v>
      </c>
      <c r="R78" s="234">
        <f t="shared" si="8"/>
        <v>3.25</v>
      </c>
    </row>
    <row r="79" spans="1:18" x14ac:dyDescent="0.35">
      <c r="A79" s="148" t="str">
        <f>'Crisis Indicator Data'!A76</f>
        <v>Nigerian Refugees</v>
      </c>
      <c r="B79" s="149" t="str">
        <f>'Crisis Indicator Data'!B76</f>
        <v>International displacement</v>
      </c>
      <c r="C79" s="149" t="str">
        <f>'Crisis Indicator Data'!C76</f>
        <v>NER004</v>
      </c>
      <c r="D79" s="149" t="str">
        <f>'Crisis Indicator Data'!D76</f>
        <v>Niger</v>
      </c>
      <c r="E79" s="149" t="str">
        <f>'Crisis Indicator Data'!E76</f>
        <v>NER</v>
      </c>
      <c r="F79" s="155">
        <f>IF('Crisis Indicator Data'!Q76="x","x",('Crisis Indicator Data'!Q76/1000000))</f>
        <v>0.624</v>
      </c>
      <c r="G79" s="155">
        <f>IF('Crisis Indicator Data'!R76="x","x",('Crisis Indicator Data'!R76/1000000))</f>
        <v>0</v>
      </c>
      <c r="H79" s="155">
        <f>IF('Crisis Indicator Data'!S76="x","x",('Crisis Indicator Data'!S76/1000000))</f>
        <v>0.66200000000000003</v>
      </c>
      <c r="I79" s="155">
        <f>IF('Crisis Indicator Data'!T76="x","x",('Crisis Indicator Data'!T76/1000000))</f>
        <v>4.2000000000000003E-2</v>
      </c>
      <c r="J79" s="155">
        <f>IF('Crisis Indicator Data'!U76="x","x",('Crisis Indicator Data'!U76/1000000))</f>
        <v>0</v>
      </c>
      <c r="K79" s="240">
        <f t="shared" si="6"/>
        <v>3.1</v>
      </c>
      <c r="L79" s="143">
        <f>IF(F79="x","x",(F79*1000000/VLOOKUP($C79,'Crisis Indicator Data'!$C$3:$H$198,5,FALSE)))</f>
        <v>0.46987951807228917</v>
      </c>
      <c r="M79" s="143">
        <f>IF(G79="x","x",(G79*1000000/VLOOKUP($C79,'Crisis Indicator Data'!$C$3:$H$198,5,FALSE)))</f>
        <v>0</v>
      </c>
      <c r="N79" s="143">
        <f>IF(H79="x","x",(H79*1000000/VLOOKUP($C79,'Crisis Indicator Data'!$C$3:$H$198,5,FALSE)))</f>
        <v>0.49849397590361444</v>
      </c>
      <c r="O79" s="143">
        <f>IF(I79="x","x",(I79*1000000/VLOOKUP($C79,'Crisis Indicator Data'!$C$3:$H$198,5,FALSE)))</f>
        <v>3.1626506024096383E-2</v>
      </c>
      <c r="P79" s="143">
        <f>IF(J79="x","x",(J79*1000000/VLOOKUP($C79,'Crisis Indicator Data'!$C$3:$H$198,5,FALSE)))</f>
        <v>0</v>
      </c>
      <c r="Q79" s="234">
        <f t="shared" si="7"/>
        <v>3</v>
      </c>
      <c r="R79" s="234">
        <f t="shared" si="8"/>
        <v>3.05</v>
      </c>
    </row>
    <row r="80" spans="1:18" x14ac:dyDescent="0.35">
      <c r="A80" s="148" t="str">
        <f>'Crisis Indicator Data'!A77</f>
        <v>Complex crisis in Nigeria</v>
      </c>
      <c r="B80" s="149" t="str">
        <f>'Crisis Indicator Data'!B77</f>
        <v>Complex crisis</v>
      </c>
      <c r="C80" s="149" t="str">
        <f>'Crisis Indicator Data'!C77</f>
        <v>NGA001</v>
      </c>
      <c r="D80" s="149" t="str">
        <f>'Crisis Indicator Data'!D77</f>
        <v>Nigeria</v>
      </c>
      <c r="E80" s="149" t="str">
        <f>'Crisis Indicator Data'!E77</f>
        <v>NGA</v>
      </c>
      <c r="F80" s="155">
        <f>IF('Crisis Indicator Data'!Q77="x","x",('Crisis Indicator Data'!Q77/1000000))</f>
        <v>62.356000000000002</v>
      </c>
      <c r="G80" s="155">
        <f>IF('Crisis Indicator Data'!R77="x","x",('Crisis Indicator Data'!R77/1000000))</f>
        <v>0</v>
      </c>
      <c r="H80" s="155">
        <f>IF('Crisis Indicator Data'!S77="x","x",('Crisis Indicator Data'!S77/1000000))</f>
        <v>9.6769999999999996</v>
      </c>
      <c r="I80" s="155">
        <f>IF('Crisis Indicator Data'!T77="x","x",('Crisis Indicator Data'!T77/1000000))</f>
        <v>0</v>
      </c>
      <c r="J80" s="155">
        <f>IF('Crisis Indicator Data'!U77="x","x",('Crisis Indicator Data'!U77/1000000))</f>
        <v>0</v>
      </c>
      <c r="K80" s="240">
        <f t="shared" si="6"/>
        <v>5</v>
      </c>
      <c r="L80" s="143">
        <f>IF(F80="x","x",(F80*1000000/VLOOKUP($C80,'Crisis Indicator Data'!$C$3:$H$198,5,FALSE)))</f>
        <v>0.86565879527438816</v>
      </c>
      <c r="M80" s="143">
        <f>IF(G80="x","x",(G80*1000000/VLOOKUP($C80,'Crisis Indicator Data'!$C$3:$H$198,5,FALSE)))</f>
        <v>0</v>
      </c>
      <c r="N80" s="143">
        <f>IF(H80="x","x",(H80*1000000/VLOOKUP($C80,'Crisis Indicator Data'!$C$3:$H$198,5,FALSE)))</f>
        <v>0.13434120472561187</v>
      </c>
      <c r="O80" s="143">
        <f>IF(I80="x","x",(I80*1000000/VLOOKUP($C80,'Crisis Indicator Data'!$C$3:$H$198,5,FALSE)))</f>
        <v>0</v>
      </c>
      <c r="P80" s="143">
        <f>IF(J80="x","x",(J80*1000000/VLOOKUP($C80,'Crisis Indicator Data'!$C$3:$H$198,5,FALSE)))</f>
        <v>0</v>
      </c>
      <c r="Q80" s="234">
        <f t="shared" si="7"/>
        <v>3</v>
      </c>
      <c r="R80" s="234">
        <f t="shared" si="8"/>
        <v>4</v>
      </c>
    </row>
    <row r="81" spans="1:18" x14ac:dyDescent="0.35">
      <c r="A81" s="148" t="str">
        <f>'Crisis Indicator Data'!A78</f>
        <v>Middle belt conflict</v>
      </c>
      <c r="B81" s="149" t="str">
        <f>'Crisis Indicator Data'!B78</f>
        <v>Conflict</v>
      </c>
      <c r="C81" s="149" t="str">
        <f>'Crisis Indicator Data'!C78</f>
        <v>NGA003</v>
      </c>
      <c r="D81" s="149" t="str">
        <f>'Crisis Indicator Data'!D78</f>
        <v>Nigeria</v>
      </c>
      <c r="E81" s="149" t="str">
        <f>'Crisis Indicator Data'!E78</f>
        <v>NGA</v>
      </c>
      <c r="F81" s="155">
        <f>IF('Crisis Indicator Data'!Q78="x","x",('Crisis Indicator Data'!Q78/1000000))</f>
        <v>14.7</v>
      </c>
      <c r="G81" s="155">
        <f>IF('Crisis Indicator Data'!R78="x","x",('Crisis Indicator Data'!R78/1000000))</f>
        <v>0</v>
      </c>
      <c r="H81" s="155">
        <f>IF('Crisis Indicator Data'!S78="x","x",('Crisis Indicator Data'!S78/1000000))</f>
        <v>0.40100000000000002</v>
      </c>
      <c r="I81" s="155">
        <f>IF('Crisis Indicator Data'!T78="x","x",('Crisis Indicator Data'!T78/1000000))</f>
        <v>0</v>
      </c>
      <c r="J81" s="155">
        <f>IF('Crisis Indicator Data'!U78="x","x",('Crisis Indicator Data'!U78/1000000))</f>
        <v>0</v>
      </c>
      <c r="K81" s="240">
        <f t="shared" si="6"/>
        <v>2.7</v>
      </c>
      <c r="L81" s="143">
        <f>IF(F81="x","x",(F81*1000000/VLOOKUP($C81,'Crisis Indicator Data'!$C$3:$H$198,5,FALSE)))</f>
        <v>0.97350993377483441</v>
      </c>
      <c r="M81" s="143">
        <f>IF(G81="x","x",(G81*1000000/VLOOKUP($C81,'Crisis Indicator Data'!$C$3:$H$198,5,FALSE)))</f>
        <v>0</v>
      </c>
      <c r="N81" s="143">
        <f>IF(H81="x","x",(H81*1000000/VLOOKUP($C81,'Crisis Indicator Data'!$C$3:$H$198,5,FALSE)))</f>
        <v>2.6556291390728477E-2</v>
      </c>
      <c r="O81" s="143">
        <f>IF(I81="x","x",(I81*1000000/VLOOKUP($C81,'Crisis Indicator Data'!$C$3:$H$198,5,FALSE)))</f>
        <v>0</v>
      </c>
      <c r="P81" s="143">
        <f>IF(J81="x","x",(J81*1000000/VLOOKUP($C81,'Crisis Indicator Data'!$C$3:$H$198,5,FALSE)))</f>
        <v>0</v>
      </c>
      <c r="Q81" s="234">
        <f t="shared" si="7"/>
        <v>1</v>
      </c>
      <c r="R81" s="234">
        <f t="shared" si="8"/>
        <v>1.85</v>
      </c>
    </row>
    <row r="82" spans="1:18" x14ac:dyDescent="0.35">
      <c r="A82" s="148" t="str">
        <f>'Crisis Indicator Data'!A79</f>
        <v>Boko Haram crisis in Nigeria</v>
      </c>
      <c r="B82" s="149" t="str">
        <f>'Crisis Indicator Data'!B79</f>
        <v>Conflict</v>
      </c>
      <c r="C82" s="149" t="str">
        <f>'Crisis Indicator Data'!C79</f>
        <v>NGA004</v>
      </c>
      <c r="D82" s="149" t="str">
        <f>'Crisis Indicator Data'!D79</f>
        <v>Nigeria</v>
      </c>
      <c r="E82" s="149" t="str">
        <f>'Crisis Indicator Data'!E79</f>
        <v>NGA</v>
      </c>
      <c r="F82" s="155">
        <f>IF('Crisis Indicator Data'!Q79="x","x",('Crisis Indicator Data'!Q79/1000000))</f>
        <v>2.88</v>
      </c>
      <c r="G82" s="155">
        <f>IF('Crisis Indicator Data'!R79="x","x",('Crisis Indicator Data'!R79/1000000))</f>
        <v>2.5499999999999998</v>
      </c>
      <c r="H82" s="155">
        <f>IF('Crisis Indicator Data'!S79="x","x",('Crisis Indicator Data'!S79/1000000))</f>
        <v>3.65</v>
      </c>
      <c r="I82" s="155">
        <f>IF('Crisis Indicator Data'!T79="x","x",('Crisis Indicator Data'!T79/1000000))</f>
        <v>4.0199999999999996</v>
      </c>
      <c r="J82" s="155">
        <f>IF('Crisis Indicator Data'!U79="x","x",('Crisis Indicator Data'!U79/1000000))</f>
        <v>0</v>
      </c>
      <c r="K82" s="240">
        <f t="shared" si="6"/>
        <v>4.8</v>
      </c>
      <c r="L82" s="143">
        <f>IF(F82="x","x",(F82*1000000/VLOOKUP($C82,'Crisis Indicator Data'!$C$3:$H$198,5,FALSE)))</f>
        <v>0.2198473282442748</v>
      </c>
      <c r="M82" s="143">
        <f>IF(G82="x","x",(G82*1000000/VLOOKUP($C82,'Crisis Indicator Data'!$C$3:$H$198,5,FALSE)))</f>
        <v>0.19465648854961831</v>
      </c>
      <c r="N82" s="143">
        <f>IF(H82="x","x",(H82*1000000/VLOOKUP($C82,'Crisis Indicator Data'!$C$3:$H$198,5,FALSE)))</f>
        <v>0.2786259541984733</v>
      </c>
      <c r="O82" s="143">
        <f>IF(I82="x","x",(I82*1000000/VLOOKUP($C82,'Crisis Indicator Data'!$C$3:$H$198,5,FALSE)))</f>
        <v>0.30687022900763355</v>
      </c>
      <c r="P82" s="143">
        <f>IF(J82="x","x",(J82*1000000/VLOOKUP($C82,'Crisis Indicator Data'!$C$3:$H$198,5,FALSE)))</f>
        <v>0</v>
      </c>
      <c r="Q82" s="234">
        <f t="shared" si="7"/>
        <v>4</v>
      </c>
      <c r="R82" s="234">
        <f t="shared" si="8"/>
        <v>4.4000000000000004</v>
      </c>
    </row>
    <row r="83" spans="1:18" x14ac:dyDescent="0.35">
      <c r="A83" s="148" t="str">
        <f>'Crisis Indicator Data'!A80</f>
        <v>Northwest Banditry</v>
      </c>
      <c r="B83" s="149" t="str">
        <f>'Crisis Indicator Data'!B80</f>
        <v>Other type of violence</v>
      </c>
      <c r="C83" s="149" t="str">
        <f>'Crisis Indicator Data'!C80</f>
        <v>NGA007</v>
      </c>
      <c r="D83" s="149" t="str">
        <f>'Crisis Indicator Data'!D80</f>
        <v>Nigeria</v>
      </c>
      <c r="E83" s="149" t="str">
        <f>'Crisis Indicator Data'!E80</f>
        <v>NGA</v>
      </c>
      <c r="F83" s="155">
        <f>IF('Crisis Indicator Data'!Q80="x","x",('Crisis Indicator Data'!Q80/1000000))</f>
        <v>30.058</v>
      </c>
      <c r="G83" s="155">
        <f>IF('Crisis Indicator Data'!R80="x","x",('Crisis Indicator Data'!R80/1000000))</f>
        <v>0</v>
      </c>
      <c r="H83" s="155">
        <f>IF('Crisis Indicator Data'!S80="x","x",('Crisis Indicator Data'!S80/1000000))</f>
        <v>0.44600000000000001</v>
      </c>
      <c r="I83" s="155">
        <f>IF('Crisis Indicator Data'!T80="x","x",('Crisis Indicator Data'!T80/1000000))</f>
        <v>0</v>
      </c>
      <c r="J83" s="155">
        <f>IF('Crisis Indicator Data'!U80="x","x",('Crisis Indicator Data'!U80/1000000))</f>
        <v>0</v>
      </c>
      <c r="K83" s="240">
        <f t="shared" si="6"/>
        <v>2.7</v>
      </c>
      <c r="L83" s="143">
        <f>IF(F83="x","x",(F83*1000000/VLOOKUP($C83,'Crisis Indicator Data'!$C$3:$H$198,5,FALSE)))</f>
        <v>0.9895312088490914</v>
      </c>
      <c r="M83" s="143">
        <f>IF(G83="x","x",(G83*1000000/VLOOKUP($C83,'Crisis Indicator Data'!$C$3:$H$198,5,FALSE)))</f>
        <v>0</v>
      </c>
      <c r="N83" s="143">
        <f>IF(H83="x","x",(H83*1000000/VLOOKUP($C83,'Crisis Indicator Data'!$C$3:$H$198,5,FALSE)))</f>
        <v>1.4682644192783777E-2</v>
      </c>
      <c r="O83" s="143">
        <f>IF(I83="x","x",(I83*1000000/VLOOKUP($C83,'Crisis Indicator Data'!$C$3:$H$198,5,FALSE)))</f>
        <v>0</v>
      </c>
      <c r="P83" s="143">
        <f>IF(J83="x","x",(J83*1000000/VLOOKUP($C83,'Crisis Indicator Data'!$C$3:$H$198,5,FALSE)))</f>
        <v>0</v>
      </c>
      <c r="Q83" s="234">
        <f t="shared" si="7"/>
        <v>1</v>
      </c>
      <c r="R83" s="234">
        <f t="shared" si="8"/>
        <v>1.85</v>
      </c>
    </row>
    <row r="84" spans="1:18" x14ac:dyDescent="0.35">
      <c r="A84" s="148" t="str">
        <f>'Crisis Indicator Data'!A81</f>
        <v>Cameroonian Refugees in Nigeria</v>
      </c>
      <c r="B84" s="149" t="str">
        <f>'Crisis Indicator Data'!B81</f>
        <v>International displacement</v>
      </c>
      <c r="C84" s="149" t="str">
        <f>'Crisis Indicator Data'!C81</f>
        <v>NGA008</v>
      </c>
      <c r="D84" s="149" t="str">
        <f>'Crisis Indicator Data'!D81</f>
        <v>Nigeria</v>
      </c>
      <c r="E84" s="149" t="str">
        <f>'Crisis Indicator Data'!E81</f>
        <v>NGA</v>
      </c>
      <c r="F84" s="155">
        <f>IF('Crisis Indicator Data'!Q81="x","x",('Crisis Indicator Data'!Q81/1000000))</f>
        <v>12.608000000000001</v>
      </c>
      <c r="G84" s="155">
        <f>IF('Crisis Indicator Data'!R81="x","x",('Crisis Indicator Data'!R81/1000000))</f>
        <v>0</v>
      </c>
      <c r="H84" s="155">
        <f>IF('Crisis Indicator Data'!S81="x","x",('Crisis Indicator Data'!S81/1000000))</f>
        <v>6.7000000000000004E-2</v>
      </c>
      <c r="I84" s="155">
        <f>IF('Crisis Indicator Data'!T81="x","x",('Crisis Indicator Data'!T81/1000000))</f>
        <v>0</v>
      </c>
      <c r="J84" s="155">
        <f>IF('Crisis Indicator Data'!U81="x","x",('Crisis Indicator Data'!U81/1000000))</f>
        <v>0</v>
      </c>
      <c r="K84" s="240">
        <f t="shared" si="6"/>
        <v>1.4</v>
      </c>
      <c r="L84" s="143">
        <f>IF(F84="x","x",(F84*1000000/VLOOKUP($C84,'Crisis Indicator Data'!$C$3:$H$198,5,FALSE)))</f>
        <v>0.99471400394477316</v>
      </c>
      <c r="M84" s="143">
        <f>IF(G84="x","x",(G84*1000000/VLOOKUP($C84,'Crisis Indicator Data'!$C$3:$H$198,5,FALSE)))</f>
        <v>0</v>
      </c>
      <c r="N84" s="143">
        <f>IF(H84="x","x",(H84*1000000/VLOOKUP($C84,'Crisis Indicator Data'!$C$3:$H$198,5,FALSE)))</f>
        <v>5.2859960552268243E-3</v>
      </c>
      <c r="O84" s="143">
        <f>IF(I84="x","x",(I84*1000000/VLOOKUP($C84,'Crisis Indicator Data'!$C$3:$H$198,5,FALSE)))</f>
        <v>0</v>
      </c>
      <c r="P84" s="143">
        <f>IF(J84="x","x",(J84*1000000/VLOOKUP($C84,'Crisis Indicator Data'!$C$3:$H$198,5,FALSE)))</f>
        <v>0</v>
      </c>
      <c r="Q84" s="234">
        <f t="shared" si="7"/>
        <v>1</v>
      </c>
      <c r="R84" s="234">
        <f t="shared" si="8"/>
        <v>1.2</v>
      </c>
    </row>
    <row r="85" spans="1:18" x14ac:dyDescent="0.35">
      <c r="A85" s="148" t="str">
        <f>'Crisis Indicator Data'!A82</f>
        <v>Socioeconomic crisis in Nicaragua</v>
      </c>
      <c r="B85" s="149" t="str">
        <f>'Crisis Indicator Data'!B82</f>
        <v>Political and economic crisis</v>
      </c>
      <c r="C85" s="149" t="str">
        <f>'Crisis Indicator Data'!C82</f>
        <v>NIC001</v>
      </c>
      <c r="D85" s="149" t="str">
        <f>'Crisis Indicator Data'!D82</f>
        <v>Nicaragua</v>
      </c>
      <c r="E85" s="149" t="str">
        <f>'Crisis Indicator Data'!E82</f>
        <v>NIC</v>
      </c>
      <c r="F85" s="155" t="str">
        <f>IF('Crisis Indicator Data'!Q82="x","x",('Crisis Indicator Data'!Q82/1000000))</f>
        <v>x</v>
      </c>
      <c r="G85" s="155" t="str">
        <f>IF('Crisis Indicator Data'!R82="x","x",('Crisis Indicator Data'!R82/1000000))</f>
        <v>x</v>
      </c>
      <c r="H85" s="155" t="str">
        <f>IF('Crisis Indicator Data'!S82="x","x",('Crisis Indicator Data'!S82/1000000))</f>
        <v>x</v>
      </c>
      <c r="I85" s="155">
        <f>IF('Crisis Indicator Data'!T82="x","x",('Crisis Indicator Data'!T82/1000000))</f>
        <v>0</v>
      </c>
      <c r="J85" s="155">
        <f>IF('Crisis Indicator Data'!U82="x","x",('Crisis Indicator Data'!U82/1000000))</f>
        <v>0</v>
      </c>
      <c r="K85" s="240" t="str">
        <f t="shared" si="6"/>
        <v>x</v>
      </c>
      <c r="L85" s="143" t="str">
        <f>IF(F85="x","x",(F85*1000000/VLOOKUP($C85,'Crisis Indicator Data'!$C$3:$H$198,5,FALSE)))</f>
        <v>x</v>
      </c>
      <c r="M85" s="143" t="str">
        <f>IF(G85="x","x",(G85*1000000/VLOOKUP($C85,'Crisis Indicator Data'!$C$3:$H$198,5,FALSE)))</f>
        <v>x</v>
      </c>
      <c r="N85" s="143" t="str">
        <f>IF(H85="x","x",(H85*1000000/VLOOKUP($C85,'Crisis Indicator Data'!$C$3:$H$198,5,FALSE)))</f>
        <v>x</v>
      </c>
      <c r="O85" s="143">
        <f>IF(I85="x","x",(I85*1000000/VLOOKUP($C85,'Crisis Indicator Data'!$C$3:$H$198,5,FALSE)))</f>
        <v>0</v>
      </c>
      <c r="P85" s="143">
        <f>IF(J85="x","x",(J85*1000000/VLOOKUP($C85,'Crisis Indicator Data'!$C$3:$H$198,5,FALSE)))</f>
        <v>0</v>
      </c>
      <c r="Q85" s="234" t="str">
        <f t="shared" si="7"/>
        <v>x</v>
      </c>
      <c r="R85" s="234" t="str">
        <f t="shared" si="8"/>
        <v>x</v>
      </c>
    </row>
    <row r="86" spans="1:18" x14ac:dyDescent="0.35">
      <c r="A86" s="148" t="str">
        <f>'Crisis Indicator Data'!A83</f>
        <v>Hurricane Eta and Iota in Nicaragua</v>
      </c>
      <c r="B86" s="149" t="str">
        <f>'Crisis Indicator Data'!B83</f>
        <v>Tropical cyclone</v>
      </c>
      <c r="C86" s="149" t="str">
        <f>'Crisis Indicator Data'!C83</f>
        <v>NIC002</v>
      </c>
      <c r="D86" s="149" t="str">
        <f>'Crisis Indicator Data'!D83</f>
        <v>Nicaragua</v>
      </c>
      <c r="E86" s="149" t="str">
        <f>'Crisis Indicator Data'!E83</f>
        <v>NIC</v>
      </c>
      <c r="F86" s="155">
        <f>IF('Crisis Indicator Data'!Q83="x","x",('Crisis Indicator Data'!Q83/1000000))</f>
        <v>0.86099999999999999</v>
      </c>
      <c r="G86" s="155">
        <f>IF('Crisis Indicator Data'!R83="x","x",('Crisis Indicator Data'!R83/1000000))</f>
        <v>1.7270000000000001</v>
      </c>
      <c r="H86" s="155">
        <f>IF('Crisis Indicator Data'!S83="x","x",('Crisis Indicator Data'!S83/1000000))</f>
        <v>7.2999999999999995E-2</v>
      </c>
      <c r="I86" s="155">
        <f>IF('Crisis Indicator Data'!T83="x","x",('Crisis Indicator Data'!T83/1000000))</f>
        <v>0</v>
      </c>
      <c r="J86" s="155">
        <f>IF('Crisis Indicator Data'!U83="x","x",('Crisis Indicator Data'!U83/1000000))</f>
        <v>0</v>
      </c>
      <c r="K86" s="240">
        <f t="shared" si="6"/>
        <v>1.4</v>
      </c>
      <c r="L86" s="143">
        <f>IF(F86="x","x",(F86*1000000/VLOOKUP($C86,'Crisis Indicator Data'!$C$3:$H$198,5,FALSE)))</f>
        <v>0.32356257046223225</v>
      </c>
      <c r="M86" s="143">
        <f>IF(G86="x","x",(G86*1000000/VLOOKUP($C86,'Crisis Indicator Data'!$C$3:$H$198,5,FALSE)))</f>
        <v>0.64900413378429167</v>
      </c>
      <c r="N86" s="143">
        <f>IF(H86="x","x",(H86*1000000/VLOOKUP($C86,'Crisis Indicator Data'!$C$3:$H$198,5,FALSE)))</f>
        <v>2.7433295753476136E-2</v>
      </c>
      <c r="O86" s="143">
        <f>IF(I86="x","x",(I86*1000000/VLOOKUP($C86,'Crisis Indicator Data'!$C$3:$H$198,5,FALSE)))</f>
        <v>0</v>
      </c>
      <c r="P86" s="143">
        <f>IF(J86="x","x",(J86*1000000/VLOOKUP($C86,'Crisis Indicator Data'!$C$3:$H$198,5,FALSE)))</f>
        <v>0</v>
      </c>
      <c r="Q86" s="234">
        <f t="shared" si="7"/>
        <v>2</v>
      </c>
      <c r="R86" s="234">
        <f t="shared" si="8"/>
        <v>1.7</v>
      </c>
    </row>
    <row r="87" spans="1:18" x14ac:dyDescent="0.35">
      <c r="A87" s="148" t="str">
        <f>'Crisis Indicator Data'!A84</f>
        <v>Complex crisis in Pakistan</v>
      </c>
      <c r="B87" s="149" t="str">
        <f>'Crisis Indicator Data'!B84</f>
        <v>Complex crisis</v>
      </c>
      <c r="C87" s="149" t="str">
        <f>'Crisis Indicator Data'!C84</f>
        <v>PAK001</v>
      </c>
      <c r="D87" s="149" t="str">
        <f>'Crisis Indicator Data'!D84</f>
        <v>Pakistan</v>
      </c>
      <c r="E87" s="149" t="str">
        <f>'Crisis Indicator Data'!E84</f>
        <v>PAK</v>
      </c>
      <c r="F87" s="155">
        <f>IF('Crisis Indicator Data'!Q84="x","x",('Crisis Indicator Data'!Q84/1000000))</f>
        <v>80.430999999999997</v>
      </c>
      <c r="G87" s="155">
        <f>IF('Crisis Indicator Data'!R84="x","x",('Crisis Indicator Data'!R84/1000000))</f>
        <v>133.76900000000001</v>
      </c>
      <c r="H87" s="155">
        <f>IF('Crisis Indicator Data'!S84="x","x",('Crisis Indicator Data'!S84/1000000))</f>
        <v>10.443</v>
      </c>
      <c r="I87" s="155">
        <f>IF('Crisis Indicator Data'!T84="x","x",('Crisis Indicator Data'!T84/1000000))</f>
        <v>0.55700000000000005</v>
      </c>
      <c r="J87" s="155">
        <f>IF('Crisis Indicator Data'!U84="x","x",('Crisis Indicator Data'!U84/1000000))</f>
        <v>0</v>
      </c>
      <c r="K87" s="240">
        <f t="shared" si="6"/>
        <v>5</v>
      </c>
      <c r="L87" s="143">
        <f>IF(F87="x","x",(F87*1000000/VLOOKUP($C87,'Crisis Indicator Data'!$C$3:$H$198,5,FALSE)))</f>
        <v>0.35715364120781529</v>
      </c>
      <c r="M87" s="143">
        <f>IF(G87="x","x",(G87*1000000/VLOOKUP($C87,'Crisis Indicator Data'!$C$3:$H$198,5,FALSE)))</f>
        <v>0.59400088809946716</v>
      </c>
      <c r="N87" s="143">
        <f>IF(H87="x","x",(H87*1000000/VLOOKUP($C87,'Crisis Indicator Data'!$C$3:$H$198,5,FALSE)))</f>
        <v>4.6372113676731795E-2</v>
      </c>
      <c r="O87" s="143">
        <f>IF(I87="x","x",(I87*1000000/VLOOKUP($C87,'Crisis Indicator Data'!$C$3:$H$198,5,FALSE)))</f>
        <v>2.4733570159857902E-3</v>
      </c>
      <c r="P87" s="143">
        <f>IF(J87="x","x",(J87*1000000/VLOOKUP($C87,'Crisis Indicator Data'!$C$3:$H$198,5,FALSE)))</f>
        <v>0</v>
      </c>
      <c r="Q87" s="234">
        <f t="shared" si="7"/>
        <v>2</v>
      </c>
      <c r="R87" s="234">
        <f t="shared" si="8"/>
        <v>3.5</v>
      </c>
    </row>
    <row r="88" spans="1:18" x14ac:dyDescent="0.35">
      <c r="A88" s="148" t="str">
        <f>'Crisis Indicator Data'!A85</f>
        <v>Kashmir conflict in Pakistan</v>
      </c>
      <c r="B88" s="149" t="str">
        <f>'Crisis Indicator Data'!B85</f>
        <v>Conflict</v>
      </c>
      <c r="C88" s="149" t="str">
        <f>'Crisis Indicator Data'!C85</f>
        <v>PAK004</v>
      </c>
      <c r="D88" s="149" t="str">
        <f>'Crisis Indicator Data'!D85</f>
        <v>Pakistan</v>
      </c>
      <c r="E88" s="149" t="str">
        <f>'Crisis Indicator Data'!E85</f>
        <v>PAK</v>
      </c>
      <c r="F88" s="155" t="str">
        <f>IF('Crisis Indicator Data'!Q85="x","x",('Crisis Indicator Data'!Q85/1000000))</f>
        <v>x</v>
      </c>
      <c r="G88" s="155" t="str">
        <f>IF('Crisis Indicator Data'!R85="x","x",('Crisis Indicator Data'!R85/1000000))</f>
        <v>x</v>
      </c>
      <c r="H88" s="155" t="str">
        <f>IF('Crisis Indicator Data'!S85="x","x",('Crisis Indicator Data'!S85/1000000))</f>
        <v>x</v>
      </c>
      <c r="I88" s="155" t="str">
        <f>IF('Crisis Indicator Data'!T85="x","x",('Crisis Indicator Data'!T85/1000000))</f>
        <v>x</v>
      </c>
      <c r="J88" s="155" t="str">
        <f>IF('Crisis Indicator Data'!U85="x","x",('Crisis Indicator Data'!U85/1000000))</f>
        <v>x</v>
      </c>
      <c r="K88" s="240" t="str">
        <f t="shared" si="6"/>
        <v>x</v>
      </c>
      <c r="L88" s="143" t="str">
        <f>IF(F88="x","x",(F88*1000000/VLOOKUP($C88,'Crisis Indicator Data'!$C$3:$H$198,5,FALSE)))</f>
        <v>x</v>
      </c>
      <c r="M88" s="143" t="str">
        <f>IF(G88="x","x",(G88*1000000/VLOOKUP($C88,'Crisis Indicator Data'!$C$3:$H$198,5,FALSE)))</f>
        <v>x</v>
      </c>
      <c r="N88" s="143" t="str">
        <f>IF(H88="x","x",(H88*1000000/VLOOKUP($C88,'Crisis Indicator Data'!$C$3:$H$198,5,FALSE)))</f>
        <v>x</v>
      </c>
      <c r="O88" s="143" t="str">
        <f>IF(I88="x","x",(I88*1000000/VLOOKUP($C88,'Crisis Indicator Data'!$C$3:$H$198,5,FALSE)))</f>
        <v>x</v>
      </c>
      <c r="P88" s="143" t="str">
        <f>IF(J88="x","x",(J88*1000000/VLOOKUP($C88,'Crisis Indicator Data'!$C$3:$H$198,5,FALSE)))</f>
        <v>x</v>
      </c>
      <c r="Q88" s="234" t="str">
        <f t="shared" si="7"/>
        <v>x</v>
      </c>
      <c r="R88" s="234" t="str">
        <f t="shared" si="8"/>
        <v>x</v>
      </c>
    </row>
    <row r="89" spans="1:18" x14ac:dyDescent="0.35">
      <c r="A89" s="148" t="str">
        <f>'Crisis Indicator Data'!A86</f>
        <v>Venezuela displacement in Peru</v>
      </c>
      <c r="B89" s="149" t="str">
        <f>'Crisis Indicator Data'!B86</f>
        <v>International displacement</v>
      </c>
      <c r="C89" s="149" t="str">
        <f>'Crisis Indicator Data'!C86</f>
        <v>PER002</v>
      </c>
      <c r="D89" s="149" t="str">
        <f>'Crisis Indicator Data'!D86</f>
        <v>Peru</v>
      </c>
      <c r="E89" s="149" t="str">
        <f>'Crisis Indicator Data'!E86</f>
        <v>PER</v>
      </c>
      <c r="F89" s="155">
        <f>IF('Crisis Indicator Data'!Q86="x","x",('Crisis Indicator Data'!Q86/1000000))</f>
        <v>13.65</v>
      </c>
      <c r="G89" s="155">
        <f>IF('Crisis Indicator Data'!R86="x","x",('Crisis Indicator Data'!R86/1000000))</f>
        <v>5.8000000000000003E-2</v>
      </c>
      <c r="H89" s="155">
        <f>IF('Crisis Indicator Data'!S86="x","x",('Crisis Indicator Data'!S86/1000000))</f>
        <v>1.31</v>
      </c>
      <c r="I89" s="155">
        <f>IF('Crisis Indicator Data'!T86="x","x",('Crisis Indicator Data'!T86/1000000))</f>
        <v>0</v>
      </c>
      <c r="J89" s="155">
        <f>IF('Crisis Indicator Data'!U86="x","x",('Crisis Indicator Data'!U86/1000000))</f>
        <v>0</v>
      </c>
      <c r="K89" s="240">
        <f t="shared" si="6"/>
        <v>3.5</v>
      </c>
      <c r="L89" s="143">
        <f>IF(F89="x","x",(F89*1000000/VLOOKUP($C89,'Crisis Indicator Data'!$C$3:$H$198,5,FALSE)))</f>
        <v>0.8359872611464968</v>
      </c>
      <c r="M89" s="143">
        <f>IF(G89="x","x",(G89*1000000/VLOOKUP($C89,'Crisis Indicator Data'!$C$3:$H$198,5,FALSE)))</f>
        <v>3.5521803037726605E-3</v>
      </c>
      <c r="N89" s="143">
        <f>IF(H89="x","x",(H89*1000000/VLOOKUP($C89,'Crisis Indicator Data'!$C$3:$H$198,5,FALSE)))</f>
        <v>8.0230279274865257E-2</v>
      </c>
      <c r="O89" s="143">
        <f>IF(I89="x","x",(I89*1000000/VLOOKUP($C89,'Crisis Indicator Data'!$C$3:$H$198,5,FALSE)))</f>
        <v>0</v>
      </c>
      <c r="P89" s="143">
        <f>IF(J89="x","x",(J89*1000000/VLOOKUP($C89,'Crisis Indicator Data'!$C$3:$H$198,5,FALSE)))</f>
        <v>0</v>
      </c>
      <c r="Q89" s="234">
        <f t="shared" si="7"/>
        <v>3</v>
      </c>
      <c r="R89" s="234">
        <f t="shared" si="8"/>
        <v>3.25</v>
      </c>
    </row>
    <row r="90" spans="1:18" x14ac:dyDescent="0.35">
      <c r="A90" s="148" t="str">
        <f>'Crisis Indicator Data'!A87</f>
        <v>Mindanao conflict</v>
      </c>
      <c r="B90" s="149" t="str">
        <f>'Crisis Indicator Data'!B87</f>
        <v>Conflict</v>
      </c>
      <c r="C90" s="149" t="str">
        <f>'Crisis Indicator Data'!C87</f>
        <v>PHL003</v>
      </c>
      <c r="D90" s="149" t="str">
        <f>'Crisis Indicator Data'!D87</f>
        <v>Philippines</v>
      </c>
      <c r="E90" s="149" t="str">
        <f>'Crisis Indicator Data'!E87</f>
        <v>PHL</v>
      </c>
      <c r="F90" s="155">
        <f>IF('Crisis Indicator Data'!Q87="x","x",('Crisis Indicator Data'!Q87/1000000))</f>
        <v>23.905000000000001</v>
      </c>
      <c r="G90" s="155">
        <f>IF('Crisis Indicator Data'!R87="x","x",('Crisis Indicator Data'!R87/1000000))</f>
        <v>0</v>
      </c>
      <c r="H90" s="155">
        <f>IF('Crisis Indicator Data'!S87="x","x",('Crisis Indicator Data'!S87/1000000))</f>
        <v>0.26700000000000002</v>
      </c>
      <c r="I90" s="155">
        <f>IF('Crisis Indicator Data'!T87="x","x",('Crisis Indicator Data'!T87/1000000))</f>
        <v>0</v>
      </c>
      <c r="J90" s="155">
        <f>IF('Crisis Indicator Data'!U87="x","x",('Crisis Indicator Data'!U87/1000000))</f>
        <v>0</v>
      </c>
      <c r="K90" s="240">
        <f t="shared" si="6"/>
        <v>2.4</v>
      </c>
      <c r="L90" s="143">
        <f>IF(F90="x","x",(F90*1000000/VLOOKUP($C90,'Crisis Indicator Data'!$C$3:$H$198,5,FALSE)))</f>
        <v>0.99042923433874708</v>
      </c>
      <c r="M90" s="143">
        <f>IF(G90="x","x",(G90*1000000/VLOOKUP($C90,'Crisis Indicator Data'!$C$3:$H$198,5,FALSE)))</f>
        <v>0</v>
      </c>
      <c r="N90" s="143">
        <f>IF(H90="x","x",(H90*1000000/VLOOKUP($C90,'Crisis Indicator Data'!$C$3:$H$198,5,FALSE)))</f>
        <v>1.1062313556513093E-2</v>
      </c>
      <c r="O90" s="143">
        <f>IF(I90="x","x",(I90*1000000/VLOOKUP($C90,'Crisis Indicator Data'!$C$3:$H$198,5,FALSE)))</f>
        <v>0</v>
      </c>
      <c r="P90" s="143">
        <f>IF(J90="x","x",(J90*1000000/VLOOKUP($C90,'Crisis Indicator Data'!$C$3:$H$198,5,FALSE)))</f>
        <v>0</v>
      </c>
      <c r="Q90" s="234">
        <f t="shared" si="7"/>
        <v>1</v>
      </c>
      <c r="R90" s="234">
        <f t="shared" si="8"/>
        <v>1.7</v>
      </c>
    </row>
    <row r="91" spans="1:18" x14ac:dyDescent="0.35">
      <c r="A91" s="148" t="str">
        <f>'Crisis Indicator Data'!A88</f>
        <v>Complex crisis in DPRK</v>
      </c>
      <c r="B91" s="149" t="str">
        <f>'Crisis Indicator Data'!B88</f>
        <v>Complex crisis</v>
      </c>
      <c r="C91" s="149" t="str">
        <f>'Crisis Indicator Data'!C88</f>
        <v>PRK001</v>
      </c>
      <c r="D91" s="149" t="str">
        <f>'Crisis Indicator Data'!D88</f>
        <v>DPRK</v>
      </c>
      <c r="E91" s="149" t="str">
        <f>'Crisis Indicator Data'!E88</f>
        <v>PRK</v>
      </c>
      <c r="F91" s="155">
        <f>IF('Crisis Indicator Data'!Q88="x","x",('Crisis Indicator Data'!Q88/1000000))</f>
        <v>0</v>
      </c>
      <c r="G91" s="155">
        <f>IF('Crisis Indicator Data'!R88="x","x",('Crisis Indicator Data'!R88/1000000))</f>
        <v>15.12</v>
      </c>
      <c r="H91" s="155">
        <f>IF('Crisis Indicator Data'!S88="x","x",('Crisis Indicator Data'!S88/1000000))</f>
        <v>4.97</v>
      </c>
      <c r="I91" s="155">
        <f>IF('Crisis Indicator Data'!T88="x","x",('Crisis Indicator Data'!T88/1000000))</f>
        <v>5.4589999999999996</v>
      </c>
      <c r="J91" s="155">
        <f>IF('Crisis Indicator Data'!U88="x","x",('Crisis Indicator Data'!U88/1000000))</f>
        <v>0</v>
      </c>
      <c r="K91" s="240">
        <f t="shared" si="6"/>
        <v>5</v>
      </c>
      <c r="L91" s="143">
        <f>IF(F91="x","x",(F91*1000000/VLOOKUP($C91,'Crisis Indicator Data'!$C$3:$H$198,5,FALSE)))</f>
        <v>0</v>
      </c>
      <c r="M91" s="143">
        <f>IF(G91="x","x",(G91*1000000/VLOOKUP($C91,'Crisis Indicator Data'!$C$3:$H$198,5,FALSE)))</f>
        <v>0.58910621055092338</v>
      </c>
      <c r="N91" s="143">
        <f>IF(H91="x","x",(H91*1000000/VLOOKUP($C91,'Crisis Indicator Data'!$C$3:$H$198,5,FALSE)))</f>
        <v>0.19364139328294241</v>
      </c>
      <c r="O91" s="143">
        <f>IF(I91="x","x",(I91*1000000/VLOOKUP($C91,'Crisis Indicator Data'!$C$3:$H$198,5,FALSE)))</f>
        <v>0.21269383620353777</v>
      </c>
      <c r="P91" s="143">
        <f>IF(J91="x","x",(J91*1000000/VLOOKUP($C91,'Crisis Indicator Data'!$C$3:$H$198,5,FALSE)))</f>
        <v>0</v>
      </c>
      <c r="Q91" s="234">
        <f t="shared" si="7"/>
        <v>4</v>
      </c>
      <c r="R91" s="234">
        <f t="shared" si="8"/>
        <v>4.5</v>
      </c>
    </row>
    <row r="92" spans="1:18" x14ac:dyDescent="0.35">
      <c r="A92" s="148" t="str">
        <f>'Crisis Indicator Data'!A89</f>
        <v>Conflict in Palestine</v>
      </c>
      <c r="B92" s="149" t="str">
        <f>'Crisis Indicator Data'!B89</f>
        <v>Conflict</v>
      </c>
      <c r="C92" s="149" t="str">
        <f>'Crisis Indicator Data'!C89</f>
        <v>PSE002</v>
      </c>
      <c r="D92" s="149" t="str">
        <f>'Crisis Indicator Data'!D89</f>
        <v>Palestine</v>
      </c>
      <c r="E92" s="149" t="str">
        <f>'Crisis Indicator Data'!E89</f>
        <v>PSE</v>
      </c>
      <c r="F92" s="155">
        <f>IF('Crisis Indicator Data'!Q89="x","x",('Crisis Indicator Data'!Q89/1000000))</f>
        <v>0</v>
      </c>
      <c r="G92" s="155">
        <f>IF('Crisis Indicator Data'!R89="x","x",('Crisis Indicator Data'!R89/1000000))</f>
        <v>1.4</v>
      </c>
      <c r="H92" s="155">
        <f>IF('Crisis Indicator Data'!S89="x","x",('Crisis Indicator Data'!S89/1000000))</f>
        <v>0.95699999999999996</v>
      </c>
      <c r="I92" s="155">
        <f>IF('Crisis Indicator Data'!T89="x","x",('Crisis Indicator Data'!T89/1000000))</f>
        <v>1.4350000000000001</v>
      </c>
      <c r="J92" s="155">
        <f>IF('Crisis Indicator Data'!U89="x","x",('Crisis Indicator Data'!U89/1000000))</f>
        <v>1.4079999999999999</v>
      </c>
      <c r="K92" s="240">
        <f t="shared" si="6"/>
        <v>4.3</v>
      </c>
      <c r="L92" s="143">
        <f>IF(F92="x","x",(F92*1000000/VLOOKUP($C92,'Crisis Indicator Data'!$C$3:$H$198,5,FALSE)))</f>
        <v>0</v>
      </c>
      <c r="M92" s="143">
        <f>IF(G92="x","x",(G92*1000000/VLOOKUP($C92,'Crisis Indicator Data'!$C$3:$H$198,5,FALSE)))</f>
        <v>0.26923076923076922</v>
      </c>
      <c r="N92" s="143">
        <f>IF(H92="x","x",(H92*1000000/VLOOKUP($C92,'Crisis Indicator Data'!$C$3:$H$198,5,FALSE)))</f>
        <v>0.18403846153846154</v>
      </c>
      <c r="O92" s="143">
        <f>IF(I92="x","x",(I92*1000000/VLOOKUP($C92,'Crisis Indicator Data'!$C$3:$H$198,5,FALSE)))</f>
        <v>0.27596153846153848</v>
      </c>
      <c r="P92" s="143">
        <f>IF(J92="x","x",(J92*1000000/VLOOKUP($C92,'Crisis Indicator Data'!$C$3:$H$198,5,FALSE)))</f>
        <v>0.27076923076923076</v>
      </c>
      <c r="Q92" s="234">
        <f t="shared" si="7"/>
        <v>5</v>
      </c>
      <c r="R92" s="234">
        <f t="shared" si="8"/>
        <v>4.6500000000000004</v>
      </c>
    </row>
    <row r="93" spans="1:18" x14ac:dyDescent="0.35">
      <c r="A93" s="148" t="str">
        <f>'Crisis Indicator Data'!A90</f>
        <v>Regional Boko Haram Crisis</v>
      </c>
      <c r="B93" s="149" t="str">
        <f>'Crisis Indicator Data'!B90</f>
        <v>Regional crisis</v>
      </c>
      <c r="C93" s="149" t="str">
        <f>'Crisis Indicator Data'!C90</f>
        <v>REG001</v>
      </c>
      <c r="D93" s="149" t="str">
        <f>'Crisis Indicator Data'!D90</f>
        <v>Nigeria,Niger,Chad,Cameroon</v>
      </c>
      <c r="E93" s="149" t="str">
        <f>'Crisis Indicator Data'!E90</f>
        <v>NGA,NER,TCD,CMR</v>
      </c>
      <c r="F93" s="155">
        <f>IF('Crisis Indicator Data'!Q90="x","x",('Crisis Indicator Data'!Q90/1000000))</f>
        <v>6.0350000000000001</v>
      </c>
      <c r="G93" s="155">
        <f>IF('Crisis Indicator Data'!R90="x","x",('Crisis Indicator Data'!R90/1000000))</f>
        <v>4.2229999999999999</v>
      </c>
      <c r="H93" s="155">
        <f>IF('Crisis Indicator Data'!S90="x","x",('Crisis Indicator Data'!S90/1000000))</f>
        <v>4.6360000000000001</v>
      </c>
      <c r="I93" s="155">
        <f>IF('Crisis Indicator Data'!T90="x","x",('Crisis Indicator Data'!T90/1000000))</f>
        <v>4.2009999999999996</v>
      </c>
      <c r="J93" s="155">
        <f>IF('Crisis Indicator Data'!U90="x","x",('Crisis Indicator Data'!U90/1000000))</f>
        <v>0.122</v>
      </c>
      <c r="K93" s="240">
        <f t="shared" si="6"/>
        <v>4.9000000000000004</v>
      </c>
      <c r="L93" s="143">
        <f>IF(F93="x","x",(F93*1000000/VLOOKUP($C93,'Crisis Indicator Data'!$C$3:$H$198,5,FALSE)))</f>
        <v>0.31404485611697974</v>
      </c>
      <c r="M93" s="143">
        <f>IF(G93="x","x",(G93*1000000/VLOOKUP($C93,'Crisis Indicator Data'!$C$3:$H$198,5,FALSE)))</f>
        <v>0.21975334339387001</v>
      </c>
      <c r="N93" s="143">
        <f>IF(H93="x","x",(H93*1000000/VLOOKUP($C93,'Crisis Indicator Data'!$C$3:$H$198,5,FALSE)))</f>
        <v>0.24124473122755893</v>
      </c>
      <c r="O93" s="143">
        <f>IF(I93="x","x",(I93*1000000/VLOOKUP($C93,'Crisis Indicator Data'!$C$3:$H$198,5,FALSE)))</f>
        <v>0.21860852370297132</v>
      </c>
      <c r="P93" s="143">
        <f>IF(J93="x","x",(J93*1000000/VLOOKUP($C93,'Crisis Indicator Data'!$C$3:$H$198,5,FALSE)))</f>
        <v>6.348545558619972E-3</v>
      </c>
      <c r="Q93" s="234">
        <f t="shared" si="7"/>
        <v>4</v>
      </c>
      <c r="R93" s="234">
        <f t="shared" si="8"/>
        <v>4.45</v>
      </c>
    </row>
    <row r="94" spans="1:18" x14ac:dyDescent="0.35">
      <c r="A94" s="148" t="str">
        <f>'Crisis Indicator Data'!A91</f>
        <v>Venezuela Regional Crisis</v>
      </c>
      <c r="B94" s="149" t="str">
        <f>'Crisis Indicator Data'!B91</f>
        <v>Regional crisis</v>
      </c>
      <c r="C94" s="149" t="str">
        <f>'Crisis Indicator Data'!C91</f>
        <v>REG002</v>
      </c>
      <c r="D94" s="149" t="str">
        <f>'Crisis Indicator Data'!D91</f>
        <v>Venezuela,Brazil,Colombia,Ecuador,Peru,Trinidad and Tobago</v>
      </c>
      <c r="E94" s="149" t="str">
        <f>'Crisis Indicator Data'!E91</f>
        <v>VEN,BRA,COL,ECU,PER,TTO</v>
      </c>
      <c r="F94" s="155">
        <f>IF('Crisis Indicator Data'!Q91="x","x",('Crisis Indicator Data'!Q91/1000000))</f>
        <v>39.506</v>
      </c>
      <c r="G94" s="155">
        <f>IF('Crisis Indicator Data'!R91="x","x",('Crisis Indicator Data'!R91/1000000))</f>
        <v>13.009</v>
      </c>
      <c r="H94" s="155">
        <f>IF('Crisis Indicator Data'!S91="x","x",('Crisis Indicator Data'!S91/1000000))</f>
        <v>20.391999999999999</v>
      </c>
      <c r="I94" s="155">
        <f>IF('Crisis Indicator Data'!T91="x","x",('Crisis Indicator Data'!T91/1000000))</f>
        <v>0.16200000000000001</v>
      </c>
      <c r="J94" s="155">
        <f>IF('Crisis Indicator Data'!U91="x","x",('Crisis Indicator Data'!U91/1000000))</f>
        <v>0</v>
      </c>
      <c r="K94" s="240">
        <f t="shared" si="6"/>
        <v>5</v>
      </c>
      <c r="L94" s="143">
        <f>IF(F94="x","x",(F94*1000000/VLOOKUP($C94,'Crisis Indicator Data'!$C$3:$H$198,5,FALSE)))</f>
        <v>0.54066704074231209</v>
      </c>
      <c r="M94" s="143">
        <f>IF(G94="x","x",(G94*1000000/VLOOKUP($C94,'Crisis Indicator Data'!$C$3:$H$198,5,FALSE)))</f>
        <v>0.17803719771722618</v>
      </c>
      <c r="N94" s="143">
        <f>IF(H94="x","x",(H94*1000000/VLOOKUP($C94,'Crisis Indicator Data'!$C$3:$H$198,5,FALSE)))</f>
        <v>0.27907867905678196</v>
      </c>
      <c r="O94" s="143">
        <f>IF(I94="x","x",(I94*1000000/VLOOKUP($C94,'Crisis Indicator Data'!$C$3:$H$198,5,FALSE)))</f>
        <v>2.2170824836798093E-3</v>
      </c>
      <c r="P94" s="143">
        <f>IF(J94="x","x",(J94*1000000/VLOOKUP($C94,'Crisis Indicator Data'!$C$3:$H$198,5,FALSE)))</f>
        <v>0</v>
      </c>
      <c r="Q94" s="234">
        <f t="shared" si="7"/>
        <v>3</v>
      </c>
      <c r="R94" s="234">
        <f t="shared" si="8"/>
        <v>4</v>
      </c>
    </row>
    <row r="95" spans="1:18" x14ac:dyDescent="0.35">
      <c r="A95" s="148" t="str">
        <f>'Crisis Indicator Data'!A92</f>
        <v>Regional Kashmir conflict</v>
      </c>
      <c r="B95" s="149" t="str">
        <f>'Crisis Indicator Data'!B92</f>
        <v>Regional crisis</v>
      </c>
      <c r="C95" s="149" t="str">
        <f>'Crisis Indicator Data'!C92</f>
        <v>REG003</v>
      </c>
      <c r="D95" s="149" t="str">
        <f>'Crisis Indicator Data'!D92</f>
        <v>India,Pakistan</v>
      </c>
      <c r="E95" s="149" t="str">
        <f>'Crisis Indicator Data'!E92</f>
        <v>IND,PAK</v>
      </c>
      <c r="F95" s="155" t="str">
        <f>IF('Crisis Indicator Data'!Q92="x","x",('Crisis Indicator Data'!Q92/1000000))</f>
        <v>x</v>
      </c>
      <c r="G95" s="155" t="str">
        <f>IF('Crisis Indicator Data'!R92="x","x",('Crisis Indicator Data'!R92/1000000))</f>
        <v>x</v>
      </c>
      <c r="H95" s="155" t="str">
        <f>IF('Crisis Indicator Data'!S92="x","x",('Crisis Indicator Data'!S92/1000000))</f>
        <v>x</v>
      </c>
      <c r="I95" s="155" t="str">
        <f>IF('Crisis Indicator Data'!T92="x","x",('Crisis Indicator Data'!T92/1000000))</f>
        <v>x</v>
      </c>
      <c r="J95" s="155" t="str">
        <f>IF('Crisis Indicator Data'!U92="x","x",('Crisis Indicator Data'!U92/1000000))</f>
        <v>x</v>
      </c>
      <c r="K95" s="240" t="str">
        <f t="shared" si="6"/>
        <v>x</v>
      </c>
      <c r="L95" s="143" t="str">
        <f>IF(F95="x","x",(F95*1000000/VLOOKUP($C95,'Crisis Indicator Data'!$C$3:$H$198,5,FALSE)))</f>
        <v>x</v>
      </c>
      <c r="M95" s="143" t="str">
        <f>IF(G95="x","x",(G95*1000000/VLOOKUP($C95,'Crisis Indicator Data'!$C$3:$H$198,5,FALSE)))</f>
        <v>x</v>
      </c>
      <c r="N95" s="143" t="str">
        <f>IF(H95="x","x",(H95*1000000/VLOOKUP($C95,'Crisis Indicator Data'!$C$3:$H$198,5,FALSE)))</f>
        <v>x</v>
      </c>
      <c r="O95" s="143" t="str">
        <f>IF(I95="x","x",(I95*1000000/VLOOKUP($C95,'Crisis Indicator Data'!$C$3:$H$198,5,FALSE)))</f>
        <v>x</v>
      </c>
      <c r="P95" s="143" t="str">
        <f>IF(J95="x","x",(J95*1000000/VLOOKUP($C95,'Crisis Indicator Data'!$C$3:$H$198,5,FALSE)))</f>
        <v>x</v>
      </c>
      <c r="Q95" s="234" t="str">
        <f t="shared" si="7"/>
        <v>x</v>
      </c>
      <c r="R95" s="234" t="str">
        <f t="shared" si="8"/>
        <v>x</v>
      </c>
    </row>
    <row r="96" spans="1:18" x14ac:dyDescent="0.35">
      <c r="A96" s="148" t="str">
        <f>'Crisis Indicator Data'!A93</f>
        <v>Syrian Regional Crisis</v>
      </c>
      <c r="B96" s="149" t="str">
        <f>'Crisis Indicator Data'!B93</f>
        <v>Regional crisis</v>
      </c>
      <c r="C96" s="149" t="str">
        <f>'Crisis Indicator Data'!C93</f>
        <v>REG004</v>
      </c>
      <c r="D96" s="149" t="str">
        <f>'Crisis Indicator Data'!D93</f>
        <v>Syria,Turkey,Iraq,Egypt,Jordan,Lebanon</v>
      </c>
      <c r="E96" s="149" t="str">
        <f>'Crisis Indicator Data'!E93</f>
        <v>SYR,TUR,IRQ,EGY,JOR,LBN</v>
      </c>
      <c r="F96" s="155">
        <f>IF('Crisis Indicator Data'!Q93="x","x",('Crisis Indicator Data'!Q93/1000000))</f>
        <v>67.421999999999997</v>
      </c>
      <c r="G96" s="155">
        <f>IF('Crisis Indicator Data'!R93="x","x",('Crisis Indicator Data'!R93/1000000))</f>
        <v>9.1229999999999993</v>
      </c>
      <c r="H96" s="155">
        <f>IF('Crisis Indicator Data'!S93="x","x",('Crisis Indicator Data'!S93/1000000))</f>
        <v>4.8680000000000003</v>
      </c>
      <c r="I96" s="155">
        <f>IF('Crisis Indicator Data'!T93="x","x",('Crisis Indicator Data'!T93/1000000))</f>
        <v>10.178000000000001</v>
      </c>
      <c r="J96" s="155">
        <f>IF('Crisis Indicator Data'!U93="x","x",('Crisis Indicator Data'!U93/1000000))</f>
        <v>6.07</v>
      </c>
      <c r="K96" s="240">
        <f t="shared" si="6"/>
        <v>5</v>
      </c>
      <c r="L96" s="143">
        <f>IF(F96="x","x",(F96*1000000/VLOOKUP($C96,'Crisis Indicator Data'!$C$3:$H$198,5,FALSE)))</f>
        <v>0.69036770051504692</v>
      </c>
      <c r="M96" s="143">
        <f>IF(G96="x","x",(G96*1000000/VLOOKUP($C96,'Crisis Indicator Data'!$C$3:$H$198,5,FALSE)))</f>
        <v>9.3414976295552982E-2</v>
      </c>
      <c r="N96" s="143">
        <f>IF(H96="x","x",(H96*1000000/VLOOKUP($C96,'Crisis Indicator Data'!$C$3:$H$198,5,FALSE)))</f>
        <v>4.984589549564309E-2</v>
      </c>
      <c r="O96" s="143">
        <f>IF(I96="x","x",(I96*1000000/VLOOKUP($C96,'Crisis Indicator Data'!$C$3:$H$198,5,FALSE)))</f>
        <v>0.10421765085346249</v>
      </c>
      <c r="P96" s="143">
        <f>IF(J96="x","x",(J96*1000000/VLOOKUP($C96,'Crisis Indicator Data'!$C$3:$H$198,5,FALSE)))</f>
        <v>6.2153776840294488E-2</v>
      </c>
      <c r="Q96" s="234">
        <f t="shared" si="7"/>
        <v>5</v>
      </c>
      <c r="R96" s="234">
        <f t="shared" si="8"/>
        <v>5</v>
      </c>
    </row>
    <row r="97" spans="1:18" x14ac:dyDescent="0.35">
      <c r="A97" s="148" t="str">
        <f>'Crisis Indicator Data'!A94</f>
        <v xml:space="preserve">Eastern Mediterranean Route </v>
      </c>
      <c r="B97" s="149" t="str">
        <f>'Crisis Indicator Data'!B94</f>
        <v>Regional crisis</v>
      </c>
      <c r="C97" s="149" t="str">
        <f>'Crisis Indicator Data'!C94</f>
        <v>REG006</v>
      </c>
      <c r="D97" s="149" t="str">
        <f>'Crisis Indicator Data'!D94</f>
        <v>Turkey,Greece</v>
      </c>
      <c r="E97" s="149" t="str">
        <f>'Crisis Indicator Data'!E94</f>
        <v>TUR,GRC</v>
      </c>
      <c r="F97" s="155" t="str">
        <f>IF('Crisis Indicator Data'!Q94="x","x",('Crisis Indicator Data'!Q94/1000000))</f>
        <v>x</v>
      </c>
      <c r="G97" s="155" t="str">
        <f>IF('Crisis Indicator Data'!R94="x","x",('Crisis Indicator Data'!R94/1000000))</f>
        <v>x</v>
      </c>
      <c r="H97" s="155" t="str">
        <f>IF('Crisis Indicator Data'!S94="x","x",('Crisis Indicator Data'!S94/1000000))</f>
        <v>x</v>
      </c>
      <c r="I97" s="155" t="str">
        <f>IF('Crisis Indicator Data'!T94="x","x",('Crisis Indicator Data'!T94/1000000))</f>
        <v>x</v>
      </c>
      <c r="J97" s="155" t="str">
        <f>IF('Crisis Indicator Data'!U94="x","x",('Crisis Indicator Data'!U94/1000000))</f>
        <v>x</v>
      </c>
      <c r="K97" s="240" t="str">
        <f t="shared" si="6"/>
        <v>x</v>
      </c>
      <c r="L97" s="143" t="str">
        <f>IF(F97="x","x",(F97*1000000/VLOOKUP($C97,'Crisis Indicator Data'!$C$3:$H$198,5,FALSE)))</f>
        <v>x</v>
      </c>
      <c r="M97" s="143" t="str">
        <f>IF(G97="x","x",(G97*1000000/VLOOKUP($C97,'Crisis Indicator Data'!$C$3:$H$198,5,FALSE)))</f>
        <v>x</v>
      </c>
      <c r="N97" s="143" t="str">
        <f>IF(H97="x","x",(H97*1000000/VLOOKUP($C97,'Crisis Indicator Data'!$C$3:$H$198,5,FALSE)))</f>
        <v>x</v>
      </c>
      <c r="O97" s="143" t="str">
        <f>IF(I97="x","x",(I97*1000000/VLOOKUP($C97,'Crisis Indicator Data'!$C$3:$H$198,5,FALSE)))</f>
        <v>x</v>
      </c>
      <c r="P97" s="143" t="str">
        <f>IF(J97="x","x",(J97*1000000/VLOOKUP($C97,'Crisis Indicator Data'!$C$3:$H$198,5,FALSE)))</f>
        <v>x</v>
      </c>
      <c r="Q97" s="234" t="str">
        <f t="shared" si="7"/>
        <v>x</v>
      </c>
      <c r="R97" s="234" t="str">
        <f t="shared" si="8"/>
        <v>x</v>
      </c>
    </row>
    <row r="98" spans="1:18" x14ac:dyDescent="0.35">
      <c r="A98" s="148" t="str">
        <f>'Crisis Indicator Data'!A95</f>
        <v>Central Mediterranean Route</v>
      </c>
      <c r="B98" s="149" t="str">
        <f>'Crisis Indicator Data'!B95</f>
        <v>Regional crisis</v>
      </c>
      <c r="C98" s="149" t="str">
        <f>'Crisis Indicator Data'!C95</f>
        <v>REG007</v>
      </c>
      <c r="D98" s="149" t="str">
        <f>'Crisis Indicator Data'!D95</f>
        <v>Algeria,Tunisia,Libya,Italy</v>
      </c>
      <c r="E98" s="149" t="str">
        <f>'Crisis Indicator Data'!E95</f>
        <v>DZA,TUN,LBY,ITA</v>
      </c>
      <c r="F98" s="155" t="str">
        <f>IF('Crisis Indicator Data'!Q95="x","x",('Crisis Indicator Data'!Q95/1000000))</f>
        <v>x</v>
      </c>
      <c r="G98" s="155" t="str">
        <f>IF('Crisis Indicator Data'!R95="x","x",('Crisis Indicator Data'!R95/1000000))</f>
        <v>x</v>
      </c>
      <c r="H98" s="155" t="str">
        <f>IF('Crisis Indicator Data'!S95="x","x",('Crisis Indicator Data'!S95/1000000))</f>
        <v>x</v>
      </c>
      <c r="I98" s="155" t="str">
        <f>IF('Crisis Indicator Data'!T95="x","x",('Crisis Indicator Data'!T95/1000000))</f>
        <v>x</v>
      </c>
      <c r="J98" s="155" t="str">
        <f>IF('Crisis Indicator Data'!U95="x","x",('Crisis Indicator Data'!U95/1000000))</f>
        <v>x</v>
      </c>
      <c r="K98" s="240" t="str">
        <f t="shared" si="6"/>
        <v>x</v>
      </c>
      <c r="L98" s="143" t="str">
        <f>IF(F98="x","x",(F98*1000000/VLOOKUP($C98,'Crisis Indicator Data'!$C$3:$H$198,5,FALSE)))</f>
        <v>x</v>
      </c>
      <c r="M98" s="143" t="str">
        <f>IF(G98="x","x",(G98*1000000/VLOOKUP($C98,'Crisis Indicator Data'!$C$3:$H$198,5,FALSE)))</f>
        <v>x</v>
      </c>
      <c r="N98" s="143" t="str">
        <f>IF(H98="x","x",(H98*1000000/VLOOKUP($C98,'Crisis Indicator Data'!$C$3:$H$198,5,FALSE)))</f>
        <v>x</v>
      </c>
      <c r="O98" s="143" t="str">
        <f>IF(I98="x","x",(I98*1000000/VLOOKUP($C98,'Crisis Indicator Data'!$C$3:$H$198,5,FALSE)))</f>
        <v>x</v>
      </c>
      <c r="P98" s="143" t="str">
        <f>IF(J98="x","x",(J98*1000000/VLOOKUP($C98,'Crisis Indicator Data'!$C$3:$H$198,5,FALSE)))</f>
        <v>x</v>
      </c>
      <c r="Q98" s="234" t="str">
        <f t="shared" si="7"/>
        <v>x</v>
      </c>
      <c r="R98" s="234" t="str">
        <f t="shared" si="8"/>
        <v>x</v>
      </c>
    </row>
    <row r="99" spans="1:18" x14ac:dyDescent="0.35">
      <c r="A99" s="148" t="str">
        <f>'Crisis Indicator Data'!A96</f>
        <v>Western Mediterranean Route</v>
      </c>
      <c r="B99" s="149" t="str">
        <f>'Crisis Indicator Data'!B96</f>
        <v>Regional crisis</v>
      </c>
      <c r="C99" s="149" t="str">
        <f>'Crisis Indicator Data'!C96</f>
        <v>REG008</v>
      </c>
      <c r="D99" s="149" t="str">
        <f>'Crisis Indicator Data'!D96</f>
        <v>Algeria,Morocco,Spain</v>
      </c>
      <c r="E99" s="149" t="str">
        <f>'Crisis Indicator Data'!E96</f>
        <v>DZA,MAR,ESP</v>
      </c>
      <c r="F99" s="155" t="str">
        <f>IF('Crisis Indicator Data'!Q96="x","x",('Crisis Indicator Data'!Q96/1000000))</f>
        <v>x</v>
      </c>
      <c r="G99" s="155" t="str">
        <f>IF('Crisis Indicator Data'!R96="x","x",('Crisis Indicator Data'!R96/1000000))</f>
        <v>x</v>
      </c>
      <c r="H99" s="155" t="str">
        <f>IF('Crisis Indicator Data'!S96="x","x",('Crisis Indicator Data'!S96/1000000))</f>
        <v>x</v>
      </c>
      <c r="I99" s="155" t="str">
        <f>IF('Crisis Indicator Data'!T96="x","x",('Crisis Indicator Data'!T96/1000000))</f>
        <v>x</v>
      </c>
      <c r="J99" s="155" t="str">
        <f>IF('Crisis Indicator Data'!U96="x","x",('Crisis Indicator Data'!U96/1000000))</f>
        <v>x</v>
      </c>
      <c r="K99" s="240" t="str">
        <f t="shared" si="6"/>
        <v>x</v>
      </c>
      <c r="L99" s="143" t="str">
        <f>IF(F99="x","x",(F99*1000000/VLOOKUP($C99,'Crisis Indicator Data'!$C$3:$H$198,5,FALSE)))</f>
        <v>x</v>
      </c>
      <c r="M99" s="143" t="str">
        <f>IF(G99="x","x",(G99*1000000/VLOOKUP($C99,'Crisis Indicator Data'!$C$3:$H$198,5,FALSE)))</f>
        <v>x</v>
      </c>
      <c r="N99" s="143" t="str">
        <f>IF(H99="x","x",(H99*1000000/VLOOKUP($C99,'Crisis Indicator Data'!$C$3:$H$198,5,FALSE)))</f>
        <v>x</v>
      </c>
      <c r="O99" s="143" t="str">
        <f>IF(I99="x","x",(I99*1000000/VLOOKUP($C99,'Crisis Indicator Data'!$C$3:$H$198,5,FALSE)))</f>
        <v>x</v>
      </c>
      <c r="P99" s="143" t="str">
        <f>IF(J99="x","x",(J99*1000000/VLOOKUP($C99,'Crisis Indicator Data'!$C$3:$H$198,5,FALSE)))</f>
        <v>x</v>
      </c>
      <c r="Q99" s="234" t="str">
        <f t="shared" si="7"/>
        <v>x</v>
      </c>
      <c r="R99" s="234" t="str">
        <f t="shared" si="8"/>
        <v>x</v>
      </c>
    </row>
    <row r="100" spans="1:18" x14ac:dyDescent="0.35">
      <c r="A100" s="148" t="str">
        <f>'Crisis Indicator Data'!A97</f>
        <v>Rohingya Regional Crisis</v>
      </c>
      <c r="B100" s="149" t="str">
        <f>'Crisis Indicator Data'!B97</f>
        <v>Regional crisis</v>
      </c>
      <c r="C100" s="149" t="str">
        <f>'Crisis Indicator Data'!C97</f>
        <v>REG011</v>
      </c>
      <c r="D100" s="149" t="str">
        <f>'Crisis Indicator Data'!D97</f>
        <v>Bangladesh,Myanmar</v>
      </c>
      <c r="E100" s="149" t="str">
        <f>'Crisis Indicator Data'!E97</f>
        <v>BGD,MMR</v>
      </c>
      <c r="F100" s="155">
        <f>IF('Crisis Indicator Data'!Q97="x","x",('Crisis Indicator Data'!Q97/1000000))</f>
        <v>2.3180000000000001</v>
      </c>
      <c r="G100" s="155">
        <f>IF('Crisis Indicator Data'!R97="x","x",('Crisis Indicator Data'!R97/1000000))</f>
        <v>1.2010000000000001</v>
      </c>
      <c r="H100" s="155">
        <f>IF('Crisis Indicator Data'!S97="x","x",('Crisis Indicator Data'!S97/1000000))</f>
        <v>0.91700000000000004</v>
      </c>
      <c r="I100" s="155">
        <f>IF('Crisis Indicator Data'!T97="x","x",('Crisis Indicator Data'!T97/1000000))</f>
        <v>0.64400000000000002</v>
      </c>
      <c r="J100" s="155">
        <f>IF('Crisis Indicator Data'!U97="x","x",('Crisis Indicator Data'!U97/1000000))</f>
        <v>0.15</v>
      </c>
      <c r="K100" s="240">
        <f t="shared" si="6"/>
        <v>3.7</v>
      </c>
      <c r="L100" s="143">
        <f>IF(F100="x","x",(F100*1000000/VLOOKUP($C100,'Crisis Indicator Data'!$C$3:$H$198,5,FALSE)))</f>
        <v>0.44312750908048176</v>
      </c>
      <c r="M100" s="143">
        <f>IF(G100="x","x",(G100*1000000/VLOOKUP($C100,'Crisis Indicator Data'!$C$3:$H$198,5,FALSE)))</f>
        <v>0.22959281208181992</v>
      </c>
      <c r="N100" s="143">
        <f>IF(H100="x","x",(H100*1000000/VLOOKUP($C100,'Crisis Indicator Data'!$C$3:$H$198,5,FALSE)))</f>
        <v>0.17530108965780922</v>
      </c>
      <c r="O100" s="143">
        <f>IF(I100="x","x",(I100*1000000/VLOOKUP($C100,'Crisis Indicator Data'!$C$3:$H$198,5,FALSE)))</f>
        <v>0.1231122156375454</v>
      </c>
      <c r="P100" s="143">
        <f>IF(J100="x","x",(J100*1000000/VLOOKUP($C100,'Crisis Indicator Data'!$C$3:$H$198,5,FALSE)))</f>
        <v>2.8675205505639456E-2</v>
      </c>
      <c r="Q100" s="234">
        <f t="shared" si="7"/>
        <v>4</v>
      </c>
      <c r="R100" s="234">
        <f t="shared" si="8"/>
        <v>3.85</v>
      </c>
    </row>
    <row r="101" spans="1:18" x14ac:dyDescent="0.35">
      <c r="A101" s="148" t="str">
        <f>'Crisis Indicator Data'!A98</f>
        <v>Southern Africa Regional Food Security Crisis</v>
      </c>
      <c r="B101" s="149" t="str">
        <f>'Crisis Indicator Data'!B98</f>
        <v>Regional crisis</v>
      </c>
      <c r="C101" s="149" t="str">
        <f>'Crisis Indicator Data'!C98</f>
        <v>REG012</v>
      </c>
      <c r="D101" s="149" t="str">
        <f>'Crisis Indicator Data'!D98</f>
        <v>Lesotho,Madagascar,Malawi,Mozambique,Namibia,Eswatini,Zambia,Zimbabwe</v>
      </c>
      <c r="E101" s="149" t="str">
        <f>'Crisis Indicator Data'!E98</f>
        <v>LSO,MDG,MWI,MOZ,NAM,SWZ,ZMB,ZWE</v>
      </c>
      <c r="F101" s="155">
        <f>IF('Crisis Indicator Data'!Q98="x","x",('Crisis Indicator Data'!Q98/1000000))</f>
        <v>24.199000000000002</v>
      </c>
      <c r="G101" s="155">
        <f>IF('Crisis Indicator Data'!R98="x","x",('Crisis Indicator Data'!R98/1000000))</f>
        <v>23.347000000000001</v>
      </c>
      <c r="H101" s="155">
        <f>IF('Crisis Indicator Data'!S98="x","x",('Crisis Indicator Data'!S98/1000000))</f>
        <v>11.683999999999999</v>
      </c>
      <c r="I101" s="155">
        <f>IF('Crisis Indicator Data'!T98="x","x",('Crisis Indicator Data'!T98/1000000))</f>
        <v>1.948</v>
      </c>
      <c r="J101" s="155">
        <f>IF('Crisis Indicator Data'!U98="x","x",('Crisis Indicator Data'!U98/1000000))</f>
        <v>0</v>
      </c>
      <c r="K101" s="240">
        <f t="shared" si="6"/>
        <v>5</v>
      </c>
      <c r="L101" s="143">
        <f>IF(F101="x","x",(F101*1000000/VLOOKUP($C101,'Crisis Indicator Data'!$C$3:$H$198,5,FALSE)))</f>
        <v>0.39555715383232259</v>
      </c>
      <c r="M101" s="143">
        <f>IF(G101="x","x",(G101*1000000/VLOOKUP($C101,'Crisis Indicator Data'!$C$3:$H$198,5,FALSE)))</f>
        <v>0.38163035127580625</v>
      </c>
      <c r="N101" s="143">
        <f>IF(H101="x","x",(H101*1000000/VLOOKUP($C101,'Crisis Indicator Data'!$C$3:$H$198,5,FALSE)))</f>
        <v>0.19098680876800106</v>
      </c>
      <c r="O101" s="143">
        <f>IF(I101="x","x",(I101*1000000/VLOOKUP($C101,'Crisis Indicator Data'!$C$3:$H$198,5,FALSE)))</f>
        <v>3.1842032136260356E-2</v>
      </c>
      <c r="P101" s="143">
        <f>IF(J101="x","x",(J101*1000000/VLOOKUP($C101,'Crisis Indicator Data'!$C$3:$H$198,5,FALSE)))</f>
        <v>0</v>
      </c>
      <c r="Q101" s="234">
        <f t="shared" si="7"/>
        <v>3</v>
      </c>
      <c r="R101" s="234">
        <f t="shared" si="8"/>
        <v>4</v>
      </c>
    </row>
    <row r="102" spans="1:18" x14ac:dyDescent="0.35">
      <c r="A102" s="148" t="str">
        <f>'Crisis Indicator Data'!A99</f>
        <v>Nagorno-Karabakh Conflict</v>
      </c>
      <c r="B102" s="149" t="str">
        <f>'Crisis Indicator Data'!B99</f>
        <v>Regional crisis</v>
      </c>
      <c r="C102" s="149" t="str">
        <f>'Crisis Indicator Data'!C99</f>
        <v>REG013</v>
      </c>
      <c r="D102" s="149" t="str">
        <f>'Crisis Indicator Data'!D99</f>
        <v>Armenia,Azerbaijan</v>
      </c>
      <c r="E102" s="149" t="str">
        <f>'Crisis Indicator Data'!E99</f>
        <v>ARM,AZE</v>
      </c>
      <c r="F102" s="155" t="str">
        <f>IF('Crisis Indicator Data'!Q99="x","x",('Crisis Indicator Data'!Q99/1000000))</f>
        <v>x</v>
      </c>
      <c r="G102" s="155" t="str">
        <f>IF('Crisis Indicator Data'!R99="x","x",('Crisis Indicator Data'!R99/1000000))</f>
        <v>x</v>
      </c>
      <c r="H102" s="155" t="str">
        <f>IF('Crisis Indicator Data'!S99="x","x",('Crisis Indicator Data'!S99/1000000))</f>
        <v>x</v>
      </c>
      <c r="I102" s="155" t="str">
        <f>IF('Crisis Indicator Data'!T99="x","x",('Crisis Indicator Data'!T99/1000000))</f>
        <v>x</v>
      </c>
      <c r="J102" s="155" t="str">
        <f>IF('Crisis Indicator Data'!U99="x","x",('Crisis Indicator Data'!U99/1000000))</f>
        <v>x</v>
      </c>
      <c r="K102" s="240" t="str">
        <f t="shared" ref="K102:K133" si="9">IF(H102="x","x",IF(SUM(H102:J102)=0,0,IF(LOG(SUM(H102:J102)*1000000)&lt;$K$4,0,IF(LOG(SUM(H102:J102)*1000000)&gt;$K$3,5,ROUND(5-(K$3-LOG(SUM(H102:J102)*1000000))/(K$3-K$4)*5,1)))))</f>
        <v>x</v>
      </c>
      <c r="L102" s="143" t="str">
        <f>IF(F102="x","x",(F102*1000000/VLOOKUP($C102,'Crisis Indicator Data'!$C$3:$H$198,5,FALSE)))</f>
        <v>x</v>
      </c>
      <c r="M102" s="143" t="str">
        <f>IF(G102="x","x",(G102*1000000/VLOOKUP($C102,'Crisis Indicator Data'!$C$3:$H$198,5,FALSE)))</f>
        <v>x</v>
      </c>
      <c r="N102" s="143" t="str">
        <f>IF(H102="x","x",(H102*1000000/VLOOKUP($C102,'Crisis Indicator Data'!$C$3:$H$198,5,FALSE)))</f>
        <v>x</v>
      </c>
      <c r="O102" s="143" t="str">
        <f>IF(I102="x","x",(I102*1000000/VLOOKUP($C102,'Crisis Indicator Data'!$C$3:$H$198,5,FALSE)))</f>
        <v>x</v>
      </c>
      <c r="P102" s="143" t="str">
        <f>IF(J102="x","x",(J102*1000000/VLOOKUP($C102,'Crisis Indicator Data'!$C$3:$H$198,5,FALSE)))</f>
        <v>x</v>
      </c>
      <c r="Q102" s="234" t="str">
        <f t="shared" ref="Q102:Q133" si="10">IF(N102="x","x",IF(OR(L102&gt;=$L$3,M102&gt;=$M$3,N102&gt;=$N$3,O102&gt;=$O$3,P102&gt;=$P$3),(IF(P102&gt;=$P$3,5,IF((O102+P102)&gt;=$O$3,4,IF((O102+P102+N102)&gt;=$N$3,3,IF((O102+P102+N102+M102)&gt;=$M$3,2,1)))))))</f>
        <v>x</v>
      </c>
      <c r="R102" s="234" t="str">
        <f t="shared" ref="R102:R133" si="11">IF(Q102="x","x",(AVERAGE(K102,Q102)))</f>
        <v>x</v>
      </c>
    </row>
    <row r="103" spans="1:18" x14ac:dyDescent="0.35">
      <c r="A103" s="148" t="str">
        <f>'Crisis Indicator Data'!A100</f>
        <v>Burundi and DRC refugees in Rwanda</v>
      </c>
      <c r="B103" s="149" t="str">
        <f>'Crisis Indicator Data'!B100</f>
        <v>International displacement</v>
      </c>
      <c r="C103" s="149" t="str">
        <f>'Crisis Indicator Data'!C100</f>
        <v>RWA002</v>
      </c>
      <c r="D103" s="149" t="str">
        <f>'Crisis Indicator Data'!D100</f>
        <v>Rwanda</v>
      </c>
      <c r="E103" s="149" t="str">
        <f>'Crisis Indicator Data'!E100</f>
        <v>RWA</v>
      </c>
      <c r="F103" s="155">
        <f>IF('Crisis Indicator Data'!Q100="x","x",('Crisis Indicator Data'!Q100/1000000))</f>
        <v>4.4359999999999999</v>
      </c>
      <c r="G103" s="155">
        <f>IF('Crisis Indicator Data'!R100="x","x",('Crisis Indicator Data'!R100/1000000))</f>
        <v>0</v>
      </c>
      <c r="H103" s="155">
        <f>IF('Crisis Indicator Data'!S100="x","x",('Crisis Indicator Data'!S100/1000000))</f>
        <v>0.14000000000000001</v>
      </c>
      <c r="I103" s="155">
        <f>IF('Crisis Indicator Data'!T100="x","x",('Crisis Indicator Data'!T100/1000000))</f>
        <v>0</v>
      </c>
      <c r="J103" s="155">
        <f>IF('Crisis Indicator Data'!U100="x","x",('Crisis Indicator Data'!U100/1000000))</f>
        <v>0</v>
      </c>
      <c r="K103" s="240">
        <f t="shared" si="9"/>
        <v>1.9</v>
      </c>
      <c r="L103" s="143">
        <f>IF(F103="x","x",(F103*1000000/VLOOKUP($C103,'Crisis Indicator Data'!$C$3:$H$198,5,FALSE)))</f>
        <v>0.96940559440559437</v>
      </c>
      <c r="M103" s="143">
        <f>IF(G103="x","x",(G103*1000000/VLOOKUP($C103,'Crisis Indicator Data'!$C$3:$H$198,5,FALSE)))</f>
        <v>0</v>
      </c>
      <c r="N103" s="143">
        <f>IF(H103="x","x",(H103*1000000/VLOOKUP($C103,'Crisis Indicator Data'!$C$3:$H$198,5,FALSE)))</f>
        <v>3.0594405594405596E-2</v>
      </c>
      <c r="O103" s="143">
        <f>IF(I103="x","x",(I103*1000000/VLOOKUP($C103,'Crisis Indicator Data'!$C$3:$H$198,5,FALSE)))</f>
        <v>0</v>
      </c>
      <c r="P103" s="143">
        <f>IF(J103="x","x",(J103*1000000/VLOOKUP($C103,'Crisis Indicator Data'!$C$3:$H$198,5,FALSE)))</f>
        <v>0</v>
      </c>
      <c r="Q103" s="234">
        <f t="shared" si="10"/>
        <v>1</v>
      </c>
      <c r="R103" s="234">
        <f t="shared" si="11"/>
        <v>1.45</v>
      </c>
    </row>
    <row r="104" spans="1:18" x14ac:dyDescent="0.35">
      <c r="A104" s="148" t="str">
        <f>'Crisis Indicator Data'!A101</f>
        <v>Complex crisis in Sudan</v>
      </c>
      <c r="B104" s="149" t="str">
        <f>'Crisis Indicator Data'!B101</f>
        <v>Multiple crises country</v>
      </c>
      <c r="C104" s="149" t="str">
        <f>'Crisis Indicator Data'!C101</f>
        <v>SDN001</v>
      </c>
      <c r="D104" s="149" t="str">
        <f>'Crisis Indicator Data'!D101</f>
        <v>Sudan</v>
      </c>
      <c r="E104" s="149" t="str">
        <f>'Crisis Indicator Data'!E101</f>
        <v>SDN</v>
      </c>
      <c r="F104" s="155">
        <f>IF('Crisis Indicator Data'!Q101="x","x",('Crisis Indicator Data'!Q101/1000000))</f>
        <v>16</v>
      </c>
      <c r="G104" s="155">
        <f>IF('Crisis Indicator Data'!R101="x","x",('Crisis Indicator Data'!R101/1000000))</f>
        <v>17.399999999999999</v>
      </c>
      <c r="H104" s="155">
        <f>IF('Crisis Indicator Data'!S101="x","x",('Crisis Indicator Data'!S101/1000000))</f>
        <v>6.1</v>
      </c>
      <c r="I104" s="155">
        <f>IF('Crisis Indicator Data'!T101="x","x",('Crisis Indicator Data'!T101/1000000))</f>
        <v>6.7</v>
      </c>
      <c r="J104" s="155">
        <f>IF('Crisis Indicator Data'!U101="x","x",('Crisis Indicator Data'!U101/1000000))</f>
        <v>0.6</v>
      </c>
      <c r="K104" s="240">
        <f t="shared" si="9"/>
        <v>5</v>
      </c>
      <c r="L104" s="143">
        <f>IF(F104="x","x",(F104*1000000/VLOOKUP($C104,'Crisis Indicator Data'!$C$3:$H$198,5,FALSE)))</f>
        <v>0.34188034188034189</v>
      </c>
      <c r="M104" s="143">
        <f>IF(G104="x","x",(G104*1000000/VLOOKUP($C104,'Crisis Indicator Data'!$C$3:$H$198,5,FALSE)))</f>
        <v>0.37179487179487181</v>
      </c>
      <c r="N104" s="143">
        <f>IF(H104="x","x",(H104*1000000/VLOOKUP($C104,'Crisis Indicator Data'!$C$3:$H$198,5,FALSE)))</f>
        <v>0.13034188034188035</v>
      </c>
      <c r="O104" s="143">
        <f>IF(I104="x","x",(I104*1000000/VLOOKUP($C104,'Crisis Indicator Data'!$C$3:$H$198,5,FALSE)))</f>
        <v>0.14316239316239315</v>
      </c>
      <c r="P104" s="143">
        <f>IF(J104="x","x",(J104*1000000/VLOOKUP($C104,'Crisis Indicator Data'!$C$3:$H$198,5,FALSE)))</f>
        <v>1.282051282051282E-2</v>
      </c>
      <c r="Q104" s="234">
        <f t="shared" si="10"/>
        <v>4</v>
      </c>
      <c r="R104" s="234">
        <f t="shared" si="11"/>
        <v>4.5</v>
      </c>
    </row>
    <row r="105" spans="1:18" x14ac:dyDescent="0.35">
      <c r="A105" s="148" t="str">
        <f>'Crisis Indicator Data'!A102</f>
        <v>Refugees in Sudan</v>
      </c>
      <c r="B105" s="149" t="str">
        <f>'Crisis Indicator Data'!B102</f>
        <v>International displacement</v>
      </c>
      <c r="C105" s="149" t="str">
        <f>'Crisis Indicator Data'!C102</f>
        <v>SDN005</v>
      </c>
      <c r="D105" s="149" t="str">
        <f>'Crisis Indicator Data'!D102</f>
        <v>Sudan</v>
      </c>
      <c r="E105" s="149" t="str">
        <f>'Crisis Indicator Data'!E102</f>
        <v>SDN</v>
      </c>
      <c r="F105" s="155">
        <f>IF('Crisis Indicator Data'!Q102="x","x",('Crisis Indicator Data'!Q102/1000000))</f>
        <v>0</v>
      </c>
      <c r="G105" s="155">
        <f>IF('Crisis Indicator Data'!R102="x","x",('Crisis Indicator Data'!R102/1000000))</f>
        <v>11.939</v>
      </c>
      <c r="H105" s="155">
        <f>IF('Crisis Indicator Data'!S102="x","x",('Crisis Indicator Data'!S102/1000000))</f>
        <v>0.184</v>
      </c>
      <c r="I105" s="155">
        <f>IF('Crisis Indicator Data'!T102="x","x",('Crisis Indicator Data'!T102/1000000))</f>
        <v>0.247</v>
      </c>
      <c r="J105" s="155">
        <f>IF('Crisis Indicator Data'!U102="x","x",('Crisis Indicator Data'!U102/1000000))</f>
        <v>0.63700000000000001</v>
      </c>
      <c r="K105" s="240">
        <f t="shared" si="9"/>
        <v>3.4</v>
      </c>
      <c r="L105" s="143">
        <f>IF(F105="x","x",(F105*1000000/VLOOKUP($C105,'Crisis Indicator Data'!$C$3:$H$198,5,FALSE)))</f>
        <v>0</v>
      </c>
      <c r="M105" s="143">
        <f>IF(G105="x","x",(G105*1000000/VLOOKUP($C105,'Crisis Indicator Data'!$C$3:$H$198,5,FALSE)))</f>
        <v>0.91789036672560931</v>
      </c>
      <c r="N105" s="143">
        <f>IF(H105="x","x",(H105*1000000/VLOOKUP($C105,'Crisis Indicator Data'!$C$3:$H$198,5,FALSE)))</f>
        <v>1.4146228953640348E-2</v>
      </c>
      <c r="O105" s="143">
        <f>IF(I105="x","x",(I105*1000000/VLOOKUP($C105,'Crisis Indicator Data'!$C$3:$H$198,5,FALSE)))</f>
        <v>1.8989774736680249E-2</v>
      </c>
      <c r="P105" s="143">
        <f>IF(J105="x","x",(J105*1000000/VLOOKUP($C105,'Crisis Indicator Data'!$C$3:$H$198,5,FALSE)))</f>
        <v>4.8973629584070116E-2</v>
      </c>
      <c r="Q105" s="234">
        <f t="shared" si="10"/>
        <v>4</v>
      </c>
      <c r="R105" s="234">
        <f t="shared" si="11"/>
        <v>3.7</v>
      </c>
    </row>
    <row r="106" spans="1:18" x14ac:dyDescent="0.35">
      <c r="A106" s="148" t="str">
        <f>'Crisis Indicator Data'!A103</f>
        <v xml:space="preserve">Floods in Sudan </v>
      </c>
      <c r="B106" s="149" t="str">
        <f>'Crisis Indicator Data'!B103</f>
        <v>Flood</v>
      </c>
      <c r="C106" s="149" t="str">
        <f>'Crisis Indicator Data'!C103</f>
        <v>SDN006</v>
      </c>
      <c r="D106" s="149" t="str">
        <f>'Crisis Indicator Data'!D103</f>
        <v>Sudan</v>
      </c>
      <c r="E106" s="149" t="str">
        <f>'Crisis Indicator Data'!E103</f>
        <v>SDN</v>
      </c>
      <c r="F106" s="155">
        <f>IF('Crisis Indicator Data'!Q103="x","x",('Crisis Indicator Data'!Q103/1000000))</f>
        <v>42.14</v>
      </c>
      <c r="G106" s="155">
        <f>IF('Crisis Indicator Data'!R103="x","x",('Crisis Indicator Data'!R103/1000000))</f>
        <v>0.81</v>
      </c>
      <c r="H106" s="155">
        <f>IF('Crisis Indicator Data'!S103="x","x",('Crisis Indicator Data'!S103/1000000))</f>
        <v>0.05</v>
      </c>
      <c r="I106" s="155">
        <f>IF('Crisis Indicator Data'!T103="x","x",('Crisis Indicator Data'!T103/1000000))</f>
        <v>0</v>
      </c>
      <c r="J106" s="155">
        <f>IF('Crisis Indicator Data'!U103="x","x",('Crisis Indicator Data'!U103/1000000))</f>
        <v>0</v>
      </c>
      <c r="K106" s="240">
        <f t="shared" si="9"/>
        <v>1.2</v>
      </c>
      <c r="L106" s="143">
        <f>IF(F106="x","x",(F106*1000000/VLOOKUP($C106,'Crisis Indicator Data'!$C$3:$H$198,5,FALSE)))</f>
        <v>0.98</v>
      </c>
      <c r="M106" s="143">
        <f>IF(G106="x","x",(G106*1000000/VLOOKUP($C106,'Crisis Indicator Data'!$C$3:$H$198,5,FALSE)))</f>
        <v>1.8837209302325582E-2</v>
      </c>
      <c r="N106" s="143">
        <f>IF(H106="x","x",(H106*1000000/VLOOKUP($C106,'Crisis Indicator Data'!$C$3:$H$198,5,FALSE)))</f>
        <v>1.1627906976744186E-3</v>
      </c>
      <c r="O106" s="143">
        <f>IF(I106="x","x",(I106*1000000/VLOOKUP($C106,'Crisis Indicator Data'!$C$3:$H$198,5,FALSE)))</f>
        <v>0</v>
      </c>
      <c r="P106" s="143">
        <f>IF(J106="x","x",(J106*1000000/VLOOKUP($C106,'Crisis Indicator Data'!$C$3:$H$198,5,FALSE)))</f>
        <v>0</v>
      </c>
      <c r="Q106" s="234">
        <f t="shared" si="10"/>
        <v>1</v>
      </c>
      <c r="R106" s="234">
        <f t="shared" si="11"/>
        <v>1.1000000000000001</v>
      </c>
    </row>
    <row r="107" spans="1:18" x14ac:dyDescent="0.35">
      <c r="A107" s="148" t="str">
        <f>'Crisis Indicator Data'!A104</f>
        <v>Refugees from Ethiopia</v>
      </c>
      <c r="B107" s="149" t="str">
        <f>'Crisis Indicator Data'!B104</f>
        <v>International displacement</v>
      </c>
      <c r="C107" s="149" t="str">
        <f>'Crisis Indicator Data'!C104</f>
        <v>SDN007</v>
      </c>
      <c r="D107" s="149" t="str">
        <f>'Crisis Indicator Data'!D104</f>
        <v>Sudan</v>
      </c>
      <c r="E107" s="149" t="str">
        <f>'Crisis Indicator Data'!E104</f>
        <v>SDN</v>
      </c>
      <c r="F107" s="155">
        <f>IF('Crisis Indicator Data'!Q104="x","x",('Crisis Indicator Data'!Q104/1000000))</f>
        <v>0</v>
      </c>
      <c r="G107" s="155">
        <f>IF('Crisis Indicator Data'!R104="x","x",('Crisis Indicator Data'!R104/1000000))</f>
        <v>13.222</v>
      </c>
      <c r="H107" s="155">
        <f>IF('Crisis Indicator Data'!S104="x","x",('Crisis Indicator Data'!S104/1000000))</f>
        <v>6.8000000000000005E-2</v>
      </c>
      <c r="I107" s="155">
        <f>IF('Crisis Indicator Data'!T104="x","x",('Crisis Indicator Data'!T104/1000000))</f>
        <v>0</v>
      </c>
      <c r="J107" s="155">
        <f>IF('Crisis Indicator Data'!U104="x","x",('Crisis Indicator Data'!U104/1000000))</f>
        <v>0</v>
      </c>
      <c r="K107" s="240">
        <f t="shared" si="9"/>
        <v>1.4</v>
      </c>
      <c r="L107" s="143">
        <f>IF(F107="x","x",(F107*1000000/VLOOKUP($C107,'Crisis Indicator Data'!$C$3:$H$198,5,FALSE)))</f>
        <v>0</v>
      </c>
      <c r="M107" s="143">
        <f>IF(G107="x","x",(G107*1000000/VLOOKUP($C107,'Crisis Indicator Data'!$C$3:$H$198,5,FALSE)))</f>
        <v>0.95603759942154731</v>
      </c>
      <c r="N107" s="143">
        <f>IF(H107="x","x",(H107*1000000/VLOOKUP($C107,'Crisis Indicator Data'!$C$3:$H$198,5,FALSE)))</f>
        <v>4.9168474331164136E-3</v>
      </c>
      <c r="O107" s="143">
        <f>IF(I107="x","x",(I107*1000000/VLOOKUP($C107,'Crisis Indicator Data'!$C$3:$H$198,5,FALSE)))</f>
        <v>0</v>
      </c>
      <c r="P107" s="143">
        <f>IF(J107="x","x",(J107*1000000/VLOOKUP($C107,'Crisis Indicator Data'!$C$3:$H$198,5,FALSE)))</f>
        <v>0</v>
      </c>
      <c r="Q107" s="234">
        <f t="shared" si="10"/>
        <v>2</v>
      </c>
      <c r="R107" s="234">
        <f t="shared" si="11"/>
        <v>1.7</v>
      </c>
    </row>
    <row r="108" spans="1:18" x14ac:dyDescent="0.35">
      <c r="A108" s="148" t="str">
        <f>'Crisis Indicator Data'!A105</f>
        <v>Violence West-Darfur</v>
      </c>
      <c r="B108" s="149" t="str">
        <f>'Crisis Indicator Data'!B105</f>
        <v>Other type of violence</v>
      </c>
      <c r="C108" s="149" t="str">
        <f>'Crisis Indicator Data'!C105</f>
        <v>SDN008</v>
      </c>
      <c r="D108" s="149" t="str">
        <f>'Crisis Indicator Data'!D105</f>
        <v>Sudan</v>
      </c>
      <c r="E108" s="149" t="str">
        <f>'Crisis Indicator Data'!E105</f>
        <v>SDN</v>
      </c>
      <c r="F108" s="155">
        <f>IF('Crisis Indicator Data'!Q105="x","x",('Crisis Indicator Data'!Q105/1000000))</f>
        <v>0</v>
      </c>
      <c r="G108" s="155">
        <f>IF('Crisis Indicator Data'!R105="x","x",('Crisis Indicator Data'!R105/1000000))</f>
        <v>1.67</v>
      </c>
      <c r="H108" s="155">
        <f>IF('Crisis Indicator Data'!S105="x","x",('Crisis Indicator Data'!S105/1000000))</f>
        <v>0.16900000000000001</v>
      </c>
      <c r="I108" s="155">
        <f>IF('Crisis Indicator Data'!T105="x","x",('Crisis Indicator Data'!T105/1000000))</f>
        <v>0</v>
      </c>
      <c r="J108" s="155">
        <f>IF('Crisis Indicator Data'!U105="x","x",('Crisis Indicator Data'!U105/1000000))</f>
        <v>0</v>
      </c>
      <c r="K108" s="240">
        <f t="shared" si="9"/>
        <v>2</v>
      </c>
      <c r="L108" s="143">
        <f>IF(F108="x","x",(F108*1000000/VLOOKUP($C108,'Crisis Indicator Data'!$C$3:$H$198,5,FALSE)))</f>
        <v>0</v>
      </c>
      <c r="M108" s="143">
        <f>IF(G108="x","x",(G108*1000000/VLOOKUP($C108,'Crisis Indicator Data'!$C$3:$H$198,5,FALSE)))</f>
        <v>0.90810222947253938</v>
      </c>
      <c r="N108" s="143">
        <f>IF(H108="x","x",(H108*1000000/VLOOKUP($C108,'Crisis Indicator Data'!$C$3:$H$198,5,FALSE)))</f>
        <v>9.1897770527460579E-2</v>
      </c>
      <c r="O108" s="143">
        <f>IF(I108="x","x",(I108*1000000/VLOOKUP($C108,'Crisis Indicator Data'!$C$3:$H$198,5,FALSE)))</f>
        <v>0</v>
      </c>
      <c r="P108" s="143">
        <f>IF(J108="x","x",(J108*1000000/VLOOKUP($C108,'Crisis Indicator Data'!$C$3:$H$198,5,FALSE)))</f>
        <v>0</v>
      </c>
      <c r="Q108" s="234">
        <f t="shared" si="10"/>
        <v>3</v>
      </c>
      <c r="R108" s="234">
        <f t="shared" si="11"/>
        <v>2.5</v>
      </c>
    </row>
    <row r="109" spans="1:18" x14ac:dyDescent="0.35">
      <c r="A109" s="148" t="str">
        <f>'Crisis Indicator Data'!A106</f>
        <v>Drought in Senegal</v>
      </c>
      <c r="B109" s="149" t="str">
        <f>'Crisis Indicator Data'!B106</f>
        <v>Drought</v>
      </c>
      <c r="C109" s="149" t="str">
        <f>'Crisis Indicator Data'!C106</f>
        <v>SEN002</v>
      </c>
      <c r="D109" s="149" t="str">
        <f>'Crisis Indicator Data'!D106</f>
        <v>Senegal</v>
      </c>
      <c r="E109" s="149" t="str">
        <f>'Crisis Indicator Data'!E106</f>
        <v>SEN</v>
      </c>
      <c r="F109" s="155">
        <f>IF('Crisis Indicator Data'!Q106="x","x",('Crisis Indicator Data'!Q106/1000000))</f>
        <v>13.521000000000001</v>
      </c>
      <c r="G109" s="155">
        <f>IF('Crisis Indicator Data'!R106="x","x",('Crisis Indicator Data'!R106/1000000))</f>
        <v>2.6760000000000002</v>
      </c>
      <c r="H109" s="155">
        <f>IF('Crisis Indicator Data'!S106="x","x",('Crisis Indicator Data'!S106/1000000))</f>
        <v>0.498</v>
      </c>
      <c r="I109" s="155">
        <f>IF('Crisis Indicator Data'!T106="x","x",('Crisis Indicator Data'!T106/1000000))</f>
        <v>1.2999999999999999E-2</v>
      </c>
      <c r="J109" s="155">
        <f>IF('Crisis Indicator Data'!U106="x","x",('Crisis Indicator Data'!U106/1000000))</f>
        <v>0</v>
      </c>
      <c r="K109" s="240">
        <f t="shared" si="9"/>
        <v>2.8</v>
      </c>
      <c r="L109" s="143">
        <f>IF(F109="x","x",(F109*1000000/VLOOKUP($C109,'Crisis Indicator Data'!$C$3:$H$198,5,FALSE)))</f>
        <v>0.80920462026452811</v>
      </c>
      <c r="M109" s="143">
        <f>IF(G109="x","x",(G109*1000000/VLOOKUP($C109,'Crisis Indicator Data'!$C$3:$H$198,5,FALSE)))</f>
        <v>0.16015321084445508</v>
      </c>
      <c r="N109" s="143">
        <f>IF(H109="x","x",(H109*1000000/VLOOKUP($C109,'Crisis Indicator Data'!$C$3:$H$198,5,FALSE)))</f>
        <v>2.9804297085403077E-2</v>
      </c>
      <c r="O109" s="143">
        <f>IF(I109="x","x",(I109*1000000/VLOOKUP($C109,'Crisis Indicator Data'!$C$3:$H$198,5,FALSE)))</f>
        <v>7.7802381949847383E-4</v>
      </c>
      <c r="P109" s="143">
        <f>IF(J109="x","x",(J109*1000000/VLOOKUP($C109,'Crisis Indicator Data'!$C$3:$H$198,5,FALSE)))</f>
        <v>0</v>
      </c>
      <c r="Q109" s="234">
        <f t="shared" si="10"/>
        <v>2</v>
      </c>
      <c r="R109" s="234">
        <f t="shared" si="11"/>
        <v>2.4</v>
      </c>
    </row>
    <row r="110" spans="1:18" x14ac:dyDescent="0.35">
      <c r="A110" s="148" t="str">
        <f>'Crisis Indicator Data'!A107</f>
        <v>Complex crisis in El Salvador</v>
      </c>
      <c r="B110" s="149" t="str">
        <f>'Crisis Indicator Data'!B107</f>
        <v>Complex crisis</v>
      </c>
      <c r="C110" s="149" t="str">
        <f>'Crisis Indicator Data'!C107</f>
        <v>SLV001</v>
      </c>
      <c r="D110" s="149" t="str">
        <f>'Crisis Indicator Data'!D107</f>
        <v>El Salvador</v>
      </c>
      <c r="E110" s="149" t="str">
        <f>'Crisis Indicator Data'!E107</f>
        <v>SLV</v>
      </c>
      <c r="F110" s="155">
        <f>IF('Crisis Indicator Data'!Q107="x","x",('Crisis Indicator Data'!Q107/1000000))</f>
        <v>5.3</v>
      </c>
      <c r="G110" s="155">
        <f>IF('Crisis Indicator Data'!R107="x","x",('Crisis Indicator Data'!R107/1000000))</f>
        <v>0.75700000000000001</v>
      </c>
      <c r="H110" s="155">
        <f>IF('Crisis Indicator Data'!S107="x","x",('Crisis Indicator Data'!S107/1000000))</f>
        <v>0.54800000000000004</v>
      </c>
      <c r="I110" s="155">
        <f>IF('Crisis Indicator Data'!T107="x","x",('Crisis Indicator Data'!T107/1000000))</f>
        <v>9.5000000000000001E-2</v>
      </c>
      <c r="J110" s="155">
        <f>IF('Crisis Indicator Data'!U107="x","x",('Crisis Indicator Data'!U107/1000000))</f>
        <v>0</v>
      </c>
      <c r="K110" s="240">
        <f t="shared" si="9"/>
        <v>3</v>
      </c>
      <c r="L110" s="143">
        <f>IF(F110="x","x",(F110*1000000/VLOOKUP($C110,'Crisis Indicator Data'!$C$3:$H$198,5,FALSE)))</f>
        <v>0.79104477611940294</v>
      </c>
      <c r="M110" s="143">
        <f>IF(G110="x","x",(G110*1000000/VLOOKUP($C110,'Crisis Indicator Data'!$C$3:$H$198,5,FALSE)))</f>
        <v>0.11298507462686568</v>
      </c>
      <c r="N110" s="143">
        <f>IF(H110="x","x",(H110*1000000/VLOOKUP($C110,'Crisis Indicator Data'!$C$3:$H$198,5,FALSE)))</f>
        <v>8.1791044776119398E-2</v>
      </c>
      <c r="O110" s="143">
        <f>IF(I110="x","x",(I110*1000000/VLOOKUP($C110,'Crisis Indicator Data'!$C$3:$H$198,5,FALSE)))</f>
        <v>1.4179104477611941E-2</v>
      </c>
      <c r="P110" s="143">
        <f>IF(J110="x","x",(J110*1000000/VLOOKUP($C110,'Crisis Indicator Data'!$C$3:$H$198,5,FALSE)))</f>
        <v>0</v>
      </c>
      <c r="Q110" s="234">
        <f t="shared" si="10"/>
        <v>3</v>
      </c>
      <c r="R110" s="234">
        <f t="shared" si="11"/>
        <v>3</v>
      </c>
    </row>
    <row r="111" spans="1:18" x14ac:dyDescent="0.35">
      <c r="A111" s="148" t="str">
        <f>'Crisis Indicator Data'!A108</f>
        <v>Complex crisis in Somalia</v>
      </c>
      <c r="B111" s="149" t="str">
        <f>'Crisis Indicator Data'!B108</f>
        <v>Complex crisis</v>
      </c>
      <c r="C111" s="149" t="str">
        <f>'Crisis Indicator Data'!C108</f>
        <v>SOM001</v>
      </c>
      <c r="D111" s="149" t="str">
        <f>'Crisis Indicator Data'!D108</f>
        <v>Somalia</v>
      </c>
      <c r="E111" s="149" t="str">
        <f>'Crisis Indicator Data'!E108</f>
        <v>SOM</v>
      </c>
      <c r="F111" s="155">
        <f>IF('Crisis Indicator Data'!Q108="x","x",('Crisis Indicator Data'!Q108/1000000))</f>
        <v>0</v>
      </c>
      <c r="G111" s="155">
        <f>IF('Crisis Indicator Data'!R108="x","x",('Crisis Indicator Data'!R108/1000000))</f>
        <v>6.4</v>
      </c>
      <c r="H111" s="155">
        <f>IF('Crisis Indicator Data'!S108="x","x",('Crisis Indicator Data'!S108/1000000))</f>
        <v>0</v>
      </c>
      <c r="I111" s="155">
        <f>IF('Crisis Indicator Data'!T108="x","x",('Crisis Indicator Data'!T108/1000000))</f>
        <v>5.782</v>
      </c>
      <c r="J111" s="155">
        <f>IF('Crisis Indicator Data'!U108="x","x",('Crisis Indicator Data'!U108/1000000))</f>
        <v>0.11799999999999999</v>
      </c>
      <c r="K111" s="240">
        <f t="shared" si="9"/>
        <v>4.5999999999999996</v>
      </c>
      <c r="L111" s="143">
        <f>IF(F111="x","x",(F111*1000000/VLOOKUP($C111,'Crisis Indicator Data'!$C$3:$H$198,5,FALSE)))</f>
        <v>0</v>
      </c>
      <c r="M111" s="143">
        <f>IF(G111="x","x",(G111*1000000/VLOOKUP($C111,'Crisis Indicator Data'!$C$3:$H$198,5,FALSE)))</f>
        <v>0.52032520325203258</v>
      </c>
      <c r="N111" s="143">
        <f>IF(H111="x","x",(H111*1000000/VLOOKUP($C111,'Crisis Indicator Data'!$C$3:$H$198,5,FALSE)))</f>
        <v>0</v>
      </c>
      <c r="O111" s="143">
        <f>IF(I111="x","x",(I111*1000000/VLOOKUP($C111,'Crisis Indicator Data'!$C$3:$H$198,5,FALSE)))</f>
        <v>0.47008130081300814</v>
      </c>
      <c r="P111" s="143">
        <f>IF(J111="x","x",(J111*1000000/VLOOKUP($C111,'Crisis Indicator Data'!$C$3:$H$198,5,FALSE)))</f>
        <v>9.59349593495935E-3</v>
      </c>
      <c r="Q111" s="234">
        <f t="shared" si="10"/>
        <v>4</v>
      </c>
      <c r="R111" s="234">
        <f t="shared" si="11"/>
        <v>4.3</v>
      </c>
    </row>
    <row r="112" spans="1:18" x14ac:dyDescent="0.35">
      <c r="A112" s="148" t="str">
        <f>'Crisis Indicator Data'!A109</f>
        <v>Mixed Migration Flows in Somalia</v>
      </c>
      <c r="B112" s="149" t="str">
        <f>'Crisis Indicator Data'!B109</f>
        <v>International displacement</v>
      </c>
      <c r="C112" s="149" t="str">
        <f>'Crisis Indicator Data'!C109</f>
        <v>SOM002</v>
      </c>
      <c r="D112" s="149" t="str">
        <f>'Crisis Indicator Data'!D109</f>
        <v>Somalia</v>
      </c>
      <c r="E112" s="149" t="str">
        <f>'Crisis Indicator Data'!E109</f>
        <v>SOM</v>
      </c>
      <c r="F112" s="155">
        <f>IF('Crisis Indicator Data'!Q109="x","x",('Crisis Indicator Data'!Q109/1000000))</f>
        <v>1.296</v>
      </c>
      <c r="G112" s="155">
        <f>IF('Crisis Indicator Data'!R109="x","x",('Crisis Indicator Data'!R109/1000000))</f>
        <v>0</v>
      </c>
      <c r="H112" s="155">
        <f>IF('Crisis Indicator Data'!S109="x","x",('Crisis Indicator Data'!S109/1000000))</f>
        <v>0</v>
      </c>
      <c r="I112" s="155">
        <f>IF('Crisis Indicator Data'!T109="x","x",('Crisis Indicator Data'!T109/1000000))</f>
        <v>2.5000000000000001E-2</v>
      </c>
      <c r="J112" s="155">
        <f>IF('Crisis Indicator Data'!U109="x","x",('Crisis Indicator Data'!U109/1000000))</f>
        <v>0</v>
      </c>
      <c r="K112" s="240">
        <f t="shared" si="9"/>
        <v>0.7</v>
      </c>
      <c r="L112" s="143">
        <f>IF(F112="x","x",(F112*1000000/VLOOKUP($C112,'Crisis Indicator Data'!$C$3:$H$198,5,FALSE)))</f>
        <v>0.98033282904689867</v>
      </c>
      <c r="M112" s="143">
        <f>IF(G112="x","x",(G112*1000000/VLOOKUP($C112,'Crisis Indicator Data'!$C$3:$H$198,5,FALSE)))</f>
        <v>0</v>
      </c>
      <c r="N112" s="143">
        <f>IF(H112="x","x",(H112*1000000/VLOOKUP($C112,'Crisis Indicator Data'!$C$3:$H$198,5,FALSE)))</f>
        <v>0</v>
      </c>
      <c r="O112" s="143">
        <f>IF(I112="x","x",(I112*1000000/VLOOKUP($C112,'Crisis Indicator Data'!$C$3:$H$198,5,FALSE)))</f>
        <v>1.8910741301059002E-2</v>
      </c>
      <c r="P112" s="143">
        <f>IF(J112="x","x",(J112*1000000/VLOOKUP($C112,'Crisis Indicator Data'!$C$3:$H$198,5,FALSE)))</f>
        <v>0</v>
      </c>
      <c r="Q112" s="234">
        <f t="shared" si="10"/>
        <v>1</v>
      </c>
      <c r="R112" s="234">
        <f t="shared" si="11"/>
        <v>0.85</v>
      </c>
    </row>
    <row r="113" spans="1:18" x14ac:dyDescent="0.35">
      <c r="A113" s="148" t="str">
        <f>'Crisis Indicator Data'!A110</f>
        <v>Floods in Somalia</v>
      </c>
      <c r="B113" s="149" t="str">
        <f>'Crisis Indicator Data'!B110</f>
        <v>Flood</v>
      </c>
      <c r="C113" s="149" t="str">
        <f>'Crisis Indicator Data'!C110</f>
        <v>SOM004</v>
      </c>
      <c r="D113" s="149" t="str">
        <f>'Crisis Indicator Data'!D110</f>
        <v>Somalia</v>
      </c>
      <c r="E113" s="149" t="str">
        <f>'Crisis Indicator Data'!E110</f>
        <v>SOM</v>
      </c>
      <c r="F113" s="155">
        <f>IF('Crisis Indicator Data'!Q110="x","x",('Crisis Indicator Data'!Q110/1000000))</f>
        <v>2.6480000000000001</v>
      </c>
      <c r="G113" s="155">
        <f>IF('Crisis Indicator Data'!R110="x","x",('Crisis Indicator Data'!R110/1000000))</f>
        <v>0</v>
      </c>
      <c r="H113" s="155">
        <f>IF('Crisis Indicator Data'!S110="x","x",('Crisis Indicator Data'!S110/1000000))</f>
        <v>0.29899999999999999</v>
      </c>
      <c r="I113" s="155">
        <f>IF('Crisis Indicator Data'!T110="x","x",('Crisis Indicator Data'!T110/1000000))</f>
        <v>0.10100000000000001</v>
      </c>
      <c r="J113" s="155">
        <f>IF('Crisis Indicator Data'!U110="x","x",('Crisis Indicator Data'!U110/1000000))</f>
        <v>0</v>
      </c>
      <c r="K113" s="240">
        <f t="shared" si="9"/>
        <v>2.7</v>
      </c>
      <c r="L113" s="143">
        <f>IF(F113="x","x",(F113*1000000/VLOOKUP($C113,'Crisis Indicator Data'!$C$3:$H$198,5,FALSE)))</f>
        <v>0.86848146933420789</v>
      </c>
      <c r="M113" s="143">
        <f>IF(G113="x","x",(G113*1000000/VLOOKUP($C113,'Crisis Indicator Data'!$C$3:$H$198,5,FALSE)))</f>
        <v>0</v>
      </c>
      <c r="N113" s="143">
        <f>IF(H113="x","x",(H113*1000000/VLOOKUP($C113,'Crisis Indicator Data'!$C$3:$H$198,5,FALSE)))</f>
        <v>9.8064939324368647E-2</v>
      </c>
      <c r="O113" s="143">
        <f>IF(I113="x","x",(I113*1000000/VLOOKUP($C113,'Crisis Indicator Data'!$C$3:$H$198,5,FALSE)))</f>
        <v>3.3125614955723186E-2</v>
      </c>
      <c r="P113" s="143">
        <f>IF(J113="x","x",(J113*1000000/VLOOKUP($C113,'Crisis Indicator Data'!$C$3:$H$198,5,FALSE)))</f>
        <v>0</v>
      </c>
      <c r="Q113" s="234">
        <f t="shared" si="10"/>
        <v>3</v>
      </c>
      <c r="R113" s="234">
        <f t="shared" si="11"/>
        <v>2.85</v>
      </c>
    </row>
    <row r="114" spans="1:18" x14ac:dyDescent="0.35">
      <c r="A114" s="148" t="str">
        <f>'Crisis Indicator Data'!A111</f>
        <v>Complex crisis in South Sudan</v>
      </c>
      <c r="B114" s="149" t="str">
        <f>'Crisis Indicator Data'!B111</f>
        <v>Complex crisis</v>
      </c>
      <c r="C114" s="149" t="str">
        <f>'Crisis Indicator Data'!C111</f>
        <v>SSD001</v>
      </c>
      <c r="D114" s="149" t="str">
        <f>'Crisis Indicator Data'!D111</f>
        <v>South Sudan</v>
      </c>
      <c r="E114" s="149" t="str">
        <f>'Crisis Indicator Data'!E111</f>
        <v>SSD</v>
      </c>
      <c r="F114" s="155">
        <f>IF('Crisis Indicator Data'!Q111="x","x",('Crisis Indicator Data'!Q111/1000000))</f>
        <v>0</v>
      </c>
      <c r="G114" s="155">
        <f>IF('Crisis Indicator Data'!R111="x","x",('Crisis Indicator Data'!R111/1000000))</f>
        <v>3.4</v>
      </c>
      <c r="H114" s="155">
        <f>IF('Crisis Indicator Data'!S111="x","x",('Crisis Indicator Data'!S111/1000000))</f>
        <v>4.4710000000000001</v>
      </c>
      <c r="I114" s="155">
        <f>IF('Crisis Indicator Data'!T111="x","x",('Crisis Indicator Data'!T111/1000000))</f>
        <v>3.8290000000000002</v>
      </c>
      <c r="J114" s="155">
        <f>IF('Crisis Indicator Data'!U111="x","x",('Crisis Indicator Data'!U111/1000000))</f>
        <v>0</v>
      </c>
      <c r="K114" s="240">
        <f t="shared" si="9"/>
        <v>4.9000000000000004</v>
      </c>
      <c r="L114" s="143">
        <f>IF(F114="x","x",(F114*1000000/VLOOKUP($C114,'Crisis Indicator Data'!$C$3:$H$198,5,FALSE)))</f>
        <v>0</v>
      </c>
      <c r="M114" s="143">
        <f>IF(G114="x","x",(G114*1000000/VLOOKUP($C114,'Crisis Indicator Data'!$C$3:$H$198,5,FALSE)))</f>
        <v>0.29097133076593923</v>
      </c>
      <c r="N114" s="143">
        <f>IF(H114="x","x",(H114*1000000/VLOOKUP($C114,'Crisis Indicator Data'!$C$3:$H$198,5,FALSE)))</f>
        <v>0.38262729995721012</v>
      </c>
      <c r="O114" s="143">
        <f>IF(I114="x","x",(I114*1000000/VLOOKUP($C114,'Crisis Indicator Data'!$C$3:$H$198,5,FALSE)))</f>
        <v>0.32768506632434746</v>
      </c>
      <c r="P114" s="143">
        <f>IF(J114="x","x",(J114*1000000/VLOOKUP($C114,'Crisis Indicator Data'!$C$3:$H$198,5,FALSE)))</f>
        <v>0</v>
      </c>
      <c r="Q114" s="234">
        <f t="shared" si="10"/>
        <v>4</v>
      </c>
      <c r="R114" s="234">
        <f t="shared" si="11"/>
        <v>4.45</v>
      </c>
    </row>
    <row r="115" spans="1:18" x14ac:dyDescent="0.35">
      <c r="A115" s="148" t="str">
        <f>'Crisis Indicator Data'!A112</f>
        <v>Food Security Crisis in Eswatini</v>
      </c>
      <c r="B115" s="149" t="str">
        <f>'Crisis Indicator Data'!B112</f>
        <v>Food Security</v>
      </c>
      <c r="C115" s="149" t="str">
        <f>'Crisis Indicator Data'!C112</f>
        <v>SWZ001</v>
      </c>
      <c r="D115" s="149" t="str">
        <f>'Crisis Indicator Data'!D112</f>
        <v>Eswatini</v>
      </c>
      <c r="E115" s="149" t="str">
        <f>'Crisis Indicator Data'!E112</f>
        <v>SWZ</v>
      </c>
      <c r="F115" s="155">
        <f>IF('Crisis Indicator Data'!Q112="x","x",('Crisis Indicator Data'!Q112/1000000))</f>
        <v>0.34899999999999998</v>
      </c>
      <c r="G115" s="155">
        <f>IF('Crisis Indicator Data'!R112="x","x",('Crisis Indicator Data'!R112/1000000))</f>
        <v>0.433</v>
      </c>
      <c r="H115" s="155">
        <f>IF('Crisis Indicator Data'!S112="x","x",('Crisis Indicator Data'!S112/1000000))</f>
        <v>0.28799999999999998</v>
      </c>
      <c r="I115" s="155">
        <f>IF('Crisis Indicator Data'!T112="x","x",('Crisis Indicator Data'!T112/1000000))</f>
        <v>0.06</v>
      </c>
      <c r="J115" s="155">
        <f>IF('Crisis Indicator Data'!U112="x","x",('Crisis Indicator Data'!U112/1000000))</f>
        <v>0</v>
      </c>
      <c r="K115" s="240">
        <f t="shared" si="9"/>
        <v>2.6</v>
      </c>
      <c r="L115" s="143">
        <f>IF(F115="x","x",(F115*1000000/VLOOKUP($C115,'Crisis Indicator Data'!$C$3:$H$198,5,FALSE)))</f>
        <v>0.3088495575221239</v>
      </c>
      <c r="M115" s="143">
        <f>IF(G115="x","x",(G115*1000000/VLOOKUP($C115,'Crisis Indicator Data'!$C$3:$H$198,5,FALSE)))</f>
        <v>0.38318584070796458</v>
      </c>
      <c r="N115" s="143">
        <f>IF(H115="x","x",(H115*1000000/VLOOKUP($C115,'Crisis Indicator Data'!$C$3:$H$198,5,FALSE)))</f>
        <v>0.25486725663716814</v>
      </c>
      <c r="O115" s="143">
        <f>IF(I115="x","x",(I115*1000000/VLOOKUP($C115,'Crisis Indicator Data'!$C$3:$H$198,5,FALSE)))</f>
        <v>5.3097345132743362E-2</v>
      </c>
      <c r="P115" s="143">
        <f>IF(J115="x","x",(J115*1000000/VLOOKUP($C115,'Crisis Indicator Data'!$C$3:$H$198,5,FALSE)))</f>
        <v>0</v>
      </c>
      <c r="Q115" s="234">
        <f t="shared" si="10"/>
        <v>4</v>
      </c>
      <c r="R115" s="234">
        <f t="shared" si="11"/>
        <v>3.3</v>
      </c>
    </row>
    <row r="116" spans="1:18" x14ac:dyDescent="0.35">
      <c r="A116" s="148" t="str">
        <f>'Crisis Indicator Data'!A113</f>
        <v>Syrian conflict</v>
      </c>
      <c r="B116" s="149" t="str">
        <f>'Crisis Indicator Data'!B113</f>
        <v>Complex crisis</v>
      </c>
      <c r="C116" s="149" t="str">
        <f>'Crisis Indicator Data'!C113</f>
        <v>SYR001</v>
      </c>
      <c r="D116" s="149" t="str">
        <f>'Crisis Indicator Data'!D113</f>
        <v>Syria</v>
      </c>
      <c r="E116" s="149" t="str">
        <f>'Crisis Indicator Data'!E113</f>
        <v>SYR</v>
      </c>
      <c r="F116" s="155">
        <f>IF('Crisis Indicator Data'!Q113="x","x",('Crisis Indicator Data'!Q113/1000000))</f>
        <v>0</v>
      </c>
      <c r="G116" s="155">
        <f>IF('Crisis Indicator Data'!R113="x","x",('Crisis Indicator Data'!R113/1000000))</f>
        <v>4.0999999999999996</v>
      </c>
      <c r="H116" s="155">
        <f>IF('Crisis Indicator Data'!S113="x","x",('Crisis Indicator Data'!S113/1000000))</f>
        <v>0.03</v>
      </c>
      <c r="I116" s="155">
        <f>IF('Crisis Indicator Data'!T113="x","x",('Crisis Indicator Data'!T113/1000000))</f>
        <v>7.38</v>
      </c>
      <c r="J116" s="155">
        <f>IF('Crisis Indicator Data'!U113="x","x",('Crisis Indicator Data'!U113/1000000))</f>
        <v>5.99</v>
      </c>
      <c r="K116" s="240">
        <f t="shared" si="9"/>
        <v>5</v>
      </c>
      <c r="L116" s="143">
        <f>IF(F116="x","x",(F116*1000000/VLOOKUP($C116,'Crisis Indicator Data'!$C$3:$H$198,5,FALSE)))</f>
        <v>0</v>
      </c>
      <c r="M116" s="143">
        <f>IF(G116="x","x",(G116*1000000/VLOOKUP($C116,'Crisis Indicator Data'!$C$3:$H$198,5,FALSE)))</f>
        <v>0.23428571428571426</v>
      </c>
      <c r="N116" s="143">
        <f>IF(H116="x","x",(H116*1000000/VLOOKUP($C116,'Crisis Indicator Data'!$C$3:$H$198,5,FALSE)))</f>
        <v>1.7142857142857142E-3</v>
      </c>
      <c r="O116" s="143">
        <f>IF(I116="x","x",(I116*1000000/VLOOKUP($C116,'Crisis Indicator Data'!$C$3:$H$198,5,FALSE)))</f>
        <v>0.42171428571428571</v>
      </c>
      <c r="P116" s="143">
        <f>IF(J116="x","x",(J116*1000000/VLOOKUP($C116,'Crisis Indicator Data'!$C$3:$H$198,5,FALSE)))</f>
        <v>0.3422857142857143</v>
      </c>
      <c r="Q116" s="234">
        <f t="shared" si="10"/>
        <v>5</v>
      </c>
      <c r="R116" s="234">
        <f t="shared" si="11"/>
        <v>5</v>
      </c>
    </row>
    <row r="117" spans="1:18" x14ac:dyDescent="0.35">
      <c r="A117" s="148" t="str">
        <f>'Crisis Indicator Data'!A114</f>
        <v>Complex crisis in Chad</v>
      </c>
      <c r="B117" s="149" t="str">
        <f>'Crisis Indicator Data'!B114</f>
        <v>Multiple crises country</v>
      </c>
      <c r="C117" s="149" t="str">
        <f>'Crisis Indicator Data'!C114</f>
        <v>TCD001</v>
      </c>
      <c r="D117" s="149" t="str">
        <f>'Crisis Indicator Data'!D114</f>
        <v>Chad</v>
      </c>
      <c r="E117" s="149" t="str">
        <f>'Crisis Indicator Data'!E114</f>
        <v>TCD</v>
      </c>
      <c r="F117" s="155">
        <f>IF('Crisis Indicator Data'!Q114="x","x",('Crisis Indicator Data'!Q114/1000000))</f>
        <v>9.1750000000000007</v>
      </c>
      <c r="G117" s="155">
        <f>IF('Crisis Indicator Data'!R114="x","x",('Crisis Indicator Data'!R114/1000000))</f>
        <v>1.2070000000000001</v>
      </c>
      <c r="H117" s="155">
        <f>IF('Crisis Indicator Data'!S114="x","x",('Crisis Indicator Data'!S114/1000000))</f>
        <v>4.7359999999999998</v>
      </c>
      <c r="I117" s="155">
        <f>IF('Crisis Indicator Data'!T114="x","x",('Crisis Indicator Data'!T114/1000000))</f>
        <v>1.472</v>
      </c>
      <c r="J117" s="155">
        <f>IF('Crisis Indicator Data'!U114="x","x",('Crisis Indicator Data'!U114/1000000))</f>
        <v>0.192</v>
      </c>
      <c r="K117" s="240">
        <f t="shared" si="9"/>
        <v>4.7</v>
      </c>
      <c r="L117" s="143">
        <f>IF(F117="x","x",(F117*1000000/VLOOKUP($C117,'Crisis Indicator Data'!$C$3:$H$198,5,FALSE)))</f>
        <v>0.54622849318330657</v>
      </c>
      <c r="M117" s="143">
        <f>IF(G117="x","x",(G117*1000000/VLOOKUP($C117,'Crisis Indicator Data'!$C$3:$H$198,5,FALSE)))</f>
        <v>7.1858069893433352E-2</v>
      </c>
      <c r="N117" s="143">
        <f>IF(H117="x","x",(H117*1000000/VLOOKUP($C117,'Crisis Indicator Data'!$C$3:$H$198,5,FALSE)))</f>
        <v>0.28195511103173188</v>
      </c>
      <c r="O117" s="143">
        <f>IF(I117="x","x",(I117*1000000/VLOOKUP($C117,'Crisis Indicator Data'!$C$3:$H$198,5,FALSE)))</f>
        <v>8.7634696672024767E-2</v>
      </c>
      <c r="P117" s="143">
        <f>IF(J117="x","x",(J117*1000000/VLOOKUP($C117,'Crisis Indicator Data'!$C$3:$H$198,5,FALSE)))</f>
        <v>1.1430612609394535E-2</v>
      </c>
      <c r="Q117" s="234">
        <f t="shared" si="10"/>
        <v>4</v>
      </c>
      <c r="R117" s="234">
        <f t="shared" si="11"/>
        <v>4.3499999999999996</v>
      </c>
    </row>
    <row r="118" spans="1:18" x14ac:dyDescent="0.35">
      <c r="A118" s="148" t="str">
        <f>'Crisis Indicator Data'!A115</f>
        <v>Boko Haram in Chad</v>
      </c>
      <c r="B118" s="149" t="str">
        <f>'Crisis Indicator Data'!B115</f>
        <v>Conflict</v>
      </c>
      <c r="C118" s="149" t="str">
        <f>'Crisis Indicator Data'!C115</f>
        <v>TCD003</v>
      </c>
      <c r="D118" s="149" t="str">
        <f>'Crisis Indicator Data'!D115</f>
        <v>Chad</v>
      </c>
      <c r="E118" s="149" t="str">
        <f>'Crisis Indicator Data'!E115</f>
        <v>TCD</v>
      </c>
      <c r="F118" s="155">
        <f>IF('Crisis Indicator Data'!Q115="x","x",('Crisis Indicator Data'!Q115/1000000))</f>
        <v>0</v>
      </c>
      <c r="G118" s="155">
        <f>IF('Crisis Indicator Data'!R115="x","x",('Crisis Indicator Data'!R115/1000000))</f>
        <v>0.318</v>
      </c>
      <c r="H118" s="155">
        <f>IF('Crisis Indicator Data'!S115="x","x",('Crisis Indicator Data'!S115/1000000))</f>
        <v>9.8000000000000004E-2</v>
      </c>
      <c r="I118" s="155">
        <f>IF('Crisis Indicator Data'!T115="x","x",('Crisis Indicator Data'!T115/1000000))</f>
        <v>0.14699999999999999</v>
      </c>
      <c r="J118" s="155">
        <f>IF('Crisis Indicator Data'!U115="x","x",('Crisis Indicator Data'!U115/1000000))</f>
        <v>0.122</v>
      </c>
      <c r="K118" s="240">
        <f t="shared" si="9"/>
        <v>2.6</v>
      </c>
      <c r="L118" s="143">
        <f>IF(F118="x","x",(F118*1000000/VLOOKUP($C118,'Crisis Indicator Data'!$C$3:$H$198,5,FALSE)))</f>
        <v>0</v>
      </c>
      <c r="M118" s="143">
        <f>IF(G118="x","x",(G118*1000000/VLOOKUP($C118,'Crisis Indicator Data'!$C$3:$H$198,5,FALSE)))</f>
        <v>0.46355685131195334</v>
      </c>
      <c r="N118" s="143">
        <f>IF(H118="x","x",(H118*1000000/VLOOKUP($C118,'Crisis Indicator Data'!$C$3:$H$198,5,FALSE)))</f>
        <v>0.14285714285714285</v>
      </c>
      <c r="O118" s="143">
        <f>IF(I118="x","x",(I118*1000000/VLOOKUP($C118,'Crisis Indicator Data'!$C$3:$H$198,5,FALSE)))</f>
        <v>0.21428571428571427</v>
      </c>
      <c r="P118" s="143">
        <f>IF(J118="x","x",(J118*1000000/VLOOKUP($C118,'Crisis Indicator Data'!$C$3:$H$198,5,FALSE)))</f>
        <v>0.17784256559766765</v>
      </c>
      <c r="Q118" s="234">
        <f t="shared" si="10"/>
        <v>5</v>
      </c>
      <c r="R118" s="234">
        <f t="shared" si="11"/>
        <v>3.8</v>
      </c>
    </row>
    <row r="119" spans="1:18" x14ac:dyDescent="0.35">
      <c r="A119" s="148" t="str">
        <f>'Crisis Indicator Data'!A116</f>
        <v>CAR refugees in Chad</v>
      </c>
      <c r="B119" s="149" t="str">
        <f>'Crisis Indicator Data'!B116</f>
        <v>International displacement</v>
      </c>
      <c r="C119" s="149" t="str">
        <f>'Crisis Indicator Data'!C116</f>
        <v>TCD004</v>
      </c>
      <c r="D119" s="149" t="str">
        <f>'Crisis Indicator Data'!D116</f>
        <v>Chad</v>
      </c>
      <c r="E119" s="149" t="str">
        <f>'Crisis Indicator Data'!E116</f>
        <v>TCD</v>
      </c>
      <c r="F119" s="155">
        <f>IF('Crisis Indicator Data'!Q116="x","x",('Crisis Indicator Data'!Q116/1000000))</f>
        <v>3.452</v>
      </c>
      <c r="G119" s="155">
        <f>IF('Crisis Indicator Data'!R116="x","x",('Crisis Indicator Data'!R116/1000000))</f>
        <v>0</v>
      </c>
      <c r="H119" s="155">
        <f>IF('Crisis Indicator Data'!S116="x","x",('Crisis Indicator Data'!S116/1000000))</f>
        <v>0.74299999999999999</v>
      </c>
      <c r="I119" s="155">
        <f>IF('Crisis Indicator Data'!T116="x","x",('Crisis Indicator Data'!T116/1000000))</f>
        <v>0.26100000000000001</v>
      </c>
      <c r="J119" s="155">
        <f>IF('Crisis Indicator Data'!U116="x","x",('Crisis Indicator Data'!U116/1000000))</f>
        <v>0</v>
      </c>
      <c r="K119" s="240">
        <f t="shared" si="9"/>
        <v>3.3</v>
      </c>
      <c r="L119" s="143">
        <f>IF(F119="x","x",(F119*1000000/VLOOKUP($C119,'Crisis Indicator Data'!$C$3:$H$198,5,FALSE)))</f>
        <v>0.77468581687612204</v>
      </c>
      <c r="M119" s="143">
        <f>IF(G119="x","x",(G119*1000000/VLOOKUP($C119,'Crisis Indicator Data'!$C$3:$H$198,5,FALSE)))</f>
        <v>0</v>
      </c>
      <c r="N119" s="143">
        <f>IF(H119="x","x",(H119*1000000/VLOOKUP($C119,'Crisis Indicator Data'!$C$3:$H$198,5,FALSE)))</f>
        <v>0.16674147217235188</v>
      </c>
      <c r="O119" s="143">
        <f>IF(I119="x","x",(I119*1000000/VLOOKUP($C119,'Crisis Indicator Data'!$C$3:$H$198,5,FALSE)))</f>
        <v>5.8572710951526032E-2</v>
      </c>
      <c r="P119" s="143">
        <f>IF(J119="x","x",(J119*1000000/VLOOKUP($C119,'Crisis Indicator Data'!$C$3:$H$198,5,FALSE)))</f>
        <v>0</v>
      </c>
      <c r="Q119" s="234">
        <f t="shared" si="10"/>
        <v>4</v>
      </c>
      <c r="R119" s="234">
        <f t="shared" si="11"/>
        <v>3.65</v>
      </c>
    </row>
    <row r="120" spans="1:18" x14ac:dyDescent="0.35">
      <c r="A120" s="148" t="str">
        <f>'Crisis Indicator Data'!A117</f>
        <v>Darfur refugees in Chad</v>
      </c>
      <c r="B120" s="149" t="str">
        <f>'Crisis Indicator Data'!B117</f>
        <v>International displacement</v>
      </c>
      <c r="C120" s="149" t="str">
        <f>'Crisis Indicator Data'!C117</f>
        <v>TCD005</v>
      </c>
      <c r="D120" s="149" t="str">
        <f>'Crisis Indicator Data'!D117</f>
        <v>Chad</v>
      </c>
      <c r="E120" s="149" t="str">
        <f>'Crisis Indicator Data'!E117</f>
        <v>TCD</v>
      </c>
      <c r="F120" s="155">
        <f>IF('Crisis Indicator Data'!Q117="x","x",('Crisis Indicator Data'!Q117/1000000))</f>
        <v>1.454</v>
      </c>
      <c r="G120" s="155">
        <f>IF('Crisis Indicator Data'!R117="x","x",('Crisis Indicator Data'!R117/1000000))</f>
        <v>0</v>
      </c>
      <c r="H120" s="155">
        <f>IF('Crisis Indicator Data'!S117="x","x",('Crisis Indicator Data'!S117/1000000))</f>
        <v>0.69399999999999995</v>
      </c>
      <c r="I120" s="155">
        <f>IF('Crisis Indicator Data'!T117="x","x",('Crisis Indicator Data'!T117/1000000))</f>
        <v>0.42899999999999999</v>
      </c>
      <c r="J120" s="155">
        <f>IF('Crisis Indicator Data'!U117="x","x",('Crisis Indicator Data'!U117/1000000))</f>
        <v>0</v>
      </c>
      <c r="K120" s="240">
        <f t="shared" si="9"/>
        <v>3.4</v>
      </c>
      <c r="L120" s="143">
        <f>IF(F120="x","x",(F120*1000000/VLOOKUP($C120,'Crisis Indicator Data'!$C$3:$H$198,5,FALSE)))</f>
        <v>0.56422196352347687</v>
      </c>
      <c r="M120" s="143">
        <f>IF(G120="x","x",(G120*1000000/VLOOKUP($C120,'Crisis Indicator Data'!$C$3:$H$198,5,FALSE)))</f>
        <v>0</v>
      </c>
      <c r="N120" s="143">
        <f>IF(H120="x","x",(H120*1000000/VLOOKUP($C120,'Crisis Indicator Data'!$C$3:$H$198,5,FALSE)))</f>
        <v>0.26930539386883973</v>
      </c>
      <c r="O120" s="143">
        <f>IF(I120="x","x",(I120*1000000/VLOOKUP($C120,'Crisis Indicator Data'!$C$3:$H$198,5,FALSE)))</f>
        <v>0.16647264260768335</v>
      </c>
      <c r="P120" s="143">
        <f>IF(J120="x","x",(J120*1000000/VLOOKUP($C120,'Crisis Indicator Data'!$C$3:$H$198,5,FALSE)))</f>
        <v>0</v>
      </c>
      <c r="Q120" s="234">
        <f t="shared" si="10"/>
        <v>4</v>
      </c>
      <c r="R120" s="234">
        <f t="shared" si="11"/>
        <v>3.7</v>
      </c>
    </row>
    <row r="121" spans="1:18" x14ac:dyDescent="0.35">
      <c r="A121" s="148" t="str">
        <f>'Crisis Indicator Data'!A118</f>
        <v>Tibesti Conflict in Chad</v>
      </c>
      <c r="B121" s="149" t="str">
        <f>'Crisis Indicator Data'!B118</f>
        <v>Conflict</v>
      </c>
      <c r="C121" s="149" t="str">
        <f>'Crisis Indicator Data'!C118</f>
        <v>TCD006</v>
      </c>
      <c r="D121" s="149" t="str">
        <f>'Crisis Indicator Data'!D118</f>
        <v>Chad</v>
      </c>
      <c r="E121" s="149" t="str">
        <f>'Crisis Indicator Data'!E118</f>
        <v>TCD</v>
      </c>
      <c r="F121" s="155">
        <f>IF('Crisis Indicator Data'!Q118="x","x",('Crisis Indicator Data'!Q118/1000000))</f>
        <v>0</v>
      </c>
      <c r="G121" s="155">
        <f>IF('Crisis Indicator Data'!R118="x","x",('Crisis Indicator Data'!R118/1000000))</f>
        <v>0.02</v>
      </c>
      <c r="H121" s="155">
        <f>IF('Crisis Indicator Data'!S118="x","x",('Crisis Indicator Data'!S118/1000000))</f>
        <v>1.0999999999999999E-2</v>
      </c>
      <c r="I121" s="155">
        <f>IF('Crisis Indicator Data'!T118="x","x",('Crisis Indicator Data'!T118/1000000))</f>
        <v>6.0000000000000001E-3</v>
      </c>
      <c r="J121" s="155">
        <f>IF('Crisis Indicator Data'!U118="x","x",('Crisis Indicator Data'!U118/1000000))</f>
        <v>1E-3</v>
      </c>
      <c r="K121" s="240">
        <f t="shared" si="9"/>
        <v>0.4</v>
      </c>
      <c r="L121" s="143">
        <f>IF(F121="x","x",(F121*1000000/VLOOKUP($C121,'Crisis Indicator Data'!$C$3:$H$198,5,FALSE)))</f>
        <v>0</v>
      </c>
      <c r="M121" s="143">
        <f>IF(G121="x","x",(G121*1000000/VLOOKUP($C121,'Crisis Indicator Data'!$C$3:$H$198,5,FALSE)))</f>
        <v>0.52631578947368418</v>
      </c>
      <c r="N121" s="143">
        <f>IF(H121="x","x",(H121*1000000/VLOOKUP($C121,'Crisis Indicator Data'!$C$3:$H$198,5,FALSE)))</f>
        <v>0.28947368421052633</v>
      </c>
      <c r="O121" s="143">
        <f>IF(I121="x","x",(I121*1000000/VLOOKUP($C121,'Crisis Indicator Data'!$C$3:$H$198,5,FALSE)))</f>
        <v>0.15789473684210525</v>
      </c>
      <c r="P121" s="143">
        <f>IF(J121="x","x",(J121*1000000/VLOOKUP($C121,'Crisis Indicator Data'!$C$3:$H$198,5,FALSE)))</f>
        <v>2.6315789473684209E-2</v>
      </c>
      <c r="Q121" s="234">
        <f t="shared" si="10"/>
        <v>4</v>
      </c>
      <c r="R121" s="234">
        <f t="shared" si="11"/>
        <v>2.2000000000000002</v>
      </c>
    </row>
    <row r="122" spans="1:18" x14ac:dyDescent="0.35">
      <c r="A122" s="148" t="str">
        <f>'Crisis Indicator Data'!A119</f>
        <v>Multiple situations in Thailand</v>
      </c>
      <c r="B122" s="149" t="str">
        <f>'Crisis Indicator Data'!B119</f>
        <v>Multiple crises country</v>
      </c>
      <c r="C122" s="149" t="str">
        <f>'Crisis Indicator Data'!C119</f>
        <v>THA001</v>
      </c>
      <c r="D122" s="149" t="str">
        <f>'Crisis Indicator Data'!D119</f>
        <v>Thailand</v>
      </c>
      <c r="E122" s="149" t="str">
        <f>'Crisis Indicator Data'!E119</f>
        <v>THA</v>
      </c>
      <c r="F122" s="155">
        <f>IF('Crisis Indicator Data'!Q119="x","x",('Crisis Indicator Data'!Q119/1000000))</f>
        <v>3.4580000000000002</v>
      </c>
      <c r="G122" s="155">
        <f>IF('Crisis Indicator Data'!R119="x","x",('Crisis Indicator Data'!R119/1000000))</f>
        <v>0</v>
      </c>
      <c r="H122" s="155">
        <f>IF('Crisis Indicator Data'!S119="x","x",('Crisis Indicator Data'!S119/1000000))</f>
        <v>9.1999999999999998E-2</v>
      </c>
      <c r="I122" s="155">
        <f>IF('Crisis Indicator Data'!T119="x","x",('Crisis Indicator Data'!T119/1000000))</f>
        <v>0</v>
      </c>
      <c r="J122" s="155">
        <f>IF('Crisis Indicator Data'!U119="x","x",('Crisis Indicator Data'!U119/1000000))</f>
        <v>0</v>
      </c>
      <c r="K122" s="240">
        <f t="shared" si="9"/>
        <v>1.6</v>
      </c>
      <c r="L122" s="143">
        <f>IF(F122="x","x",(F122*1000000/VLOOKUP($C122,'Crisis Indicator Data'!$C$3:$H$198,5,FALSE)))</f>
        <v>0.97435897435897434</v>
      </c>
      <c r="M122" s="143">
        <f>IF(G122="x","x",(G122*1000000/VLOOKUP($C122,'Crisis Indicator Data'!$C$3:$H$198,5,FALSE)))</f>
        <v>0</v>
      </c>
      <c r="N122" s="143">
        <f>IF(H122="x","x",(H122*1000000/VLOOKUP($C122,'Crisis Indicator Data'!$C$3:$H$198,5,FALSE)))</f>
        <v>2.5922795153564385E-2</v>
      </c>
      <c r="O122" s="143">
        <f>IF(I122="x","x",(I122*1000000/VLOOKUP($C122,'Crisis Indicator Data'!$C$3:$H$198,5,FALSE)))</f>
        <v>0</v>
      </c>
      <c r="P122" s="143">
        <f>IF(J122="x","x",(J122*1000000/VLOOKUP($C122,'Crisis Indicator Data'!$C$3:$H$198,5,FALSE)))</f>
        <v>0</v>
      </c>
      <c r="Q122" s="234">
        <f t="shared" si="10"/>
        <v>1</v>
      </c>
      <c r="R122" s="234">
        <f t="shared" si="11"/>
        <v>1.3</v>
      </c>
    </row>
    <row r="123" spans="1:18" x14ac:dyDescent="0.35">
      <c r="A123" s="148" t="str">
        <f>'Crisis Indicator Data'!A120</f>
        <v xml:space="preserve">Conflict in southern Thailand </v>
      </c>
      <c r="B123" s="149" t="str">
        <f>'Crisis Indicator Data'!B120</f>
        <v>Conflict</v>
      </c>
      <c r="C123" s="149" t="str">
        <f>'Crisis Indicator Data'!C120</f>
        <v>THA002</v>
      </c>
      <c r="D123" s="149" t="str">
        <f>'Crisis Indicator Data'!D120</f>
        <v>Thailand</v>
      </c>
      <c r="E123" s="149" t="str">
        <f>'Crisis Indicator Data'!E120</f>
        <v>THA</v>
      </c>
      <c r="F123" s="155" t="str">
        <f>IF('Crisis Indicator Data'!Q120="x","x",('Crisis Indicator Data'!Q120/1000000))</f>
        <v>x</v>
      </c>
      <c r="G123" s="155" t="str">
        <f>IF('Crisis Indicator Data'!R120="x","x",('Crisis Indicator Data'!R120/1000000))</f>
        <v>x</v>
      </c>
      <c r="H123" s="155" t="str">
        <f>IF('Crisis Indicator Data'!S120="x","x",('Crisis Indicator Data'!S120/1000000))</f>
        <v>x</v>
      </c>
      <c r="I123" s="155" t="str">
        <f>IF('Crisis Indicator Data'!T120="x","x",('Crisis Indicator Data'!T120/1000000))</f>
        <v>x</v>
      </c>
      <c r="J123" s="155" t="str">
        <f>IF('Crisis Indicator Data'!U120="x","x",('Crisis Indicator Data'!U120/1000000))</f>
        <v>x</v>
      </c>
      <c r="K123" s="240" t="str">
        <f t="shared" si="9"/>
        <v>x</v>
      </c>
      <c r="L123" s="143" t="str">
        <f>IF(F123="x","x",(F123*1000000/VLOOKUP($C123,'Crisis Indicator Data'!$C$3:$H$198,5,FALSE)))</f>
        <v>x</v>
      </c>
      <c r="M123" s="143" t="str">
        <f>IF(G123="x","x",(G123*1000000/VLOOKUP($C123,'Crisis Indicator Data'!$C$3:$H$198,5,FALSE)))</f>
        <v>x</v>
      </c>
      <c r="N123" s="143" t="str">
        <f>IF(H123="x","x",(H123*1000000/VLOOKUP($C123,'Crisis Indicator Data'!$C$3:$H$198,5,FALSE)))</f>
        <v>x</v>
      </c>
      <c r="O123" s="143" t="str">
        <f>IF(I123="x","x",(I123*1000000/VLOOKUP($C123,'Crisis Indicator Data'!$C$3:$H$198,5,FALSE)))</f>
        <v>x</v>
      </c>
      <c r="P123" s="143" t="str">
        <f>IF(J123="x","x",(J123*1000000/VLOOKUP($C123,'Crisis Indicator Data'!$C$3:$H$198,5,FALSE)))</f>
        <v>x</v>
      </c>
      <c r="Q123" s="234" t="str">
        <f t="shared" si="10"/>
        <v>x</v>
      </c>
      <c r="R123" s="234" t="str">
        <f t="shared" si="11"/>
        <v>x</v>
      </c>
    </row>
    <row r="124" spans="1:18" x14ac:dyDescent="0.35">
      <c r="A124" s="148" t="str">
        <f>'Crisis Indicator Data'!A121</f>
        <v>Myanmar refugees in Thailand</v>
      </c>
      <c r="B124" s="149" t="str">
        <f>'Crisis Indicator Data'!B121</f>
        <v>International displacement</v>
      </c>
      <c r="C124" s="149" t="str">
        <f>'Crisis Indicator Data'!C121</f>
        <v>THA003</v>
      </c>
      <c r="D124" s="149" t="str">
        <f>'Crisis Indicator Data'!D121</f>
        <v>Thailand</v>
      </c>
      <c r="E124" s="149" t="str">
        <f>'Crisis Indicator Data'!E121</f>
        <v>THA</v>
      </c>
      <c r="F124" s="155">
        <f>IF('Crisis Indicator Data'!Q121="x","x",('Crisis Indicator Data'!Q121/1000000))</f>
        <v>0</v>
      </c>
      <c r="G124" s="155">
        <f>IF('Crisis Indicator Data'!R121="x","x",('Crisis Indicator Data'!R121/1000000))</f>
        <v>0</v>
      </c>
      <c r="H124" s="155">
        <f>IF('Crisis Indicator Data'!S121="x","x",('Crisis Indicator Data'!S121/1000000))</f>
        <v>9.1999999999999998E-2</v>
      </c>
      <c r="I124" s="155">
        <f>IF('Crisis Indicator Data'!T121="x","x",('Crisis Indicator Data'!T121/1000000))</f>
        <v>0</v>
      </c>
      <c r="J124" s="155">
        <f>IF('Crisis Indicator Data'!U121="x","x",('Crisis Indicator Data'!U121/1000000))</f>
        <v>0</v>
      </c>
      <c r="K124" s="240">
        <f t="shared" si="9"/>
        <v>1.6</v>
      </c>
      <c r="L124" s="143">
        <f>IF(F124="x","x",(F124*1000000/VLOOKUP($C124,'Crisis Indicator Data'!$C$3:$H$198,5,FALSE)))</f>
        <v>0</v>
      </c>
      <c r="M124" s="143">
        <f>IF(G124="x","x",(G124*1000000/VLOOKUP($C124,'Crisis Indicator Data'!$C$3:$H$198,5,FALSE)))</f>
        <v>0</v>
      </c>
      <c r="N124" s="143">
        <f>IF(H124="x","x",(H124*1000000/VLOOKUP($C124,'Crisis Indicator Data'!$C$3:$H$198,5,FALSE)))</f>
        <v>1</v>
      </c>
      <c r="O124" s="143">
        <f>IF(I124="x","x",(I124*1000000/VLOOKUP($C124,'Crisis Indicator Data'!$C$3:$H$198,5,FALSE)))</f>
        <v>0</v>
      </c>
      <c r="P124" s="143">
        <f>IF(J124="x","x",(J124*1000000/VLOOKUP($C124,'Crisis Indicator Data'!$C$3:$H$198,5,FALSE)))</f>
        <v>0</v>
      </c>
      <c r="Q124" s="234">
        <f t="shared" si="10"/>
        <v>3</v>
      </c>
      <c r="R124" s="234">
        <f t="shared" si="11"/>
        <v>2.2999999999999998</v>
      </c>
    </row>
    <row r="125" spans="1:18" x14ac:dyDescent="0.35">
      <c r="A125" s="148" t="str">
        <f>'Crisis Indicator Data'!A122</f>
        <v>Tropical Cyclone Seroja</v>
      </c>
      <c r="B125" s="149" t="str">
        <f>'Crisis Indicator Data'!B122</f>
        <v>Tropical cyclone</v>
      </c>
      <c r="C125" s="149" t="str">
        <f>'Crisis Indicator Data'!C122</f>
        <v>TLS002</v>
      </c>
      <c r="D125" s="149" t="str">
        <f>'Crisis Indicator Data'!D122</f>
        <v>Timor Leste</v>
      </c>
      <c r="E125" s="149" t="str">
        <f>'Crisis Indicator Data'!E122</f>
        <v>TLS</v>
      </c>
      <c r="F125" s="155">
        <f>IF('Crisis Indicator Data'!Q122="x","x",('Crisis Indicator Data'!Q122/1000000))</f>
        <v>1.26</v>
      </c>
      <c r="G125" s="155">
        <f>IF('Crisis Indicator Data'!R122="x","x",('Crisis Indicator Data'!R122/1000000))</f>
        <v>2.4E-2</v>
      </c>
      <c r="H125" s="155">
        <f>IF('Crisis Indicator Data'!S122="x","x",('Crisis Indicator Data'!S122/1000000))</f>
        <v>2E-3</v>
      </c>
      <c r="I125" s="155">
        <f>IF('Crisis Indicator Data'!T122="x","x",('Crisis Indicator Data'!T122/1000000))</f>
        <v>0</v>
      </c>
      <c r="J125" s="155">
        <f>IF('Crisis Indicator Data'!U122="x","x",('Crisis Indicator Data'!U122/1000000))</f>
        <v>0</v>
      </c>
      <c r="K125" s="240">
        <f t="shared" si="9"/>
        <v>0</v>
      </c>
      <c r="L125" s="143">
        <f>IF(F125="x","x",(F125*1000000/VLOOKUP($C125,'Crisis Indicator Data'!$C$3:$H$198,5,FALSE)))</f>
        <v>0.97447795823665895</v>
      </c>
      <c r="M125" s="143">
        <f>IF(G125="x","x",(G125*1000000/VLOOKUP($C125,'Crisis Indicator Data'!$C$3:$H$198,5,FALSE)))</f>
        <v>1.8561484918793503E-2</v>
      </c>
      <c r="N125" s="143">
        <f>IF(H125="x","x",(H125*1000000/VLOOKUP($C125,'Crisis Indicator Data'!$C$3:$H$198,5,FALSE)))</f>
        <v>1.5467904098994587E-3</v>
      </c>
      <c r="O125" s="143">
        <f>IF(I125="x","x",(I125*1000000/VLOOKUP($C125,'Crisis Indicator Data'!$C$3:$H$198,5,FALSE)))</f>
        <v>0</v>
      </c>
      <c r="P125" s="143">
        <f>IF(J125="x","x",(J125*1000000/VLOOKUP($C125,'Crisis Indicator Data'!$C$3:$H$198,5,FALSE)))</f>
        <v>0</v>
      </c>
      <c r="Q125" s="234">
        <f t="shared" si="10"/>
        <v>1</v>
      </c>
      <c r="R125" s="234">
        <f t="shared" si="11"/>
        <v>0.5</v>
      </c>
    </row>
    <row r="126" spans="1:18" x14ac:dyDescent="0.35">
      <c r="A126" s="148" t="str">
        <f>'Crisis Indicator Data'!A123</f>
        <v>Venezuelan refugees in Trinidad and Tobago</v>
      </c>
      <c r="B126" s="149" t="str">
        <f>'Crisis Indicator Data'!B123</f>
        <v>International displacement</v>
      </c>
      <c r="C126" s="149" t="str">
        <f>'Crisis Indicator Data'!C123</f>
        <v>TTO002</v>
      </c>
      <c r="D126" s="149" t="str">
        <f>'Crisis Indicator Data'!D123</f>
        <v>Trinidad and Tobago</v>
      </c>
      <c r="E126" s="149" t="str">
        <f>'Crisis Indicator Data'!E123</f>
        <v>TTO</v>
      </c>
      <c r="F126" s="155">
        <f>IF('Crisis Indicator Data'!Q123="x","x",('Crisis Indicator Data'!Q123/1000000))</f>
        <v>1.395</v>
      </c>
      <c r="G126" s="155">
        <f>IF('Crisis Indicator Data'!R123="x","x",('Crisis Indicator Data'!R123/1000000))</f>
        <v>0</v>
      </c>
      <c r="H126" s="155">
        <f>IF('Crisis Indicator Data'!S123="x","x",('Crisis Indicator Data'!S123/1000000))</f>
        <v>0.06</v>
      </c>
      <c r="I126" s="155">
        <f>IF('Crisis Indicator Data'!T123="x","x",('Crisis Indicator Data'!T123/1000000))</f>
        <v>0</v>
      </c>
      <c r="J126" s="155">
        <f>IF('Crisis Indicator Data'!U123="x","x",('Crisis Indicator Data'!U123/1000000))</f>
        <v>0</v>
      </c>
      <c r="K126" s="240">
        <f t="shared" si="9"/>
        <v>1.3</v>
      </c>
      <c r="L126" s="143">
        <f>IF(F126="x","x",(F126*1000000/VLOOKUP($C126,'Crisis Indicator Data'!$C$3:$H$198,5,FALSE)))</f>
        <v>0.96206896551724141</v>
      </c>
      <c r="M126" s="143">
        <f>IF(G126="x","x",(G126*1000000/VLOOKUP($C126,'Crisis Indicator Data'!$C$3:$H$198,5,FALSE)))</f>
        <v>0</v>
      </c>
      <c r="N126" s="143">
        <f>IF(H126="x","x",(H126*1000000/VLOOKUP($C126,'Crisis Indicator Data'!$C$3:$H$198,5,FALSE)))</f>
        <v>4.1379310344827586E-2</v>
      </c>
      <c r="O126" s="143">
        <f>IF(I126="x","x",(I126*1000000/VLOOKUP($C126,'Crisis Indicator Data'!$C$3:$H$198,5,FALSE)))</f>
        <v>0</v>
      </c>
      <c r="P126" s="143">
        <f>IF(J126="x","x",(J126*1000000/VLOOKUP($C126,'Crisis Indicator Data'!$C$3:$H$198,5,FALSE)))</f>
        <v>0</v>
      </c>
      <c r="Q126" s="234">
        <f t="shared" si="10"/>
        <v>1</v>
      </c>
      <c r="R126" s="234">
        <f t="shared" si="11"/>
        <v>1.1499999999999999</v>
      </c>
    </row>
    <row r="127" spans="1:18" x14ac:dyDescent="0.35">
      <c r="A127" s="148" t="str">
        <f>'Crisis Indicator Data'!A124</f>
        <v>Mixed migration flows in Tunisia</v>
      </c>
      <c r="B127" s="149" t="str">
        <f>'Crisis Indicator Data'!B124</f>
        <v>International displacement</v>
      </c>
      <c r="C127" s="149" t="str">
        <f>'Crisis Indicator Data'!C124</f>
        <v>TUN002</v>
      </c>
      <c r="D127" s="149" t="str">
        <f>'Crisis Indicator Data'!D124</f>
        <v>Tunisia</v>
      </c>
      <c r="E127" s="149" t="str">
        <f>'Crisis Indicator Data'!E124</f>
        <v>TUN</v>
      </c>
      <c r="F127" s="155" t="str">
        <f>IF('Crisis Indicator Data'!Q124="x","x",('Crisis Indicator Data'!Q124/1000000))</f>
        <v>x</v>
      </c>
      <c r="G127" s="155" t="str">
        <f>IF('Crisis Indicator Data'!R124="x","x",('Crisis Indicator Data'!R124/1000000))</f>
        <v>x</v>
      </c>
      <c r="H127" s="155" t="str">
        <f>IF('Crisis Indicator Data'!S124="x","x",('Crisis Indicator Data'!S124/1000000))</f>
        <v>x</v>
      </c>
      <c r="I127" s="155" t="str">
        <f>IF('Crisis Indicator Data'!T124="x","x",('Crisis Indicator Data'!T124/1000000))</f>
        <v>x</v>
      </c>
      <c r="J127" s="155" t="str">
        <f>IF('Crisis Indicator Data'!U124="x","x",('Crisis Indicator Data'!U124/1000000))</f>
        <v>x</v>
      </c>
      <c r="K127" s="240" t="str">
        <f t="shared" si="9"/>
        <v>x</v>
      </c>
      <c r="L127" s="143" t="str">
        <f>IF(F127="x","x",(F127*1000000/VLOOKUP($C127,'Crisis Indicator Data'!$C$3:$H$198,5,FALSE)))</f>
        <v>x</v>
      </c>
      <c r="M127" s="143" t="str">
        <f>IF(G127="x","x",(G127*1000000/VLOOKUP($C127,'Crisis Indicator Data'!$C$3:$H$198,5,FALSE)))</f>
        <v>x</v>
      </c>
      <c r="N127" s="143" t="str">
        <f>IF(H127="x","x",(H127*1000000/VLOOKUP($C127,'Crisis Indicator Data'!$C$3:$H$198,5,FALSE)))</f>
        <v>x</v>
      </c>
      <c r="O127" s="143" t="str">
        <f>IF(I127="x","x",(I127*1000000/VLOOKUP($C127,'Crisis Indicator Data'!$C$3:$H$198,5,FALSE)))</f>
        <v>x</v>
      </c>
      <c r="P127" s="143" t="str">
        <f>IF(J127="x","x",(J127*1000000/VLOOKUP($C127,'Crisis Indicator Data'!$C$3:$H$198,5,FALSE)))</f>
        <v>x</v>
      </c>
      <c r="Q127" s="234" t="str">
        <f t="shared" si="10"/>
        <v>x</v>
      </c>
      <c r="R127" s="234" t="str">
        <f t="shared" si="11"/>
        <v>x</v>
      </c>
    </row>
    <row r="128" spans="1:18" x14ac:dyDescent="0.35">
      <c r="A128" s="148" t="str">
        <f>'Crisis Indicator Data'!A125</f>
        <v>Complex situation in Turkey</v>
      </c>
      <c r="B128" s="149" t="str">
        <f>'Crisis Indicator Data'!B125</f>
        <v>Multiple crises country</v>
      </c>
      <c r="C128" s="149" t="str">
        <f>'Crisis Indicator Data'!C125</f>
        <v>TUR001</v>
      </c>
      <c r="D128" s="149" t="str">
        <f>'Crisis Indicator Data'!D125</f>
        <v>Turkey</v>
      </c>
      <c r="E128" s="149" t="str">
        <f>'Crisis Indicator Data'!E125</f>
        <v>TUR</v>
      </c>
      <c r="F128" s="155">
        <f>IF('Crisis Indicator Data'!Q125="x","x",('Crisis Indicator Data'!Q125/1000000))</f>
        <v>47.808999999999997</v>
      </c>
      <c r="G128" s="155">
        <f>IF('Crisis Indicator Data'!R125="x","x",('Crisis Indicator Data'!R125/1000000))</f>
        <v>3.42</v>
      </c>
      <c r="H128" s="155">
        <f>IF('Crisis Indicator Data'!S125="x","x",('Crisis Indicator Data'!S125/1000000))</f>
        <v>1.657</v>
      </c>
      <c r="I128" s="155">
        <f>IF('Crisis Indicator Data'!T125="x","x",('Crisis Indicator Data'!T125/1000000))</f>
        <v>0.72499999999999998</v>
      </c>
      <c r="J128" s="155">
        <f>IF('Crisis Indicator Data'!U125="x","x",('Crisis Indicator Data'!U125/1000000))</f>
        <v>0</v>
      </c>
      <c r="K128" s="240">
        <f t="shared" si="9"/>
        <v>4</v>
      </c>
      <c r="L128" s="143">
        <f>IF(F128="x","x",(F128*1000000/VLOOKUP($C128,'Crisis Indicator Data'!$C$3:$H$198,5,FALSE)))</f>
        <v>0.89177594150454198</v>
      </c>
      <c r="M128" s="143">
        <f>IF(G128="x","x",(G128*1000000/VLOOKUP($C128,'Crisis Indicator Data'!$C$3:$H$198,5,FALSE)))</f>
        <v>6.3792878327208966E-2</v>
      </c>
      <c r="N128" s="143">
        <f>IF(H128="x","x",(H128*1000000/VLOOKUP($C128,'Crisis Indicator Data'!$C$3:$H$198,5,FALSE)))</f>
        <v>3.0907836078416743E-2</v>
      </c>
      <c r="O128" s="143">
        <f>IF(I128="x","x",(I128*1000000/VLOOKUP($C128,'Crisis Indicator Data'!$C$3:$H$198,5,FALSE)))</f>
        <v>1.3523344089832311E-2</v>
      </c>
      <c r="P128" s="143">
        <f>IF(J128="x","x",(J128*1000000/VLOOKUP($C128,'Crisis Indicator Data'!$C$3:$H$198,5,FALSE)))</f>
        <v>0</v>
      </c>
      <c r="Q128" s="234">
        <f t="shared" si="10"/>
        <v>2</v>
      </c>
      <c r="R128" s="234">
        <f t="shared" si="11"/>
        <v>3</v>
      </c>
    </row>
    <row r="129" spans="1:18" x14ac:dyDescent="0.35">
      <c r="A129" s="148" t="str">
        <f>'Crisis Indicator Data'!A126</f>
        <v>Syrian Refugees in Turkey</v>
      </c>
      <c r="B129" s="149" t="str">
        <f>'Crisis Indicator Data'!B126</f>
        <v>International displacement</v>
      </c>
      <c r="C129" s="149" t="str">
        <f>'Crisis Indicator Data'!C126</f>
        <v>TUR002</v>
      </c>
      <c r="D129" s="149" t="str">
        <f>'Crisis Indicator Data'!D126</f>
        <v>Turkey</v>
      </c>
      <c r="E129" s="149" t="str">
        <f>'Crisis Indicator Data'!E126</f>
        <v>TUR</v>
      </c>
      <c r="F129" s="155">
        <f>IF('Crisis Indicator Data'!Q126="x","x",('Crisis Indicator Data'!Q126/1000000))</f>
        <v>30.675999999999998</v>
      </c>
      <c r="G129" s="155">
        <f>IF('Crisis Indicator Data'!R126="x","x",('Crisis Indicator Data'!R126/1000000))</f>
        <v>3.42</v>
      </c>
      <c r="H129" s="155">
        <f>IF('Crisis Indicator Data'!S126="x","x",('Crisis Indicator Data'!S126/1000000))</f>
        <v>1.657</v>
      </c>
      <c r="I129" s="155">
        <f>IF('Crisis Indicator Data'!T126="x","x",('Crisis Indicator Data'!T126/1000000))</f>
        <v>0.40500000000000003</v>
      </c>
      <c r="J129" s="155">
        <f>IF('Crisis Indicator Data'!U126="x","x",('Crisis Indicator Data'!U126/1000000))</f>
        <v>0</v>
      </c>
      <c r="K129" s="240">
        <f t="shared" si="9"/>
        <v>3.9</v>
      </c>
      <c r="L129" s="143">
        <f>IF(F129="x","x",(F129*1000000/VLOOKUP($C129,'Crisis Indicator Data'!$C$3:$H$198,5,FALSE)))</f>
        <v>0.84838763205929535</v>
      </c>
      <c r="M129" s="143">
        <f>IF(G129="x","x",(G129*1000000/VLOOKUP($C129,'Crisis Indicator Data'!$C$3:$H$198,5,FALSE)))</f>
        <v>9.4584877482161628E-2</v>
      </c>
      <c r="N129" s="143">
        <f>IF(H129="x","x",(H129*1000000/VLOOKUP($C129,'Crisis Indicator Data'!$C$3:$H$198,5,FALSE)))</f>
        <v>4.5826649704076551E-2</v>
      </c>
      <c r="O129" s="143">
        <f>IF(I129="x","x",(I129*1000000/VLOOKUP($C129,'Crisis Indicator Data'!$C$3:$H$198,5,FALSE)))</f>
        <v>1.1200840754466508E-2</v>
      </c>
      <c r="P129" s="143">
        <f>IF(J129="x","x",(J129*1000000/VLOOKUP($C129,'Crisis Indicator Data'!$C$3:$H$198,5,FALSE)))</f>
        <v>0</v>
      </c>
      <c r="Q129" s="234">
        <f t="shared" si="10"/>
        <v>3</v>
      </c>
      <c r="R129" s="234">
        <f t="shared" si="11"/>
        <v>3.45</v>
      </c>
    </row>
    <row r="130" spans="1:18" x14ac:dyDescent="0.35">
      <c r="A130" s="148" t="str">
        <f>'Crisis Indicator Data'!A127</f>
        <v>Mixed Migration Flows in Turkey</v>
      </c>
      <c r="B130" s="149" t="str">
        <f>'Crisis Indicator Data'!B127</f>
        <v>International displacement</v>
      </c>
      <c r="C130" s="149" t="str">
        <f>'Crisis Indicator Data'!C127</f>
        <v>TUR003</v>
      </c>
      <c r="D130" s="149" t="str">
        <f>'Crisis Indicator Data'!D127</f>
        <v>Turkey</v>
      </c>
      <c r="E130" s="149" t="str">
        <f>'Crisis Indicator Data'!E127</f>
        <v>TUR</v>
      </c>
      <c r="F130" s="155">
        <f>IF('Crisis Indicator Data'!Q127="x","x",('Crisis Indicator Data'!Q127/1000000))</f>
        <v>31.824000000000002</v>
      </c>
      <c r="G130" s="155">
        <f>IF('Crisis Indicator Data'!R127="x","x",('Crisis Indicator Data'!R127/1000000))</f>
        <v>3.42</v>
      </c>
      <c r="H130" s="155">
        <f>IF('Crisis Indicator Data'!S127="x","x",('Crisis Indicator Data'!S127/1000000))</f>
        <v>1.657</v>
      </c>
      <c r="I130" s="155">
        <f>IF('Crisis Indicator Data'!T127="x","x",('Crisis Indicator Data'!T127/1000000))</f>
        <v>0.72499999999999998</v>
      </c>
      <c r="J130" s="155">
        <f>IF('Crisis Indicator Data'!U127="x","x",('Crisis Indicator Data'!U127/1000000))</f>
        <v>0</v>
      </c>
      <c r="K130" s="240">
        <f t="shared" si="9"/>
        <v>4</v>
      </c>
      <c r="L130" s="143">
        <f>IF(F130="x","x",(F130*1000000/VLOOKUP($C130,'Crisis Indicator Data'!$C$3:$H$198,5,FALSE)))</f>
        <v>0.84579811832243657</v>
      </c>
      <c r="M130" s="143">
        <f>IF(G130="x","x",(G130*1000000/VLOOKUP($C130,'Crisis Indicator Data'!$C$3:$H$198,5,FALSE)))</f>
        <v>9.0894594163610273E-2</v>
      </c>
      <c r="N130" s="143">
        <f>IF(H130="x","x",(H130*1000000/VLOOKUP($C130,'Crisis Indicator Data'!$C$3:$H$198,5,FALSE)))</f>
        <v>4.403869664593632E-2</v>
      </c>
      <c r="O130" s="143">
        <f>IF(I130="x","x",(I130*1000000/VLOOKUP($C130,'Crisis Indicator Data'!$C$3:$H$198,5,FALSE)))</f>
        <v>1.9268590868016796E-2</v>
      </c>
      <c r="P130" s="143">
        <f>IF(J130="x","x",(J130*1000000/VLOOKUP($C130,'Crisis Indicator Data'!$C$3:$H$198,5,FALSE)))</f>
        <v>0</v>
      </c>
      <c r="Q130" s="234">
        <f t="shared" si="10"/>
        <v>3</v>
      </c>
      <c r="R130" s="234">
        <f t="shared" si="11"/>
        <v>3.5</v>
      </c>
    </row>
    <row r="131" spans="1:18" x14ac:dyDescent="0.35">
      <c r="A131" s="148" t="str">
        <f>'Crisis Indicator Data'!A128</f>
        <v>Kurdish Conflict</v>
      </c>
      <c r="B131" s="149" t="str">
        <f>'Crisis Indicator Data'!B128</f>
        <v>Conflict</v>
      </c>
      <c r="C131" s="149" t="str">
        <f>'Crisis Indicator Data'!C128</f>
        <v>TUR004</v>
      </c>
      <c r="D131" s="149" t="str">
        <f>'Crisis Indicator Data'!D128</f>
        <v>Turkey</v>
      </c>
      <c r="E131" s="149" t="str">
        <f>'Crisis Indicator Data'!E128</f>
        <v>TUR</v>
      </c>
      <c r="F131" s="155" t="str">
        <f>IF('Crisis Indicator Data'!Q128="x","x",('Crisis Indicator Data'!Q128/1000000))</f>
        <v>x</v>
      </c>
      <c r="G131" s="155" t="str">
        <f>IF('Crisis Indicator Data'!R128="x","x",('Crisis Indicator Data'!R128/1000000))</f>
        <v>x</v>
      </c>
      <c r="H131" s="155" t="str">
        <f>IF('Crisis Indicator Data'!S128="x","x",('Crisis Indicator Data'!S128/1000000))</f>
        <v>x</v>
      </c>
      <c r="I131" s="155" t="str">
        <f>IF('Crisis Indicator Data'!T128="x","x",('Crisis Indicator Data'!T128/1000000))</f>
        <v>x</v>
      </c>
      <c r="J131" s="155" t="str">
        <f>IF('Crisis Indicator Data'!U128="x","x",('Crisis Indicator Data'!U128/1000000))</f>
        <v>x</v>
      </c>
      <c r="K131" s="240" t="str">
        <f t="shared" si="9"/>
        <v>x</v>
      </c>
      <c r="L131" s="143" t="str">
        <f>IF(F131="x","x",(F131*1000000/VLOOKUP($C131,'Crisis Indicator Data'!$C$3:$H$198,5,FALSE)))</f>
        <v>x</v>
      </c>
      <c r="M131" s="143" t="str">
        <f>IF(G131="x","x",(G131*1000000/VLOOKUP($C131,'Crisis Indicator Data'!$C$3:$H$198,5,FALSE)))</f>
        <v>x</v>
      </c>
      <c r="N131" s="143" t="str">
        <f>IF(H131="x","x",(H131*1000000/VLOOKUP($C131,'Crisis Indicator Data'!$C$3:$H$198,5,FALSE)))</f>
        <v>x</v>
      </c>
      <c r="O131" s="143" t="str">
        <f>IF(I131="x","x",(I131*1000000/VLOOKUP($C131,'Crisis Indicator Data'!$C$3:$H$198,5,FALSE)))</f>
        <v>x</v>
      </c>
      <c r="P131" s="143" t="str">
        <f>IF(J131="x","x",(J131*1000000/VLOOKUP($C131,'Crisis Indicator Data'!$C$3:$H$198,5,FALSE)))</f>
        <v>x</v>
      </c>
      <c r="Q131" s="234" t="str">
        <f t="shared" si="10"/>
        <v>x</v>
      </c>
      <c r="R131" s="234" t="str">
        <f t="shared" si="11"/>
        <v>x</v>
      </c>
    </row>
    <row r="132" spans="1:18" x14ac:dyDescent="0.35">
      <c r="A132" s="148" t="str">
        <f>'Crisis Indicator Data'!A129</f>
        <v>International Displacement in Tanzania</v>
      </c>
      <c r="B132" s="149" t="str">
        <f>'Crisis Indicator Data'!B129</f>
        <v>International displacement</v>
      </c>
      <c r="C132" s="149" t="str">
        <f>'Crisis Indicator Data'!C129</f>
        <v>TZA002</v>
      </c>
      <c r="D132" s="149" t="str">
        <f>'Crisis Indicator Data'!D129</f>
        <v>Tanzania</v>
      </c>
      <c r="E132" s="149" t="str">
        <f>'Crisis Indicator Data'!E129</f>
        <v>TZA</v>
      </c>
      <c r="F132" s="155">
        <f>IF('Crisis Indicator Data'!Q129="x","x",('Crisis Indicator Data'!Q129/1000000))</f>
        <v>11.098000000000001</v>
      </c>
      <c r="G132" s="155">
        <f>IF('Crisis Indicator Data'!R129="x","x",('Crisis Indicator Data'!R129/1000000))</f>
        <v>0</v>
      </c>
      <c r="H132" s="155">
        <f>IF('Crisis Indicator Data'!S129="x","x",('Crisis Indicator Data'!S129/1000000))</f>
        <v>0.28699999999999998</v>
      </c>
      <c r="I132" s="155">
        <f>IF('Crisis Indicator Data'!T129="x","x",('Crisis Indicator Data'!T129/1000000))</f>
        <v>0</v>
      </c>
      <c r="J132" s="155">
        <f>IF('Crisis Indicator Data'!U129="x","x",('Crisis Indicator Data'!U129/1000000))</f>
        <v>0</v>
      </c>
      <c r="K132" s="240">
        <f t="shared" si="9"/>
        <v>2.4</v>
      </c>
      <c r="L132" s="143">
        <f>IF(F132="x","x",(F132*1000000/VLOOKUP($C132,'Crisis Indicator Data'!$C$3:$H$198,5,FALSE)))</f>
        <v>0.9747913921826965</v>
      </c>
      <c r="M132" s="143">
        <f>IF(G132="x","x",(G132*1000000/VLOOKUP($C132,'Crisis Indicator Data'!$C$3:$H$198,5,FALSE)))</f>
        <v>0</v>
      </c>
      <c r="N132" s="143">
        <f>IF(H132="x","x",(H132*1000000/VLOOKUP($C132,'Crisis Indicator Data'!$C$3:$H$198,5,FALSE)))</f>
        <v>2.5208607817303469E-2</v>
      </c>
      <c r="O132" s="143">
        <f>IF(I132="x","x",(I132*1000000/VLOOKUP($C132,'Crisis Indicator Data'!$C$3:$H$198,5,FALSE)))</f>
        <v>0</v>
      </c>
      <c r="P132" s="143">
        <f>IF(J132="x","x",(J132*1000000/VLOOKUP($C132,'Crisis Indicator Data'!$C$3:$H$198,5,FALSE)))</f>
        <v>0</v>
      </c>
      <c r="Q132" s="234">
        <f t="shared" si="10"/>
        <v>1</v>
      </c>
      <c r="R132" s="234">
        <f t="shared" si="11"/>
        <v>1.7</v>
      </c>
    </row>
    <row r="133" spans="1:18" x14ac:dyDescent="0.35">
      <c r="A133" s="148" t="str">
        <f>'Crisis Indicator Data'!A130</f>
        <v>International Displacement in Uganda</v>
      </c>
      <c r="B133" s="149" t="str">
        <f>'Crisis Indicator Data'!B130</f>
        <v>International displacement</v>
      </c>
      <c r="C133" s="149" t="str">
        <f>'Crisis Indicator Data'!C130</f>
        <v>UGA005</v>
      </c>
      <c r="D133" s="149" t="str">
        <f>'Crisis Indicator Data'!D130</f>
        <v>Uganda</v>
      </c>
      <c r="E133" s="149" t="str">
        <f>'Crisis Indicator Data'!E130</f>
        <v>UGA</v>
      </c>
      <c r="F133" s="155">
        <f>IF('Crisis Indicator Data'!Q130="x","x",('Crisis Indicator Data'!Q130/1000000))</f>
        <v>6.0110000000000001</v>
      </c>
      <c r="G133" s="155">
        <f>IF('Crisis Indicator Data'!R130="x","x",('Crisis Indicator Data'!R130/1000000))</f>
        <v>0</v>
      </c>
      <c r="H133" s="155">
        <f>IF('Crisis Indicator Data'!S130="x","x",('Crisis Indicator Data'!S130/1000000))</f>
        <v>1.429</v>
      </c>
      <c r="I133" s="155">
        <f>IF('Crisis Indicator Data'!T130="x","x",('Crisis Indicator Data'!T130/1000000))</f>
        <v>0</v>
      </c>
      <c r="J133" s="155">
        <f>IF('Crisis Indicator Data'!U130="x","x",('Crisis Indicator Data'!U130/1000000))</f>
        <v>0</v>
      </c>
      <c r="K133" s="240">
        <f t="shared" si="9"/>
        <v>3.6</v>
      </c>
      <c r="L133" s="143">
        <f>IF(F133="x","x",(F133*1000000/VLOOKUP($C133,'Crisis Indicator Data'!$C$3:$H$198,5,FALSE)))</f>
        <v>0.80793010752688177</v>
      </c>
      <c r="M133" s="143">
        <f>IF(G133="x","x",(G133*1000000/VLOOKUP($C133,'Crisis Indicator Data'!$C$3:$H$198,5,FALSE)))</f>
        <v>0</v>
      </c>
      <c r="N133" s="143">
        <f>IF(H133="x","x",(H133*1000000/VLOOKUP($C133,'Crisis Indicator Data'!$C$3:$H$198,5,FALSE)))</f>
        <v>0.19206989247311829</v>
      </c>
      <c r="O133" s="143">
        <f>IF(I133="x","x",(I133*1000000/VLOOKUP($C133,'Crisis Indicator Data'!$C$3:$H$198,5,FALSE)))</f>
        <v>0</v>
      </c>
      <c r="P133" s="143">
        <f>IF(J133="x","x",(J133*1000000/VLOOKUP($C133,'Crisis Indicator Data'!$C$3:$H$198,5,FALSE)))</f>
        <v>0</v>
      </c>
      <c r="Q133" s="234">
        <f t="shared" si="10"/>
        <v>3</v>
      </c>
      <c r="R133" s="234">
        <f t="shared" si="11"/>
        <v>3.3</v>
      </c>
    </row>
    <row r="134" spans="1:18" x14ac:dyDescent="0.35">
      <c r="A134" s="148" t="str">
        <f>'Crisis Indicator Data'!A131</f>
        <v>Conflict in Ukraine</v>
      </c>
      <c r="B134" s="149" t="str">
        <f>'Crisis Indicator Data'!B131</f>
        <v>Conflict</v>
      </c>
      <c r="C134" s="149" t="str">
        <f>'Crisis Indicator Data'!C131</f>
        <v>UKR002</v>
      </c>
      <c r="D134" s="149" t="str">
        <f>'Crisis Indicator Data'!D131</f>
        <v>Ukraine</v>
      </c>
      <c r="E134" s="149" t="str">
        <f>'Crisis Indicator Data'!E131</f>
        <v>UKR</v>
      </c>
      <c r="F134" s="155">
        <f>IF('Crisis Indicator Data'!Q131="x","x",('Crisis Indicator Data'!Q131/1000000))</f>
        <v>0.90900000000000003</v>
      </c>
      <c r="G134" s="155">
        <f>IF('Crisis Indicator Data'!R131="x","x",('Crisis Indicator Data'!R131/1000000))</f>
        <v>2</v>
      </c>
      <c r="H134" s="155">
        <f>IF('Crisis Indicator Data'!S131="x","x",('Crisis Indicator Data'!S131/1000000))</f>
        <v>1.7</v>
      </c>
      <c r="I134" s="155">
        <f>IF('Crisis Indicator Data'!T131="x","x",('Crisis Indicator Data'!T131/1000000))</f>
        <v>1.7</v>
      </c>
      <c r="J134" s="155">
        <f>IF('Crisis Indicator Data'!U131="x","x",('Crisis Indicator Data'!U131/1000000))</f>
        <v>0</v>
      </c>
      <c r="K134" s="240">
        <f t="shared" ref="K134:K140" si="12">IF(H134="x","x",IF(SUM(H134:J134)=0,0,IF(LOG(SUM(H134:J134)*1000000)&lt;$K$4,0,IF(LOG(SUM(H134:J134)*1000000)&gt;$K$3,5,ROUND(5-(K$3-LOG(SUM(H134:J134)*1000000))/(K$3-K$4)*5,1)))))</f>
        <v>4.2</v>
      </c>
      <c r="L134" s="143">
        <f>IF(F134="x","x",(F134*1000000/VLOOKUP($C134,'Crisis Indicator Data'!$C$3:$H$198,5,FALSE)))</f>
        <v>0.14407988587731813</v>
      </c>
      <c r="M134" s="143">
        <f>IF(G134="x","x",(G134*1000000/VLOOKUP($C134,'Crisis Indicator Data'!$C$3:$H$198,5,FALSE)))</f>
        <v>0.31700744967506739</v>
      </c>
      <c r="N134" s="143">
        <f>IF(H134="x","x",(H134*1000000/VLOOKUP($C134,'Crisis Indicator Data'!$C$3:$H$198,5,FALSE)))</f>
        <v>0.26945633222380727</v>
      </c>
      <c r="O134" s="143">
        <f>IF(I134="x","x",(I134*1000000/VLOOKUP($C134,'Crisis Indicator Data'!$C$3:$H$198,5,FALSE)))</f>
        <v>0.26945633222380727</v>
      </c>
      <c r="P134" s="143">
        <f>IF(J134="x","x",(J134*1000000/VLOOKUP($C134,'Crisis Indicator Data'!$C$3:$H$198,5,FALSE)))</f>
        <v>0</v>
      </c>
      <c r="Q134" s="234">
        <f t="shared" ref="Q134:Q140" si="13">IF(N134="x","x",IF(OR(L134&gt;=$L$3,M134&gt;=$M$3,N134&gt;=$N$3,O134&gt;=$O$3,P134&gt;=$P$3),(IF(P134&gt;=$P$3,5,IF((O134+P134)&gt;=$O$3,4,IF((O134+P134+N134)&gt;=$N$3,3,IF((O134+P134+N134+M134)&gt;=$M$3,2,1)))))))</f>
        <v>4</v>
      </c>
      <c r="R134" s="234">
        <f t="shared" ref="R134:R140" si="14">IF(Q134="x","x",(AVERAGE(K134,Q134)))</f>
        <v>4.0999999999999996</v>
      </c>
    </row>
    <row r="135" spans="1:18" x14ac:dyDescent="0.35">
      <c r="A135" s="148" t="str">
        <f>'Crisis Indicator Data'!A132</f>
        <v>La Soufrière Volcano Eruption</v>
      </c>
      <c r="B135" s="149" t="str">
        <f>'Crisis Indicator Data'!B132</f>
        <v>Volcano</v>
      </c>
      <c r="C135" s="149" t="str">
        <f>'Crisis Indicator Data'!C132</f>
        <v>VCT002</v>
      </c>
      <c r="D135" s="149" t="str">
        <f>'Crisis Indicator Data'!D132</f>
        <v>St. Vincent and the Grenadines</v>
      </c>
      <c r="E135" s="149" t="str">
        <f>'Crisis Indicator Data'!E132</f>
        <v>VCT</v>
      </c>
      <c r="F135" s="155">
        <f>IF('Crisis Indicator Data'!Q132="x","x",('Crisis Indicator Data'!Q132/1000000))</f>
        <v>1.7000000000000001E-2</v>
      </c>
      <c r="G135" s="155">
        <f>IF('Crisis Indicator Data'!R132="x","x",('Crisis Indicator Data'!R132/1000000))</f>
        <v>7.0000000000000001E-3</v>
      </c>
      <c r="H135" s="155">
        <f>IF('Crisis Indicator Data'!S132="x","x",('Crisis Indicator Data'!S132/1000000))</f>
        <v>1.2999999999999999E-2</v>
      </c>
      <c r="I135" s="155">
        <f>IF('Crisis Indicator Data'!T132="x","x",('Crisis Indicator Data'!T132/1000000))</f>
        <v>0</v>
      </c>
      <c r="J135" s="155">
        <f>IF('Crisis Indicator Data'!U132="x","x",('Crisis Indicator Data'!U132/1000000))</f>
        <v>0</v>
      </c>
      <c r="K135" s="240">
        <f t="shared" si="12"/>
        <v>0.2</v>
      </c>
      <c r="L135" s="143">
        <f>IF(F135="x","x",(F135*1000000/VLOOKUP($C135,'Crisis Indicator Data'!$C$3:$H$198,5,FALSE)))</f>
        <v>0.45945945945945948</v>
      </c>
      <c r="M135" s="143">
        <f>IF(G135="x","x",(G135*1000000/VLOOKUP($C135,'Crisis Indicator Data'!$C$3:$H$198,5,FALSE)))</f>
        <v>0.1891891891891892</v>
      </c>
      <c r="N135" s="143">
        <f>IF(H135="x","x",(H135*1000000/VLOOKUP($C135,'Crisis Indicator Data'!$C$3:$H$198,5,FALSE)))</f>
        <v>0.35135135135135137</v>
      </c>
      <c r="O135" s="143">
        <f>IF(I135="x","x",(I135*1000000/VLOOKUP($C135,'Crisis Indicator Data'!$C$3:$H$198,5,FALSE)))</f>
        <v>0</v>
      </c>
      <c r="P135" s="143">
        <f>IF(J135="x","x",(J135*1000000/VLOOKUP($C135,'Crisis Indicator Data'!$C$3:$H$198,5,FALSE)))</f>
        <v>0</v>
      </c>
      <c r="Q135" s="234">
        <f t="shared" si="13"/>
        <v>3</v>
      </c>
      <c r="R135" s="234">
        <f t="shared" si="14"/>
        <v>1.6</v>
      </c>
    </row>
    <row r="136" spans="1:18" x14ac:dyDescent="0.35">
      <c r="A136" s="148" t="str">
        <f>'Crisis Indicator Data'!A133</f>
        <v>Complex crisis in Venezuela</v>
      </c>
      <c r="B136" s="149" t="str">
        <f>'Crisis Indicator Data'!B133</f>
        <v>Complex crisis</v>
      </c>
      <c r="C136" s="149" t="str">
        <f>'Crisis Indicator Data'!C133</f>
        <v>VEN001</v>
      </c>
      <c r="D136" s="149" t="str">
        <f>'Crisis Indicator Data'!D133</f>
        <v>Venezuela</v>
      </c>
      <c r="E136" s="149" t="str">
        <f>'Crisis Indicator Data'!E133</f>
        <v>VEN</v>
      </c>
      <c r="F136" s="155">
        <f>IF('Crisis Indicator Data'!Q133="x","x",('Crisis Indicator Data'!Q133/1000000))</f>
        <v>0</v>
      </c>
      <c r="G136" s="155">
        <f>IF('Crisis Indicator Data'!R133="x","x",('Crisis Indicator Data'!R133/1000000))</f>
        <v>12.61</v>
      </c>
      <c r="H136" s="155">
        <f>IF('Crisis Indicator Data'!S133="x","x",('Crisis Indicator Data'!S133/1000000))</f>
        <v>14.803000000000001</v>
      </c>
      <c r="I136" s="155">
        <f>IF('Crisis Indicator Data'!T133="x","x",('Crisis Indicator Data'!T133/1000000))</f>
        <v>0</v>
      </c>
      <c r="J136" s="155">
        <f>IF('Crisis Indicator Data'!U133="x","x",('Crisis Indicator Data'!U133/1000000))</f>
        <v>0</v>
      </c>
      <c r="K136" s="240">
        <f t="shared" si="12"/>
        <v>5</v>
      </c>
      <c r="L136" s="143">
        <f>IF(F136="x","x",(F136*1000000/VLOOKUP($C136,'Crisis Indicator Data'!$C$3:$H$198,5,FALSE)))</f>
        <v>0</v>
      </c>
      <c r="M136" s="143">
        <f>IF(G136="x","x",(G136*1000000/VLOOKUP($C136,'Crisis Indicator Data'!$C$3:$H$198,5,FALSE)))</f>
        <v>0.46001751057930834</v>
      </c>
      <c r="N136" s="143">
        <f>IF(H136="x","x",(H136*1000000/VLOOKUP($C136,'Crisis Indicator Data'!$C$3:$H$198,5,FALSE)))</f>
        <v>0.54001896979425068</v>
      </c>
      <c r="O136" s="143">
        <f>IF(I136="x","x",(I136*1000000/VLOOKUP($C136,'Crisis Indicator Data'!$C$3:$H$198,5,FALSE)))</f>
        <v>0</v>
      </c>
      <c r="P136" s="143">
        <f>IF(J136="x","x",(J136*1000000/VLOOKUP($C136,'Crisis Indicator Data'!$C$3:$H$198,5,FALSE)))</f>
        <v>0</v>
      </c>
      <c r="Q136" s="234">
        <f t="shared" si="13"/>
        <v>3</v>
      </c>
      <c r="R136" s="234">
        <f t="shared" si="14"/>
        <v>4</v>
      </c>
    </row>
    <row r="137" spans="1:18" x14ac:dyDescent="0.35">
      <c r="A137" s="148" t="str">
        <f>'Crisis Indicator Data'!A134</f>
        <v>Conflict in Yemen</v>
      </c>
      <c r="B137" s="149" t="str">
        <f>'Crisis Indicator Data'!B134</f>
        <v>Complex crisis</v>
      </c>
      <c r="C137" s="149" t="str">
        <f>'Crisis Indicator Data'!C134</f>
        <v>YEM001</v>
      </c>
      <c r="D137" s="149" t="str">
        <f>'Crisis Indicator Data'!D134</f>
        <v>Yemen</v>
      </c>
      <c r="E137" s="149" t="str">
        <f>'Crisis Indicator Data'!E134</f>
        <v>YEM</v>
      </c>
      <c r="F137" s="155">
        <f>IF('Crisis Indicator Data'!Q134="x","x",('Crisis Indicator Data'!Q134/1000000))</f>
        <v>3.6</v>
      </c>
      <c r="G137" s="155">
        <f>IF('Crisis Indicator Data'!R134="x","x",('Crisis Indicator Data'!R134/1000000))</f>
        <v>6.4</v>
      </c>
      <c r="H137" s="155">
        <f>IF('Crisis Indicator Data'!S134="x","x",('Crisis Indicator Data'!S134/1000000))</f>
        <v>8.4</v>
      </c>
      <c r="I137" s="155">
        <f>IF('Crisis Indicator Data'!T134="x","x",('Crisis Indicator Data'!T134/1000000))</f>
        <v>8.9</v>
      </c>
      <c r="J137" s="155">
        <f>IF('Crisis Indicator Data'!U134="x","x",('Crisis Indicator Data'!U134/1000000))</f>
        <v>3.4</v>
      </c>
      <c r="K137" s="240">
        <f t="shared" si="12"/>
        <v>5</v>
      </c>
      <c r="L137" s="143">
        <f>IF(F137="x","x",(F137*1000000/VLOOKUP($C137,'Crisis Indicator Data'!$C$3:$H$198,5,FALSE)))</f>
        <v>0.11635799476389024</v>
      </c>
      <c r="M137" s="143">
        <f>IF(G137="x","x",(G137*1000000/VLOOKUP($C137,'Crisis Indicator Data'!$C$3:$H$198,5,FALSE)))</f>
        <v>0.20685865735802708</v>
      </c>
      <c r="N137" s="143">
        <f>IF(H137="x","x",(H137*1000000/VLOOKUP($C137,'Crisis Indicator Data'!$C$3:$H$198,5,FALSE)))</f>
        <v>0.27150198778241053</v>
      </c>
      <c r="O137" s="143">
        <f>IF(I137="x","x",(I137*1000000/VLOOKUP($C137,'Crisis Indicator Data'!$C$3:$H$198,5,FALSE)))</f>
        <v>0.28766282038850643</v>
      </c>
      <c r="P137" s="143">
        <f>IF(J137="x","x",(J137*1000000/VLOOKUP($C137,'Crisis Indicator Data'!$C$3:$H$198,5,FALSE)))</f>
        <v>0.10989366172145189</v>
      </c>
      <c r="Q137" s="234">
        <f t="shared" si="13"/>
        <v>5</v>
      </c>
      <c r="R137" s="234">
        <f t="shared" si="14"/>
        <v>5</v>
      </c>
    </row>
    <row r="138" spans="1:18" x14ac:dyDescent="0.35">
      <c r="A138" s="148" t="str">
        <f>'Crisis Indicator Data'!A135</f>
        <v>Mixed migration flows in Yemen</v>
      </c>
      <c r="B138" s="149" t="str">
        <f>'Crisis Indicator Data'!B135</f>
        <v>International displacement</v>
      </c>
      <c r="C138" s="149" t="str">
        <f>'Crisis Indicator Data'!C135</f>
        <v>YEM002</v>
      </c>
      <c r="D138" s="149" t="str">
        <f>'Crisis Indicator Data'!D135</f>
        <v>Yemen</v>
      </c>
      <c r="E138" s="149" t="str">
        <f>'Crisis Indicator Data'!E135</f>
        <v>YEM</v>
      </c>
      <c r="F138" s="155">
        <f>IF('Crisis Indicator Data'!Q135="x","x",('Crisis Indicator Data'!Q135/1000000))</f>
        <v>30.939</v>
      </c>
      <c r="G138" s="155">
        <f>IF('Crisis Indicator Data'!R135="x","x",('Crisis Indicator Data'!R135/1000000))</f>
        <v>0</v>
      </c>
      <c r="H138" s="155">
        <f>IF('Crisis Indicator Data'!S135="x","x",('Crisis Indicator Data'!S135/1000000))</f>
        <v>0</v>
      </c>
      <c r="I138" s="155">
        <f>IF('Crisis Indicator Data'!T135="x","x",('Crisis Indicator Data'!T135/1000000))</f>
        <v>0</v>
      </c>
      <c r="J138" s="155">
        <f>IF('Crisis Indicator Data'!U135="x","x",('Crisis Indicator Data'!U135/1000000))</f>
        <v>0.13700000000000001</v>
      </c>
      <c r="K138" s="240">
        <f t="shared" si="12"/>
        <v>1.9</v>
      </c>
      <c r="L138" s="143">
        <f>IF(F138="x","x",(F138*1000000/VLOOKUP($C138,'Crisis Indicator Data'!$C$3:$H$198,5,FALSE)))</f>
        <v>1</v>
      </c>
      <c r="M138" s="143">
        <f>IF(G138="x","x",(G138*1000000/VLOOKUP($C138,'Crisis Indicator Data'!$C$3:$H$198,5,FALSE)))</f>
        <v>0</v>
      </c>
      <c r="N138" s="143">
        <f>IF(H138="x","x",(H138*1000000/VLOOKUP($C138,'Crisis Indicator Data'!$C$3:$H$198,5,FALSE)))</f>
        <v>0</v>
      </c>
      <c r="O138" s="143">
        <f>IF(I138="x","x",(I138*1000000/VLOOKUP($C138,'Crisis Indicator Data'!$C$3:$H$198,5,FALSE)))</f>
        <v>0</v>
      </c>
      <c r="P138" s="143">
        <f>IF(J138="x","x",(J138*1000000/VLOOKUP($C138,'Crisis Indicator Data'!$C$3:$H$198,5,FALSE)))</f>
        <v>4.4280681340702673E-3</v>
      </c>
      <c r="Q138" s="234">
        <f t="shared" si="13"/>
        <v>1</v>
      </c>
      <c r="R138" s="234">
        <f t="shared" si="14"/>
        <v>1.45</v>
      </c>
    </row>
    <row r="139" spans="1:18" x14ac:dyDescent="0.35">
      <c r="A139" s="148" t="str">
        <f>'Crisis Indicator Data'!A136</f>
        <v>Drought in Zambia</v>
      </c>
      <c r="B139" s="149" t="str">
        <f>'Crisis Indicator Data'!B136</f>
        <v>Drought</v>
      </c>
      <c r="C139" s="149" t="str">
        <f>'Crisis Indicator Data'!C136</f>
        <v>ZMB002</v>
      </c>
      <c r="D139" s="149" t="str">
        <f>'Crisis Indicator Data'!D136</f>
        <v>Zambia</v>
      </c>
      <c r="E139" s="149" t="str">
        <f>'Crisis Indicator Data'!E136</f>
        <v>ZMB</v>
      </c>
      <c r="F139" s="155">
        <f>IF('Crisis Indicator Data'!Q136="x","x",('Crisis Indicator Data'!Q136/1000000))</f>
        <v>2.5259999999999998</v>
      </c>
      <c r="G139" s="155">
        <f>IF('Crisis Indicator Data'!R136="x","x",('Crisis Indicator Data'!R136/1000000))</f>
        <v>2.387</v>
      </c>
      <c r="H139" s="155">
        <f>IF('Crisis Indicator Data'!S136="x","x",('Crisis Indicator Data'!S136/1000000))</f>
        <v>1.651</v>
      </c>
      <c r="I139" s="155">
        <f>IF('Crisis Indicator Data'!T136="x","x",('Crisis Indicator Data'!T136/1000000))</f>
        <v>3.3000000000000002E-2</v>
      </c>
      <c r="J139" s="155">
        <f>IF('Crisis Indicator Data'!U136="x","x",('Crisis Indicator Data'!U136/1000000))</f>
        <v>0</v>
      </c>
      <c r="K139" s="240">
        <f t="shared" si="12"/>
        <v>3.7</v>
      </c>
      <c r="L139" s="143">
        <f>IF(F139="x","x",(F139*1000000/VLOOKUP($C139,'Crisis Indicator Data'!$C$3:$H$198,5,FALSE)))</f>
        <v>0.36667150529830161</v>
      </c>
      <c r="M139" s="143">
        <f>IF(G139="x","x",(G139*1000000/VLOOKUP($C139,'Crisis Indicator Data'!$C$3:$H$198,5,FALSE)))</f>
        <v>0.34649441138046161</v>
      </c>
      <c r="N139" s="143">
        <f>IF(H139="x","x",(H139*1000000/VLOOKUP($C139,'Crisis Indicator Data'!$C$3:$H$198,5,FALSE)))</f>
        <v>0.23965742488024386</v>
      </c>
      <c r="O139" s="143">
        <f>IF(I139="x","x",(I139*1000000/VLOOKUP($C139,'Crisis Indicator Data'!$C$3:$H$198,5,FALSE)))</f>
        <v>4.7902453186238932E-3</v>
      </c>
      <c r="P139" s="143">
        <f>IF(J139="x","x",(J139*1000000/VLOOKUP($C139,'Crisis Indicator Data'!$C$3:$H$198,5,FALSE)))</f>
        <v>0</v>
      </c>
      <c r="Q139" s="234">
        <f t="shared" si="13"/>
        <v>3</v>
      </c>
      <c r="R139" s="234">
        <f t="shared" si="14"/>
        <v>3.35</v>
      </c>
    </row>
    <row r="140" spans="1:18" x14ac:dyDescent="0.35">
      <c r="A140" s="148" t="str">
        <f>'Crisis Indicator Data'!A137</f>
        <v>Complex crisis in Zimbabwe</v>
      </c>
      <c r="B140" s="149" t="str">
        <f>'Crisis Indicator Data'!B137</f>
        <v>Complex crisis</v>
      </c>
      <c r="C140" s="149" t="str">
        <f>'Crisis Indicator Data'!C137</f>
        <v>ZWE001</v>
      </c>
      <c r="D140" s="149" t="str">
        <f>'Crisis Indicator Data'!D137</f>
        <v>Zimbabwe</v>
      </c>
      <c r="E140" s="149" t="str">
        <f>'Crisis Indicator Data'!E137</f>
        <v>ZWE</v>
      </c>
      <c r="F140" s="155">
        <f>IF('Crisis Indicator Data'!Q137="x","x",('Crisis Indicator Data'!Q137/1000000))</f>
        <v>7.8449999999999998</v>
      </c>
      <c r="G140" s="155">
        <f>IF('Crisis Indicator Data'!R137="x","x",('Crisis Indicator Data'!R137/1000000))</f>
        <v>0</v>
      </c>
      <c r="H140" s="155">
        <f>IF('Crisis Indicator Data'!S137="x","x",('Crisis Indicator Data'!S137/1000000))</f>
        <v>6.8</v>
      </c>
      <c r="I140" s="155">
        <f>IF('Crisis Indicator Data'!T137="x","x",('Crisis Indicator Data'!T137/1000000))</f>
        <v>0</v>
      </c>
      <c r="J140" s="155">
        <f>IF('Crisis Indicator Data'!U137="x","x",('Crisis Indicator Data'!U137/1000000))</f>
        <v>0</v>
      </c>
      <c r="K140" s="240">
        <f t="shared" si="12"/>
        <v>4.7</v>
      </c>
      <c r="L140" s="143">
        <f>IF(F140="x","x",(F140*1000000/VLOOKUP($C140,'Crisis Indicator Data'!$C$3:$H$198,5,FALSE)))</f>
        <v>0.53567770570160467</v>
      </c>
      <c r="M140" s="143">
        <f>IF(G140="x","x",(G140*1000000/VLOOKUP($C140,'Crisis Indicator Data'!$C$3:$H$198,5,FALSE)))</f>
        <v>0</v>
      </c>
      <c r="N140" s="143">
        <f>IF(H140="x","x",(H140*1000000/VLOOKUP($C140,'Crisis Indicator Data'!$C$3:$H$198,5,FALSE)))</f>
        <v>0.46432229429839533</v>
      </c>
      <c r="O140" s="143">
        <f>IF(I140="x","x",(I140*1000000/VLOOKUP($C140,'Crisis Indicator Data'!$C$3:$H$198,5,FALSE)))</f>
        <v>0</v>
      </c>
      <c r="P140" s="143">
        <f>IF(J140="x","x",(J140*1000000/VLOOKUP($C140,'Crisis Indicator Data'!$C$3:$H$198,5,FALSE)))</f>
        <v>0</v>
      </c>
      <c r="Q140" s="234">
        <f t="shared" si="13"/>
        <v>3</v>
      </c>
      <c r="R140" s="234">
        <f t="shared" si="14"/>
        <v>3.85</v>
      </c>
    </row>
    <row r="141" spans="1:18" x14ac:dyDescent="0.35">
      <c r="K141"/>
      <c r="L141"/>
      <c r="M141"/>
      <c r="N141"/>
      <c r="O141"/>
      <c r="P141"/>
      <c r="Q141"/>
      <c r="R141"/>
    </row>
    <row r="142" spans="1:18" x14ac:dyDescent="0.35">
      <c r="K142"/>
      <c r="L142"/>
      <c r="M142"/>
      <c r="N142"/>
      <c r="O142"/>
      <c r="P142"/>
      <c r="Q142"/>
      <c r="R142"/>
    </row>
    <row r="143" spans="1:18" x14ac:dyDescent="0.35">
      <c r="K143"/>
      <c r="L143"/>
      <c r="M143"/>
      <c r="N143"/>
      <c r="O143"/>
      <c r="P143"/>
      <c r="Q143"/>
      <c r="R143"/>
    </row>
    <row r="144" spans="1:18" x14ac:dyDescent="0.35">
      <c r="K144"/>
      <c r="L144"/>
      <c r="M144"/>
      <c r="N144"/>
      <c r="O144"/>
      <c r="P144"/>
      <c r="Q144"/>
      <c r="R144"/>
    </row>
    <row r="145" spans="11:18" x14ac:dyDescent="0.35">
      <c r="K145"/>
      <c r="L145"/>
      <c r="M145"/>
      <c r="N145"/>
      <c r="O145"/>
      <c r="P145"/>
      <c r="Q145"/>
      <c r="R145"/>
    </row>
    <row r="146" spans="11:18" x14ac:dyDescent="0.35">
      <c r="K146"/>
      <c r="L146"/>
      <c r="M146"/>
      <c r="N146"/>
      <c r="O146"/>
      <c r="P146"/>
      <c r="Q146"/>
      <c r="R146"/>
    </row>
  </sheetData>
  <mergeCells count="1">
    <mergeCell ref="A1:R1"/>
  </mergeCells>
  <conditionalFormatting sqref="K6:K140">
    <cfRule type="cellIs" dxfId="308" priority="21" stopIfTrue="1" operator="between">
      <formula>7.1</formula>
      <formula>10</formula>
    </cfRule>
    <cfRule type="cellIs" dxfId="307" priority="22" stopIfTrue="1" operator="between">
      <formula>5.4</formula>
      <formula>7</formula>
    </cfRule>
    <cfRule type="cellIs" dxfId="306" priority="23" stopIfTrue="1" operator="between">
      <formula>3.5</formula>
      <formula>5.3</formula>
    </cfRule>
    <cfRule type="cellIs" dxfId="305" priority="24" stopIfTrue="1" operator="between">
      <formula>1.8</formula>
      <formula>3.4</formula>
    </cfRule>
    <cfRule type="cellIs" dxfId="304" priority="25" stopIfTrue="1" operator="between">
      <formula>0</formula>
      <formula>1.7</formula>
    </cfRule>
  </conditionalFormatting>
  <conditionalFormatting sqref="Q6:Q140">
    <cfRule type="cellIs" dxfId="303" priority="16" stopIfTrue="1" operator="between">
      <formula>7.1</formula>
      <formula>10</formula>
    </cfRule>
    <cfRule type="cellIs" dxfId="302" priority="17" stopIfTrue="1" operator="between">
      <formula>5.4</formula>
      <formula>7</formula>
    </cfRule>
    <cfRule type="cellIs" dxfId="301" priority="18" stopIfTrue="1" operator="between">
      <formula>3.5</formula>
      <formula>5.3</formula>
    </cfRule>
    <cfRule type="cellIs" dxfId="300" priority="19" stopIfTrue="1" operator="between">
      <formula>1.8</formula>
      <formula>3.4</formula>
    </cfRule>
    <cfRule type="cellIs" dxfId="299" priority="20" stopIfTrue="1" operator="between">
      <formula>0</formula>
      <formula>1.7</formula>
    </cfRule>
  </conditionalFormatting>
  <conditionalFormatting sqref="R6:R140">
    <cfRule type="cellIs" dxfId="298" priority="6" stopIfTrue="1" operator="between">
      <formula>5</formula>
      <formula>5.9</formula>
    </cfRule>
    <cfRule type="cellIs" dxfId="297" priority="7" stopIfTrue="1" operator="between">
      <formula>4</formula>
      <formula>4.9</formula>
    </cfRule>
    <cfRule type="cellIs" dxfId="296" priority="8" stopIfTrue="1" operator="between">
      <formula>3</formula>
      <formula>3.9</formula>
    </cfRule>
    <cfRule type="cellIs" dxfId="295" priority="9" stopIfTrue="1" operator="between">
      <formula>2</formula>
      <formula>2.9</formula>
    </cfRule>
    <cfRule type="cellIs" dxfId="294" priority="10" stopIfTrue="1" operator="between">
      <formula>0</formula>
      <formula>1.9</formula>
    </cfRule>
  </conditionalFormatting>
  <conditionalFormatting sqref="L6:P140">
    <cfRule type="cellIs" priority="4" stopIfTrue="1" operator="equal">
      <formula>"x"</formula>
    </cfRule>
    <cfRule type="cellIs" dxfId="293" priority="5"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P146"/>
  <sheetViews>
    <sheetView workbookViewId="0">
      <selection activeCell="AM6" sqref="AM6:AM140"/>
    </sheetView>
  </sheetViews>
  <sheetFormatPr defaultColWidth="9.453125" defaultRowHeight="14.5" x14ac:dyDescent="0.35"/>
  <cols>
    <col min="1" max="1" width="40.453125" style="210" bestFit="1" customWidth="1"/>
    <col min="2" max="2" width="25.54296875" style="210" bestFit="1" customWidth="1"/>
    <col min="3" max="3" width="11.453125" style="210" bestFit="1" customWidth="1"/>
    <col min="4" max="4" width="11.453125" style="210" customWidth="1"/>
    <col min="5" max="5" width="8.453125" style="208" customWidth="1"/>
    <col min="6" max="14" width="8.54296875" style="210" customWidth="1"/>
    <col min="15" max="15" width="8.54296875" style="209" customWidth="1"/>
    <col min="16" max="17" width="8.54296875" style="210" customWidth="1"/>
    <col min="18" max="18" width="8.54296875" style="209" customWidth="1"/>
    <col min="19" max="22" width="8.54296875" style="210" customWidth="1"/>
    <col min="23" max="24" width="8.54296875" style="209" customWidth="1"/>
    <col min="25" max="25" width="8.54296875" style="210" customWidth="1"/>
    <col min="26" max="30" width="8.54296875" style="209" customWidth="1"/>
    <col min="31" max="38" width="8.54296875" style="210" customWidth="1"/>
    <col min="39" max="40" width="8.54296875" style="209" customWidth="1"/>
    <col min="41" max="41" width="9.453125" style="210" customWidth="1"/>
    <col min="42" max="16384" width="9.453125" style="210"/>
  </cols>
  <sheetData>
    <row r="1" spans="1:40" x14ac:dyDescent="0.35">
      <c r="A1" s="295"/>
      <c r="B1" s="291"/>
      <c r="C1" s="291"/>
      <c r="D1" s="291"/>
      <c r="E1" s="296"/>
      <c r="F1" s="291"/>
      <c r="G1" s="291"/>
      <c r="H1" s="291"/>
      <c r="I1" s="291"/>
      <c r="J1" s="291"/>
      <c r="K1" s="291"/>
      <c r="L1" s="291"/>
      <c r="M1" s="291"/>
      <c r="N1" s="291"/>
      <c r="O1" s="297"/>
      <c r="P1" s="291"/>
      <c r="Q1" s="291"/>
      <c r="R1" s="297"/>
      <c r="S1" s="291"/>
      <c r="T1" s="291"/>
      <c r="U1" s="291"/>
      <c r="V1" s="291"/>
      <c r="W1" s="297"/>
      <c r="X1" s="297"/>
      <c r="Y1" s="291"/>
      <c r="Z1" s="297"/>
      <c r="AA1" s="297"/>
      <c r="AB1" s="297"/>
      <c r="AC1" s="297"/>
      <c r="AD1" s="297"/>
      <c r="AE1" s="291"/>
      <c r="AF1" s="291"/>
      <c r="AG1" s="291"/>
      <c r="AH1" s="291"/>
      <c r="AI1" s="291"/>
      <c r="AJ1" s="291"/>
      <c r="AK1" s="291"/>
      <c r="AL1" s="291"/>
      <c r="AM1" s="297"/>
      <c r="AN1" s="297"/>
    </row>
    <row r="2" spans="1:40" ht="109.5" customHeight="1" thickBot="1" x14ac:dyDescent="0.4">
      <c r="A2" s="51"/>
      <c r="B2" s="51"/>
      <c r="C2" s="55"/>
      <c r="D2" s="55"/>
      <c r="E2" s="8"/>
      <c r="F2" s="82" t="s">
        <v>7256</v>
      </c>
      <c r="G2" s="82" t="s">
        <v>7257</v>
      </c>
      <c r="H2" s="81" t="s">
        <v>7258</v>
      </c>
      <c r="I2" s="82" t="s">
        <v>7259</v>
      </c>
      <c r="J2" s="82" t="s">
        <v>7260</v>
      </c>
      <c r="K2" s="81" t="s">
        <v>7261</v>
      </c>
      <c r="L2" s="82" t="s">
        <v>7262</v>
      </c>
      <c r="M2" s="82" t="s">
        <v>7263</v>
      </c>
      <c r="N2" s="81" t="s">
        <v>7264</v>
      </c>
      <c r="O2" s="80" t="s">
        <v>7265</v>
      </c>
      <c r="P2" s="82" t="s">
        <v>7266</v>
      </c>
      <c r="Q2" s="82" t="s">
        <v>7267</v>
      </c>
      <c r="R2" s="80" t="s">
        <v>7268</v>
      </c>
      <c r="S2" s="82" t="s">
        <v>7269</v>
      </c>
      <c r="T2" s="82" t="s">
        <v>7270</v>
      </c>
      <c r="U2" s="82" t="s">
        <v>7271</v>
      </c>
      <c r="V2" s="82" t="s">
        <v>7272</v>
      </c>
      <c r="W2" s="80" t="s">
        <v>7273</v>
      </c>
      <c r="X2" s="79" t="s">
        <v>7213</v>
      </c>
      <c r="Y2" s="82" t="s">
        <v>7274</v>
      </c>
      <c r="Z2" s="80" t="s">
        <v>7275</v>
      </c>
      <c r="AA2" s="82" t="s">
        <v>514</v>
      </c>
      <c r="AB2" s="82" t="s">
        <v>529</v>
      </c>
      <c r="AC2" s="82" t="s">
        <v>517</v>
      </c>
      <c r="AD2" s="82" t="s">
        <v>531</v>
      </c>
      <c r="AE2" s="81" t="s">
        <v>7276</v>
      </c>
      <c r="AF2" s="82" t="s">
        <v>510</v>
      </c>
      <c r="AG2" s="82" t="s">
        <v>527</v>
      </c>
      <c r="AH2" s="81" t="s">
        <v>7277</v>
      </c>
      <c r="AI2" s="82" t="s">
        <v>519</v>
      </c>
      <c r="AJ2" s="82" t="s">
        <v>7278</v>
      </c>
      <c r="AK2" s="82" t="s">
        <v>523</v>
      </c>
      <c r="AL2" s="81" t="s">
        <v>7279</v>
      </c>
      <c r="AM2" s="80" t="s">
        <v>7280</v>
      </c>
      <c r="AN2" s="79" t="s">
        <v>7214</v>
      </c>
    </row>
    <row r="3" spans="1:40" x14ac:dyDescent="0.35">
      <c r="A3" s="51"/>
      <c r="B3" s="51"/>
      <c r="C3" s="55"/>
      <c r="D3" s="55"/>
      <c r="E3" s="7" t="s">
        <v>7243</v>
      </c>
      <c r="F3" s="243">
        <v>14</v>
      </c>
      <c r="G3" s="243">
        <v>10</v>
      </c>
      <c r="H3" s="243"/>
      <c r="I3" s="243">
        <v>1</v>
      </c>
      <c r="J3" s="243">
        <v>0.5</v>
      </c>
      <c r="K3" s="243"/>
      <c r="L3" s="243">
        <v>0.75</v>
      </c>
      <c r="M3" s="243">
        <v>65</v>
      </c>
      <c r="N3" s="243"/>
      <c r="O3" s="243"/>
      <c r="P3" s="243"/>
      <c r="Q3" s="69">
        <v>3000</v>
      </c>
      <c r="R3" s="243"/>
      <c r="S3" s="243">
        <v>100</v>
      </c>
      <c r="T3" s="243">
        <v>2.5</v>
      </c>
      <c r="U3" s="243">
        <v>10</v>
      </c>
      <c r="V3" s="243">
        <v>100</v>
      </c>
      <c r="W3" s="243"/>
      <c r="X3" s="243"/>
      <c r="Y3" s="243"/>
      <c r="Z3" s="243"/>
      <c r="AA3" s="243"/>
      <c r="AB3" s="243"/>
      <c r="AC3" s="243"/>
      <c r="AD3" s="243"/>
      <c r="AE3" s="243"/>
      <c r="AF3" s="243"/>
      <c r="AG3" s="243"/>
      <c r="AH3" s="243"/>
      <c r="AI3" s="243"/>
      <c r="AJ3" s="243"/>
      <c r="AK3" s="243"/>
      <c r="AL3" s="243"/>
      <c r="AM3" s="243"/>
      <c r="AN3" s="243"/>
    </row>
    <row r="4" spans="1:40" x14ac:dyDescent="0.35">
      <c r="A4" s="51"/>
      <c r="B4" s="51"/>
      <c r="C4" s="55"/>
      <c r="D4" s="55"/>
      <c r="E4" s="7" t="s">
        <v>7244</v>
      </c>
      <c r="F4" s="243">
        <v>0</v>
      </c>
      <c r="G4" s="243">
        <v>0</v>
      </c>
      <c r="H4" s="243"/>
      <c r="I4" s="243">
        <v>0</v>
      </c>
      <c r="J4" s="243">
        <v>0</v>
      </c>
      <c r="K4" s="243"/>
      <c r="L4" s="243">
        <v>0</v>
      </c>
      <c r="M4" s="243">
        <v>25</v>
      </c>
      <c r="N4" s="243"/>
      <c r="O4" s="243"/>
      <c r="P4" s="243"/>
      <c r="Q4" s="243">
        <v>1</v>
      </c>
      <c r="R4" s="243"/>
      <c r="S4" s="243">
        <v>0</v>
      </c>
      <c r="T4" s="243">
        <v>-2.5</v>
      </c>
      <c r="U4" s="243">
        <v>0</v>
      </c>
      <c r="V4" s="243">
        <v>0</v>
      </c>
      <c r="W4" s="243"/>
      <c r="X4" s="243"/>
      <c r="Y4" s="243"/>
      <c r="Z4" s="243"/>
      <c r="AA4" s="243"/>
      <c r="AB4" s="243"/>
      <c r="AC4" s="243"/>
      <c r="AD4" s="243"/>
      <c r="AE4" s="243"/>
      <c r="AF4" s="243"/>
      <c r="AG4" s="243"/>
      <c r="AH4" s="243"/>
      <c r="AI4" s="243"/>
      <c r="AJ4" s="243"/>
      <c r="AK4" s="243"/>
      <c r="AL4" s="243"/>
      <c r="AM4" s="243"/>
      <c r="AN4" s="243"/>
    </row>
    <row r="5" spans="1:40" x14ac:dyDescent="0.35">
      <c r="A5" s="23" t="s">
        <v>7197</v>
      </c>
      <c r="B5" s="23" t="s">
        <v>7281</v>
      </c>
      <c r="C5" s="23" t="s">
        <v>7199</v>
      </c>
      <c r="D5" s="23" t="s">
        <v>7200</v>
      </c>
      <c r="E5" s="24" t="s">
        <v>7245</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5" t="str">
        <f>'Crisis Indicator Data'!A3</f>
        <v>Complex crisis in Afghanistan</v>
      </c>
      <c r="B6" s="146" t="str">
        <f>'Crisis Indicator Data'!B3</f>
        <v>Complex crisis</v>
      </c>
      <c r="C6" s="146" t="str">
        <f>'Crisis Indicator Data'!C3</f>
        <v>AFG001</v>
      </c>
      <c r="D6" s="146" t="str">
        <f>'Crisis Indicator Data'!D3</f>
        <v>Afghanistan</v>
      </c>
      <c r="E6" s="147" t="str">
        <f>'Crisis Indicator Data'!E3</f>
        <v>AFG</v>
      </c>
      <c r="F6" s="237">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237">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237">
        <f t="shared" ref="H6:H37" si="0">IF(AND(F6="x",G6="x"),"x",AVERAGE(F6,G6))</f>
        <v>3.5</v>
      </c>
      <c r="I6" s="237">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237">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237">
        <f t="shared" ref="K6:K37" si="1">IF(AND(I6="x",J6="x"),"x",AVERAGE(I6,J6))</f>
        <v>1.85</v>
      </c>
      <c r="L6" s="237">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237"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237">
        <f t="shared" ref="N6:N37" si="2">IF(AND(L6="x",M6="x"),"x",AVERAGE(L6,M6))</f>
        <v>3.8</v>
      </c>
      <c r="O6" s="237">
        <f t="shared" ref="O6:O37" si="3">AVERAGE(H6,K6,N6)</f>
        <v>3.0499999999999994</v>
      </c>
      <c r="P6" s="237">
        <f>IF(B6="Regional crisis",VLOOKUP(C6,'Regional Crises'!$B$1:$R$69,12,FALSE),VLOOKUP(E6,'Country Indicator Data'!$B$4:$I$194,8,FALSE))</f>
        <v>5</v>
      </c>
      <c r="Q6" s="237">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237">
        <f t="shared" ref="R6:R37" si="4">AVERAGE(P6:Q6)</f>
        <v>5</v>
      </c>
      <c r="S6" s="237">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237">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237">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237">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237">
        <f t="shared" ref="W6:W37" si="5">IF(AND(S6="x",V6="x"),"x",ROUND(AVERAGE(S6,V6,T6,U6),1))</f>
        <v>3.9</v>
      </c>
      <c r="X6" s="237">
        <f t="shared" ref="X6:X37" si="6">ROUND(AVERAGE(O6,W6,R6),1)</f>
        <v>4</v>
      </c>
      <c r="Y6" s="244">
        <f>IF('Core Indicators'!FC3="x","x",IF('Core Indicators'!FC3&gt;=5,5,IF('Core Indicators'!FC3&gt;=4,4,IF('Core Indicators'!FC3&gt;=3,3,IF('Core Indicators'!FC3&gt;=2,2,IF('Core Indicators'!FC3&gt;=1,1,0))))))</f>
        <v>5</v>
      </c>
      <c r="Z6" s="237">
        <f t="shared" ref="Z6:Z37" si="7">Y6</f>
        <v>5</v>
      </c>
      <c r="AA6" s="244">
        <f>'Crisis Indicator Data'!Y3</f>
        <v>1</v>
      </c>
      <c r="AB6" s="244">
        <f>'Crisis Indicator Data'!Z3</f>
        <v>3</v>
      </c>
      <c r="AC6" s="244">
        <f>'Crisis Indicator Data'!AA3</f>
        <v>2</v>
      </c>
      <c r="AD6" s="244">
        <f>'Crisis Indicator Data'!AB3</f>
        <v>3</v>
      </c>
      <c r="AE6" s="244">
        <f t="shared" ref="AE6:AE37" si="8">IF(SUM(AA6:AD6)=0,0,IF(SUM(AA6,AB6,AC6,AD6)&lt;2,1,IF(SUM(AA6:AD6)&lt;6,2,IF(SUM(AA6:AD6)&lt;8,3,IF(SUM(AA6:AD6)&lt;10,4,5)))))</f>
        <v>4</v>
      </c>
      <c r="AF6" s="244">
        <f>'Crisis Indicator Data'!AC3</f>
        <v>0</v>
      </c>
      <c r="AG6" s="244">
        <f>'Crisis Indicator Data'!AD3</f>
        <v>3</v>
      </c>
      <c r="AH6" s="244">
        <f t="shared" ref="AH6:AH37" si="9">IF(SUM(AF6:AG6)=0,0,IF(SUM(AF6,AG6)=1,1,IF(SUM(AF6:AG6)&lt;3,2,IF(SUM(AF6:AG6)&lt;4,3,IF(SUM(AF6:AG6)&lt;5,4,5)))))</f>
        <v>3</v>
      </c>
      <c r="AI6" s="244">
        <f>'Crisis Indicator Data'!AE3</f>
        <v>3</v>
      </c>
      <c r="AJ6" s="244">
        <f>'Crisis Indicator Data'!AF3</f>
        <v>3</v>
      </c>
      <c r="AK6" s="244">
        <f>'Crisis Indicator Data'!AG3</f>
        <v>3</v>
      </c>
      <c r="AL6" s="244">
        <f t="shared" ref="AL6:AL37" si="10">IF(SUM(AI6:AK6)=0,0,IF(SUM(AI6:AK6)=1,1,IF(SUM(AI6:AK6)&lt;3,2,IF(SUM(AI6:AK6)&lt;5,3,IF(SUM(AI6:AK6)&lt;7,4,5)))))</f>
        <v>5</v>
      </c>
      <c r="AM6" s="237">
        <f t="shared" ref="AM6:AM37" si="11">IF(AA6=3,5,ROUND(AVERAGE(AE6,AH6,AL6),0))</f>
        <v>4</v>
      </c>
      <c r="AN6" s="237">
        <f t="shared" ref="AN6:AN37" si="12">IF(AND(Z6="x",AM6="x"),"x",ROUND(AVERAGE(Z6,AM6),1))</f>
        <v>4.5</v>
      </c>
    </row>
    <row r="7" spans="1:40" ht="13.5" customHeight="1" x14ac:dyDescent="0.35">
      <c r="A7" s="145" t="str">
        <f>'Crisis Indicator Data'!A4</f>
        <v>Nagorno-Karabakh Conflict in Armenia</v>
      </c>
      <c r="B7" s="146" t="str">
        <f>'Crisis Indicator Data'!B4</f>
        <v>Conflict</v>
      </c>
      <c r="C7" s="146" t="str">
        <f>'Crisis Indicator Data'!C4</f>
        <v>ARM002</v>
      </c>
      <c r="D7" s="146" t="str">
        <f>'Crisis Indicator Data'!D4</f>
        <v>Armenia</v>
      </c>
      <c r="E7" s="147" t="str">
        <f>'Crisis Indicator Data'!E4</f>
        <v>ARM</v>
      </c>
      <c r="F7" s="237">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2.9</v>
      </c>
      <c r="G7" s="237">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1.5</v>
      </c>
      <c r="H7" s="237">
        <f t="shared" si="0"/>
        <v>2.2000000000000002</v>
      </c>
      <c r="I7" s="237">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0.2</v>
      </c>
      <c r="J7" s="237">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0.2</v>
      </c>
      <c r="K7" s="237">
        <f t="shared" si="1"/>
        <v>0.2</v>
      </c>
      <c r="L7" s="237">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1.7</v>
      </c>
      <c r="M7" s="237">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1.2</v>
      </c>
      <c r="N7" s="237">
        <f t="shared" si="2"/>
        <v>1.45</v>
      </c>
      <c r="O7" s="237">
        <f t="shared" si="3"/>
        <v>1.2833333333333334</v>
      </c>
      <c r="P7" s="237">
        <f>IF(B7="Regional crisis",VLOOKUP(C7,'Regional Crises'!$B$1:$R$69,12,FALSE),VLOOKUP(E7,'Country Indicator Data'!$B$4:$I$194,8,FALSE))</f>
        <v>3</v>
      </c>
      <c r="Q7" s="237">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1.7</v>
      </c>
      <c r="R7" s="237">
        <f t="shared" si="4"/>
        <v>2.35</v>
      </c>
      <c r="S7" s="237">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2.9</v>
      </c>
      <c r="T7" s="237">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2.6</v>
      </c>
      <c r="U7" s="237">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v>
      </c>
      <c r="V7" s="237">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2.4</v>
      </c>
      <c r="W7" s="237">
        <f t="shared" si="5"/>
        <v>2.5</v>
      </c>
      <c r="X7" s="237">
        <f t="shared" si="6"/>
        <v>2</v>
      </c>
      <c r="Y7" s="244">
        <f>IF('Core Indicators'!FC4="x","x",IF('Core Indicators'!FC4&gt;=5,5,IF('Core Indicators'!FC4&gt;=4,4,IF('Core Indicators'!FC4&gt;=3,3,IF('Core Indicators'!FC4&gt;=2,2,IF('Core Indicators'!FC4&gt;=1,1,0))))))</f>
        <v>2</v>
      </c>
      <c r="Z7" s="237">
        <f t="shared" si="7"/>
        <v>2</v>
      </c>
      <c r="AA7" s="244">
        <f>'Crisis Indicator Data'!Y4</f>
        <v>0</v>
      </c>
      <c r="AB7" s="244">
        <f>'Crisis Indicator Data'!Z4</f>
        <v>0</v>
      </c>
      <c r="AC7" s="244">
        <f>'Crisis Indicator Data'!AA4</f>
        <v>0</v>
      </c>
      <c r="AD7" s="244">
        <f>'Crisis Indicator Data'!AB4</f>
        <v>0</v>
      </c>
      <c r="AE7" s="244">
        <f t="shared" si="8"/>
        <v>0</v>
      </c>
      <c r="AF7" s="244">
        <f>'Crisis Indicator Data'!AC4</f>
        <v>0</v>
      </c>
      <c r="AG7" s="244">
        <f>'Crisis Indicator Data'!AD4</f>
        <v>0</v>
      </c>
      <c r="AH7" s="244">
        <f t="shared" si="9"/>
        <v>0</v>
      </c>
      <c r="AI7" s="244">
        <f>'Crisis Indicator Data'!AE4</f>
        <v>0</v>
      </c>
      <c r="AJ7" s="244">
        <f>'Crisis Indicator Data'!AF4</f>
        <v>2</v>
      </c>
      <c r="AK7" s="244">
        <f>'Crisis Indicator Data'!AG4</f>
        <v>0</v>
      </c>
      <c r="AL7" s="244">
        <f t="shared" si="10"/>
        <v>2</v>
      </c>
      <c r="AM7" s="237">
        <f t="shared" si="11"/>
        <v>1</v>
      </c>
      <c r="AN7" s="237">
        <f t="shared" si="12"/>
        <v>1.5</v>
      </c>
    </row>
    <row r="8" spans="1:40" ht="13.5" customHeight="1" x14ac:dyDescent="0.35">
      <c r="A8" s="145" t="str">
        <f>'Crisis Indicator Data'!A5</f>
        <v>Nagorno-Karabakh conflict in Azerbaijan</v>
      </c>
      <c r="B8" s="146" t="str">
        <f>'Crisis Indicator Data'!B5</f>
        <v>Conflict</v>
      </c>
      <c r="C8" s="146" t="str">
        <f>'Crisis Indicator Data'!C5</f>
        <v>AZE002</v>
      </c>
      <c r="D8" s="146" t="str">
        <f>'Crisis Indicator Data'!D5</f>
        <v>Azerbaijan</v>
      </c>
      <c r="E8" s="147" t="str">
        <f>'Crisis Indicator Data'!E5</f>
        <v>AZE</v>
      </c>
      <c r="F8" s="237">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3.6</v>
      </c>
      <c r="G8" s="237">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3.3</v>
      </c>
      <c r="H8" s="237">
        <f t="shared" si="0"/>
        <v>3.45</v>
      </c>
      <c r="I8" s="237">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0.8</v>
      </c>
      <c r="J8" s="237">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0.6</v>
      </c>
      <c r="K8" s="237">
        <f t="shared" si="1"/>
        <v>0.7</v>
      </c>
      <c r="L8" s="237">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2.1</v>
      </c>
      <c r="M8" s="237" t="str">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x</v>
      </c>
      <c r="N8" s="237">
        <f t="shared" si="2"/>
        <v>2.1</v>
      </c>
      <c r="O8" s="237">
        <f t="shared" si="3"/>
        <v>2.0833333333333335</v>
      </c>
      <c r="P8" s="237">
        <f>IF(B8="Regional crisis",VLOOKUP(C8,'Regional Crises'!$B$1:$R$69,12,FALSE),VLOOKUP(E8,'Country Indicator Data'!$B$4:$I$194,8,FALSE))</f>
        <v>3</v>
      </c>
      <c r="Q8" s="237">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2.8</v>
      </c>
      <c r="R8" s="237">
        <f t="shared" si="4"/>
        <v>2.9</v>
      </c>
      <c r="S8" s="237">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3.5</v>
      </c>
      <c r="T8" s="237">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3.1</v>
      </c>
      <c r="U8" s="237">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3.5</v>
      </c>
      <c r="V8" s="237">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4.5</v>
      </c>
      <c r="W8" s="237">
        <f t="shared" si="5"/>
        <v>3.7</v>
      </c>
      <c r="X8" s="237">
        <f t="shared" si="6"/>
        <v>2.9</v>
      </c>
      <c r="Y8" s="244">
        <f>IF('Core Indicators'!FC5="x","x",IF('Core Indicators'!FC5&gt;=5,5,IF('Core Indicators'!FC5&gt;=4,4,IF('Core Indicators'!FC5&gt;=3,3,IF('Core Indicators'!FC5&gt;=2,2,IF('Core Indicators'!FC5&gt;=1,1,0))))))</f>
        <v>3</v>
      </c>
      <c r="Z8" s="237">
        <f t="shared" si="7"/>
        <v>3</v>
      </c>
      <c r="AA8" s="244">
        <f>'Crisis Indicator Data'!Y5</f>
        <v>2</v>
      </c>
      <c r="AB8" s="244">
        <f>'Crisis Indicator Data'!Z5</f>
        <v>2</v>
      </c>
      <c r="AC8" s="244">
        <f>'Crisis Indicator Data'!AA5</f>
        <v>0</v>
      </c>
      <c r="AD8" s="244">
        <f>'Crisis Indicator Data'!AB5</f>
        <v>0</v>
      </c>
      <c r="AE8" s="244">
        <f t="shared" si="8"/>
        <v>2</v>
      </c>
      <c r="AF8" s="244">
        <f>'Crisis Indicator Data'!AC5</f>
        <v>0</v>
      </c>
      <c r="AG8" s="244">
        <f>'Crisis Indicator Data'!AD5</f>
        <v>2</v>
      </c>
      <c r="AH8" s="244">
        <f t="shared" si="9"/>
        <v>2</v>
      </c>
      <c r="AI8" s="244">
        <f>'Crisis Indicator Data'!AE5</f>
        <v>3</v>
      </c>
      <c r="AJ8" s="244">
        <f>'Crisis Indicator Data'!AF5</f>
        <v>3</v>
      </c>
      <c r="AK8" s="244">
        <f>'Crisis Indicator Data'!AG5</f>
        <v>0</v>
      </c>
      <c r="AL8" s="244">
        <f t="shared" si="10"/>
        <v>4</v>
      </c>
      <c r="AM8" s="237">
        <f t="shared" si="11"/>
        <v>3</v>
      </c>
      <c r="AN8" s="237">
        <f t="shared" si="12"/>
        <v>3</v>
      </c>
    </row>
    <row r="9" spans="1:40" ht="13.5" customHeight="1" x14ac:dyDescent="0.35">
      <c r="A9" s="145" t="str">
        <f>'Crisis Indicator Data'!A6</f>
        <v>Complex in Burundi</v>
      </c>
      <c r="B9" s="146" t="str">
        <f>'Crisis Indicator Data'!B6</f>
        <v>Complex crisis</v>
      </c>
      <c r="C9" s="146" t="str">
        <f>'Crisis Indicator Data'!C6</f>
        <v>BDI001</v>
      </c>
      <c r="D9" s="146" t="str">
        <f>'Crisis Indicator Data'!D6</f>
        <v>Burundi</v>
      </c>
      <c r="E9" s="147" t="str">
        <f>'Crisis Indicator Data'!E6</f>
        <v>BDI</v>
      </c>
      <c r="F9" s="237">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2.1</v>
      </c>
      <c r="G9" s="237">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3.2</v>
      </c>
      <c r="H9" s="237">
        <f t="shared" si="0"/>
        <v>2.6500000000000004</v>
      </c>
      <c r="I9" s="237">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1.3</v>
      </c>
      <c r="J9" s="237">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0</v>
      </c>
      <c r="K9" s="237">
        <f t="shared" si="1"/>
        <v>0.65</v>
      </c>
      <c r="L9" s="237">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3.5</v>
      </c>
      <c r="M9" s="237">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1.7</v>
      </c>
      <c r="N9" s="237">
        <f t="shared" si="2"/>
        <v>2.6</v>
      </c>
      <c r="O9" s="237">
        <f t="shared" si="3"/>
        <v>1.9666666666666668</v>
      </c>
      <c r="P9" s="237">
        <f>IF(B9="Regional crisis",VLOOKUP(C9,'Regional Crises'!$B$1:$R$69,12,FALSE),VLOOKUP(E9,'Country Indicator Data'!$B$4:$I$194,8,FALSE))</f>
        <v>3</v>
      </c>
      <c r="Q9" s="237">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3.4</v>
      </c>
      <c r="R9" s="237">
        <f t="shared" si="4"/>
        <v>3.2</v>
      </c>
      <c r="S9" s="237">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4.0999999999999996</v>
      </c>
      <c r="T9" s="237">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3.9</v>
      </c>
      <c r="U9" s="237">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3.8</v>
      </c>
      <c r="V9" s="237">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4.4000000000000004</v>
      </c>
      <c r="W9" s="237">
        <f t="shared" si="5"/>
        <v>4.0999999999999996</v>
      </c>
      <c r="X9" s="237">
        <f t="shared" si="6"/>
        <v>3.1</v>
      </c>
      <c r="Y9" s="244">
        <f>IF('Core Indicators'!FC6="x","x",IF('Core Indicators'!FC6&gt;=5,5,IF('Core Indicators'!FC6&gt;=4,4,IF('Core Indicators'!FC6&gt;=3,3,IF('Core Indicators'!FC6&gt;=2,2,IF('Core Indicators'!FC6&gt;=1,1,0))))))</f>
        <v>5</v>
      </c>
      <c r="Z9" s="237">
        <f t="shared" si="7"/>
        <v>5</v>
      </c>
      <c r="AA9" s="244">
        <f>'Crisis Indicator Data'!Y6</f>
        <v>1</v>
      </c>
      <c r="AB9" s="244">
        <f>'Crisis Indicator Data'!Z6</f>
        <v>2</v>
      </c>
      <c r="AC9" s="244">
        <f>'Crisis Indicator Data'!AA6</f>
        <v>2</v>
      </c>
      <c r="AD9" s="244">
        <f>'Crisis Indicator Data'!AB6</f>
        <v>0</v>
      </c>
      <c r="AE9" s="244">
        <f t="shared" si="8"/>
        <v>2</v>
      </c>
      <c r="AF9" s="244">
        <f>'Crisis Indicator Data'!AC6</f>
        <v>2</v>
      </c>
      <c r="AG9" s="244">
        <f>'Crisis Indicator Data'!AD6</f>
        <v>0</v>
      </c>
      <c r="AH9" s="244">
        <f t="shared" si="9"/>
        <v>2</v>
      </c>
      <c r="AI9" s="244">
        <f>'Crisis Indicator Data'!AE6</f>
        <v>1</v>
      </c>
      <c r="AJ9" s="244">
        <f>'Crisis Indicator Data'!AF6</f>
        <v>0</v>
      </c>
      <c r="AK9" s="244">
        <f>'Crisis Indicator Data'!AG6</f>
        <v>2</v>
      </c>
      <c r="AL9" s="244">
        <f t="shared" si="10"/>
        <v>3</v>
      </c>
      <c r="AM9" s="237">
        <f t="shared" si="11"/>
        <v>2</v>
      </c>
      <c r="AN9" s="237">
        <f t="shared" si="12"/>
        <v>3.5</v>
      </c>
    </row>
    <row r="10" spans="1:40" ht="13.5" customHeight="1" x14ac:dyDescent="0.35">
      <c r="A10" s="145" t="str">
        <f>'Crisis Indicator Data'!A7</f>
        <v>Conflict in Burkina Faso</v>
      </c>
      <c r="B10" s="146" t="str">
        <f>'Crisis Indicator Data'!B7</f>
        <v>Conflict</v>
      </c>
      <c r="C10" s="146" t="str">
        <f>'Crisis Indicator Data'!C7</f>
        <v>BFA002</v>
      </c>
      <c r="D10" s="146" t="str">
        <f>'Crisis Indicator Data'!D7</f>
        <v>Burkina Faso</v>
      </c>
      <c r="E10" s="147" t="str">
        <f>'Crisis Indicator Data'!E7</f>
        <v>BFA</v>
      </c>
      <c r="F10" s="237">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1.1000000000000001</v>
      </c>
      <c r="G10" s="237">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1.9</v>
      </c>
      <c r="H10" s="237">
        <f t="shared" si="0"/>
        <v>1.5</v>
      </c>
      <c r="I10" s="237">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2.8</v>
      </c>
      <c r="J10" s="237">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0</v>
      </c>
      <c r="K10" s="237">
        <f t="shared" si="1"/>
        <v>1.4</v>
      </c>
      <c r="L10" s="237">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4.0999999999999996</v>
      </c>
      <c r="M10" s="237">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1.3</v>
      </c>
      <c r="N10" s="237">
        <f t="shared" si="2"/>
        <v>2.6999999999999997</v>
      </c>
      <c r="O10" s="237">
        <f t="shared" si="3"/>
        <v>1.8666666666666665</v>
      </c>
      <c r="P10" s="237">
        <f>IF(B10="Regional crisis",VLOOKUP(C10,'Regional Crises'!$B$1:$R$69,12,FALSE),VLOOKUP(E10,'Country Indicator Data'!$B$4:$I$194,8,FALSE))</f>
        <v>3</v>
      </c>
      <c r="Q10" s="237">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4</v>
      </c>
      <c r="R10" s="237">
        <f t="shared" si="4"/>
        <v>3.5</v>
      </c>
      <c r="S10" s="237">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3</v>
      </c>
      <c r="T10" s="237">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2.9</v>
      </c>
      <c r="U10" s="237">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2.9</v>
      </c>
      <c r="V10" s="237">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2.2000000000000002</v>
      </c>
      <c r="W10" s="237">
        <f t="shared" si="5"/>
        <v>2.8</v>
      </c>
      <c r="X10" s="237">
        <f t="shared" si="6"/>
        <v>2.7</v>
      </c>
      <c r="Y10" s="244">
        <f>IF('Core Indicators'!FC7="x","x",IF('Core Indicators'!FC7&gt;=5,5,IF('Core Indicators'!FC7&gt;=4,4,IF('Core Indicators'!FC7&gt;=3,3,IF('Core Indicators'!FC7&gt;=2,2,IF('Core Indicators'!FC7&gt;=1,1,0))))))</f>
        <v>4</v>
      </c>
      <c r="Z10" s="237">
        <f t="shared" si="7"/>
        <v>4</v>
      </c>
      <c r="AA10" s="244">
        <f>'Crisis Indicator Data'!Y7</f>
        <v>0</v>
      </c>
      <c r="AB10" s="244">
        <f>'Crisis Indicator Data'!Z7</f>
        <v>2</v>
      </c>
      <c r="AC10" s="244">
        <f>'Crisis Indicator Data'!AA7</f>
        <v>2</v>
      </c>
      <c r="AD10" s="244">
        <f>'Crisis Indicator Data'!AB7</f>
        <v>3</v>
      </c>
      <c r="AE10" s="244">
        <f t="shared" si="8"/>
        <v>3</v>
      </c>
      <c r="AF10" s="244">
        <f>'Crisis Indicator Data'!AC7</f>
        <v>0</v>
      </c>
      <c r="AG10" s="244">
        <f>'Crisis Indicator Data'!AD7</f>
        <v>2</v>
      </c>
      <c r="AH10" s="244">
        <f t="shared" si="9"/>
        <v>2</v>
      </c>
      <c r="AI10" s="244">
        <f>'Crisis Indicator Data'!AE7</f>
        <v>3</v>
      </c>
      <c r="AJ10" s="244">
        <f>'Crisis Indicator Data'!AF7</f>
        <v>0</v>
      </c>
      <c r="AK10" s="244">
        <f>'Crisis Indicator Data'!AG7</f>
        <v>3</v>
      </c>
      <c r="AL10" s="244">
        <f t="shared" si="10"/>
        <v>4</v>
      </c>
      <c r="AM10" s="237">
        <f t="shared" si="11"/>
        <v>3</v>
      </c>
      <c r="AN10" s="237">
        <f t="shared" si="12"/>
        <v>3.5</v>
      </c>
    </row>
    <row r="11" spans="1:40" ht="13.5" customHeight="1" x14ac:dyDescent="0.35">
      <c r="A11" s="145" t="str">
        <f>'Crisis Indicator Data'!A8</f>
        <v>Rohingya refugee crisis</v>
      </c>
      <c r="B11" s="146" t="str">
        <f>'Crisis Indicator Data'!B8</f>
        <v>International displacement</v>
      </c>
      <c r="C11" s="146" t="str">
        <f>'Crisis Indicator Data'!C8</f>
        <v>BGD002</v>
      </c>
      <c r="D11" s="146" t="str">
        <f>'Crisis Indicator Data'!D8</f>
        <v>Bangladesh</v>
      </c>
      <c r="E11" s="147" t="str">
        <f>'Crisis Indicator Data'!E8</f>
        <v>BGD</v>
      </c>
      <c r="F11" s="237">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2.5</v>
      </c>
      <c r="G11" s="237">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2.8</v>
      </c>
      <c r="H11" s="237">
        <f t="shared" si="0"/>
        <v>2.65</v>
      </c>
      <c r="I11" s="237">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0.9</v>
      </c>
      <c r="J11" s="237">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1.2</v>
      </c>
      <c r="K11" s="237">
        <f t="shared" si="1"/>
        <v>1.05</v>
      </c>
      <c r="L11" s="237">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3.6</v>
      </c>
      <c r="M11" s="237">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237">
        <f t="shared" si="2"/>
        <v>2.25</v>
      </c>
      <c r="O11" s="237">
        <f t="shared" si="3"/>
        <v>1.9833333333333334</v>
      </c>
      <c r="P11" s="237">
        <f>IF(B11="Regional crisis",VLOOKUP(C11,'Regional Crises'!$B$1:$R$69,12,FALSE),VLOOKUP(E11,'Country Indicator Data'!$B$4:$I$194,8,FALSE))</f>
        <v>3</v>
      </c>
      <c r="Q11" s="237">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3.8</v>
      </c>
      <c r="R11" s="237">
        <f t="shared" si="4"/>
        <v>3.4</v>
      </c>
      <c r="S11" s="237">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3.7</v>
      </c>
      <c r="T11" s="237">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237">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3.3</v>
      </c>
      <c r="V11" s="237">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3.1</v>
      </c>
      <c r="W11" s="237">
        <f t="shared" si="5"/>
        <v>3.3</v>
      </c>
      <c r="X11" s="237">
        <f t="shared" si="6"/>
        <v>2.9</v>
      </c>
      <c r="Y11" s="244">
        <f>IF('Core Indicators'!FC8="x","x",IF('Core Indicators'!FC8&gt;=5,5,IF('Core Indicators'!FC8&gt;=4,4,IF('Core Indicators'!FC8&gt;=3,3,IF('Core Indicators'!FC8&gt;=2,2,IF('Core Indicators'!FC8&gt;=1,1,0))))))</f>
        <v>3</v>
      </c>
      <c r="Z11" s="237">
        <f t="shared" si="7"/>
        <v>3</v>
      </c>
      <c r="AA11" s="244">
        <f>'Crisis Indicator Data'!Y8</f>
        <v>2</v>
      </c>
      <c r="AB11" s="244">
        <f>'Crisis Indicator Data'!Z8</f>
        <v>1</v>
      </c>
      <c r="AC11" s="244">
        <f>'Crisis Indicator Data'!AA8</f>
        <v>2</v>
      </c>
      <c r="AD11" s="244">
        <f>'Crisis Indicator Data'!AB8</f>
        <v>0</v>
      </c>
      <c r="AE11" s="244">
        <f t="shared" si="8"/>
        <v>2</v>
      </c>
      <c r="AF11" s="244">
        <f>'Crisis Indicator Data'!AC8</f>
        <v>2</v>
      </c>
      <c r="AG11" s="244">
        <f>'Crisis Indicator Data'!AD8</f>
        <v>3</v>
      </c>
      <c r="AH11" s="244">
        <f t="shared" si="9"/>
        <v>5</v>
      </c>
      <c r="AI11" s="244">
        <f>'Crisis Indicator Data'!AE8</f>
        <v>3</v>
      </c>
      <c r="AJ11" s="244">
        <f>'Crisis Indicator Data'!AF8</f>
        <v>1</v>
      </c>
      <c r="AK11" s="244">
        <f>'Crisis Indicator Data'!AG8</f>
        <v>3</v>
      </c>
      <c r="AL11" s="244">
        <f t="shared" si="10"/>
        <v>5</v>
      </c>
      <c r="AM11" s="237">
        <f t="shared" si="11"/>
        <v>4</v>
      </c>
      <c r="AN11" s="237">
        <f t="shared" si="12"/>
        <v>3.5</v>
      </c>
    </row>
    <row r="12" spans="1:40" ht="13.5" customHeight="1" x14ac:dyDescent="0.35">
      <c r="A12" s="145" t="str">
        <f>'Crisis Indicator Data'!A9</f>
        <v>Venezuela displacement in Brazil</v>
      </c>
      <c r="B12" s="146" t="str">
        <f>'Crisis Indicator Data'!B9</f>
        <v>International displacement</v>
      </c>
      <c r="C12" s="146" t="str">
        <f>'Crisis Indicator Data'!C9</f>
        <v>BRA002</v>
      </c>
      <c r="D12" s="146" t="str">
        <f>'Crisis Indicator Data'!D9</f>
        <v>Brazil</v>
      </c>
      <c r="E12" s="147" t="str">
        <f>'Crisis Indicator Data'!E9</f>
        <v>BRA</v>
      </c>
      <c r="F12" s="237">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0.7</v>
      </c>
      <c r="G12" s="237">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1.3</v>
      </c>
      <c r="H12" s="237">
        <f t="shared" si="0"/>
        <v>1</v>
      </c>
      <c r="I12" s="237">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2.6</v>
      </c>
      <c r="J12" s="237">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0.7</v>
      </c>
      <c r="K12" s="237">
        <f t="shared" si="1"/>
        <v>1.65</v>
      </c>
      <c r="L12" s="237">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2.6</v>
      </c>
      <c r="M12" s="237">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3.6</v>
      </c>
      <c r="N12" s="237">
        <f t="shared" si="2"/>
        <v>3.1</v>
      </c>
      <c r="O12" s="237">
        <f t="shared" si="3"/>
        <v>1.9166666666666667</v>
      </c>
      <c r="P12" s="237">
        <f>IF(B12="Regional crisis",VLOOKUP(C12,'Regional Crises'!$B$1:$R$69,12,FALSE),VLOOKUP(E12,'Country Indicator Data'!$B$4:$I$194,8,FALSE))</f>
        <v>5</v>
      </c>
      <c r="Q12" s="237">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v>
      </c>
      <c r="R12" s="237">
        <f t="shared" si="4"/>
        <v>2.5</v>
      </c>
      <c r="S12" s="237">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3.3</v>
      </c>
      <c r="T12" s="237">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2.7</v>
      </c>
      <c r="U12" s="237">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1.3</v>
      </c>
      <c r="V12" s="237">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1.3</v>
      </c>
      <c r="W12" s="237">
        <f t="shared" si="5"/>
        <v>2.2000000000000002</v>
      </c>
      <c r="X12" s="237">
        <f t="shared" si="6"/>
        <v>2.2000000000000002</v>
      </c>
      <c r="Y12" s="244">
        <f>IF('Core Indicators'!FC9="x","x",IF('Core Indicators'!FC9&gt;=5,5,IF('Core Indicators'!FC9&gt;=4,4,IF('Core Indicators'!FC9&gt;=3,3,IF('Core Indicators'!FC9&gt;=2,2,IF('Core Indicators'!FC9&gt;=1,1,0))))))</f>
        <v>2</v>
      </c>
      <c r="Z12" s="237">
        <f t="shared" si="7"/>
        <v>2</v>
      </c>
      <c r="AA12" s="244">
        <f>'Crisis Indicator Data'!Y9</f>
        <v>0</v>
      </c>
      <c r="AB12" s="244">
        <f>'Crisis Indicator Data'!Z9</f>
        <v>0</v>
      </c>
      <c r="AC12" s="244">
        <f>'Crisis Indicator Data'!AA9</f>
        <v>0</v>
      </c>
      <c r="AD12" s="244">
        <f>'Crisis Indicator Data'!AB9</f>
        <v>0</v>
      </c>
      <c r="AE12" s="244">
        <f t="shared" si="8"/>
        <v>0</v>
      </c>
      <c r="AF12" s="244">
        <f>'Crisis Indicator Data'!AC9</f>
        <v>0</v>
      </c>
      <c r="AG12" s="244">
        <f>'Crisis Indicator Data'!AD9</f>
        <v>0</v>
      </c>
      <c r="AH12" s="244">
        <f t="shared" si="9"/>
        <v>0</v>
      </c>
      <c r="AI12" s="244">
        <f>'Crisis Indicator Data'!AE9</f>
        <v>0</v>
      </c>
      <c r="AJ12" s="244">
        <f>'Crisis Indicator Data'!AF9</f>
        <v>0</v>
      </c>
      <c r="AK12" s="244">
        <f>'Crisis Indicator Data'!AG9</f>
        <v>0</v>
      </c>
      <c r="AL12" s="244">
        <f t="shared" si="10"/>
        <v>0</v>
      </c>
      <c r="AM12" s="237">
        <f t="shared" si="11"/>
        <v>0</v>
      </c>
      <c r="AN12" s="237">
        <f t="shared" si="12"/>
        <v>1</v>
      </c>
    </row>
    <row r="13" spans="1:40" ht="13.5" customHeight="1" x14ac:dyDescent="0.35">
      <c r="A13" s="145" t="str">
        <f>'Crisis Indicator Data'!A10</f>
        <v>Complex crisis in CAR</v>
      </c>
      <c r="B13" s="146" t="str">
        <f>'Crisis Indicator Data'!B10</f>
        <v>Complex crisis</v>
      </c>
      <c r="C13" s="146" t="str">
        <f>'Crisis Indicator Data'!C10</f>
        <v>CAF001</v>
      </c>
      <c r="D13" s="146" t="str">
        <f>'Crisis Indicator Data'!D10</f>
        <v>CAR</v>
      </c>
      <c r="E13" s="147" t="str">
        <f>'Crisis Indicator Data'!E10</f>
        <v>CAF</v>
      </c>
      <c r="F13" s="237">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3.6</v>
      </c>
      <c r="G13" s="237">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3.2</v>
      </c>
      <c r="H13" s="237">
        <f t="shared" si="0"/>
        <v>3.4000000000000004</v>
      </c>
      <c r="I13" s="237">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4.4000000000000004</v>
      </c>
      <c r="J13" s="237">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1.8</v>
      </c>
      <c r="K13" s="237">
        <f t="shared" si="1"/>
        <v>3.1</v>
      </c>
      <c r="L13" s="237">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4.5</v>
      </c>
      <c r="M13" s="237">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3.9</v>
      </c>
      <c r="N13" s="237">
        <f t="shared" si="2"/>
        <v>4.2</v>
      </c>
      <c r="O13" s="237">
        <f t="shared" si="3"/>
        <v>3.5666666666666664</v>
      </c>
      <c r="P13" s="237">
        <f>IF(B13="Regional crisis",VLOOKUP(C13,'Regional Crises'!$B$1:$R$69,12,FALSE),VLOOKUP(E13,'Country Indicator Data'!$B$4:$I$194,8,FALSE))</f>
        <v>4</v>
      </c>
      <c r="Q13" s="237">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3.6</v>
      </c>
      <c r="R13" s="237">
        <f t="shared" si="4"/>
        <v>3.8</v>
      </c>
      <c r="S13" s="237">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3.8</v>
      </c>
      <c r="T13" s="237">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4.2</v>
      </c>
      <c r="U13" s="237">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3.4</v>
      </c>
      <c r="V13" s="237">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4.5</v>
      </c>
      <c r="W13" s="237">
        <f t="shared" si="5"/>
        <v>4</v>
      </c>
      <c r="X13" s="237">
        <f t="shared" si="6"/>
        <v>3.8</v>
      </c>
      <c r="Y13" s="244">
        <f>IF('Core Indicators'!FC10="x","x",IF('Core Indicators'!FC10&gt;=5,5,IF('Core Indicators'!FC10&gt;=4,4,IF('Core Indicators'!FC10&gt;=3,3,IF('Core Indicators'!FC10&gt;=2,2,IF('Core Indicators'!FC10&gt;=1,1,0))))))</f>
        <v>5</v>
      </c>
      <c r="Z13" s="237">
        <f t="shared" si="7"/>
        <v>5</v>
      </c>
      <c r="AA13" s="244">
        <f>'Crisis Indicator Data'!Y10</f>
        <v>0</v>
      </c>
      <c r="AB13" s="244">
        <f>'Crisis Indicator Data'!Z10</f>
        <v>3</v>
      </c>
      <c r="AC13" s="244">
        <f>'Crisis Indicator Data'!AA10</f>
        <v>2</v>
      </c>
      <c r="AD13" s="244">
        <f>'Crisis Indicator Data'!AB10</f>
        <v>3</v>
      </c>
      <c r="AE13" s="244">
        <f t="shared" si="8"/>
        <v>4</v>
      </c>
      <c r="AF13" s="244">
        <f>'Crisis Indicator Data'!AC10</f>
        <v>0</v>
      </c>
      <c r="AG13" s="244">
        <f>'Crisis Indicator Data'!AD10</f>
        <v>2</v>
      </c>
      <c r="AH13" s="244">
        <f t="shared" si="9"/>
        <v>2</v>
      </c>
      <c r="AI13" s="244">
        <f>'Crisis Indicator Data'!AE10</f>
        <v>3</v>
      </c>
      <c r="AJ13" s="244">
        <f>'Crisis Indicator Data'!AF10</f>
        <v>0</v>
      </c>
      <c r="AK13" s="244">
        <f>'Crisis Indicator Data'!AG10</f>
        <v>3</v>
      </c>
      <c r="AL13" s="244">
        <f t="shared" si="10"/>
        <v>4</v>
      </c>
      <c r="AM13" s="237">
        <f t="shared" si="11"/>
        <v>3</v>
      </c>
      <c r="AN13" s="237">
        <f t="shared" si="12"/>
        <v>4</v>
      </c>
    </row>
    <row r="14" spans="1:40" ht="13.5" customHeight="1" x14ac:dyDescent="0.35">
      <c r="A14" s="145" t="str">
        <f>'Crisis Indicator Data'!A11</f>
        <v>Multiple crises in Cameroon</v>
      </c>
      <c r="B14" s="146" t="str">
        <f>'Crisis Indicator Data'!B11</f>
        <v>Multiple crises country</v>
      </c>
      <c r="C14" s="146" t="str">
        <f>'Crisis Indicator Data'!C11</f>
        <v>CMR001</v>
      </c>
      <c r="D14" s="146" t="str">
        <f>'Crisis Indicator Data'!D11</f>
        <v>Cameroon</v>
      </c>
      <c r="E14" s="147" t="str">
        <f>'Crisis Indicator Data'!E11</f>
        <v>CMR</v>
      </c>
      <c r="F14" s="237">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3.2</v>
      </c>
      <c r="G14" s="237">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3.2</v>
      </c>
      <c r="H14" s="237">
        <f t="shared" si="0"/>
        <v>3.2</v>
      </c>
      <c r="I14" s="237">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4.3</v>
      </c>
      <c r="J14" s="237">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v>
      </c>
      <c r="K14" s="237">
        <f t="shared" si="1"/>
        <v>2.15</v>
      </c>
      <c r="L14" s="237">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3.8</v>
      </c>
      <c r="M14" s="237">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2.7</v>
      </c>
      <c r="N14" s="237">
        <f t="shared" si="2"/>
        <v>3.25</v>
      </c>
      <c r="O14" s="237">
        <f t="shared" si="3"/>
        <v>2.8666666666666667</v>
      </c>
      <c r="P14" s="237">
        <f>IF(B14="Regional crisis",VLOOKUP(C14,'Regional Crises'!$B$1:$R$69,12,FALSE),VLOOKUP(E14,'Country Indicator Data'!$B$4:$I$194,8,FALSE))</f>
        <v>4</v>
      </c>
      <c r="Q14" s="237">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3.9</v>
      </c>
      <c r="R14" s="237">
        <f t="shared" si="4"/>
        <v>3.95</v>
      </c>
      <c r="S14" s="237">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3.8</v>
      </c>
      <c r="T14" s="237">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3.6</v>
      </c>
      <c r="U14" s="237">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3.4</v>
      </c>
      <c r="V14" s="237">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4.0999999999999996</v>
      </c>
      <c r="W14" s="237">
        <f t="shared" si="5"/>
        <v>3.7</v>
      </c>
      <c r="X14" s="237">
        <f t="shared" si="6"/>
        <v>3.5</v>
      </c>
      <c r="Y14" s="244">
        <f>IF('Core Indicators'!FC11="x","x",IF('Core Indicators'!FC11&gt;=5,5,IF('Core Indicators'!FC11&gt;=4,4,IF('Core Indicators'!FC11&gt;=3,3,IF('Core Indicators'!FC11&gt;=2,2,IF('Core Indicators'!FC11&gt;=1,1,0))))))</f>
        <v>5</v>
      </c>
      <c r="Z14" s="237">
        <f t="shared" si="7"/>
        <v>5</v>
      </c>
      <c r="AA14" s="244">
        <f>'Crisis Indicator Data'!Y11</f>
        <v>0</v>
      </c>
      <c r="AB14" s="244">
        <f>'Crisis Indicator Data'!Z11</f>
        <v>3</v>
      </c>
      <c r="AC14" s="244">
        <f>'Crisis Indicator Data'!AA11</f>
        <v>3</v>
      </c>
      <c r="AD14" s="244">
        <f>'Crisis Indicator Data'!AB11</f>
        <v>2</v>
      </c>
      <c r="AE14" s="244">
        <f t="shared" si="8"/>
        <v>4</v>
      </c>
      <c r="AF14" s="244">
        <f>'Crisis Indicator Data'!AC11</f>
        <v>1</v>
      </c>
      <c r="AG14" s="244">
        <f>'Crisis Indicator Data'!AD11</f>
        <v>2</v>
      </c>
      <c r="AH14" s="244">
        <f t="shared" si="9"/>
        <v>3</v>
      </c>
      <c r="AI14" s="244">
        <f>'Crisis Indicator Data'!AE11</f>
        <v>3</v>
      </c>
      <c r="AJ14" s="244">
        <f>'Crisis Indicator Data'!AF11</f>
        <v>1</v>
      </c>
      <c r="AK14" s="244">
        <f>'Crisis Indicator Data'!AG11</f>
        <v>2</v>
      </c>
      <c r="AL14" s="244">
        <f t="shared" si="10"/>
        <v>4</v>
      </c>
      <c r="AM14" s="237">
        <f t="shared" si="11"/>
        <v>4</v>
      </c>
      <c r="AN14" s="237">
        <f t="shared" si="12"/>
        <v>4.5</v>
      </c>
    </row>
    <row r="15" spans="1:40" ht="13.5" customHeight="1" x14ac:dyDescent="0.35">
      <c r="A15" s="145" t="str">
        <f>'Crisis Indicator Data'!A12</f>
        <v>Boko Haram in Cameroon</v>
      </c>
      <c r="B15" s="146" t="str">
        <f>'Crisis Indicator Data'!B12</f>
        <v>Conflict</v>
      </c>
      <c r="C15" s="146" t="str">
        <f>'Crisis Indicator Data'!C12</f>
        <v>CMR002</v>
      </c>
      <c r="D15" s="146" t="str">
        <f>'Crisis Indicator Data'!D12</f>
        <v>Cameroon</v>
      </c>
      <c r="E15" s="147" t="str">
        <f>'Crisis Indicator Data'!E12</f>
        <v>CMR</v>
      </c>
      <c r="F15" s="237">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3.2</v>
      </c>
      <c r="G15" s="237">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3.2</v>
      </c>
      <c r="H15" s="237">
        <f t="shared" si="0"/>
        <v>3.2</v>
      </c>
      <c r="I15" s="237">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4.3</v>
      </c>
      <c r="J15" s="237">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0</v>
      </c>
      <c r="K15" s="237">
        <f t="shared" si="1"/>
        <v>2.15</v>
      </c>
      <c r="L15" s="237">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3.8</v>
      </c>
      <c r="M15" s="237">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2.7</v>
      </c>
      <c r="N15" s="237">
        <f t="shared" si="2"/>
        <v>3.25</v>
      </c>
      <c r="O15" s="237">
        <f t="shared" si="3"/>
        <v>2.8666666666666667</v>
      </c>
      <c r="P15" s="237">
        <f>IF(B15="Regional crisis",VLOOKUP(C15,'Regional Crises'!$B$1:$R$69,12,FALSE),VLOOKUP(E15,'Country Indicator Data'!$B$4:$I$194,8,FALSE))</f>
        <v>4</v>
      </c>
      <c r="Q15" s="237">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3.9</v>
      </c>
      <c r="R15" s="237">
        <f t="shared" si="4"/>
        <v>3.95</v>
      </c>
      <c r="S15" s="237">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3.8</v>
      </c>
      <c r="T15" s="237">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3.6</v>
      </c>
      <c r="U15" s="237">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3.4</v>
      </c>
      <c r="V15" s="237">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4.0999999999999996</v>
      </c>
      <c r="W15" s="237">
        <f t="shared" si="5"/>
        <v>3.7</v>
      </c>
      <c r="X15" s="237">
        <f t="shared" si="6"/>
        <v>3.5</v>
      </c>
      <c r="Y15" s="244">
        <f>IF('Core Indicators'!FC12="x","x",IF('Core Indicators'!FC12&gt;=5,5,IF('Core Indicators'!FC12&gt;=4,4,IF('Core Indicators'!FC12&gt;=3,3,IF('Core Indicators'!FC12&gt;=2,2,IF('Core Indicators'!FC12&gt;=1,1,0))))))</f>
        <v>5</v>
      </c>
      <c r="Z15" s="237">
        <f t="shared" si="7"/>
        <v>5</v>
      </c>
      <c r="AA15" s="244">
        <f>'Crisis Indicator Data'!Y12</f>
        <v>0</v>
      </c>
      <c r="AB15" s="244">
        <f>'Crisis Indicator Data'!Z12</f>
        <v>1</v>
      </c>
      <c r="AC15" s="244">
        <f>'Crisis Indicator Data'!AA12</f>
        <v>1</v>
      </c>
      <c r="AD15" s="244">
        <f>'Crisis Indicator Data'!AB12</f>
        <v>0</v>
      </c>
      <c r="AE15" s="244">
        <f t="shared" si="8"/>
        <v>2</v>
      </c>
      <c r="AF15" s="244">
        <f>'Crisis Indicator Data'!AC12</f>
        <v>0</v>
      </c>
      <c r="AG15" s="244">
        <f>'Crisis Indicator Data'!AD12</f>
        <v>2</v>
      </c>
      <c r="AH15" s="244">
        <f t="shared" si="9"/>
        <v>2</v>
      </c>
      <c r="AI15" s="244">
        <f>'Crisis Indicator Data'!AE12</f>
        <v>2</v>
      </c>
      <c r="AJ15" s="244">
        <f>'Crisis Indicator Data'!AF12</f>
        <v>1</v>
      </c>
      <c r="AK15" s="244">
        <f>'Crisis Indicator Data'!AG12</f>
        <v>1</v>
      </c>
      <c r="AL15" s="244">
        <f t="shared" si="10"/>
        <v>3</v>
      </c>
      <c r="AM15" s="237">
        <f t="shared" si="11"/>
        <v>2</v>
      </c>
      <c r="AN15" s="237">
        <f t="shared" si="12"/>
        <v>3.5</v>
      </c>
    </row>
    <row r="16" spans="1:40" ht="13.5" customHeight="1" x14ac:dyDescent="0.35">
      <c r="A16" s="145" t="str">
        <f>'Crisis Indicator Data'!A13</f>
        <v>Anglophone Crisis in Cameroon</v>
      </c>
      <c r="B16" s="146" t="str">
        <f>'Crisis Indicator Data'!B13</f>
        <v>Conflict</v>
      </c>
      <c r="C16" s="146" t="str">
        <f>'Crisis Indicator Data'!C13</f>
        <v>CMR003</v>
      </c>
      <c r="D16" s="146" t="str">
        <f>'Crisis Indicator Data'!D13</f>
        <v>Cameroon</v>
      </c>
      <c r="E16" s="147" t="str">
        <f>'Crisis Indicator Data'!E13</f>
        <v>CMR</v>
      </c>
      <c r="F16" s="237">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3.2</v>
      </c>
      <c r="G16" s="237">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3.2</v>
      </c>
      <c r="H16" s="237">
        <f t="shared" si="0"/>
        <v>3.2</v>
      </c>
      <c r="I16" s="237">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4.3</v>
      </c>
      <c r="J16" s="237">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0</v>
      </c>
      <c r="K16" s="237">
        <f t="shared" si="1"/>
        <v>2.15</v>
      </c>
      <c r="L16" s="237">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3.8</v>
      </c>
      <c r="M16" s="237">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2.7</v>
      </c>
      <c r="N16" s="237">
        <f t="shared" si="2"/>
        <v>3.25</v>
      </c>
      <c r="O16" s="237">
        <f t="shared" si="3"/>
        <v>2.8666666666666667</v>
      </c>
      <c r="P16" s="237">
        <f>IF(B16="Regional crisis",VLOOKUP(C16,'Regional Crises'!$B$1:$R$69,12,FALSE),VLOOKUP(E16,'Country Indicator Data'!$B$4:$I$194,8,FALSE))</f>
        <v>4</v>
      </c>
      <c r="Q16" s="237">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3.9</v>
      </c>
      <c r="R16" s="237">
        <f t="shared" si="4"/>
        <v>3.95</v>
      </c>
      <c r="S16" s="237">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3.8</v>
      </c>
      <c r="T16" s="237">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3.6</v>
      </c>
      <c r="U16" s="237">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3.4</v>
      </c>
      <c r="V16" s="237">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4.0999999999999996</v>
      </c>
      <c r="W16" s="237">
        <f t="shared" si="5"/>
        <v>3.7</v>
      </c>
      <c r="X16" s="237">
        <f t="shared" si="6"/>
        <v>3.5</v>
      </c>
      <c r="Y16" s="244">
        <f>IF('Core Indicators'!FC13="x","x",IF('Core Indicators'!FC13&gt;=5,5,IF('Core Indicators'!FC13&gt;=4,4,IF('Core Indicators'!FC13&gt;=3,3,IF('Core Indicators'!FC13&gt;=2,2,IF('Core Indicators'!FC13&gt;=1,1,0))))))</f>
        <v>4</v>
      </c>
      <c r="Z16" s="237">
        <f t="shared" si="7"/>
        <v>4</v>
      </c>
      <c r="AA16" s="244">
        <f>'Crisis Indicator Data'!Y13</f>
        <v>0</v>
      </c>
      <c r="AB16" s="244">
        <f>'Crisis Indicator Data'!Z13</f>
        <v>3</v>
      </c>
      <c r="AC16" s="244">
        <f>'Crisis Indicator Data'!AA13</f>
        <v>3</v>
      </c>
      <c r="AD16" s="244">
        <f>'Crisis Indicator Data'!AB13</f>
        <v>2</v>
      </c>
      <c r="AE16" s="244">
        <f t="shared" si="8"/>
        <v>4</v>
      </c>
      <c r="AF16" s="244">
        <f>'Crisis Indicator Data'!AC13</f>
        <v>1</v>
      </c>
      <c r="AG16" s="244">
        <f>'Crisis Indicator Data'!AD13</f>
        <v>2</v>
      </c>
      <c r="AH16" s="244">
        <f t="shared" si="9"/>
        <v>3</v>
      </c>
      <c r="AI16" s="244">
        <f>'Crisis Indicator Data'!AE13</f>
        <v>3</v>
      </c>
      <c r="AJ16" s="244">
        <f>'Crisis Indicator Data'!AF13</f>
        <v>1</v>
      </c>
      <c r="AK16" s="244">
        <f>'Crisis Indicator Data'!AG13</f>
        <v>2</v>
      </c>
      <c r="AL16" s="244">
        <f t="shared" si="10"/>
        <v>4</v>
      </c>
      <c r="AM16" s="237">
        <f t="shared" si="11"/>
        <v>4</v>
      </c>
      <c r="AN16" s="237">
        <f t="shared" si="12"/>
        <v>4</v>
      </c>
    </row>
    <row r="17" spans="1:40" ht="13.5" customHeight="1" x14ac:dyDescent="0.35">
      <c r="A17" s="145" t="str">
        <f>'Crisis Indicator Data'!A14</f>
        <v>CAR refugees in Cameroon</v>
      </c>
      <c r="B17" s="146" t="str">
        <f>'Crisis Indicator Data'!B14</f>
        <v>International displacement</v>
      </c>
      <c r="C17" s="146" t="str">
        <f>'Crisis Indicator Data'!C14</f>
        <v>CMR004</v>
      </c>
      <c r="D17" s="146" t="str">
        <f>'Crisis Indicator Data'!D14</f>
        <v>Cameroon</v>
      </c>
      <c r="E17" s="147" t="str">
        <f>'Crisis Indicator Data'!E14</f>
        <v>CMR</v>
      </c>
      <c r="F17" s="237">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3.2</v>
      </c>
      <c r="G17" s="237">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3.2</v>
      </c>
      <c r="H17" s="237">
        <f t="shared" si="0"/>
        <v>3.2</v>
      </c>
      <c r="I17" s="237">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4.3</v>
      </c>
      <c r="J17" s="237">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0</v>
      </c>
      <c r="K17" s="237">
        <f t="shared" si="1"/>
        <v>2.15</v>
      </c>
      <c r="L17" s="237">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3.8</v>
      </c>
      <c r="M17" s="237">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2.7</v>
      </c>
      <c r="N17" s="237">
        <f t="shared" si="2"/>
        <v>3.25</v>
      </c>
      <c r="O17" s="237">
        <f t="shared" si="3"/>
        <v>2.8666666666666667</v>
      </c>
      <c r="P17" s="237">
        <f>IF(B17="Regional crisis",VLOOKUP(C17,'Regional Crises'!$B$1:$R$69,12,FALSE),VLOOKUP(E17,'Country Indicator Data'!$B$4:$I$194,8,FALSE))</f>
        <v>4</v>
      </c>
      <c r="Q17" s="237">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3.9</v>
      </c>
      <c r="R17" s="237">
        <f t="shared" si="4"/>
        <v>3.95</v>
      </c>
      <c r="S17" s="237">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3.8</v>
      </c>
      <c r="T17" s="237">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3.6</v>
      </c>
      <c r="U17" s="237">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3.4</v>
      </c>
      <c r="V17" s="237">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4.0999999999999996</v>
      </c>
      <c r="W17" s="237">
        <f t="shared" si="5"/>
        <v>3.7</v>
      </c>
      <c r="X17" s="237">
        <f t="shared" si="6"/>
        <v>3.5</v>
      </c>
      <c r="Y17" s="244">
        <f>IF('Core Indicators'!FC14="x","x",IF('Core Indicators'!FC14&gt;=5,5,IF('Core Indicators'!FC14&gt;=4,4,IF('Core Indicators'!FC14&gt;=3,3,IF('Core Indicators'!FC14&gt;=2,2,IF('Core Indicators'!FC14&gt;=1,1,0))))))</f>
        <v>3</v>
      </c>
      <c r="Z17" s="237">
        <f t="shared" si="7"/>
        <v>3</v>
      </c>
      <c r="AA17" s="244">
        <f>'Crisis Indicator Data'!Y14</f>
        <v>0</v>
      </c>
      <c r="AB17" s="244">
        <f>'Crisis Indicator Data'!Z14</f>
        <v>0</v>
      </c>
      <c r="AC17" s="244">
        <f>'Crisis Indicator Data'!AA14</f>
        <v>1</v>
      </c>
      <c r="AD17" s="244">
        <f>'Crisis Indicator Data'!AB14</f>
        <v>0</v>
      </c>
      <c r="AE17" s="244">
        <f t="shared" si="8"/>
        <v>1</v>
      </c>
      <c r="AF17" s="244">
        <f>'Crisis Indicator Data'!AC14</f>
        <v>0</v>
      </c>
      <c r="AG17" s="244">
        <f>'Crisis Indicator Data'!AD14</f>
        <v>2</v>
      </c>
      <c r="AH17" s="244">
        <f t="shared" si="9"/>
        <v>2</v>
      </c>
      <c r="AI17" s="244">
        <f>'Crisis Indicator Data'!AE14</f>
        <v>0</v>
      </c>
      <c r="AJ17" s="244">
        <f>'Crisis Indicator Data'!AF14</f>
        <v>1</v>
      </c>
      <c r="AK17" s="244">
        <f>'Crisis Indicator Data'!AG14</f>
        <v>1</v>
      </c>
      <c r="AL17" s="244">
        <f t="shared" si="10"/>
        <v>2</v>
      </c>
      <c r="AM17" s="237">
        <f t="shared" si="11"/>
        <v>2</v>
      </c>
      <c r="AN17" s="237">
        <f t="shared" si="12"/>
        <v>2.5</v>
      </c>
    </row>
    <row r="18" spans="1:40" ht="13.5" customHeight="1" x14ac:dyDescent="0.35">
      <c r="A18" s="145" t="str">
        <f>'Crisis Indicator Data'!A15</f>
        <v>Complex crisis in DRC</v>
      </c>
      <c r="B18" s="146" t="str">
        <f>'Crisis Indicator Data'!B15</f>
        <v>Complex crisis</v>
      </c>
      <c r="C18" s="146" t="str">
        <f>'Crisis Indicator Data'!C15</f>
        <v>COD001</v>
      </c>
      <c r="D18" s="146" t="str">
        <f>'Crisis Indicator Data'!D15</f>
        <v>DRC</v>
      </c>
      <c r="E18" s="147" t="str">
        <f>'Crisis Indicator Data'!E15</f>
        <v>COD</v>
      </c>
      <c r="F18" s="237">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3.9</v>
      </c>
      <c r="G18" s="237">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3.2</v>
      </c>
      <c r="H18" s="237">
        <f t="shared" si="0"/>
        <v>3.55</v>
      </c>
      <c r="I18" s="237">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4.7</v>
      </c>
      <c r="J18" s="237">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5</v>
      </c>
      <c r="K18" s="237">
        <f t="shared" si="1"/>
        <v>4.8499999999999996</v>
      </c>
      <c r="L18" s="237">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4.4000000000000004</v>
      </c>
      <c r="M18" s="237">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2.1</v>
      </c>
      <c r="N18" s="237">
        <f t="shared" si="2"/>
        <v>3.25</v>
      </c>
      <c r="O18" s="237">
        <f t="shared" si="3"/>
        <v>3.8833333333333329</v>
      </c>
      <c r="P18" s="237">
        <f>IF(B18="Regional crisis",VLOOKUP(C18,'Regional Crises'!$B$1:$R$69,12,FALSE),VLOOKUP(E18,'Country Indicator Data'!$B$4:$I$194,8,FALSE))</f>
        <v>5</v>
      </c>
      <c r="Q18" s="237">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4.9000000000000004</v>
      </c>
      <c r="R18" s="237">
        <f t="shared" si="4"/>
        <v>4.95</v>
      </c>
      <c r="S18" s="237">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4.0999999999999996</v>
      </c>
      <c r="T18" s="237">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4.3</v>
      </c>
      <c r="U18" s="237">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3.6</v>
      </c>
      <c r="V18" s="237">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4.0999999999999996</v>
      </c>
      <c r="W18" s="237">
        <f t="shared" si="5"/>
        <v>4</v>
      </c>
      <c r="X18" s="237">
        <f t="shared" si="6"/>
        <v>4.3</v>
      </c>
      <c r="Y18" s="244">
        <f>IF('Core Indicators'!FC15="x","x",IF('Core Indicators'!FC15&gt;=5,5,IF('Core Indicators'!FC15&gt;=4,4,IF('Core Indicators'!FC15&gt;=3,3,IF('Core Indicators'!FC15&gt;=2,2,IF('Core Indicators'!FC15&gt;=1,1,0))))))</f>
        <v>5</v>
      </c>
      <c r="Z18" s="237">
        <f t="shared" si="7"/>
        <v>5</v>
      </c>
      <c r="AA18" s="244">
        <f>'Crisis Indicator Data'!Y15</f>
        <v>1</v>
      </c>
      <c r="AB18" s="244">
        <f>'Crisis Indicator Data'!Z15</f>
        <v>3</v>
      </c>
      <c r="AC18" s="244">
        <f>'Crisis Indicator Data'!AA15</f>
        <v>2</v>
      </c>
      <c r="AD18" s="244">
        <f>'Crisis Indicator Data'!AB15</f>
        <v>3</v>
      </c>
      <c r="AE18" s="244">
        <f t="shared" si="8"/>
        <v>4</v>
      </c>
      <c r="AF18" s="244">
        <f>'Crisis Indicator Data'!AC15</f>
        <v>1</v>
      </c>
      <c r="AG18" s="244">
        <f>'Crisis Indicator Data'!AD15</f>
        <v>2</v>
      </c>
      <c r="AH18" s="244">
        <f t="shared" si="9"/>
        <v>3</v>
      </c>
      <c r="AI18" s="244">
        <f>'Crisis Indicator Data'!AE15</f>
        <v>3</v>
      </c>
      <c r="AJ18" s="244">
        <f>'Crisis Indicator Data'!AF15</f>
        <v>1</v>
      </c>
      <c r="AK18" s="244">
        <f>'Crisis Indicator Data'!AG15</f>
        <v>3</v>
      </c>
      <c r="AL18" s="244">
        <f t="shared" si="10"/>
        <v>5</v>
      </c>
      <c r="AM18" s="237">
        <f t="shared" si="11"/>
        <v>4</v>
      </c>
      <c r="AN18" s="237">
        <f t="shared" si="12"/>
        <v>4.5</v>
      </c>
    </row>
    <row r="19" spans="1:40" ht="13.5" customHeight="1" x14ac:dyDescent="0.35">
      <c r="A19" s="145" t="str">
        <f>'Crisis Indicator Data'!A16</f>
        <v>Complex crisis in Congo</v>
      </c>
      <c r="B19" s="146" t="str">
        <f>'Crisis Indicator Data'!B16</f>
        <v>Complex crisis</v>
      </c>
      <c r="C19" s="146" t="str">
        <f>'Crisis Indicator Data'!C16</f>
        <v>COG001</v>
      </c>
      <c r="D19" s="146" t="str">
        <f>'Crisis Indicator Data'!D16</f>
        <v>Congo</v>
      </c>
      <c r="E19" s="147" t="str">
        <f>'Crisis Indicator Data'!E16</f>
        <v>COG</v>
      </c>
      <c r="F19" s="237">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1.4</v>
      </c>
      <c r="G19" s="237">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3.4</v>
      </c>
      <c r="H19" s="237">
        <f t="shared" si="0"/>
        <v>2.4</v>
      </c>
      <c r="I19" s="237">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4.4000000000000004</v>
      </c>
      <c r="J19" s="237">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5</v>
      </c>
      <c r="K19" s="237">
        <f t="shared" si="1"/>
        <v>4.7</v>
      </c>
      <c r="L19" s="237">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3.9</v>
      </c>
      <c r="M19" s="237">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3</v>
      </c>
      <c r="N19" s="237">
        <f t="shared" si="2"/>
        <v>3.45</v>
      </c>
      <c r="O19" s="237">
        <f t="shared" si="3"/>
        <v>3.5166666666666671</v>
      </c>
      <c r="P19" s="237">
        <f>IF(B19="Regional crisis",VLOOKUP(C19,'Regional Crises'!$B$1:$R$69,12,FALSE),VLOOKUP(E19,'Country Indicator Data'!$B$4:$I$194,8,FALSE))</f>
        <v>1</v>
      </c>
      <c r="Q19" s="237" t="str">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x</v>
      </c>
      <c r="R19" s="237">
        <f t="shared" si="4"/>
        <v>1</v>
      </c>
      <c r="S19" s="237">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4.0999999999999996</v>
      </c>
      <c r="T19" s="237">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3.6</v>
      </c>
      <c r="U19" s="237">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3.8</v>
      </c>
      <c r="V19" s="237">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4</v>
      </c>
      <c r="W19" s="237">
        <f t="shared" si="5"/>
        <v>3.9</v>
      </c>
      <c r="X19" s="237">
        <f t="shared" si="6"/>
        <v>2.8</v>
      </c>
      <c r="Y19" s="244">
        <f>IF('Core Indicators'!FC16="x","x",IF('Core Indicators'!FC16&gt;=5,5,IF('Core Indicators'!FC16&gt;=4,4,IF('Core Indicators'!FC16&gt;=3,3,IF('Core Indicators'!FC16&gt;=2,2,IF('Core Indicators'!FC16&gt;=1,1,0))))))</f>
        <v>5</v>
      </c>
      <c r="Z19" s="237">
        <f t="shared" si="7"/>
        <v>5</v>
      </c>
      <c r="AA19" s="244">
        <f>'Crisis Indicator Data'!Y16</f>
        <v>0</v>
      </c>
      <c r="AB19" s="244">
        <f>'Crisis Indicator Data'!Z16</f>
        <v>0</v>
      </c>
      <c r="AC19" s="244">
        <f>'Crisis Indicator Data'!AA16</f>
        <v>0</v>
      </c>
      <c r="AD19" s="244">
        <f>'Crisis Indicator Data'!AB16</f>
        <v>0</v>
      </c>
      <c r="AE19" s="244">
        <f t="shared" si="8"/>
        <v>0</v>
      </c>
      <c r="AF19" s="244">
        <f>'Crisis Indicator Data'!AC16</f>
        <v>0</v>
      </c>
      <c r="AG19" s="244">
        <f>'Crisis Indicator Data'!AD16</f>
        <v>0</v>
      </c>
      <c r="AH19" s="244">
        <f t="shared" si="9"/>
        <v>0</v>
      </c>
      <c r="AI19" s="244">
        <f>'Crisis Indicator Data'!AE16</f>
        <v>0</v>
      </c>
      <c r="AJ19" s="244">
        <f>'Crisis Indicator Data'!AF16</f>
        <v>0</v>
      </c>
      <c r="AK19" s="244">
        <f>'Crisis Indicator Data'!AG16</f>
        <v>1</v>
      </c>
      <c r="AL19" s="244">
        <f t="shared" si="10"/>
        <v>1</v>
      </c>
      <c r="AM19" s="237">
        <f t="shared" si="11"/>
        <v>0</v>
      </c>
      <c r="AN19" s="237">
        <f t="shared" si="12"/>
        <v>2.5</v>
      </c>
    </row>
    <row r="20" spans="1:40" ht="13.5" customHeight="1" x14ac:dyDescent="0.35">
      <c r="A20" s="145" t="str">
        <f>'Crisis Indicator Data'!A17</f>
        <v>Complex crisis in Colombia</v>
      </c>
      <c r="B20" s="146" t="str">
        <f>'Crisis Indicator Data'!B17</f>
        <v>Complex crisis</v>
      </c>
      <c r="C20" s="146" t="str">
        <f>'Crisis Indicator Data'!C17</f>
        <v>COL001</v>
      </c>
      <c r="D20" s="146" t="str">
        <f>'Crisis Indicator Data'!D17</f>
        <v>Colombia</v>
      </c>
      <c r="E20" s="147" t="str">
        <f>'Crisis Indicator Data'!E17</f>
        <v>COL</v>
      </c>
      <c r="F20" s="237">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1.4</v>
      </c>
      <c r="G20" s="237">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1.7</v>
      </c>
      <c r="H20" s="237">
        <f t="shared" si="0"/>
        <v>1.5499999999999998</v>
      </c>
      <c r="I20" s="237">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2.1</v>
      </c>
      <c r="J20" s="237">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2.5</v>
      </c>
      <c r="K20" s="237">
        <f t="shared" si="1"/>
        <v>2.2999999999999998</v>
      </c>
      <c r="L20" s="237">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2.7</v>
      </c>
      <c r="M20" s="237">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3.2</v>
      </c>
      <c r="N20" s="237">
        <f t="shared" si="2"/>
        <v>2.95</v>
      </c>
      <c r="O20" s="237">
        <f t="shared" si="3"/>
        <v>2.2666666666666666</v>
      </c>
      <c r="P20" s="237">
        <f>IF(B20="Regional crisis",VLOOKUP(C20,'Regional Crises'!$B$1:$R$69,12,FALSE),VLOOKUP(E20,'Country Indicator Data'!$B$4:$I$194,8,FALSE))</f>
        <v>4</v>
      </c>
      <c r="Q20" s="237">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3.8</v>
      </c>
      <c r="R20" s="237">
        <f t="shared" si="4"/>
        <v>3.9</v>
      </c>
      <c r="S20" s="237">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3.2</v>
      </c>
      <c r="T20" s="237">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2.9</v>
      </c>
      <c r="U20" s="237">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1.9</v>
      </c>
      <c r="V20" s="237">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1.7</v>
      </c>
      <c r="W20" s="237">
        <f t="shared" si="5"/>
        <v>2.4</v>
      </c>
      <c r="X20" s="237">
        <f t="shared" si="6"/>
        <v>2.9</v>
      </c>
      <c r="Y20" s="244">
        <f>IF('Core Indicators'!FC17="x","x",IF('Core Indicators'!FC17&gt;=5,5,IF('Core Indicators'!FC17&gt;=4,4,IF('Core Indicators'!FC17&gt;=3,3,IF('Core Indicators'!FC17&gt;=2,2,IF('Core Indicators'!FC17&gt;=1,1,0))))))</f>
        <v>5</v>
      </c>
      <c r="Z20" s="237">
        <f t="shared" si="7"/>
        <v>5</v>
      </c>
      <c r="AA20" s="244">
        <f>'Crisis Indicator Data'!Y17</f>
        <v>0</v>
      </c>
      <c r="AB20" s="244">
        <f>'Crisis Indicator Data'!Z17</f>
        <v>2</v>
      </c>
      <c r="AC20" s="244">
        <f>'Crisis Indicator Data'!AA17</f>
        <v>0</v>
      </c>
      <c r="AD20" s="244">
        <f>'Crisis Indicator Data'!AB17</f>
        <v>0</v>
      </c>
      <c r="AE20" s="244">
        <f t="shared" si="8"/>
        <v>2</v>
      </c>
      <c r="AF20" s="244">
        <f>'Crisis Indicator Data'!AC17</f>
        <v>0</v>
      </c>
      <c r="AG20" s="244">
        <f>'Crisis Indicator Data'!AD17</f>
        <v>2</v>
      </c>
      <c r="AH20" s="244">
        <f t="shared" si="9"/>
        <v>2</v>
      </c>
      <c r="AI20" s="244">
        <f>'Crisis Indicator Data'!AE17</f>
        <v>1</v>
      </c>
      <c r="AJ20" s="244">
        <f>'Crisis Indicator Data'!AF17</f>
        <v>3</v>
      </c>
      <c r="AK20" s="244">
        <f>'Crisis Indicator Data'!AG17</f>
        <v>1</v>
      </c>
      <c r="AL20" s="244">
        <f t="shared" si="10"/>
        <v>4</v>
      </c>
      <c r="AM20" s="237">
        <f t="shared" si="11"/>
        <v>3</v>
      </c>
      <c r="AN20" s="237">
        <f t="shared" si="12"/>
        <v>4</v>
      </c>
    </row>
    <row r="21" spans="1:40" ht="13.5" customHeight="1" x14ac:dyDescent="0.35">
      <c r="A21" s="145" t="str">
        <f>'Crisis Indicator Data'!A18</f>
        <v>Venezuela displacement in Colombia</v>
      </c>
      <c r="B21" s="146" t="str">
        <f>'Crisis Indicator Data'!B18</f>
        <v>International displacement</v>
      </c>
      <c r="C21" s="146" t="str">
        <f>'Crisis Indicator Data'!C18</f>
        <v>COL002</v>
      </c>
      <c r="D21" s="146" t="str">
        <f>'Crisis Indicator Data'!D18</f>
        <v>Colombia</v>
      </c>
      <c r="E21" s="147" t="str">
        <f>'Crisis Indicator Data'!E18</f>
        <v>COL</v>
      </c>
      <c r="F21" s="237">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1.4</v>
      </c>
      <c r="G21" s="237">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1.7</v>
      </c>
      <c r="H21" s="237">
        <f t="shared" si="0"/>
        <v>1.5499999999999998</v>
      </c>
      <c r="I21" s="237">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2.1</v>
      </c>
      <c r="J21" s="237">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2.5</v>
      </c>
      <c r="K21" s="237">
        <f t="shared" si="1"/>
        <v>2.2999999999999998</v>
      </c>
      <c r="L21" s="237">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2.7</v>
      </c>
      <c r="M21" s="237">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3.2</v>
      </c>
      <c r="N21" s="237">
        <f t="shared" si="2"/>
        <v>2.95</v>
      </c>
      <c r="O21" s="237">
        <f t="shared" si="3"/>
        <v>2.2666666666666666</v>
      </c>
      <c r="P21" s="237">
        <f>IF(B21="Regional crisis",VLOOKUP(C21,'Regional Crises'!$B$1:$R$69,12,FALSE),VLOOKUP(E21,'Country Indicator Data'!$B$4:$I$194,8,FALSE))</f>
        <v>4</v>
      </c>
      <c r="Q21" s="237">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3.8</v>
      </c>
      <c r="R21" s="237">
        <f t="shared" si="4"/>
        <v>3.9</v>
      </c>
      <c r="S21" s="237">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3.2</v>
      </c>
      <c r="T21" s="237">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2.9</v>
      </c>
      <c r="U21" s="237">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1.9</v>
      </c>
      <c r="V21" s="237">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1.7</v>
      </c>
      <c r="W21" s="237">
        <f t="shared" si="5"/>
        <v>2.4</v>
      </c>
      <c r="X21" s="237">
        <f t="shared" si="6"/>
        <v>2.9</v>
      </c>
      <c r="Y21" s="244">
        <f>IF('Core Indicators'!FC18="x","x",IF('Core Indicators'!FC18&gt;=5,5,IF('Core Indicators'!FC18&gt;=4,4,IF('Core Indicators'!FC18&gt;=3,3,IF('Core Indicators'!FC18&gt;=2,2,IF('Core Indicators'!FC18&gt;=1,1,0))))))</f>
        <v>3</v>
      </c>
      <c r="Z21" s="237">
        <f t="shared" si="7"/>
        <v>3</v>
      </c>
      <c r="AA21" s="244">
        <f>'Crisis Indicator Data'!Y18</f>
        <v>0</v>
      </c>
      <c r="AB21" s="244">
        <f>'Crisis Indicator Data'!Z18</f>
        <v>2</v>
      </c>
      <c r="AC21" s="244">
        <f>'Crisis Indicator Data'!AA18</f>
        <v>0</v>
      </c>
      <c r="AD21" s="244">
        <f>'Crisis Indicator Data'!AB18</f>
        <v>0</v>
      </c>
      <c r="AE21" s="244">
        <f t="shared" si="8"/>
        <v>2</v>
      </c>
      <c r="AF21" s="244">
        <f>'Crisis Indicator Data'!AC18</f>
        <v>0</v>
      </c>
      <c r="AG21" s="244">
        <f>'Crisis Indicator Data'!AD18</f>
        <v>2</v>
      </c>
      <c r="AH21" s="244">
        <f t="shared" si="9"/>
        <v>2</v>
      </c>
      <c r="AI21" s="244">
        <f>'Crisis Indicator Data'!AE18</f>
        <v>1</v>
      </c>
      <c r="AJ21" s="244">
        <f>'Crisis Indicator Data'!AF18</f>
        <v>3</v>
      </c>
      <c r="AK21" s="244">
        <f>'Crisis Indicator Data'!AG18</f>
        <v>1</v>
      </c>
      <c r="AL21" s="244">
        <f t="shared" si="10"/>
        <v>4</v>
      </c>
      <c r="AM21" s="237">
        <f t="shared" si="11"/>
        <v>3</v>
      </c>
      <c r="AN21" s="237">
        <f t="shared" si="12"/>
        <v>3</v>
      </c>
    </row>
    <row r="22" spans="1:40" ht="13.5" customHeight="1" x14ac:dyDescent="0.35">
      <c r="A22" s="145" t="str">
        <f>'Crisis Indicator Data'!A19</f>
        <v>Nicaraguan refugees in Costa Rica</v>
      </c>
      <c r="B22" s="146" t="str">
        <f>'Crisis Indicator Data'!B19</f>
        <v>International displacement</v>
      </c>
      <c r="C22" s="146" t="str">
        <f>'Crisis Indicator Data'!C19</f>
        <v>CRI002</v>
      </c>
      <c r="D22" s="146" t="str">
        <f>'Crisis Indicator Data'!D19</f>
        <v>Costa Rica</v>
      </c>
      <c r="E22" s="147" t="str">
        <f>'Crisis Indicator Data'!E19</f>
        <v>CRI</v>
      </c>
      <c r="F22" s="237">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1.1000000000000001</v>
      </c>
      <c r="G22" s="237">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0.5</v>
      </c>
      <c r="H22" s="237">
        <f t="shared" si="0"/>
        <v>0.8</v>
      </c>
      <c r="I22" s="237">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1.5</v>
      </c>
      <c r="J22" s="237">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0.2</v>
      </c>
      <c r="K22" s="237">
        <f t="shared" si="1"/>
        <v>0.85</v>
      </c>
      <c r="L22" s="237">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1.9</v>
      </c>
      <c r="M22" s="237">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2.9</v>
      </c>
      <c r="N22" s="237">
        <f t="shared" si="2"/>
        <v>2.4</v>
      </c>
      <c r="O22" s="237">
        <f t="shared" si="3"/>
        <v>1.3499999999999999</v>
      </c>
      <c r="P22" s="237">
        <f>IF(B22="Regional crisis",VLOOKUP(C22,'Regional Crises'!$B$1:$R$69,12,FALSE),VLOOKUP(E22,'Country Indicator Data'!$B$4:$I$194,8,FALSE))</f>
        <v>0</v>
      </c>
      <c r="Q22" s="237">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0</v>
      </c>
      <c r="R22" s="237">
        <f t="shared" si="4"/>
        <v>0</v>
      </c>
      <c r="S22" s="237">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2.2000000000000002</v>
      </c>
      <c r="T22" s="237">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2</v>
      </c>
      <c r="U22" s="237">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0.3</v>
      </c>
      <c r="V22" s="237">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0.5</v>
      </c>
      <c r="W22" s="237">
        <f t="shared" si="5"/>
        <v>1.3</v>
      </c>
      <c r="X22" s="237">
        <f t="shared" si="6"/>
        <v>0.9</v>
      </c>
      <c r="Y22" s="244">
        <f>IF('Core Indicators'!FC19="x","x",IF('Core Indicators'!FC19&gt;=5,5,IF('Core Indicators'!FC19&gt;=4,4,IF('Core Indicators'!FC19&gt;=3,3,IF('Core Indicators'!FC19&gt;=2,2,IF('Core Indicators'!FC19&gt;=1,1,0))))))</f>
        <v>2</v>
      </c>
      <c r="Z22" s="237">
        <f t="shared" si="7"/>
        <v>2</v>
      </c>
      <c r="AA22" s="244">
        <f>'Crisis Indicator Data'!Y19</f>
        <v>0</v>
      </c>
      <c r="AB22" s="244">
        <f>'Crisis Indicator Data'!Z19</f>
        <v>0</v>
      </c>
      <c r="AC22" s="244">
        <f>'Crisis Indicator Data'!AA19</f>
        <v>0</v>
      </c>
      <c r="AD22" s="244">
        <f>'Crisis Indicator Data'!AB19</f>
        <v>0</v>
      </c>
      <c r="AE22" s="244">
        <f t="shared" si="8"/>
        <v>0</v>
      </c>
      <c r="AF22" s="244">
        <f>'Crisis Indicator Data'!AC19</f>
        <v>0</v>
      </c>
      <c r="AG22" s="244">
        <f>'Crisis Indicator Data'!AD19</f>
        <v>0</v>
      </c>
      <c r="AH22" s="244">
        <f t="shared" si="9"/>
        <v>0</v>
      </c>
      <c r="AI22" s="244">
        <f>'Crisis Indicator Data'!AE19</f>
        <v>0</v>
      </c>
      <c r="AJ22" s="244">
        <f>'Crisis Indicator Data'!AF19</f>
        <v>0</v>
      </c>
      <c r="AK22" s="244">
        <f>'Crisis Indicator Data'!AG19</f>
        <v>0</v>
      </c>
      <c r="AL22" s="244">
        <f t="shared" si="10"/>
        <v>0</v>
      </c>
      <c r="AM22" s="237">
        <f t="shared" si="11"/>
        <v>0</v>
      </c>
      <c r="AN22" s="237">
        <f t="shared" si="12"/>
        <v>1</v>
      </c>
    </row>
    <row r="23" spans="1:40" ht="13.5" customHeight="1" x14ac:dyDescent="0.35">
      <c r="A23" s="145" t="str">
        <f>'Crisis Indicator Data'!A20</f>
        <v>Multiple crises in Djibouti</v>
      </c>
      <c r="B23" s="146" t="str">
        <f>'Crisis Indicator Data'!B20</f>
        <v>Multiple crises country</v>
      </c>
      <c r="C23" s="146" t="str">
        <f>'Crisis Indicator Data'!C20</f>
        <v>DJI001</v>
      </c>
      <c r="D23" s="146" t="str">
        <f>'Crisis Indicator Data'!D20</f>
        <v>Djibouti</v>
      </c>
      <c r="E23" s="147" t="str">
        <f>'Crisis Indicator Data'!E20</f>
        <v>DJI</v>
      </c>
      <c r="F23" s="237">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2.9</v>
      </c>
      <c r="G23" s="237">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3.1</v>
      </c>
      <c r="H23" s="237">
        <f t="shared" si="0"/>
        <v>3</v>
      </c>
      <c r="I23" s="237">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2.8</v>
      </c>
      <c r="J23" s="237">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v>
      </c>
      <c r="K23" s="237">
        <f t="shared" si="1"/>
        <v>1.4</v>
      </c>
      <c r="L23" s="237" t="str">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x</v>
      </c>
      <c r="M23" s="237">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2.1</v>
      </c>
      <c r="N23" s="237">
        <f t="shared" si="2"/>
        <v>2.1</v>
      </c>
      <c r="O23" s="237">
        <f t="shared" si="3"/>
        <v>2.1666666666666665</v>
      </c>
      <c r="P23" s="237">
        <f>IF(B23="Regional crisis",VLOOKUP(C23,'Regional Crises'!$B$1:$R$69,12,FALSE),VLOOKUP(E23,'Country Indicator Data'!$B$4:$I$194,8,FALSE))</f>
        <v>3</v>
      </c>
      <c r="Q23" s="237">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2.1</v>
      </c>
      <c r="R23" s="237">
        <f t="shared" si="4"/>
        <v>2.5499999999999998</v>
      </c>
      <c r="S23" s="237">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3.5</v>
      </c>
      <c r="T23" s="237">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3.4</v>
      </c>
      <c r="U23" s="237">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3.5</v>
      </c>
      <c r="V23" s="237">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3.8</v>
      </c>
      <c r="W23" s="237">
        <f t="shared" si="5"/>
        <v>3.6</v>
      </c>
      <c r="X23" s="237">
        <f t="shared" si="6"/>
        <v>2.8</v>
      </c>
      <c r="Y23" s="244">
        <f>IF('Core Indicators'!FC20="x","x",IF('Core Indicators'!FC20&gt;=5,5,IF('Core Indicators'!FC20&gt;=4,4,IF('Core Indicators'!FC20&gt;=3,3,IF('Core Indicators'!FC20&gt;=2,2,IF('Core Indicators'!FC20&gt;=1,1,0))))))</f>
        <v>5</v>
      </c>
      <c r="Z23" s="237">
        <f t="shared" si="7"/>
        <v>5</v>
      </c>
      <c r="AA23" s="244">
        <f>'Crisis Indicator Data'!Y20</f>
        <v>1</v>
      </c>
      <c r="AB23" s="244">
        <f>'Crisis Indicator Data'!Z20</f>
        <v>1</v>
      </c>
      <c r="AC23" s="244">
        <f>'Crisis Indicator Data'!AA20</f>
        <v>0</v>
      </c>
      <c r="AD23" s="244">
        <f>'Crisis Indicator Data'!AB20</f>
        <v>0</v>
      </c>
      <c r="AE23" s="244">
        <f t="shared" si="8"/>
        <v>2</v>
      </c>
      <c r="AF23" s="244">
        <f>'Crisis Indicator Data'!AC20</f>
        <v>0</v>
      </c>
      <c r="AG23" s="244">
        <f>'Crisis Indicator Data'!AD20</f>
        <v>2</v>
      </c>
      <c r="AH23" s="244">
        <f t="shared" si="9"/>
        <v>2</v>
      </c>
      <c r="AI23" s="244">
        <f>'Crisis Indicator Data'!AE20</f>
        <v>0</v>
      </c>
      <c r="AJ23" s="244">
        <f>'Crisis Indicator Data'!AF20</f>
        <v>0</v>
      </c>
      <c r="AK23" s="244">
        <f>'Crisis Indicator Data'!AG20</f>
        <v>1</v>
      </c>
      <c r="AL23" s="244">
        <f t="shared" si="10"/>
        <v>1</v>
      </c>
      <c r="AM23" s="237">
        <f t="shared" si="11"/>
        <v>2</v>
      </c>
      <c r="AN23" s="237">
        <f t="shared" si="12"/>
        <v>3.5</v>
      </c>
    </row>
    <row r="24" spans="1:40" ht="13.5" customHeight="1" x14ac:dyDescent="0.35">
      <c r="A24" s="145" t="str">
        <f>'Crisis Indicator Data'!A21</f>
        <v>Mixed migration in Djibouti</v>
      </c>
      <c r="B24" s="146" t="str">
        <f>'Crisis Indicator Data'!B21</f>
        <v>International displacement</v>
      </c>
      <c r="C24" s="146" t="str">
        <f>'Crisis Indicator Data'!C21</f>
        <v>DJI002</v>
      </c>
      <c r="D24" s="146" t="str">
        <f>'Crisis Indicator Data'!D21</f>
        <v>Djibouti</v>
      </c>
      <c r="E24" s="147" t="str">
        <f>'Crisis Indicator Data'!E21</f>
        <v>DJI</v>
      </c>
      <c r="F24" s="237">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2.9</v>
      </c>
      <c r="G24" s="237">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3.1</v>
      </c>
      <c r="H24" s="237">
        <f t="shared" si="0"/>
        <v>3</v>
      </c>
      <c r="I24" s="237">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2.8</v>
      </c>
      <c r="J24" s="237">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237">
        <f t="shared" si="1"/>
        <v>1.4</v>
      </c>
      <c r="L24" s="237" t="str">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x</v>
      </c>
      <c r="M24" s="237">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2.1</v>
      </c>
      <c r="N24" s="237">
        <f t="shared" si="2"/>
        <v>2.1</v>
      </c>
      <c r="O24" s="237">
        <f t="shared" si="3"/>
        <v>2.1666666666666665</v>
      </c>
      <c r="P24" s="237">
        <f>IF(B24="Regional crisis",VLOOKUP(C24,'Regional Crises'!$B$1:$R$69,12,FALSE),VLOOKUP(E24,'Country Indicator Data'!$B$4:$I$194,8,FALSE))</f>
        <v>3</v>
      </c>
      <c r="Q24" s="237">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2.1</v>
      </c>
      <c r="R24" s="237">
        <f t="shared" si="4"/>
        <v>2.5499999999999998</v>
      </c>
      <c r="S24" s="237">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3.5</v>
      </c>
      <c r="T24" s="237">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3.4</v>
      </c>
      <c r="U24" s="237">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3.5</v>
      </c>
      <c r="V24" s="237">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3.8</v>
      </c>
      <c r="W24" s="237">
        <f t="shared" si="5"/>
        <v>3.6</v>
      </c>
      <c r="X24" s="237">
        <f t="shared" si="6"/>
        <v>2.8</v>
      </c>
      <c r="Y24" s="244">
        <f>IF('Core Indicators'!FC21="x","x",IF('Core Indicators'!FC21&gt;=5,5,IF('Core Indicators'!FC21&gt;=4,4,IF('Core Indicators'!FC21&gt;=3,3,IF('Core Indicators'!FC21&gt;=2,2,IF('Core Indicators'!FC21&gt;=1,1,0))))))</f>
        <v>2</v>
      </c>
      <c r="Z24" s="237">
        <f t="shared" si="7"/>
        <v>2</v>
      </c>
      <c r="AA24" s="244">
        <f>'Crisis Indicator Data'!Y21</f>
        <v>1</v>
      </c>
      <c r="AB24" s="244">
        <f>'Crisis Indicator Data'!Z21</f>
        <v>0</v>
      </c>
      <c r="AC24" s="244">
        <f>'Crisis Indicator Data'!AA21</f>
        <v>0</v>
      </c>
      <c r="AD24" s="244">
        <f>'Crisis Indicator Data'!AB21</f>
        <v>0</v>
      </c>
      <c r="AE24" s="244">
        <f t="shared" si="8"/>
        <v>1</v>
      </c>
      <c r="AF24" s="244">
        <f>'Crisis Indicator Data'!AC21</f>
        <v>0</v>
      </c>
      <c r="AG24" s="244">
        <f>'Crisis Indicator Data'!AD21</f>
        <v>0</v>
      </c>
      <c r="AH24" s="244">
        <f t="shared" si="9"/>
        <v>0</v>
      </c>
      <c r="AI24" s="244">
        <f>'Crisis Indicator Data'!AE21</f>
        <v>0</v>
      </c>
      <c r="AJ24" s="244">
        <f>'Crisis Indicator Data'!AF21</f>
        <v>0</v>
      </c>
      <c r="AK24" s="244">
        <f>'Crisis Indicator Data'!AG21</f>
        <v>1</v>
      </c>
      <c r="AL24" s="244">
        <f t="shared" si="10"/>
        <v>1</v>
      </c>
      <c r="AM24" s="237">
        <f t="shared" si="11"/>
        <v>1</v>
      </c>
      <c r="AN24" s="237">
        <f t="shared" si="12"/>
        <v>1.5</v>
      </c>
    </row>
    <row r="25" spans="1:40" ht="13.5" customHeight="1" x14ac:dyDescent="0.35">
      <c r="A25" s="145" t="str">
        <f>'Crisis Indicator Data'!A22</f>
        <v>Drought in Djibouti</v>
      </c>
      <c r="B25" s="146" t="str">
        <f>'Crisis Indicator Data'!B22</f>
        <v>Drought</v>
      </c>
      <c r="C25" s="146" t="str">
        <f>'Crisis Indicator Data'!C22</f>
        <v>DJI003</v>
      </c>
      <c r="D25" s="146" t="str">
        <f>'Crisis Indicator Data'!D22</f>
        <v>Djibouti</v>
      </c>
      <c r="E25" s="147" t="str">
        <f>'Crisis Indicator Data'!E22</f>
        <v>DJI</v>
      </c>
      <c r="F25" s="237">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2.9</v>
      </c>
      <c r="G25" s="237">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3.1</v>
      </c>
      <c r="H25" s="237">
        <f t="shared" si="0"/>
        <v>3</v>
      </c>
      <c r="I25" s="237">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2.8</v>
      </c>
      <c r="J25" s="237">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237">
        <f t="shared" si="1"/>
        <v>1.4</v>
      </c>
      <c r="L25" s="237" t="str">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x</v>
      </c>
      <c r="M25" s="237">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2.1</v>
      </c>
      <c r="N25" s="237">
        <f t="shared" si="2"/>
        <v>2.1</v>
      </c>
      <c r="O25" s="237">
        <f t="shared" si="3"/>
        <v>2.1666666666666665</v>
      </c>
      <c r="P25" s="237">
        <f>IF(B25="Regional crisis",VLOOKUP(C25,'Regional Crises'!$B$1:$R$69,12,FALSE),VLOOKUP(E25,'Country Indicator Data'!$B$4:$I$194,8,FALSE))</f>
        <v>3</v>
      </c>
      <c r="Q25" s="237">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2.1</v>
      </c>
      <c r="R25" s="237">
        <f t="shared" si="4"/>
        <v>2.5499999999999998</v>
      </c>
      <c r="S25" s="237">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3.5</v>
      </c>
      <c r="T25" s="237">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3.4</v>
      </c>
      <c r="U25" s="237">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3.5</v>
      </c>
      <c r="V25" s="237">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3.8</v>
      </c>
      <c r="W25" s="237">
        <f t="shared" si="5"/>
        <v>3.6</v>
      </c>
      <c r="X25" s="237">
        <f t="shared" si="6"/>
        <v>2.8</v>
      </c>
      <c r="Y25" s="244">
        <f>IF('Core Indicators'!FC22="x","x",IF('Core Indicators'!FC22&gt;=5,5,IF('Core Indicators'!FC22&gt;=4,4,IF('Core Indicators'!FC22&gt;=3,3,IF('Core Indicators'!FC22&gt;=2,2,IF('Core Indicators'!FC22&gt;=1,1,0))))))</f>
        <v>5</v>
      </c>
      <c r="Z25" s="237">
        <f t="shared" si="7"/>
        <v>5</v>
      </c>
      <c r="AA25" s="244">
        <f>'Crisis Indicator Data'!Y22</f>
        <v>1</v>
      </c>
      <c r="AB25" s="244">
        <f>'Crisis Indicator Data'!Z22</f>
        <v>0</v>
      </c>
      <c r="AC25" s="244">
        <f>'Crisis Indicator Data'!AA22</f>
        <v>0</v>
      </c>
      <c r="AD25" s="244">
        <f>'Crisis Indicator Data'!AB22</f>
        <v>0</v>
      </c>
      <c r="AE25" s="244">
        <f t="shared" si="8"/>
        <v>1</v>
      </c>
      <c r="AF25" s="244">
        <f>'Crisis Indicator Data'!AC22</f>
        <v>0</v>
      </c>
      <c r="AG25" s="244">
        <f>'Crisis Indicator Data'!AD22</f>
        <v>0</v>
      </c>
      <c r="AH25" s="244">
        <f t="shared" si="9"/>
        <v>0</v>
      </c>
      <c r="AI25" s="244">
        <f>'Crisis Indicator Data'!AE22</f>
        <v>0</v>
      </c>
      <c r="AJ25" s="244">
        <f>'Crisis Indicator Data'!AF22</f>
        <v>0</v>
      </c>
      <c r="AK25" s="244">
        <f>'Crisis Indicator Data'!AG22</f>
        <v>1</v>
      </c>
      <c r="AL25" s="244">
        <f t="shared" si="10"/>
        <v>1</v>
      </c>
      <c r="AM25" s="237">
        <f t="shared" si="11"/>
        <v>1</v>
      </c>
      <c r="AN25" s="237">
        <f t="shared" si="12"/>
        <v>3</v>
      </c>
    </row>
    <row r="26" spans="1:40" ht="13.5" customHeight="1" x14ac:dyDescent="0.35">
      <c r="A26" s="145" t="str">
        <f>'Crisis Indicator Data'!A23</f>
        <v>Mixed migration flows in Algeria</v>
      </c>
      <c r="B26" s="146" t="str">
        <f>'Crisis Indicator Data'!B23</f>
        <v>International displacement</v>
      </c>
      <c r="C26" s="146" t="str">
        <f>'Crisis Indicator Data'!C23</f>
        <v>DZA002</v>
      </c>
      <c r="D26" s="146" t="str">
        <f>'Crisis Indicator Data'!D23</f>
        <v>Algeria</v>
      </c>
      <c r="E26" s="147" t="str">
        <f>'Crisis Indicator Data'!E23</f>
        <v>DZA</v>
      </c>
      <c r="F26" s="237">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3.9</v>
      </c>
      <c r="G26" s="237">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2.7</v>
      </c>
      <c r="H26" s="237">
        <f t="shared" si="0"/>
        <v>3.3</v>
      </c>
      <c r="I26" s="237">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2</v>
      </c>
      <c r="J26" s="237">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2.7</v>
      </c>
      <c r="K26" s="237">
        <f t="shared" si="1"/>
        <v>2.35</v>
      </c>
      <c r="L26" s="237">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3</v>
      </c>
      <c r="M26" s="237">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0.3</v>
      </c>
      <c r="N26" s="237">
        <f t="shared" si="2"/>
        <v>1.65</v>
      </c>
      <c r="O26" s="237">
        <f t="shared" si="3"/>
        <v>2.4333333333333336</v>
      </c>
      <c r="P26" s="237">
        <f>IF(B26="Regional crisis",VLOOKUP(C26,'Regional Crises'!$B$1:$R$69,12,FALSE),VLOOKUP(E26,'Country Indicator Data'!$B$4:$I$194,8,FALSE))</f>
        <v>3</v>
      </c>
      <c r="Q26" s="237">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4.2</v>
      </c>
      <c r="R26" s="237">
        <f t="shared" si="4"/>
        <v>3.6</v>
      </c>
      <c r="S26" s="237">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3.3</v>
      </c>
      <c r="T26" s="237">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3.3</v>
      </c>
      <c r="U26" s="237">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2.9</v>
      </c>
      <c r="V26" s="237">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3.3</v>
      </c>
      <c r="W26" s="237">
        <f t="shared" si="5"/>
        <v>3.2</v>
      </c>
      <c r="X26" s="237">
        <f t="shared" si="6"/>
        <v>3.1</v>
      </c>
      <c r="Y26" s="244">
        <f>IF('Core Indicators'!FC23="x","x",IF('Core Indicators'!FC23&gt;=5,5,IF('Core Indicators'!FC23&gt;=4,4,IF('Core Indicators'!FC23&gt;=3,3,IF('Core Indicators'!FC23&gt;=2,2,IF('Core Indicators'!FC23&gt;=1,1,0))))))</f>
        <v>2</v>
      </c>
      <c r="Z26" s="237">
        <f t="shared" si="7"/>
        <v>2</v>
      </c>
      <c r="AA26" s="244">
        <f>'Crisis Indicator Data'!Y23</f>
        <v>1</v>
      </c>
      <c r="AB26" s="244">
        <f>'Crisis Indicator Data'!Z23</f>
        <v>0</v>
      </c>
      <c r="AC26" s="244">
        <f>'Crisis Indicator Data'!AA23</f>
        <v>1</v>
      </c>
      <c r="AD26" s="244">
        <f>'Crisis Indicator Data'!AB23</f>
        <v>0</v>
      </c>
      <c r="AE26" s="244">
        <f t="shared" si="8"/>
        <v>2</v>
      </c>
      <c r="AF26" s="244">
        <f>'Crisis Indicator Data'!AC23</f>
        <v>0</v>
      </c>
      <c r="AG26" s="244">
        <f>'Crisis Indicator Data'!AD23</f>
        <v>2</v>
      </c>
      <c r="AH26" s="244">
        <f t="shared" si="9"/>
        <v>2</v>
      </c>
      <c r="AI26" s="244">
        <f>'Crisis Indicator Data'!AE23</f>
        <v>0</v>
      </c>
      <c r="AJ26" s="244">
        <f>'Crisis Indicator Data'!AF23</f>
        <v>1</v>
      </c>
      <c r="AK26" s="244">
        <f>'Crisis Indicator Data'!AG23</f>
        <v>0</v>
      </c>
      <c r="AL26" s="244">
        <f t="shared" si="10"/>
        <v>1</v>
      </c>
      <c r="AM26" s="237">
        <f t="shared" si="11"/>
        <v>2</v>
      </c>
      <c r="AN26" s="237">
        <f t="shared" si="12"/>
        <v>2</v>
      </c>
    </row>
    <row r="27" spans="1:40" ht="13.5" customHeight="1" x14ac:dyDescent="0.35">
      <c r="A27" s="145" t="str">
        <f>'Crisis Indicator Data'!A24</f>
        <v>Sahrawi refugees in Algeria</v>
      </c>
      <c r="B27" s="146" t="str">
        <f>'Crisis Indicator Data'!B24</f>
        <v>International displacement</v>
      </c>
      <c r="C27" s="146" t="str">
        <f>'Crisis Indicator Data'!C24</f>
        <v>DZA003</v>
      </c>
      <c r="D27" s="146" t="str">
        <f>'Crisis Indicator Data'!D24</f>
        <v>Algeria</v>
      </c>
      <c r="E27" s="147" t="str">
        <f>'Crisis Indicator Data'!E24</f>
        <v>DZA</v>
      </c>
      <c r="F27" s="237">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3.9</v>
      </c>
      <c r="G27" s="237">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2.7</v>
      </c>
      <c r="H27" s="237">
        <f t="shared" si="0"/>
        <v>3.3</v>
      </c>
      <c r="I27" s="237">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2</v>
      </c>
      <c r="J27" s="237">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2.7</v>
      </c>
      <c r="K27" s="237">
        <f t="shared" si="1"/>
        <v>2.35</v>
      </c>
      <c r="L27" s="237">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3</v>
      </c>
      <c r="M27" s="237">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0.3</v>
      </c>
      <c r="N27" s="237">
        <f t="shared" si="2"/>
        <v>1.65</v>
      </c>
      <c r="O27" s="237">
        <f t="shared" si="3"/>
        <v>2.4333333333333336</v>
      </c>
      <c r="P27" s="237">
        <f>IF(B27="Regional crisis",VLOOKUP(C27,'Regional Crises'!$B$1:$R$69,12,FALSE),VLOOKUP(E27,'Country Indicator Data'!$B$4:$I$194,8,FALSE))</f>
        <v>3</v>
      </c>
      <c r="Q27" s="237">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4.2</v>
      </c>
      <c r="R27" s="237">
        <f t="shared" si="4"/>
        <v>3.6</v>
      </c>
      <c r="S27" s="237">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3.3</v>
      </c>
      <c r="T27" s="237">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3.3</v>
      </c>
      <c r="U27" s="237">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2.9</v>
      </c>
      <c r="V27" s="237">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3.3</v>
      </c>
      <c r="W27" s="237">
        <f t="shared" si="5"/>
        <v>3.2</v>
      </c>
      <c r="X27" s="237">
        <f t="shared" si="6"/>
        <v>3.1</v>
      </c>
      <c r="Y27" s="244">
        <f>IF('Core Indicators'!FC24="x","x",IF('Core Indicators'!FC24&gt;=5,5,IF('Core Indicators'!FC24&gt;=4,4,IF('Core Indicators'!FC24&gt;=3,3,IF('Core Indicators'!FC24&gt;=2,2,IF('Core Indicators'!FC24&gt;=1,1,0))))))</f>
        <v>1</v>
      </c>
      <c r="Z27" s="237">
        <f t="shared" si="7"/>
        <v>1</v>
      </c>
      <c r="AA27" s="244">
        <f>'Crisis Indicator Data'!Y24</f>
        <v>1</v>
      </c>
      <c r="AB27" s="244">
        <f>'Crisis Indicator Data'!Z24</f>
        <v>1</v>
      </c>
      <c r="AC27" s="244">
        <f>'Crisis Indicator Data'!AA24</f>
        <v>2</v>
      </c>
      <c r="AD27" s="244">
        <f>'Crisis Indicator Data'!AB24</f>
        <v>0</v>
      </c>
      <c r="AE27" s="244">
        <f t="shared" si="8"/>
        <v>2</v>
      </c>
      <c r="AF27" s="244">
        <f>'Crisis Indicator Data'!AC24</f>
        <v>0</v>
      </c>
      <c r="AG27" s="244">
        <f>'Crisis Indicator Data'!AD24</f>
        <v>0</v>
      </c>
      <c r="AH27" s="244">
        <f t="shared" si="9"/>
        <v>0</v>
      </c>
      <c r="AI27" s="244">
        <f>'Crisis Indicator Data'!AE24</f>
        <v>0</v>
      </c>
      <c r="AJ27" s="244">
        <f>'Crisis Indicator Data'!AF24</f>
        <v>1</v>
      </c>
      <c r="AK27" s="244">
        <f>'Crisis Indicator Data'!AG24</f>
        <v>2</v>
      </c>
      <c r="AL27" s="244">
        <f t="shared" si="10"/>
        <v>3</v>
      </c>
      <c r="AM27" s="237">
        <f t="shared" si="11"/>
        <v>2</v>
      </c>
      <c r="AN27" s="237">
        <f t="shared" si="12"/>
        <v>1.5</v>
      </c>
    </row>
    <row r="28" spans="1:40" ht="13.5" customHeight="1" x14ac:dyDescent="0.35">
      <c r="A28" s="145" t="str">
        <f>'Crisis Indicator Data'!A25</f>
        <v>Multiple crises in Algeria</v>
      </c>
      <c r="B28" s="146" t="str">
        <f>'Crisis Indicator Data'!B25</f>
        <v>Multiple crises country</v>
      </c>
      <c r="C28" s="146" t="str">
        <f>'Crisis Indicator Data'!C25</f>
        <v>DZA004</v>
      </c>
      <c r="D28" s="146" t="str">
        <f>'Crisis Indicator Data'!D25</f>
        <v>Algeria</v>
      </c>
      <c r="E28" s="147" t="str">
        <f>'Crisis Indicator Data'!E25</f>
        <v>DZA</v>
      </c>
      <c r="F28" s="237">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3.9</v>
      </c>
      <c r="G28" s="237">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2.7</v>
      </c>
      <c r="H28" s="237">
        <f t="shared" si="0"/>
        <v>3.3</v>
      </c>
      <c r="I28" s="237">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2</v>
      </c>
      <c r="J28" s="237">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2.7</v>
      </c>
      <c r="K28" s="237">
        <f t="shared" si="1"/>
        <v>2.35</v>
      </c>
      <c r="L28" s="237">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3</v>
      </c>
      <c r="M28" s="237">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0.3</v>
      </c>
      <c r="N28" s="237">
        <f t="shared" si="2"/>
        <v>1.65</v>
      </c>
      <c r="O28" s="237">
        <f t="shared" si="3"/>
        <v>2.4333333333333336</v>
      </c>
      <c r="P28" s="237">
        <f>IF(B28="Regional crisis",VLOOKUP(C28,'Regional Crises'!$B$1:$R$69,12,FALSE),VLOOKUP(E28,'Country Indicator Data'!$B$4:$I$194,8,FALSE))</f>
        <v>3</v>
      </c>
      <c r="Q28" s="237">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4.2</v>
      </c>
      <c r="R28" s="237">
        <f t="shared" si="4"/>
        <v>3.6</v>
      </c>
      <c r="S28" s="237">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3.3</v>
      </c>
      <c r="T28" s="237">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3.3</v>
      </c>
      <c r="U28" s="237">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2.9</v>
      </c>
      <c r="V28" s="237">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3.3</v>
      </c>
      <c r="W28" s="237">
        <f t="shared" si="5"/>
        <v>3.2</v>
      </c>
      <c r="X28" s="237">
        <f t="shared" si="6"/>
        <v>3.1</v>
      </c>
      <c r="Y28" s="244">
        <f>IF('Core Indicators'!FC25="x","x",IF('Core Indicators'!FC25&gt;=5,5,IF('Core Indicators'!FC25&gt;=4,4,IF('Core Indicators'!FC25&gt;=3,3,IF('Core Indicators'!FC25&gt;=2,2,IF('Core Indicators'!FC25&gt;=1,1,0))))))</f>
        <v>2</v>
      </c>
      <c r="Z28" s="237">
        <f t="shared" si="7"/>
        <v>2</v>
      </c>
      <c r="AA28" s="244">
        <f>'Crisis Indicator Data'!Y25</f>
        <v>1</v>
      </c>
      <c r="AB28" s="244">
        <f>'Crisis Indicator Data'!Z25</f>
        <v>1</v>
      </c>
      <c r="AC28" s="244">
        <f>'Crisis Indicator Data'!AA25</f>
        <v>2</v>
      </c>
      <c r="AD28" s="244">
        <f>'Crisis Indicator Data'!AB25</f>
        <v>0</v>
      </c>
      <c r="AE28" s="244">
        <f t="shared" si="8"/>
        <v>2</v>
      </c>
      <c r="AF28" s="244">
        <f>'Crisis Indicator Data'!AC25</f>
        <v>0</v>
      </c>
      <c r="AG28" s="244">
        <f>'Crisis Indicator Data'!AD25</f>
        <v>2</v>
      </c>
      <c r="AH28" s="244">
        <f t="shared" si="9"/>
        <v>2</v>
      </c>
      <c r="AI28" s="244">
        <f>'Crisis Indicator Data'!AE25</f>
        <v>0</v>
      </c>
      <c r="AJ28" s="244">
        <f>'Crisis Indicator Data'!AF25</f>
        <v>1</v>
      </c>
      <c r="AK28" s="244">
        <f>'Crisis Indicator Data'!AG25</f>
        <v>1</v>
      </c>
      <c r="AL28" s="244">
        <f t="shared" si="10"/>
        <v>2</v>
      </c>
      <c r="AM28" s="237">
        <f t="shared" si="11"/>
        <v>2</v>
      </c>
      <c r="AN28" s="237">
        <f t="shared" si="12"/>
        <v>2</v>
      </c>
    </row>
    <row r="29" spans="1:40" ht="13.5" customHeight="1" x14ac:dyDescent="0.35">
      <c r="A29" s="145" t="str">
        <f>'Crisis Indicator Data'!A26</f>
        <v>Venezuela displacement in Ecuador</v>
      </c>
      <c r="B29" s="146" t="str">
        <f>'Crisis Indicator Data'!B26</f>
        <v>International displacement</v>
      </c>
      <c r="C29" s="146" t="str">
        <f>'Crisis Indicator Data'!C26</f>
        <v>ECU002</v>
      </c>
      <c r="D29" s="146" t="str">
        <f>'Crisis Indicator Data'!D26</f>
        <v>Ecuador</v>
      </c>
      <c r="E29" s="147" t="str">
        <f>'Crisis Indicator Data'!E26</f>
        <v>ECU</v>
      </c>
      <c r="F29" s="237">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1.8</v>
      </c>
      <c r="G29" s="237">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1.4</v>
      </c>
      <c r="H29" s="237">
        <f t="shared" si="0"/>
        <v>1.6</v>
      </c>
      <c r="I29" s="237">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1.6</v>
      </c>
      <c r="J29" s="237">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3.1</v>
      </c>
      <c r="K29" s="237">
        <f t="shared" si="1"/>
        <v>2.35</v>
      </c>
      <c r="L29" s="237">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2.6</v>
      </c>
      <c r="M29" s="237">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2.6</v>
      </c>
      <c r="N29" s="237">
        <f t="shared" si="2"/>
        <v>2.6</v>
      </c>
      <c r="O29" s="237">
        <f t="shared" si="3"/>
        <v>2.1833333333333336</v>
      </c>
      <c r="P29" s="237">
        <f>IF(B29="Regional crisis",VLOOKUP(C29,'Regional Crises'!$B$1:$R$69,12,FALSE),VLOOKUP(E29,'Country Indicator Data'!$B$4:$I$194,8,FALSE))</f>
        <v>3</v>
      </c>
      <c r="Q29" s="237">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0</v>
      </c>
      <c r="R29" s="237">
        <f t="shared" si="4"/>
        <v>1.5</v>
      </c>
      <c r="S29" s="237">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3.1</v>
      </c>
      <c r="T29" s="237">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3.1</v>
      </c>
      <c r="U29" s="237">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1.8</v>
      </c>
      <c r="V29" s="237">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1.8</v>
      </c>
      <c r="W29" s="237">
        <f t="shared" si="5"/>
        <v>2.5</v>
      </c>
      <c r="X29" s="237">
        <f t="shared" si="6"/>
        <v>2.1</v>
      </c>
      <c r="Y29" s="244">
        <f>IF('Core Indicators'!FC26="x","x",IF('Core Indicators'!FC26&gt;=5,5,IF('Core Indicators'!FC26&gt;=4,4,IF('Core Indicators'!FC26&gt;=3,3,IF('Core Indicators'!FC26&gt;=2,2,IF('Core Indicators'!FC26&gt;=1,1,0))))))</f>
        <v>2</v>
      </c>
      <c r="Z29" s="237">
        <f t="shared" si="7"/>
        <v>2</v>
      </c>
      <c r="AA29" s="244">
        <f>'Crisis Indicator Data'!Y26</f>
        <v>0</v>
      </c>
      <c r="AB29" s="244">
        <f>'Crisis Indicator Data'!Z26</f>
        <v>0</v>
      </c>
      <c r="AC29" s="244">
        <f>'Crisis Indicator Data'!AA26</f>
        <v>0</v>
      </c>
      <c r="AD29" s="244">
        <f>'Crisis Indicator Data'!AB26</f>
        <v>0</v>
      </c>
      <c r="AE29" s="244">
        <f t="shared" si="8"/>
        <v>0</v>
      </c>
      <c r="AF29" s="244">
        <f>'Crisis Indicator Data'!AC26</f>
        <v>0</v>
      </c>
      <c r="AG29" s="244">
        <f>'Crisis Indicator Data'!AD26</f>
        <v>2</v>
      </c>
      <c r="AH29" s="244">
        <f t="shared" si="9"/>
        <v>2</v>
      </c>
      <c r="AI29" s="244">
        <f>'Crisis Indicator Data'!AE26</f>
        <v>0</v>
      </c>
      <c r="AJ29" s="244">
        <f>'Crisis Indicator Data'!AF26</f>
        <v>1</v>
      </c>
      <c r="AK29" s="244">
        <f>'Crisis Indicator Data'!AG26</f>
        <v>0</v>
      </c>
      <c r="AL29" s="244">
        <f t="shared" si="10"/>
        <v>1</v>
      </c>
      <c r="AM29" s="237">
        <f t="shared" si="11"/>
        <v>1</v>
      </c>
      <c r="AN29" s="237">
        <f t="shared" si="12"/>
        <v>1.5</v>
      </c>
    </row>
    <row r="30" spans="1:40" ht="13.5" customHeight="1" x14ac:dyDescent="0.35">
      <c r="A30" s="145" t="str">
        <f>'Crisis Indicator Data'!A27</f>
        <v>Syrian Refugee Crisis in Egypt</v>
      </c>
      <c r="B30" s="146" t="str">
        <f>'Crisis Indicator Data'!B27</f>
        <v>International displacement</v>
      </c>
      <c r="C30" s="146" t="str">
        <f>'Crisis Indicator Data'!C27</f>
        <v>EGY002</v>
      </c>
      <c r="D30" s="146" t="str">
        <f>'Crisis Indicator Data'!D27</f>
        <v>Egypt</v>
      </c>
      <c r="E30" s="147" t="str">
        <f>'Crisis Indicator Data'!E27</f>
        <v>EGY</v>
      </c>
      <c r="F30" s="237">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3.9</v>
      </c>
      <c r="G30" s="237">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3.3</v>
      </c>
      <c r="H30" s="237">
        <f t="shared" si="0"/>
        <v>3.5999999999999996</v>
      </c>
      <c r="I30" s="237">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0.8</v>
      </c>
      <c r="J30" s="237">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0.9</v>
      </c>
      <c r="K30" s="237">
        <f t="shared" si="1"/>
        <v>0.85000000000000009</v>
      </c>
      <c r="L30" s="237">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3</v>
      </c>
      <c r="M30" s="237">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0.8</v>
      </c>
      <c r="N30" s="237">
        <f t="shared" si="2"/>
        <v>1.9</v>
      </c>
      <c r="O30" s="237">
        <f t="shared" si="3"/>
        <v>2.1166666666666667</v>
      </c>
      <c r="P30" s="237">
        <f>IF(B30="Regional crisis",VLOOKUP(C30,'Regional Crises'!$B$1:$R$69,12,FALSE),VLOOKUP(E30,'Country Indicator Data'!$B$4:$I$194,8,FALSE))</f>
        <v>5</v>
      </c>
      <c r="Q30" s="237">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3.2</v>
      </c>
      <c r="R30" s="237">
        <f t="shared" si="4"/>
        <v>4.0999999999999996</v>
      </c>
      <c r="S30" s="237">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3.3</v>
      </c>
      <c r="T30" s="237">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2.9</v>
      </c>
      <c r="U30" s="237">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3.5</v>
      </c>
      <c r="V30" s="237">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4</v>
      </c>
      <c r="W30" s="237">
        <f t="shared" si="5"/>
        <v>3.4</v>
      </c>
      <c r="X30" s="237">
        <f t="shared" si="6"/>
        <v>3.2</v>
      </c>
      <c r="Y30" s="244">
        <f>IF('Core Indicators'!FC27="x","x",IF('Core Indicators'!FC27&gt;=5,5,IF('Core Indicators'!FC27&gt;=4,4,IF('Core Indicators'!FC27&gt;=3,3,IF('Core Indicators'!FC27&gt;=2,2,IF('Core Indicators'!FC27&gt;=1,1,0))))))</f>
        <v>2</v>
      </c>
      <c r="Z30" s="237">
        <f t="shared" si="7"/>
        <v>2</v>
      </c>
      <c r="AA30" s="244">
        <f>'Crisis Indicator Data'!Y27</f>
        <v>1</v>
      </c>
      <c r="AB30" s="244">
        <f>'Crisis Indicator Data'!Z27</f>
        <v>1</v>
      </c>
      <c r="AC30" s="244">
        <f>'Crisis Indicator Data'!AA27</f>
        <v>0</v>
      </c>
      <c r="AD30" s="244">
        <f>'Crisis Indicator Data'!AB27</f>
        <v>0</v>
      </c>
      <c r="AE30" s="244">
        <f t="shared" si="8"/>
        <v>2</v>
      </c>
      <c r="AF30" s="244">
        <f>'Crisis Indicator Data'!AC27</f>
        <v>0</v>
      </c>
      <c r="AG30" s="244">
        <f>'Crisis Indicator Data'!AD27</f>
        <v>0</v>
      </c>
      <c r="AH30" s="244">
        <f t="shared" si="9"/>
        <v>0</v>
      </c>
      <c r="AI30" s="244">
        <f>'Crisis Indicator Data'!AE27</f>
        <v>1</v>
      </c>
      <c r="AJ30" s="244">
        <f>'Crisis Indicator Data'!AF27</f>
        <v>1</v>
      </c>
      <c r="AK30" s="244">
        <f>'Crisis Indicator Data'!AG27</f>
        <v>1</v>
      </c>
      <c r="AL30" s="244">
        <f t="shared" si="10"/>
        <v>3</v>
      </c>
      <c r="AM30" s="237">
        <f t="shared" si="11"/>
        <v>2</v>
      </c>
      <c r="AN30" s="237">
        <f t="shared" si="12"/>
        <v>2</v>
      </c>
    </row>
    <row r="31" spans="1:40" ht="13.5" customHeight="1" x14ac:dyDescent="0.35">
      <c r="A31" s="145" t="str">
        <f>'Crisis Indicator Data'!A28</f>
        <v>Complex crisis in Eritrea</v>
      </c>
      <c r="B31" s="146" t="str">
        <f>'Crisis Indicator Data'!B28</f>
        <v>Complex crisis</v>
      </c>
      <c r="C31" s="146" t="str">
        <f>'Crisis Indicator Data'!C28</f>
        <v>ERI001</v>
      </c>
      <c r="D31" s="146" t="str">
        <f>'Crisis Indicator Data'!D28</f>
        <v>Eritrea</v>
      </c>
      <c r="E31" s="147" t="str">
        <f>'Crisis Indicator Data'!E28</f>
        <v>ERI</v>
      </c>
      <c r="F31" s="237">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5</v>
      </c>
      <c r="G31" s="237">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3.9</v>
      </c>
      <c r="H31" s="237">
        <f t="shared" si="0"/>
        <v>4.45</v>
      </c>
      <c r="I31" s="237">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3.1</v>
      </c>
      <c r="J31" s="237">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0</v>
      </c>
      <c r="K31" s="237">
        <f t="shared" si="1"/>
        <v>1.55</v>
      </c>
      <c r="L31" s="237" t="str">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x</v>
      </c>
      <c r="M31" s="237" t="str">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x</v>
      </c>
      <c r="N31" s="237" t="str">
        <f t="shared" si="2"/>
        <v>x</v>
      </c>
      <c r="O31" s="237">
        <f t="shared" si="3"/>
        <v>3</v>
      </c>
      <c r="P31" s="237">
        <f>IF(B31="Regional crisis",VLOOKUP(C31,'Regional Crises'!$B$1:$R$69,12,FALSE),VLOOKUP(E31,'Country Indicator Data'!$B$4:$I$194,8,FALSE))</f>
        <v>1</v>
      </c>
      <c r="Q31" s="237">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0</v>
      </c>
      <c r="R31" s="237">
        <f t="shared" si="4"/>
        <v>0.5</v>
      </c>
      <c r="S31" s="237">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3.9</v>
      </c>
      <c r="T31" s="237">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4.0999999999999996</v>
      </c>
      <c r="U31" s="237">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4.4000000000000004</v>
      </c>
      <c r="V31" s="237">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4.9000000000000004</v>
      </c>
      <c r="W31" s="237">
        <f t="shared" si="5"/>
        <v>4.3</v>
      </c>
      <c r="X31" s="237">
        <f t="shared" si="6"/>
        <v>2.6</v>
      </c>
      <c r="Y31" s="244">
        <f>IF('Core Indicators'!FC28="x","x",IF('Core Indicators'!FC28&gt;=5,5,IF('Core Indicators'!FC28&gt;=4,4,IF('Core Indicators'!FC28&gt;=3,3,IF('Core Indicators'!FC28&gt;=2,2,IF('Core Indicators'!FC28&gt;=1,1,0))))))</f>
        <v>5</v>
      </c>
      <c r="Z31" s="237">
        <f t="shared" si="7"/>
        <v>5</v>
      </c>
      <c r="AA31" s="244">
        <f>'Crisis Indicator Data'!Y28</f>
        <v>3</v>
      </c>
      <c r="AB31" s="244">
        <f>'Crisis Indicator Data'!Z28</f>
        <v>0</v>
      </c>
      <c r="AC31" s="244">
        <f>'Crisis Indicator Data'!AA28</f>
        <v>0</v>
      </c>
      <c r="AD31" s="244">
        <f>'Crisis Indicator Data'!AB28</f>
        <v>0</v>
      </c>
      <c r="AE31" s="244">
        <f t="shared" si="8"/>
        <v>2</v>
      </c>
      <c r="AF31" s="244">
        <f>'Crisis Indicator Data'!AC28</f>
        <v>2</v>
      </c>
      <c r="AG31" s="244">
        <f>'Crisis Indicator Data'!AD28</f>
        <v>0</v>
      </c>
      <c r="AH31" s="244">
        <f t="shared" si="9"/>
        <v>2</v>
      </c>
      <c r="AI31" s="244">
        <f>'Crisis Indicator Data'!AE28</f>
        <v>0</v>
      </c>
      <c r="AJ31" s="244">
        <f>'Crisis Indicator Data'!AF28</f>
        <v>2</v>
      </c>
      <c r="AK31" s="244">
        <f>'Crisis Indicator Data'!AG28</f>
        <v>0</v>
      </c>
      <c r="AL31" s="244">
        <f t="shared" si="10"/>
        <v>2</v>
      </c>
      <c r="AM31" s="237">
        <f t="shared" si="11"/>
        <v>5</v>
      </c>
      <c r="AN31" s="237">
        <f t="shared" si="12"/>
        <v>5</v>
      </c>
    </row>
    <row r="32" spans="1:40" ht="13.5" customHeight="1" x14ac:dyDescent="0.35">
      <c r="A32" s="145" t="str">
        <f>'Crisis Indicator Data'!A29</f>
        <v>Mixed migration flows in spain</v>
      </c>
      <c r="B32" s="146" t="str">
        <f>'Crisis Indicator Data'!B29</f>
        <v>International displacement</v>
      </c>
      <c r="C32" s="146" t="str">
        <f>'Crisis Indicator Data'!C29</f>
        <v>ESP002</v>
      </c>
      <c r="D32" s="146" t="str">
        <f>'Crisis Indicator Data'!D29</f>
        <v>Spain</v>
      </c>
      <c r="E32" s="147" t="str">
        <f>'Crisis Indicator Data'!E29</f>
        <v>ESP</v>
      </c>
      <c r="F32" s="237">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1.1000000000000001</v>
      </c>
      <c r="G32" s="237" t="str">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x</v>
      </c>
      <c r="H32" s="237">
        <f t="shared" si="0"/>
        <v>1.1000000000000001</v>
      </c>
      <c r="I32" s="237">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2.5</v>
      </c>
      <c r="J32" s="237">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3</v>
      </c>
      <c r="K32" s="237">
        <f t="shared" si="1"/>
        <v>2.75</v>
      </c>
      <c r="L32" s="237">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0.5</v>
      </c>
      <c r="M32" s="237">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1.2</v>
      </c>
      <c r="N32" s="237">
        <f t="shared" si="2"/>
        <v>0.85</v>
      </c>
      <c r="O32" s="237">
        <f t="shared" si="3"/>
        <v>1.5666666666666667</v>
      </c>
      <c r="P32" s="237">
        <f>IF(B32="Regional crisis",VLOOKUP(C32,'Regional Crises'!$B$1:$R$69,12,FALSE),VLOOKUP(E32,'Country Indicator Data'!$B$4:$I$194,8,FALSE))</f>
        <v>3</v>
      </c>
      <c r="Q32" s="237">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3</v>
      </c>
      <c r="R32" s="237">
        <f t="shared" si="4"/>
        <v>3</v>
      </c>
      <c r="S32" s="237">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1.9</v>
      </c>
      <c r="T32" s="237">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1.5</v>
      </c>
      <c r="U32" s="237" t="str">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x</v>
      </c>
      <c r="V32" s="237">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0.4</v>
      </c>
      <c r="W32" s="237">
        <f t="shared" si="5"/>
        <v>1.3</v>
      </c>
      <c r="X32" s="237">
        <f t="shared" si="6"/>
        <v>2</v>
      </c>
      <c r="Y32" s="244">
        <f>IF('Core Indicators'!FC29="x","x",IF('Core Indicators'!FC29&gt;=5,5,IF('Core Indicators'!FC29&gt;=4,4,IF('Core Indicators'!FC29&gt;=3,3,IF('Core Indicators'!FC29&gt;=2,2,IF('Core Indicators'!FC29&gt;=1,1,0))))))</f>
        <v>2</v>
      </c>
      <c r="Z32" s="237">
        <f t="shared" si="7"/>
        <v>2</v>
      </c>
      <c r="AA32" s="244" t="str">
        <f>'Crisis Indicator Data'!Y29</f>
        <v>x</v>
      </c>
      <c r="AB32" s="244" t="str">
        <f>'Crisis Indicator Data'!Z29</f>
        <v>x</v>
      </c>
      <c r="AC32" s="244" t="str">
        <f>'Crisis Indicator Data'!AA29</f>
        <v>x</v>
      </c>
      <c r="AD32" s="244" t="str">
        <f>'Crisis Indicator Data'!AB29</f>
        <v>x</v>
      </c>
      <c r="AE32" s="244">
        <f t="shared" si="8"/>
        <v>0</v>
      </c>
      <c r="AF32" s="244" t="str">
        <f>'Crisis Indicator Data'!AC29</f>
        <v>x</v>
      </c>
      <c r="AG32" s="244" t="str">
        <f>'Crisis Indicator Data'!AD29</f>
        <v>x</v>
      </c>
      <c r="AH32" s="244">
        <f t="shared" si="9"/>
        <v>0</v>
      </c>
      <c r="AI32" s="244" t="str">
        <f>'Crisis Indicator Data'!AE29</f>
        <v>x</v>
      </c>
      <c r="AJ32" s="244" t="str">
        <f>'Crisis Indicator Data'!AF29</f>
        <v>x</v>
      </c>
      <c r="AK32" s="244" t="str">
        <f>'Crisis Indicator Data'!AG29</f>
        <v>x</v>
      </c>
      <c r="AL32" s="244">
        <f t="shared" si="10"/>
        <v>0</v>
      </c>
      <c r="AM32" s="237">
        <f t="shared" si="11"/>
        <v>0</v>
      </c>
      <c r="AN32" s="237">
        <f t="shared" si="12"/>
        <v>1</v>
      </c>
    </row>
    <row r="33" spans="1:40" ht="13.5" customHeight="1" x14ac:dyDescent="0.35">
      <c r="A33" s="145" t="str">
        <f>'Crisis Indicator Data'!A30</f>
        <v>Complex crisis in Ethiopia</v>
      </c>
      <c r="B33" s="146" t="str">
        <f>'Crisis Indicator Data'!B30</f>
        <v>Complex crisis</v>
      </c>
      <c r="C33" s="146" t="str">
        <f>'Crisis Indicator Data'!C30</f>
        <v>ETH001</v>
      </c>
      <c r="D33" s="146" t="str">
        <f>'Crisis Indicator Data'!D30</f>
        <v>Ethiopia</v>
      </c>
      <c r="E33" s="147" t="str">
        <f>'Crisis Indicator Data'!E30</f>
        <v>ETH</v>
      </c>
      <c r="F33" s="237">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3.9</v>
      </c>
      <c r="G33" s="237">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3</v>
      </c>
      <c r="H33" s="237">
        <f t="shared" si="0"/>
        <v>3.45</v>
      </c>
      <c r="I33" s="237">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3.8</v>
      </c>
      <c r="J33" s="237">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2.7</v>
      </c>
      <c r="K33" s="237">
        <f t="shared" si="1"/>
        <v>3.25</v>
      </c>
      <c r="L33" s="237">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3.4</v>
      </c>
      <c r="M33" s="237">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1.3</v>
      </c>
      <c r="N33" s="237">
        <f t="shared" si="2"/>
        <v>2.35</v>
      </c>
      <c r="O33" s="237">
        <f t="shared" si="3"/>
        <v>3.0166666666666671</v>
      </c>
      <c r="P33" s="237">
        <f>IF(B33="Regional crisis",VLOOKUP(C33,'Regional Crises'!$B$1:$R$69,12,FALSE),VLOOKUP(E33,'Country Indicator Data'!$B$4:$I$194,8,FALSE))</f>
        <v>3</v>
      </c>
      <c r="Q33" s="237">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5</v>
      </c>
      <c r="R33" s="237">
        <f t="shared" si="4"/>
        <v>4</v>
      </c>
      <c r="S33" s="237">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3.2</v>
      </c>
      <c r="T33" s="237">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3</v>
      </c>
      <c r="U33" s="237">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3.4</v>
      </c>
      <c r="V33" s="237">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3.8</v>
      </c>
      <c r="W33" s="237">
        <f t="shared" si="5"/>
        <v>3.4</v>
      </c>
      <c r="X33" s="237">
        <f t="shared" si="6"/>
        <v>3.5</v>
      </c>
      <c r="Y33" s="244">
        <f>IF('Core Indicators'!FC30="x","x",IF('Core Indicators'!FC30&gt;=5,5,IF('Core Indicators'!FC30&gt;=4,4,IF('Core Indicators'!FC30&gt;=3,3,IF('Core Indicators'!FC30&gt;=2,2,IF('Core Indicators'!FC30&gt;=1,1,0))))))</f>
        <v>4</v>
      </c>
      <c r="Z33" s="237">
        <f t="shared" si="7"/>
        <v>4</v>
      </c>
      <c r="AA33" s="244">
        <f>'Crisis Indicator Data'!Y30</f>
        <v>1</v>
      </c>
      <c r="AB33" s="244">
        <f>'Crisis Indicator Data'!Z30</f>
        <v>2</v>
      </c>
      <c r="AC33" s="244">
        <f>'Crisis Indicator Data'!AA30</f>
        <v>2</v>
      </c>
      <c r="AD33" s="244">
        <f>'Crisis Indicator Data'!AB30</f>
        <v>0</v>
      </c>
      <c r="AE33" s="244">
        <f t="shared" si="8"/>
        <v>2</v>
      </c>
      <c r="AF33" s="244">
        <f>'Crisis Indicator Data'!AC30</f>
        <v>3</v>
      </c>
      <c r="AG33" s="244">
        <f>'Crisis Indicator Data'!AD30</f>
        <v>2</v>
      </c>
      <c r="AH33" s="244">
        <f t="shared" si="9"/>
        <v>5</v>
      </c>
      <c r="AI33" s="244">
        <f>'Crisis Indicator Data'!AE30</f>
        <v>3</v>
      </c>
      <c r="AJ33" s="244">
        <f>'Crisis Indicator Data'!AF30</f>
        <v>3</v>
      </c>
      <c r="AK33" s="244">
        <f>'Crisis Indicator Data'!AG30</f>
        <v>3</v>
      </c>
      <c r="AL33" s="244">
        <f t="shared" si="10"/>
        <v>5</v>
      </c>
      <c r="AM33" s="237">
        <f t="shared" si="11"/>
        <v>4</v>
      </c>
      <c r="AN33" s="237">
        <f t="shared" si="12"/>
        <v>4</v>
      </c>
    </row>
    <row r="34" spans="1:40" ht="13.5" customHeight="1" x14ac:dyDescent="0.35">
      <c r="A34" s="145" t="str">
        <f>'Crisis Indicator Data'!A31</f>
        <v>Flood Crisis in Ethiopia</v>
      </c>
      <c r="B34" s="146" t="str">
        <f>'Crisis Indicator Data'!B31</f>
        <v>Flood</v>
      </c>
      <c r="C34" s="146" t="str">
        <f>'Crisis Indicator Data'!C31</f>
        <v>ETH002</v>
      </c>
      <c r="D34" s="146" t="str">
        <f>'Crisis Indicator Data'!D31</f>
        <v>Ethiopia</v>
      </c>
      <c r="E34" s="147" t="str">
        <f>'Crisis Indicator Data'!E31</f>
        <v>ETH</v>
      </c>
      <c r="F34" s="237">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3.9</v>
      </c>
      <c r="G34" s="237">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3</v>
      </c>
      <c r="H34" s="237">
        <f t="shared" si="0"/>
        <v>3.45</v>
      </c>
      <c r="I34" s="237">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3.8</v>
      </c>
      <c r="J34" s="237">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2.7</v>
      </c>
      <c r="K34" s="237">
        <f t="shared" si="1"/>
        <v>3.25</v>
      </c>
      <c r="L34" s="237">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3.4</v>
      </c>
      <c r="M34" s="237">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1.3</v>
      </c>
      <c r="N34" s="237">
        <f t="shared" si="2"/>
        <v>2.35</v>
      </c>
      <c r="O34" s="237">
        <f t="shared" si="3"/>
        <v>3.0166666666666671</v>
      </c>
      <c r="P34" s="237">
        <f>IF(B34="Regional crisis",VLOOKUP(C34,'Regional Crises'!$B$1:$R$69,12,FALSE),VLOOKUP(E34,'Country Indicator Data'!$B$4:$I$194,8,FALSE))</f>
        <v>3</v>
      </c>
      <c r="Q34" s="237">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5</v>
      </c>
      <c r="R34" s="237">
        <f t="shared" si="4"/>
        <v>4</v>
      </c>
      <c r="S34" s="237">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3.2</v>
      </c>
      <c r="T34" s="237">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3</v>
      </c>
      <c r="U34" s="237">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3.4</v>
      </c>
      <c r="V34" s="237">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3.8</v>
      </c>
      <c r="W34" s="237">
        <f t="shared" si="5"/>
        <v>3.4</v>
      </c>
      <c r="X34" s="237">
        <f t="shared" si="6"/>
        <v>3.5</v>
      </c>
      <c r="Y34" s="244">
        <f>IF('Core Indicators'!FC31="x","x",IF('Core Indicators'!FC31&gt;=5,5,IF('Core Indicators'!FC31&gt;=4,4,IF('Core Indicators'!FC31&gt;=3,3,IF('Core Indicators'!FC31&gt;=2,2,IF('Core Indicators'!FC31&gt;=1,1,0))))))</f>
        <v>4</v>
      </c>
      <c r="Z34" s="237">
        <f t="shared" si="7"/>
        <v>4</v>
      </c>
      <c r="AA34" s="244" t="str">
        <f>'Crisis Indicator Data'!Y31</f>
        <v>x</v>
      </c>
      <c r="AB34" s="244" t="str">
        <f>'Crisis Indicator Data'!Z31</f>
        <v>x</v>
      </c>
      <c r="AC34" s="244" t="str">
        <f>'Crisis Indicator Data'!AA31</f>
        <v>x</v>
      </c>
      <c r="AD34" s="244" t="str">
        <f>'Crisis Indicator Data'!AB31</f>
        <v>x</v>
      </c>
      <c r="AE34" s="244">
        <f t="shared" si="8"/>
        <v>0</v>
      </c>
      <c r="AF34" s="244" t="str">
        <f>'Crisis Indicator Data'!AC31</f>
        <v>x</v>
      </c>
      <c r="AG34" s="244" t="str">
        <f>'Crisis Indicator Data'!AD31</f>
        <v>x</v>
      </c>
      <c r="AH34" s="244">
        <f t="shared" si="9"/>
        <v>0</v>
      </c>
      <c r="AI34" s="244" t="str">
        <f>'Crisis Indicator Data'!AE31</f>
        <v>x</v>
      </c>
      <c r="AJ34" s="244" t="str">
        <f>'Crisis Indicator Data'!AF31</f>
        <v>x</v>
      </c>
      <c r="AK34" s="244">
        <f>'Crisis Indicator Data'!AG31</f>
        <v>2</v>
      </c>
      <c r="AL34" s="244">
        <f t="shared" si="10"/>
        <v>2</v>
      </c>
      <c r="AM34" s="237">
        <f t="shared" si="11"/>
        <v>1</v>
      </c>
      <c r="AN34" s="237">
        <f t="shared" si="12"/>
        <v>2.5</v>
      </c>
    </row>
    <row r="35" spans="1:40" ht="13.5" customHeight="1" x14ac:dyDescent="0.35">
      <c r="A35" s="145" t="str">
        <f>'Crisis Indicator Data'!A32</f>
        <v>International Displacement</v>
      </c>
      <c r="B35" s="146" t="str">
        <f>'Crisis Indicator Data'!B32</f>
        <v>International displacement</v>
      </c>
      <c r="C35" s="146" t="str">
        <f>'Crisis Indicator Data'!C32</f>
        <v>ETH003</v>
      </c>
      <c r="D35" s="146" t="str">
        <f>'Crisis Indicator Data'!D32</f>
        <v>Ethiopia</v>
      </c>
      <c r="E35" s="147" t="str">
        <f>'Crisis Indicator Data'!E32</f>
        <v>ETH</v>
      </c>
      <c r="F35" s="237">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3.9</v>
      </c>
      <c r="G35" s="237">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v>
      </c>
      <c r="H35" s="237">
        <f t="shared" si="0"/>
        <v>3.45</v>
      </c>
      <c r="I35" s="237">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3.8</v>
      </c>
      <c r="J35" s="237">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2.7</v>
      </c>
      <c r="K35" s="237">
        <f t="shared" si="1"/>
        <v>3.25</v>
      </c>
      <c r="L35" s="237">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3.4</v>
      </c>
      <c r="M35" s="237">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1.3</v>
      </c>
      <c r="N35" s="237">
        <f t="shared" si="2"/>
        <v>2.35</v>
      </c>
      <c r="O35" s="237">
        <f t="shared" si="3"/>
        <v>3.0166666666666671</v>
      </c>
      <c r="P35" s="237">
        <f>IF(B35="Regional crisis",VLOOKUP(C35,'Regional Crises'!$B$1:$R$69,12,FALSE),VLOOKUP(E35,'Country Indicator Data'!$B$4:$I$194,8,FALSE))</f>
        <v>3</v>
      </c>
      <c r="Q35" s="237">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5</v>
      </c>
      <c r="R35" s="237">
        <f t="shared" si="4"/>
        <v>4</v>
      </c>
      <c r="S35" s="237">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3.2</v>
      </c>
      <c r="T35" s="237">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3</v>
      </c>
      <c r="U35" s="237">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3.4</v>
      </c>
      <c r="V35" s="237">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3.8</v>
      </c>
      <c r="W35" s="237">
        <f t="shared" si="5"/>
        <v>3.4</v>
      </c>
      <c r="X35" s="237">
        <f t="shared" si="6"/>
        <v>3.5</v>
      </c>
      <c r="Y35" s="244">
        <f>IF('Core Indicators'!FC32="x","x",IF('Core Indicators'!FC32&gt;=5,5,IF('Core Indicators'!FC32&gt;=4,4,IF('Core Indicators'!FC32&gt;=3,3,IF('Core Indicators'!FC32&gt;=2,2,IF('Core Indicators'!FC32&gt;=1,1,0))))))</f>
        <v>3</v>
      </c>
      <c r="Z35" s="237">
        <f t="shared" si="7"/>
        <v>3</v>
      </c>
      <c r="AA35" s="244">
        <f>'Crisis Indicator Data'!Y32</f>
        <v>2</v>
      </c>
      <c r="AB35" s="244">
        <f>'Crisis Indicator Data'!Z32</f>
        <v>1</v>
      </c>
      <c r="AC35" s="244">
        <f>'Crisis Indicator Data'!AA32</f>
        <v>2</v>
      </c>
      <c r="AD35" s="244">
        <f>'Crisis Indicator Data'!AB32</f>
        <v>0</v>
      </c>
      <c r="AE35" s="244">
        <f t="shared" si="8"/>
        <v>2</v>
      </c>
      <c r="AF35" s="244">
        <f>'Crisis Indicator Data'!AC32</f>
        <v>2</v>
      </c>
      <c r="AG35" s="244">
        <f>'Crisis Indicator Data'!AD32</f>
        <v>2</v>
      </c>
      <c r="AH35" s="244">
        <f t="shared" si="9"/>
        <v>4</v>
      </c>
      <c r="AI35" s="244">
        <f>'Crisis Indicator Data'!AE32</f>
        <v>1</v>
      </c>
      <c r="AJ35" s="244">
        <f>'Crisis Indicator Data'!AF32</f>
        <v>3</v>
      </c>
      <c r="AK35" s="244" t="str">
        <f>'Crisis Indicator Data'!AG32</f>
        <v>x</v>
      </c>
      <c r="AL35" s="244">
        <f t="shared" si="10"/>
        <v>3</v>
      </c>
      <c r="AM35" s="237">
        <f t="shared" si="11"/>
        <v>3</v>
      </c>
      <c r="AN35" s="237">
        <f t="shared" si="12"/>
        <v>3</v>
      </c>
    </row>
    <row r="36" spans="1:40" ht="13.5" customHeight="1" x14ac:dyDescent="0.35">
      <c r="A36" s="145" t="str">
        <f>'Crisis Indicator Data'!A33</f>
        <v>Crisis in Tigray</v>
      </c>
      <c r="B36" s="146" t="str">
        <f>'Crisis Indicator Data'!B33</f>
        <v>Conflict</v>
      </c>
      <c r="C36" s="146" t="str">
        <f>'Crisis Indicator Data'!C33</f>
        <v>ETH004</v>
      </c>
      <c r="D36" s="146" t="str">
        <f>'Crisis Indicator Data'!D33</f>
        <v>Ethiopia</v>
      </c>
      <c r="E36" s="147" t="str">
        <f>'Crisis Indicator Data'!E33</f>
        <v>ETH</v>
      </c>
      <c r="F36" s="237">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3.9</v>
      </c>
      <c r="G36" s="237">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3</v>
      </c>
      <c r="H36" s="237">
        <f t="shared" si="0"/>
        <v>3.45</v>
      </c>
      <c r="I36" s="237">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3.8</v>
      </c>
      <c r="J36" s="237">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2.7</v>
      </c>
      <c r="K36" s="237">
        <f t="shared" si="1"/>
        <v>3.25</v>
      </c>
      <c r="L36" s="237">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3.4</v>
      </c>
      <c r="M36" s="237">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1.3</v>
      </c>
      <c r="N36" s="237">
        <f t="shared" si="2"/>
        <v>2.35</v>
      </c>
      <c r="O36" s="237">
        <f t="shared" si="3"/>
        <v>3.0166666666666671</v>
      </c>
      <c r="P36" s="237">
        <f>IF(B36="Regional crisis",VLOOKUP(C36,'Regional Crises'!$B$1:$R$69,12,FALSE),VLOOKUP(E36,'Country Indicator Data'!$B$4:$I$194,8,FALSE))</f>
        <v>3</v>
      </c>
      <c r="Q36" s="237">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5</v>
      </c>
      <c r="R36" s="237">
        <f t="shared" si="4"/>
        <v>4</v>
      </c>
      <c r="S36" s="237">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3.2</v>
      </c>
      <c r="T36" s="237">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3</v>
      </c>
      <c r="U36" s="237">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3.4</v>
      </c>
      <c r="V36" s="237">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3.8</v>
      </c>
      <c r="W36" s="237">
        <f t="shared" si="5"/>
        <v>3.4</v>
      </c>
      <c r="X36" s="237">
        <f t="shared" si="6"/>
        <v>3.5</v>
      </c>
      <c r="Y36" s="244">
        <f>IF('Core Indicators'!FC33="x","x",IF('Core Indicators'!FC33&gt;=5,5,IF('Core Indicators'!FC33&gt;=4,4,IF('Core Indicators'!FC33&gt;=3,3,IF('Core Indicators'!FC33&gt;=2,2,IF('Core Indicators'!FC33&gt;=1,1,0))))))</f>
        <v>4</v>
      </c>
      <c r="Z36" s="237">
        <f t="shared" si="7"/>
        <v>4</v>
      </c>
      <c r="AA36" s="244">
        <f>'Crisis Indicator Data'!Y33</f>
        <v>2</v>
      </c>
      <c r="AB36" s="244">
        <f>'Crisis Indicator Data'!Z33</f>
        <v>2</v>
      </c>
      <c r="AC36" s="244">
        <f>'Crisis Indicator Data'!AA33</f>
        <v>3</v>
      </c>
      <c r="AD36" s="244">
        <f>'Crisis Indicator Data'!AB33</f>
        <v>3</v>
      </c>
      <c r="AE36" s="244">
        <f t="shared" si="8"/>
        <v>5</v>
      </c>
      <c r="AF36" s="244">
        <f>'Crisis Indicator Data'!AC33</f>
        <v>2</v>
      </c>
      <c r="AG36" s="244">
        <f>'Crisis Indicator Data'!AD33</f>
        <v>0</v>
      </c>
      <c r="AH36" s="244">
        <f t="shared" si="9"/>
        <v>2</v>
      </c>
      <c r="AI36" s="244">
        <f>'Crisis Indicator Data'!AE33</f>
        <v>3</v>
      </c>
      <c r="AJ36" s="244">
        <f>'Crisis Indicator Data'!AF33</f>
        <v>3</v>
      </c>
      <c r="AK36" s="244">
        <f>'Crisis Indicator Data'!AG33</f>
        <v>3</v>
      </c>
      <c r="AL36" s="244">
        <f t="shared" si="10"/>
        <v>5</v>
      </c>
      <c r="AM36" s="237">
        <f t="shared" si="11"/>
        <v>4</v>
      </c>
      <c r="AN36" s="237">
        <f t="shared" si="12"/>
        <v>4</v>
      </c>
    </row>
    <row r="37" spans="1:40" ht="13.5" customHeight="1" x14ac:dyDescent="0.35">
      <c r="A37" s="145" t="str">
        <f>'Crisis Indicator Data'!A34</f>
        <v>Mixed migration flows in Greece</v>
      </c>
      <c r="B37" s="146" t="str">
        <f>'Crisis Indicator Data'!B34</f>
        <v>International displacement</v>
      </c>
      <c r="C37" s="146" t="str">
        <f>'Crisis Indicator Data'!C34</f>
        <v>GRC002</v>
      </c>
      <c r="D37" s="146" t="str">
        <f>'Crisis Indicator Data'!D34</f>
        <v>Greece</v>
      </c>
      <c r="E37" s="147" t="str">
        <f>'Crisis Indicator Data'!E34</f>
        <v>GRC</v>
      </c>
      <c r="F37" s="237">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1.8</v>
      </c>
      <c r="G37" s="237" t="str">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x</v>
      </c>
      <c r="H37" s="237">
        <f t="shared" si="0"/>
        <v>1.8</v>
      </c>
      <c r="I37" s="237">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0.4</v>
      </c>
      <c r="J37" s="237">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0.3</v>
      </c>
      <c r="K37" s="237">
        <f t="shared" si="1"/>
        <v>0.35</v>
      </c>
      <c r="L37" s="237">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0.8</v>
      </c>
      <c r="M37" s="237">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1.2</v>
      </c>
      <c r="N37" s="237">
        <f t="shared" si="2"/>
        <v>1</v>
      </c>
      <c r="O37" s="237">
        <f t="shared" si="3"/>
        <v>1.05</v>
      </c>
      <c r="P37" s="237">
        <f>IF(B37="Regional crisis",VLOOKUP(C37,'Regional Crises'!$B$1:$R$69,12,FALSE),VLOOKUP(E37,'Country Indicator Data'!$B$4:$I$194,8,FALSE))</f>
        <v>3</v>
      </c>
      <c r="Q37" s="237">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2</v>
      </c>
      <c r="R37" s="237">
        <f t="shared" si="4"/>
        <v>2.5</v>
      </c>
      <c r="S37" s="237">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2.6</v>
      </c>
      <c r="T37" s="237">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2.2999999999999998</v>
      </c>
      <c r="U37" s="237" t="str">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x</v>
      </c>
      <c r="V37" s="237">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0.6</v>
      </c>
      <c r="W37" s="237">
        <f t="shared" si="5"/>
        <v>1.8</v>
      </c>
      <c r="X37" s="237">
        <f t="shared" si="6"/>
        <v>1.8</v>
      </c>
      <c r="Y37" s="244">
        <f>IF('Core Indicators'!FC34="x","x",IF('Core Indicators'!FC34&gt;=5,5,IF('Core Indicators'!FC34&gt;=4,4,IF('Core Indicators'!FC34&gt;=3,3,IF('Core Indicators'!FC34&gt;=2,2,IF('Core Indicators'!FC34&gt;=1,1,0))))))</f>
        <v>2</v>
      </c>
      <c r="Z37" s="237">
        <f t="shared" si="7"/>
        <v>2</v>
      </c>
      <c r="AA37" s="244">
        <f>'Crisis Indicator Data'!Y34</f>
        <v>0</v>
      </c>
      <c r="AB37" s="244">
        <f>'Crisis Indicator Data'!Z34</f>
        <v>0</v>
      </c>
      <c r="AC37" s="244">
        <f>'Crisis Indicator Data'!AA34</f>
        <v>1</v>
      </c>
      <c r="AD37" s="244">
        <f>'Crisis Indicator Data'!AB34</f>
        <v>0</v>
      </c>
      <c r="AE37" s="244">
        <f t="shared" si="8"/>
        <v>1</v>
      </c>
      <c r="AF37" s="244">
        <f>'Crisis Indicator Data'!AC34</f>
        <v>0</v>
      </c>
      <c r="AG37" s="244">
        <f>'Crisis Indicator Data'!AD34</f>
        <v>2</v>
      </c>
      <c r="AH37" s="244">
        <f t="shared" si="9"/>
        <v>2</v>
      </c>
      <c r="AI37" s="244">
        <f>'Crisis Indicator Data'!AE34</f>
        <v>0</v>
      </c>
      <c r="AJ37" s="244">
        <f>'Crisis Indicator Data'!AF34</f>
        <v>0</v>
      </c>
      <c r="AK37" s="244">
        <f>'Crisis Indicator Data'!AG34</f>
        <v>0</v>
      </c>
      <c r="AL37" s="244">
        <f t="shared" si="10"/>
        <v>0</v>
      </c>
      <c r="AM37" s="237">
        <f t="shared" si="11"/>
        <v>1</v>
      </c>
      <c r="AN37" s="237">
        <f t="shared" si="12"/>
        <v>1.5</v>
      </c>
    </row>
    <row r="38" spans="1:40" ht="13.5" customHeight="1" x14ac:dyDescent="0.35">
      <c r="A38" s="145" t="str">
        <f>'Crisis Indicator Data'!A35</f>
        <v>Complex crisis in Guatemala</v>
      </c>
      <c r="B38" s="146" t="str">
        <f>'Crisis Indicator Data'!B35</f>
        <v>Complex crisis</v>
      </c>
      <c r="C38" s="146" t="str">
        <f>'Crisis Indicator Data'!C35</f>
        <v>GTM001</v>
      </c>
      <c r="D38" s="146" t="str">
        <f>'Crisis Indicator Data'!D35</f>
        <v>Guatemala</v>
      </c>
      <c r="E38" s="147" t="str">
        <f>'Crisis Indicator Data'!E35</f>
        <v>GTM</v>
      </c>
      <c r="F38" s="237">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1.1000000000000001</v>
      </c>
      <c r="G38" s="237">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3</v>
      </c>
      <c r="H38" s="237">
        <f t="shared" ref="H38:H69" si="13">IF(AND(F38="x",G38="x"),"x",AVERAGE(F38,G38))</f>
        <v>2.0499999999999998</v>
      </c>
      <c r="I38" s="237">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2.5</v>
      </c>
      <c r="J38" s="237">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3.9</v>
      </c>
      <c r="K38" s="237">
        <f t="shared" ref="K38:K69" si="14">IF(AND(I38="x",J38="x"),"x",AVERAGE(I38,J38))</f>
        <v>3.2</v>
      </c>
      <c r="L38" s="237">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3.3</v>
      </c>
      <c r="M38" s="237">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2.9</v>
      </c>
      <c r="N38" s="237">
        <f t="shared" ref="N38:N69" si="15">IF(AND(L38="x",M38="x"),"x",AVERAGE(L38,M38))</f>
        <v>3.0999999999999996</v>
      </c>
      <c r="O38" s="237">
        <f t="shared" ref="O38:O69" si="16">AVERAGE(H38,K38,N38)</f>
        <v>2.7833333333333332</v>
      </c>
      <c r="P38" s="237">
        <f>IF(B38="Regional crisis",VLOOKUP(C38,'Regional Crises'!$B$1:$R$69,12,FALSE),VLOOKUP(E38,'Country Indicator Data'!$B$4:$I$194,8,FALSE))</f>
        <v>3</v>
      </c>
      <c r="Q38" s="237">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4.7</v>
      </c>
      <c r="R38" s="237">
        <f t="shared" ref="R38:R69" si="17">AVERAGE(P38:Q38)</f>
        <v>3.85</v>
      </c>
      <c r="S38" s="237">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3.7</v>
      </c>
      <c r="T38" s="237">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3.6</v>
      </c>
      <c r="U38" s="237">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3.4</v>
      </c>
      <c r="V38" s="237">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2.4</v>
      </c>
      <c r="W38" s="237">
        <f t="shared" ref="W38:W69" si="18">IF(AND(S38="x",V38="x"),"x",ROUND(AVERAGE(S38,V38,T38,U38),1))</f>
        <v>3.3</v>
      </c>
      <c r="X38" s="237">
        <f t="shared" ref="X38:X69" si="19">ROUND(AVERAGE(O38,W38,R38),1)</f>
        <v>3.3</v>
      </c>
      <c r="Y38" s="244">
        <f>IF('Core Indicators'!FC35="x","x",IF('Core Indicators'!FC35&gt;=5,5,IF('Core Indicators'!FC35&gt;=4,4,IF('Core Indicators'!FC35&gt;=3,3,IF('Core Indicators'!FC35&gt;=2,2,IF('Core Indicators'!FC35&gt;=1,1,0))))))</f>
        <v>3</v>
      </c>
      <c r="Z38" s="237">
        <f t="shared" ref="Z38:Z69" si="20">Y38</f>
        <v>3</v>
      </c>
      <c r="AA38" s="244">
        <f>'Crisis Indicator Data'!Y35</f>
        <v>0</v>
      </c>
      <c r="AB38" s="244">
        <f>'Crisis Indicator Data'!Z35</f>
        <v>1</v>
      </c>
      <c r="AC38" s="244">
        <f>'Crisis Indicator Data'!AA35</f>
        <v>0</v>
      </c>
      <c r="AD38" s="244">
        <f>'Crisis Indicator Data'!AB35</f>
        <v>1</v>
      </c>
      <c r="AE38" s="244">
        <f t="shared" ref="AE38:AE69" si="21">IF(SUM(AA38:AD38)=0,0,IF(SUM(AA38,AB38,AC38,AD38)&lt;2,1,IF(SUM(AA38:AD38)&lt;6,2,IF(SUM(AA38:AD38)&lt;8,3,IF(SUM(AA38:AD38)&lt;10,4,5)))))</f>
        <v>2</v>
      </c>
      <c r="AF38" s="244">
        <f>'Crisis Indicator Data'!AC35</f>
        <v>0</v>
      </c>
      <c r="AG38" s="244">
        <f>'Crisis Indicator Data'!AD35</f>
        <v>2</v>
      </c>
      <c r="AH38" s="244">
        <f t="shared" ref="AH38:AH69" si="22">IF(SUM(AF38:AG38)=0,0,IF(SUM(AF38,AG38)=1,1,IF(SUM(AF38:AG38)&lt;3,2,IF(SUM(AF38:AG38)&lt;4,3,IF(SUM(AF38:AG38)&lt;5,4,5)))))</f>
        <v>2</v>
      </c>
      <c r="AI38" s="244">
        <f>'Crisis Indicator Data'!AE35</f>
        <v>0</v>
      </c>
      <c r="AJ38" s="244">
        <f>'Crisis Indicator Data'!AF35</f>
        <v>0</v>
      </c>
      <c r="AK38" s="244">
        <f>'Crisis Indicator Data'!AG35</f>
        <v>1</v>
      </c>
      <c r="AL38" s="244">
        <f t="shared" ref="AL38:AL69" si="23">IF(SUM(AI38:AK38)=0,0,IF(SUM(AI38:AK38)=1,1,IF(SUM(AI38:AK38)&lt;3,2,IF(SUM(AI38:AK38)&lt;5,3,IF(SUM(AI38:AK38)&lt;7,4,5)))))</f>
        <v>1</v>
      </c>
      <c r="AM38" s="237">
        <f t="shared" ref="AM38:AM69" si="24">IF(AA38=3,5,ROUND(AVERAGE(AE38,AH38,AL38),0))</f>
        <v>2</v>
      </c>
      <c r="AN38" s="237">
        <f t="shared" ref="AN38:AN69" si="25">IF(AND(Z38="x",AM38="x"),"x",ROUND(AVERAGE(Z38,AM38),1))</f>
        <v>2.5</v>
      </c>
    </row>
    <row r="39" spans="1:40" ht="13.5" customHeight="1" x14ac:dyDescent="0.35">
      <c r="A39" s="145" t="str">
        <f>'Crisis Indicator Data'!A36</f>
        <v>Hurricane Eta and Iota in Guatemala</v>
      </c>
      <c r="B39" s="146" t="str">
        <f>'Crisis Indicator Data'!B36</f>
        <v>Tropical cyclone</v>
      </c>
      <c r="C39" s="146" t="str">
        <f>'Crisis Indicator Data'!C36</f>
        <v>GTM003</v>
      </c>
      <c r="D39" s="146" t="str">
        <f>'Crisis Indicator Data'!D36</f>
        <v>Guatemala</v>
      </c>
      <c r="E39" s="147" t="str">
        <f>'Crisis Indicator Data'!E36</f>
        <v>GTM</v>
      </c>
      <c r="F39" s="237">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1.1000000000000001</v>
      </c>
      <c r="G39" s="237">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3</v>
      </c>
      <c r="H39" s="237">
        <f t="shared" si="13"/>
        <v>2.0499999999999998</v>
      </c>
      <c r="I39" s="237">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2.5</v>
      </c>
      <c r="J39" s="237">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3.9</v>
      </c>
      <c r="K39" s="237">
        <f t="shared" si="14"/>
        <v>3.2</v>
      </c>
      <c r="L39" s="237">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3.3</v>
      </c>
      <c r="M39" s="237">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2.9</v>
      </c>
      <c r="N39" s="237">
        <f t="shared" si="15"/>
        <v>3.0999999999999996</v>
      </c>
      <c r="O39" s="237">
        <f t="shared" si="16"/>
        <v>2.7833333333333332</v>
      </c>
      <c r="P39" s="237">
        <f>IF(B39="Regional crisis",VLOOKUP(C39,'Regional Crises'!$B$1:$R$69,12,FALSE),VLOOKUP(E39,'Country Indicator Data'!$B$4:$I$194,8,FALSE))</f>
        <v>3</v>
      </c>
      <c r="Q39" s="237">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4.7</v>
      </c>
      <c r="R39" s="237">
        <f t="shared" si="17"/>
        <v>3.85</v>
      </c>
      <c r="S39" s="237">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3.7</v>
      </c>
      <c r="T39" s="237">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3.6</v>
      </c>
      <c r="U39" s="237">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3.4</v>
      </c>
      <c r="V39" s="237">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2.4</v>
      </c>
      <c r="W39" s="237">
        <f t="shared" si="18"/>
        <v>3.3</v>
      </c>
      <c r="X39" s="237">
        <f t="shared" si="19"/>
        <v>3.3</v>
      </c>
      <c r="Y39" s="244">
        <f>IF('Core Indicators'!FC36="x","x",IF('Core Indicators'!FC36&gt;=5,5,IF('Core Indicators'!FC36&gt;=4,4,IF('Core Indicators'!FC36&gt;=3,3,IF('Core Indicators'!FC36&gt;=2,2,IF('Core Indicators'!FC36&gt;=1,1,0))))))</f>
        <v>3</v>
      </c>
      <c r="Z39" s="237">
        <f t="shared" si="20"/>
        <v>3</v>
      </c>
      <c r="AA39" s="244">
        <f>'Crisis Indicator Data'!Y36</f>
        <v>0</v>
      </c>
      <c r="AB39" s="244">
        <f>'Crisis Indicator Data'!Z36</f>
        <v>0</v>
      </c>
      <c r="AC39" s="244">
        <f>'Crisis Indicator Data'!AA36</f>
        <v>0</v>
      </c>
      <c r="AD39" s="244">
        <f>'Crisis Indicator Data'!AB36</f>
        <v>0</v>
      </c>
      <c r="AE39" s="244">
        <f t="shared" si="21"/>
        <v>0</v>
      </c>
      <c r="AF39" s="244">
        <f>'Crisis Indicator Data'!AC36</f>
        <v>0</v>
      </c>
      <c r="AG39" s="244">
        <f>'Crisis Indicator Data'!AD36</f>
        <v>0</v>
      </c>
      <c r="AH39" s="244">
        <f t="shared" si="22"/>
        <v>0</v>
      </c>
      <c r="AI39" s="244">
        <f>'Crisis Indicator Data'!AE36</f>
        <v>1</v>
      </c>
      <c r="AJ39" s="244">
        <f>'Crisis Indicator Data'!AF36</f>
        <v>0</v>
      </c>
      <c r="AK39" s="244">
        <f>'Crisis Indicator Data'!AG36</f>
        <v>3</v>
      </c>
      <c r="AL39" s="244">
        <f t="shared" si="23"/>
        <v>3</v>
      </c>
      <c r="AM39" s="237">
        <f t="shared" si="24"/>
        <v>1</v>
      </c>
      <c r="AN39" s="237">
        <f t="shared" si="25"/>
        <v>2</v>
      </c>
    </row>
    <row r="40" spans="1:40" ht="13.5" customHeight="1" x14ac:dyDescent="0.35">
      <c r="A40" s="145" t="str">
        <f>'Crisis Indicator Data'!A37</f>
        <v>Complex crisis in Honduras</v>
      </c>
      <c r="B40" s="146" t="str">
        <f>'Crisis Indicator Data'!B37</f>
        <v>Complex crisis</v>
      </c>
      <c r="C40" s="146" t="str">
        <f>'Crisis Indicator Data'!C37</f>
        <v>HND001</v>
      </c>
      <c r="D40" s="146" t="str">
        <f>'Crisis Indicator Data'!D37</f>
        <v>Honduras</v>
      </c>
      <c r="E40" s="147" t="str">
        <f>'Crisis Indicator Data'!E37</f>
        <v>HND</v>
      </c>
      <c r="F40" s="237">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1.8</v>
      </c>
      <c r="G40" s="237">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2.7</v>
      </c>
      <c r="H40" s="237">
        <f t="shared" si="13"/>
        <v>2.25</v>
      </c>
      <c r="I40" s="237">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0.8</v>
      </c>
      <c r="J40" s="237">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0.7</v>
      </c>
      <c r="K40" s="237">
        <f t="shared" si="14"/>
        <v>0.75</v>
      </c>
      <c r="L40" s="237">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3.2</v>
      </c>
      <c r="M40" s="237">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3.4</v>
      </c>
      <c r="N40" s="237">
        <f t="shared" si="15"/>
        <v>3.3</v>
      </c>
      <c r="O40" s="237">
        <f t="shared" si="16"/>
        <v>2.1</v>
      </c>
      <c r="P40" s="237">
        <f>IF(B40="Regional crisis",VLOOKUP(C40,'Regional Crises'!$B$1:$R$69,12,FALSE),VLOOKUP(E40,'Country Indicator Data'!$B$4:$I$194,8,FALSE))</f>
        <v>3</v>
      </c>
      <c r="Q40" s="237">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4.7</v>
      </c>
      <c r="R40" s="237">
        <f t="shared" si="17"/>
        <v>3.85</v>
      </c>
      <c r="S40" s="237">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3.7</v>
      </c>
      <c r="T40" s="237">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3.5</v>
      </c>
      <c r="U40" s="237">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3.4</v>
      </c>
      <c r="V40" s="237">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2.8</v>
      </c>
      <c r="W40" s="237">
        <f t="shared" si="18"/>
        <v>3.4</v>
      </c>
      <c r="X40" s="237">
        <f t="shared" si="19"/>
        <v>3.1</v>
      </c>
      <c r="Y40" s="244">
        <f>IF('Core Indicators'!FC37="x","x",IF('Core Indicators'!FC37&gt;=5,5,IF('Core Indicators'!FC37&gt;=4,4,IF('Core Indicators'!FC37&gt;=3,3,IF('Core Indicators'!FC37&gt;=2,2,IF('Core Indicators'!FC37&gt;=1,1,0))))))</f>
        <v>3</v>
      </c>
      <c r="Z40" s="237">
        <f t="shared" si="20"/>
        <v>3</v>
      </c>
      <c r="AA40" s="244">
        <f>'Crisis Indicator Data'!Y37</f>
        <v>0</v>
      </c>
      <c r="AB40" s="244">
        <f>'Crisis Indicator Data'!Z37</f>
        <v>2</v>
      </c>
      <c r="AC40" s="244">
        <f>'Crisis Indicator Data'!AA37</f>
        <v>1</v>
      </c>
      <c r="AD40" s="244">
        <f>'Crisis Indicator Data'!AB37</f>
        <v>1</v>
      </c>
      <c r="AE40" s="244">
        <f t="shared" si="21"/>
        <v>2</v>
      </c>
      <c r="AF40" s="244">
        <f>'Crisis Indicator Data'!AC37</f>
        <v>0</v>
      </c>
      <c r="AG40" s="244">
        <f>'Crisis Indicator Data'!AD37</f>
        <v>2</v>
      </c>
      <c r="AH40" s="244">
        <f t="shared" si="22"/>
        <v>2</v>
      </c>
      <c r="AI40" s="244">
        <f>'Crisis Indicator Data'!AE37</f>
        <v>1</v>
      </c>
      <c r="AJ40" s="244">
        <f>'Crisis Indicator Data'!AF37</f>
        <v>0</v>
      </c>
      <c r="AK40" s="244">
        <f>'Crisis Indicator Data'!AG37</f>
        <v>0</v>
      </c>
      <c r="AL40" s="244">
        <f t="shared" si="23"/>
        <v>1</v>
      </c>
      <c r="AM40" s="237">
        <f t="shared" si="24"/>
        <v>2</v>
      </c>
      <c r="AN40" s="237">
        <f t="shared" si="25"/>
        <v>2.5</v>
      </c>
    </row>
    <row r="41" spans="1:40" ht="13.5" customHeight="1" x14ac:dyDescent="0.35">
      <c r="A41" s="145" t="str">
        <f>'Crisis Indicator Data'!A38</f>
        <v>Hurricane Eta and Iota in Honduras</v>
      </c>
      <c r="B41" s="146" t="str">
        <f>'Crisis Indicator Data'!B38</f>
        <v>Tropical cyclone</v>
      </c>
      <c r="C41" s="146" t="str">
        <f>'Crisis Indicator Data'!C38</f>
        <v>HND002</v>
      </c>
      <c r="D41" s="146" t="str">
        <f>'Crisis Indicator Data'!D38</f>
        <v>Honduras</v>
      </c>
      <c r="E41" s="147" t="str">
        <f>'Crisis Indicator Data'!E38</f>
        <v>HND</v>
      </c>
      <c r="F41" s="237">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1.8</v>
      </c>
      <c r="G41" s="237">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2.7</v>
      </c>
      <c r="H41" s="237">
        <f t="shared" si="13"/>
        <v>2.25</v>
      </c>
      <c r="I41" s="237">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0.8</v>
      </c>
      <c r="J41" s="237">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0.7</v>
      </c>
      <c r="K41" s="237">
        <f t="shared" si="14"/>
        <v>0.75</v>
      </c>
      <c r="L41" s="237">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3.2</v>
      </c>
      <c r="M41" s="237">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3.4</v>
      </c>
      <c r="N41" s="237">
        <f t="shared" si="15"/>
        <v>3.3</v>
      </c>
      <c r="O41" s="237">
        <f t="shared" si="16"/>
        <v>2.1</v>
      </c>
      <c r="P41" s="237">
        <f>IF(B41="Regional crisis",VLOOKUP(C41,'Regional Crises'!$B$1:$R$69,12,FALSE),VLOOKUP(E41,'Country Indicator Data'!$B$4:$I$194,8,FALSE))</f>
        <v>3</v>
      </c>
      <c r="Q41" s="237">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4.7</v>
      </c>
      <c r="R41" s="237">
        <f t="shared" si="17"/>
        <v>3.85</v>
      </c>
      <c r="S41" s="237">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3.7</v>
      </c>
      <c r="T41" s="237">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3.5</v>
      </c>
      <c r="U41" s="237">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3.4</v>
      </c>
      <c r="V41" s="237">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2.8</v>
      </c>
      <c r="W41" s="237">
        <f t="shared" si="18"/>
        <v>3.4</v>
      </c>
      <c r="X41" s="237">
        <f t="shared" si="19"/>
        <v>3.1</v>
      </c>
      <c r="Y41" s="244">
        <f>IF('Core Indicators'!FC38="x","x",IF('Core Indicators'!FC38&gt;=5,5,IF('Core Indicators'!FC38&gt;=4,4,IF('Core Indicators'!FC38&gt;=3,3,IF('Core Indicators'!FC38&gt;=2,2,IF('Core Indicators'!FC38&gt;=1,1,0))))))</f>
        <v>3</v>
      </c>
      <c r="Z41" s="237">
        <f t="shared" si="20"/>
        <v>3</v>
      </c>
      <c r="AA41" s="244">
        <f>'Crisis Indicator Data'!Y38</f>
        <v>0</v>
      </c>
      <c r="AB41" s="244">
        <f>'Crisis Indicator Data'!Z38</f>
        <v>2</v>
      </c>
      <c r="AC41" s="244">
        <f>'Crisis Indicator Data'!AA38</f>
        <v>0</v>
      </c>
      <c r="AD41" s="244">
        <f>'Crisis Indicator Data'!AB38</f>
        <v>1</v>
      </c>
      <c r="AE41" s="244">
        <f t="shared" si="21"/>
        <v>2</v>
      </c>
      <c r="AF41" s="244">
        <f>'Crisis Indicator Data'!AC38</f>
        <v>2</v>
      </c>
      <c r="AG41" s="244">
        <f>'Crisis Indicator Data'!AD38</f>
        <v>0</v>
      </c>
      <c r="AH41" s="244">
        <f t="shared" si="22"/>
        <v>2</v>
      </c>
      <c r="AI41" s="244">
        <f>'Crisis Indicator Data'!AE38</f>
        <v>3</v>
      </c>
      <c r="AJ41" s="244">
        <f>'Crisis Indicator Data'!AF38</f>
        <v>0</v>
      </c>
      <c r="AK41" s="244">
        <f>'Crisis Indicator Data'!AG38</f>
        <v>2</v>
      </c>
      <c r="AL41" s="244">
        <f t="shared" si="23"/>
        <v>4</v>
      </c>
      <c r="AM41" s="237">
        <f t="shared" si="24"/>
        <v>3</v>
      </c>
      <c r="AN41" s="237">
        <f t="shared" si="25"/>
        <v>3</v>
      </c>
    </row>
    <row r="42" spans="1:40" ht="13.5" customHeight="1" x14ac:dyDescent="0.35">
      <c r="A42" s="145" t="str">
        <f>'Crisis Indicator Data'!A39</f>
        <v>Complex crisis in Haiti</v>
      </c>
      <c r="B42" s="146" t="str">
        <f>'Crisis Indicator Data'!B39</f>
        <v>Complex crisis</v>
      </c>
      <c r="C42" s="146" t="str">
        <f>'Crisis Indicator Data'!C39</f>
        <v>HTI001</v>
      </c>
      <c r="D42" s="146" t="str">
        <f>'Crisis Indicator Data'!D39</f>
        <v>Haiti</v>
      </c>
      <c r="E42" s="147" t="str">
        <f>'Crisis Indicator Data'!E39</f>
        <v>HTI</v>
      </c>
      <c r="F42" s="237">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2.1</v>
      </c>
      <c r="G42" s="237">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2.9</v>
      </c>
      <c r="H42" s="237">
        <f t="shared" si="13"/>
        <v>2.5</v>
      </c>
      <c r="I42" s="237">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0</v>
      </c>
      <c r="J42" s="237">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0</v>
      </c>
      <c r="K42" s="237">
        <f t="shared" si="14"/>
        <v>0</v>
      </c>
      <c r="L42" s="237">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4.0999999999999996</v>
      </c>
      <c r="M42" s="237">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2</v>
      </c>
      <c r="N42" s="237">
        <f t="shared" si="15"/>
        <v>3.05</v>
      </c>
      <c r="O42" s="237">
        <f t="shared" si="16"/>
        <v>1.8499999999999999</v>
      </c>
      <c r="P42" s="237">
        <f>IF(B42="Regional crisis",VLOOKUP(C42,'Regional Crises'!$B$1:$R$69,12,FALSE),VLOOKUP(E42,'Country Indicator Data'!$B$4:$I$194,8,FALSE))</f>
        <v>3</v>
      </c>
      <c r="Q42" s="237">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3.4</v>
      </c>
      <c r="R42" s="237">
        <f t="shared" si="17"/>
        <v>3.2</v>
      </c>
      <c r="S42" s="237">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4.0999999999999996</v>
      </c>
      <c r="T42" s="237">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3.5</v>
      </c>
      <c r="U42" s="237">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3.5</v>
      </c>
      <c r="V42" s="237">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3.1</v>
      </c>
      <c r="W42" s="237">
        <f t="shared" si="18"/>
        <v>3.6</v>
      </c>
      <c r="X42" s="237">
        <f t="shared" si="19"/>
        <v>2.9</v>
      </c>
      <c r="Y42" s="244">
        <f>IF('Core Indicators'!FC39="x","x",IF('Core Indicators'!FC39&gt;=5,5,IF('Core Indicators'!FC39&gt;=4,4,IF('Core Indicators'!FC39&gt;=3,3,IF('Core Indicators'!FC39&gt;=2,2,IF('Core Indicators'!FC39&gt;=1,1,0))))))</f>
        <v>2</v>
      </c>
      <c r="Z42" s="237">
        <f t="shared" si="20"/>
        <v>2</v>
      </c>
      <c r="AA42" s="244">
        <f>'Crisis Indicator Data'!Y39</f>
        <v>0</v>
      </c>
      <c r="AB42" s="244">
        <f>'Crisis Indicator Data'!Z39</f>
        <v>1</v>
      </c>
      <c r="AC42" s="244">
        <f>'Crisis Indicator Data'!AA39</f>
        <v>0</v>
      </c>
      <c r="AD42" s="244">
        <f>'Crisis Indicator Data'!AB39</f>
        <v>0</v>
      </c>
      <c r="AE42" s="244">
        <f t="shared" si="21"/>
        <v>1</v>
      </c>
      <c r="AF42" s="244">
        <f>'Crisis Indicator Data'!AC39</f>
        <v>0</v>
      </c>
      <c r="AG42" s="244">
        <f>'Crisis Indicator Data'!AD39</f>
        <v>0</v>
      </c>
      <c r="AH42" s="244">
        <f t="shared" si="22"/>
        <v>0</v>
      </c>
      <c r="AI42" s="244">
        <f>'Crisis Indicator Data'!AE39</f>
        <v>2</v>
      </c>
      <c r="AJ42" s="244">
        <f>'Crisis Indicator Data'!AF39</f>
        <v>0</v>
      </c>
      <c r="AK42" s="244">
        <f>'Crisis Indicator Data'!AG39</f>
        <v>3</v>
      </c>
      <c r="AL42" s="244">
        <f t="shared" si="23"/>
        <v>4</v>
      </c>
      <c r="AM42" s="237">
        <f t="shared" si="24"/>
        <v>2</v>
      </c>
      <c r="AN42" s="237">
        <f t="shared" si="25"/>
        <v>2</v>
      </c>
    </row>
    <row r="43" spans="1:40" ht="13.5" customHeight="1" x14ac:dyDescent="0.35">
      <c r="A43" s="145" t="str">
        <f>'Crisis Indicator Data'!A40</f>
        <v>Papua Conflict</v>
      </c>
      <c r="B43" s="146" t="str">
        <f>'Crisis Indicator Data'!B40</f>
        <v>Conflict</v>
      </c>
      <c r="C43" s="146" t="str">
        <f>'Crisis Indicator Data'!C40</f>
        <v>IDN002</v>
      </c>
      <c r="D43" s="146" t="str">
        <f>'Crisis Indicator Data'!D40</f>
        <v>Indonesia</v>
      </c>
      <c r="E43" s="147" t="str">
        <f>'Crisis Indicator Data'!E40</f>
        <v>IDN</v>
      </c>
      <c r="F43" s="237">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3.2</v>
      </c>
      <c r="G43" s="237">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1.8</v>
      </c>
      <c r="H43" s="237">
        <f t="shared" si="13"/>
        <v>2.5</v>
      </c>
      <c r="I43" s="237">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3.9</v>
      </c>
      <c r="J43" s="237">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1.1000000000000001</v>
      </c>
      <c r="K43" s="237">
        <f t="shared" si="14"/>
        <v>2.5</v>
      </c>
      <c r="L43" s="237">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3</v>
      </c>
      <c r="M43" s="237">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1.8</v>
      </c>
      <c r="N43" s="237">
        <f t="shared" si="15"/>
        <v>2.4</v>
      </c>
      <c r="O43" s="237">
        <f t="shared" si="16"/>
        <v>2.4666666666666668</v>
      </c>
      <c r="P43" s="237">
        <f>IF(B43="Regional crisis",VLOOKUP(C43,'Regional Crises'!$B$1:$R$69,12,FALSE),VLOOKUP(E43,'Country Indicator Data'!$B$4:$I$194,8,FALSE))</f>
        <v>4</v>
      </c>
      <c r="Q43" s="237">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3</v>
      </c>
      <c r="R43" s="237">
        <f t="shared" si="17"/>
        <v>3.5</v>
      </c>
      <c r="S43" s="237">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3</v>
      </c>
      <c r="T43" s="237">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2.8</v>
      </c>
      <c r="U43" s="237">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2</v>
      </c>
      <c r="V43" s="237">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2</v>
      </c>
      <c r="W43" s="237">
        <f t="shared" si="18"/>
        <v>2.5</v>
      </c>
      <c r="X43" s="237">
        <f t="shared" si="19"/>
        <v>2.8</v>
      </c>
      <c r="Y43" s="244">
        <f>IF('Core Indicators'!FC40="x","x",IF('Core Indicators'!FC40&gt;=5,5,IF('Core Indicators'!FC40&gt;=4,4,IF('Core Indicators'!FC40&gt;=3,3,IF('Core Indicators'!FC40&gt;=2,2,IF('Core Indicators'!FC40&gt;=1,1,0))))))</f>
        <v>4</v>
      </c>
      <c r="Z43" s="237">
        <f t="shared" si="20"/>
        <v>4</v>
      </c>
      <c r="AA43" s="244">
        <f>'Crisis Indicator Data'!Y40</f>
        <v>0</v>
      </c>
      <c r="AB43" s="244">
        <f>'Crisis Indicator Data'!Z40</f>
        <v>2</v>
      </c>
      <c r="AC43" s="244">
        <f>'Crisis Indicator Data'!AA40</f>
        <v>2</v>
      </c>
      <c r="AD43" s="244">
        <f>'Crisis Indicator Data'!AB40</f>
        <v>0</v>
      </c>
      <c r="AE43" s="244">
        <f t="shared" si="21"/>
        <v>2</v>
      </c>
      <c r="AF43" s="244">
        <f>'Crisis Indicator Data'!AC40</f>
        <v>0</v>
      </c>
      <c r="AG43" s="244">
        <f>'Crisis Indicator Data'!AD40</f>
        <v>1</v>
      </c>
      <c r="AH43" s="244">
        <f t="shared" si="22"/>
        <v>1</v>
      </c>
      <c r="AI43" s="244">
        <f>'Crisis Indicator Data'!AE40</f>
        <v>2</v>
      </c>
      <c r="AJ43" s="244">
        <f>'Crisis Indicator Data'!AF40</f>
        <v>0</v>
      </c>
      <c r="AK43" s="244">
        <f>'Crisis Indicator Data'!AG40</f>
        <v>2</v>
      </c>
      <c r="AL43" s="244">
        <f t="shared" si="23"/>
        <v>3</v>
      </c>
      <c r="AM43" s="237">
        <f t="shared" si="24"/>
        <v>2</v>
      </c>
      <c r="AN43" s="237">
        <f t="shared" si="25"/>
        <v>3</v>
      </c>
    </row>
    <row r="44" spans="1:40" ht="13.5" customHeight="1" x14ac:dyDescent="0.35">
      <c r="A44" s="145" t="str">
        <f>'Crisis Indicator Data'!A41</f>
        <v>Conflict in Jammu and Kashmir</v>
      </c>
      <c r="B44" s="146" t="str">
        <f>'Crisis Indicator Data'!B41</f>
        <v>Conflict</v>
      </c>
      <c r="C44" s="146" t="str">
        <f>'Crisis Indicator Data'!C41</f>
        <v>IND002</v>
      </c>
      <c r="D44" s="146" t="str">
        <f>'Crisis Indicator Data'!D41</f>
        <v>India</v>
      </c>
      <c r="E44" s="147" t="str">
        <f>'Crisis Indicator Data'!E41</f>
        <v>IND</v>
      </c>
      <c r="F44" s="237">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2.5</v>
      </c>
      <c r="G44" s="237">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1.4</v>
      </c>
      <c r="H44" s="237">
        <f t="shared" si="13"/>
        <v>1.95</v>
      </c>
      <c r="I44" s="237">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4.4000000000000004</v>
      </c>
      <c r="J44" s="237">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0.1</v>
      </c>
      <c r="K44" s="237">
        <f t="shared" si="14"/>
        <v>2.25</v>
      </c>
      <c r="L44" s="237">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3.3</v>
      </c>
      <c r="M44" s="237">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1.6</v>
      </c>
      <c r="N44" s="237">
        <f t="shared" si="15"/>
        <v>2.4500000000000002</v>
      </c>
      <c r="O44" s="237">
        <f t="shared" si="16"/>
        <v>2.2166666666666668</v>
      </c>
      <c r="P44" s="237">
        <f>IF(B44="Regional crisis",VLOOKUP(C44,'Regional Crises'!$B$1:$R$69,12,FALSE),VLOOKUP(E44,'Country Indicator Data'!$B$4:$I$194,8,FALSE))</f>
        <v>4</v>
      </c>
      <c r="Q44" s="237">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2.9</v>
      </c>
      <c r="R44" s="237">
        <f t="shared" si="17"/>
        <v>3.45</v>
      </c>
      <c r="S44" s="237">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3</v>
      </c>
      <c r="T44" s="237">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2.5</v>
      </c>
      <c r="U44" s="237">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1.5</v>
      </c>
      <c r="V44" s="237">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1.5</v>
      </c>
      <c r="W44" s="237">
        <f t="shared" si="18"/>
        <v>2.1</v>
      </c>
      <c r="X44" s="237">
        <f t="shared" si="19"/>
        <v>2.6</v>
      </c>
      <c r="Y44" s="244" t="str">
        <f>IF('Core Indicators'!FC41="x","x",IF('Core Indicators'!FC41&gt;=5,5,IF('Core Indicators'!FC41&gt;=4,4,IF('Core Indicators'!FC41&gt;=3,3,IF('Core Indicators'!FC41&gt;=2,2,IF('Core Indicators'!FC41&gt;=1,1,0))))))</f>
        <v>x</v>
      </c>
      <c r="Z44" s="237" t="str">
        <f t="shared" si="20"/>
        <v>x</v>
      </c>
      <c r="AA44" s="244">
        <f>'Crisis Indicator Data'!Y41</f>
        <v>1</v>
      </c>
      <c r="AB44" s="244">
        <f>'Crisis Indicator Data'!Z41</f>
        <v>1</v>
      </c>
      <c r="AC44" s="244">
        <f>'Crisis Indicator Data'!AA41</f>
        <v>1</v>
      </c>
      <c r="AD44" s="244">
        <f>'Crisis Indicator Data'!AB41</f>
        <v>0</v>
      </c>
      <c r="AE44" s="244">
        <f t="shared" si="21"/>
        <v>2</v>
      </c>
      <c r="AF44" s="244">
        <f>'Crisis Indicator Data'!AC41</f>
        <v>1</v>
      </c>
      <c r="AG44" s="244">
        <f>'Crisis Indicator Data'!AD41</f>
        <v>2</v>
      </c>
      <c r="AH44" s="244">
        <f t="shared" si="22"/>
        <v>3</v>
      </c>
      <c r="AI44" s="244">
        <f>'Crisis Indicator Data'!AE41</f>
        <v>1</v>
      </c>
      <c r="AJ44" s="244">
        <f>'Crisis Indicator Data'!AF41</f>
        <v>1</v>
      </c>
      <c r="AK44" s="244">
        <f>'Crisis Indicator Data'!AG41</f>
        <v>2</v>
      </c>
      <c r="AL44" s="244">
        <f t="shared" si="23"/>
        <v>3</v>
      </c>
      <c r="AM44" s="237">
        <f t="shared" si="24"/>
        <v>3</v>
      </c>
      <c r="AN44" s="237">
        <f t="shared" si="25"/>
        <v>3</v>
      </c>
    </row>
    <row r="45" spans="1:40" ht="13.5" customHeight="1" x14ac:dyDescent="0.35">
      <c r="A45" s="145" t="str">
        <f>'Crisis Indicator Data'!A42</f>
        <v>Afghan Refugees in Iran</v>
      </c>
      <c r="B45" s="146" t="str">
        <f>'Crisis Indicator Data'!B42</f>
        <v>International displacement</v>
      </c>
      <c r="C45" s="146" t="str">
        <f>'Crisis Indicator Data'!C42</f>
        <v>IRN004</v>
      </c>
      <c r="D45" s="146" t="str">
        <f>'Crisis Indicator Data'!D42</f>
        <v>Iran</v>
      </c>
      <c r="E45" s="147" t="str">
        <f>'Crisis Indicator Data'!E42</f>
        <v>IRN</v>
      </c>
      <c r="F45" s="237">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5</v>
      </c>
      <c r="G45" s="237">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3.6</v>
      </c>
      <c r="H45" s="237">
        <f t="shared" si="13"/>
        <v>4.3</v>
      </c>
      <c r="I45" s="237">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3.4</v>
      </c>
      <c r="J45" s="237">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1.6</v>
      </c>
      <c r="K45" s="237">
        <f t="shared" si="14"/>
        <v>2.5</v>
      </c>
      <c r="L45" s="237">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3.3</v>
      </c>
      <c r="M45" s="237">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2</v>
      </c>
      <c r="N45" s="237">
        <f t="shared" si="15"/>
        <v>2.65</v>
      </c>
      <c r="O45" s="237">
        <f t="shared" si="16"/>
        <v>3.15</v>
      </c>
      <c r="P45" s="237">
        <f>IF(B45="Regional crisis",VLOOKUP(C45,'Regional Crises'!$B$1:$R$69,12,FALSE),VLOOKUP(E45,'Country Indicator Data'!$B$4:$I$194,8,FALSE))</f>
        <v>3</v>
      </c>
      <c r="Q45" s="237">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0</v>
      </c>
      <c r="R45" s="237">
        <f t="shared" si="17"/>
        <v>1.5</v>
      </c>
      <c r="S45" s="237">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3.7</v>
      </c>
      <c r="T45" s="237">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3.2</v>
      </c>
      <c r="U45" s="237">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3.9</v>
      </c>
      <c r="V45" s="237">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4.2</v>
      </c>
      <c r="W45" s="237">
        <f t="shared" si="18"/>
        <v>3.8</v>
      </c>
      <c r="X45" s="237">
        <f t="shared" si="19"/>
        <v>2.8</v>
      </c>
      <c r="Y45" s="244">
        <f>IF('Core Indicators'!FC42="x","x",IF('Core Indicators'!FC42&gt;=5,5,IF('Core Indicators'!FC42&gt;=4,4,IF('Core Indicators'!FC42&gt;=3,3,IF('Core Indicators'!FC42&gt;=2,2,IF('Core Indicators'!FC42&gt;=1,1,0))))))</f>
        <v>2</v>
      </c>
      <c r="Z45" s="237">
        <f t="shared" si="20"/>
        <v>2</v>
      </c>
      <c r="AA45" s="244">
        <f>'Crisis Indicator Data'!Y42</f>
        <v>2</v>
      </c>
      <c r="AB45" s="244">
        <f>'Crisis Indicator Data'!Z42</f>
        <v>2</v>
      </c>
      <c r="AC45" s="244">
        <f>'Crisis Indicator Data'!AA42</f>
        <v>2</v>
      </c>
      <c r="AD45" s="244">
        <f>'Crisis Indicator Data'!AB42</f>
        <v>0</v>
      </c>
      <c r="AE45" s="244">
        <f t="shared" si="21"/>
        <v>3</v>
      </c>
      <c r="AF45" s="244">
        <f>'Crisis Indicator Data'!AC42</f>
        <v>2</v>
      </c>
      <c r="AG45" s="244">
        <f>'Crisis Indicator Data'!AD42</f>
        <v>2</v>
      </c>
      <c r="AH45" s="244">
        <f t="shared" si="22"/>
        <v>4</v>
      </c>
      <c r="AI45" s="244">
        <f>'Crisis Indicator Data'!AE42</f>
        <v>1</v>
      </c>
      <c r="AJ45" s="244">
        <f>'Crisis Indicator Data'!AF42</f>
        <v>1</v>
      </c>
      <c r="AK45" s="244">
        <f>'Crisis Indicator Data'!AG42</f>
        <v>2</v>
      </c>
      <c r="AL45" s="244">
        <f t="shared" si="23"/>
        <v>3</v>
      </c>
      <c r="AM45" s="237">
        <f t="shared" si="24"/>
        <v>3</v>
      </c>
      <c r="AN45" s="237">
        <f t="shared" si="25"/>
        <v>2.5</v>
      </c>
    </row>
    <row r="46" spans="1:40" ht="13.5" customHeight="1" x14ac:dyDescent="0.35">
      <c r="A46" s="145" t="str">
        <f>'Crisis Indicator Data'!A43</f>
        <v>Multiple crises in Iraq</v>
      </c>
      <c r="B46" s="146" t="str">
        <f>'Crisis Indicator Data'!B43</f>
        <v>Multiple crises country</v>
      </c>
      <c r="C46" s="146" t="str">
        <f>'Crisis Indicator Data'!C43</f>
        <v>IRQ001</v>
      </c>
      <c r="D46" s="146" t="str">
        <f>'Crisis Indicator Data'!D43</f>
        <v>Iraq</v>
      </c>
      <c r="E46" s="147" t="str">
        <f>'Crisis Indicator Data'!E43</f>
        <v>IRQ</v>
      </c>
      <c r="F46" s="237">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4.3</v>
      </c>
      <c r="G46" s="237">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3</v>
      </c>
      <c r="H46" s="237">
        <f t="shared" si="13"/>
        <v>3.65</v>
      </c>
      <c r="I46" s="237">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2.7</v>
      </c>
      <c r="J46" s="237">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0</v>
      </c>
      <c r="K46" s="237">
        <f t="shared" si="14"/>
        <v>1.35</v>
      </c>
      <c r="L46" s="237">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3.6</v>
      </c>
      <c r="M46" s="237">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0.6</v>
      </c>
      <c r="N46" s="237">
        <f t="shared" si="15"/>
        <v>2.1</v>
      </c>
      <c r="O46" s="237">
        <f t="shared" si="16"/>
        <v>2.3666666666666667</v>
      </c>
      <c r="P46" s="237">
        <f>IF(B46="Regional crisis",VLOOKUP(C46,'Regional Crises'!$B$1:$R$69,12,FALSE),VLOOKUP(E46,'Country Indicator Data'!$B$4:$I$194,8,FALSE))</f>
        <v>4</v>
      </c>
      <c r="Q46" s="237">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4.5</v>
      </c>
      <c r="R46" s="237">
        <f t="shared" si="17"/>
        <v>4.25</v>
      </c>
      <c r="S46" s="237">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4</v>
      </c>
      <c r="T46" s="237">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4.2</v>
      </c>
      <c r="U46" s="237">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3.1</v>
      </c>
      <c r="V46" s="237">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3.5</v>
      </c>
      <c r="W46" s="237">
        <f t="shared" si="18"/>
        <v>3.7</v>
      </c>
      <c r="X46" s="237">
        <f t="shared" si="19"/>
        <v>3.4</v>
      </c>
      <c r="Y46" s="244">
        <f>IF('Core Indicators'!FC43="x","x",IF('Core Indicators'!FC43&gt;=5,5,IF('Core Indicators'!FC43&gt;=4,4,IF('Core Indicators'!FC43&gt;=3,3,IF('Core Indicators'!FC43&gt;=2,2,IF('Core Indicators'!FC43&gt;=1,1,0))))))</f>
        <v>5</v>
      </c>
      <c r="Z46" s="237">
        <f t="shared" si="20"/>
        <v>5</v>
      </c>
      <c r="AA46" s="244">
        <f>'Crisis Indicator Data'!Y43</f>
        <v>1</v>
      </c>
      <c r="AB46" s="244">
        <f>'Crisis Indicator Data'!Z43</f>
        <v>2</v>
      </c>
      <c r="AC46" s="244">
        <f>'Crisis Indicator Data'!AA43</f>
        <v>2</v>
      </c>
      <c r="AD46" s="244">
        <f>'Crisis Indicator Data'!AB43</f>
        <v>0</v>
      </c>
      <c r="AE46" s="244">
        <f t="shared" si="21"/>
        <v>2</v>
      </c>
      <c r="AF46" s="244">
        <f>'Crisis Indicator Data'!AC43</f>
        <v>2</v>
      </c>
      <c r="AG46" s="244">
        <f>'Crisis Indicator Data'!AD43</f>
        <v>3</v>
      </c>
      <c r="AH46" s="244">
        <f t="shared" si="22"/>
        <v>5</v>
      </c>
      <c r="AI46" s="244">
        <f>'Crisis Indicator Data'!AE43</f>
        <v>0</v>
      </c>
      <c r="AJ46" s="244">
        <f>'Crisis Indicator Data'!AF43</f>
        <v>3</v>
      </c>
      <c r="AK46" s="244">
        <f>'Crisis Indicator Data'!AG43</f>
        <v>2</v>
      </c>
      <c r="AL46" s="244">
        <f t="shared" si="23"/>
        <v>4</v>
      </c>
      <c r="AM46" s="237">
        <f t="shared" si="24"/>
        <v>4</v>
      </c>
      <c r="AN46" s="237">
        <f t="shared" si="25"/>
        <v>4.5</v>
      </c>
    </row>
    <row r="47" spans="1:40" ht="13.5" customHeight="1" x14ac:dyDescent="0.35">
      <c r="A47" s="145" t="str">
        <f>'Crisis Indicator Data'!A44</f>
        <v>Conflict  in Iraq</v>
      </c>
      <c r="B47" s="146" t="str">
        <f>'Crisis Indicator Data'!B44</f>
        <v>Conflict</v>
      </c>
      <c r="C47" s="146" t="str">
        <f>'Crisis Indicator Data'!C44</f>
        <v>IRQ002</v>
      </c>
      <c r="D47" s="146" t="str">
        <f>'Crisis Indicator Data'!D44</f>
        <v>Iraq</v>
      </c>
      <c r="E47" s="147" t="str">
        <f>'Crisis Indicator Data'!E44</f>
        <v>IRQ</v>
      </c>
      <c r="F47" s="237">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4.3</v>
      </c>
      <c r="G47" s="237">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3</v>
      </c>
      <c r="H47" s="237">
        <f t="shared" si="13"/>
        <v>3.65</v>
      </c>
      <c r="I47" s="237">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2.7</v>
      </c>
      <c r="J47" s="237">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0</v>
      </c>
      <c r="K47" s="237">
        <f t="shared" si="14"/>
        <v>1.35</v>
      </c>
      <c r="L47" s="237">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3.6</v>
      </c>
      <c r="M47" s="237">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0.6</v>
      </c>
      <c r="N47" s="237">
        <f t="shared" si="15"/>
        <v>2.1</v>
      </c>
      <c r="O47" s="237">
        <f t="shared" si="16"/>
        <v>2.3666666666666667</v>
      </c>
      <c r="P47" s="237">
        <f>IF(B47="Regional crisis",VLOOKUP(C47,'Regional Crises'!$B$1:$R$69,12,FALSE),VLOOKUP(E47,'Country Indicator Data'!$B$4:$I$194,8,FALSE))</f>
        <v>4</v>
      </c>
      <c r="Q47" s="237">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4.5</v>
      </c>
      <c r="R47" s="237">
        <f t="shared" si="17"/>
        <v>4.25</v>
      </c>
      <c r="S47" s="237">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4</v>
      </c>
      <c r="T47" s="237">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4.2</v>
      </c>
      <c r="U47" s="237">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3.1</v>
      </c>
      <c r="V47" s="237">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3.5</v>
      </c>
      <c r="W47" s="237">
        <f t="shared" si="18"/>
        <v>3.7</v>
      </c>
      <c r="X47" s="237">
        <f t="shared" si="19"/>
        <v>3.4</v>
      </c>
      <c r="Y47" s="244">
        <f>IF('Core Indicators'!FC44="x","x",IF('Core Indicators'!FC44&gt;=5,5,IF('Core Indicators'!FC44&gt;=4,4,IF('Core Indicators'!FC44&gt;=3,3,IF('Core Indicators'!FC44&gt;=2,2,IF('Core Indicators'!FC44&gt;=1,1,0))))))</f>
        <v>5</v>
      </c>
      <c r="Z47" s="237">
        <f t="shared" si="20"/>
        <v>5</v>
      </c>
      <c r="AA47" s="244">
        <f>'Crisis Indicator Data'!Y44</f>
        <v>1</v>
      </c>
      <c r="AB47" s="244">
        <f>'Crisis Indicator Data'!Z44</f>
        <v>2</v>
      </c>
      <c r="AC47" s="244">
        <f>'Crisis Indicator Data'!AA44</f>
        <v>2</v>
      </c>
      <c r="AD47" s="244">
        <f>'Crisis Indicator Data'!AB44</f>
        <v>0</v>
      </c>
      <c r="AE47" s="244">
        <f t="shared" si="21"/>
        <v>2</v>
      </c>
      <c r="AF47" s="244">
        <f>'Crisis Indicator Data'!AC44</f>
        <v>2</v>
      </c>
      <c r="AG47" s="244">
        <f>'Crisis Indicator Data'!AD44</f>
        <v>3</v>
      </c>
      <c r="AH47" s="244">
        <f t="shared" si="22"/>
        <v>5</v>
      </c>
      <c r="AI47" s="244">
        <f>'Crisis Indicator Data'!AE44</f>
        <v>0</v>
      </c>
      <c r="AJ47" s="244">
        <f>'Crisis Indicator Data'!AF44</f>
        <v>3</v>
      </c>
      <c r="AK47" s="244">
        <f>'Crisis Indicator Data'!AG44</f>
        <v>2</v>
      </c>
      <c r="AL47" s="244">
        <f t="shared" si="23"/>
        <v>4</v>
      </c>
      <c r="AM47" s="237">
        <f t="shared" si="24"/>
        <v>4</v>
      </c>
      <c r="AN47" s="237">
        <f t="shared" si="25"/>
        <v>4.5</v>
      </c>
    </row>
    <row r="48" spans="1:40" ht="13.5" customHeight="1" x14ac:dyDescent="0.35">
      <c r="A48" s="145" t="str">
        <f>'Crisis Indicator Data'!A45</f>
        <v>Syrian and Palestinian refugees in iraq</v>
      </c>
      <c r="B48" s="146" t="str">
        <f>'Crisis Indicator Data'!B45</f>
        <v>International displacement</v>
      </c>
      <c r="C48" s="146" t="str">
        <f>'Crisis Indicator Data'!C45</f>
        <v>IRQ003</v>
      </c>
      <c r="D48" s="146" t="str">
        <f>'Crisis Indicator Data'!D45</f>
        <v>Iraq</v>
      </c>
      <c r="E48" s="147" t="str">
        <f>'Crisis Indicator Data'!E45</f>
        <v>IRQ</v>
      </c>
      <c r="F48" s="237">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4.3</v>
      </c>
      <c r="G48" s="237">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3</v>
      </c>
      <c r="H48" s="237">
        <f t="shared" si="13"/>
        <v>3.65</v>
      </c>
      <c r="I48" s="237">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2.7</v>
      </c>
      <c r="J48" s="237">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v>
      </c>
      <c r="K48" s="237">
        <f t="shared" si="14"/>
        <v>1.35</v>
      </c>
      <c r="L48" s="237">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3.6</v>
      </c>
      <c r="M48" s="237">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0.6</v>
      </c>
      <c r="N48" s="237">
        <f t="shared" si="15"/>
        <v>2.1</v>
      </c>
      <c r="O48" s="237">
        <f t="shared" si="16"/>
        <v>2.3666666666666667</v>
      </c>
      <c r="P48" s="237">
        <f>IF(B48="Regional crisis",VLOOKUP(C48,'Regional Crises'!$B$1:$R$69,12,FALSE),VLOOKUP(E48,'Country Indicator Data'!$B$4:$I$194,8,FALSE))</f>
        <v>4</v>
      </c>
      <c r="Q48" s="237">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4.5</v>
      </c>
      <c r="R48" s="237">
        <f t="shared" si="17"/>
        <v>4.25</v>
      </c>
      <c r="S48" s="237">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4</v>
      </c>
      <c r="T48" s="237">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4.2</v>
      </c>
      <c r="U48" s="237">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3.1</v>
      </c>
      <c r="V48" s="237">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3.5</v>
      </c>
      <c r="W48" s="237">
        <f t="shared" si="18"/>
        <v>3.7</v>
      </c>
      <c r="X48" s="237">
        <f t="shared" si="19"/>
        <v>3.4</v>
      </c>
      <c r="Y48" s="244">
        <f>IF('Core Indicators'!FC45="x","x",IF('Core Indicators'!FC45&gt;=5,5,IF('Core Indicators'!FC45&gt;=4,4,IF('Core Indicators'!FC45&gt;=3,3,IF('Core Indicators'!FC45&gt;=2,2,IF('Core Indicators'!FC45&gt;=1,1,0))))))</f>
        <v>5</v>
      </c>
      <c r="Z48" s="237">
        <f t="shared" si="20"/>
        <v>5</v>
      </c>
      <c r="AA48" s="244">
        <f>'Crisis Indicator Data'!Y45</f>
        <v>1</v>
      </c>
      <c r="AB48" s="244">
        <f>'Crisis Indicator Data'!Z45</f>
        <v>1</v>
      </c>
      <c r="AC48" s="244">
        <f>'Crisis Indicator Data'!AA45</f>
        <v>0</v>
      </c>
      <c r="AD48" s="244">
        <f>'Crisis Indicator Data'!AB45</f>
        <v>0</v>
      </c>
      <c r="AE48" s="244">
        <f t="shared" si="21"/>
        <v>2</v>
      </c>
      <c r="AF48" s="244">
        <f>'Crisis Indicator Data'!AC45</f>
        <v>0</v>
      </c>
      <c r="AG48" s="244">
        <f>'Crisis Indicator Data'!AD45</f>
        <v>2</v>
      </c>
      <c r="AH48" s="244">
        <f t="shared" si="22"/>
        <v>2</v>
      </c>
      <c r="AI48" s="244">
        <f>'Crisis Indicator Data'!AE45</f>
        <v>0</v>
      </c>
      <c r="AJ48" s="244">
        <f>'Crisis Indicator Data'!AF45</f>
        <v>3</v>
      </c>
      <c r="AK48" s="244">
        <f>'Crisis Indicator Data'!AG45</f>
        <v>1</v>
      </c>
      <c r="AL48" s="244">
        <f t="shared" si="23"/>
        <v>3</v>
      </c>
      <c r="AM48" s="237">
        <f t="shared" si="24"/>
        <v>2</v>
      </c>
      <c r="AN48" s="237">
        <f t="shared" si="25"/>
        <v>3.5</v>
      </c>
    </row>
    <row r="49" spans="1:40" ht="13.5" customHeight="1" x14ac:dyDescent="0.35">
      <c r="A49" s="145" t="str">
        <f>'Crisis Indicator Data'!A46</f>
        <v>Mixed migration flows in Italy</v>
      </c>
      <c r="B49" s="146" t="str">
        <f>'Crisis Indicator Data'!B46</f>
        <v>International displacement</v>
      </c>
      <c r="C49" s="146" t="str">
        <f>'Crisis Indicator Data'!C46</f>
        <v>ITA002</v>
      </c>
      <c r="D49" s="146" t="str">
        <f>'Crisis Indicator Data'!D46</f>
        <v>Italy</v>
      </c>
      <c r="E49" s="147" t="str">
        <f>'Crisis Indicator Data'!E46</f>
        <v>ITA</v>
      </c>
      <c r="F49" s="237">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0.7</v>
      </c>
      <c r="G49" s="237" t="str">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x</v>
      </c>
      <c r="H49" s="237">
        <f t="shared" si="13"/>
        <v>0.7</v>
      </c>
      <c r="I49" s="237">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0.6</v>
      </c>
      <c r="J49" s="237">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0.1</v>
      </c>
      <c r="K49" s="237">
        <f t="shared" si="14"/>
        <v>0.35</v>
      </c>
      <c r="L49" s="237">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0.5</v>
      </c>
      <c r="M49" s="237">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1.4</v>
      </c>
      <c r="N49" s="237">
        <f t="shared" si="15"/>
        <v>0.95</v>
      </c>
      <c r="O49" s="237">
        <f t="shared" si="16"/>
        <v>0.66666666666666663</v>
      </c>
      <c r="P49" s="237">
        <f>IF(B49="Regional crisis",VLOOKUP(C49,'Regional Crises'!$B$1:$R$69,12,FALSE),VLOOKUP(E49,'Country Indicator Data'!$B$4:$I$194,8,FALSE))</f>
        <v>0</v>
      </c>
      <c r="Q49" s="237">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4.0999999999999996</v>
      </c>
      <c r="R49" s="237">
        <f t="shared" si="17"/>
        <v>2.0499999999999998</v>
      </c>
      <c r="S49" s="237">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2.4</v>
      </c>
      <c r="T49" s="237">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2.2000000000000002</v>
      </c>
      <c r="U49" s="237" t="str">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x</v>
      </c>
      <c r="V49" s="237">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0.6</v>
      </c>
      <c r="W49" s="237">
        <f t="shared" si="18"/>
        <v>1.7</v>
      </c>
      <c r="X49" s="237">
        <f t="shared" si="19"/>
        <v>1.5</v>
      </c>
      <c r="Y49" s="244">
        <f>IF('Core Indicators'!FC46="x","x",IF('Core Indicators'!FC46&gt;=5,5,IF('Core Indicators'!FC46&gt;=4,4,IF('Core Indicators'!FC46&gt;=3,3,IF('Core Indicators'!FC46&gt;=2,2,IF('Core Indicators'!FC46&gt;=1,1,0))))))</f>
        <v>2</v>
      </c>
      <c r="Z49" s="237">
        <f t="shared" si="20"/>
        <v>2</v>
      </c>
      <c r="AA49" s="244">
        <f>'Crisis Indicator Data'!Y46</f>
        <v>1</v>
      </c>
      <c r="AB49" s="244">
        <f>'Crisis Indicator Data'!Z46</f>
        <v>1</v>
      </c>
      <c r="AC49" s="244">
        <f>'Crisis Indicator Data'!AA46</f>
        <v>1</v>
      </c>
      <c r="AD49" s="244">
        <f>'Crisis Indicator Data'!AB46</f>
        <v>0</v>
      </c>
      <c r="AE49" s="244">
        <f t="shared" si="21"/>
        <v>2</v>
      </c>
      <c r="AF49" s="244">
        <f>'Crisis Indicator Data'!AC46</f>
        <v>1</v>
      </c>
      <c r="AG49" s="244">
        <f>'Crisis Indicator Data'!AD46</f>
        <v>1</v>
      </c>
      <c r="AH49" s="244">
        <f t="shared" si="22"/>
        <v>2</v>
      </c>
      <c r="AI49" s="244">
        <f>'Crisis Indicator Data'!AE46</f>
        <v>0</v>
      </c>
      <c r="AJ49" s="244">
        <f>'Crisis Indicator Data'!AF46</f>
        <v>0</v>
      </c>
      <c r="AK49" s="244">
        <f>'Crisis Indicator Data'!AG46</f>
        <v>0</v>
      </c>
      <c r="AL49" s="244">
        <f t="shared" si="23"/>
        <v>0</v>
      </c>
      <c r="AM49" s="237">
        <f t="shared" si="24"/>
        <v>1</v>
      </c>
      <c r="AN49" s="237">
        <f t="shared" si="25"/>
        <v>1.5</v>
      </c>
    </row>
    <row r="50" spans="1:40" ht="13.5" customHeight="1" x14ac:dyDescent="0.35">
      <c r="A50" s="145" t="str">
        <f>'Crisis Indicator Data'!A47</f>
        <v>Syrian refugees in Jordan</v>
      </c>
      <c r="B50" s="146" t="str">
        <f>'Crisis Indicator Data'!B47</f>
        <v>International displacement</v>
      </c>
      <c r="C50" s="146" t="str">
        <f>'Crisis Indicator Data'!C47</f>
        <v>JOR002</v>
      </c>
      <c r="D50" s="146" t="str">
        <f>'Crisis Indicator Data'!D47</f>
        <v>Jordan</v>
      </c>
      <c r="E50" s="147" t="str">
        <f>'Crisis Indicator Data'!E47</f>
        <v>JOR</v>
      </c>
      <c r="F50" s="237">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4.3</v>
      </c>
      <c r="G50" s="237">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2.8</v>
      </c>
      <c r="H50" s="237">
        <f t="shared" si="13"/>
        <v>3.55</v>
      </c>
      <c r="I50" s="237">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2.9</v>
      </c>
      <c r="J50" s="237">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5</v>
      </c>
      <c r="K50" s="237">
        <f t="shared" si="14"/>
        <v>3.95</v>
      </c>
      <c r="L50" s="237">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3.1</v>
      </c>
      <c r="M50" s="237">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1.1000000000000001</v>
      </c>
      <c r="N50" s="237">
        <f t="shared" si="15"/>
        <v>2.1</v>
      </c>
      <c r="O50" s="237">
        <f t="shared" si="16"/>
        <v>3.1999999999999997</v>
      </c>
      <c r="P50" s="237">
        <f>IF(B50="Regional crisis",VLOOKUP(C50,'Regional Crises'!$B$1:$R$69,12,FALSE),VLOOKUP(E50,'Country Indicator Data'!$B$4:$I$194,8,FALSE))</f>
        <v>3</v>
      </c>
      <c r="Q50" s="237">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0</v>
      </c>
      <c r="R50" s="237">
        <f t="shared" si="17"/>
        <v>1.5</v>
      </c>
      <c r="S50" s="237">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2.6</v>
      </c>
      <c r="T50" s="237">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2.4</v>
      </c>
      <c r="U50" s="237">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2.9</v>
      </c>
      <c r="V50" s="237">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3.2</v>
      </c>
      <c r="W50" s="237">
        <f t="shared" si="18"/>
        <v>2.8</v>
      </c>
      <c r="X50" s="237">
        <f t="shared" si="19"/>
        <v>2.5</v>
      </c>
      <c r="Y50" s="244">
        <f>IF('Core Indicators'!FC47="x","x",IF('Core Indicators'!FC47&gt;=5,5,IF('Core Indicators'!FC47&gt;=4,4,IF('Core Indicators'!FC47&gt;=3,3,IF('Core Indicators'!FC47&gt;=2,2,IF('Core Indicators'!FC47&gt;=1,1,0))))))</f>
        <v>2</v>
      </c>
      <c r="Z50" s="237">
        <f t="shared" si="20"/>
        <v>2</v>
      </c>
      <c r="AA50" s="244">
        <f>'Crisis Indicator Data'!Y47</f>
        <v>1</v>
      </c>
      <c r="AB50" s="244">
        <f>'Crisis Indicator Data'!Z47</f>
        <v>1</v>
      </c>
      <c r="AC50" s="244">
        <f>'Crisis Indicator Data'!AA47</f>
        <v>0</v>
      </c>
      <c r="AD50" s="244">
        <f>'Crisis Indicator Data'!AB47</f>
        <v>0</v>
      </c>
      <c r="AE50" s="244">
        <f t="shared" si="21"/>
        <v>2</v>
      </c>
      <c r="AF50" s="244">
        <f>'Crisis Indicator Data'!AC47</f>
        <v>2</v>
      </c>
      <c r="AG50" s="244">
        <f>'Crisis Indicator Data'!AD47</f>
        <v>1</v>
      </c>
      <c r="AH50" s="244">
        <f t="shared" si="22"/>
        <v>3</v>
      </c>
      <c r="AI50" s="244">
        <f>'Crisis Indicator Data'!AE47</f>
        <v>2</v>
      </c>
      <c r="AJ50" s="244">
        <f>'Crisis Indicator Data'!AF47</f>
        <v>0</v>
      </c>
      <c r="AK50" s="244">
        <f>'Crisis Indicator Data'!AG47</f>
        <v>2</v>
      </c>
      <c r="AL50" s="244">
        <f t="shared" si="23"/>
        <v>3</v>
      </c>
      <c r="AM50" s="237">
        <f t="shared" si="24"/>
        <v>3</v>
      </c>
      <c r="AN50" s="237">
        <f t="shared" si="25"/>
        <v>2.5</v>
      </c>
    </row>
    <row r="51" spans="1:40" ht="13.5" customHeight="1" x14ac:dyDescent="0.35">
      <c r="A51" s="145" t="str">
        <f>'Crisis Indicator Data'!A48</f>
        <v>Refugee situation in Kenya</v>
      </c>
      <c r="B51" s="146" t="str">
        <f>'Crisis Indicator Data'!B48</f>
        <v>International displacement</v>
      </c>
      <c r="C51" s="146" t="str">
        <f>'Crisis Indicator Data'!C48</f>
        <v>KEN002</v>
      </c>
      <c r="D51" s="146" t="str">
        <f>'Crisis Indicator Data'!D48</f>
        <v>Kenya</v>
      </c>
      <c r="E51" s="147" t="str">
        <f>'Crisis Indicator Data'!E48</f>
        <v>KEN</v>
      </c>
      <c r="F51" s="237">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3.6</v>
      </c>
      <c r="G51" s="237">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2.6</v>
      </c>
      <c r="H51" s="237">
        <f t="shared" si="13"/>
        <v>3.1</v>
      </c>
      <c r="I51" s="237">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4.3</v>
      </c>
      <c r="J51" s="237">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0.8</v>
      </c>
      <c r="K51" s="237">
        <f t="shared" si="14"/>
        <v>2.5499999999999998</v>
      </c>
      <c r="L51" s="237">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3.6</v>
      </c>
      <c r="M51" s="237">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2</v>
      </c>
      <c r="N51" s="237">
        <f t="shared" si="15"/>
        <v>2.8</v>
      </c>
      <c r="O51" s="237">
        <f t="shared" si="16"/>
        <v>2.8166666666666664</v>
      </c>
      <c r="P51" s="237">
        <f>IF(B51="Regional crisis",VLOOKUP(C51,'Regional Crises'!$B$1:$R$69,12,FALSE),VLOOKUP(E51,'Country Indicator Data'!$B$4:$I$194,8,FALSE))</f>
        <v>3</v>
      </c>
      <c r="Q51" s="237">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2.9</v>
      </c>
      <c r="R51" s="237">
        <f t="shared" si="17"/>
        <v>2.95</v>
      </c>
      <c r="S51" s="237">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3.6</v>
      </c>
      <c r="T51" s="237">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3</v>
      </c>
      <c r="U51" s="237">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2.2999999999999998</v>
      </c>
      <c r="V51" s="237">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2.6</v>
      </c>
      <c r="W51" s="237">
        <f t="shared" si="18"/>
        <v>2.9</v>
      </c>
      <c r="X51" s="237">
        <f t="shared" si="19"/>
        <v>2.9</v>
      </c>
      <c r="Y51" s="244">
        <f>IF('Core Indicators'!FC48="x","x",IF('Core Indicators'!FC48&gt;=5,5,IF('Core Indicators'!FC48&gt;=4,4,IF('Core Indicators'!FC48&gt;=3,3,IF('Core Indicators'!FC48&gt;=2,2,IF('Core Indicators'!FC48&gt;=1,1,0))))))</f>
        <v>2</v>
      </c>
      <c r="Z51" s="237">
        <f t="shared" si="20"/>
        <v>2</v>
      </c>
      <c r="AA51" s="244">
        <f>'Crisis Indicator Data'!Y48</f>
        <v>0</v>
      </c>
      <c r="AB51" s="244">
        <f>'Crisis Indicator Data'!Z48</f>
        <v>0</v>
      </c>
      <c r="AC51" s="244">
        <f>'Crisis Indicator Data'!AA48</f>
        <v>0</v>
      </c>
      <c r="AD51" s="244">
        <f>'Crisis Indicator Data'!AB48</f>
        <v>0</v>
      </c>
      <c r="AE51" s="244">
        <f t="shared" si="21"/>
        <v>0</v>
      </c>
      <c r="AF51" s="244">
        <f>'Crisis Indicator Data'!AC48</f>
        <v>0</v>
      </c>
      <c r="AG51" s="244">
        <f>'Crisis Indicator Data'!AD48</f>
        <v>0</v>
      </c>
      <c r="AH51" s="244">
        <f t="shared" si="22"/>
        <v>0</v>
      </c>
      <c r="AI51" s="244">
        <f>'Crisis Indicator Data'!AE48</f>
        <v>0</v>
      </c>
      <c r="AJ51" s="244">
        <f>'Crisis Indicator Data'!AF48</f>
        <v>1</v>
      </c>
      <c r="AK51" s="244">
        <f>'Crisis Indicator Data'!AG48</f>
        <v>0</v>
      </c>
      <c r="AL51" s="244">
        <f t="shared" si="23"/>
        <v>1</v>
      </c>
      <c r="AM51" s="237">
        <f t="shared" si="24"/>
        <v>0</v>
      </c>
      <c r="AN51" s="237">
        <f t="shared" si="25"/>
        <v>1</v>
      </c>
    </row>
    <row r="52" spans="1:40" ht="13.5" customHeight="1" x14ac:dyDescent="0.35">
      <c r="A52" s="145" t="str">
        <f>'Crisis Indicator Data'!A49</f>
        <v>Syrian refugees in Lebanon</v>
      </c>
      <c r="B52" s="146" t="str">
        <f>'Crisis Indicator Data'!B49</f>
        <v>International displacement</v>
      </c>
      <c r="C52" s="146" t="str">
        <f>'Crisis Indicator Data'!C49</f>
        <v>LBN002</v>
      </c>
      <c r="D52" s="146" t="str">
        <f>'Crisis Indicator Data'!D49</f>
        <v>Lebanon</v>
      </c>
      <c r="E52" s="147" t="str">
        <f>'Crisis Indicator Data'!E49</f>
        <v>LBN</v>
      </c>
      <c r="F52" s="237">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2.9</v>
      </c>
      <c r="G52" s="237">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2.4</v>
      </c>
      <c r="H52" s="237">
        <f t="shared" si="13"/>
        <v>2.65</v>
      </c>
      <c r="I52" s="237">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4.0999999999999996</v>
      </c>
      <c r="J52" s="237">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1</v>
      </c>
      <c r="K52" s="237">
        <f t="shared" si="14"/>
        <v>2.5499999999999998</v>
      </c>
      <c r="L52" s="237">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2.4</v>
      </c>
      <c r="M52" s="237">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0.8</v>
      </c>
      <c r="N52" s="237">
        <f t="shared" si="15"/>
        <v>1.6</v>
      </c>
      <c r="O52" s="237">
        <f t="shared" si="16"/>
        <v>2.2666666666666662</v>
      </c>
      <c r="P52" s="237">
        <f>IF(B52="Regional crisis",VLOOKUP(C52,'Regional Crises'!$B$1:$R$69,12,FALSE),VLOOKUP(E52,'Country Indicator Data'!$B$4:$I$194,8,FALSE))</f>
        <v>3</v>
      </c>
      <c r="Q52" s="237">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3.3</v>
      </c>
      <c r="R52" s="237">
        <f t="shared" si="17"/>
        <v>3.15</v>
      </c>
      <c r="S52" s="237">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3.6</v>
      </c>
      <c r="T52" s="237">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3.4</v>
      </c>
      <c r="U52" s="237">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2.6</v>
      </c>
      <c r="V52" s="237">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2.8</v>
      </c>
      <c r="W52" s="237">
        <f t="shared" si="18"/>
        <v>3.1</v>
      </c>
      <c r="X52" s="237">
        <f t="shared" si="19"/>
        <v>2.8</v>
      </c>
      <c r="Y52" s="244">
        <f>IF('Core Indicators'!FC49="x","x",IF('Core Indicators'!FC49&gt;=5,5,IF('Core Indicators'!FC49&gt;=4,4,IF('Core Indicators'!FC49&gt;=3,3,IF('Core Indicators'!FC49&gt;=2,2,IF('Core Indicators'!FC49&gt;=1,1,0))))))</f>
        <v>2</v>
      </c>
      <c r="Z52" s="237">
        <f t="shared" si="20"/>
        <v>2</v>
      </c>
      <c r="AA52" s="244">
        <f>'Crisis Indicator Data'!Y49</f>
        <v>1</v>
      </c>
      <c r="AB52" s="244">
        <f>'Crisis Indicator Data'!Z49</f>
        <v>2</v>
      </c>
      <c r="AC52" s="244">
        <f>'Crisis Indicator Data'!AA49</f>
        <v>2</v>
      </c>
      <c r="AD52" s="244">
        <f>'Crisis Indicator Data'!AB49</f>
        <v>0</v>
      </c>
      <c r="AE52" s="244">
        <f t="shared" si="21"/>
        <v>2</v>
      </c>
      <c r="AF52" s="244">
        <f>'Crisis Indicator Data'!AC49</f>
        <v>2</v>
      </c>
      <c r="AG52" s="244">
        <f>'Crisis Indicator Data'!AD49</f>
        <v>2</v>
      </c>
      <c r="AH52" s="244">
        <f t="shared" si="22"/>
        <v>4</v>
      </c>
      <c r="AI52" s="244">
        <f>'Crisis Indicator Data'!AE49</f>
        <v>0</v>
      </c>
      <c r="AJ52" s="244">
        <f>'Crisis Indicator Data'!AF49</f>
        <v>3</v>
      </c>
      <c r="AK52" s="244">
        <f>'Crisis Indicator Data'!AG49</f>
        <v>1</v>
      </c>
      <c r="AL52" s="244">
        <f t="shared" si="23"/>
        <v>3</v>
      </c>
      <c r="AM52" s="237">
        <f t="shared" si="24"/>
        <v>3</v>
      </c>
      <c r="AN52" s="237">
        <f t="shared" si="25"/>
        <v>2.5</v>
      </c>
    </row>
    <row r="53" spans="1:40" ht="13.5" customHeight="1" x14ac:dyDescent="0.35">
      <c r="A53" s="145" t="str">
        <f>'Crisis Indicator Data'!A50</f>
        <v>Socioeconomic crisis in Lebanon</v>
      </c>
      <c r="B53" s="146" t="str">
        <f>'Crisis Indicator Data'!B50</f>
        <v>Political and economic crisis</v>
      </c>
      <c r="C53" s="146" t="str">
        <f>'Crisis Indicator Data'!C50</f>
        <v>LBN004</v>
      </c>
      <c r="D53" s="146" t="str">
        <f>'Crisis Indicator Data'!D50</f>
        <v>Lebanon</v>
      </c>
      <c r="E53" s="147" t="str">
        <f>'Crisis Indicator Data'!E50</f>
        <v>LBN</v>
      </c>
      <c r="F53" s="237">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2.9</v>
      </c>
      <c r="G53" s="237">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2.4</v>
      </c>
      <c r="H53" s="237">
        <f t="shared" si="13"/>
        <v>2.65</v>
      </c>
      <c r="I53" s="237">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4.0999999999999996</v>
      </c>
      <c r="J53" s="237">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1</v>
      </c>
      <c r="K53" s="237">
        <f t="shared" si="14"/>
        <v>2.5499999999999998</v>
      </c>
      <c r="L53" s="237">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2.4</v>
      </c>
      <c r="M53" s="237">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0.8</v>
      </c>
      <c r="N53" s="237">
        <f t="shared" si="15"/>
        <v>1.6</v>
      </c>
      <c r="O53" s="237">
        <f t="shared" si="16"/>
        <v>2.2666666666666662</v>
      </c>
      <c r="P53" s="237">
        <f>IF(B53="Regional crisis",VLOOKUP(C53,'Regional Crises'!$B$1:$R$69,12,FALSE),VLOOKUP(E53,'Country Indicator Data'!$B$4:$I$194,8,FALSE))</f>
        <v>3</v>
      </c>
      <c r="Q53" s="237">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3.3</v>
      </c>
      <c r="R53" s="237">
        <f t="shared" si="17"/>
        <v>3.15</v>
      </c>
      <c r="S53" s="237">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3.6</v>
      </c>
      <c r="T53" s="237">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3.4</v>
      </c>
      <c r="U53" s="237">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2.6</v>
      </c>
      <c r="V53" s="237">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2.8</v>
      </c>
      <c r="W53" s="237">
        <f t="shared" si="18"/>
        <v>3.1</v>
      </c>
      <c r="X53" s="237">
        <f t="shared" si="19"/>
        <v>2.8</v>
      </c>
      <c r="Y53" s="244">
        <f>IF('Core Indicators'!FC50="x","x",IF('Core Indicators'!FC50&gt;=5,5,IF('Core Indicators'!FC50&gt;=4,4,IF('Core Indicators'!FC50&gt;=3,3,IF('Core Indicators'!FC50&gt;=2,2,IF('Core Indicators'!FC50&gt;=1,1,0))))))</f>
        <v>3</v>
      </c>
      <c r="Z53" s="237">
        <f t="shared" si="20"/>
        <v>3</v>
      </c>
      <c r="AA53" s="244">
        <f>'Crisis Indicator Data'!Y50</f>
        <v>1</v>
      </c>
      <c r="AB53" s="244">
        <f>'Crisis Indicator Data'!Z50</f>
        <v>2</v>
      </c>
      <c r="AC53" s="244">
        <f>'Crisis Indicator Data'!AA50</f>
        <v>2</v>
      </c>
      <c r="AD53" s="244">
        <f>'Crisis Indicator Data'!AB50</f>
        <v>0</v>
      </c>
      <c r="AE53" s="244">
        <f t="shared" si="21"/>
        <v>2</v>
      </c>
      <c r="AF53" s="244">
        <f>'Crisis Indicator Data'!AC50</f>
        <v>2</v>
      </c>
      <c r="AG53" s="244">
        <f>'Crisis Indicator Data'!AD50</f>
        <v>2</v>
      </c>
      <c r="AH53" s="244">
        <f t="shared" si="22"/>
        <v>4</v>
      </c>
      <c r="AI53" s="244">
        <f>'Crisis Indicator Data'!AE50</f>
        <v>0</v>
      </c>
      <c r="AJ53" s="244">
        <f>'Crisis Indicator Data'!AF50</f>
        <v>3</v>
      </c>
      <c r="AK53" s="244">
        <f>'Crisis Indicator Data'!AG50</f>
        <v>1</v>
      </c>
      <c r="AL53" s="244">
        <f t="shared" si="23"/>
        <v>3</v>
      </c>
      <c r="AM53" s="237">
        <f t="shared" si="24"/>
        <v>3</v>
      </c>
      <c r="AN53" s="237">
        <f t="shared" si="25"/>
        <v>3</v>
      </c>
    </row>
    <row r="54" spans="1:40" ht="13.5" customHeight="1" x14ac:dyDescent="0.35">
      <c r="A54" s="148" t="str">
        <f>'Crisis Indicator Data'!A51</f>
        <v>Complex crisis in Libya</v>
      </c>
      <c r="B54" s="149" t="str">
        <f>'Crisis Indicator Data'!B51</f>
        <v>Multiple crises country</v>
      </c>
      <c r="C54" s="149" t="str">
        <f>'Crisis Indicator Data'!C51</f>
        <v>LBY001</v>
      </c>
      <c r="D54" s="149" t="str">
        <f>'Crisis Indicator Data'!D51</f>
        <v>Libya</v>
      </c>
      <c r="E54" s="150" t="str">
        <f>'Crisis Indicator Data'!E51</f>
        <v>LBY</v>
      </c>
      <c r="F54" s="237">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4.5999999999999996</v>
      </c>
      <c r="G54" s="237">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3.8</v>
      </c>
      <c r="H54" s="237">
        <f t="shared" si="13"/>
        <v>4.1999999999999993</v>
      </c>
      <c r="I54" s="237">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1.4</v>
      </c>
      <c r="J54" s="237">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0</v>
      </c>
      <c r="K54" s="237">
        <f t="shared" si="14"/>
        <v>0.7</v>
      </c>
      <c r="L54" s="237">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1.1000000000000001</v>
      </c>
      <c r="M54" s="237" t="str">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x</v>
      </c>
      <c r="N54" s="237">
        <f t="shared" si="15"/>
        <v>1.1000000000000001</v>
      </c>
      <c r="O54" s="237">
        <f t="shared" si="16"/>
        <v>2</v>
      </c>
      <c r="P54" s="237">
        <f>IF(B54="Regional crisis",VLOOKUP(C54,'Regional Crises'!$B$1:$R$69,12,FALSE),VLOOKUP(E54,'Country Indicator Data'!$B$4:$I$194,8,FALSE))</f>
        <v>5</v>
      </c>
      <c r="Q54" s="237">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4</v>
      </c>
      <c r="R54" s="237">
        <f t="shared" si="17"/>
        <v>4.5</v>
      </c>
      <c r="S54" s="237">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4.0999999999999996</v>
      </c>
      <c r="T54" s="237">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4.3</v>
      </c>
      <c r="U54" s="237">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3.6</v>
      </c>
      <c r="V54" s="237">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4.5999999999999996</v>
      </c>
      <c r="W54" s="237">
        <f t="shared" si="18"/>
        <v>4.2</v>
      </c>
      <c r="X54" s="237">
        <f t="shared" si="19"/>
        <v>3.6</v>
      </c>
      <c r="Y54" s="244">
        <f>IF('Core Indicators'!FC51="x","x",IF('Core Indicators'!FC51&gt;=5,5,IF('Core Indicators'!FC51&gt;=4,4,IF('Core Indicators'!FC51&gt;=3,3,IF('Core Indicators'!FC51&gt;=2,2,IF('Core Indicators'!FC51&gt;=1,1,0))))))</f>
        <v>5</v>
      </c>
      <c r="Z54" s="237">
        <f t="shared" si="20"/>
        <v>5</v>
      </c>
      <c r="AA54" s="244">
        <f>'Crisis Indicator Data'!Y51</f>
        <v>1</v>
      </c>
      <c r="AB54" s="244">
        <f>'Crisis Indicator Data'!Z51</f>
        <v>3</v>
      </c>
      <c r="AC54" s="244">
        <f>'Crisis Indicator Data'!AA51</f>
        <v>3</v>
      </c>
      <c r="AD54" s="244">
        <f>'Crisis Indicator Data'!AB51</f>
        <v>3</v>
      </c>
      <c r="AE54" s="244">
        <f t="shared" si="21"/>
        <v>5</v>
      </c>
      <c r="AF54" s="244">
        <f>'Crisis Indicator Data'!AC51</f>
        <v>2</v>
      </c>
      <c r="AG54" s="244">
        <f>'Crisis Indicator Data'!AD51</f>
        <v>3</v>
      </c>
      <c r="AH54" s="244">
        <f t="shared" si="22"/>
        <v>5</v>
      </c>
      <c r="AI54" s="244">
        <f>'Crisis Indicator Data'!AE51</f>
        <v>3</v>
      </c>
      <c r="AJ54" s="244">
        <f>'Crisis Indicator Data'!AF51</f>
        <v>1</v>
      </c>
      <c r="AK54" s="244">
        <f>'Crisis Indicator Data'!AG51</f>
        <v>3</v>
      </c>
      <c r="AL54" s="244">
        <f t="shared" si="23"/>
        <v>5</v>
      </c>
      <c r="AM54" s="237">
        <f t="shared" si="24"/>
        <v>5</v>
      </c>
      <c r="AN54" s="237">
        <f t="shared" si="25"/>
        <v>5</v>
      </c>
    </row>
    <row r="55" spans="1:40" ht="13.5" customHeight="1" x14ac:dyDescent="0.35">
      <c r="A55" s="148" t="str">
        <f>'Crisis Indicator Data'!A52</f>
        <v>Mixed migration flows in Libya</v>
      </c>
      <c r="B55" s="149" t="str">
        <f>'Crisis Indicator Data'!B52</f>
        <v>International displacement</v>
      </c>
      <c r="C55" s="149" t="str">
        <f>'Crisis Indicator Data'!C52</f>
        <v>LBY002</v>
      </c>
      <c r="D55" s="149" t="str">
        <f>'Crisis Indicator Data'!D52</f>
        <v>Libya</v>
      </c>
      <c r="E55" s="150" t="str">
        <f>'Crisis Indicator Data'!E52</f>
        <v>LBY</v>
      </c>
      <c r="F55" s="237">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4.5999999999999996</v>
      </c>
      <c r="G55" s="237">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3.8</v>
      </c>
      <c r="H55" s="237">
        <f t="shared" si="13"/>
        <v>4.1999999999999993</v>
      </c>
      <c r="I55" s="237">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1.4</v>
      </c>
      <c r="J55" s="237">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0</v>
      </c>
      <c r="K55" s="237">
        <f t="shared" si="14"/>
        <v>0.7</v>
      </c>
      <c r="L55" s="237">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1.1000000000000001</v>
      </c>
      <c r="M55" s="237" t="str">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x</v>
      </c>
      <c r="N55" s="237">
        <f t="shared" si="15"/>
        <v>1.1000000000000001</v>
      </c>
      <c r="O55" s="237">
        <f t="shared" si="16"/>
        <v>2</v>
      </c>
      <c r="P55" s="237">
        <f>IF(B55="Regional crisis",VLOOKUP(C55,'Regional Crises'!$B$1:$R$69,12,FALSE),VLOOKUP(E55,'Country Indicator Data'!$B$4:$I$194,8,FALSE))</f>
        <v>5</v>
      </c>
      <c r="Q55" s="237">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4</v>
      </c>
      <c r="R55" s="237">
        <f t="shared" si="17"/>
        <v>4.5</v>
      </c>
      <c r="S55" s="237">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4.0999999999999996</v>
      </c>
      <c r="T55" s="237">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4.3</v>
      </c>
      <c r="U55" s="237">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3.6</v>
      </c>
      <c r="V55" s="237">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4.5999999999999996</v>
      </c>
      <c r="W55" s="237">
        <f t="shared" si="18"/>
        <v>4.2</v>
      </c>
      <c r="X55" s="237">
        <f t="shared" si="19"/>
        <v>3.6</v>
      </c>
      <c r="Y55" s="244">
        <f>IF('Core Indicators'!FC52="x","x",IF('Core Indicators'!FC52&gt;=5,5,IF('Core Indicators'!FC52&gt;=4,4,IF('Core Indicators'!FC52&gt;=3,3,IF('Core Indicators'!FC52&gt;=2,2,IF('Core Indicators'!FC52&gt;=1,1,0))))))</f>
        <v>2</v>
      </c>
      <c r="Z55" s="237">
        <f t="shared" si="20"/>
        <v>2</v>
      </c>
      <c r="AA55" s="244">
        <f>'Crisis Indicator Data'!Y52</f>
        <v>1</v>
      </c>
      <c r="AB55" s="244">
        <f>'Crisis Indicator Data'!Z52</f>
        <v>3</v>
      </c>
      <c r="AC55" s="244">
        <f>'Crisis Indicator Data'!AA52</f>
        <v>3</v>
      </c>
      <c r="AD55" s="244">
        <f>'Crisis Indicator Data'!AB52</f>
        <v>0</v>
      </c>
      <c r="AE55" s="244">
        <f t="shared" si="21"/>
        <v>3</v>
      </c>
      <c r="AF55" s="244">
        <f>'Crisis Indicator Data'!AC52</f>
        <v>2</v>
      </c>
      <c r="AG55" s="244">
        <f>'Crisis Indicator Data'!AD52</f>
        <v>3</v>
      </c>
      <c r="AH55" s="244">
        <f t="shared" si="22"/>
        <v>5</v>
      </c>
      <c r="AI55" s="244">
        <f>'Crisis Indicator Data'!AE52</f>
        <v>3</v>
      </c>
      <c r="AJ55" s="244">
        <f>'Crisis Indicator Data'!AF52</f>
        <v>1</v>
      </c>
      <c r="AK55" s="244">
        <f>'Crisis Indicator Data'!AG52</f>
        <v>3</v>
      </c>
      <c r="AL55" s="244">
        <f t="shared" si="23"/>
        <v>5</v>
      </c>
      <c r="AM55" s="237">
        <f t="shared" si="24"/>
        <v>4</v>
      </c>
      <c r="AN55" s="237">
        <f t="shared" si="25"/>
        <v>3</v>
      </c>
    </row>
    <row r="56" spans="1:40" ht="13.5" customHeight="1" x14ac:dyDescent="0.35">
      <c r="A56" s="148" t="str">
        <f>'Crisis Indicator Data'!A53</f>
        <v>Drought in Lesotho</v>
      </c>
      <c r="B56" s="149" t="str">
        <f>'Crisis Indicator Data'!B53</f>
        <v>Drought</v>
      </c>
      <c r="C56" s="149" t="str">
        <f>'Crisis Indicator Data'!C53</f>
        <v>LSO002</v>
      </c>
      <c r="D56" s="149" t="str">
        <f>'Crisis Indicator Data'!D53</f>
        <v>Lesotho</v>
      </c>
      <c r="E56" s="150" t="str">
        <f>'Crisis Indicator Data'!E53</f>
        <v>LSO</v>
      </c>
      <c r="F56" s="237">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1.1000000000000001</v>
      </c>
      <c r="G56" s="237">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2.2999999999999998</v>
      </c>
      <c r="H56" s="237">
        <f t="shared" si="13"/>
        <v>1.7</v>
      </c>
      <c r="I56" s="237">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0</v>
      </c>
      <c r="J56" s="237">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0</v>
      </c>
      <c r="K56" s="237">
        <f t="shared" si="14"/>
        <v>0</v>
      </c>
      <c r="L56" s="237">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3.6</v>
      </c>
      <c r="M56" s="237">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2.5</v>
      </c>
      <c r="N56" s="237">
        <f t="shared" si="15"/>
        <v>3.05</v>
      </c>
      <c r="O56" s="237">
        <f t="shared" si="16"/>
        <v>1.5833333333333333</v>
      </c>
      <c r="P56" s="237">
        <f>IF(B56="Regional crisis",VLOOKUP(C56,'Regional Crises'!$B$1:$R$69,12,FALSE),VLOOKUP(E56,'Country Indicator Data'!$B$4:$I$194,8,FALSE))</f>
        <v>0</v>
      </c>
      <c r="Q56" s="237">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0</v>
      </c>
      <c r="R56" s="237">
        <f t="shared" si="17"/>
        <v>0</v>
      </c>
      <c r="S56" s="237">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3</v>
      </c>
      <c r="T56" s="237">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2.9</v>
      </c>
      <c r="U56" s="237">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2.5</v>
      </c>
      <c r="V56" s="237">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1.9</v>
      </c>
      <c r="W56" s="237">
        <f t="shared" si="18"/>
        <v>2.6</v>
      </c>
      <c r="X56" s="237">
        <f t="shared" si="19"/>
        <v>1.4</v>
      </c>
      <c r="Y56" s="244">
        <f>IF('Core Indicators'!FC53="x","x",IF('Core Indicators'!FC53&gt;=5,5,IF('Core Indicators'!FC53&gt;=4,4,IF('Core Indicators'!FC53&gt;=3,3,IF('Core Indicators'!FC53&gt;=2,2,IF('Core Indicators'!FC53&gt;=1,1,0))))))</f>
        <v>1</v>
      </c>
      <c r="Z56" s="237">
        <f t="shared" si="20"/>
        <v>1</v>
      </c>
      <c r="AA56" s="244">
        <f>'Crisis Indicator Data'!Y53</f>
        <v>0</v>
      </c>
      <c r="AB56" s="244">
        <f>'Crisis Indicator Data'!Z53</f>
        <v>0</v>
      </c>
      <c r="AC56" s="244">
        <f>'Crisis Indicator Data'!AA53</f>
        <v>0</v>
      </c>
      <c r="AD56" s="244">
        <f>'Crisis Indicator Data'!AB53</f>
        <v>0</v>
      </c>
      <c r="AE56" s="244">
        <f t="shared" si="21"/>
        <v>0</v>
      </c>
      <c r="AF56" s="244">
        <f>'Crisis Indicator Data'!AC53</f>
        <v>0</v>
      </c>
      <c r="AG56" s="244">
        <f>'Crisis Indicator Data'!AD53</f>
        <v>2</v>
      </c>
      <c r="AH56" s="244">
        <f t="shared" si="22"/>
        <v>2</v>
      </c>
      <c r="AI56" s="244">
        <f>'Crisis Indicator Data'!AE53</f>
        <v>0</v>
      </c>
      <c r="AJ56" s="244">
        <f>'Crisis Indicator Data'!AF53</f>
        <v>0</v>
      </c>
      <c r="AK56" s="244">
        <f>'Crisis Indicator Data'!AG53</f>
        <v>1</v>
      </c>
      <c r="AL56" s="244">
        <f t="shared" si="23"/>
        <v>1</v>
      </c>
      <c r="AM56" s="237">
        <f t="shared" si="24"/>
        <v>1</v>
      </c>
      <c r="AN56" s="237">
        <f t="shared" si="25"/>
        <v>1</v>
      </c>
    </row>
    <row r="57" spans="1:40" ht="13.5" customHeight="1" x14ac:dyDescent="0.35">
      <c r="A57" s="148" t="str">
        <f>'Crisis Indicator Data'!A54</f>
        <v>Mixed migration flows in Morocco</v>
      </c>
      <c r="B57" s="149" t="str">
        <f>'Crisis Indicator Data'!B54</f>
        <v>International displacement</v>
      </c>
      <c r="C57" s="149" t="str">
        <f>'Crisis Indicator Data'!C54</f>
        <v>MAR002</v>
      </c>
      <c r="D57" s="149" t="str">
        <f>'Crisis Indicator Data'!D54</f>
        <v>Morocco</v>
      </c>
      <c r="E57" s="150" t="str">
        <f>'Crisis Indicator Data'!E54</f>
        <v>MAR</v>
      </c>
      <c r="F57" s="237">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3.2</v>
      </c>
      <c r="G57" s="237">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3.2</v>
      </c>
      <c r="H57" s="237">
        <f t="shared" si="13"/>
        <v>3.2</v>
      </c>
      <c r="I57" s="237">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2.5</v>
      </c>
      <c r="J57" s="237">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4</v>
      </c>
      <c r="K57" s="237">
        <f t="shared" si="14"/>
        <v>3.25</v>
      </c>
      <c r="L57" s="237">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3.3</v>
      </c>
      <c r="M57" s="237">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1.8</v>
      </c>
      <c r="N57" s="237">
        <f t="shared" si="15"/>
        <v>2.5499999999999998</v>
      </c>
      <c r="O57" s="237">
        <f t="shared" si="16"/>
        <v>3</v>
      </c>
      <c r="P57" s="237">
        <f>IF(B57="Regional crisis",VLOOKUP(C57,'Regional Crises'!$B$1:$R$69,12,FALSE),VLOOKUP(E57,'Country Indicator Data'!$B$4:$I$194,8,FALSE))</f>
        <v>3</v>
      </c>
      <c r="Q57" s="237">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3.1</v>
      </c>
      <c r="R57" s="237">
        <f t="shared" si="17"/>
        <v>3.05</v>
      </c>
      <c r="S57" s="237">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v>
      </c>
      <c r="T57" s="237">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2.6</v>
      </c>
      <c r="U57" s="237">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3.4</v>
      </c>
      <c r="V57" s="237">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3.2</v>
      </c>
      <c r="W57" s="237">
        <f t="shared" si="18"/>
        <v>3.1</v>
      </c>
      <c r="X57" s="237">
        <f t="shared" si="19"/>
        <v>3.1</v>
      </c>
      <c r="Y57" s="244">
        <f>IF('Core Indicators'!FC54="x","x",IF('Core Indicators'!FC54&gt;=5,5,IF('Core Indicators'!FC54&gt;=4,4,IF('Core Indicators'!FC54&gt;=3,3,IF('Core Indicators'!FC54&gt;=2,2,IF('Core Indicators'!FC54&gt;=1,1,0))))))</f>
        <v>1</v>
      </c>
      <c r="Z57" s="237">
        <f t="shared" si="20"/>
        <v>1</v>
      </c>
      <c r="AA57" s="244">
        <f>'Crisis Indicator Data'!Y54</f>
        <v>0</v>
      </c>
      <c r="AB57" s="244">
        <f>'Crisis Indicator Data'!Z54</f>
        <v>0</v>
      </c>
      <c r="AC57" s="244">
        <f>'Crisis Indicator Data'!AA54</f>
        <v>1</v>
      </c>
      <c r="AD57" s="244">
        <f>'Crisis Indicator Data'!AB54</f>
        <v>0</v>
      </c>
      <c r="AE57" s="244">
        <f t="shared" si="21"/>
        <v>1</v>
      </c>
      <c r="AF57" s="244">
        <f>'Crisis Indicator Data'!AC54</f>
        <v>0</v>
      </c>
      <c r="AG57" s="244">
        <f>'Crisis Indicator Data'!AD54</f>
        <v>1</v>
      </c>
      <c r="AH57" s="244">
        <f t="shared" si="22"/>
        <v>1</v>
      </c>
      <c r="AI57" s="244">
        <f>'Crisis Indicator Data'!AE54</f>
        <v>0</v>
      </c>
      <c r="AJ57" s="244">
        <f>'Crisis Indicator Data'!AF54</f>
        <v>1</v>
      </c>
      <c r="AK57" s="244">
        <f>'Crisis Indicator Data'!AG54</f>
        <v>0</v>
      </c>
      <c r="AL57" s="244">
        <f t="shared" si="23"/>
        <v>1</v>
      </c>
      <c r="AM57" s="237">
        <f t="shared" si="24"/>
        <v>1</v>
      </c>
      <c r="AN57" s="237">
        <f t="shared" si="25"/>
        <v>1</v>
      </c>
    </row>
    <row r="58" spans="1:40" ht="13.5" customHeight="1" x14ac:dyDescent="0.35">
      <c r="A58" s="148" t="str">
        <f>'Crisis Indicator Data'!A55</f>
        <v>Drought in Madagascar</v>
      </c>
      <c r="B58" s="149" t="str">
        <f>'Crisis Indicator Data'!B55</f>
        <v>Drought</v>
      </c>
      <c r="C58" s="149" t="str">
        <f>'Crisis Indicator Data'!C55</f>
        <v>MDG002</v>
      </c>
      <c r="D58" s="149" t="str">
        <f>'Crisis Indicator Data'!D55</f>
        <v>Madagascar</v>
      </c>
      <c r="E58" s="150" t="str">
        <f>'Crisis Indicator Data'!E55</f>
        <v>MDG</v>
      </c>
      <c r="F58" s="237">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2.9</v>
      </c>
      <c r="G58" s="237">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2.2999999999999998</v>
      </c>
      <c r="H58" s="237">
        <f t="shared" si="13"/>
        <v>2.5999999999999996</v>
      </c>
      <c r="I58" s="237">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3.1</v>
      </c>
      <c r="J58" s="237">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v>
      </c>
      <c r="K58" s="237">
        <f t="shared" si="14"/>
        <v>1.55</v>
      </c>
      <c r="L58" s="237" t="str">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x</v>
      </c>
      <c r="M58" s="237">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2.2000000000000002</v>
      </c>
      <c r="N58" s="237">
        <f t="shared" si="15"/>
        <v>2.2000000000000002</v>
      </c>
      <c r="O58" s="237">
        <f t="shared" si="16"/>
        <v>2.1166666666666667</v>
      </c>
      <c r="P58" s="237">
        <f>IF(B58="Regional crisis",VLOOKUP(C58,'Regional Crises'!$B$1:$R$69,12,FALSE),VLOOKUP(E58,'Country Indicator Data'!$B$4:$I$194,8,FALSE))</f>
        <v>0</v>
      </c>
      <c r="Q58" s="237">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3.3</v>
      </c>
      <c r="R58" s="237">
        <f t="shared" si="17"/>
        <v>1.65</v>
      </c>
      <c r="S58" s="237">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3.8</v>
      </c>
      <c r="T58" s="237">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3.5</v>
      </c>
      <c r="U58" s="237">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2.9</v>
      </c>
      <c r="V58" s="237">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2</v>
      </c>
      <c r="W58" s="237">
        <f t="shared" si="18"/>
        <v>3.1</v>
      </c>
      <c r="X58" s="237">
        <f t="shared" si="19"/>
        <v>2.2999999999999998</v>
      </c>
      <c r="Y58" s="244">
        <f>IF('Core Indicators'!FC55="x","x",IF('Core Indicators'!FC55&gt;=5,5,IF('Core Indicators'!FC55&gt;=4,4,IF('Core Indicators'!FC55&gt;=3,3,IF('Core Indicators'!FC55&gt;=2,2,IF('Core Indicators'!FC55&gt;=1,1,0))))))</f>
        <v>1</v>
      </c>
      <c r="Z58" s="237">
        <f t="shared" si="20"/>
        <v>1</v>
      </c>
      <c r="AA58" s="244">
        <f>'Crisis Indicator Data'!Y55</f>
        <v>0</v>
      </c>
      <c r="AB58" s="244">
        <f>'Crisis Indicator Data'!Z55</f>
        <v>0</v>
      </c>
      <c r="AC58" s="244">
        <f>'Crisis Indicator Data'!AA55</f>
        <v>0</v>
      </c>
      <c r="AD58" s="244">
        <f>'Crisis Indicator Data'!AB55</f>
        <v>0</v>
      </c>
      <c r="AE58" s="244">
        <f t="shared" si="21"/>
        <v>0</v>
      </c>
      <c r="AF58" s="244">
        <f>'Crisis Indicator Data'!AC55</f>
        <v>0</v>
      </c>
      <c r="AG58" s="244">
        <f>'Crisis Indicator Data'!AD55</f>
        <v>2</v>
      </c>
      <c r="AH58" s="244">
        <f t="shared" si="22"/>
        <v>2</v>
      </c>
      <c r="AI58" s="244">
        <f>'Crisis Indicator Data'!AE55</f>
        <v>0</v>
      </c>
      <c r="AJ58" s="244">
        <f>'Crisis Indicator Data'!AF55</f>
        <v>0</v>
      </c>
      <c r="AK58" s="244">
        <f>'Crisis Indicator Data'!AG55</f>
        <v>0</v>
      </c>
      <c r="AL58" s="244">
        <f t="shared" si="23"/>
        <v>0</v>
      </c>
      <c r="AM58" s="237">
        <f t="shared" si="24"/>
        <v>1</v>
      </c>
      <c r="AN58" s="237">
        <f t="shared" si="25"/>
        <v>1</v>
      </c>
    </row>
    <row r="59" spans="1:40" ht="13.5" customHeight="1" x14ac:dyDescent="0.35">
      <c r="A59" s="148" t="str">
        <f>'Crisis Indicator Data'!A56</f>
        <v>Multiple crisis in Mexico</v>
      </c>
      <c r="B59" s="149" t="str">
        <f>'Crisis Indicator Data'!B56</f>
        <v>Multiple crises country</v>
      </c>
      <c r="C59" s="149" t="str">
        <f>'Crisis Indicator Data'!C56</f>
        <v>MEX001</v>
      </c>
      <c r="D59" s="149" t="str">
        <f>'Crisis Indicator Data'!D56</f>
        <v>Mexico</v>
      </c>
      <c r="E59" s="150" t="str">
        <f>'Crisis Indicator Data'!E56</f>
        <v>MEX</v>
      </c>
      <c r="F59" s="237">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1.4</v>
      </c>
      <c r="G59" s="237">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2</v>
      </c>
      <c r="H59" s="237">
        <f t="shared" si="13"/>
        <v>1.7</v>
      </c>
      <c r="I59" s="237">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1.7</v>
      </c>
      <c r="J59" s="237">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1.1000000000000001</v>
      </c>
      <c r="K59" s="237">
        <f t="shared" si="14"/>
        <v>1.4</v>
      </c>
      <c r="L59" s="237">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2.2000000000000002</v>
      </c>
      <c r="M59" s="237">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2.6</v>
      </c>
      <c r="N59" s="237">
        <f t="shared" si="15"/>
        <v>2.4000000000000004</v>
      </c>
      <c r="O59" s="237">
        <f t="shared" si="16"/>
        <v>1.8333333333333333</v>
      </c>
      <c r="P59" s="237">
        <f>IF(B59="Regional crisis",VLOOKUP(C59,'Regional Crises'!$B$1:$R$69,12,FALSE),VLOOKUP(E59,'Country Indicator Data'!$B$4:$I$194,8,FALSE))</f>
        <v>5</v>
      </c>
      <c r="Q59" s="237">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5</v>
      </c>
      <c r="R59" s="237">
        <f t="shared" si="17"/>
        <v>5</v>
      </c>
      <c r="S59" s="237">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3.6</v>
      </c>
      <c r="T59" s="237">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3.2</v>
      </c>
      <c r="U59" s="237">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2.5</v>
      </c>
      <c r="V59" s="237">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1.9</v>
      </c>
      <c r="W59" s="237">
        <f t="shared" si="18"/>
        <v>2.8</v>
      </c>
      <c r="X59" s="237">
        <f t="shared" si="19"/>
        <v>3.2</v>
      </c>
      <c r="Y59" s="244">
        <f>IF('Core Indicators'!FC56="x","x",IF('Core Indicators'!FC56&gt;=5,5,IF('Core Indicators'!FC56&gt;=4,4,IF('Core Indicators'!FC56&gt;=3,3,IF('Core Indicators'!FC56&gt;=2,2,IF('Core Indicators'!FC56&gt;=1,1,0))))))</f>
        <v>5</v>
      </c>
      <c r="Z59" s="237">
        <f t="shared" si="20"/>
        <v>5</v>
      </c>
      <c r="AA59" s="244" t="str">
        <f>'Crisis Indicator Data'!Y56</f>
        <v>x</v>
      </c>
      <c r="AB59" s="244">
        <f>'Crisis Indicator Data'!Z56</f>
        <v>1</v>
      </c>
      <c r="AC59" s="244">
        <f>'Crisis Indicator Data'!AA56</f>
        <v>1</v>
      </c>
      <c r="AD59" s="244">
        <f>'Crisis Indicator Data'!AB56</f>
        <v>0</v>
      </c>
      <c r="AE59" s="244">
        <f t="shared" si="21"/>
        <v>2</v>
      </c>
      <c r="AF59" s="244">
        <f>'Crisis Indicator Data'!AC56</f>
        <v>0</v>
      </c>
      <c r="AG59" s="244">
        <f>'Crisis Indicator Data'!AD56</f>
        <v>1</v>
      </c>
      <c r="AH59" s="244">
        <f t="shared" si="22"/>
        <v>1</v>
      </c>
      <c r="AI59" s="244">
        <f>'Crisis Indicator Data'!AE56</f>
        <v>1</v>
      </c>
      <c r="AJ59" s="244" t="str">
        <f>'Crisis Indicator Data'!AF56</f>
        <v>x</v>
      </c>
      <c r="AK59" s="244" t="str">
        <f>'Crisis Indicator Data'!AG56</f>
        <v>x</v>
      </c>
      <c r="AL59" s="244">
        <f t="shared" si="23"/>
        <v>1</v>
      </c>
      <c r="AM59" s="237">
        <f t="shared" si="24"/>
        <v>1</v>
      </c>
      <c r="AN59" s="237">
        <f t="shared" si="25"/>
        <v>3</v>
      </c>
    </row>
    <row r="60" spans="1:40" ht="13.5" customHeight="1" x14ac:dyDescent="0.35">
      <c r="A60" s="148" t="str">
        <f>'Crisis Indicator Data'!A57</f>
        <v>Criminal Violence in Mexico</v>
      </c>
      <c r="B60" s="149" t="str">
        <f>'Crisis Indicator Data'!B57</f>
        <v>Other type of violence</v>
      </c>
      <c r="C60" s="149" t="str">
        <f>'Crisis Indicator Data'!C57</f>
        <v>MEX002</v>
      </c>
      <c r="D60" s="149" t="str">
        <f>'Crisis Indicator Data'!D57</f>
        <v>Mexico</v>
      </c>
      <c r="E60" s="150" t="str">
        <f>'Crisis Indicator Data'!E57</f>
        <v>MEX</v>
      </c>
      <c r="F60" s="237">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1.4</v>
      </c>
      <c r="G60" s="237">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2</v>
      </c>
      <c r="H60" s="237">
        <f t="shared" si="13"/>
        <v>1.7</v>
      </c>
      <c r="I60" s="237">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1.7</v>
      </c>
      <c r="J60" s="237">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1.1000000000000001</v>
      </c>
      <c r="K60" s="237">
        <f t="shared" si="14"/>
        <v>1.4</v>
      </c>
      <c r="L60" s="237">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2.2000000000000002</v>
      </c>
      <c r="M60" s="237">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2.6</v>
      </c>
      <c r="N60" s="237">
        <f t="shared" si="15"/>
        <v>2.4000000000000004</v>
      </c>
      <c r="O60" s="237">
        <f t="shared" si="16"/>
        <v>1.8333333333333333</v>
      </c>
      <c r="P60" s="237">
        <f>IF(B60="Regional crisis",VLOOKUP(C60,'Regional Crises'!$B$1:$R$69,12,FALSE),VLOOKUP(E60,'Country Indicator Data'!$B$4:$I$194,8,FALSE))</f>
        <v>5</v>
      </c>
      <c r="Q60" s="237">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5</v>
      </c>
      <c r="R60" s="237">
        <f t="shared" si="17"/>
        <v>5</v>
      </c>
      <c r="S60" s="237">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3.6</v>
      </c>
      <c r="T60" s="237">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3.2</v>
      </c>
      <c r="U60" s="237">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2.5</v>
      </c>
      <c r="V60" s="237">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1.9</v>
      </c>
      <c r="W60" s="237">
        <f t="shared" si="18"/>
        <v>2.8</v>
      </c>
      <c r="X60" s="237">
        <f t="shared" si="19"/>
        <v>3.2</v>
      </c>
      <c r="Y60" s="244">
        <f>IF('Core Indicators'!FC57="x","x",IF('Core Indicators'!FC57&gt;=5,5,IF('Core Indicators'!FC57&gt;=4,4,IF('Core Indicators'!FC57&gt;=3,3,IF('Core Indicators'!FC57&gt;=2,2,IF('Core Indicators'!FC57&gt;=1,1,0))))))</f>
        <v>4</v>
      </c>
      <c r="Z60" s="237">
        <f t="shared" si="20"/>
        <v>4</v>
      </c>
      <c r="AA60" s="244" t="str">
        <f>'Crisis Indicator Data'!Y57</f>
        <v>x</v>
      </c>
      <c r="AB60" s="244">
        <f>'Crisis Indicator Data'!Z57</f>
        <v>1</v>
      </c>
      <c r="AC60" s="244">
        <f>'Crisis Indicator Data'!AA57</f>
        <v>1</v>
      </c>
      <c r="AD60" s="244">
        <f>'Crisis Indicator Data'!AB57</f>
        <v>0</v>
      </c>
      <c r="AE60" s="244">
        <f t="shared" si="21"/>
        <v>2</v>
      </c>
      <c r="AF60" s="244" t="str">
        <f>'Crisis Indicator Data'!AC57</f>
        <v>x</v>
      </c>
      <c r="AG60" s="244">
        <f>'Crisis Indicator Data'!AD57</f>
        <v>1</v>
      </c>
      <c r="AH60" s="244">
        <f t="shared" si="22"/>
        <v>1</v>
      </c>
      <c r="AI60" s="244" t="str">
        <f>'Crisis Indicator Data'!AE57</f>
        <v>x</v>
      </c>
      <c r="AJ60" s="244" t="str">
        <f>'Crisis Indicator Data'!AF57</f>
        <v>x</v>
      </c>
      <c r="AK60" s="244" t="str">
        <f>'Crisis Indicator Data'!AG57</f>
        <v>x</v>
      </c>
      <c r="AL60" s="244">
        <f t="shared" si="23"/>
        <v>0</v>
      </c>
      <c r="AM60" s="237">
        <f t="shared" si="24"/>
        <v>1</v>
      </c>
      <c r="AN60" s="237">
        <f t="shared" si="25"/>
        <v>2.5</v>
      </c>
    </row>
    <row r="61" spans="1:40" ht="13.5" customHeight="1" x14ac:dyDescent="0.35">
      <c r="A61" s="148" t="str">
        <f>'Crisis Indicator Data'!A58</f>
        <v>Mixed Migration in Mexico</v>
      </c>
      <c r="B61" s="149" t="str">
        <f>'Crisis Indicator Data'!B58</f>
        <v>International displacement</v>
      </c>
      <c r="C61" s="149" t="str">
        <f>'Crisis Indicator Data'!C58</f>
        <v>MEX003</v>
      </c>
      <c r="D61" s="149" t="str">
        <f>'Crisis Indicator Data'!D58</f>
        <v>Mexico</v>
      </c>
      <c r="E61" s="150" t="str">
        <f>'Crisis Indicator Data'!E58</f>
        <v>MEX</v>
      </c>
      <c r="F61" s="237">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1.4</v>
      </c>
      <c r="G61" s="237">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2</v>
      </c>
      <c r="H61" s="237">
        <f t="shared" si="13"/>
        <v>1.7</v>
      </c>
      <c r="I61" s="237">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1.7</v>
      </c>
      <c r="J61" s="237">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1.1000000000000001</v>
      </c>
      <c r="K61" s="237">
        <f t="shared" si="14"/>
        <v>1.4</v>
      </c>
      <c r="L61" s="237">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2.2000000000000002</v>
      </c>
      <c r="M61" s="237">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2.6</v>
      </c>
      <c r="N61" s="237">
        <f t="shared" si="15"/>
        <v>2.4000000000000004</v>
      </c>
      <c r="O61" s="237">
        <f t="shared" si="16"/>
        <v>1.8333333333333333</v>
      </c>
      <c r="P61" s="237">
        <f>IF(B61="Regional crisis",VLOOKUP(C61,'Regional Crises'!$B$1:$R$69,12,FALSE),VLOOKUP(E61,'Country Indicator Data'!$B$4:$I$194,8,FALSE))</f>
        <v>5</v>
      </c>
      <c r="Q61" s="237">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5</v>
      </c>
      <c r="R61" s="237">
        <f t="shared" si="17"/>
        <v>5</v>
      </c>
      <c r="S61" s="237">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3.6</v>
      </c>
      <c r="T61" s="237">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3.2</v>
      </c>
      <c r="U61" s="237">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2.5</v>
      </c>
      <c r="V61" s="237">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1.9</v>
      </c>
      <c r="W61" s="237">
        <f t="shared" si="18"/>
        <v>2.8</v>
      </c>
      <c r="X61" s="237">
        <f t="shared" si="19"/>
        <v>3.2</v>
      </c>
      <c r="Y61" s="244">
        <f>IF('Core Indicators'!FC58="x","x",IF('Core Indicators'!FC58&gt;=5,5,IF('Core Indicators'!FC58&gt;=4,4,IF('Core Indicators'!FC58&gt;=3,3,IF('Core Indicators'!FC58&gt;=2,2,IF('Core Indicators'!FC58&gt;=1,1,0))))))</f>
        <v>3</v>
      </c>
      <c r="Z61" s="237">
        <f t="shared" si="20"/>
        <v>3</v>
      </c>
      <c r="AA61" s="244" t="str">
        <f>'Crisis Indicator Data'!Y58</f>
        <v>x</v>
      </c>
      <c r="AB61" s="244">
        <f>'Crisis Indicator Data'!Z58</f>
        <v>1</v>
      </c>
      <c r="AC61" s="244">
        <f>'Crisis Indicator Data'!AA58</f>
        <v>1</v>
      </c>
      <c r="AD61" s="244">
        <f>'Crisis Indicator Data'!AB58</f>
        <v>0</v>
      </c>
      <c r="AE61" s="244">
        <f t="shared" si="21"/>
        <v>2</v>
      </c>
      <c r="AF61" s="244">
        <f>'Crisis Indicator Data'!AC58</f>
        <v>1</v>
      </c>
      <c r="AG61" s="244">
        <f>'Crisis Indicator Data'!AD58</f>
        <v>1</v>
      </c>
      <c r="AH61" s="244">
        <f t="shared" si="22"/>
        <v>2</v>
      </c>
      <c r="AI61" s="244">
        <f>'Crisis Indicator Data'!AE58</f>
        <v>1</v>
      </c>
      <c r="AJ61" s="244" t="str">
        <f>'Crisis Indicator Data'!AF58</f>
        <v>x</v>
      </c>
      <c r="AK61" s="244" t="str">
        <f>'Crisis Indicator Data'!AG58</f>
        <v>x</v>
      </c>
      <c r="AL61" s="244">
        <f t="shared" si="23"/>
        <v>1</v>
      </c>
      <c r="AM61" s="237">
        <f t="shared" si="24"/>
        <v>2</v>
      </c>
      <c r="AN61" s="237">
        <f t="shared" si="25"/>
        <v>2.5</v>
      </c>
    </row>
    <row r="62" spans="1:40" ht="13.5" customHeight="1" x14ac:dyDescent="0.35">
      <c r="A62" s="148" t="str">
        <f>'Crisis Indicator Data'!A59</f>
        <v>Complex crisis in Mali</v>
      </c>
      <c r="B62" s="149" t="str">
        <f>'Crisis Indicator Data'!B59</f>
        <v>Complex crisis</v>
      </c>
      <c r="C62" s="149" t="str">
        <f>'Crisis Indicator Data'!C59</f>
        <v>MLI001</v>
      </c>
      <c r="D62" s="149" t="str">
        <f>'Crisis Indicator Data'!D59</f>
        <v>Mali</v>
      </c>
      <c r="E62" s="150" t="str">
        <f>'Crisis Indicator Data'!E59</f>
        <v>MLI</v>
      </c>
      <c r="F62" s="237">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0.7</v>
      </c>
      <c r="G62" s="237">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2.1</v>
      </c>
      <c r="H62" s="237">
        <f t="shared" si="13"/>
        <v>1.4</v>
      </c>
      <c r="I62" s="237">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0.9</v>
      </c>
      <c r="J62" s="237">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v>
      </c>
      <c r="K62" s="237">
        <f t="shared" si="14"/>
        <v>0.45</v>
      </c>
      <c r="L62" s="237">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4.5</v>
      </c>
      <c r="M62" s="237">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1</v>
      </c>
      <c r="N62" s="237">
        <f t="shared" si="15"/>
        <v>2.75</v>
      </c>
      <c r="O62" s="237">
        <f t="shared" si="16"/>
        <v>1.5333333333333332</v>
      </c>
      <c r="P62" s="237">
        <f>IF(B62="Regional crisis",VLOOKUP(C62,'Regional Crises'!$B$1:$R$69,12,FALSE),VLOOKUP(E62,'Country Indicator Data'!$B$4:$I$194,8,FALSE))</f>
        <v>5</v>
      </c>
      <c r="Q62" s="237">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4.3</v>
      </c>
      <c r="R62" s="237">
        <f t="shared" si="17"/>
        <v>4.6500000000000004</v>
      </c>
      <c r="S62" s="237">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3.6</v>
      </c>
      <c r="T62" s="237">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3.3</v>
      </c>
      <c r="U62" s="237">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2.8</v>
      </c>
      <c r="V62" s="237">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3</v>
      </c>
      <c r="W62" s="237">
        <f t="shared" si="18"/>
        <v>3.2</v>
      </c>
      <c r="X62" s="237">
        <f t="shared" si="19"/>
        <v>3.1</v>
      </c>
      <c r="Y62" s="244">
        <f>IF('Core Indicators'!FC59="x","x",IF('Core Indicators'!FC59&gt;=5,5,IF('Core Indicators'!FC59&gt;=4,4,IF('Core Indicators'!FC59&gt;=3,3,IF('Core Indicators'!FC59&gt;=2,2,IF('Core Indicators'!FC59&gt;=1,1,0))))))</f>
        <v>5</v>
      </c>
      <c r="Z62" s="237">
        <f t="shared" si="20"/>
        <v>5</v>
      </c>
      <c r="AA62" s="244">
        <f>'Crisis Indicator Data'!Y59</f>
        <v>0</v>
      </c>
      <c r="AB62" s="244">
        <f>'Crisis Indicator Data'!Z59</f>
        <v>2</v>
      </c>
      <c r="AC62" s="244">
        <f>'Crisis Indicator Data'!AA59</f>
        <v>2</v>
      </c>
      <c r="AD62" s="244">
        <f>'Crisis Indicator Data'!AB59</f>
        <v>3</v>
      </c>
      <c r="AE62" s="244">
        <f t="shared" si="21"/>
        <v>3</v>
      </c>
      <c r="AF62" s="244">
        <f>'Crisis Indicator Data'!AC59</f>
        <v>2</v>
      </c>
      <c r="AG62" s="244">
        <f>'Crisis Indicator Data'!AD59</f>
        <v>2</v>
      </c>
      <c r="AH62" s="244">
        <f t="shared" si="22"/>
        <v>4</v>
      </c>
      <c r="AI62" s="244">
        <f>'Crisis Indicator Data'!AE59</f>
        <v>3</v>
      </c>
      <c r="AJ62" s="244">
        <f>'Crisis Indicator Data'!AF59</f>
        <v>1</v>
      </c>
      <c r="AK62" s="244">
        <f>'Crisis Indicator Data'!AG59</f>
        <v>3</v>
      </c>
      <c r="AL62" s="244">
        <f t="shared" si="23"/>
        <v>5</v>
      </c>
      <c r="AM62" s="237">
        <f t="shared" si="24"/>
        <v>4</v>
      </c>
      <c r="AN62" s="237">
        <f t="shared" si="25"/>
        <v>4.5</v>
      </c>
    </row>
    <row r="63" spans="1:40" ht="13.5" customHeight="1" x14ac:dyDescent="0.35">
      <c r="A63" s="148" t="str">
        <f>'Crisis Indicator Data'!A60</f>
        <v>Multiple crises in Myanmar</v>
      </c>
      <c r="B63" s="149" t="str">
        <f>'Crisis Indicator Data'!B60</f>
        <v>Multiple crises country</v>
      </c>
      <c r="C63" s="149" t="str">
        <f>'Crisis Indicator Data'!C60</f>
        <v>MMR001</v>
      </c>
      <c r="D63" s="149" t="str">
        <f>'Crisis Indicator Data'!D60</f>
        <v>Myanmar</v>
      </c>
      <c r="E63" s="150" t="str">
        <f>'Crisis Indicator Data'!E60</f>
        <v>MMR</v>
      </c>
      <c r="F63" s="237">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5</v>
      </c>
      <c r="G63" s="237">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3.4</v>
      </c>
      <c r="H63" s="237">
        <f t="shared" si="13"/>
        <v>4.2</v>
      </c>
      <c r="I63" s="237">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2.6</v>
      </c>
      <c r="J63" s="237">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3</v>
      </c>
      <c r="K63" s="237">
        <f t="shared" si="14"/>
        <v>2.8</v>
      </c>
      <c r="L63" s="237">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3.1</v>
      </c>
      <c r="M63" s="237">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0.7</v>
      </c>
      <c r="N63" s="237">
        <f t="shared" si="15"/>
        <v>1.9</v>
      </c>
      <c r="O63" s="237">
        <f t="shared" si="16"/>
        <v>2.9666666666666668</v>
      </c>
      <c r="P63" s="237">
        <f>IF(B63="Regional crisis",VLOOKUP(C63,'Regional Crises'!$B$1:$R$69,12,FALSE),VLOOKUP(E63,'Country Indicator Data'!$B$4:$I$194,8,FALSE))</f>
        <v>4</v>
      </c>
      <c r="Q63" s="237">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5</v>
      </c>
      <c r="R63" s="237">
        <f t="shared" si="17"/>
        <v>4.5</v>
      </c>
      <c r="S63" s="237">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3.6</v>
      </c>
      <c r="T63" s="237">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3.6</v>
      </c>
      <c r="U63" s="237">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3.6</v>
      </c>
      <c r="V63" s="237">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3.5</v>
      </c>
      <c r="W63" s="237">
        <f t="shared" si="18"/>
        <v>3.6</v>
      </c>
      <c r="X63" s="237">
        <f t="shared" si="19"/>
        <v>3.7</v>
      </c>
      <c r="Y63" s="244">
        <f>IF('Core Indicators'!FC60="x","x",IF('Core Indicators'!FC60&gt;=5,5,IF('Core Indicators'!FC60&gt;=4,4,IF('Core Indicators'!FC60&gt;=3,3,IF('Core Indicators'!FC60&gt;=2,2,IF('Core Indicators'!FC60&gt;=1,1,0))))))</f>
        <v>4</v>
      </c>
      <c r="Z63" s="237">
        <f t="shared" si="20"/>
        <v>4</v>
      </c>
      <c r="AA63" s="244">
        <f>'Crisis Indicator Data'!Y60</f>
        <v>2</v>
      </c>
      <c r="AB63" s="244">
        <f>'Crisis Indicator Data'!Z60</f>
        <v>3</v>
      </c>
      <c r="AC63" s="244">
        <f>'Crisis Indicator Data'!AA60</f>
        <v>2</v>
      </c>
      <c r="AD63" s="244">
        <f>'Crisis Indicator Data'!AB60</f>
        <v>0</v>
      </c>
      <c r="AE63" s="244">
        <f t="shared" si="21"/>
        <v>3</v>
      </c>
      <c r="AF63" s="244">
        <f>'Crisis Indicator Data'!AC60</f>
        <v>3</v>
      </c>
      <c r="AG63" s="244">
        <f>'Crisis Indicator Data'!AD60</f>
        <v>3</v>
      </c>
      <c r="AH63" s="244">
        <f t="shared" si="22"/>
        <v>5</v>
      </c>
      <c r="AI63" s="244">
        <f>'Crisis Indicator Data'!AE60</f>
        <v>2</v>
      </c>
      <c r="AJ63" s="244">
        <f>'Crisis Indicator Data'!AF60</f>
        <v>1</v>
      </c>
      <c r="AK63" s="244">
        <f>'Crisis Indicator Data'!AG60</f>
        <v>3</v>
      </c>
      <c r="AL63" s="244">
        <f t="shared" si="23"/>
        <v>4</v>
      </c>
      <c r="AM63" s="237">
        <f t="shared" si="24"/>
        <v>4</v>
      </c>
      <c r="AN63" s="237">
        <f t="shared" si="25"/>
        <v>4</v>
      </c>
    </row>
    <row r="64" spans="1:40" ht="13.5" customHeight="1" x14ac:dyDescent="0.35">
      <c r="A64" s="148" t="str">
        <f>'Crisis Indicator Data'!A61</f>
        <v>Rakhine Conflict</v>
      </c>
      <c r="B64" s="149" t="str">
        <f>'Crisis Indicator Data'!B61</f>
        <v>Conflict</v>
      </c>
      <c r="C64" s="149" t="str">
        <f>'Crisis Indicator Data'!C61</f>
        <v>MMR002</v>
      </c>
      <c r="D64" s="149" t="str">
        <f>'Crisis Indicator Data'!D61</f>
        <v>Myanmar</v>
      </c>
      <c r="E64" s="150" t="str">
        <f>'Crisis Indicator Data'!E61</f>
        <v>MMR</v>
      </c>
      <c r="F64" s="237">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5</v>
      </c>
      <c r="G64" s="237">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3.4</v>
      </c>
      <c r="H64" s="237">
        <f t="shared" si="13"/>
        <v>4.2</v>
      </c>
      <c r="I64" s="237">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2.6</v>
      </c>
      <c r="J64" s="237">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3</v>
      </c>
      <c r="K64" s="237">
        <f t="shared" si="14"/>
        <v>2.8</v>
      </c>
      <c r="L64" s="237">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3.1</v>
      </c>
      <c r="M64" s="237">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0.7</v>
      </c>
      <c r="N64" s="237">
        <f t="shared" si="15"/>
        <v>1.9</v>
      </c>
      <c r="O64" s="237">
        <f t="shared" si="16"/>
        <v>2.9666666666666668</v>
      </c>
      <c r="P64" s="237">
        <f>IF(B64="Regional crisis",VLOOKUP(C64,'Regional Crises'!$B$1:$R$69,12,FALSE),VLOOKUP(E64,'Country Indicator Data'!$B$4:$I$194,8,FALSE))</f>
        <v>4</v>
      </c>
      <c r="Q64" s="237">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5</v>
      </c>
      <c r="R64" s="237">
        <f t="shared" si="17"/>
        <v>4.5</v>
      </c>
      <c r="S64" s="237">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3.6</v>
      </c>
      <c r="T64" s="237">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3.6</v>
      </c>
      <c r="U64" s="237">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3.6</v>
      </c>
      <c r="V64" s="237">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3.5</v>
      </c>
      <c r="W64" s="237">
        <f t="shared" si="18"/>
        <v>3.6</v>
      </c>
      <c r="X64" s="237">
        <f t="shared" si="19"/>
        <v>3.7</v>
      </c>
      <c r="Y64" s="244">
        <f>IF('Core Indicators'!FC61="x","x",IF('Core Indicators'!FC61&gt;=5,5,IF('Core Indicators'!FC61&gt;=4,4,IF('Core Indicators'!FC61&gt;=3,3,IF('Core Indicators'!FC61&gt;=2,2,IF('Core Indicators'!FC61&gt;=1,1,0))))))</f>
        <v>4</v>
      </c>
      <c r="Z64" s="237">
        <f t="shared" si="20"/>
        <v>4</v>
      </c>
      <c r="AA64" s="244">
        <f>'Crisis Indicator Data'!Y61</f>
        <v>2</v>
      </c>
      <c r="AB64" s="244">
        <f>'Crisis Indicator Data'!Z61</f>
        <v>3</v>
      </c>
      <c r="AC64" s="244">
        <f>'Crisis Indicator Data'!AA61</f>
        <v>2</v>
      </c>
      <c r="AD64" s="244">
        <f>'Crisis Indicator Data'!AB61</f>
        <v>0</v>
      </c>
      <c r="AE64" s="244">
        <f t="shared" si="21"/>
        <v>3</v>
      </c>
      <c r="AF64" s="244">
        <f>'Crisis Indicator Data'!AC61</f>
        <v>3</v>
      </c>
      <c r="AG64" s="244">
        <f>'Crisis Indicator Data'!AD61</f>
        <v>3</v>
      </c>
      <c r="AH64" s="244">
        <f t="shared" si="22"/>
        <v>5</v>
      </c>
      <c r="AI64" s="244">
        <f>'Crisis Indicator Data'!AE61</f>
        <v>2</v>
      </c>
      <c r="AJ64" s="244">
        <f>'Crisis Indicator Data'!AF61</f>
        <v>1</v>
      </c>
      <c r="AK64" s="244">
        <f>'Crisis Indicator Data'!AG61</f>
        <v>3</v>
      </c>
      <c r="AL64" s="244">
        <f t="shared" si="23"/>
        <v>4</v>
      </c>
      <c r="AM64" s="237">
        <f t="shared" si="24"/>
        <v>4</v>
      </c>
      <c r="AN64" s="237">
        <f t="shared" si="25"/>
        <v>4</v>
      </c>
    </row>
    <row r="65" spans="1:40" ht="13.5" customHeight="1" x14ac:dyDescent="0.35">
      <c r="A65" s="148" t="str">
        <f>'Crisis Indicator Data'!A62</f>
        <v>Kachin and Shan Conflict</v>
      </c>
      <c r="B65" s="149" t="str">
        <f>'Crisis Indicator Data'!B62</f>
        <v>Conflict</v>
      </c>
      <c r="C65" s="149" t="str">
        <f>'Crisis Indicator Data'!C62</f>
        <v>MMR003</v>
      </c>
      <c r="D65" s="149" t="str">
        <f>'Crisis Indicator Data'!D62</f>
        <v>Myanmar</v>
      </c>
      <c r="E65" s="150" t="str">
        <f>'Crisis Indicator Data'!E62</f>
        <v>MMR</v>
      </c>
      <c r="F65" s="237">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5</v>
      </c>
      <c r="G65" s="237">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3.4</v>
      </c>
      <c r="H65" s="237">
        <f t="shared" si="13"/>
        <v>4.2</v>
      </c>
      <c r="I65" s="237">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2.6</v>
      </c>
      <c r="J65" s="237">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3</v>
      </c>
      <c r="K65" s="237">
        <f t="shared" si="14"/>
        <v>2.8</v>
      </c>
      <c r="L65" s="237">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3.1</v>
      </c>
      <c r="M65" s="237">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0.7</v>
      </c>
      <c r="N65" s="237">
        <f t="shared" si="15"/>
        <v>1.9</v>
      </c>
      <c r="O65" s="237">
        <f t="shared" si="16"/>
        <v>2.9666666666666668</v>
      </c>
      <c r="P65" s="237">
        <f>IF(B65="Regional crisis",VLOOKUP(C65,'Regional Crises'!$B$1:$R$69,12,FALSE),VLOOKUP(E65,'Country Indicator Data'!$B$4:$I$194,8,FALSE))</f>
        <v>4</v>
      </c>
      <c r="Q65" s="237">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5</v>
      </c>
      <c r="R65" s="237">
        <f t="shared" si="17"/>
        <v>4.5</v>
      </c>
      <c r="S65" s="237">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3.6</v>
      </c>
      <c r="T65" s="237">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3.6</v>
      </c>
      <c r="U65" s="237">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3.6</v>
      </c>
      <c r="V65" s="237">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3.5</v>
      </c>
      <c r="W65" s="237">
        <f t="shared" si="18"/>
        <v>3.6</v>
      </c>
      <c r="X65" s="237">
        <f t="shared" si="19"/>
        <v>3.7</v>
      </c>
      <c r="Y65" s="244">
        <f>IF('Core Indicators'!FC62="x","x",IF('Core Indicators'!FC62&gt;=5,5,IF('Core Indicators'!FC62&gt;=4,4,IF('Core Indicators'!FC62&gt;=3,3,IF('Core Indicators'!FC62&gt;=2,2,IF('Core Indicators'!FC62&gt;=1,1,0))))))</f>
        <v>3</v>
      </c>
      <c r="Z65" s="237">
        <f t="shared" si="20"/>
        <v>3</v>
      </c>
      <c r="AA65" s="244">
        <f>'Crisis Indicator Data'!Y62</f>
        <v>2</v>
      </c>
      <c r="AB65" s="244">
        <f>'Crisis Indicator Data'!Z62</f>
        <v>2</v>
      </c>
      <c r="AC65" s="244">
        <f>'Crisis Indicator Data'!AA62</f>
        <v>2</v>
      </c>
      <c r="AD65" s="244">
        <f>'Crisis Indicator Data'!AB62</f>
        <v>0</v>
      </c>
      <c r="AE65" s="244">
        <f t="shared" si="21"/>
        <v>3</v>
      </c>
      <c r="AF65" s="244">
        <f>'Crisis Indicator Data'!AC62</f>
        <v>2</v>
      </c>
      <c r="AG65" s="244">
        <f>'Crisis Indicator Data'!AD62</f>
        <v>3</v>
      </c>
      <c r="AH65" s="244">
        <f t="shared" si="22"/>
        <v>5</v>
      </c>
      <c r="AI65" s="244">
        <f>'Crisis Indicator Data'!AE62</f>
        <v>1</v>
      </c>
      <c r="AJ65" s="244">
        <f>'Crisis Indicator Data'!AF62</f>
        <v>1</v>
      </c>
      <c r="AK65" s="244">
        <f>'Crisis Indicator Data'!AG62</f>
        <v>2</v>
      </c>
      <c r="AL65" s="244">
        <f t="shared" si="23"/>
        <v>3</v>
      </c>
      <c r="AM65" s="237">
        <f t="shared" si="24"/>
        <v>4</v>
      </c>
      <c r="AN65" s="237">
        <f t="shared" si="25"/>
        <v>3.5</v>
      </c>
    </row>
    <row r="66" spans="1:40" ht="13.5" customHeight="1" x14ac:dyDescent="0.35">
      <c r="A66" s="148" t="str">
        <f>'Crisis Indicator Data'!A63</f>
        <v>Post-coup Violence in Myanmar</v>
      </c>
      <c r="B66" s="149" t="str">
        <f>'Crisis Indicator Data'!B63</f>
        <v>Conflict</v>
      </c>
      <c r="C66" s="149" t="str">
        <f>'Crisis Indicator Data'!C63</f>
        <v>MMR004</v>
      </c>
      <c r="D66" s="149" t="str">
        <f>'Crisis Indicator Data'!D63</f>
        <v>Myanmar</v>
      </c>
      <c r="E66" s="150" t="str">
        <f>'Crisis Indicator Data'!E63</f>
        <v>MMR</v>
      </c>
      <c r="F66" s="237">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5</v>
      </c>
      <c r="G66" s="237">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3.4</v>
      </c>
      <c r="H66" s="237">
        <f t="shared" si="13"/>
        <v>4.2</v>
      </c>
      <c r="I66" s="237">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2.6</v>
      </c>
      <c r="J66" s="237">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3</v>
      </c>
      <c r="K66" s="237">
        <f t="shared" si="14"/>
        <v>2.8</v>
      </c>
      <c r="L66" s="237">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3.1</v>
      </c>
      <c r="M66" s="237">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0.7</v>
      </c>
      <c r="N66" s="237">
        <f t="shared" si="15"/>
        <v>1.9</v>
      </c>
      <c r="O66" s="237">
        <f t="shared" si="16"/>
        <v>2.9666666666666668</v>
      </c>
      <c r="P66" s="237">
        <f>IF(B66="Regional crisis",VLOOKUP(C66,'Regional Crises'!$B$1:$R$69,12,FALSE),VLOOKUP(E66,'Country Indicator Data'!$B$4:$I$194,8,FALSE))</f>
        <v>4</v>
      </c>
      <c r="Q66" s="237">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5</v>
      </c>
      <c r="R66" s="237">
        <f t="shared" si="17"/>
        <v>4.5</v>
      </c>
      <c r="S66" s="237">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3.6</v>
      </c>
      <c r="T66" s="237">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3.6</v>
      </c>
      <c r="U66" s="237">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3.6</v>
      </c>
      <c r="V66" s="237">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3.5</v>
      </c>
      <c r="W66" s="237">
        <f t="shared" si="18"/>
        <v>3.6</v>
      </c>
      <c r="X66" s="237">
        <f t="shared" si="19"/>
        <v>3.7</v>
      </c>
      <c r="Y66" s="244">
        <f>IF('Core Indicators'!FC63="x","x",IF('Core Indicators'!FC63&gt;=5,5,IF('Core Indicators'!FC63&gt;=4,4,IF('Core Indicators'!FC63&gt;=3,3,IF('Core Indicators'!FC63&gt;=2,2,IF('Core Indicators'!FC63&gt;=1,1,0))))))</f>
        <v>3</v>
      </c>
      <c r="Z66" s="237">
        <f t="shared" si="20"/>
        <v>3</v>
      </c>
      <c r="AA66" s="244">
        <f>'Crisis Indicator Data'!Y63</f>
        <v>0</v>
      </c>
      <c r="AB66" s="244">
        <f>'Crisis Indicator Data'!Z63</f>
        <v>0</v>
      </c>
      <c r="AC66" s="244">
        <f>'Crisis Indicator Data'!AA63</f>
        <v>2</v>
      </c>
      <c r="AD66" s="244">
        <f>'Crisis Indicator Data'!AB63</f>
        <v>1</v>
      </c>
      <c r="AE66" s="244">
        <f t="shared" si="21"/>
        <v>2</v>
      </c>
      <c r="AF66" s="244">
        <f>'Crisis Indicator Data'!AC63</f>
        <v>0</v>
      </c>
      <c r="AG66" s="244">
        <f>'Crisis Indicator Data'!AD63</f>
        <v>3</v>
      </c>
      <c r="AH66" s="244">
        <f t="shared" si="22"/>
        <v>3</v>
      </c>
      <c r="AI66" s="244">
        <f>'Crisis Indicator Data'!AE63</f>
        <v>2</v>
      </c>
      <c r="AJ66" s="244">
        <f>'Crisis Indicator Data'!AF63</f>
        <v>1</v>
      </c>
      <c r="AK66" s="244">
        <f>'Crisis Indicator Data'!AG63</f>
        <v>0</v>
      </c>
      <c r="AL66" s="244">
        <f t="shared" si="23"/>
        <v>3</v>
      </c>
      <c r="AM66" s="237">
        <f t="shared" si="24"/>
        <v>3</v>
      </c>
      <c r="AN66" s="237">
        <f t="shared" si="25"/>
        <v>3</v>
      </c>
    </row>
    <row r="67" spans="1:40" ht="13.5" customHeight="1" x14ac:dyDescent="0.35">
      <c r="A67" s="148" t="str">
        <f>'Crisis Indicator Data'!A64</f>
        <v>Complex crisis in Mozambique</v>
      </c>
      <c r="B67" s="149" t="str">
        <f>'Crisis Indicator Data'!B64</f>
        <v>Complex crisis</v>
      </c>
      <c r="C67" s="149" t="str">
        <f>'Crisis Indicator Data'!C64</f>
        <v>MOZ001</v>
      </c>
      <c r="D67" s="149" t="str">
        <f>'Crisis Indicator Data'!D64</f>
        <v>Mozambique</v>
      </c>
      <c r="E67" s="150" t="str">
        <f>'Crisis Indicator Data'!E64</f>
        <v>MOZ</v>
      </c>
      <c r="F67" s="237">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2.5</v>
      </c>
      <c r="G67" s="237">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2.8</v>
      </c>
      <c r="H67" s="237">
        <f t="shared" si="13"/>
        <v>2.65</v>
      </c>
      <c r="I67" s="237">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4.5</v>
      </c>
      <c r="J67" s="237">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1.7</v>
      </c>
      <c r="K67" s="237">
        <f t="shared" si="14"/>
        <v>3.1</v>
      </c>
      <c r="L67" s="237">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3.8</v>
      </c>
      <c r="M67" s="237">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3.6</v>
      </c>
      <c r="N67" s="237">
        <f t="shared" si="15"/>
        <v>3.7</v>
      </c>
      <c r="O67" s="237">
        <f t="shared" si="16"/>
        <v>3.15</v>
      </c>
      <c r="P67" s="237">
        <f>IF(B67="Regional crisis",VLOOKUP(C67,'Regional Crises'!$B$1:$R$69,12,FALSE),VLOOKUP(E67,'Country Indicator Data'!$B$4:$I$194,8,FALSE))</f>
        <v>4</v>
      </c>
      <c r="Q67" s="237">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4.0999999999999996</v>
      </c>
      <c r="R67" s="237">
        <f t="shared" si="17"/>
        <v>4.05</v>
      </c>
      <c r="S67" s="237">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3.7</v>
      </c>
      <c r="T67" s="237">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3.5</v>
      </c>
      <c r="U67" s="237">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3.5</v>
      </c>
      <c r="V67" s="237">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2.8</v>
      </c>
      <c r="W67" s="237">
        <f t="shared" si="18"/>
        <v>3.4</v>
      </c>
      <c r="X67" s="237">
        <f t="shared" si="19"/>
        <v>3.5</v>
      </c>
      <c r="Y67" s="244">
        <f>IF('Core Indicators'!FC64="x","x",IF('Core Indicators'!FC64&gt;=5,5,IF('Core Indicators'!FC64&gt;=4,4,IF('Core Indicators'!FC64&gt;=3,3,IF('Core Indicators'!FC64&gt;=2,2,IF('Core Indicators'!FC64&gt;=1,1,0))))))</f>
        <v>3</v>
      </c>
      <c r="Z67" s="237">
        <f t="shared" si="20"/>
        <v>3</v>
      </c>
      <c r="AA67" s="244">
        <f>'Crisis Indicator Data'!Y64</f>
        <v>1</v>
      </c>
      <c r="AB67" s="244">
        <f>'Crisis Indicator Data'!Z64</f>
        <v>2</v>
      </c>
      <c r="AC67" s="244">
        <f>'Crisis Indicator Data'!AA64</f>
        <v>2</v>
      </c>
      <c r="AD67" s="244">
        <f>'Crisis Indicator Data'!AB64</f>
        <v>0</v>
      </c>
      <c r="AE67" s="244">
        <f t="shared" si="21"/>
        <v>2</v>
      </c>
      <c r="AF67" s="244">
        <f>'Crisis Indicator Data'!AC64</f>
        <v>1</v>
      </c>
      <c r="AG67" s="244">
        <f>'Crisis Indicator Data'!AD64</f>
        <v>2</v>
      </c>
      <c r="AH67" s="244">
        <f t="shared" si="22"/>
        <v>3</v>
      </c>
      <c r="AI67" s="244">
        <f>'Crisis Indicator Data'!AE64</f>
        <v>3</v>
      </c>
      <c r="AJ67" s="244">
        <f>'Crisis Indicator Data'!AF64</f>
        <v>1</v>
      </c>
      <c r="AK67" s="244">
        <f>'Crisis Indicator Data'!AG64</f>
        <v>1</v>
      </c>
      <c r="AL67" s="244">
        <f t="shared" si="23"/>
        <v>4</v>
      </c>
      <c r="AM67" s="237">
        <f t="shared" si="24"/>
        <v>3</v>
      </c>
      <c r="AN67" s="237">
        <f t="shared" si="25"/>
        <v>3</v>
      </c>
    </row>
    <row r="68" spans="1:40" ht="13.5" customHeight="1" x14ac:dyDescent="0.35">
      <c r="A68" s="148" t="str">
        <f>'Crisis Indicator Data'!A65</f>
        <v>Cabo Delgado Islamist Insurgency</v>
      </c>
      <c r="B68" s="149" t="str">
        <f>'Crisis Indicator Data'!B65</f>
        <v>Other type of violence</v>
      </c>
      <c r="C68" s="149" t="str">
        <f>'Crisis Indicator Data'!C65</f>
        <v>MOZ004</v>
      </c>
      <c r="D68" s="149" t="str">
        <f>'Crisis Indicator Data'!D65</f>
        <v>Mozambique</v>
      </c>
      <c r="E68" s="150" t="str">
        <f>'Crisis Indicator Data'!E65</f>
        <v>MOZ</v>
      </c>
      <c r="F68" s="237">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2.5</v>
      </c>
      <c r="G68" s="237">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2.8</v>
      </c>
      <c r="H68" s="237">
        <f t="shared" si="13"/>
        <v>2.65</v>
      </c>
      <c r="I68" s="237">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4.5</v>
      </c>
      <c r="J68" s="237">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1.7</v>
      </c>
      <c r="K68" s="237">
        <f t="shared" si="14"/>
        <v>3.1</v>
      </c>
      <c r="L68" s="237">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3.8</v>
      </c>
      <c r="M68" s="237">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3.6</v>
      </c>
      <c r="N68" s="237">
        <f t="shared" si="15"/>
        <v>3.7</v>
      </c>
      <c r="O68" s="237">
        <f t="shared" si="16"/>
        <v>3.15</v>
      </c>
      <c r="P68" s="237">
        <f>IF(B68="Regional crisis",VLOOKUP(C68,'Regional Crises'!$B$1:$R$69,12,FALSE),VLOOKUP(E68,'Country Indicator Data'!$B$4:$I$194,8,FALSE))</f>
        <v>4</v>
      </c>
      <c r="Q68" s="237">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4.0999999999999996</v>
      </c>
      <c r="R68" s="237">
        <f t="shared" si="17"/>
        <v>4.05</v>
      </c>
      <c r="S68" s="237">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3.7</v>
      </c>
      <c r="T68" s="237">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3.5</v>
      </c>
      <c r="U68" s="237">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3.5</v>
      </c>
      <c r="V68" s="237">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2.8</v>
      </c>
      <c r="W68" s="237">
        <f t="shared" si="18"/>
        <v>3.4</v>
      </c>
      <c r="X68" s="237">
        <f t="shared" si="19"/>
        <v>3.5</v>
      </c>
      <c r="Y68" s="244">
        <f>IF('Core Indicators'!FC65="x","x",IF('Core Indicators'!FC65&gt;=5,5,IF('Core Indicators'!FC65&gt;=4,4,IF('Core Indicators'!FC65&gt;=3,3,IF('Core Indicators'!FC65&gt;=2,2,IF('Core Indicators'!FC65&gt;=1,1,0))))))</f>
        <v>5</v>
      </c>
      <c r="Z68" s="237">
        <f t="shared" si="20"/>
        <v>5</v>
      </c>
      <c r="AA68" s="244">
        <f>'Crisis Indicator Data'!Y65</f>
        <v>0</v>
      </c>
      <c r="AB68" s="244">
        <f>'Crisis Indicator Data'!Z65</f>
        <v>1</v>
      </c>
      <c r="AC68" s="244">
        <f>'Crisis Indicator Data'!AA65</f>
        <v>0</v>
      </c>
      <c r="AD68" s="244">
        <f>'Crisis Indicator Data'!AB65</f>
        <v>0</v>
      </c>
      <c r="AE68" s="244">
        <f t="shared" si="21"/>
        <v>1</v>
      </c>
      <c r="AF68" s="244">
        <f>'Crisis Indicator Data'!AC65</f>
        <v>0</v>
      </c>
      <c r="AG68" s="244">
        <f>'Crisis Indicator Data'!AD65</f>
        <v>2</v>
      </c>
      <c r="AH68" s="244">
        <f t="shared" si="22"/>
        <v>2</v>
      </c>
      <c r="AI68" s="244">
        <f>'Crisis Indicator Data'!AE65</f>
        <v>1</v>
      </c>
      <c r="AJ68" s="244">
        <f>'Crisis Indicator Data'!AF65</f>
        <v>1</v>
      </c>
      <c r="AK68" s="244">
        <f>'Crisis Indicator Data'!AG65</f>
        <v>1</v>
      </c>
      <c r="AL68" s="244">
        <f t="shared" si="23"/>
        <v>3</v>
      </c>
      <c r="AM68" s="237">
        <f t="shared" si="24"/>
        <v>2</v>
      </c>
      <c r="AN68" s="237">
        <f t="shared" si="25"/>
        <v>3.5</v>
      </c>
    </row>
    <row r="69" spans="1:40" ht="13.5" customHeight="1" x14ac:dyDescent="0.35">
      <c r="A69" s="148" t="str">
        <f>'Crisis Indicator Data'!A66</f>
        <v>Food Security Crisis in Mozambique</v>
      </c>
      <c r="B69" s="149" t="str">
        <f>'Crisis Indicator Data'!B66</f>
        <v>Food Security</v>
      </c>
      <c r="C69" s="149" t="str">
        <f>'Crisis Indicator Data'!C66</f>
        <v>MOZ006</v>
      </c>
      <c r="D69" s="149" t="str">
        <f>'Crisis Indicator Data'!D66</f>
        <v>Mozambique</v>
      </c>
      <c r="E69" s="150" t="str">
        <f>'Crisis Indicator Data'!E66</f>
        <v>MOZ</v>
      </c>
      <c r="F69" s="237">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2.5</v>
      </c>
      <c r="G69" s="237">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2.8</v>
      </c>
      <c r="H69" s="237">
        <f t="shared" si="13"/>
        <v>2.65</v>
      </c>
      <c r="I69" s="237">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4.5</v>
      </c>
      <c r="J69" s="237">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1.7</v>
      </c>
      <c r="K69" s="237">
        <f t="shared" si="14"/>
        <v>3.1</v>
      </c>
      <c r="L69" s="237">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3.8</v>
      </c>
      <c r="M69" s="237">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3.6</v>
      </c>
      <c r="N69" s="237">
        <f t="shared" si="15"/>
        <v>3.7</v>
      </c>
      <c r="O69" s="237">
        <f t="shared" si="16"/>
        <v>3.15</v>
      </c>
      <c r="P69" s="237">
        <f>IF(B69="Regional crisis",VLOOKUP(C69,'Regional Crises'!$B$1:$R$69,12,FALSE),VLOOKUP(E69,'Country Indicator Data'!$B$4:$I$194,8,FALSE))</f>
        <v>4</v>
      </c>
      <c r="Q69" s="237">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4.0999999999999996</v>
      </c>
      <c r="R69" s="237">
        <f t="shared" si="17"/>
        <v>4.05</v>
      </c>
      <c r="S69" s="237">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3.7</v>
      </c>
      <c r="T69" s="237">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3.5</v>
      </c>
      <c r="U69" s="237">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3.5</v>
      </c>
      <c r="V69" s="237">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2.8</v>
      </c>
      <c r="W69" s="237">
        <f t="shared" si="18"/>
        <v>3.4</v>
      </c>
      <c r="X69" s="237">
        <f t="shared" si="19"/>
        <v>3.5</v>
      </c>
      <c r="Y69" s="244">
        <f>IF('Core Indicators'!FC66="x","x",IF('Core Indicators'!FC66&gt;=5,5,IF('Core Indicators'!FC66&gt;=4,4,IF('Core Indicators'!FC66&gt;=3,3,IF('Core Indicators'!FC66&gt;=2,2,IF('Core Indicators'!FC66&gt;=1,1,0))))))</f>
        <v>3</v>
      </c>
      <c r="Z69" s="237">
        <f t="shared" si="20"/>
        <v>3</v>
      </c>
      <c r="AA69" s="244">
        <f>'Crisis Indicator Data'!Y66</f>
        <v>0</v>
      </c>
      <c r="AB69" s="244">
        <f>'Crisis Indicator Data'!Z66</f>
        <v>0</v>
      </c>
      <c r="AC69" s="244">
        <f>'Crisis Indicator Data'!AA66</f>
        <v>0</v>
      </c>
      <c r="AD69" s="244">
        <f>'Crisis Indicator Data'!AB66</f>
        <v>1</v>
      </c>
      <c r="AE69" s="244">
        <f t="shared" si="21"/>
        <v>1</v>
      </c>
      <c r="AF69" s="244">
        <f>'Crisis Indicator Data'!AC66</f>
        <v>0</v>
      </c>
      <c r="AG69" s="244">
        <f>'Crisis Indicator Data'!AD66</f>
        <v>0</v>
      </c>
      <c r="AH69" s="244">
        <f t="shared" si="22"/>
        <v>0</v>
      </c>
      <c r="AI69" s="244">
        <f>'Crisis Indicator Data'!AE66</f>
        <v>1</v>
      </c>
      <c r="AJ69" s="244">
        <f>'Crisis Indicator Data'!AF66</f>
        <v>0</v>
      </c>
      <c r="AK69" s="244">
        <f>'Crisis Indicator Data'!AG66</f>
        <v>1</v>
      </c>
      <c r="AL69" s="244">
        <f t="shared" si="23"/>
        <v>2</v>
      </c>
      <c r="AM69" s="237">
        <f t="shared" si="24"/>
        <v>1</v>
      </c>
      <c r="AN69" s="237">
        <f t="shared" si="25"/>
        <v>2</v>
      </c>
    </row>
    <row r="70" spans="1:40" ht="13.5" customHeight="1" x14ac:dyDescent="0.35">
      <c r="A70" s="148" t="str">
        <f>'Crisis Indicator Data'!A67</f>
        <v>Tropical Cyclone Eloise in Mozambique</v>
      </c>
      <c r="B70" s="149" t="str">
        <f>'Crisis Indicator Data'!B67</f>
        <v>Tropical cyclone</v>
      </c>
      <c r="C70" s="149" t="str">
        <f>'Crisis Indicator Data'!C67</f>
        <v>MOZ007</v>
      </c>
      <c r="D70" s="149" t="str">
        <f>'Crisis Indicator Data'!D67</f>
        <v>Mozambique</v>
      </c>
      <c r="E70" s="150" t="str">
        <f>'Crisis Indicator Data'!E67</f>
        <v>MOZ</v>
      </c>
      <c r="F70" s="237">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2.5</v>
      </c>
      <c r="G70" s="237">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2.8</v>
      </c>
      <c r="H70" s="237">
        <f t="shared" ref="H70:H101" si="26">IF(AND(F70="x",G70="x"),"x",AVERAGE(F70,G70))</f>
        <v>2.65</v>
      </c>
      <c r="I70" s="237">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4.5</v>
      </c>
      <c r="J70" s="237">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1.7</v>
      </c>
      <c r="K70" s="237">
        <f t="shared" ref="K70:K101" si="27">IF(AND(I70="x",J70="x"),"x",AVERAGE(I70,J70))</f>
        <v>3.1</v>
      </c>
      <c r="L70" s="237">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3.8</v>
      </c>
      <c r="M70" s="237">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3.6</v>
      </c>
      <c r="N70" s="237">
        <f t="shared" ref="N70:N101" si="28">IF(AND(L70="x",M70="x"),"x",AVERAGE(L70,M70))</f>
        <v>3.7</v>
      </c>
      <c r="O70" s="237">
        <f t="shared" ref="O70:O101" si="29">AVERAGE(H70,K70,N70)</f>
        <v>3.15</v>
      </c>
      <c r="P70" s="237">
        <f>IF(B70="Regional crisis",VLOOKUP(C70,'Regional Crises'!$B$1:$R$69,12,FALSE),VLOOKUP(E70,'Country Indicator Data'!$B$4:$I$194,8,FALSE))</f>
        <v>4</v>
      </c>
      <c r="Q70" s="237">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4.0999999999999996</v>
      </c>
      <c r="R70" s="237">
        <f t="shared" ref="R70:R101" si="30">AVERAGE(P70:Q70)</f>
        <v>4.05</v>
      </c>
      <c r="S70" s="237">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3.7</v>
      </c>
      <c r="T70" s="237">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3.5</v>
      </c>
      <c r="U70" s="237">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3.5</v>
      </c>
      <c r="V70" s="237">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2.8</v>
      </c>
      <c r="W70" s="237">
        <f t="shared" ref="W70:W101" si="31">IF(AND(S70="x",V70="x"),"x",ROUND(AVERAGE(S70,V70,T70,U70),1))</f>
        <v>3.4</v>
      </c>
      <c r="X70" s="237">
        <f t="shared" ref="X70:X101" si="32">ROUND(AVERAGE(O70,W70,R70),1)</f>
        <v>3.5</v>
      </c>
      <c r="Y70" s="244">
        <f>IF('Core Indicators'!FC67="x","x",IF('Core Indicators'!FC67&gt;=5,5,IF('Core Indicators'!FC67&gt;=4,4,IF('Core Indicators'!FC67&gt;=3,3,IF('Core Indicators'!FC67&gt;=2,2,IF('Core Indicators'!FC67&gt;=1,1,0))))))</f>
        <v>3</v>
      </c>
      <c r="Z70" s="237">
        <f t="shared" ref="Z70:Z101" si="33">Y70</f>
        <v>3</v>
      </c>
      <c r="AA70" s="244">
        <f>'Crisis Indicator Data'!Y67</f>
        <v>1</v>
      </c>
      <c r="AB70" s="244">
        <f>'Crisis Indicator Data'!Z67</f>
        <v>1</v>
      </c>
      <c r="AC70" s="244">
        <f>'Crisis Indicator Data'!AA67</f>
        <v>0</v>
      </c>
      <c r="AD70" s="244">
        <f>'Crisis Indicator Data'!AB67</f>
        <v>0</v>
      </c>
      <c r="AE70" s="244">
        <f t="shared" ref="AE70:AE101" si="34">IF(SUM(AA70:AD70)=0,0,IF(SUM(AA70,AB70,AC70,AD70)&lt;2,1,IF(SUM(AA70:AD70)&lt;6,2,IF(SUM(AA70:AD70)&lt;8,3,IF(SUM(AA70:AD70)&lt;10,4,5)))))</f>
        <v>2</v>
      </c>
      <c r="AF70" s="244">
        <f>'Crisis Indicator Data'!AC67</f>
        <v>0</v>
      </c>
      <c r="AG70" s="244">
        <f>'Crisis Indicator Data'!AD67</f>
        <v>1</v>
      </c>
      <c r="AH70" s="244">
        <f t="shared" ref="AH70:AH101" si="35">IF(SUM(AF70:AG70)=0,0,IF(SUM(AF70,AG70)=1,1,IF(SUM(AF70:AG70)&lt;3,2,IF(SUM(AF70:AG70)&lt;4,3,IF(SUM(AF70:AG70)&lt;5,4,5)))))</f>
        <v>1</v>
      </c>
      <c r="AI70" s="244">
        <f>'Crisis Indicator Data'!AE67</f>
        <v>0</v>
      </c>
      <c r="AJ70" s="244">
        <f>'Crisis Indicator Data'!AF67</f>
        <v>1</v>
      </c>
      <c r="AK70" s="244">
        <f>'Crisis Indicator Data'!AG67</f>
        <v>3</v>
      </c>
      <c r="AL70" s="244">
        <f t="shared" ref="AL70:AL101" si="36">IF(SUM(AI70:AK70)=0,0,IF(SUM(AI70:AK70)=1,1,IF(SUM(AI70:AK70)&lt;3,2,IF(SUM(AI70:AK70)&lt;5,3,IF(SUM(AI70:AK70)&lt;7,4,5)))))</f>
        <v>3</v>
      </c>
      <c r="AM70" s="237">
        <f t="shared" ref="AM70:AM101" si="37">IF(AA70=3,5,ROUND(AVERAGE(AE70,AH70,AL70),0))</f>
        <v>2</v>
      </c>
      <c r="AN70" s="237">
        <f t="shared" ref="AN70:AN101" si="38">IF(AND(Z70="x",AM70="x"),"x",ROUND(AVERAGE(Z70,AM70),1))</f>
        <v>2.5</v>
      </c>
    </row>
    <row r="71" spans="1:40" ht="13.5" customHeight="1" x14ac:dyDescent="0.35">
      <c r="A71" s="148" t="str">
        <f>'Crisis Indicator Data'!A68</f>
        <v>Refugees from Mali in Mauritania</v>
      </c>
      <c r="B71" s="149" t="str">
        <f>'Crisis Indicator Data'!B68</f>
        <v>International displacement</v>
      </c>
      <c r="C71" s="149" t="str">
        <f>'Crisis Indicator Data'!C68</f>
        <v>MRT002</v>
      </c>
      <c r="D71" s="149" t="str">
        <f>'Crisis Indicator Data'!D68</f>
        <v>Mauritania</v>
      </c>
      <c r="E71" s="150" t="str">
        <f>'Crisis Indicator Data'!E68</f>
        <v>MRT</v>
      </c>
      <c r="F71" s="237">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3.2</v>
      </c>
      <c r="G71" s="237">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2.9</v>
      </c>
      <c r="H71" s="237">
        <f t="shared" si="26"/>
        <v>3.05</v>
      </c>
      <c r="I71" s="237">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3.3</v>
      </c>
      <c r="J71" s="237">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0</v>
      </c>
      <c r="K71" s="237">
        <f t="shared" si="27"/>
        <v>1.65</v>
      </c>
      <c r="L71" s="237">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4.0999999999999996</v>
      </c>
      <c r="M71" s="237">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0.9</v>
      </c>
      <c r="N71" s="237">
        <f t="shared" si="28"/>
        <v>2.5</v>
      </c>
      <c r="O71" s="237">
        <f t="shared" si="29"/>
        <v>2.4</v>
      </c>
      <c r="P71" s="237">
        <f>IF(B71="Regional crisis",VLOOKUP(C71,'Regional Crises'!$B$1:$R$69,12,FALSE),VLOOKUP(E71,'Country Indicator Data'!$B$4:$I$194,8,FALSE))</f>
        <v>2</v>
      </c>
      <c r="Q71" s="237" t="str">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x</v>
      </c>
      <c r="R71" s="237">
        <f t="shared" si="30"/>
        <v>2</v>
      </c>
      <c r="S71" s="237">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3.6</v>
      </c>
      <c r="T71" s="237">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3.1</v>
      </c>
      <c r="U71" s="237">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3</v>
      </c>
      <c r="V71" s="237">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3.3</v>
      </c>
      <c r="W71" s="237">
        <f t="shared" si="31"/>
        <v>3.3</v>
      </c>
      <c r="X71" s="237">
        <f t="shared" si="32"/>
        <v>2.6</v>
      </c>
      <c r="Y71" s="244">
        <f>IF('Core Indicators'!FC68="x","x",IF('Core Indicators'!FC68&gt;=5,5,IF('Core Indicators'!FC68&gt;=4,4,IF('Core Indicators'!FC68&gt;=3,3,IF('Core Indicators'!FC68&gt;=2,2,IF('Core Indicators'!FC68&gt;=1,1,0))))))</f>
        <v>2</v>
      </c>
      <c r="Z71" s="237">
        <f t="shared" si="33"/>
        <v>2</v>
      </c>
      <c r="AA71" s="244">
        <f>'Crisis Indicator Data'!Y68</f>
        <v>0</v>
      </c>
      <c r="AB71" s="244">
        <f>'Crisis Indicator Data'!Z68</f>
        <v>0</v>
      </c>
      <c r="AC71" s="244">
        <f>'Crisis Indicator Data'!AA68</f>
        <v>0</v>
      </c>
      <c r="AD71" s="244">
        <f>'Crisis Indicator Data'!AB68</f>
        <v>0</v>
      </c>
      <c r="AE71" s="244">
        <f t="shared" si="34"/>
        <v>0</v>
      </c>
      <c r="AF71" s="244">
        <f>'Crisis Indicator Data'!AC68</f>
        <v>0</v>
      </c>
      <c r="AG71" s="244">
        <f>'Crisis Indicator Data'!AD68</f>
        <v>0</v>
      </c>
      <c r="AH71" s="244">
        <f t="shared" si="35"/>
        <v>0</v>
      </c>
      <c r="AI71" s="244">
        <f>'Crisis Indicator Data'!AE68</f>
        <v>0</v>
      </c>
      <c r="AJ71" s="244">
        <f>'Crisis Indicator Data'!AF68</f>
        <v>1</v>
      </c>
      <c r="AK71" s="244">
        <f>'Crisis Indicator Data'!AG68</f>
        <v>3</v>
      </c>
      <c r="AL71" s="244">
        <f t="shared" si="36"/>
        <v>3</v>
      </c>
      <c r="AM71" s="237">
        <f t="shared" si="37"/>
        <v>1</v>
      </c>
      <c r="AN71" s="237">
        <f t="shared" si="38"/>
        <v>1.5</v>
      </c>
    </row>
    <row r="72" spans="1:40" ht="13.5" customHeight="1" x14ac:dyDescent="0.35">
      <c r="A72" s="148" t="str">
        <f>'Crisis Indicator Data'!A69</f>
        <v>Food Security in Mauritania</v>
      </c>
      <c r="B72" s="149" t="str">
        <f>'Crisis Indicator Data'!B69</f>
        <v>Drought</v>
      </c>
      <c r="C72" s="149" t="str">
        <f>'Crisis Indicator Data'!C69</f>
        <v>MRT003</v>
      </c>
      <c r="D72" s="149" t="str">
        <f>'Crisis Indicator Data'!D69</f>
        <v>Mauritania</v>
      </c>
      <c r="E72" s="150" t="str">
        <f>'Crisis Indicator Data'!E69</f>
        <v>MRT</v>
      </c>
      <c r="F72" s="237">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3.2</v>
      </c>
      <c r="G72" s="237">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2.9</v>
      </c>
      <c r="H72" s="237">
        <f t="shared" si="26"/>
        <v>3.05</v>
      </c>
      <c r="I72" s="237">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3.3</v>
      </c>
      <c r="J72" s="237">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0</v>
      </c>
      <c r="K72" s="237">
        <f t="shared" si="27"/>
        <v>1.65</v>
      </c>
      <c r="L72" s="237">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4.0999999999999996</v>
      </c>
      <c r="M72" s="237">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0.9</v>
      </c>
      <c r="N72" s="237">
        <f t="shared" si="28"/>
        <v>2.5</v>
      </c>
      <c r="O72" s="237">
        <f t="shared" si="29"/>
        <v>2.4</v>
      </c>
      <c r="P72" s="237">
        <f>IF(B72="Regional crisis",VLOOKUP(C72,'Regional Crises'!$B$1:$R$69,12,FALSE),VLOOKUP(E72,'Country Indicator Data'!$B$4:$I$194,8,FALSE))</f>
        <v>2</v>
      </c>
      <c r="Q72" s="237" t="str">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x</v>
      </c>
      <c r="R72" s="237">
        <f t="shared" si="30"/>
        <v>2</v>
      </c>
      <c r="S72" s="237">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3.6</v>
      </c>
      <c r="T72" s="237">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3.1</v>
      </c>
      <c r="U72" s="237">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3</v>
      </c>
      <c r="V72" s="237">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3.3</v>
      </c>
      <c r="W72" s="237">
        <f t="shared" si="31"/>
        <v>3.3</v>
      </c>
      <c r="X72" s="237">
        <f t="shared" si="32"/>
        <v>2.6</v>
      </c>
      <c r="Y72" s="244">
        <f>IF('Core Indicators'!FC69="x","x",IF('Core Indicators'!FC69&gt;=5,5,IF('Core Indicators'!FC69&gt;=4,4,IF('Core Indicators'!FC69&gt;=3,3,IF('Core Indicators'!FC69&gt;=2,2,IF('Core Indicators'!FC69&gt;=1,1,0))))))</f>
        <v>3</v>
      </c>
      <c r="Z72" s="237">
        <f t="shared" si="33"/>
        <v>3</v>
      </c>
      <c r="AA72" s="244">
        <f>'Crisis Indicator Data'!Y69</f>
        <v>0</v>
      </c>
      <c r="AB72" s="244">
        <f>'Crisis Indicator Data'!Z69</f>
        <v>0</v>
      </c>
      <c r="AC72" s="244">
        <f>'Crisis Indicator Data'!AA69</f>
        <v>0</v>
      </c>
      <c r="AD72" s="244">
        <f>'Crisis Indicator Data'!AB69</f>
        <v>0</v>
      </c>
      <c r="AE72" s="244">
        <f t="shared" si="34"/>
        <v>0</v>
      </c>
      <c r="AF72" s="244">
        <f>'Crisis Indicator Data'!AC69</f>
        <v>0</v>
      </c>
      <c r="AG72" s="244">
        <f>'Crisis Indicator Data'!AD69</f>
        <v>0</v>
      </c>
      <c r="AH72" s="244">
        <f t="shared" si="35"/>
        <v>0</v>
      </c>
      <c r="AI72" s="244">
        <f>'Crisis Indicator Data'!AE69</f>
        <v>0</v>
      </c>
      <c r="AJ72" s="244">
        <f>'Crisis Indicator Data'!AF69</f>
        <v>1</v>
      </c>
      <c r="AK72" s="244">
        <f>'Crisis Indicator Data'!AG69</f>
        <v>3</v>
      </c>
      <c r="AL72" s="244">
        <f t="shared" si="36"/>
        <v>3</v>
      </c>
      <c r="AM72" s="237">
        <f t="shared" si="37"/>
        <v>1</v>
      </c>
      <c r="AN72" s="237">
        <f t="shared" si="38"/>
        <v>2</v>
      </c>
    </row>
    <row r="73" spans="1:40" ht="13.5" customHeight="1" x14ac:dyDescent="0.35">
      <c r="A73" s="148" t="str">
        <f>'Crisis Indicator Data'!A70</f>
        <v>Complex crisis in Malawi</v>
      </c>
      <c r="B73" s="149" t="str">
        <f>'Crisis Indicator Data'!B70</f>
        <v>Complex crisis</v>
      </c>
      <c r="C73" s="149" t="str">
        <f>'Crisis Indicator Data'!C70</f>
        <v>MWI002</v>
      </c>
      <c r="D73" s="149" t="str">
        <f>'Crisis Indicator Data'!D70</f>
        <v>Malawi</v>
      </c>
      <c r="E73" s="150" t="str">
        <f>'Crisis Indicator Data'!E70</f>
        <v>MWI</v>
      </c>
      <c r="F73" s="237">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1.4</v>
      </c>
      <c r="G73" s="237">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1.8</v>
      </c>
      <c r="H73" s="237">
        <f t="shared" si="26"/>
        <v>1.6</v>
      </c>
      <c r="I73" s="237">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3</v>
      </c>
      <c r="J73" s="237">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0</v>
      </c>
      <c r="K73" s="237">
        <f t="shared" si="27"/>
        <v>1.5</v>
      </c>
      <c r="L73" s="237">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4.0999999999999996</v>
      </c>
      <c r="M73" s="237">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2.5</v>
      </c>
      <c r="N73" s="237">
        <f t="shared" si="28"/>
        <v>3.3</v>
      </c>
      <c r="O73" s="237">
        <f t="shared" si="29"/>
        <v>2.1333333333333333</v>
      </c>
      <c r="P73" s="237">
        <f>IF(B73="Regional crisis",VLOOKUP(C73,'Regional Crises'!$B$1:$R$69,12,FALSE),VLOOKUP(E73,'Country Indicator Data'!$B$4:$I$194,8,FALSE))</f>
        <v>0</v>
      </c>
      <c r="Q73" s="237">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2.2999999999999998</v>
      </c>
      <c r="R73" s="237">
        <f t="shared" si="30"/>
        <v>1.1499999999999999</v>
      </c>
      <c r="S73" s="237">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3.5</v>
      </c>
      <c r="T73" s="237">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2.8</v>
      </c>
      <c r="U73" s="237">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2.2999999999999998</v>
      </c>
      <c r="V73" s="237">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1.9</v>
      </c>
      <c r="W73" s="237">
        <f t="shared" si="31"/>
        <v>2.6</v>
      </c>
      <c r="X73" s="237">
        <f t="shared" si="32"/>
        <v>2</v>
      </c>
      <c r="Y73" s="244">
        <f>IF('Core Indicators'!FC70="x","x",IF('Core Indicators'!FC70&gt;=5,5,IF('Core Indicators'!FC70&gt;=4,4,IF('Core Indicators'!FC70&gt;=3,3,IF('Core Indicators'!FC70&gt;=2,2,IF('Core Indicators'!FC70&gt;=1,1,0))))))</f>
        <v>1</v>
      </c>
      <c r="Z73" s="237">
        <f t="shared" si="33"/>
        <v>1</v>
      </c>
      <c r="AA73" s="244">
        <f>'Crisis Indicator Data'!Y70</f>
        <v>0</v>
      </c>
      <c r="AB73" s="244">
        <f>'Crisis Indicator Data'!Z70</f>
        <v>0</v>
      </c>
      <c r="AC73" s="244">
        <f>'Crisis Indicator Data'!AA70</f>
        <v>0</v>
      </c>
      <c r="AD73" s="244">
        <f>'Crisis Indicator Data'!AB70</f>
        <v>0</v>
      </c>
      <c r="AE73" s="244">
        <f t="shared" si="34"/>
        <v>0</v>
      </c>
      <c r="AF73" s="244">
        <f>'Crisis Indicator Data'!AC70</f>
        <v>0</v>
      </c>
      <c r="AG73" s="244">
        <f>'Crisis Indicator Data'!AD70</f>
        <v>2</v>
      </c>
      <c r="AH73" s="244">
        <f t="shared" si="35"/>
        <v>2</v>
      </c>
      <c r="AI73" s="244">
        <f>'Crisis Indicator Data'!AE70</f>
        <v>0</v>
      </c>
      <c r="AJ73" s="244">
        <f>'Crisis Indicator Data'!AF70</f>
        <v>0</v>
      </c>
      <c r="AK73" s="244">
        <f>'Crisis Indicator Data'!AG70</f>
        <v>0</v>
      </c>
      <c r="AL73" s="244">
        <f t="shared" si="36"/>
        <v>0</v>
      </c>
      <c r="AM73" s="237">
        <f t="shared" si="37"/>
        <v>1</v>
      </c>
      <c r="AN73" s="237">
        <f t="shared" si="38"/>
        <v>1</v>
      </c>
    </row>
    <row r="74" spans="1:40" ht="13.5" customHeight="1" x14ac:dyDescent="0.35">
      <c r="A74" s="148" t="str">
        <f>'Crisis Indicator Data'!A71</f>
        <v>International Refugees in Malaysia</v>
      </c>
      <c r="B74" s="149" t="str">
        <f>'Crisis Indicator Data'!B71</f>
        <v>International displacement</v>
      </c>
      <c r="C74" s="149" t="str">
        <f>'Crisis Indicator Data'!C71</f>
        <v>MYS001</v>
      </c>
      <c r="D74" s="149" t="str">
        <f>'Crisis Indicator Data'!D71</f>
        <v>Malaysia</v>
      </c>
      <c r="E74" s="150" t="str">
        <f>'Crisis Indicator Data'!E71</f>
        <v>MYS</v>
      </c>
      <c r="F74" s="237">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3.9</v>
      </c>
      <c r="G74" s="237">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2.1</v>
      </c>
      <c r="H74" s="237">
        <f t="shared" si="26"/>
        <v>3</v>
      </c>
      <c r="I74" s="237">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3</v>
      </c>
      <c r="J74" s="237">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0.6</v>
      </c>
      <c r="K74" s="237">
        <f t="shared" si="27"/>
        <v>1.8</v>
      </c>
      <c r="L74" s="237">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1.8</v>
      </c>
      <c r="M74" s="237">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2</v>
      </c>
      <c r="N74" s="237">
        <f t="shared" si="28"/>
        <v>1.9</v>
      </c>
      <c r="O74" s="237">
        <f t="shared" si="29"/>
        <v>2.2333333333333329</v>
      </c>
      <c r="P74" s="237">
        <f>IF(B74="Regional crisis",VLOOKUP(C74,'Regional Crises'!$B$1:$R$69,12,FALSE),VLOOKUP(E74,'Country Indicator Data'!$B$4:$I$194,8,FALSE))</f>
        <v>1</v>
      </c>
      <c r="Q74" s="237">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1.4</v>
      </c>
      <c r="R74" s="237">
        <f t="shared" si="30"/>
        <v>1.2</v>
      </c>
      <c r="S74" s="237">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2.4</v>
      </c>
      <c r="T74" s="237">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1.9</v>
      </c>
      <c r="U74" s="237">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2.2999999999999998</v>
      </c>
      <c r="V74" s="237">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2.4</v>
      </c>
      <c r="W74" s="237">
        <f t="shared" si="31"/>
        <v>2.2999999999999998</v>
      </c>
      <c r="X74" s="237">
        <f t="shared" si="32"/>
        <v>1.9</v>
      </c>
      <c r="Y74" s="244">
        <f>IF('Core Indicators'!FC71="x","x",IF('Core Indicators'!FC71&gt;=5,5,IF('Core Indicators'!FC71&gt;=4,4,IF('Core Indicators'!FC71&gt;=3,3,IF('Core Indicators'!FC71&gt;=2,2,IF('Core Indicators'!FC71&gt;=1,1,0))))))</f>
        <v>3</v>
      </c>
      <c r="Z74" s="237">
        <f t="shared" si="33"/>
        <v>3</v>
      </c>
      <c r="AA74" s="244">
        <f>'Crisis Indicator Data'!Y71</f>
        <v>1</v>
      </c>
      <c r="AB74" s="244">
        <f>'Crisis Indicator Data'!Z71</f>
        <v>0</v>
      </c>
      <c r="AC74" s="244">
        <f>'Crisis Indicator Data'!AA71</f>
        <v>0</v>
      </c>
      <c r="AD74" s="244">
        <f>'Crisis Indicator Data'!AB71</f>
        <v>0</v>
      </c>
      <c r="AE74" s="244">
        <f t="shared" si="34"/>
        <v>1</v>
      </c>
      <c r="AF74" s="244">
        <f>'Crisis Indicator Data'!AC71</f>
        <v>1</v>
      </c>
      <c r="AG74" s="244">
        <f>'Crisis Indicator Data'!AD71</f>
        <v>1</v>
      </c>
      <c r="AH74" s="244">
        <f t="shared" si="35"/>
        <v>2</v>
      </c>
      <c r="AI74" s="244">
        <f>'Crisis Indicator Data'!AE71</f>
        <v>0</v>
      </c>
      <c r="AJ74" s="244">
        <f>'Crisis Indicator Data'!AF71</f>
        <v>0</v>
      </c>
      <c r="AK74" s="244">
        <f>'Crisis Indicator Data'!AG71</f>
        <v>0</v>
      </c>
      <c r="AL74" s="244">
        <f t="shared" si="36"/>
        <v>0</v>
      </c>
      <c r="AM74" s="237">
        <f t="shared" si="37"/>
        <v>1</v>
      </c>
      <c r="AN74" s="237">
        <f t="shared" si="38"/>
        <v>2</v>
      </c>
    </row>
    <row r="75" spans="1:40" ht="13.5" customHeight="1" x14ac:dyDescent="0.35">
      <c r="A75" s="148" t="str">
        <f>'Crisis Indicator Data'!A72</f>
        <v>Food Security Crisis in Namibia</v>
      </c>
      <c r="B75" s="149" t="str">
        <f>'Crisis Indicator Data'!B72</f>
        <v>Food Security</v>
      </c>
      <c r="C75" s="149" t="str">
        <f>'Crisis Indicator Data'!C72</f>
        <v>NAM002</v>
      </c>
      <c r="D75" s="149" t="str">
        <f>'Crisis Indicator Data'!D72</f>
        <v>Namibia</v>
      </c>
      <c r="E75" s="150" t="str">
        <f>'Crisis Indicator Data'!E72</f>
        <v>NAM</v>
      </c>
      <c r="F75" s="237">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1.1000000000000001</v>
      </c>
      <c r="G75" s="237">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1.3</v>
      </c>
      <c r="H75" s="237">
        <f t="shared" si="26"/>
        <v>1.2000000000000002</v>
      </c>
      <c r="I75" s="237">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3.6</v>
      </c>
      <c r="J75" s="237">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1.6</v>
      </c>
      <c r="K75" s="237">
        <f t="shared" si="27"/>
        <v>2.6</v>
      </c>
      <c r="L75" s="237">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3.1</v>
      </c>
      <c r="M75" s="237">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4.3</v>
      </c>
      <c r="N75" s="237">
        <f t="shared" si="28"/>
        <v>3.7</v>
      </c>
      <c r="O75" s="237">
        <f t="shared" si="29"/>
        <v>2.5</v>
      </c>
      <c r="P75" s="237">
        <f>IF(B75="Regional crisis",VLOOKUP(C75,'Regional Crises'!$B$1:$R$69,12,FALSE),VLOOKUP(E75,'Country Indicator Data'!$B$4:$I$194,8,FALSE))</f>
        <v>0</v>
      </c>
      <c r="Q75" s="237" t="str">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x</v>
      </c>
      <c r="R75" s="237">
        <f t="shared" si="30"/>
        <v>0</v>
      </c>
      <c r="S75" s="237">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2.4</v>
      </c>
      <c r="T75" s="237">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2.2000000000000002</v>
      </c>
      <c r="U75" s="237">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1.6</v>
      </c>
      <c r="V75" s="237">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1.2</v>
      </c>
      <c r="W75" s="237">
        <f t="shared" si="31"/>
        <v>1.9</v>
      </c>
      <c r="X75" s="237">
        <f t="shared" si="32"/>
        <v>1.5</v>
      </c>
      <c r="Y75" s="244">
        <f>IF('Core Indicators'!FC72="x","x",IF('Core Indicators'!FC72&gt;=5,5,IF('Core Indicators'!FC72&gt;=4,4,IF('Core Indicators'!FC72&gt;=3,3,IF('Core Indicators'!FC72&gt;=2,2,IF('Core Indicators'!FC72&gt;=1,1,0))))))</f>
        <v>1</v>
      </c>
      <c r="Z75" s="237">
        <f t="shared" si="33"/>
        <v>1</v>
      </c>
      <c r="AA75" s="244">
        <f>'Crisis Indicator Data'!Y72</f>
        <v>1</v>
      </c>
      <c r="AB75" s="244">
        <f>'Crisis Indicator Data'!Z72</f>
        <v>0</v>
      </c>
      <c r="AC75" s="244">
        <f>'Crisis Indicator Data'!AA72</f>
        <v>0</v>
      </c>
      <c r="AD75" s="244">
        <f>'Crisis Indicator Data'!AB72</f>
        <v>0</v>
      </c>
      <c r="AE75" s="244">
        <f t="shared" si="34"/>
        <v>1</v>
      </c>
      <c r="AF75" s="244">
        <f>'Crisis Indicator Data'!AC72</f>
        <v>0</v>
      </c>
      <c r="AG75" s="244">
        <f>'Crisis Indicator Data'!AD72</f>
        <v>2</v>
      </c>
      <c r="AH75" s="244">
        <f t="shared" si="35"/>
        <v>2</v>
      </c>
      <c r="AI75" s="244">
        <f>'Crisis Indicator Data'!AE72</f>
        <v>0</v>
      </c>
      <c r="AJ75" s="244">
        <f>'Crisis Indicator Data'!AF72</f>
        <v>0</v>
      </c>
      <c r="AK75" s="244">
        <f>'Crisis Indicator Data'!AG72</f>
        <v>0</v>
      </c>
      <c r="AL75" s="244">
        <f t="shared" si="36"/>
        <v>0</v>
      </c>
      <c r="AM75" s="237">
        <f t="shared" si="37"/>
        <v>1</v>
      </c>
      <c r="AN75" s="237">
        <f t="shared" si="38"/>
        <v>1</v>
      </c>
    </row>
    <row r="76" spans="1:40" ht="13.5" customHeight="1" x14ac:dyDescent="0.35">
      <c r="A76" s="148" t="str">
        <f>'Crisis Indicator Data'!A73</f>
        <v>Multiple crises in Niger</v>
      </c>
      <c r="B76" s="149" t="str">
        <f>'Crisis Indicator Data'!B73</f>
        <v>Multiple crises country</v>
      </c>
      <c r="C76" s="149" t="str">
        <f>'Crisis Indicator Data'!C73</f>
        <v>NER001</v>
      </c>
      <c r="D76" s="149" t="str">
        <f>'Crisis Indicator Data'!D73</f>
        <v>Niger</v>
      </c>
      <c r="E76" s="150" t="str">
        <f>'Crisis Indicator Data'!E73</f>
        <v>NER</v>
      </c>
      <c r="F76" s="237">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2.1</v>
      </c>
      <c r="G76" s="237">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2</v>
      </c>
      <c r="H76" s="237">
        <f t="shared" si="26"/>
        <v>2.0499999999999998</v>
      </c>
      <c r="I76" s="237">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3.1</v>
      </c>
      <c r="J76" s="237">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0.9</v>
      </c>
      <c r="K76" s="237">
        <f t="shared" si="27"/>
        <v>2</v>
      </c>
      <c r="L76" s="237">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4.3</v>
      </c>
      <c r="M76" s="237">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1.2</v>
      </c>
      <c r="N76" s="237">
        <f t="shared" si="28"/>
        <v>2.75</v>
      </c>
      <c r="O76" s="237">
        <f t="shared" si="29"/>
        <v>2.2666666666666666</v>
      </c>
      <c r="P76" s="237">
        <f>IF(B76="Regional crisis",VLOOKUP(C76,'Regional Crises'!$B$1:$R$69,12,FALSE),VLOOKUP(E76,'Country Indicator Data'!$B$4:$I$194,8,FALSE))</f>
        <v>2</v>
      </c>
      <c r="Q76" s="237">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3.7</v>
      </c>
      <c r="R76" s="237">
        <f t="shared" si="30"/>
        <v>2.85</v>
      </c>
      <c r="S76" s="237">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3.4</v>
      </c>
      <c r="T76" s="237">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3</v>
      </c>
      <c r="U76" s="237">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2.2999999999999998</v>
      </c>
      <c r="V76" s="237">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2.6</v>
      </c>
      <c r="W76" s="237">
        <f t="shared" si="31"/>
        <v>2.8</v>
      </c>
      <c r="X76" s="237">
        <f t="shared" si="32"/>
        <v>2.6</v>
      </c>
      <c r="Y76" s="244">
        <f>IF('Core Indicators'!FC73="x","x",IF('Core Indicators'!FC73&gt;=5,5,IF('Core Indicators'!FC73&gt;=4,4,IF('Core Indicators'!FC73&gt;=3,3,IF('Core Indicators'!FC73&gt;=2,2,IF('Core Indicators'!FC73&gt;=1,1,0))))))</f>
        <v>5</v>
      </c>
      <c r="Z76" s="237">
        <f t="shared" si="33"/>
        <v>5</v>
      </c>
      <c r="AA76" s="244">
        <f>'Crisis Indicator Data'!Y73</f>
        <v>0</v>
      </c>
      <c r="AB76" s="244">
        <f>'Crisis Indicator Data'!Z73</f>
        <v>2</v>
      </c>
      <c r="AC76" s="244">
        <f>'Crisis Indicator Data'!AA73</f>
        <v>0</v>
      </c>
      <c r="AD76" s="244">
        <f>'Crisis Indicator Data'!AB73</f>
        <v>2</v>
      </c>
      <c r="AE76" s="244">
        <f t="shared" si="34"/>
        <v>2</v>
      </c>
      <c r="AF76" s="244">
        <f>'Crisis Indicator Data'!AC73</f>
        <v>0</v>
      </c>
      <c r="AG76" s="244">
        <f>'Crisis Indicator Data'!AD73</f>
        <v>2</v>
      </c>
      <c r="AH76" s="244">
        <f t="shared" si="35"/>
        <v>2</v>
      </c>
      <c r="AI76" s="244">
        <f>'Crisis Indicator Data'!AE73</f>
        <v>3</v>
      </c>
      <c r="AJ76" s="244">
        <f>'Crisis Indicator Data'!AF73</f>
        <v>1</v>
      </c>
      <c r="AK76" s="244">
        <f>'Crisis Indicator Data'!AG73</f>
        <v>3</v>
      </c>
      <c r="AL76" s="244">
        <f t="shared" si="36"/>
        <v>5</v>
      </c>
      <c r="AM76" s="237">
        <f t="shared" si="37"/>
        <v>3</v>
      </c>
      <c r="AN76" s="237">
        <f t="shared" si="38"/>
        <v>4</v>
      </c>
    </row>
    <row r="77" spans="1:40" ht="13.5" customHeight="1" x14ac:dyDescent="0.35">
      <c r="A77" s="148" t="str">
        <f>'Crisis Indicator Data'!A74</f>
        <v>Boko Haram in Niger</v>
      </c>
      <c r="B77" s="149" t="str">
        <f>'Crisis Indicator Data'!B74</f>
        <v>Conflict</v>
      </c>
      <c r="C77" s="149" t="str">
        <f>'Crisis Indicator Data'!C74</f>
        <v>NER002</v>
      </c>
      <c r="D77" s="149" t="str">
        <f>'Crisis Indicator Data'!D74</f>
        <v>Niger</v>
      </c>
      <c r="E77" s="150" t="str">
        <f>'Crisis Indicator Data'!E74</f>
        <v>NER</v>
      </c>
      <c r="F77" s="237">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2.1</v>
      </c>
      <c r="G77" s="237">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v>
      </c>
      <c r="H77" s="237">
        <f t="shared" si="26"/>
        <v>2.0499999999999998</v>
      </c>
      <c r="I77" s="237">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3.1</v>
      </c>
      <c r="J77" s="237">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0.9</v>
      </c>
      <c r="K77" s="237">
        <f t="shared" si="27"/>
        <v>2</v>
      </c>
      <c r="L77" s="237">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4.3</v>
      </c>
      <c r="M77" s="237">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1.2</v>
      </c>
      <c r="N77" s="237">
        <f t="shared" si="28"/>
        <v>2.75</v>
      </c>
      <c r="O77" s="237">
        <f t="shared" si="29"/>
        <v>2.2666666666666666</v>
      </c>
      <c r="P77" s="237">
        <f>IF(B77="Regional crisis",VLOOKUP(C77,'Regional Crises'!$B$1:$R$69,12,FALSE),VLOOKUP(E77,'Country Indicator Data'!$B$4:$I$194,8,FALSE))</f>
        <v>2</v>
      </c>
      <c r="Q77" s="237">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3.7</v>
      </c>
      <c r="R77" s="237">
        <f t="shared" si="30"/>
        <v>2.85</v>
      </c>
      <c r="S77" s="237">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3.4</v>
      </c>
      <c r="T77" s="237">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3</v>
      </c>
      <c r="U77" s="237">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2.2999999999999998</v>
      </c>
      <c r="V77" s="237">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2.6</v>
      </c>
      <c r="W77" s="237">
        <f t="shared" si="31"/>
        <v>2.8</v>
      </c>
      <c r="X77" s="237">
        <f t="shared" si="32"/>
        <v>2.6</v>
      </c>
      <c r="Y77" s="244">
        <f>IF('Core Indicators'!FC74="x","x",IF('Core Indicators'!FC74&gt;=5,5,IF('Core Indicators'!FC74&gt;=4,4,IF('Core Indicators'!FC74&gt;=3,3,IF('Core Indicators'!FC74&gt;=2,2,IF('Core Indicators'!FC74&gt;=1,1,0))))))</f>
        <v>5</v>
      </c>
      <c r="Z77" s="237">
        <f t="shared" si="33"/>
        <v>5</v>
      </c>
      <c r="AA77" s="244">
        <f>'Crisis Indicator Data'!Y74</f>
        <v>0</v>
      </c>
      <c r="AB77" s="244">
        <f>'Crisis Indicator Data'!Z74</f>
        <v>2</v>
      </c>
      <c r="AC77" s="244">
        <f>'Crisis Indicator Data'!AA74</f>
        <v>0</v>
      </c>
      <c r="AD77" s="244">
        <f>'Crisis Indicator Data'!AB74</f>
        <v>0</v>
      </c>
      <c r="AE77" s="244">
        <f t="shared" si="34"/>
        <v>2</v>
      </c>
      <c r="AF77" s="244">
        <f>'Crisis Indicator Data'!AC74</f>
        <v>0</v>
      </c>
      <c r="AG77" s="244">
        <f>'Crisis Indicator Data'!AD74</f>
        <v>2</v>
      </c>
      <c r="AH77" s="244">
        <f t="shared" si="35"/>
        <v>2</v>
      </c>
      <c r="AI77" s="244">
        <f>'Crisis Indicator Data'!AE74</f>
        <v>2</v>
      </c>
      <c r="AJ77" s="244">
        <f>'Crisis Indicator Data'!AF74</f>
        <v>1</v>
      </c>
      <c r="AK77" s="244">
        <f>'Crisis Indicator Data'!AG74</f>
        <v>3</v>
      </c>
      <c r="AL77" s="244">
        <f t="shared" si="36"/>
        <v>4</v>
      </c>
      <c r="AM77" s="237">
        <f t="shared" si="37"/>
        <v>3</v>
      </c>
      <c r="AN77" s="237">
        <f t="shared" si="38"/>
        <v>4</v>
      </c>
    </row>
    <row r="78" spans="1:40" ht="13.5" customHeight="1" x14ac:dyDescent="0.35">
      <c r="A78" s="148" t="str">
        <f>'Crisis Indicator Data'!A75</f>
        <v>Mali/Burkina Faso conflict</v>
      </c>
      <c r="B78" s="149" t="str">
        <f>'Crisis Indicator Data'!B75</f>
        <v>Conflict</v>
      </c>
      <c r="C78" s="149" t="str">
        <f>'Crisis Indicator Data'!C75</f>
        <v>NER003</v>
      </c>
      <c r="D78" s="149" t="str">
        <f>'Crisis Indicator Data'!D75</f>
        <v>Niger</v>
      </c>
      <c r="E78" s="150" t="str">
        <f>'Crisis Indicator Data'!E75</f>
        <v>NER</v>
      </c>
      <c r="F78" s="237">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2.1</v>
      </c>
      <c r="G78" s="237">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2</v>
      </c>
      <c r="H78" s="237">
        <f t="shared" si="26"/>
        <v>2.0499999999999998</v>
      </c>
      <c r="I78" s="237">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3.1</v>
      </c>
      <c r="J78" s="237">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0.9</v>
      </c>
      <c r="K78" s="237">
        <f t="shared" si="27"/>
        <v>2</v>
      </c>
      <c r="L78" s="237">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4.3</v>
      </c>
      <c r="M78" s="237">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1.2</v>
      </c>
      <c r="N78" s="237">
        <f t="shared" si="28"/>
        <v>2.75</v>
      </c>
      <c r="O78" s="237">
        <f t="shared" si="29"/>
        <v>2.2666666666666666</v>
      </c>
      <c r="P78" s="237">
        <f>IF(B78="Regional crisis",VLOOKUP(C78,'Regional Crises'!$B$1:$R$69,12,FALSE),VLOOKUP(E78,'Country Indicator Data'!$B$4:$I$194,8,FALSE))</f>
        <v>2</v>
      </c>
      <c r="Q78" s="237">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3.7</v>
      </c>
      <c r="R78" s="237">
        <f t="shared" si="30"/>
        <v>2.85</v>
      </c>
      <c r="S78" s="237">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3.4</v>
      </c>
      <c r="T78" s="237">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3</v>
      </c>
      <c r="U78" s="237">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2.2999999999999998</v>
      </c>
      <c r="V78" s="237">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2.6</v>
      </c>
      <c r="W78" s="237">
        <f t="shared" si="31"/>
        <v>2.8</v>
      </c>
      <c r="X78" s="237">
        <f t="shared" si="32"/>
        <v>2.6</v>
      </c>
      <c r="Y78" s="244">
        <f>IF('Core Indicators'!FC75="x","x",IF('Core Indicators'!FC75&gt;=5,5,IF('Core Indicators'!FC75&gt;=4,4,IF('Core Indicators'!FC75&gt;=3,3,IF('Core Indicators'!FC75&gt;=2,2,IF('Core Indicators'!FC75&gt;=1,1,0))))))</f>
        <v>5</v>
      </c>
      <c r="Z78" s="237">
        <f t="shared" si="33"/>
        <v>5</v>
      </c>
      <c r="AA78" s="244">
        <f>'Crisis Indicator Data'!Y75</f>
        <v>0</v>
      </c>
      <c r="AB78" s="244">
        <f>'Crisis Indicator Data'!Z75</f>
        <v>2</v>
      </c>
      <c r="AC78" s="244">
        <f>'Crisis Indicator Data'!AA75</f>
        <v>0</v>
      </c>
      <c r="AD78" s="244">
        <f>'Crisis Indicator Data'!AB75</f>
        <v>2</v>
      </c>
      <c r="AE78" s="244">
        <f t="shared" si="34"/>
        <v>2</v>
      </c>
      <c r="AF78" s="244">
        <f>'Crisis Indicator Data'!AC75</f>
        <v>0</v>
      </c>
      <c r="AG78" s="244">
        <f>'Crisis Indicator Data'!AD75</f>
        <v>2</v>
      </c>
      <c r="AH78" s="244">
        <f t="shared" si="35"/>
        <v>2</v>
      </c>
      <c r="AI78" s="244">
        <f>'Crisis Indicator Data'!AE75</f>
        <v>3</v>
      </c>
      <c r="AJ78" s="244">
        <f>'Crisis Indicator Data'!AF75</f>
        <v>1</v>
      </c>
      <c r="AK78" s="244">
        <f>'Crisis Indicator Data'!AG75</f>
        <v>3</v>
      </c>
      <c r="AL78" s="244">
        <f t="shared" si="36"/>
        <v>5</v>
      </c>
      <c r="AM78" s="237">
        <f t="shared" si="37"/>
        <v>3</v>
      </c>
      <c r="AN78" s="237">
        <f t="shared" si="38"/>
        <v>4</v>
      </c>
    </row>
    <row r="79" spans="1:40" ht="13.5" customHeight="1" x14ac:dyDescent="0.35">
      <c r="A79" s="148" t="str">
        <f>'Crisis Indicator Data'!A76</f>
        <v>Nigerian Refugees</v>
      </c>
      <c r="B79" s="149" t="str">
        <f>'Crisis Indicator Data'!B76</f>
        <v>International displacement</v>
      </c>
      <c r="C79" s="149" t="str">
        <f>'Crisis Indicator Data'!C76</f>
        <v>NER004</v>
      </c>
      <c r="D79" s="149" t="str">
        <f>'Crisis Indicator Data'!D76</f>
        <v>Niger</v>
      </c>
      <c r="E79" s="150" t="str">
        <f>'Crisis Indicator Data'!E76</f>
        <v>NER</v>
      </c>
      <c r="F79" s="237">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2.1</v>
      </c>
      <c r="G79" s="237">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2</v>
      </c>
      <c r="H79" s="237">
        <f t="shared" si="26"/>
        <v>2.0499999999999998</v>
      </c>
      <c r="I79" s="237">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3.1</v>
      </c>
      <c r="J79" s="237">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0.9</v>
      </c>
      <c r="K79" s="237">
        <f t="shared" si="27"/>
        <v>2</v>
      </c>
      <c r="L79" s="237">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4.3</v>
      </c>
      <c r="M79" s="237">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1.2</v>
      </c>
      <c r="N79" s="237">
        <f t="shared" si="28"/>
        <v>2.75</v>
      </c>
      <c r="O79" s="237">
        <f t="shared" si="29"/>
        <v>2.2666666666666666</v>
      </c>
      <c r="P79" s="237">
        <f>IF(B79="Regional crisis",VLOOKUP(C79,'Regional Crises'!$B$1:$R$69,12,FALSE),VLOOKUP(E79,'Country Indicator Data'!$B$4:$I$194,8,FALSE))</f>
        <v>2</v>
      </c>
      <c r="Q79" s="237">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3.7</v>
      </c>
      <c r="R79" s="237">
        <f t="shared" si="30"/>
        <v>2.85</v>
      </c>
      <c r="S79" s="237">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3.4</v>
      </c>
      <c r="T79" s="237">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3</v>
      </c>
      <c r="U79" s="237">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2.2999999999999998</v>
      </c>
      <c r="V79" s="237">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2.6</v>
      </c>
      <c r="W79" s="237">
        <f t="shared" si="31"/>
        <v>2.8</v>
      </c>
      <c r="X79" s="237">
        <f t="shared" si="32"/>
        <v>2.6</v>
      </c>
      <c r="Y79" s="244">
        <f>IF('Core Indicators'!FC76="x","x",IF('Core Indicators'!FC76&gt;=5,5,IF('Core Indicators'!FC76&gt;=4,4,IF('Core Indicators'!FC76&gt;=3,3,IF('Core Indicators'!FC76&gt;=2,2,IF('Core Indicators'!FC76&gt;=1,1,0))))))</f>
        <v>2</v>
      </c>
      <c r="Z79" s="237">
        <f t="shared" si="33"/>
        <v>2</v>
      </c>
      <c r="AA79" s="244">
        <f>'Crisis Indicator Data'!Y76</f>
        <v>0</v>
      </c>
      <c r="AB79" s="244">
        <f>'Crisis Indicator Data'!Z76</f>
        <v>1</v>
      </c>
      <c r="AC79" s="244">
        <f>'Crisis Indicator Data'!AA76</f>
        <v>0</v>
      </c>
      <c r="AD79" s="244">
        <f>'Crisis Indicator Data'!AB76</f>
        <v>0</v>
      </c>
      <c r="AE79" s="244">
        <f t="shared" si="34"/>
        <v>1</v>
      </c>
      <c r="AF79" s="244">
        <f>'Crisis Indicator Data'!AC76</f>
        <v>0</v>
      </c>
      <c r="AG79" s="244">
        <f>'Crisis Indicator Data'!AD76</f>
        <v>0</v>
      </c>
      <c r="AH79" s="244">
        <f t="shared" si="35"/>
        <v>0</v>
      </c>
      <c r="AI79" s="244">
        <f>'Crisis Indicator Data'!AE76</f>
        <v>2</v>
      </c>
      <c r="AJ79" s="244">
        <f>'Crisis Indicator Data'!AF76</f>
        <v>1</v>
      </c>
      <c r="AK79" s="244">
        <f>'Crisis Indicator Data'!AG76</f>
        <v>3</v>
      </c>
      <c r="AL79" s="244">
        <f t="shared" si="36"/>
        <v>4</v>
      </c>
      <c r="AM79" s="237">
        <f t="shared" si="37"/>
        <v>2</v>
      </c>
      <c r="AN79" s="237">
        <f t="shared" si="38"/>
        <v>2</v>
      </c>
    </row>
    <row r="80" spans="1:40" ht="13.5" customHeight="1" x14ac:dyDescent="0.35">
      <c r="A80" s="148" t="str">
        <f>'Crisis Indicator Data'!A77</f>
        <v>Complex crisis in Nigeria</v>
      </c>
      <c r="B80" s="149" t="str">
        <f>'Crisis Indicator Data'!B77</f>
        <v>Complex crisis</v>
      </c>
      <c r="C80" s="149" t="str">
        <f>'Crisis Indicator Data'!C77</f>
        <v>NGA001</v>
      </c>
      <c r="D80" s="149" t="str">
        <f>'Crisis Indicator Data'!D77</f>
        <v>Nigeria</v>
      </c>
      <c r="E80" s="150" t="str">
        <f>'Crisis Indicator Data'!E77</f>
        <v>NGA</v>
      </c>
      <c r="F80" s="237">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3.9</v>
      </c>
      <c r="G80" s="237">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2.2999999999999998</v>
      </c>
      <c r="H80" s="237">
        <f t="shared" si="26"/>
        <v>3.0999999999999996</v>
      </c>
      <c r="I80" s="237">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4.0999999999999996</v>
      </c>
      <c r="J80" s="237">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0.3</v>
      </c>
      <c r="K80" s="237">
        <f t="shared" si="27"/>
        <v>2.1999999999999997</v>
      </c>
      <c r="L80" s="237" t="str">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x</v>
      </c>
      <c r="M80" s="237">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2.2999999999999998</v>
      </c>
      <c r="N80" s="237">
        <f t="shared" si="28"/>
        <v>2.2999999999999998</v>
      </c>
      <c r="O80" s="237">
        <f t="shared" si="29"/>
        <v>2.5333333333333328</v>
      </c>
      <c r="P80" s="237">
        <f>IF(B80="Regional crisis",VLOOKUP(C80,'Regional Crises'!$B$1:$R$69,12,FALSE),VLOOKUP(E80,'Country Indicator Data'!$B$4:$I$194,8,FALSE))</f>
        <v>5</v>
      </c>
      <c r="Q80" s="237">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5</v>
      </c>
      <c r="R80" s="237">
        <f t="shared" si="30"/>
        <v>5</v>
      </c>
      <c r="S80" s="237">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3.7</v>
      </c>
      <c r="T80" s="237">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3.4</v>
      </c>
      <c r="U80" s="237">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2.4</v>
      </c>
      <c r="V80" s="237">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2.7</v>
      </c>
      <c r="W80" s="237">
        <f t="shared" si="31"/>
        <v>3.1</v>
      </c>
      <c r="X80" s="237">
        <f t="shared" si="32"/>
        <v>3.5</v>
      </c>
      <c r="Y80" s="244">
        <f>IF('Core Indicators'!FC77="x","x",IF('Core Indicators'!FC77&gt;=5,5,IF('Core Indicators'!FC77&gt;=4,4,IF('Core Indicators'!FC77&gt;=3,3,IF('Core Indicators'!FC77&gt;=2,2,IF('Core Indicators'!FC77&gt;=1,1,0))))))</f>
        <v>5</v>
      </c>
      <c r="Z80" s="237">
        <f t="shared" si="33"/>
        <v>5</v>
      </c>
      <c r="AA80" s="244">
        <f>'Crisis Indicator Data'!Y77</f>
        <v>1</v>
      </c>
      <c r="AB80" s="244">
        <f>'Crisis Indicator Data'!Z77</f>
        <v>2</v>
      </c>
      <c r="AC80" s="244">
        <f>'Crisis Indicator Data'!AA77</f>
        <v>3</v>
      </c>
      <c r="AD80" s="244">
        <f>'Crisis Indicator Data'!AB77</f>
        <v>2</v>
      </c>
      <c r="AE80" s="244">
        <f t="shared" si="34"/>
        <v>4</v>
      </c>
      <c r="AF80" s="244">
        <f>'Crisis Indicator Data'!AC77</f>
        <v>2</v>
      </c>
      <c r="AG80" s="244">
        <f>'Crisis Indicator Data'!AD77</f>
        <v>2</v>
      </c>
      <c r="AH80" s="244">
        <f t="shared" si="35"/>
        <v>4</v>
      </c>
      <c r="AI80" s="244">
        <f>'Crisis Indicator Data'!AE77</f>
        <v>2</v>
      </c>
      <c r="AJ80" s="244">
        <f>'Crisis Indicator Data'!AF77</f>
        <v>1</v>
      </c>
      <c r="AK80" s="244">
        <f>'Crisis Indicator Data'!AG77</f>
        <v>2</v>
      </c>
      <c r="AL80" s="244">
        <f t="shared" si="36"/>
        <v>4</v>
      </c>
      <c r="AM80" s="237">
        <f t="shared" si="37"/>
        <v>4</v>
      </c>
      <c r="AN80" s="237">
        <f t="shared" si="38"/>
        <v>4.5</v>
      </c>
    </row>
    <row r="81" spans="1:40" ht="13.5" customHeight="1" x14ac:dyDescent="0.35">
      <c r="A81" s="148" t="str">
        <f>'Crisis Indicator Data'!A78</f>
        <v>Middle belt conflict</v>
      </c>
      <c r="B81" s="149" t="str">
        <f>'Crisis Indicator Data'!B78</f>
        <v>Conflict</v>
      </c>
      <c r="C81" s="149" t="str">
        <f>'Crisis Indicator Data'!C78</f>
        <v>NGA003</v>
      </c>
      <c r="D81" s="149" t="str">
        <f>'Crisis Indicator Data'!D78</f>
        <v>Nigeria</v>
      </c>
      <c r="E81" s="150" t="str">
        <f>'Crisis Indicator Data'!E78</f>
        <v>NGA</v>
      </c>
      <c r="F81" s="237">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3.9</v>
      </c>
      <c r="G81" s="237">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2.2999999999999998</v>
      </c>
      <c r="H81" s="237">
        <f t="shared" si="26"/>
        <v>3.0999999999999996</v>
      </c>
      <c r="I81" s="237">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4.0999999999999996</v>
      </c>
      <c r="J81" s="237">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0.3</v>
      </c>
      <c r="K81" s="237">
        <f t="shared" si="27"/>
        <v>2.1999999999999997</v>
      </c>
      <c r="L81" s="237" t="str">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x</v>
      </c>
      <c r="M81" s="237">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2.2999999999999998</v>
      </c>
      <c r="N81" s="237">
        <f t="shared" si="28"/>
        <v>2.2999999999999998</v>
      </c>
      <c r="O81" s="237">
        <f t="shared" si="29"/>
        <v>2.5333333333333328</v>
      </c>
      <c r="P81" s="237">
        <f>IF(B81="Regional crisis",VLOOKUP(C81,'Regional Crises'!$B$1:$R$69,12,FALSE),VLOOKUP(E81,'Country Indicator Data'!$B$4:$I$194,8,FALSE))</f>
        <v>5</v>
      </c>
      <c r="Q81" s="237">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5</v>
      </c>
      <c r="R81" s="237">
        <f t="shared" si="30"/>
        <v>5</v>
      </c>
      <c r="S81" s="237">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3.7</v>
      </c>
      <c r="T81" s="237">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3.4</v>
      </c>
      <c r="U81" s="237">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2.4</v>
      </c>
      <c r="V81" s="237">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2.7</v>
      </c>
      <c r="W81" s="237">
        <f t="shared" si="31"/>
        <v>3.1</v>
      </c>
      <c r="X81" s="237">
        <f t="shared" si="32"/>
        <v>3.5</v>
      </c>
      <c r="Y81" s="244">
        <f>IF('Core Indicators'!FC78="x","x",IF('Core Indicators'!FC78&gt;=5,5,IF('Core Indicators'!FC78&gt;=4,4,IF('Core Indicators'!FC78&gt;=3,3,IF('Core Indicators'!FC78&gt;=2,2,IF('Core Indicators'!FC78&gt;=1,1,0))))))</f>
        <v>5</v>
      </c>
      <c r="Z81" s="237">
        <f t="shared" si="33"/>
        <v>5</v>
      </c>
      <c r="AA81" s="244">
        <f>'Crisis Indicator Data'!Y78</f>
        <v>0</v>
      </c>
      <c r="AB81" s="244">
        <f>'Crisis Indicator Data'!Z78</f>
        <v>0</v>
      </c>
      <c r="AC81" s="244">
        <f>'Crisis Indicator Data'!AA78</f>
        <v>0</v>
      </c>
      <c r="AD81" s="244">
        <f>'Crisis Indicator Data'!AB78</f>
        <v>0</v>
      </c>
      <c r="AE81" s="244">
        <f t="shared" si="34"/>
        <v>0</v>
      </c>
      <c r="AF81" s="244">
        <f>'Crisis Indicator Data'!AC78</f>
        <v>0</v>
      </c>
      <c r="AG81" s="244">
        <f>'Crisis Indicator Data'!AD78</f>
        <v>2</v>
      </c>
      <c r="AH81" s="244">
        <f t="shared" si="35"/>
        <v>2</v>
      </c>
      <c r="AI81" s="244">
        <f>'Crisis Indicator Data'!AE78</f>
        <v>0</v>
      </c>
      <c r="AJ81" s="244">
        <f>'Crisis Indicator Data'!AF78</f>
        <v>1</v>
      </c>
      <c r="AK81" s="244">
        <f>'Crisis Indicator Data'!AG78</f>
        <v>0</v>
      </c>
      <c r="AL81" s="244">
        <f t="shared" si="36"/>
        <v>1</v>
      </c>
      <c r="AM81" s="237">
        <f t="shared" si="37"/>
        <v>1</v>
      </c>
      <c r="AN81" s="237">
        <f t="shared" si="38"/>
        <v>3</v>
      </c>
    </row>
    <row r="82" spans="1:40" ht="13.5" customHeight="1" x14ac:dyDescent="0.35">
      <c r="A82" s="148" t="str">
        <f>'Crisis Indicator Data'!A79</f>
        <v>Boko Haram crisis in Nigeria</v>
      </c>
      <c r="B82" s="149" t="str">
        <f>'Crisis Indicator Data'!B79</f>
        <v>Conflict</v>
      </c>
      <c r="C82" s="149" t="str">
        <f>'Crisis Indicator Data'!C79</f>
        <v>NGA004</v>
      </c>
      <c r="D82" s="149" t="str">
        <f>'Crisis Indicator Data'!D79</f>
        <v>Nigeria</v>
      </c>
      <c r="E82" s="150" t="str">
        <f>'Crisis Indicator Data'!E79</f>
        <v>NGA</v>
      </c>
      <c r="F82" s="237">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3.9</v>
      </c>
      <c r="G82" s="237">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2.2999999999999998</v>
      </c>
      <c r="H82" s="237">
        <f t="shared" si="26"/>
        <v>3.0999999999999996</v>
      </c>
      <c r="I82" s="237">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4.0999999999999996</v>
      </c>
      <c r="J82" s="237">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0.3</v>
      </c>
      <c r="K82" s="237">
        <f t="shared" si="27"/>
        <v>2.1999999999999997</v>
      </c>
      <c r="L82" s="237" t="str">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x</v>
      </c>
      <c r="M82" s="237">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2.2999999999999998</v>
      </c>
      <c r="N82" s="237">
        <f t="shared" si="28"/>
        <v>2.2999999999999998</v>
      </c>
      <c r="O82" s="237">
        <f t="shared" si="29"/>
        <v>2.5333333333333328</v>
      </c>
      <c r="P82" s="237">
        <f>IF(B82="Regional crisis",VLOOKUP(C82,'Regional Crises'!$B$1:$R$69,12,FALSE),VLOOKUP(E82,'Country Indicator Data'!$B$4:$I$194,8,FALSE))</f>
        <v>5</v>
      </c>
      <c r="Q82" s="237">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5</v>
      </c>
      <c r="R82" s="237">
        <f t="shared" si="30"/>
        <v>5</v>
      </c>
      <c r="S82" s="237">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3.7</v>
      </c>
      <c r="T82" s="237">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3.4</v>
      </c>
      <c r="U82" s="237">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2.4</v>
      </c>
      <c r="V82" s="237">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2.7</v>
      </c>
      <c r="W82" s="237">
        <f t="shared" si="31"/>
        <v>3.1</v>
      </c>
      <c r="X82" s="237">
        <f t="shared" si="32"/>
        <v>3.5</v>
      </c>
      <c r="Y82" s="244">
        <f>IF('Core Indicators'!FC79="x","x",IF('Core Indicators'!FC79&gt;=5,5,IF('Core Indicators'!FC79&gt;=4,4,IF('Core Indicators'!FC79&gt;=3,3,IF('Core Indicators'!FC79&gt;=2,2,IF('Core Indicators'!FC79&gt;=1,1,0))))))</f>
        <v>4</v>
      </c>
      <c r="Z82" s="237">
        <f t="shared" si="33"/>
        <v>4</v>
      </c>
      <c r="AA82" s="244">
        <f>'Crisis Indicator Data'!Y79</f>
        <v>1</v>
      </c>
      <c r="AB82" s="244">
        <f>'Crisis Indicator Data'!Z79</f>
        <v>2</v>
      </c>
      <c r="AC82" s="244">
        <f>'Crisis Indicator Data'!AA79</f>
        <v>3</v>
      </c>
      <c r="AD82" s="244">
        <f>'Crisis Indicator Data'!AB79</f>
        <v>2</v>
      </c>
      <c r="AE82" s="244">
        <f t="shared" si="34"/>
        <v>4</v>
      </c>
      <c r="AF82" s="244">
        <f>'Crisis Indicator Data'!AC79</f>
        <v>2</v>
      </c>
      <c r="AG82" s="244">
        <f>'Crisis Indicator Data'!AD79</f>
        <v>2</v>
      </c>
      <c r="AH82" s="244">
        <f t="shared" si="35"/>
        <v>4</v>
      </c>
      <c r="AI82" s="244">
        <f>'Crisis Indicator Data'!AE79</f>
        <v>2</v>
      </c>
      <c r="AJ82" s="244">
        <f>'Crisis Indicator Data'!AF79</f>
        <v>1</v>
      </c>
      <c r="AK82" s="244">
        <f>'Crisis Indicator Data'!AG79</f>
        <v>2</v>
      </c>
      <c r="AL82" s="244">
        <f t="shared" si="36"/>
        <v>4</v>
      </c>
      <c r="AM82" s="237">
        <f t="shared" si="37"/>
        <v>4</v>
      </c>
      <c r="AN82" s="237">
        <f t="shared" si="38"/>
        <v>4</v>
      </c>
    </row>
    <row r="83" spans="1:40" ht="13.5" customHeight="1" x14ac:dyDescent="0.35">
      <c r="A83" s="148" t="str">
        <f>'Crisis Indicator Data'!A80</f>
        <v>Northwest Banditry</v>
      </c>
      <c r="B83" s="149" t="str">
        <f>'Crisis Indicator Data'!B80</f>
        <v>Other type of violence</v>
      </c>
      <c r="C83" s="149" t="str">
        <f>'Crisis Indicator Data'!C80</f>
        <v>NGA007</v>
      </c>
      <c r="D83" s="149" t="str">
        <f>'Crisis Indicator Data'!D80</f>
        <v>Nigeria</v>
      </c>
      <c r="E83" s="150" t="str">
        <f>'Crisis Indicator Data'!E80</f>
        <v>NGA</v>
      </c>
      <c r="F83" s="237">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3.9</v>
      </c>
      <c r="G83" s="237">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2.2999999999999998</v>
      </c>
      <c r="H83" s="237">
        <f t="shared" si="26"/>
        <v>3.0999999999999996</v>
      </c>
      <c r="I83" s="237">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4.0999999999999996</v>
      </c>
      <c r="J83" s="237">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0.3</v>
      </c>
      <c r="K83" s="237">
        <f t="shared" si="27"/>
        <v>2.1999999999999997</v>
      </c>
      <c r="L83" s="237" t="str">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x</v>
      </c>
      <c r="M83" s="237">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2.2999999999999998</v>
      </c>
      <c r="N83" s="237">
        <f t="shared" si="28"/>
        <v>2.2999999999999998</v>
      </c>
      <c r="O83" s="237">
        <f t="shared" si="29"/>
        <v>2.5333333333333328</v>
      </c>
      <c r="P83" s="237">
        <f>IF(B83="Regional crisis",VLOOKUP(C83,'Regional Crises'!$B$1:$R$69,12,FALSE),VLOOKUP(E83,'Country Indicator Data'!$B$4:$I$194,8,FALSE))</f>
        <v>5</v>
      </c>
      <c r="Q83" s="237">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5</v>
      </c>
      <c r="R83" s="237">
        <f t="shared" si="30"/>
        <v>5</v>
      </c>
      <c r="S83" s="237">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3.7</v>
      </c>
      <c r="T83" s="237">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3.4</v>
      </c>
      <c r="U83" s="237">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2.4</v>
      </c>
      <c r="V83" s="237">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2.7</v>
      </c>
      <c r="W83" s="237">
        <f t="shared" si="31"/>
        <v>3.1</v>
      </c>
      <c r="X83" s="237">
        <f t="shared" si="32"/>
        <v>3.5</v>
      </c>
      <c r="Y83" s="244">
        <f>IF('Core Indicators'!FC80="x","x",IF('Core Indicators'!FC80&gt;=5,5,IF('Core Indicators'!FC80&gt;=4,4,IF('Core Indicators'!FC80&gt;=3,3,IF('Core Indicators'!FC80&gt;=2,2,IF('Core Indicators'!FC80&gt;=1,1,0))))))</f>
        <v>5</v>
      </c>
      <c r="Z83" s="237">
        <f t="shared" si="33"/>
        <v>5</v>
      </c>
      <c r="AA83" s="244">
        <f>'Crisis Indicator Data'!Y80</f>
        <v>0</v>
      </c>
      <c r="AB83" s="244">
        <f>'Crisis Indicator Data'!Z80</f>
        <v>0</v>
      </c>
      <c r="AC83" s="244">
        <f>'Crisis Indicator Data'!AA80</f>
        <v>1</v>
      </c>
      <c r="AD83" s="244">
        <f>'Crisis Indicator Data'!AB80</f>
        <v>0</v>
      </c>
      <c r="AE83" s="244">
        <f t="shared" si="34"/>
        <v>1</v>
      </c>
      <c r="AF83" s="244">
        <f>'Crisis Indicator Data'!AC80</f>
        <v>0</v>
      </c>
      <c r="AG83" s="244">
        <f>'Crisis Indicator Data'!AD80</f>
        <v>2</v>
      </c>
      <c r="AH83" s="244">
        <f t="shared" si="35"/>
        <v>2</v>
      </c>
      <c r="AI83" s="244">
        <f>'Crisis Indicator Data'!AE80</f>
        <v>1</v>
      </c>
      <c r="AJ83" s="244">
        <f>'Crisis Indicator Data'!AF80</f>
        <v>1</v>
      </c>
      <c r="AK83" s="244">
        <f>'Crisis Indicator Data'!AG80</f>
        <v>0</v>
      </c>
      <c r="AL83" s="244">
        <f t="shared" si="36"/>
        <v>2</v>
      </c>
      <c r="AM83" s="237">
        <f t="shared" si="37"/>
        <v>2</v>
      </c>
      <c r="AN83" s="237">
        <f t="shared" si="38"/>
        <v>3.5</v>
      </c>
    </row>
    <row r="84" spans="1:40" ht="13.5" customHeight="1" x14ac:dyDescent="0.35">
      <c r="A84" s="148" t="str">
        <f>'Crisis Indicator Data'!A81</f>
        <v>Cameroonian Refugees in Nigeria</v>
      </c>
      <c r="B84" s="149" t="str">
        <f>'Crisis Indicator Data'!B81</f>
        <v>International displacement</v>
      </c>
      <c r="C84" s="149" t="str">
        <f>'Crisis Indicator Data'!C81</f>
        <v>NGA008</v>
      </c>
      <c r="D84" s="149" t="str">
        <f>'Crisis Indicator Data'!D81</f>
        <v>Nigeria</v>
      </c>
      <c r="E84" s="150" t="str">
        <f>'Crisis Indicator Data'!E81</f>
        <v>NGA</v>
      </c>
      <c r="F84" s="237">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3.9</v>
      </c>
      <c r="G84" s="237">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2.2999999999999998</v>
      </c>
      <c r="H84" s="237">
        <f t="shared" si="26"/>
        <v>3.0999999999999996</v>
      </c>
      <c r="I84" s="237">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4.0999999999999996</v>
      </c>
      <c r="J84" s="237">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0.3</v>
      </c>
      <c r="K84" s="237">
        <f t="shared" si="27"/>
        <v>2.1999999999999997</v>
      </c>
      <c r="L84" s="237" t="str">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x</v>
      </c>
      <c r="M84" s="237">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2.2999999999999998</v>
      </c>
      <c r="N84" s="237">
        <f t="shared" si="28"/>
        <v>2.2999999999999998</v>
      </c>
      <c r="O84" s="237">
        <f t="shared" si="29"/>
        <v>2.5333333333333328</v>
      </c>
      <c r="P84" s="237">
        <f>IF(B84="Regional crisis",VLOOKUP(C84,'Regional Crises'!$B$1:$R$69,12,FALSE),VLOOKUP(E84,'Country Indicator Data'!$B$4:$I$194,8,FALSE))</f>
        <v>5</v>
      </c>
      <c r="Q84" s="237">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5</v>
      </c>
      <c r="R84" s="237">
        <f t="shared" si="30"/>
        <v>5</v>
      </c>
      <c r="S84" s="237">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3.7</v>
      </c>
      <c r="T84" s="237">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3.4</v>
      </c>
      <c r="U84" s="237">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2.4</v>
      </c>
      <c r="V84" s="237">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2.7</v>
      </c>
      <c r="W84" s="237">
        <f t="shared" si="31"/>
        <v>3.1</v>
      </c>
      <c r="X84" s="237">
        <f t="shared" si="32"/>
        <v>3.5</v>
      </c>
      <c r="Y84" s="244">
        <f>IF('Core Indicators'!FC81="x","x",IF('Core Indicators'!FC81&gt;=5,5,IF('Core Indicators'!FC81&gt;=4,4,IF('Core Indicators'!FC81&gt;=3,3,IF('Core Indicators'!FC81&gt;=2,2,IF('Core Indicators'!FC81&gt;=1,1,0))))))</f>
        <v>5</v>
      </c>
      <c r="Z84" s="237">
        <f t="shared" si="33"/>
        <v>5</v>
      </c>
      <c r="AA84" s="244">
        <f>'Crisis Indicator Data'!Y81</f>
        <v>0</v>
      </c>
      <c r="AB84" s="244">
        <f>'Crisis Indicator Data'!Z81</f>
        <v>0</v>
      </c>
      <c r="AC84" s="244">
        <f>'Crisis Indicator Data'!AA81</f>
        <v>0</v>
      </c>
      <c r="AD84" s="244">
        <f>'Crisis Indicator Data'!AB81</f>
        <v>0</v>
      </c>
      <c r="AE84" s="244">
        <f t="shared" si="34"/>
        <v>0</v>
      </c>
      <c r="AF84" s="244">
        <f>'Crisis Indicator Data'!AC81</f>
        <v>0</v>
      </c>
      <c r="AG84" s="244">
        <f>'Crisis Indicator Data'!AD81</f>
        <v>2</v>
      </c>
      <c r="AH84" s="244">
        <f t="shared" si="35"/>
        <v>2</v>
      </c>
      <c r="AI84" s="244">
        <f>'Crisis Indicator Data'!AE81</f>
        <v>0</v>
      </c>
      <c r="AJ84" s="244">
        <f>'Crisis Indicator Data'!AF81</f>
        <v>1</v>
      </c>
      <c r="AK84" s="244">
        <f>'Crisis Indicator Data'!AG81</f>
        <v>0</v>
      </c>
      <c r="AL84" s="244">
        <f t="shared" si="36"/>
        <v>1</v>
      </c>
      <c r="AM84" s="237">
        <f t="shared" si="37"/>
        <v>1</v>
      </c>
      <c r="AN84" s="237">
        <f t="shared" si="38"/>
        <v>3</v>
      </c>
    </row>
    <row r="85" spans="1:40" ht="13.5" customHeight="1" x14ac:dyDescent="0.35">
      <c r="A85" s="148" t="str">
        <f>'Crisis Indicator Data'!A82</f>
        <v>Socioeconomic crisis in Nicaragua</v>
      </c>
      <c r="B85" s="149" t="str">
        <f>'Crisis Indicator Data'!B82</f>
        <v>Political and economic crisis</v>
      </c>
      <c r="C85" s="149" t="str">
        <f>'Crisis Indicator Data'!C82</f>
        <v>NIC001</v>
      </c>
      <c r="D85" s="149" t="str">
        <f>'Crisis Indicator Data'!D82</f>
        <v>Nicaragua</v>
      </c>
      <c r="E85" s="150" t="str">
        <f>'Crisis Indicator Data'!E82</f>
        <v>NIC</v>
      </c>
      <c r="F85" s="237">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2.9</v>
      </c>
      <c r="G85" s="237">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3</v>
      </c>
      <c r="H85" s="237">
        <f t="shared" si="26"/>
        <v>2.95</v>
      </c>
      <c r="I85" s="237">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1.3</v>
      </c>
      <c r="J85" s="237">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1.4</v>
      </c>
      <c r="K85" s="237">
        <f t="shared" si="27"/>
        <v>1.35</v>
      </c>
      <c r="L85" s="237">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3</v>
      </c>
      <c r="M85" s="237">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2.7</v>
      </c>
      <c r="N85" s="237">
        <f t="shared" si="28"/>
        <v>2.85</v>
      </c>
      <c r="O85" s="237">
        <f t="shared" si="29"/>
        <v>2.3833333333333333</v>
      </c>
      <c r="P85" s="237">
        <f>IF(B85="Regional crisis",VLOOKUP(C85,'Regional Crises'!$B$1:$R$69,12,FALSE),VLOOKUP(E85,'Country Indicator Data'!$B$4:$I$194,8,FALSE))</f>
        <v>3</v>
      </c>
      <c r="Q85" s="237">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2</v>
      </c>
      <c r="R85" s="237">
        <f t="shared" si="30"/>
        <v>2.5</v>
      </c>
      <c r="S85" s="237">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3.9</v>
      </c>
      <c r="T85" s="237">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3.7</v>
      </c>
      <c r="U85" s="237">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3.8</v>
      </c>
      <c r="V85" s="237">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3.5</v>
      </c>
      <c r="W85" s="237">
        <f t="shared" si="31"/>
        <v>3.7</v>
      </c>
      <c r="X85" s="237">
        <f t="shared" si="32"/>
        <v>2.9</v>
      </c>
      <c r="Y85" s="244">
        <f>IF('Core Indicators'!FC82="x","x",IF('Core Indicators'!FC82&gt;=5,5,IF('Core Indicators'!FC82&gt;=4,4,IF('Core Indicators'!FC82&gt;=3,3,IF('Core Indicators'!FC82&gt;=2,2,IF('Core Indicators'!FC82&gt;=1,1,0))))))</f>
        <v>1</v>
      </c>
      <c r="Z85" s="237">
        <f t="shared" si="33"/>
        <v>1</v>
      </c>
      <c r="AA85" s="244" t="str">
        <f>'Crisis Indicator Data'!Y82</f>
        <v>x</v>
      </c>
      <c r="AB85" s="244" t="str">
        <f>'Crisis Indicator Data'!Z82</f>
        <v>x</v>
      </c>
      <c r="AC85" s="244">
        <f>'Crisis Indicator Data'!AA82</f>
        <v>1</v>
      </c>
      <c r="AD85" s="244">
        <f>'Crisis Indicator Data'!AB82</f>
        <v>0</v>
      </c>
      <c r="AE85" s="244">
        <f t="shared" si="34"/>
        <v>1</v>
      </c>
      <c r="AF85" s="244">
        <f>'Crisis Indicator Data'!AC82</f>
        <v>1</v>
      </c>
      <c r="AG85" s="244">
        <f>'Crisis Indicator Data'!AD82</f>
        <v>1</v>
      </c>
      <c r="AH85" s="244">
        <f t="shared" si="35"/>
        <v>2</v>
      </c>
      <c r="AI85" s="244">
        <f>'Crisis Indicator Data'!AE82</f>
        <v>0</v>
      </c>
      <c r="AJ85" s="244">
        <f>'Crisis Indicator Data'!AF82</f>
        <v>0</v>
      </c>
      <c r="AK85" s="244">
        <f>'Crisis Indicator Data'!AG82</f>
        <v>2</v>
      </c>
      <c r="AL85" s="244">
        <f t="shared" si="36"/>
        <v>2</v>
      </c>
      <c r="AM85" s="237">
        <f t="shared" si="37"/>
        <v>2</v>
      </c>
      <c r="AN85" s="237">
        <f t="shared" si="38"/>
        <v>1.5</v>
      </c>
    </row>
    <row r="86" spans="1:40" ht="13.5" customHeight="1" x14ac:dyDescent="0.35">
      <c r="A86" s="148" t="str">
        <f>'Crisis Indicator Data'!A83</f>
        <v>Hurricane Eta and Iota in Nicaragua</v>
      </c>
      <c r="B86" s="149" t="str">
        <f>'Crisis Indicator Data'!B83</f>
        <v>Tropical cyclone</v>
      </c>
      <c r="C86" s="149" t="str">
        <f>'Crisis Indicator Data'!C83</f>
        <v>NIC002</v>
      </c>
      <c r="D86" s="149" t="str">
        <f>'Crisis Indicator Data'!D83</f>
        <v>Nicaragua</v>
      </c>
      <c r="E86" s="150" t="str">
        <f>'Crisis Indicator Data'!E83</f>
        <v>NIC</v>
      </c>
      <c r="F86" s="237">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2.9</v>
      </c>
      <c r="G86" s="237">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3</v>
      </c>
      <c r="H86" s="237">
        <f t="shared" si="26"/>
        <v>2.95</v>
      </c>
      <c r="I86" s="237">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1.3</v>
      </c>
      <c r="J86" s="237">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1.4</v>
      </c>
      <c r="K86" s="237">
        <f t="shared" si="27"/>
        <v>1.35</v>
      </c>
      <c r="L86" s="237">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3</v>
      </c>
      <c r="M86" s="237">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2.7</v>
      </c>
      <c r="N86" s="237">
        <f t="shared" si="28"/>
        <v>2.85</v>
      </c>
      <c r="O86" s="237">
        <f t="shared" si="29"/>
        <v>2.3833333333333333</v>
      </c>
      <c r="P86" s="237">
        <f>IF(B86="Regional crisis",VLOOKUP(C86,'Regional Crises'!$B$1:$R$69,12,FALSE),VLOOKUP(E86,'Country Indicator Data'!$B$4:$I$194,8,FALSE))</f>
        <v>3</v>
      </c>
      <c r="Q86" s="237">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2</v>
      </c>
      <c r="R86" s="237">
        <f t="shared" si="30"/>
        <v>2.5</v>
      </c>
      <c r="S86" s="237">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3.9</v>
      </c>
      <c r="T86" s="237">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3.7</v>
      </c>
      <c r="U86" s="237">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3.8</v>
      </c>
      <c r="V86" s="237">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3.5</v>
      </c>
      <c r="W86" s="237">
        <f t="shared" si="31"/>
        <v>3.7</v>
      </c>
      <c r="X86" s="237">
        <f t="shared" si="32"/>
        <v>2.9</v>
      </c>
      <c r="Y86" s="244">
        <f>IF('Core Indicators'!FC83="x","x",IF('Core Indicators'!FC83&gt;=5,5,IF('Core Indicators'!FC83&gt;=4,4,IF('Core Indicators'!FC83&gt;=3,3,IF('Core Indicators'!FC83&gt;=2,2,IF('Core Indicators'!FC83&gt;=1,1,0))))))</f>
        <v>3</v>
      </c>
      <c r="Z86" s="237">
        <f t="shared" si="33"/>
        <v>3</v>
      </c>
      <c r="AA86" s="244">
        <f>'Crisis Indicator Data'!Y83</f>
        <v>1</v>
      </c>
      <c r="AB86" s="244">
        <f>'Crisis Indicator Data'!Z83</f>
        <v>2</v>
      </c>
      <c r="AC86" s="244">
        <f>'Crisis Indicator Data'!AA83</f>
        <v>2</v>
      </c>
      <c r="AD86" s="244">
        <f>'Crisis Indicator Data'!AB83</f>
        <v>0</v>
      </c>
      <c r="AE86" s="244">
        <f t="shared" si="34"/>
        <v>2</v>
      </c>
      <c r="AF86" s="244">
        <f>'Crisis Indicator Data'!AC83</f>
        <v>2</v>
      </c>
      <c r="AG86" s="244">
        <f>'Crisis Indicator Data'!AD83</f>
        <v>0</v>
      </c>
      <c r="AH86" s="244">
        <f t="shared" si="35"/>
        <v>2</v>
      </c>
      <c r="AI86" s="244">
        <f>'Crisis Indicator Data'!AE83</f>
        <v>0</v>
      </c>
      <c r="AJ86" s="244">
        <f>'Crisis Indicator Data'!AF83</f>
        <v>0</v>
      </c>
      <c r="AK86" s="244">
        <f>'Crisis Indicator Data'!AG83</f>
        <v>3</v>
      </c>
      <c r="AL86" s="244">
        <f t="shared" si="36"/>
        <v>3</v>
      </c>
      <c r="AM86" s="237">
        <f t="shared" si="37"/>
        <v>2</v>
      </c>
      <c r="AN86" s="237">
        <f t="shared" si="38"/>
        <v>2.5</v>
      </c>
    </row>
    <row r="87" spans="1:40" ht="13.5" customHeight="1" x14ac:dyDescent="0.35">
      <c r="A87" s="148" t="str">
        <f>'Crisis Indicator Data'!A84</f>
        <v>Complex crisis in Pakistan</v>
      </c>
      <c r="B87" s="149" t="str">
        <f>'Crisis Indicator Data'!B84</f>
        <v>Complex crisis</v>
      </c>
      <c r="C87" s="149" t="str">
        <f>'Crisis Indicator Data'!C84</f>
        <v>PAK001</v>
      </c>
      <c r="D87" s="149" t="str">
        <f>'Crisis Indicator Data'!D84</f>
        <v>Pakistan</v>
      </c>
      <c r="E87" s="150" t="str">
        <f>'Crisis Indicator Data'!E84</f>
        <v>PAK</v>
      </c>
      <c r="F87" s="237">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3.9</v>
      </c>
      <c r="G87" s="237">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3.1</v>
      </c>
      <c r="H87" s="237">
        <f t="shared" si="26"/>
        <v>3.5</v>
      </c>
      <c r="I87" s="237">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3.2</v>
      </c>
      <c r="J87" s="237">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1.6</v>
      </c>
      <c r="K87" s="237">
        <f t="shared" si="27"/>
        <v>2.4000000000000004</v>
      </c>
      <c r="L87" s="237">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3.6</v>
      </c>
      <c r="M87" s="237">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1.1000000000000001</v>
      </c>
      <c r="N87" s="237">
        <f t="shared" si="28"/>
        <v>2.35</v>
      </c>
      <c r="O87" s="237">
        <f t="shared" si="29"/>
        <v>2.75</v>
      </c>
      <c r="P87" s="237">
        <f>IF(B87="Regional crisis",VLOOKUP(C87,'Regional Crises'!$B$1:$R$69,12,FALSE),VLOOKUP(E87,'Country Indicator Data'!$B$4:$I$194,8,FALSE))</f>
        <v>3</v>
      </c>
      <c r="Q87" s="237">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3.9</v>
      </c>
      <c r="R87" s="237">
        <f t="shared" si="30"/>
        <v>3.45</v>
      </c>
      <c r="S87" s="237">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3.4</v>
      </c>
      <c r="T87" s="237">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3.2</v>
      </c>
      <c r="U87" s="237">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3.4</v>
      </c>
      <c r="V87" s="237">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3.1</v>
      </c>
      <c r="W87" s="237">
        <f t="shared" si="31"/>
        <v>3.3</v>
      </c>
      <c r="X87" s="237">
        <f t="shared" si="32"/>
        <v>3.2</v>
      </c>
      <c r="Y87" s="244">
        <f>IF('Core Indicators'!FC84="x","x",IF('Core Indicators'!FC84&gt;=5,5,IF('Core Indicators'!FC84&gt;=4,4,IF('Core Indicators'!FC84&gt;=3,3,IF('Core Indicators'!FC84&gt;=2,2,IF('Core Indicators'!FC84&gt;=1,1,0))))))</f>
        <v>5</v>
      </c>
      <c r="Z87" s="237">
        <f t="shared" si="33"/>
        <v>5</v>
      </c>
      <c r="AA87" s="244">
        <f>'Crisis Indicator Data'!Y84</f>
        <v>2</v>
      </c>
      <c r="AB87" s="244">
        <f>'Crisis Indicator Data'!Z84</f>
        <v>0</v>
      </c>
      <c r="AC87" s="244">
        <f>'Crisis Indicator Data'!AA84</f>
        <v>2</v>
      </c>
      <c r="AD87" s="244">
        <f>'Crisis Indicator Data'!AB84</f>
        <v>0</v>
      </c>
      <c r="AE87" s="244">
        <f t="shared" si="34"/>
        <v>2</v>
      </c>
      <c r="AF87" s="244">
        <f>'Crisis Indicator Data'!AC84</f>
        <v>0</v>
      </c>
      <c r="AG87" s="244">
        <f>'Crisis Indicator Data'!AD84</f>
        <v>2</v>
      </c>
      <c r="AH87" s="244">
        <f t="shared" si="35"/>
        <v>2</v>
      </c>
      <c r="AI87" s="244">
        <f>'Crisis Indicator Data'!AE84</f>
        <v>1</v>
      </c>
      <c r="AJ87" s="244">
        <f>'Crisis Indicator Data'!AF84</f>
        <v>1</v>
      </c>
      <c r="AK87" s="244">
        <f>'Crisis Indicator Data'!AG84</f>
        <v>3</v>
      </c>
      <c r="AL87" s="244">
        <f t="shared" si="36"/>
        <v>4</v>
      </c>
      <c r="AM87" s="237">
        <f t="shared" si="37"/>
        <v>3</v>
      </c>
      <c r="AN87" s="237">
        <f t="shared" si="38"/>
        <v>4</v>
      </c>
    </row>
    <row r="88" spans="1:40" ht="13.5" customHeight="1" x14ac:dyDescent="0.35">
      <c r="A88" s="148" t="str">
        <f>'Crisis Indicator Data'!A85</f>
        <v>Kashmir conflict in Pakistan</v>
      </c>
      <c r="B88" s="149" t="str">
        <f>'Crisis Indicator Data'!B85</f>
        <v>Conflict</v>
      </c>
      <c r="C88" s="149" t="str">
        <f>'Crisis Indicator Data'!C85</f>
        <v>PAK004</v>
      </c>
      <c r="D88" s="149" t="str">
        <f>'Crisis Indicator Data'!D85</f>
        <v>Pakistan</v>
      </c>
      <c r="E88" s="150" t="str">
        <f>'Crisis Indicator Data'!E85</f>
        <v>PAK</v>
      </c>
      <c r="F88" s="237">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3.9</v>
      </c>
      <c r="G88" s="237">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3.1</v>
      </c>
      <c r="H88" s="237">
        <f t="shared" si="26"/>
        <v>3.5</v>
      </c>
      <c r="I88" s="237">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3.2</v>
      </c>
      <c r="J88" s="237">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1.6</v>
      </c>
      <c r="K88" s="237">
        <f t="shared" si="27"/>
        <v>2.4000000000000004</v>
      </c>
      <c r="L88" s="237">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3.6</v>
      </c>
      <c r="M88" s="237">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1.1000000000000001</v>
      </c>
      <c r="N88" s="237">
        <f t="shared" si="28"/>
        <v>2.35</v>
      </c>
      <c r="O88" s="237">
        <f t="shared" si="29"/>
        <v>2.75</v>
      </c>
      <c r="P88" s="237">
        <f>IF(B88="Regional crisis",VLOOKUP(C88,'Regional Crises'!$B$1:$R$69,12,FALSE),VLOOKUP(E88,'Country Indicator Data'!$B$4:$I$194,8,FALSE))</f>
        <v>3</v>
      </c>
      <c r="Q88" s="237">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3.9</v>
      </c>
      <c r="R88" s="237">
        <f t="shared" si="30"/>
        <v>3.45</v>
      </c>
      <c r="S88" s="237">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3.4</v>
      </c>
      <c r="T88" s="237">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3.2</v>
      </c>
      <c r="U88" s="237">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3.4</v>
      </c>
      <c r="V88" s="237">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3.1</v>
      </c>
      <c r="W88" s="237">
        <f t="shared" si="31"/>
        <v>3.3</v>
      </c>
      <c r="X88" s="237">
        <f t="shared" si="32"/>
        <v>3.2</v>
      </c>
      <c r="Y88" s="244">
        <f>IF('Core Indicators'!FC85="x","x",IF('Core Indicators'!FC85&gt;=5,5,IF('Core Indicators'!FC85&gt;=4,4,IF('Core Indicators'!FC85&gt;=3,3,IF('Core Indicators'!FC85&gt;=2,2,IF('Core Indicators'!FC85&gt;=1,1,0))))))</f>
        <v>3</v>
      </c>
      <c r="Z88" s="237">
        <f t="shared" si="33"/>
        <v>3</v>
      </c>
      <c r="AA88" s="244">
        <f>'Crisis Indicator Data'!Y85</f>
        <v>2</v>
      </c>
      <c r="AB88" s="244">
        <f>'Crisis Indicator Data'!Z85</f>
        <v>0</v>
      </c>
      <c r="AC88" s="244">
        <f>'Crisis Indicator Data'!AA85</f>
        <v>2</v>
      </c>
      <c r="AD88" s="244">
        <f>'Crisis Indicator Data'!AB85</f>
        <v>0</v>
      </c>
      <c r="AE88" s="244">
        <f t="shared" si="34"/>
        <v>2</v>
      </c>
      <c r="AF88" s="244">
        <f>'Crisis Indicator Data'!AC85</f>
        <v>0</v>
      </c>
      <c r="AG88" s="244">
        <f>'Crisis Indicator Data'!AD85</f>
        <v>2</v>
      </c>
      <c r="AH88" s="244">
        <f t="shared" si="35"/>
        <v>2</v>
      </c>
      <c r="AI88" s="244">
        <f>'Crisis Indicator Data'!AE85</f>
        <v>1</v>
      </c>
      <c r="AJ88" s="244">
        <f>'Crisis Indicator Data'!AF85</f>
        <v>1</v>
      </c>
      <c r="AK88" s="244">
        <f>'Crisis Indicator Data'!AG85</f>
        <v>3</v>
      </c>
      <c r="AL88" s="244">
        <f t="shared" si="36"/>
        <v>4</v>
      </c>
      <c r="AM88" s="237">
        <f t="shared" si="37"/>
        <v>3</v>
      </c>
      <c r="AN88" s="237">
        <f t="shared" si="38"/>
        <v>3</v>
      </c>
    </row>
    <row r="89" spans="1:40" ht="13.5" customHeight="1" x14ac:dyDescent="0.35">
      <c r="A89" s="148" t="str">
        <f>'Crisis Indicator Data'!A86</f>
        <v>Venezuela displacement in Peru</v>
      </c>
      <c r="B89" s="149" t="str">
        <f>'Crisis Indicator Data'!B86</f>
        <v>International displacement</v>
      </c>
      <c r="C89" s="149" t="str">
        <f>'Crisis Indicator Data'!C86</f>
        <v>PER002</v>
      </c>
      <c r="D89" s="149" t="str">
        <f>'Crisis Indicator Data'!D86</f>
        <v>Peru</v>
      </c>
      <c r="E89" s="150" t="str">
        <f>'Crisis Indicator Data'!E86</f>
        <v>PER</v>
      </c>
      <c r="F89" s="237">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1.8</v>
      </c>
      <c r="G89" s="237">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1.7</v>
      </c>
      <c r="H89" s="237">
        <f t="shared" si="26"/>
        <v>1.75</v>
      </c>
      <c r="I89" s="237">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3</v>
      </c>
      <c r="J89" s="237">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4.5</v>
      </c>
      <c r="K89" s="237">
        <f t="shared" si="27"/>
        <v>3.75</v>
      </c>
      <c r="L89" s="237">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2.5</v>
      </c>
      <c r="M89" s="237">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2.2000000000000002</v>
      </c>
      <c r="N89" s="237">
        <f t="shared" si="28"/>
        <v>2.35</v>
      </c>
      <c r="O89" s="237">
        <f t="shared" si="29"/>
        <v>2.6166666666666667</v>
      </c>
      <c r="P89" s="237">
        <f>IF(B89="Regional crisis",VLOOKUP(C89,'Regional Crises'!$B$1:$R$69,12,FALSE),VLOOKUP(E89,'Country Indicator Data'!$B$4:$I$194,8,FALSE))</f>
        <v>3</v>
      </c>
      <c r="Q89" s="237">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0.7</v>
      </c>
      <c r="R89" s="237">
        <f t="shared" si="30"/>
        <v>1.85</v>
      </c>
      <c r="S89" s="237">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3.2</v>
      </c>
      <c r="T89" s="237">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v>
      </c>
      <c r="U89" s="237">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1.9</v>
      </c>
      <c r="V89" s="237">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1.4</v>
      </c>
      <c r="W89" s="237">
        <f t="shared" si="31"/>
        <v>2.4</v>
      </c>
      <c r="X89" s="237">
        <f t="shared" si="32"/>
        <v>2.2999999999999998</v>
      </c>
      <c r="Y89" s="244">
        <f>IF('Core Indicators'!FC86="x","x",IF('Core Indicators'!FC86&gt;=5,5,IF('Core Indicators'!FC86&gt;=4,4,IF('Core Indicators'!FC86&gt;=3,3,IF('Core Indicators'!FC86&gt;=2,2,IF('Core Indicators'!FC86&gt;=1,1,0))))))</f>
        <v>2</v>
      </c>
      <c r="Z89" s="237">
        <f t="shared" si="33"/>
        <v>2</v>
      </c>
      <c r="AA89" s="244">
        <f>'Crisis Indicator Data'!Y86</f>
        <v>0</v>
      </c>
      <c r="AB89" s="244">
        <f>'Crisis Indicator Data'!Z86</f>
        <v>1</v>
      </c>
      <c r="AC89" s="244">
        <f>'Crisis Indicator Data'!AA86</f>
        <v>0</v>
      </c>
      <c r="AD89" s="244">
        <f>'Crisis Indicator Data'!AB86</f>
        <v>0</v>
      </c>
      <c r="AE89" s="244">
        <f t="shared" si="34"/>
        <v>1</v>
      </c>
      <c r="AF89" s="244">
        <f>'Crisis Indicator Data'!AC86</f>
        <v>0</v>
      </c>
      <c r="AG89" s="244">
        <f>'Crisis Indicator Data'!AD86</f>
        <v>1</v>
      </c>
      <c r="AH89" s="244">
        <f t="shared" si="35"/>
        <v>1</v>
      </c>
      <c r="AI89" s="244">
        <f>'Crisis Indicator Data'!AE86</f>
        <v>0</v>
      </c>
      <c r="AJ89" s="244">
        <f>'Crisis Indicator Data'!AF86</f>
        <v>0</v>
      </c>
      <c r="AK89" s="244">
        <f>'Crisis Indicator Data'!AG86</f>
        <v>2</v>
      </c>
      <c r="AL89" s="244">
        <f t="shared" si="36"/>
        <v>2</v>
      </c>
      <c r="AM89" s="237">
        <f t="shared" si="37"/>
        <v>1</v>
      </c>
      <c r="AN89" s="237">
        <f t="shared" si="38"/>
        <v>1.5</v>
      </c>
    </row>
    <row r="90" spans="1:40" ht="13.5" customHeight="1" x14ac:dyDescent="0.35">
      <c r="A90" s="148" t="str">
        <f>'Crisis Indicator Data'!A87</f>
        <v>Mindanao conflict</v>
      </c>
      <c r="B90" s="149" t="str">
        <f>'Crisis Indicator Data'!B87</f>
        <v>Conflict</v>
      </c>
      <c r="C90" s="149" t="str">
        <f>'Crisis Indicator Data'!C87</f>
        <v>PHL003</v>
      </c>
      <c r="D90" s="149" t="str">
        <f>'Crisis Indicator Data'!D87</f>
        <v>Philippines</v>
      </c>
      <c r="E90" s="150" t="str">
        <f>'Crisis Indicator Data'!E87</f>
        <v>PHL</v>
      </c>
      <c r="F90" s="237">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1.8</v>
      </c>
      <c r="G90" s="237">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2.1</v>
      </c>
      <c r="H90" s="237">
        <f t="shared" si="26"/>
        <v>1.9500000000000002</v>
      </c>
      <c r="I90" s="237">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1.3</v>
      </c>
      <c r="J90" s="237">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1.4</v>
      </c>
      <c r="K90" s="237">
        <f t="shared" si="27"/>
        <v>1.35</v>
      </c>
      <c r="L90" s="237">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2.8</v>
      </c>
      <c r="M90" s="237">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2.4</v>
      </c>
      <c r="N90" s="237">
        <f t="shared" si="28"/>
        <v>2.5999999999999996</v>
      </c>
      <c r="O90" s="237">
        <f t="shared" si="29"/>
        <v>1.9666666666666668</v>
      </c>
      <c r="P90" s="237">
        <f>IF(B90="Regional crisis",VLOOKUP(C90,'Regional Crises'!$B$1:$R$69,12,FALSE),VLOOKUP(E90,'Country Indicator Data'!$B$4:$I$194,8,FALSE))</f>
        <v>4</v>
      </c>
      <c r="Q90" s="237">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4.8</v>
      </c>
      <c r="R90" s="237">
        <f t="shared" si="30"/>
        <v>4.4000000000000004</v>
      </c>
      <c r="S90" s="237">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3.3</v>
      </c>
      <c r="T90" s="237">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3</v>
      </c>
      <c r="U90" s="237">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2.6</v>
      </c>
      <c r="V90" s="237">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2.1</v>
      </c>
      <c r="W90" s="237">
        <f t="shared" si="31"/>
        <v>2.8</v>
      </c>
      <c r="X90" s="237">
        <f t="shared" si="32"/>
        <v>3.1</v>
      </c>
      <c r="Y90" s="244">
        <f>IF('Core Indicators'!FC87="x","x",IF('Core Indicators'!FC87&gt;=5,5,IF('Core Indicators'!FC87&gt;=4,4,IF('Core Indicators'!FC87&gt;=3,3,IF('Core Indicators'!FC87&gt;=2,2,IF('Core Indicators'!FC87&gt;=1,1,0))))))</f>
        <v>4</v>
      </c>
      <c r="Z90" s="237">
        <f t="shared" si="33"/>
        <v>4</v>
      </c>
      <c r="AA90" s="244">
        <f>'Crisis Indicator Data'!Y87</f>
        <v>0</v>
      </c>
      <c r="AB90" s="244">
        <f>'Crisis Indicator Data'!Z87</f>
        <v>1</v>
      </c>
      <c r="AC90" s="244">
        <f>'Crisis Indicator Data'!AA87</f>
        <v>0</v>
      </c>
      <c r="AD90" s="244">
        <f>'Crisis Indicator Data'!AB87</f>
        <v>0</v>
      </c>
      <c r="AE90" s="244">
        <f t="shared" si="34"/>
        <v>1</v>
      </c>
      <c r="AF90" s="244">
        <f>'Crisis Indicator Data'!AC87</f>
        <v>0</v>
      </c>
      <c r="AG90" s="244">
        <f>'Crisis Indicator Data'!AD87</f>
        <v>2</v>
      </c>
      <c r="AH90" s="244">
        <f t="shared" si="35"/>
        <v>2</v>
      </c>
      <c r="AI90" s="244">
        <f>'Crisis Indicator Data'!AE87</f>
        <v>1</v>
      </c>
      <c r="AJ90" s="244">
        <f>'Crisis Indicator Data'!AF87</f>
        <v>1</v>
      </c>
      <c r="AK90" s="244">
        <f>'Crisis Indicator Data'!AG87</f>
        <v>3</v>
      </c>
      <c r="AL90" s="244">
        <f t="shared" si="36"/>
        <v>4</v>
      </c>
      <c r="AM90" s="237">
        <f t="shared" si="37"/>
        <v>2</v>
      </c>
      <c r="AN90" s="237">
        <f t="shared" si="38"/>
        <v>3</v>
      </c>
    </row>
    <row r="91" spans="1:40" ht="13.5" customHeight="1" x14ac:dyDescent="0.35">
      <c r="A91" s="148" t="str">
        <f>'Crisis Indicator Data'!A88</f>
        <v>Complex crisis in DPRK</v>
      </c>
      <c r="B91" s="149" t="str">
        <f>'Crisis Indicator Data'!B88</f>
        <v>Complex crisis</v>
      </c>
      <c r="C91" s="149" t="str">
        <f>'Crisis Indicator Data'!C88</f>
        <v>PRK001</v>
      </c>
      <c r="D91" s="149" t="str">
        <f>'Crisis Indicator Data'!D88</f>
        <v>DPRK</v>
      </c>
      <c r="E91" s="150" t="str">
        <f>'Crisis Indicator Data'!E88</f>
        <v>PRK</v>
      </c>
      <c r="F91" s="237">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5</v>
      </c>
      <c r="G91" s="237">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3.7</v>
      </c>
      <c r="H91" s="237">
        <f t="shared" si="26"/>
        <v>4.3499999999999996</v>
      </c>
      <c r="I91" s="237">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0</v>
      </c>
      <c r="J91" s="237">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0</v>
      </c>
      <c r="K91" s="237">
        <f t="shared" si="27"/>
        <v>0</v>
      </c>
      <c r="L91" s="237" t="str">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x</v>
      </c>
      <c r="M91" s="237" t="str">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x</v>
      </c>
      <c r="N91" s="237" t="str">
        <f t="shared" si="28"/>
        <v>x</v>
      </c>
      <c r="O91" s="237">
        <f t="shared" si="29"/>
        <v>2.1749999999999998</v>
      </c>
      <c r="P91" s="237">
        <f>IF(B91="Regional crisis",VLOOKUP(C91,'Regional Crises'!$B$1:$R$69,12,FALSE),VLOOKUP(E91,'Country Indicator Data'!$B$4:$I$194,8,FALSE))</f>
        <v>3</v>
      </c>
      <c r="Q91" s="237">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1.5</v>
      </c>
      <c r="R91" s="237">
        <f t="shared" si="30"/>
        <v>2.25</v>
      </c>
      <c r="S91" s="237">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4.2</v>
      </c>
      <c r="T91" s="237">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4.2</v>
      </c>
      <c r="U91" s="237">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4.4000000000000004</v>
      </c>
      <c r="V91" s="237">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4.9000000000000004</v>
      </c>
      <c r="W91" s="237">
        <f t="shared" si="31"/>
        <v>4.4000000000000004</v>
      </c>
      <c r="X91" s="237">
        <f t="shared" si="32"/>
        <v>2.9</v>
      </c>
      <c r="Y91" s="244">
        <f>IF('Core Indicators'!FC88="x","x",IF('Core Indicators'!FC88&gt;=5,5,IF('Core Indicators'!FC88&gt;=4,4,IF('Core Indicators'!FC88&gt;=3,3,IF('Core Indicators'!FC88&gt;=2,2,IF('Core Indicators'!FC88&gt;=1,1,0))))))</f>
        <v>1</v>
      </c>
      <c r="Z91" s="237">
        <f t="shared" si="33"/>
        <v>1</v>
      </c>
      <c r="AA91" s="244">
        <f>'Crisis Indicator Data'!Y88</f>
        <v>1</v>
      </c>
      <c r="AB91" s="244">
        <f>'Crisis Indicator Data'!Z88</f>
        <v>2</v>
      </c>
      <c r="AC91" s="244">
        <f>'Crisis Indicator Data'!AA88</f>
        <v>2</v>
      </c>
      <c r="AD91" s="244">
        <f>'Crisis Indicator Data'!AB88</f>
        <v>0</v>
      </c>
      <c r="AE91" s="244">
        <f t="shared" si="34"/>
        <v>2</v>
      </c>
      <c r="AF91" s="244">
        <f>'Crisis Indicator Data'!AC88</f>
        <v>3</v>
      </c>
      <c r="AG91" s="244">
        <f>'Crisis Indicator Data'!AD88</f>
        <v>3</v>
      </c>
      <c r="AH91" s="244">
        <f t="shared" si="35"/>
        <v>5</v>
      </c>
      <c r="AI91" s="244">
        <f>'Crisis Indicator Data'!AE88</f>
        <v>0</v>
      </c>
      <c r="AJ91" s="244">
        <f>'Crisis Indicator Data'!AF88</f>
        <v>0</v>
      </c>
      <c r="AK91" s="244">
        <f>'Crisis Indicator Data'!AG88</f>
        <v>3</v>
      </c>
      <c r="AL91" s="244">
        <f t="shared" si="36"/>
        <v>3</v>
      </c>
      <c r="AM91" s="237">
        <f t="shared" si="37"/>
        <v>3</v>
      </c>
      <c r="AN91" s="237">
        <f t="shared" si="38"/>
        <v>2</v>
      </c>
    </row>
    <row r="92" spans="1:40" ht="13.5" customHeight="1" x14ac:dyDescent="0.35">
      <c r="A92" s="148" t="str">
        <f>'Crisis Indicator Data'!A89</f>
        <v>Conflict in Palestine</v>
      </c>
      <c r="B92" s="149" t="str">
        <f>'Crisis Indicator Data'!B89</f>
        <v>Conflict</v>
      </c>
      <c r="C92" s="149" t="str">
        <f>'Crisis Indicator Data'!C89</f>
        <v>PSE002</v>
      </c>
      <c r="D92" s="149" t="str">
        <f>'Crisis Indicator Data'!D89</f>
        <v>Palestine</v>
      </c>
      <c r="E92" s="150" t="str">
        <f>'Crisis Indicator Data'!E89</f>
        <v>PSE</v>
      </c>
      <c r="F92" s="237" t="str">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x</v>
      </c>
      <c r="G92" s="237" t="str">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x</v>
      </c>
      <c r="H92" s="237" t="str">
        <f t="shared" si="26"/>
        <v>x</v>
      </c>
      <c r="I92" s="237">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0</v>
      </c>
      <c r="J92" s="237">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0</v>
      </c>
      <c r="K92" s="237">
        <f t="shared" si="27"/>
        <v>0</v>
      </c>
      <c r="L92" s="237" t="str">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x</v>
      </c>
      <c r="M92" s="237">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1.1000000000000001</v>
      </c>
      <c r="N92" s="237">
        <f t="shared" si="28"/>
        <v>1.1000000000000001</v>
      </c>
      <c r="O92" s="237">
        <f t="shared" si="29"/>
        <v>0.55000000000000004</v>
      </c>
      <c r="P92" s="237">
        <f>IF(B92="Regional crisis",VLOOKUP(C92,'Regional Crises'!$B$1:$R$69,12,FALSE),VLOOKUP(E92,'Country Indicator Data'!$B$4:$I$194,8,FALSE))</f>
        <v>3</v>
      </c>
      <c r="Q92" s="237">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3.6</v>
      </c>
      <c r="R92" s="237">
        <f t="shared" si="30"/>
        <v>3.3</v>
      </c>
      <c r="S92" s="237" t="str">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x</v>
      </c>
      <c r="T92" s="237">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v>
      </c>
      <c r="U92" s="237" t="str">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x</v>
      </c>
      <c r="V92" s="237">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4.5</v>
      </c>
      <c r="W92" s="237">
        <f t="shared" si="31"/>
        <v>3.8</v>
      </c>
      <c r="X92" s="237">
        <f t="shared" si="32"/>
        <v>2.6</v>
      </c>
      <c r="Y92" s="244">
        <f>IF('Core Indicators'!FC89="x","x",IF('Core Indicators'!FC89&gt;=5,5,IF('Core Indicators'!FC89&gt;=4,4,IF('Core Indicators'!FC89&gt;=3,3,IF('Core Indicators'!FC89&gt;=2,2,IF('Core Indicators'!FC89&gt;=1,1,0))))))</f>
        <v>4</v>
      </c>
      <c r="Z92" s="237">
        <f t="shared" si="33"/>
        <v>4</v>
      </c>
      <c r="AA92" s="244">
        <f>'Crisis Indicator Data'!Y89</f>
        <v>2</v>
      </c>
      <c r="AB92" s="244">
        <f>'Crisis Indicator Data'!Z89</f>
        <v>3</v>
      </c>
      <c r="AC92" s="244">
        <f>'Crisis Indicator Data'!AA89</f>
        <v>3</v>
      </c>
      <c r="AD92" s="244">
        <f>'Crisis Indicator Data'!AB89</f>
        <v>0</v>
      </c>
      <c r="AE92" s="244">
        <f t="shared" si="34"/>
        <v>4</v>
      </c>
      <c r="AF92" s="244">
        <f>'Crisis Indicator Data'!AC89</f>
        <v>3</v>
      </c>
      <c r="AG92" s="244">
        <f>'Crisis Indicator Data'!AD89</f>
        <v>3</v>
      </c>
      <c r="AH92" s="244">
        <f t="shared" si="35"/>
        <v>5</v>
      </c>
      <c r="AI92" s="244">
        <f>'Crisis Indicator Data'!AE89</f>
        <v>2</v>
      </c>
      <c r="AJ92" s="244">
        <f>'Crisis Indicator Data'!AF89</f>
        <v>2</v>
      </c>
      <c r="AK92" s="244">
        <f>'Crisis Indicator Data'!AG89</f>
        <v>2</v>
      </c>
      <c r="AL92" s="244">
        <f t="shared" si="36"/>
        <v>4</v>
      </c>
      <c r="AM92" s="237">
        <f t="shared" si="37"/>
        <v>4</v>
      </c>
      <c r="AN92" s="237">
        <f t="shared" si="38"/>
        <v>4</v>
      </c>
    </row>
    <row r="93" spans="1:40" ht="13.5" customHeight="1" x14ac:dyDescent="0.35">
      <c r="A93" s="148" t="str">
        <f>'Crisis Indicator Data'!A90</f>
        <v>Regional Boko Haram Crisis</v>
      </c>
      <c r="B93" s="149" t="str">
        <f>'Crisis Indicator Data'!B90</f>
        <v>Regional crisis</v>
      </c>
      <c r="C93" s="149" t="str">
        <f>'Crisis Indicator Data'!C90</f>
        <v>REG001</v>
      </c>
      <c r="D93" s="149" t="str">
        <f>'Crisis Indicator Data'!D90</f>
        <v>Nigeria,Niger,Chad,Cameroon</v>
      </c>
      <c r="E93" s="150" t="str">
        <f>'Crisis Indicator Data'!E90</f>
        <v>NGA,NER,TCD,CMR</v>
      </c>
      <c r="F93" s="237">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2.8</v>
      </c>
      <c r="G93" s="237">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2.7</v>
      </c>
      <c r="H93" s="237">
        <f t="shared" si="26"/>
        <v>2.75</v>
      </c>
      <c r="I93" s="237">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4</v>
      </c>
      <c r="J93" s="237">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0.8</v>
      </c>
      <c r="K93" s="237">
        <f t="shared" si="27"/>
        <v>2.4</v>
      </c>
      <c r="L93" s="237">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4.3</v>
      </c>
      <c r="M93" s="237">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2.1</v>
      </c>
      <c r="N93" s="237">
        <f t="shared" si="28"/>
        <v>3.2</v>
      </c>
      <c r="O93" s="237">
        <f t="shared" si="29"/>
        <v>2.7833333333333337</v>
      </c>
      <c r="P93" s="237">
        <f>IF(B93="Regional crisis",VLOOKUP(C93,'Regional Crises'!$B$1:$R$69,12,FALSE),VLOOKUP(E93,'Country Indicator Data'!$B$4:$I$194,8,FALSE))</f>
        <v>3.5</v>
      </c>
      <c r="Q93" s="237">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5</v>
      </c>
      <c r="R93" s="237">
        <f t="shared" si="30"/>
        <v>4.25</v>
      </c>
      <c r="S93" s="237">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3.7</v>
      </c>
      <c r="T93" s="237">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3.5</v>
      </c>
      <c r="U93" s="237">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3</v>
      </c>
      <c r="V93" s="237">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3.4</v>
      </c>
      <c r="W93" s="237">
        <f t="shared" si="31"/>
        <v>3.4</v>
      </c>
      <c r="X93" s="237">
        <f t="shared" si="32"/>
        <v>3.5</v>
      </c>
      <c r="Y93" s="244">
        <f>IF('Core Indicators'!FC90="x","x",IF('Core Indicators'!FC90&gt;=5,5,IF('Core Indicators'!FC90&gt;=4,4,IF('Core Indicators'!FC90&gt;=3,3,IF('Core Indicators'!FC90&gt;=2,2,IF('Core Indicators'!FC90&gt;=1,1,0))))))</f>
        <v>5</v>
      </c>
      <c r="Z93" s="237">
        <f t="shared" si="33"/>
        <v>5</v>
      </c>
      <c r="AA93" s="244">
        <f>'Crisis Indicator Data'!Y90</f>
        <v>1</v>
      </c>
      <c r="AB93" s="244">
        <f>'Crisis Indicator Data'!Z90</f>
        <v>1</v>
      </c>
      <c r="AC93" s="244">
        <f>'Crisis Indicator Data'!AA90</f>
        <v>2</v>
      </c>
      <c r="AD93" s="244">
        <f>'Crisis Indicator Data'!AB90</f>
        <v>2</v>
      </c>
      <c r="AE93" s="244">
        <f t="shared" si="34"/>
        <v>3</v>
      </c>
      <c r="AF93" s="244">
        <f>'Crisis Indicator Data'!AC90</f>
        <v>0</v>
      </c>
      <c r="AG93" s="244">
        <f>'Crisis Indicator Data'!AD90</f>
        <v>2</v>
      </c>
      <c r="AH93" s="244">
        <f t="shared" si="35"/>
        <v>2</v>
      </c>
      <c r="AI93" s="244">
        <f>'Crisis Indicator Data'!AE90</f>
        <v>2</v>
      </c>
      <c r="AJ93" s="244">
        <f>'Crisis Indicator Data'!AF90</f>
        <v>2</v>
      </c>
      <c r="AK93" s="244">
        <f>'Crisis Indicator Data'!AG90</f>
        <v>3</v>
      </c>
      <c r="AL93" s="244">
        <f t="shared" si="36"/>
        <v>5</v>
      </c>
      <c r="AM93" s="237">
        <f t="shared" si="37"/>
        <v>3</v>
      </c>
      <c r="AN93" s="237">
        <f t="shared" si="38"/>
        <v>4</v>
      </c>
    </row>
    <row r="94" spans="1:40" ht="13.5" customHeight="1" x14ac:dyDescent="0.35">
      <c r="A94" s="148" t="str">
        <f>'Crisis Indicator Data'!A91</f>
        <v>Venezuela Regional Crisis</v>
      </c>
      <c r="B94" s="149" t="str">
        <f>'Crisis Indicator Data'!B91</f>
        <v>Regional crisis</v>
      </c>
      <c r="C94" s="149" t="str">
        <f>'Crisis Indicator Data'!C91</f>
        <v>REG002</v>
      </c>
      <c r="D94" s="149" t="str">
        <f>'Crisis Indicator Data'!D91</f>
        <v>Venezuela,Brazil,Colombia,Ecuador,Peru,Trinidad and Tobago</v>
      </c>
      <c r="E94" s="150" t="str">
        <f>'Crisis Indicator Data'!E91</f>
        <v>VEN,BRA,COL,ECU,PER,TTO</v>
      </c>
      <c r="F94" s="237">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1.5</v>
      </c>
      <c r="G94" s="237">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1.7</v>
      </c>
      <c r="H94" s="237">
        <f t="shared" si="26"/>
        <v>1.6</v>
      </c>
      <c r="I94" s="237">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2.4</v>
      </c>
      <c r="J94" s="237">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2.7</v>
      </c>
      <c r="K94" s="237">
        <f t="shared" si="27"/>
        <v>2.5499999999999998</v>
      </c>
      <c r="L94" s="237">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2.6</v>
      </c>
      <c r="M94" s="237">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2.9</v>
      </c>
      <c r="N94" s="237">
        <f t="shared" si="28"/>
        <v>2.75</v>
      </c>
      <c r="O94" s="237">
        <f t="shared" si="29"/>
        <v>2.3000000000000003</v>
      </c>
      <c r="P94" s="237">
        <f>IF(B94="Regional crisis",VLOOKUP(C94,'Regional Crises'!$B$1:$R$69,12,FALSE),VLOOKUP(E94,'Country Indicator Data'!$B$4:$I$194,8,FALSE))</f>
        <v>3</v>
      </c>
      <c r="Q94" s="237" t="str">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x</v>
      </c>
      <c r="R94" s="237">
        <f t="shared" si="30"/>
        <v>3</v>
      </c>
      <c r="S94" s="237">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3.3</v>
      </c>
      <c r="T94" s="237">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3.2</v>
      </c>
      <c r="U94" s="237">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2</v>
      </c>
      <c r="V94" s="237">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1.9</v>
      </c>
      <c r="W94" s="237">
        <f t="shared" si="31"/>
        <v>2.6</v>
      </c>
      <c r="X94" s="237">
        <f t="shared" si="32"/>
        <v>2.6</v>
      </c>
      <c r="Y94" s="244">
        <f>IF('Core Indicators'!FC91="x","x",IF('Core Indicators'!FC91&gt;=5,5,IF('Core Indicators'!FC91&gt;=4,4,IF('Core Indicators'!FC91&gt;=3,3,IF('Core Indicators'!FC91&gt;=2,2,IF('Core Indicators'!FC91&gt;=1,1,0))))))</f>
        <v>4</v>
      </c>
      <c r="Z94" s="237">
        <f t="shared" si="33"/>
        <v>4</v>
      </c>
      <c r="AA94" s="244">
        <f>'Crisis Indicator Data'!Y91</f>
        <v>0</v>
      </c>
      <c r="AB94" s="244">
        <f>'Crisis Indicator Data'!Z91</f>
        <v>0</v>
      </c>
      <c r="AC94" s="244">
        <f>'Crisis Indicator Data'!AA91</f>
        <v>0</v>
      </c>
      <c r="AD94" s="244">
        <f>'Crisis Indicator Data'!AB91</f>
        <v>2</v>
      </c>
      <c r="AE94" s="244">
        <f t="shared" si="34"/>
        <v>2</v>
      </c>
      <c r="AF94" s="244">
        <f>'Crisis Indicator Data'!AC91</f>
        <v>0</v>
      </c>
      <c r="AG94" s="244">
        <f>'Crisis Indicator Data'!AD91</f>
        <v>0</v>
      </c>
      <c r="AH94" s="244">
        <f t="shared" si="35"/>
        <v>0</v>
      </c>
      <c r="AI94" s="244">
        <f>'Crisis Indicator Data'!AE91</f>
        <v>0</v>
      </c>
      <c r="AJ94" s="244" t="str">
        <f>'Crisis Indicator Data'!AF91</f>
        <v>x</v>
      </c>
      <c r="AK94" s="244">
        <f>'Crisis Indicator Data'!AG91</f>
        <v>0</v>
      </c>
      <c r="AL94" s="244">
        <f t="shared" si="36"/>
        <v>0</v>
      </c>
      <c r="AM94" s="237">
        <f t="shared" si="37"/>
        <v>1</v>
      </c>
      <c r="AN94" s="237">
        <f t="shared" si="38"/>
        <v>2.5</v>
      </c>
    </row>
    <row r="95" spans="1:40" ht="13.5" customHeight="1" x14ac:dyDescent="0.35">
      <c r="A95" s="148" t="str">
        <f>'Crisis Indicator Data'!A92</f>
        <v>Regional Kashmir conflict</v>
      </c>
      <c r="B95" s="149" t="str">
        <f>'Crisis Indicator Data'!B92</f>
        <v>Regional crisis</v>
      </c>
      <c r="C95" s="149" t="str">
        <f>'Crisis Indicator Data'!C92</f>
        <v>REG003</v>
      </c>
      <c r="D95" s="149" t="str">
        <f>'Crisis Indicator Data'!D92</f>
        <v>India,Pakistan</v>
      </c>
      <c r="E95" s="150" t="str">
        <f>'Crisis Indicator Data'!E92</f>
        <v>IND,PAK</v>
      </c>
      <c r="F95" s="237">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3.2</v>
      </c>
      <c r="G95" s="237">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2.2999999999999998</v>
      </c>
      <c r="H95" s="237">
        <f t="shared" si="26"/>
        <v>2.75</v>
      </c>
      <c r="I95" s="237">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3.8</v>
      </c>
      <c r="J95" s="237">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0.8</v>
      </c>
      <c r="K95" s="237">
        <f t="shared" si="27"/>
        <v>2.2999999999999998</v>
      </c>
      <c r="L95" s="237">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3.5</v>
      </c>
      <c r="M95" s="237">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1.3</v>
      </c>
      <c r="N95" s="237">
        <f t="shared" si="28"/>
        <v>2.4</v>
      </c>
      <c r="O95" s="237">
        <f t="shared" si="29"/>
        <v>2.4833333333333329</v>
      </c>
      <c r="P95" s="237">
        <f>IF(B95="Regional crisis",VLOOKUP(C95,'Regional Crises'!$B$1:$R$69,12,FALSE),VLOOKUP(E95,'Country Indicator Data'!$B$4:$I$194,8,FALSE))</f>
        <v>3.5</v>
      </c>
      <c r="Q95" s="237">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3.1</v>
      </c>
      <c r="R95" s="237">
        <f t="shared" si="30"/>
        <v>3.3</v>
      </c>
      <c r="S95" s="237">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3.2</v>
      </c>
      <c r="T95" s="237">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2.8</v>
      </c>
      <c r="U95" s="237">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2.4</v>
      </c>
      <c r="V95" s="237">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2.2999999999999998</v>
      </c>
      <c r="W95" s="237">
        <f t="shared" si="31"/>
        <v>2.7</v>
      </c>
      <c r="X95" s="237">
        <f t="shared" si="32"/>
        <v>2.8</v>
      </c>
      <c r="Y95" s="244">
        <f>IF('Core Indicators'!FC92="x","x",IF('Core Indicators'!FC92&gt;=5,5,IF('Core Indicators'!FC92&gt;=4,4,IF('Core Indicators'!FC92&gt;=3,3,IF('Core Indicators'!FC92&gt;=2,2,IF('Core Indicators'!FC92&gt;=1,1,0))))))</f>
        <v>3</v>
      </c>
      <c r="Z95" s="237">
        <f t="shared" si="33"/>
        <v>3</v>
      </c>
      <c r="AA95" s="244">
        <f>'Crisis Indicator Data'!Y92</f>
        <v>2</v>
      </c>
      <c r="AB95" s="244">
        <f>'Crisis Indicator Data'!Z92</f>
        <v>1</v>
      </c>
      <c r="AC95" s="244">
        <f>'Crisis Indicator Data'!AA92</f>
        <v>2</v>
      </c>
      <c r="AD95" s="244">
        <f>'Crisis Indicator Data'!AB92</f>
        <v>0</v>
      </c>
      <c r="AE95" s="244">
        <f t="shared" si="34"/>
        <v>2</v>
      </c>
      <c r="AF95" s="244">
        <f>'Crisis Indicator Data'!AC92</f>
        <v>1</v>
      </c>
      <c r="AG95" s="244">
        <f>'Crisis Indicator Data'!AD92</f>
        <v>2</v>
      </c>
      <c r="AH95" s="244">
        <f t="shared" si="35"/>
        <v>3</v>
      </c>
      <c r="AI95" s="244">
        <f>'Crisis Indicator Data'!AE92</f>
        <v>1</v>
      </c>
      <c r="AJ95" s="244">
        <f>'Crisis Indicator Data'!AF92</f>
        <v>1</v>
      </c>
      <c r="AK95" s="244">
        <f>'Crisis Indicator Data'!AG92</f>
        <v>3</v>
      </c>
      <c r="AL95" s="244">
        <f t="shared" si="36"/>
        <v>4</v>
      </c>
      <c r="AM95" s="237">
        <f t="shared" si="37"/>
        <v>3</v>
      </c>
      <c r="AN95" s="237">
        <f t="shared" si="38"/>
        <v>3</v>
      </c>
    </row>
    <row r="96" spans="1:40" ht="13.5" customHeight="1" x14ac:dyDescent="0.35">
      <c r="A96" s="148" t="str">
        <f>'Crisis Indicator Data'!A93</f>
        <v>Syrian Regional Crisis</v>
      </c>
      <c r="B96" s="149" t="str">
        <f>'Crisis Indicator Data'!B93</f>
        <v>Regional crisis</v>
      </c>
      <c r="C96" s="149" t="str">
        <f>'Crisis Indicator Data'!C93</f>
        <v>REG004</v>
      </c>
      <c r="D96" s="149" t="str">
        <f>'Crisis Indicator Data'!D93</f>
        <v>Syria,Turkey,Iraq,Egypt,Jordan,Lebanon</v>
      </c>
      <c r="E96" s="150" t="str">
        <f>'Crisis Indicator Data'!E93</f>
        <v>SYR,TUR,IRQ,EGY,JOR,LBN</v>
      </c>
      <c r="F96" s="237">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3.8</v>
      </c>
      <c r="G96" s="237">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3</v>
      </c>
      <c r="H96" s="237">
        <f t="shared" si="26"/>
        <v>3.4</v>
      </c>
      <c r="I96" s="237">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2.5</v>
      </c>
      <c r="J96" s="237">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3.3</v>
      </c>
      <c r="K96" s="237">
        <f t="shared" si="27"/>
        <v>2.9</v>
      </c>
      <c r="L96" s="237">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3</v>
      </c>
      <c r="M96" s="237">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1.1000000000000001</v>
      </c>
      <c r="N96" s="237">
        <f t="shared" si="28"/>
        <v>2.0499999999999998</v>
      </c>
      <c r="O96" s="237">
        <f t="shared" si="29"/>
        <v>2.7833333333333332</v>
      </c>
      <c r="P96" s="237">
        <f>IF(B96="Regional crisis",VLOOKUP(C96,'Regional Crises'!$B$1:$R$69,12,FALSE),VLOOKUP(E96,'Country Indicator Data'!$B$4:$I$194,8,FALSE))</f>
        <v>4.166666666666667</v>
      </c>
      <c r="Q96" s="237">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5</v>
      </c>
      <c r="R96" s="237">
        <f t="shared" si="30"/>
        <v>4.5833333333333339</v>
      </c>
      <c r="S96" s="237">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3.5</v>
      </c>
      <c r="T96" s="237">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3.4</v>
      </c>
      <c r="U96" s="237">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3.3</v>
      </c>
      <c r="V96" s="237">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3.6</v>
      </c>
      <c r="W96" s="237">
        <f t="shared" si="31"/>
        <v>3.5</v>
      </c>
      <c r="X96" s="237">
        <f t="shared" si="32"/>
        <v>3.6</v>
      </c>
      <c r="Y96" s="244">
        <f>IF('Core Indicators'!FC93="x","x",IF('Core Indicators'!FC93&gt;=5,5,IF('Core Indicators'!FC93&gt;=4,4,IF('Core Indicators'!FC93&gt;=3,3,IF('Core Indicators'!FC93&gt;=2,2,IF('Core Indicators'!FC93&gt;=1,1,0))))))</f>
        <v>5</v>
      </c>
      <c r="Z96" s="237">
        <f t="shared" si="33"/>
        <v>5</v>
      </c>
      <c r="AA96" s="244">
        <f>'Crisis Indicator Data'!Y93</f>
        <v>1</v>
      </c>
      <c r="AB96" s="244">
        <f>'Crisis Indicator Data'!Z93</f>
        <v>2</v>
      </c>
      <c r="AC96" s="244">
        <f>'Crisis Indicator Data'!AA93</f>
        <v>2</v>
      </c>
      <c r="AD96" s="244">
        <f>'Crisis Indicator Data'!AB93</f>
        <v>0</v>
      </c>
      <c r="AE96" s="244">
        <f t="shared" si="34"/>
        <v>2</v>
      </c>
      <c r="AF96" s="244">
        <f>'Crisis Indicator Data'!AC93</f>
        <v>2</v>
      </c>
      <c r="AG96" s="244">
        <f>'Crisis Indicator Data'!AD93</f>
        <v>3</v>
      </c>
      <c r="AH96" s="244">
        <f t="shared" si="35"/>
        <v>5</v>
      </c>
      <c r="AI96" s="244">
        <f>'Crisis Indicator Data'!AE93</f>
        <v>0</v>
      </c>
      <c r="AJ96" s="244">
        <f>'Crisis Indicator Data'!AF93</f>
        <v>3</v>
      </c>
      <c r="AK96" s="244">
        <f>'Crisis Indicator Data'!AG93</f>
        <v>3</v>
      </c>
      <c r="AL96" s="244">
        <f t="shared" si="36"/>
        <v>4</v>
      </c>
      <c r="AM96" s="237">
        <f t="shared" si="37"/>
        <v>4</v>
      </c>
      <c r="AN96" s="237">
        <f t="shared" si="38"/>
        <v>4.5</v>
      </c>
    </row>
    <row r="97" spans="1:40" ht="13.5" customHeight="1" x14ac:dyDescent="0.35">
      <c r="A97" s="148" t="str">
        <f>'Crisis Indicator Data'!A94</f>
        <v xml:space="preserve">Eastern Mediterranean Route </v>
      </c>
      <c r="B97" s="149" t="str">
        <f>'Crisis Indicator Data'!B94</f>
        <v>Regional crisis</v>
      </c>
      <c r="C97" s="149" t="str">
        <f>'Crisis Indicator Data'!C94</f>
        <v>REG006</v>
      </c>
      <c r="D97" s="149" t="str">
        <f>'Crisis Indicator Data'!D94</f>
        <v>Turkey,Greece</v>
      </c>
      <c r="E97" s="150" t="str">
        <f>'Crisis Indicator Data'!E94</f>
        <v>TUR,GRC</v>
      </c>
      <c r="F97" s="237">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2.1</v>
      </c>
      <c r="G97" s="237">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2.5</v>
      </c>
      <c r="H97" s="237">
        <f t="shared" si="26"/>
        <v>2.2999999999999998</v>
      </c>
      <c r="I97" s="237">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1.2</v>
      </c>
      <c r="J97" s="237">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1.8</v>
      </c>
      <c r="K97" s="237">
        <f t="shared" si="27"/>
        <v>1.5</v>
      </c>
      <c r="L97" s="237">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1.4</v>
      </c>
      <c r="M97" s="237">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1.6</v>
      </c>
      <c r="N97" s="237">
        <f t="shared" si="28"/>
        <v>1.5</v>
      </c>
      <c r="O97" s="237">
        <f t="shared" si="29"/>
        <v>1.7666666666666666</v>
      </c>
      <c r="P97" s="237">
        <f>IF(B97="Regional crisis",VLOOKUP(C97,'Regional Crises'!$B$1:$R$69,12,FALSE),VLOOKUP(E97,'Country Indicator Data'!$B$4:$I$194,8,FALSE))</f>
        <v>4</v>
      </c>
      <c r="Q97" s="237">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2</v>
      </c>
      <c r="R97" s="237">
        <f t="shared" si="30"/>
        <v>3</v>
      </c>
      <c r="S97" s="237">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2.8</v>
      </c>
      <c r="T97" s="237">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2.5</v>
      </c>
      <c r="U97" s="237">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3.3</v>
      </c>
      <c r="V97" s="237">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2</v>
      </c>
      <c r="W97" s="237">
        <f t="shared" si="31"/>
        <v>2.7</v>
      </c>
      <c r="X97" s="237">
        <f t="shared" si="32"/>
        <v>2.5</v>
      </c>
      <c r="Y97" s="244">
        <f>IF('Core Indicators'!FC94="x","x",IF('Core Indicators'!FC94&gt;=5,5,IF('Core Indicators'!FC94&gt;=4,4,IF('Core Indicators'!FC94&gt;=3,3,IF('Core Indicators'!FC94&gt;=2,2,IF('Core Indicators'!FC94&gt;=1,1,0))))))</f>
        <v>2</v>
      </c>
      <c r="Z97" s="237">
        <f t="shared" si="33"/>
        <v>2</v>
      </c>
      <c r="AA97" s="244">
        <f>'Crisis Indicator Data'!Y94</f>
        <v>0</v>
      </c>
      <c r="AB97" s="244">
        <f>'Crisis Indicator Data'!Z94</f>
        <v>0</v>
      </c>
      <c r="AC97" s="244">
        <f>'Crisis Indicator Data'!AA94</f>
        <v>3</v>
      </c>
      <c r="AD97" s="244">
        <f>'Crisis Indicator Data'!AB94</f>
        <v>0</v>
      </c>
      <c r="AE97" s="244">
        <f t="shared" si="34"/>
        <v>2</v>
      </c>
      <c r="AF97" s="244">
        <f>'Crisis Indicator Data'!AC94</f>
        <v>2</v>
      </c>
      <c r="AG97" s="244">
        <f>'Crisis Indicator Data'!AD94</f>
        <v>3</v>
      </c>
      <c r="AH97" s="244">
        <f t="shared" si="35"/>
        <v>5</v>
      </c>
      <c r="AI97" s="244">
        <f>'Crisis Indicator Data'!AE94</f>
        <v>1</v>
      </c>
      <c r="AJ97" s="244">
        <f>'Crisis Indicator Data'!AF94</f>
        <v>0</v>
      </c>
      <c r="AK97" s="244">
        <f>'Crisis Indicator Data'!AG94</f>
        <v>2</v>
      </c>
      <c r="AL97" s="244">
        <f t="shared" si="36"/>
        <v>3</v>
      </c>
      <c r="AM97" s="237">
        <f t="shared" si="37"/>
        <v>3</v>
      </c>
      <c r="AN97" s="237">
        <f t="shared" si="38"/>
        <v>2.5</v>
      </c>
    </row>
    <row r="98" spans="1:40" ht="13.5" customHeight="1" x14ac:dyDescent="0.35">
      <c r="A98" s="148" t="str">
        <f>'Crisis Indicator Data'!A95</f>
        <v>Central Mediterranean Route</v>
      </c>
      <c r="B98" s="149" t="str">
        <f>'Crisis Indicator Data'!B95</f>
        <v>Regional crisis</v>
      </c>
      <c r="C98" s="149" t="str">
        <f>'Crisis Indicator Data'!C95</f>
        <v>REG007</v>
      </c>
      <c r="D98" s="149" t="str">
        <f>'Crisis Indicator Data'!D95</f>
        <v>Algeria,Tunisia,Libya,Italy</v>
      </c>
      <c r="E98" s="150" t="str">
        <f>'Crisis Indicator Data'!E95</f>
        <v>DZA,TUN,LBY,ITA</v>
      </c>
      <c r="F98" s="237">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2.9</v>
      </c>
      <c r="G98" s="237">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2.7</v>
      </c>
      <c r="H98" s="237">
        <f t="shared" si="26"/>
        <v>2.8</v>
      </c>
      <c r="I98" s="237">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1.1000000000000001</v>
      </c>
      <c r="J98" s="237">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0.7</v>
      </c>
      <c r="K98" s="237">
        <f t="shared" si="27"/>
        <v>0.9</v>
      </c>
      <c r="L98" s="237">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1.6</v>
      </c>
      <c r="M98" s="237">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0.9</v>
      </c>
      <c r="N98" s="237">
        <f t="shared" si="28"/>
        <v>1.25</v>
      </c>
      <c r="O98" s="237">
        <f t="shared" si="29"/>
        <v>1.6499999999999997</v>
      </c>
      <c r="P98" s="237">
        <f>IF(B98="Regional crisis",VLOOKUP(C98,'Regional Crises'!$B$1:$R$69,12,FALSE),VLOOKUP(E98,'Country Indicator Data'!$B$4:$I$194,8,FALSE))</f>
        <v>2.75</v>
      </c>
      <c r="Q98" s="237">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4</v>
      </c>
      <c r="R98" s="237">
        <f t="shared" si="30"/>
        <v>3.375</v>
      </c>
      <c r="S98" s="237">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3.1</v>
      </c>
      <c r="T98" s="237">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3.1</v>
      </c>
      <c r="U98" s="237">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2.9</v>
      </c>
      <c r="V98" s="237">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2.5</v>
      </c>
      <c r="W98" s="237">
        <f t="shared" si="31"/>
        <v>2.9</v>
      </c>
      <c r="X98" s="237">
        <f t="shared" si="32"/>
        <v>2.6</v>
      </c>
      <c r="Y98" s="244">
        <f>IF('Core Indicators'!FC95="x","x",IF('Core Indicators'!FC95&gt;=5,5,IF('Core Indicators'!FC95&gt;=4,4,IF('Core Indicators'!FC95&gt;=3,3,IF('Core Indicators'!FC95&gt;=2,2,IF('Core Indicators'!FC95&gt;=1,1,0))))))</f>
        <v>2</v>
      </c>
      <c r="Z98" s="237">
        <f t="shared" si="33"/>
        <v>2</v>
      </c>
      <c r="AA98" s="244">
        <f>'Crisis Indicator Data'!Y95</f>
        <v>2</v>
      </c>
      <c r="AB98" s="244">
        <f>'Crisis Indicator Data'!Z95</f>
        <v>3</v>
      </c>
      <c r="AC98" s="244">
        <f>'Crisis Indicator Data'!AA95</f>
        <v>3</v>
      </c>
      <c r="AD98" s="244">
        <f>'Crisis Indicator Data'!AB95</f>
        <v>0</v>
      </c>
      <c r="AE98" s="244">
        <f t="shared" si="34"/>
        <v>4</v>
      </c>
      <c r="AF98" s="244">
        <f>'Crisis Indicator Data'!AC95</f>
        <v>2</v>
      </c>
      <c r="AG98" s="244">
        <f>'Crisis Indicator Data'!AD95</f>
        <v>3</v>
      </c>
      <c r="AH98" s="244">
        <f t="shared" si="35"/>
        <v>5</v>
      </c>
      <c r="AI98" s="244">
        <f>'Crisis Indicator Data'!AE95</f>
        <v>3</v>
      </c>
      <c r="AJ98" s="244">
        <f>'Crisis Indicator Data'!AF95</f>
        <v>1</v>
      </c>
      <c r="AK98" s="244">
        <f>'Crisis Indicator Data'!AG95</f>
        <v>3</v>
      </c>
      <c r="AL98" s="244">
        <f t="shared" si="36"/>
        <v>5</v>
      </c>
      <c r="AM98" s="237">
        <f t="shared" si="37"/>
        <v>5</v>
      </c>
      <c r="AN98" s="237">
        <f t="shared" si="38"/>
        <v>3.5</v>
      </c>
    </row>
    <row r="99" spans="1:40" ht="13.5" customHeight="1" x14ac:dyDescent="0.35">
      <c r="A99" s="148" t="str">
        <f>'Crisis Indicator Data'!A96</f>
        <v>Western Mediterranean Route</v>
      </c>
      <c r="B99" s="149" t="str">
        <f>'Crisis Indicator Data'!B96</f>
        <v>Regional crisis</v>
      </c>
      <c r="C99" s="149" t="str">
        <f>'Crisis Indicator Data'!C96</f>
        <v>REG008</v>
      </c>
      <c r="D99" s="149" t="str">
        <f>'Crisis Indicator Data'!D96</f>
        <v>Algeria,Morocco,Spain</v>
      </c>
      <c r="E99" s="150" t="str">
        <f>'Crisis Indicator Data'!E96</f>
        <v>DZA,MAR,ESP</v>
      </c>
      <c r="F99" s="237">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2.7</v>
      </c>
      <c r="G99" s="237">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2.9</v>
      </c>
      <c r="H99" s="237">
        <f t="shared" si="26"/>
        <v>2.8</v>
      </c>
      <c r="I99" s="237">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2.2999999999999998</v>
      </c>
      <c r="J99" s="237">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3.2</v>
      </c>
      <c r="K99" s="237">
        <f t="shared" si="27"/>
        <v>2.75</v>
      </c>
      <c r="L99" s="237">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2.2000000000000002</v>
      </c>
      <c r="M99" s="237">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1.1000000000000001</v>
      </c>
      <c r="N99" s="237">
        <f t="shared" si="28"/>
        <v>1.6500000000000001</v>
      </c>
      <c r="O99" s="237">
        <f t="shared" si="29"/>
        <v>2.4</v>
      </c>
      <c r="P99" s="237">
        <f>IF(B99="Regional crisis",VLOOKUP(C99,'Regional Crises'!$B$1:$R$69,12,FALSE),VLOOKUP(E99,'Country Indicator Data'!$B$4:$I$194,8,FALSE))</f>
        <v>3</v>
      </c>
      <c r="Q99" s="237">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3.2</v>
      </c>
      <c r="R99" s="237">
        <f t="shared" si="30"/>
        <v>3.1</v>
      </c>
      <c r="S99" s="237">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2.7</v>
      </c>
      <c r="T99" s="237">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2.5</v>
      </c>
      <c r="U99" s="237">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3.1</v>
      </c>
      <c r="V99" s="237">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2.2999999999999998</v>
      </c>
      <c r="W99" s="237">
        <f t="shared" si="31"/>
        <v>2.7</v>
      </c>
      <c r="X99" s="237">
        <f t="shared" si="32"/>
        <v>2.7</v>
      </c>
      <c r="Y99" s="244">
        <f>IF('Core Indicators'!FC96="x","x",IF('Core Indicators'!FC96&gt;=5,5,IF('Core Indicators'!FC96&gt;=4,4,IF('Core Indicators'!FC96&gt;=3,3,IF('Core Indicators'!FC96&gt;=2,2,IF('Core Indicators'!FC96&gt;=1,1,0))))))</f>
        <v>2</v>
      </c>
      <c r="Z99" s="237">
        <f t="shared" si="33"/>
        <v>2</v>
      </c>
      <c r="AA99" s="244">
        <f>'Crisis Indicator Data'!Y96</f>
        <v>1</v>
      </c>
      <c r="AB99" s="244">
        <f>'Crisis Indicator Data'!Z96</f>
        <v>0</v>
      </c>
      <c r="AC99" s="244">
        <f>'Crisis Indicator Data'!AA96</f>
        <v>2</v>
      </c>
      <c r="AD99" s="244">
        <f>'Crisis Indicator Data'!AB96</f>
        <v>0</v>
      </c>
      <c r="AE99" s="244">
        <f t="shared" si="34"/>
        <v>2</v>
      </c>
      <c r="AF99" s="244">
        <f>'Crisis Indicator Data'!AC96</f>
        <v>0</v>
      </c>
      <c r="AG99" s="244">
        <f>'Crisis Indicator Data'!AD96</f>
        <v>2</v>
      </c>
      <c r="AH99" s="244">
        <f t="shared" si="35"/>
        <v>2</v>
      </c>
      <c r="AI99" s="244">
        <f>'Crisis Indicator Data'!AE96</f>
        <v>0</v>
      </c>
      <c r="AJ99" s="244">
        <f>'Crisis Indicator Data'!AF96</f>
        <v>1</v>
      </c>
      <c r="AK99" s="244">
        <f>'Crisis Indicator Data'!AG96</f>
        <v>0</v>
      </c>
      <c r="AL99" s="244">
        <f t="shared" si="36"/>
        <v>1</v>
      </c>
      <c r="AM99" s="237">
        <f t="shared" si="37"/>
        <v>2</v>
      </c>
      <c r="AN99" s="237">
        <f t="shared" si="38"/>
        <v>2</v>
      </c>
    </row>
    <row r="100" spans="1:40" ht="13.5" customHeight="1" x14ac:dyDescent="0.35">
      <c r="A100" s="148" t="str">
        <f>'Crisis Indicator Data'!A97</f>
        <v>Rohingya Regional Crisis</v>
      </c>
      <c r="B100" s="149" t="str">
        <f>'Crisis Indicator Data'!B97</f>
        <v>Regional crisis</v>
      </c>
      <c r="C100" s="149" t="str">
        <f>'Crisis Indicator Data'!C97</f>
        <v>REG011</v>
      </c>
      <c r="D100" s="149" t="str">
        <f>'Crisis Indicator Data'!D97</f>
        <v>Bangladesh,Myanmar</v>
      </c>
      <c r="E100" s="150" t="str">
        <f>'Crisis Indicator Data'!E97</f>
        <v>BGD,MMR</v>
      </c>
      <c r="F100" s="237">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3.8</v>
      </c>
      <c r="G100" s="237">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3.1</v>
      </c>
      <c r="H100" s="237">
        <f t="shared" si="26"/>
        <v>3.45</v>
      </c>
      <c r="I100" s="237">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1.8</v>
      </c>
      <c r="J100" s="237">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2.1</v>
      </c>
      <c r="K100" s="237">
        <f t="shared" si="27"/>
        <v>1.9500000000000002</v>
      </c>
      <c r="L100" s="237">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3.3</v>
      </c>
      <c r="M100" s="237">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0.8</v>
      </c>
      <c r="N100" s="237">
        <f t="shared" si="28"/>
        <v>2.0499999999999998</v>
      </c>
      <c r="O100" s="237">
        <f t="shared" si="29"/>
        <v>2.4833333333333334</v>
      </c>
      <c r="P100" s="237">
        <f>IF(B100="Regional crisis",VLOOKUP(C100,'Regional Crises'!$B$1:$R$69,12,FALSE),VLOOKUP(E100,'Country Indicator Data'!$B$4:$I$194,8,FALSE))</f>
        <v>3.5</v>
      </c>
      <c r="Q100" s="237">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3</v>
      </c>
      <c r="R100" s="237">
        <f t="shared" si="30"/>
        <v>3.25</v>
      </c>
      <c r="S100" s="237">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3.6</v>
      </c>
      <c r="T100" s="237">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3.3</v>
      </c>
      <c r="U100" s="237">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3.4</v>
      </c>
      <c r="V100" s="237">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3.3</v>
      </c>
      <c r="W100" s="237">
        <f t="shared" si="31"/>
        <v>3.4</v>
      </c>
      <c r="X100" s="237">
        <f t="shared" si="32"/>
        <v>3</v>
      </c>
      <c r="Y100" s="244">
        <f>IF('Core Indicators'!FC97="x","x",IF('Core Indicators'!FC97&gt;=5,5,IF('Core Indicators'!FC97&gt;=4,4,IF('Core Indicators'!FC97&gt;=3,3,IF('Core Indicators'!FC97&gt;=2,2,IF('Core Indicators'!FC97&gt;=1,1,0))))))</f>
        <v>4</v>
      </c>
      <c r="Z100" s="237">
        <f t="shared" si="33"/>
        <v>4</v>
      </c>
      <c r="AA100" s="244">
        <f>'Crisis Indicator Data'!Y97</f>
        <v>2</v>
      </c>
      <c r="AB100" s="244">
        <f>'Crisis Indicator Data'!Z97</f>
        <v>3</v>
      </c>
      <c r="AC100" s="244">
        <f>'Crisis Indicator Data'!AA97</f>
        <v>2</v>
      </c>
      <c r="AD100" s="244">
        <f>'Crisis Indicator Data'!AB97</f>
        <v>0</v>
      </c>
      <c r="AE100" s="244">
        <f t="shared" si="34"/>
        <v>3</v>
      </c>
      <c r="AF100" s="244">
        <f>'Crisis Indicator Data'!AC97</f>
        <v>3</v>
      </c>
      <c r="AG100" s="244">
        <f>'Crisis Indicator Data'!AD97</f>
        <v>3</v>
      </c>
      <c r="AH100" s="244">
        <f t="shared" si="35"/>
        <v>5</v>
      </c>
      <c r="AI100" s="244">
        <f>'Crisis Indicator Data'!AE97</f>
        <v>3</v>
      </c>
      <c r="AJ100" s="244">
        <f>'Crisis Indicator Data'!AF97</f>
        <v>1</v>
      </c>
      <c r="AK100" s="244">
        <f>'Crisis Indicator Data'!AG97</f>
        <v>3</v>
      </c>
      <c r="AL100" s="244">
        <f t="shared" si="36"/>
        <v>5</v>
      </c>
      <c r="AM100" s="237">
        <f t="shared" si="37"/>
        <v>4</v>
      </c>
      <c r="AN100" s="237">
        <f t="shared" si="38"/>
        <v>4</v>
      </c>
    </row>
    <row r="101" spans="1:40" ht="13.5" customHeight="1" x14ac:dyDescent="0.35">
      <c r="A101" s="148" t="str">
        <f>'Crisis Indicator Data'!A98</f>
        <v>Southern Africa Regional Food Security Crisis</v>
      </c>
      <c r="B101" s="149" t="str">
        <f>'Crisis Indicator Data'!B98</f>
        <v>Regional crisis</v>
      </c>
      <c r="C101" s="149" t="str">
        <f>'Crisis Indicator Data'!C98</f>
        <v>REG012</v>
      </c>
      <c r="D101" s="149" t="str">
        <f>'Crisis Indicator Data'!D98</f>
        <v>Lesotho,Madagascar,Malawi,Mozambique,Namibia,Eswatini,Zambia,Zimbabwe</v>
      </c>
      <c r="E101" s="150" t="str">
        <f>'Crisis Indicator Data'!E98</f>
        <v>LSO,MDG,MWI,MOZ,NAM,SWZ,ZMB,ZWE</v>
      </c>
      <c r="F101" s="237">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2.4</v>
      </c>
      <c r="G101" s="237">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2.2999999999999998</v>
      </c>
      <c r="H101" s="237">
        <f t="shared" si="26"/>
        <v>2.3499999999999996</v>
      </c>
      <c r="I101" s="237">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2.4</v>
      </c>
      <c r="J101" s="237">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0.4</v>
      </c>
      <c r="K101" s="237">
        <f t="shared" si="27"/>
        <v>1.4</v>
      </c>
      <c r="L101" s="237">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3.7</v>
      </c>
      <c r="M101" s="237">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3.1</v>
      </c>
      <c r="N101" s="237">
        <f t="shared" si="28"/>
        <v>3.4000000000000004</v>
      </c>
      <c r="O101" s="237">
        <f t="shared" si="29"/>
        <v>2.3833333333333333</v>
      </c>
      <c r="P101" s="237">
        <f>IF(B101="Regional crisis",VLOOKUP(C101,'Regional Crises'!$B$1:$R$69,12,FALSE),VLOOKUP(E101,'Country Indicator Data'!$B$4:$I$194,8,FALSE))</f>
        <v>1.25</v>
      </c>
      <c r="Q101" s="237">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4.0999999999999996</v>
      </c>
      <c r="R101" s="237">
        <f t="shared" si="30"/>
        <v>2.6749999999999998</v>
      </c>
      <c r="S101" s="237">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3.3</v>
      </c>
      <c r="T101" s="237">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3.1</v>
      </c>
      <c r="U101" s="237">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2.8</v>
      </c>
      <c r="V101" s="237">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2.4</v>
      </c>
      <c r="W101" s="237">
        <f t="shared" si="31"/>
        <v>2.9</v>
      </c>
      <c r="X101" s="237">
        <f t="shared" si="32"/>
        <v>2.7</v>
      </c>
      <c r="Y101" s="244">
        <f>IF('Core Indicators'!FC98="x","x",IF('Core Indicators'!FC98&gt;=5,5,IF('Core Indicators'!FC98&gt;=4,4,IF('Core Indicators'!FC98&gt;=3,3,IF('Core Indicators'!FC98&gt;=2,2,IF('Core Indicators'!FC98&gt;=1,1,0))))))</f>
        <v>5</v>
      </c>
      <c r="Z101" s="237">
        <f t="shared" si="33"/>
        <v>5</v>
      </c>
      <c r="AA101" s="244">
        <f>'Crisis Indicator Data'!Y98</f>
        <v>1</v>
      </c>
      <c r="AB101" s="244">
        <f>'Crisis Indicator Data'!Z98</f>
        <v>0</v>
      </c>
      <c r="AC101" s="244">
        <f>'Crisis Indicator Data'!AA98</f>
        <v>0</v>
      </c>
      <c r="AD101" s="244">
        <f>'Crisis Indicator Data'!AB98</f>
        <v>0</v>
      </c>
      <c r="AE101" s="244">
        <f t="shared" si="34"/>
        <v>1</v>
      </c>
      <c r="AF101" s="244">
        <f>'Crisis Indicator Data'!AC98</f>
        <v>0</v>
      </c>
      <c r="AG101" s="244">
        <f>'Crisis Indicator Data'!AD98</f>
        <v>2</v>
      </c>
      <c r="AH101" s="244">
        <f t="shared" si="35"/>
        <v>2</v>
      </c>
      <c r="AI101" s="244">
        <f>'Crisis Indicator Data'!AE98</f>
        <v>0</v>
      </c>
      <c r="AJ101" s="244">
        <f>'Crisis Indicator Data'!AF98</f>
        <v>2</v>
      </c>
      <c r="AK101" s="244">
        <f>'Crisis Indicator Data'!AG98</f>
        <v>0</v>
      </c>
      <c r="AL101" s="244">
        <f t="shared" si="36"/>
        <v>2</v>
      </c>
      <c r="AM101" s="237">
        <f t="shared" si="37"/>
        <v>2</v>
      </c>
      <c r="AN101" s="237">
        <f t="shared" si="38"/>
        <v>3.5</v>
      </c>
    </row>
    <row r="102" spans="1:40" ht="13.5" customHeight="1" x14ac:dyDescent="0.35">
      <c r="A102" s="148" t="str">
        <f>'Crisis Indicator Data'!A99</f>
        <v>Nagorno-Karabakh Conflict</v>
      </c>
      <c r="B102" s="149" t="str">
        <f>'Crisis Indicator Data'!B99</f>
        <v>Regional crisis</v>
      </c>
      <c r="C102" s="149" t="str">
        <f>'Crisis Indicator Data'!C99</f>
        <v>REG013</v>
      </c>
      <c r="D102" s="149" t="str">
        <f>'Crisis Indicator Data'!D99</f>
        <v>Armenia,Azerbaijan</v>
      </c>
      <c r="E102" s="150" t="str">
        <f>'Crisis Indicator Data'!E99</f>
        <v>ARM,AZE</v>
      </c>
      <c r="F102" s="237">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3.2</v>
      </c>
      <c r="G102" s="237">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2.4</v>
      </c>
      <c r="H102" s="237">
        <f t="shared" ref="H102:H133" si="39">IF(AND(F102="x",G102="x"),"x",AVERAGE(F102,G102))</f>
        <v>2.8</v>
      </c>
      <c r="I102" s="237">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0.5</v>
      </c>
      <c r="J102" s="237">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0.4</v>
      </c>
      <c r="K102" s="237">
        <f t="shared" ref="K102:K133" si="40">IF(AND(I102="x",J102="x"),"x",AVERAGE(I102,J102))</f>
        <v>0.45</v>
      </c>
      <c r="L102" s="237">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1.9</v>
      </c>
      <c r="M102" s="237">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1.2</v>
      </c>
      <c r="N102" s="237">
        <f t="shared" ref="N102:N133" si="41">IF(AND(L102="x",M102="x"),"x",AVERAGE(L102,M102))</f>
        <v>1.5499999999999998</v>
      </c>
      <c r="O102" s="237">
        <f t="shared" ref="O102:O133" si="42">AVERAGE(H102,K102,N102)</f>
        <v>1.5999999999999999</v>
      </c>
      <c r="P102" s="237">
        <f>IF(B102="Regional crisis",VLOOKUP(C102,'Regional Crises'!$B$1:$R$69,12,FALSE),VLOOKUP(E102,'Country Indicator Data'!$B$4:$I$194,8,FALSE))</f>
        <v>3</v>
      </c>
      <c r="Q102" s="237">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3.1</v>
      </c>
      <c r="R102" s="237">
        <f t="shared" ref="R102:R133" si="43">AVERAGE(P102:Q102)</f>
        <v>3.05</v>
      </c>
      <c r="S102" s="237">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3.2</v>
      </c>
      <c r="T102" s="237">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2.9</v>
      </c>
      <c r="U102" s="237">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2.8</v>
      </c>
      <c r="V102" s="237">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3.4</v>
      </c>
      <c r="W102" s="237">
        <f t="shared" ref="W102:W133" si="44">IF(AND(S102="x",V102="x"),"x",ROUND(AVERAGE(S102,V102,T102,U102),1))</f>
        <v>3.1</v>
      </c>
      <c r="X102" s="237">
        <f t="shared" ref="X102:X133" si="45">ROUND(AVERAGE(O102,W102,R102),1)</f>
        <v>2.6</v>
      </c>
      <c r="Y102" s="244">
        <f>IF('Core Indicators'!FC99="x","x",IF('Core Indicators'!FC99&gt;=5,5,IF('Core Indicators'!FC99&gt;=4,4,IF('Core Indicators'!FC99&gt;=3,3,IF('Core Indicators'!FC99&gt;=2,2,IF('Core Indicators'!FC99&gt;=1,1,0))))))</f>
        <v>3</v>
      </c>
      <c r="Z102" s="237">
        <f t="shared" ref="Z102:Z133" si="46">Y102</f>
        <v>3</v>
      </c>
      <c r="AA102" s="244">
        <f>'Crisis Indicator Data'!Y99</f>
        <v>2</v>
      </c>
      <c r="AB102" s="244">
        <f>'Crisis Indicator Data'!Z99</f>
        <v>2</v>
      </c>
      <c r="AC102" s="244">
        <f>'Crisis Indicator Data'!AA99</f>
        <v>0</v>
      </c>
      <c r="AD102" s="244">
        <f>'Crisis Indicator Data'!AB99</f>
        <v>0</v>
      </c>
      <c r="AE102" s="244">
        <f t="shared" ref="AE102:AE133" si="47">IF(SUM(AA102:AD102)=0,0,IF(SUM(AA102,AB102,AC102,AD102)&lt;2,1,IF(SUM(AA102:AD102)&lt;6,2,IF(SUM(AA102:AD102)&lt;8,3,IF(SUM(AA102:AD102)&lt;10,4,5)))))</f>
        <v>2</v>
      </c>
      <c r="AF102" s="244">
        <f>'Crisis Indicator Data'!AC99</f>
        <v>0</v>
      </c>
      <c r="AG102" s="244">
        <f>'Crisis Indicator Data'!AD99</f>
        <v>2</v>
      </c>
      <c r="AH102" s="244">
        <f t="shared" ref="AH102:AH133" si="48">IF(SUM(AF102:AG102)=0,0,IF(SUM(AF102,AG102)=1,1,IF(SUM(AF102:AG102)&lt;3,2,IF(SUM(AF102:AG102)&lt;4,3,IF(SUM(AF102:AG102)&lt;5,4,5)))))</f>
        <v>2</v>
      </c>
      <c r="AI102" s="244">
        <f>'Crisis Indicator Data'!AE99</f>
        <v>3</v>
      </c>
      <c r="AJ102" s="244">
        <f>'Crisis Indicator Data'!AF99</f>
        <v>3</v>
      </c>
      <c r="AK102" s="244">
        <f>'Crisis Indicator Data'!AG99</f>
        <v>0</v>
      </c>
      <c r="AL102" s="244">
        <f t="shared" ref="AL102:AL133" si="49">IF(SUM(AI102:AK102)=0,0,IF(SUM(AI102:AK102)=1,1,IF(SUM(AI102:AK102)&lt;3,2,IF(SUM(AI102:AK102)&lt;5,3,IF(SUM(AI102:AK102)&lt;7,4,5)))))</f>
        <v>4</v>
      </c>
      <c r="AM102" s="237">
        <f t="shared" ref="AM102:AM133" si="50">IF(AA102=3,5,ROUND(AVERAGE(AE102,AH102,AL102),0))</f>
        <v>3</v>
      </c>
      <c r="AN102" s="237">
        <f t="shared" ref="AN102:AN133" si="51">IF(AND(Z102="x",AM102="x"),"x",ROUND(AVERAGE(Z102,AM102),1))</f>
        <v>3</v>
      </c>
    </row>
    <row r="103" spans="1:40" ht="13.5" customHeight="1" x14ac:dyDescent="0.35">
      <c r="A103" s="148" t="str">
        <f>'Crisis Indicator Data'!A100</f>
        <v>Burundi and DRC refugees in Rwanda</v>
      </c>
      <c r="B103" s="149" t="str">
        <f>'Crisis Indicator Data'!B100</f>
        <v>International displacement</v>
      </c>
      <c r="C103" s="149" t="str">
        <f>'Crisis Indicator Data'!C100</f>
        <v>RWA002</v>
      </c>
      <c r="D103" s="149" t="str">
        <f>'Crisis Indicator Data'!D100</f>
        <v>Rwanda</v>
      </c>
      <c r="E103" s="150" t="str">
        <f>'Crisis Indicator Data'!E100</f>
        <v>RWA</v>
      </c>
      <c r="F103" s="237">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3.2</v>
      </c>
      <c r="G103" s="237">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3</v>
      </c>
      <c r="H103" s="237">
        <f t="shared" si="39"/>
        <v>3.1</v>
      </c>
      <c r="I103" s="237">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1.4</v>
      </c>
      <c r="J103" s="237">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5</v>
      </c>
      <c r="K103" s="237">
        <f t="shared" si="40"/>
        <v>3.2</v>
      </c>
      <c r="L103" s="237">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2.7</v>
      </c>
      <c r="M103" s="237">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2.2999999999999998</v>
      </c>
      <c r="N103" s="237">
        <f t="shared" si="41"/>
        <v>2.5</v>
      </c>
      <c r="O103" s="237">
        <f t="shared" si="42"/>
        <v>2.9333333333333336</v>
      </c>
      <c r="P103" s="237">
        <f>IF(B103="Regional crisis",VLOOKUP(C103,'Regional Crises'!$B$1:$R$69,12,FALSE),VLOOKUP(E103,'Country Indicator Data'!$B$4:$I$194,8,FALSE))</f>
        <v>2</v>
      </c>
      <c r="Q103" s="237" t="str">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x</v>
      </c>
      <c r="R103" s="237">
        <f t="shared" si="43"/>
        <v>2</v>
      </c>
      <c r="S103" s="237">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2.4</v>
      </c>
      <c r="T103" s="237">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2.4</v>
      </c>
      <c r="U103" s="237">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3.1</v>
      </c>
      <c r="V103" s="237">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3.9</v>
      </c>
      <c r="W103" s="237">
        <f t="shared" si="44"/>
        <v>3</v>
      </c>
      <c r="X103" s="237">
        <f t="shared" si="45"/>
        <v>2.6</v>
      </c>
      <c r="Y103" s="244">
        <f>IF('Core Indicators'!FC100="x","x",IF('Core Indicators'!FC100&gt;=5,5,IF('Core Indicators'!FC100&gt;=4,4,IF('Core Indicators'!FC100&gt;=3,3,IF('Core Indicators'!FC100&gt;=2,2,IF('Core Indicators'!FC100&gt;=1,1,0))))))</f>
        <v>2</v>
      </c>
      <c r="Z103" s="237">
        <f t="shared" si="46"/>
        <v>2</v>
      </c>
      <c r="AA103" s="244">
        <f>'Crisis Indicator Data'!Y100</f>
        <v>1</v>
      </c>
      <c r="AB103" s="244">
        <f>'Crisis Indicator Data'!Z100</f>
        <v>0</v>
      </c>
      <c r="AC103" s="244">
        <f>'Crisis Indicator Data'!AA100</f>
        <v>0</v>
      </c>
      <c r="AD103" s="244">
        <f>'Crisis Indicator Data'!AB100</f>
        <v>0</v>
      </c>
      <c r="AE103" s="244">
        <f t="shared" si="47"/>
        <v>1</v>
      </c>
      <c r="AF103" s="244">
        <f>'Crisis Indicator Data'!AC100</f>
        <v>0</v>
      </c>
      <c r="AG103" s="244">
        <f>'Crisis Indicator Data'!AD100</f>
        <v>2</v>
      </c>
      <c r="AH103" s="244">
        <f t="shared" si="48"/>
        <v>2</v>
      </c>
      <c r="AI103" s="244">
        <f>'Crisis Indicator Data'!AE100</f>
        <v>0</v>
      </c>
      <c r="AJ103" s="244">
        <f>'Crisis Indicator Data'!AF100</f>
        <v>0</v>
      </c>
      <c r="AK103" s="244">
        <f>'Crisis Indicator Data'!AG100</f>
        <v>1</v>
      </c>
      <c r="AL103" s="244">
        <f t="shared" si="49"/>
        <v>1</v>
      </c>
      <c r="AM103" s="237">
        <f t="shared" si="50"/>
        <v>1</v>
      </c>
      <c r="AN103" s="237">
        <f t="shared" si="51"/>
        <v>1.5</v>
      </c>
    </row>
    <row r="104" spans="1:40" ht="13.5" customHeight="1" x14ac:dyDescent="0.35">
      <c r="A104" s="148" t="str">
        <f>'Crisis Indicator Data'!A101</f>
        <v>Complex crisis in Sudan</v>
      </c>
      <c r="B104" s="149" t="str">
        <f>'Crisis Indicator Data'!B101</f>
        <v>Multiple crises country</v>
      </c>
      <c r="C104" s="149" t="str">
        <f>'Crisis Indicator Data'!C101</f>
        <v>SDN001</v>
      </c>
      <c r="D104" s="149" t="str">
        <f>'Crisis Indicator Data'!D101</f>
        <v>Sudan</v>
      </c>
      <c r="E104" s="150" t="str">
        <f>'Crisis Indicator Data'!E101</f>
        <v>SDN</v>
      </c>
      <c r="F104" s="237">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3.6</v>
      </c>
      <c r="G104" s="237">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4</v>
      </c>
      <c r="H104" s="237">
        <f t="shared" si="39"/>
        <v>3.8</v>
      </c>
      <c r="I104" s="237">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4</v>
      </c>
      <c r="J104" s="237">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5</v>
      </c>
      <c r="K104" s="237">
        <f t="shared" si="40"/>
        <v>4.5</v>
      </c>
      <c r="L104" s="237">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3.7</v>
      </c>
      <c r="M104" s="237">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1.2</v>
      </c>
      <c r="N104" s="237">
        <f t="shared" si="41"/>
        <v>2.4500000000000002</v>
      </c>
      <c r="O104" s="237">
        <f t="shared" si="42"/>
        <v>3.5833333333333335</v>
      </c>
      <c r="P104" s="237">
        <f>IF(B104="Regional crisis",VLOOKUP(C104,'Regional Crises'!$B$1:$R$69,12,FALSE),VLOOKUP(E104,'Country Indicator Data'!$B$4:$I$194,8,FALSE))</f>
        <v>4</v>
      </c>
      <c r="Q104" s="237">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4.4000000000000004</v>
      </c>
      <c r="R104" s="237">
        <f t="shared" si="43"/>
        <v>4.2</v>
      </c>
      <c r="S104" s="237">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4.2</v>
      </c>
      <c r="T104" s="237">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3.6</v>
      </c>
      <c r="U104" s="237">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4.5</v>
      </c>
      <c r="V104" s="237">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4.4000000000000004</v>
      </c>
      <c r="W104" s="237">
        <f t="shared" si="44"/>
        <v>4.2</v>
      </c>
      <c r="X104" s="237">
        <f t="shared" si="45"/>
        <v>4</v>
      </c>
      <c r="Y104" s="244">
        <f>IF('Core Indicators'!FC101="x","x",IF('Core Indicators'!FC101&gt;=5,5,IF('Core Indicators'!FC101&gt;=4,4,IF('Core Indicators'!FC101&gt;=3,3,IF('Core Indicators'!FC101&gt;=2,2,IF('Core Indicators'!FC101&gt;=1,1,0))))))</f>
        <v>5</v>
      </c>
      <c r="Z104" s="237">
        <f t="shared" si="46"/>
        <v>5</v>
      </c>
      <c r="AA104" s="244">
        <f>'Crisis Indicator Data'!Y101</f>
        <v>1</v>
      </c>
      <c r="AB104" s="244">
        <f>'Crisis Indicator Data'!Z101</f>
        <v>1</v>
      </c>
      <c r="AC104" s="244">
        <f>'Crisis Indicator Data'!AA101</f>
        <v>2</v>
      </c>
      <c r="AD104" s="244">
        <f>'Crisis Indicator Data'!AB101</f>
        <v>0</v>
      </c>
      <c r="AE104" s="244">
        <f t="shared" si="47"/>
        <v>2</v>
      </c>
      <c r="AF104" s="244">
        <f>'Crisis Indicator Data'!AC101</f>
        <v>2</v>
      </c>
      <c r="AG104" s="244">
        <f>'Crisis Indicator Data'!AD101</f>
        <v>2</v>
      </c>
      <c r="AH104" s="244">
        <f t="shared" si="48"/>
        <v>4</v>
      </c>
      <c r="AI104" s="244">
        <f>'Crisis Indicator Data'!AE101</f>
        <v>1</v>
      </c>
      <c r="AJ104" s="244">
        <f>'Crisis Indicator Data'!AF101</f>
        <v>1</v>
      </c>
      <c r="AK104" s="244">
        <f>'Crisis Indicator Data'!AG101</f>
        <v>3</v>
      </c>
      <c r="AL104" s="244">
        <f t="shared" si="49"/>
        <v>4</v>
      </c>
      <c r="AM104" s="237">
        <f t="shared" si="50"/>
        <v>3</v>
      </c>
      <c r="AN104" s="237">
        <f t="shared" si="51"/>
        <v>4</v>
      </c>
    </row>
    <row r="105" spans="1:40" ht="13.5" customHeight="1" x14ac:dyDescent="0.35">
      <c r="A105" s="148" t="str">
        <f>'Crisis Indicator Data'!A102</f>
        <v>Refugees in Sudan</v>
      </c>
      <c r="B105" s="149" t="str">
        <f>'Crisis Indicator Data'!B102</f>
        <v>International displacement</v>
      </c>
      <c r="C105" s="149" t="str">
        <f>'Crisis Indicator Data'!C102</f>
        <v>SDN005</v>
      </c>
      <c r="D105" s="149" t="str">
        <f>'Crisis Indicator Data'!D102</f>
        <v>Sudan</v>
      </c>
      <c r="E105" s="150" t="str">
        <f>'Crisis Indicator Data'!E102</f>
        <v>SDN</v>
      </c>
      <c r="F105" s="237">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3.6</v>
      </c>
      <c r="G105" s="237">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4</v>
      </c>
      <c r="H105" s="237">
        <f t="shared" si="39"/>
        <v>3.8</v>
      </c>
      <c r="I105" s="237">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4</v>
      </c>
      <c r="J105" s="237">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5</v>
      </c>
      <c r="K105" s="237">
        <f t="shared" si="40"/>
        <v>4.5</v>
      </c>
      <c r="L105" s="237">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3.7</v>
      </c>
      <c r="M105" s="237">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1.2</v>
      </c>
      <c r="N105" s="237">
        <f t="shared" si="41"/>
        <v>2.4500000000000002</v>
      </c>
      <c r="O105" s="237">
        <f t="shared" si="42"/>
        <v>3.5833333333333335</v>
      </c>
      <c r="P105" s="237">
        <f>IF(B105="Regional crisis",VLOOKUP(C105,'Regional Crises'!$B$1:$R$69,12,FALSE),VLOOKUP(E105,'Country Indicator Data'!$B$4:$I$194,8,FALSE))</f>
        <v>4</v>
      </c>
      <c r="Q105" s="237">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4.4000000000000004</v>
      </c>
      <c r="R105" s="237">
        <f t="shared" si="43"/>
        <v>4.2</v>
      </c>
      <c r="S105" s="237">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4.2</v>
      </c>
      <c r="T105" s="237">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3.6</v>
      </c>
      <c r="U105" s="237">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4.5</v>
      </c>
      <c r="V105" s="237">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4.4000000000000004</v>
      </c>
      <c r="W105" s="237">
        <f t="shared" si="44"/>
        <v>4.2</v>
      </c>
      <c r="X105" s="237">
        <f t="shared" si="45"/>
        <v>4</v>
      </c>
      <c r="Y105" s="244">
        <f>IF('Core Indicators'!FC102="x","x",IF('Core Indicators'!FC102&gt;=5,5,IF('Core Indicators'!FC102&gt;=4,4,IF('Core Indicators'!FC102&gt;=3,3,IF('Core Indicators'!FC102&gt;=2,2,IF('Core Indicators'!FC102&gt;=1,1,0))))))</f>
        <v>2</v>
      </c>
      <c r="Z105" s="237">
        <f t="shared" si="46"/>
        <v>2</v>
      </c>
      <c r="AA105" s="244">
        <f>'Crisis Indicator Data'!Y102</f>
        <v>2</v>
      </c>
      <c r="AB105" s="244">
        <f>'Crisis Indicator Data'!Z102</f>
        <v>3</v>
      </c>
      <c r="AC105" s="244">
        <f>'Crisis Indicator Data'!AA102</f>
        <v>2</v>
      </c>
      <c r="AD105" s="244">
        <f>'Crisis Indicator Data'!AB102</f>
        <v>2</v>
      </c>
      <c r="AE105" s="244">
        <f t="shared" si="47"/>
        <v>4</v>
      </c>
      <c r="AF105" s="244">
        <f>'Crisis Indicator Data'!AC102</f>
        <v>0</v>
      </c>
      <c r="AG105" s="244" t="str">
        <f>'Crisis Indicator Data'!AD102</f>
        <v>x</v>
      </c>
      <c r="AH105" s="244">
        <f t="shared" si="48"/>
        <v>0</v>
      </c>
      <c r="AI105" s="244">
        <f>'Crisis Indicator Data'!AE102</f>
        <v>2</v>
      </c>
      <c r="AJ105" s="244">
        <f>'Crisis Indicator Data'!AF102</f>
        <v>2</v>
      </c>
      <c r="AK105" s="244">
        <f>'Crisis Indicator Data'!AG102</f>
        <v>3</v>
      </c>
      <c r="AL105" s="244">
        <f t="shared" si="49"/>
        <v>5</v>
      </c>
      <c r="AM105" s="237">
        <f t="shared" si="50"/>
        <v>3</v>
      </c>
      <c r="AN105" s="237">
        <f t="shared" si="51"/>
        <v>2.5</v>
      </c>
    </row>
    <row r="106" spans="1:40" ht="13.5" customHeight="1" x14ac:dyDescent="0.35">
      <c r="A106" s="148" t="str">
        <f>'Crisis Indicator Data'!A103</f>
        <v xml:space="preserve">Floods in Sudan </v>
      </c>
      <c r="B106" s="149" t="str">
        <f>'Crisis Indicator Data'!B103</f>
        <v>Flood</v>
      </c>
      <c r="C106" s="149" t="str">
        <f>'Crisis Indicator Data'!C103</f>
        <v>SDN006</v>
      </c>
      <c r="D106" s="149" t="str">
        <f>'Crisis Indicator Data'!D103</f>
        <v>Sudan</v>
      </c>
      <c r="E106" s="150" t="str">
        <f>'Crisis Indicator Data'!E103</f>
        <v>SDN</v>
      </c>
      <c r="F106" s="237">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3.6</v>
      </c>
      <c r="G106" s="237">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4</v>
      </c>
      <c r="H106" s="237">
        <f t="shared" si="39"/>
        <v>3.8</v>
      </c>
      <c r="I106" s="237">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4</v>
      </c>
      <c r="J106" s="237">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5</v>
      </c>
      <c r="K106" s="237">
        <f t="shared" si="40"/>
        <v>4.5</v>
      </c>
      <c r="L106" s="237">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3.7</v>
      </c>
      <c r="M106" s="237">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1.2</v>
      </c>
      <c r="N106" s="237">
        <f t="shared" si="41"/>
        <v>2.4500000000000002</v>
      </c>
      <c r="O106" s="237">
        <f t="shared" si="42"/>
        <v>3.5833333333333335</v>
      </c>
      <c r="P106" s="237">
        <f>IF(B106="Regional crisis",VLOOKUP(C106,'Regional Crises'!$B$1:$R$69,12,FALSE),VLOOKUP(E106,'Country Indicator Data'!$B$4:$I$194,8,FALSE))</f>
        <v>4</v>
      </c>
      <c r="Q106" s="237">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4.4000000000000004</v>
      </c>
      <c r="R106" s="237">
        <f t="shared" si="43"/>
        <v>4.2</v>
      </c>
      <c r="S106" s="237">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4.2</v>
      </c>
      <c r="T106" s="237">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3.6</v>
      </c>
      <c r="U106" s="237">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4.5</v>
      </c>
      <c r="V106" s="237">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4.4000000000000004</v>
      </c>
      <c r="W106" s="237">
        <f t="shared" si="44"/>
        <v>4.2</v>
      </c>
      <c r="X106" s="237">
        <f t="shared" si="45"/>
        <v>4</v>
      </c>
      <c r="Y106" s="244">
        <f>IF('Core Indicators'!FC103="x","x",IF('Core Indicators'!FC103&gt;=5,5,IF('Core Indicators'!FC103&gt;=4,4,IF('Core Indicators'!FC103&gt;=3,3,IF('Core Indicators'!FC103&gt;=2,2,IF('Core Indicators'!FC103&gt;=1,1,0))))))</f>
        <v>3</v>
      </c>
      <c r="Z106" s="237">
        <f t="shared" si="46"/>
        <v>3</v>
      </c>
      <c r="AA106" s="244">
        <f>'Crisis Indicator Data'!Y103</f>
        <v>2</v>
      </c>
      <c r="AB106" s="244">
        <f>'Crisis Indicator Data'!Z103</f>
        <v>2</v>
      </c>
      <c r="AC106" s="244">
        <f>'Crisis Indicator Data'!AA103</f>
        <v>0</v>
      </c>
      <c r="AD106" s="244">
        <f>'Crisis Indicator Data'!AB103</f>
        <v>0</v>
      </c>
      <c r="AE106" s="244">
        <f t="shared" si="47"/>
        <v>2</v>
      </c>
      <c r="AF106" s="244">
        <f>'Crisis Indicator Data'!AC103</f>
        <v>0</v>
      </c>
      <c r="AG106" s="244">
        <f>'Crisis Indicator Data'!AD103</f>
        <v>3</v>
      </c>
      <c r="AH106" s="244">
        <f t="shared" si="48"/>
        <v>3</v>
      </c>
      <c r="AI106" s="244">
        <f>'Crisis Indicator Data'!AE103</f>
        <v>1</v>
      </c>
      <c r="AJ106" s="244">
        <f>'Crisis Indicator Data'!AF103</f>
        <v>1</v>
      </c>
      <c r="AK106" s="244">
        <f>'Crisis Indicator Data'!AG103</f>
        <v>3</v>
      </c>
      <c r="AL106" s="244">
        <f t="shared" si="49"/>
        <v>4</v>
      </c>
      <c r="AM106" s="237">
        <f t="shared" si="50"/>
        <v>3</v>
      </c>
      <c r="AN106" s="237">
        <f t="shared" si="51"/>
        <v>3</v>
      </c>
    </row>
    <row r="107" spans="1:40" ht="13.5" customHeight="1" x14ac:dyDescent="0.35">
      <c r="A107" s="148" t="str">
        <f>'Crisis Indicator Data'!A104</f>
        <v>Refugees from Ethiopia</v>
      </c>
      <c r="B107" s="149" t="str">
        <f>'Crisis Indicator Data'!B104</f>
        <v>International displacement</v>
      </c>
      <c r="C107" s="149" t="str">
        <f>'Crisis Indicator Data'!C104</f>
        <v>SDN007</v>
      </c>
      <c r="D107" s="149" t="str">
        <f>'Crisis Indicator Data'!D104</f>
        <v>Sudan</v>
      </c>
      <c r="E107" s="150" t="str">
        <f>'Crisis Indicator Data'!E104</f>
        <v>SDN</v>
      </c>
      <c r="F107" s="237">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3.6</v>
      </c>
      <c r="G107" s="237">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4</v>
      </c>
      <c r="H107" s="237">
        <f t="shared" si="39"/>
        <v>3.8</v>
      </c>
      <c r="I107" s="237">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4</v>
      </c>
      <c r="J107" s="237">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5</v>
      </c>
      <c r="K107" s="237">
        <f t="shared" si="40"/>
        <v>4.5</v>
      </c>
      <c r="L107" s="237">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3.7</v>
      </c>
      <c r="M107" s="237">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1.2</v>
      </c>
      <c r="N107" s="237">
        <f t="shared" si="41"/>
        <v>2.4500000000000002</v>
      </c>
      <c r="O107" s="237">
        <f t="shared" si="42"/>
        <v>3.5833333333333335</v>
      </c>
      <c r="P107" s="237">
        <f>IF(B107="Regional crisis",VLOOKUP(C107,'Regional Crises'!$B$1:$R$69,12,FALSE),VLOOKUP(E107,'Country Indicator Data'!$B$4:$I$194,8,FALSE))</f>
        <v>4</v>
      </c>
      <c r="Q107" s="237">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4.4000000000000004</v>
      </c>
      <c r="R107" s="237">
        <f t="shared" si="43"/>
        <v>4.2</v>
      </c>
      <c r="S107" s="237">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4.2</v>
      </c>
      <c r="T107" s="237">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3.6</v>
      </c>
      <c r="U107" s="237">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4.5</v>
      </c>
      <c r="V107" s="237">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4.4000000000000004</v>
      </c>
      <c r="W107" s="237">
        <f t="shared" si="44"/>
        <v>4.2</v>
      </c>
      <c r="X107" s="237">
        <f t="shared" si="45"/>
        <v>4</v>
      </c>
      <c r="Y107" s="244">
        <f>IF('Core Indicators'!FC104="x","x",IF('Core Indicators'!FC104&gt;=5,5,IF('Core Indicators'!FC104&gt;=4,4,IF('Core Indicators'!FC104&gt;=3,3,IF('Core Indicators'!FC104&gt;=2,2,IF('Core Indicators'!FC104&gt;=1,1,0))))))</f>
        <v>2</v>
      </c>
      <c r="Z107" s="237">
        <f t="shared" si="46"/>
        <v>2</v>
      </c>
      <c r="AA107" s="244">
        <f>'Crisis Indicator Data'!Y104</f>
        <v>1</v>
      </c>
      <c r="AB107" s="244">
        <f>'Crisis Indicator Data'!Z104</f>
        <v>1</v>
      </c>
      <c r="AC107" s="244">
        <f>'Crisis Indicator Data'!AA104</f>
        <v>2</v>
      </c>
      <c r="AD107" s="244">
        <f>'Crisis Indicator Data'!AB104</f>
        <v>0</v>
      </c>
      <c r="AE107" s="244">
        <f t="shared" si="47"/>
        <v>2</v>
      </c>
      <c r="AF107" s="244">
        <f>'Crisis Indicator Data'!AC104</f>
        <v>2</v>
      </c>
      <c r="AG107" s="244">
        <f>'Crisis Indicator Data'!AD104</f>
        <v>2</v>
      </c>
      <c r="AH107" s="244">
        <f t="shared" si="48"/>
        <v>4</v>
      </c>
      <c r="AI107" s="244">
        <f>'Crisis Indicator Data'!AE104</f>
        <v>1</v>
      </c>
      <c r="AJ107" s="244">
        <f>'Crisis Indicator Data'!AF104</f>
        <v>1</v>
      </c>
      <c r="AK107" s="244">
        <f>'Crisis Indicator Data'!AG104</f>
        <v>3</v>
      </c>
      <c r="AL107" s="244">
        <f t="shared" si="49"/>
        <v>4</v>
      </c>
      <c r="AM107" s="237">
        <f t="shared" si="50"/>
        <v>3</v>
      </c>
      <c r="AN107" s="237">
        <f t="shared" si="51"/>
        <v>2.5</v>
      </c>
    </row>
    <row r="108" spans="1:40" ht="13.5" customHeight="1" x14ac:dyDescent="0.35">
      <c r="A108" s="148" t="str">
        <f>'Crisis Indicator Data'!A105</f>
        <v>Violence West-Darfur</v>
      </c>
      <c r="B108" s="149" t="str">
        <f>'Crisis Indicator Data'!B105</f>
        <v>Other type of violence</v>
      </c>
      <c r="C108" s="149" t="str">
        <f>'Crisis Indicator Data'!C105</f>
        <v>SDN008</v>
      </c>
      <c r="D108" s="149" t="str">
        <f>'Crisis Indicator Data'!D105</f>
        <v>Sudan</v>
      </c>
      <c r="E108" s="150" t="str">
        <f>'Crisis Indicator Data'!E105</f>
        <v>SDN</v>
      </c>
      <c r="F108" s="237">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3.6</v>
      </c>
      <c r="G108" s="237">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4</v>
      </c>
      <c r="H108" s="237">
        <f t="shared" si="39"/>
        <v>3.8</v>
      </c>
      <c r="I108" s="237">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4</v>
      </c>
      <c r="J108" s="237">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5</v>
      </c>
      <c r="K108" s="237">
        <f t="shared" si="40"/>
        <v>4.5</v>
      </c>
      <c r="L108" s="237">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3.7</v>
      </c>
      <c r="M108" s="237">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1.2</v>
      </c>
      <c r="N108" s="237">
        <f t="shared" si="41"/>
        <v>2.4500000000000002</v>
      </c>
      <c r="O108" s="237">
        <f t="shared" si="42"/>
        <v>3.5833333333333335</v>
      </c>
      <c r="P108" s="237">
        <f>IF(B108="Regional crisis",VLOOKUP(C108,'Regional Crises'!$B$1:$R$69,12,FALSE),VLOOKUP(E108,'Country Indicator Data'!$B$4:$I$194,8,FALSE))</f>
        <v>4</v>
      </c>
      <c r="Q108" s="237">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4.4000000000000004</v>
      </c>
      <c r="R108" s="237">
        <f t="shared" si="43"/>
        <v>4.2</v>
      </c>
      <c r="S108" s="237">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4.2</v>
      </c>
      <c r="T108" s="237">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3.6</v>
      </c>
      <c r="U108" s="237">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4.5</v>
      </c>
      <c r="V108" s="237">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4.4000000000000004</v>
      </c>
      <c r="W108" s="237">
        <f t="shared" si="44"/>
        <v>4.2</v>
      </c>
      <c r="X108" s="237">
        <f t="shared" si="45"/>
        <v>4</v>
      </c>
      <c r="Y108" s="244">
        <f>IF('Core Indicators'!FC105="x","x",IF('Core Indicators'!FC105&gt;=5,5,IF('Core Indicators'!FC105&gt;=4,4,IF('Core Indicators'!FC105&gt;=3,3,IF('Core Indicators'!FC105&gt;=2,2,IF('Core Indicators'!FC105&gt;=1,1,0))))))</f>
        <v>2</v>
      </c>
      <c r="Z108" s="237">
        <f t="shared" si="46"/>
        <v>2</v>
      </c>
      <c r="AA108" s="244">
        <f>'Crisis Indicator Data'!Y105</f>
        <v>2</v>
      </c>
      <c r="AB108" s="244">
        <f>'Crisis Indicator Data'!Z105</f>
        <v>3</v>
      </c>
      <c r="AC108" s="244">
        <f>'Crisis Indicator Data'!AA105</f>
        <v>0</v>
      </c>
      <c r="AD108" s="244">
        <f>'Crisis Indicator Data'!AB105</f>
        <v>0</v>
      </c>
      <c r="AE108" s="244">
        <f t="shared" si="47"/>
        <v>2</v>
      </c>
      <c r="AF108" s="244">
        <f>'Crisis Indicator Data'!AC105</f>
        <v>0</v>
      </c>
      <c r="AG108" s="244">
        <f>'Crisis Indicator Data'!AD105</f>
        <v>2</v>
      </c>
      <c r="AH108" s="244">
        <f t="shared" si="48"/>
        <v>2</v>
      </c>
      <c r="AI108" s="244">
        <f>'Crisis Indicator Data'!AE105</f>
        <v>2</v>
      </c>
      <c r="AJ108" s="244">
        <f>'Crisis Indicator Data'!AF105</f>
        <v>0</v>
      </c>
      <c r="AK108" s="244">
        <f>'Crisis Indicator Data'!AG105</f>
        <v>2</v>
      </c>
      <c r="AL108" s="244">
        <f t="shared" si="49"/>
        <v>3</v>
      </c>
      <c r="AM108" s="237">
        <f t="shared" si="50"/>
        <v>2</v>
      </c>
      <c r="AN108" s="237">
        <f t="shared" si="51"/>
        <v>2</v>
      </c>
    </row>
    <row r="109" spans="1:40" ht="13.5" customHeight="1" x14ac:dyDescent="0.35">
      <c r="A109" s="148" t="str">
        <f>'Crisis Indicator Data'!A106</f>
        <v>Drought in Senegal</v>
      </c>
      <c r="B109" s="149" t="str">
        <f>'Crisis Indicator Data'!B106</f>
        <v>Drought</v>
      </c>
      <c r="C109" s="149" t="str">
        <f>'Crisis Indicator Data'!C106</f>
        <v>SEN002</v>
      </c>
      <c r="D109" s="149" t="str">
        <f>'Crisis Indicator Data'!D106</f>
        <v>Senegal</v>
      </c>
      <c r="E109" s="150" t="str">
        <f>'Crisis Indicator Data'!E106</f>
        <v>SEN</v>
      </c>
      <c r="F109" s="237">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1.8</v>
      </c>
      <c r="G109" s="237">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1.5</v>
      </c>
      <c r="H109" s="237">
        <f t="shared" si="39"/>
        <v>1.65</v>
      </c>
      <c r="I109" s="237">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3.6</v>
      </c>
      <c r="J109" s="237">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0</v>
      </c>
      <c r="K109" s="237">
        <f t="shared" si="40"/>
        <v>1.8</v>
      </c>
      <c r="L109" s="237">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3.5</v>
      </c>
      <c r="M109" s="237">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1.9</v>
      </c>
      <c r="N109" s="237">
        <f t="shared" si="41"/>
        <v>2.7</v>
      </c>
      <c r="O109" s="237">
        <f t="shared" si="42"/>
        <v>2.0500000000000003</v>
      </c>
      <c r="P109" s="237">
        <f>IF(B109="Regional crisis",VLOOKUP(C109,'Regional Crises'!$B$1:$R$69,12,FALSE),VLOOKUP(E109,'Country Indicator Data'!$B$4:$I$194,8,FALSE))</f>
        <v>2</v>
      </c>
      <c r="Q109" s="237">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0</v>
      </c>
      <c r="R109" s="237">
        <f t="shared" si="43"/>
        <v>1</v>
      </c>
      <c r="S109" s="237">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2.8</v>
      </c>
      <c r="T109" s="237">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2.7</v>
      </c>
      <c r="U109" s="237">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2</v>
      </c>
      <c r="V109" s="237">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1.5</v>
      </c>
      <c r="W109" s="237">
        <f t="shared" si="44"/>
        <v>2.2999999999999998</v>
      </c>
      <c r="X109" s="237">
        <f t="shared" si="45"/>
        <v>1.8</v>
      </c>
      <c r="Y109" s="244">
        <f>IF('Core Indicators'!FC106="x","x",IF('Core Indicators'!FC106&gt;=5,5,IF('Core Indicators'!FC106&gt;=4,4,IF('Core Indicators'!FC106&gt;=3,3,IF('Core Indicators'!FC106&gt;=2,2,IF('Core Indicators'!FC106&gt;=1,1,0))))))</f>
        <v>4</v>
      </c>
      <c r="Z109" s="237">
        <f t="shared" si="46"/>
        <v>4</v>
      </c>
      <c r="AA109" s="244">
        <f>'Crisis Indicator Data'!Y106</f>
        <v>1</v>
      </c>
      <c r="AB109" s="244">
        <f>'Crisis Indicator Data'!Z106</f>
        <v>0</v>
      </c>
      <c r="AC109" s="244">
        <f>'Crisis Indicator Data'!AA106</f>
        <v>0</v>
      </c>
      <c r="AD109" s="244">
        <f>'Crisis Indicator Data'!AB106</f>
        <v>0</v>
      </c>
      <c r="AE109" s="244">
        <f t="shared" si="47"/>
        <v>1</v>
      </c>
      <c r="AF109" s="244">
        <f>'Crisis Indicator Data'!AC106</f>
        <v>0</v>
      </c>
      <c r="AG109" s="244">
        <f>'Crisis Indicator Data'!AD106</f>
        <v>0</v>
      </c>
      <c r="AH109" s="244">
        <f t="shared" si="48"/>
        <v>0</v>
      </c>
      <c r="AI109" s="244">
        <f>'Crisis Indicator Data'!AE106</f>
        <v>0</v>
      </c>
      <c r="AJ109" s="244">
        <f>'Crisis Indicator Data'!AF106</f>
        <v>1</v>
      </c>
      <c r="AK109" s="244">
        <f>'Crisis Indicator Data'!AG106</f>
        <v>0</v>
      </c>
      <c r="AL109" s="244">
        <f t="shared" si="49"/>
        <v>1</v>
      </c>
      <c r="AM109" s="237">
        <f t="shared" si="50"/>
        <v>1</v>
      </c>
      <c r="AN109" s="237">
        <f t="shared" si="51"/>
        <v>2.5</v>
      </c>
    </row>
    <row r="110" spans="1:40" ht="13.5" customHeight="1" x14ac:dyDescent="0.35">
      <c r="A110" s="148" t="str">
        <f>'Crisis Indicator Data'!A107</f>
        <v>Complex crisis in El Salvador</v>
      </c>
      <c r="B110" s="149" t="str">
        <f>'Crisis Indicator Data'!B107</f>
        <v>Complex crisis</v>
      </c>
      <c r="C110" s="149" t="str">
        <f>'Crisis Indicator Data'!C107</f>
        <v>SLV001</v>
      </c>
      <c r="D110" s="149" t="str">
        <f>'Crisis Indicator Data'!D107</f>
        <v>El Salvador</v>
      </c>
      <c r="E110" s="150" t="str">
        <f>'Crisis Indicator Data'!E107</f>
        <v>SLV</v>
      </c>
      <c r="F110" s="237">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0.7</v>
      </c>
      <c r="G110" s="237">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1.4</v>
      </c>
      <c r="H110" s="237">
        <f t="shared" si="39"/>
        <v>1.0499999999999998</v>
      </c>
      <c r="I110" s="237">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0.9</v>
      </c>
      <c r="J110" s="237">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0</v>
      </c>
      <c r="K110" s="237">
        <f t="shared" si="40"/>
        <v>0.45</v>
      </c>
      <c r="L110" s="237">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2.6</v>
      </c>
      <c r="M110" s="237">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1.7</v>
      </c>
      <c r="N110" s="237">
        <f t="shared" si="41"/>
        <v>2.15</v>
      </c>
      <c r="O110" s="237">
        <f t="shared" si="42"/>
        <v>1.2166666666666666</v>
      </c>
      <c r="P110" s="237">
        <f>IF(B110="Regional crisis",VLOOKUP(C110,'Regional Crises'!$B$1:$R$69,12,FALSE),VLOOKUP(E110,'Country Indicator Data'!$B$4:$I$194,8,FALSE))</f>
        <v>3</v>
      </c>
      <c r="Q110" s="237">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3.7</v>
      </c>
      <c r="R110" s="237">
        <f t="shared" si="43"/>
        <v>3.35</v>
      </c>
      <c r="S110" s="237">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3.3</v>
      </c>
      <c r="T110" s="237">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3.3</v>
      </c>
      <c r="U110" s="237">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2</v>
      </c>
      <c r="V110" s="237">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1.7</v>
      </c>
      <c r="W110" s="237">
        <f t="shared" si="44"/>
        <v>2.6</v>
      </c>
      <c r="X110" s="237">
        <f t="shared" si="45"/>
        <v>2.4</v>
      </c>
      <c r="Y110" s="244">
        <f>IF('Core Indicators'!FC107="x","x",IF('Core Indicators'!FC107&gt;=5,5,IF('Core Indicators'!FC107&gt;=4,4,IF('Core Indicators'!FC107&gt;=3,3,IF('Core Indicators'!FC107&gt;=2,2,IF('Core Indicators'!FC107&gt;=1,1,0))))))</f>
        <v>3</v>
      </c>
      <c r="Z110" s="237">
        <f t="shared" si="46"/>
        <v>3</v>
      </c>
      <c r="AA110" s="244">
        <f>'Crisis Indicator Data'!Y107</f>
        <v>0</v>
      </c>
      <c r="AB110" s="244">
        <f>'Crisis Indicator Data'!Z107</f>
        <v>2</v>
      </c>
      <c r="AC110" s="244">
        <f>'Crisis Indicator Data'!AA107</f>
        <v>1</v>
      </c>
      <c r="AD110" s="244">
        <f>'Crisis Indicator Data'!AB107</f>
        <v>0</v>
      </c>
      <c r="AE110" s="244">
        <f t="shared" si="47"/>
        <v>2</v>
      </c>
      <c r="AF110" s="244">
        <f>'Crisis Indicator Data'!AC107</f>
        <v>0</v>
      </c>
      <c r="AG110" s="244">
        <f>'Crisis Indicator Data'!AD107</f>
        <v>2</v>
      </c>
      <c r="AH110" s="244">
        <f t="shared" si="48"/>
        <v>2</v>
      </c>
      <c r="AI110" s="244">
        <f>'Crisis Indicator Data'!AE107</f>
        <v>1</v>
      </c>
      <c r="AJ110" s="244">
        <f>'Crisis Indicator Data'!AF107</f>
        <v>0</v>
      </c>
      <c r="AK110" s="244">
        <f>'Crisis Indicator Data'!AG107</f>
        <v>2</v>
      </c>
      <c r="AL110" s="244">
        <f t="shared" si="49"/>
        <v>3</v>
      </c>
      <c r="AM110" s="237">
        <f t="shared" si="50"/>
        <v>2</v>
      </c>
      <c r="AN110" s="237">
        <f t="shared" si="51"/>
        <v>2.5</v>
      </c>
    </row>
    <row r="111" spans="1:40" ht="13.5" customHeight="1" x14ac:dyDescent="0.35">
      <c r="A111" s="148" t="str">
        <f>'Crisis Indicator Data'!A108</f>
        <v>Complex crisis in Somalia</v>
      </c>
      <c r="B111" s="149" t="str">
        <f>'Crisis Indicator Data'!B108</f>
        <v>Complex crisis</v>
      </c>
      <c r="C111" s="149" t="str">
        <f>'Crisis Indicator Data'!C108</f>
        <v>SOM001</v>
      </c>
      <c r="D111" s="149" t="str">
        <f>'Crisis Indicator Data'!D108</f>
        <v>Somalia</v>
      </c>
      <c r="E111" s="150" t="str">
        <f>'Crisis Indicator Data'!E108</f>
        <v>SOM</v>
      </c>
      <c r="F111" s="237" t="str">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x</v>
      </c>
      <c r="G111" s="237">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4.3</v>
      </c>
      <c r="H111" s="237">
        <f t="shared" si="39"/>
        <v>4.3</v>
      </c>
      <c r="I111" s="237">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0</v>
      </c>
      <c r="J111" s="237">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0</v>
      </c>
      <c r="K111" s="237">
        <f t="shared" si="40"/>
        <v>0</v>
      </c>
      <c r="L111" s="237" t="str">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x</v>
      </c>
      <c r="M111" s="237" t="str">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x</v>
      </c>
      <c r="N111" s="237" t="str">
        <f t="shared" si="41"/>
        <v>x</v>
      </c>
      <c r="O111" s="237">
        <f t="shared" si="42"/>
        <v>2.15</v>
      </c>
      <c r="P111" s="237">
        <f>IF(B111="Regional crisis",VLOOKUP(C111,'Regional Crises'!$B$1:$R$69,12,FALSE),VLOOKUP(E111,'Country Indicator Data'!$B$4:$I$194,8,FALSE))</f>
        <v>5</v>
      </c>
      <c r="Q111" s="237">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4.5999999999999996</v>
      </c>
      <c r="R111" s="237">
        <f t="shared" si="43"/>
        <v>4.8</v>
      </c>
      <c r="S111" s="237">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4.5999999999999996</v>
      </c>
      <c r="T111" s="237">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4.9000000000000004</v>
      </c>
      <c r="U111" s="237">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4.5</v>
      </c>
      <c r="V111" s="237">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4.7</v>
      </c>
      <c r="W111" s="237">
        <f t="shared" si="44"/>
        <v>4.7</v>
      </c>
      <c r="X111" s="237">
        <f t="shared" si="45"/>
        <v>3.9</v>
      </c>
      <c r="Y111" s="244">
        <f>IF('Core Indicators'!FC108="x","x",IF('Core Indicators'!FC108&gt;=5,5,IF('Core Indicators'!FC108&gt;=4,4,IF('Core Indicators'!FC108&gt;=3,3,IF('Core Indicators'!FC108&gt;=2,2,IF('Core Indicators'!FC108&gt;=1,1,0))))))</f>
        <v>5</v>
      </c>
      <c r="Z111" s="237">
        <f t="shared" si="46"/>
        <v>5</v>
      </c>
      <c r="AA111" s="244">
        <f>'Crisis Indicator Data'!Y108</f>
        <v>1</v>
      </c>
      <c r="AB111" s="244">
        <f>'Crisis Indicator Data'!Z108</f>
        <v>1</v>
      </c>
      <c r="AC111" s="244">
        <f>'Crisis Indicator Data'!AA108</f>
        <v>2</v>
      </c>
      <c r="AD111" s="244">
        <f>'Crisis Indicator Data'!AB108</f>
        <v>3</v>
      </c>
      <c r="AE111" s="244">
        <f t="shared" si="47"/>
        <v>3</v>
      </c>
      <c r="AF111" s="244">
        <f>'Crisis Indicator Data'!AC108</f>
        <v>1</v>
      </c>
      <c r="AG111" s="244">
        <f>'Crisis Indicator Data'!AD108</f>
        <v>2</v>
      </c>
      <c r="AH111" s="244">
        <f t="shared" si="48"/>
        <v>3</v>
      </c>
      <c r="AI111" s="244">
        <f>'Crisis Indicator Data'!AE108</f>
        <v>3</v>
      </c>
      <c r="AJ111" s="244">
        <f>'Crisis Indicator Data'!AF108</f>
        <v>2</v>
      </c>
      <c r="AK111" s="244">
        <f>'Crisis Indicator Data'!AG108</f>
        <v>2</v>
      </c>
      <c r="AL111" s="244">
        <f t="shared" si="49"/>
        <v>5</v>
      </c>
      <c r="AM111" s="237">
        <f t="shared" si="50"/>
        <v>4</v>
      </c>
      <c r="AN111" s="237">
        <f t="shared" si="51"/>
        <v>4.5</v>
      </c>
    </row>
    <row r="112" spans="1:40" ht="13.5" customHeight="1" x14ac:dyDescent="0.35">
      <c r="A112" s="148" t="str">
        <f>'Crisis Indicator Data'!A109</f>
        <v>Mixed Migration Flows in Somalia</v>
      </c>
      <c r="B112" s="149" t="str">
        <f>'Crisis Indicator Data'!B109</f>
        <v>International displacement</v>
      </c>
      <c r="C112" s="149" t="str">
        <f>'Crisis Indicator Data'!C109</f>
        <v>SOM002</v>
      </c>
      <c r="D112" s="149" t="str">
        <f>'Crisis Indicator Data'!D109</f>
        <v>Somalia</v>
      </c>
      <c r="E112" s="150" t="str">
        <f>'Crisis Indicator Data'!E109</f>
        <v>SOM</v>
      </c>
      <c r="F112" s="237" t="str">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x</v>
      </c>
      <c r="G112" s="237">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4.3</v>
      </c>
      <c r="H112" s="237">
        <f t="shared" si="39"/>
        <v>4.3</v>
      </c>
      <c r="I112" s="237">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0</v>
      </c>
      <c r="J112" s="237">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0</v>
      </c>
      <c r="K112" s="237">
        <f t="shared" si="40"/>
        <v>0</v>
      </c>
      <c r="L112" s="237" t="str">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x</v>
      </c>
      <c r="M112" s="237" t="str">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x</v>
      </c>
      <c r="N112" s="237" t="str">
        <f t="shared" si="41"/>
        <v>x</v>
      </c>
      <c r="O112" s="237">
        <f t="shared" si="42"/>
        <v>2.15</v>
      </c>
      <c r="P112" s="237">
        <f>IF(B112="Regional crisis",VLOOKUP(C112,'Regional Crises'!$B$1:$R$69,12,FALSE),VLOOKUP(E112,'Country Indicator Data'!$B$4:$I$194,8,FALSE))</f>
        <v>5</v>
      </c>
      <c r="Q112" s="237">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4.5999999999999996</v>
      </c>
      <c r="R112" s="237">
        <f t="shared" si="43"/>
        <v>4.8</v>
      </c>
      <c r="S112" s="237">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4.5999999999999996</v>
      </c>
      <c r="T112" s="237">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4.9000000000000004</v>
      </c>
      <c r="U112" s="237">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4.5</v>
      </c>
      <c r="V112" s="237">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4.7</v>
      </c>
      <c r="W112" s="237">
        <f t="shared" si="44"/>
        <v>4.7</v>
      </c>
      <c r="X112" s="237">
        <f t="shared" si="45"/>
        <v>3.9</v>
      </c>
      <c r="Y112" s="244">
        <f>IF('Core Indicators'!FC109="x","x",IF('Core Indicators'!FC109&gt;=5,5,IF('Core Indicators'!FC109&gt;=4,4,IF('Core Indicators'!FC109&gt;=3,3,IF('Core Indicators'!FC109&gt;=2,2,IF('Core Indicators'!FC109&gt;=1,1,0))))))</f>
        <v>1</v>
      </c>
      <c r="Z112" s="237">
        <f t="shared" si="46"/>
        <v>1</v>
      </c>
      <c r="AA112" s="244">
        <f>'Crisis Indicator Data'!Y109</f>
        <v>1</v>
      </c>
      <c r="AB112" s="244">
        <f>'Crisis Indicator Data'!Z109</f>
        <v>3</v>
      </c>
      <c r="AC112" s="244">
        <f>'Crisis Indicator Data'!AA109</f>
        <v>2</v>
      </c>
      <c r="AD112" s="244">
        <f>'Crisis Indicator Data'!AB109</f>
        <v>3</v>
      </c>
      <c r="AE112" s="244">
        <f t="shared" si="47"/>
        <v>4</v>
      </c>
      <c r="AF112" s="244">
        <f>'Crisis Indicator Data'!AC109</f>
        <v>2</v>
      </c>
      <c r="AG112" s="244">
        <f>'Crisis Indicator Data'!AD109</f>
        <v>2</v>
      </c>
      <c r="AH112" s="244">
        <f t="shared" si="48"/>
        <v>4</v>
      </c>
      <c r="AI112" s="244">
        <f>'Crisis Indicator Data'!AE109</f>
        <v>2</v>
      </c>
      <c r="AJ112" s="244">
        <f>'Crisis Indicator Data'!AF109</f>
        <v>2</v>
      </c>
      <c r="AK112" s="244">
        <f>'Crisis Indicator Data'!AG109</f>
        <v>2</v>
      </c>
      <c r="AL112" s="244">
        <f t="shared" si="49"/>
        <v>4</v>
      </c>
      <c r="AM112" s="237">
        <f t="shared" si="50"/>
        <v>4</v>
      </c>
      <c r="AN112" s="237">
        <f t="shared" si="51"/>
        <v>2.5</v>
      </c>
    </row>
    <row r="113" spans="1:40" ht="13.5" customHeight="1" x14ac:dyDescent="0.35">
      <c r="A113" s="148" t="str">
        <f>'Crisis Indicator Data'!A110</f>
        <v>Floods in Somalia</v>
      </c>
      <c r="B113" s="149" t="str">
        <f>'Crisis Indicator Data'!B110</f>
        <v>Flood</v>
      </c>
      <c r="C113" s="149" t="str">
        <f>'Crisis Indicator Data'!C110</f>
        <v>SOM004</v>
      </c>
      <c r="D113" s="149" t="str">
        <f>'Crisis Indicator Data'!D110</f>
        <v>Somalia</v>
      </c>
      <c r="E113" s="150" t="str">
        <f>'Crisis Indicator Data'!E110</f>
        <v>SOM</v>
      </c>
      <c r="F113" s="237" t="str">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x</v>
      </c>
      <c r="G113" s="237">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4.3</v>
      </c>
      <c r="H113" s="237">
        <f t="shared" si="39"/>
        <v>4.3</v>
      </c>
      <c r="I113" s="237">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0</v>
      </c>
      <c r="J113" s="237">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0</v>
      </c>
      <c r="K113" s="237">
        <f t="shared" si="40"/>
        <v>0</v>
      </c>
      <c r="L113" s="237" t="str">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x</v>
      </c>
      <c r="M113" s="237" t="str">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x</v>
      </c>
      <c r="N113" s="237" t="str">
        <f t="shared" si="41"/>
        <v>x</v>
      </c>
      <c r="O113" s="237">
        <f t="shared" si="42"/>
        <v>2.15</v>
      </c>
      <c r="P113" s="237">
        <f>IF(B113="Regional crisis",VLOOKUP(C113,'Regional Crises'!$B$1:$R$69,12,FALSE),VLOOKUP(E113,'Country Indicator Data'!$B$4:$I$194,8,FALSE))</f>
        <v>5</v>
      </c>
      <c r="Q113" s="237">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4.5999999999999996</v>
      </c>
      <c r="R113" s="237">
        <f t="shared" si="43"/>
        <v>4.8</v>
      </c>
      <c r="S113" s="237">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4.5999999999999996</v>
      </c>
      <c r="T113" s="237">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4.9000000000000004</v>
      </c>
      <c r="U113" s="237">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4.5</v>
      </c>
      <c r="V113" s="237">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4.7</v>
      </c>
      <c r="W113" s="237">
        <f t="shared" si="44"/>
        <v>4.7</v>
      </c>
      <c r="X113" s="237">
        <f t="shared" si="45"/>
        <v>3.9</v>
      </c>
      <c r="Y113" s="244">
        <f>IF('Core Indicators'!FC110="x","x",IF('Core Indicators'!FC110&gt;=5,5,IF('Core Indicators'!FC110&gt;=4,4,IF('Core Indicators'!FC110&gt;=3,3,IF('Core Indicators'!FC110&gt;=2,2,IF('Core Indicators'!FC110&gt;=1,1,0))))))</f>
        <v>2</v>
      </c>
      <c r="Z113" s="237">
        <f t="shared" si="46"/>
        <v>2</v>
      </c>
      <c r="AA113" s="244">
        <f>'Crisis Indicator Data'!Y110</f>
        <v>1</v>
      </c>
      <c r="AB113" s="244">
        <f>'Crisis Indicator Data'!Z110</f>
        <v>3</v>
      </c>
      <c r="AC113" s="244">
        <f>'Crisis Indicator Data'!AA110</f>
        <v>2</v>
      </c>
      <c r="AD113" s="244">
        <f>'Crisis Indicator Data'!AB110</f>
        <v>3</v>
      </c>
      <c r="AE113" s="244">
        <f t="shared" si="47"/>
        <v>4</v>
      </c>
      <c r="AF113" s="244">
        <f>'Crisis Indicator Data'!AC110</f>
        <v>2</v>
      </c>
      <c r="AG113" s="244">
        <f>'Crisis Indicator Data'!AD110</f>
        <v>3</v>
      </c>
      <c r="AH113" s="244">
        <f t="shared" si="48"/>
        <v>5</v>
      </c>
      <c r="AI113" s="244">
        <f>'Crisis Indicator Data'!AE110</f>
        <v>2</v>
      </c>
      <c r="AJ113" s="244">
        <f>'Crisis Indicator Data'!AF110</f>
        <v>2</v>
      </c>
      <c r="AK113" s="244">
        <f>'Crisis Indicator Data'!AG110</f>
        <v>2</v>
      </c>
      <c r="AL113" s="244">
        <f t="shared" si="49"/>
        <v>4</v>
      </c>
      <c r="AM113" s="237">
        <f t="shared" si="50"/>
        <v>4</v>
      </c>
      <c r="AN113" s="237">
        <f t="shared" si="51"/>
        <v>3</v>
      </c>
    </row>
    <row r="114" spans="1:40" ht="13.5" customHeight="1" x14ac:dyDescent="0.35">
      <c r="A114" s="148" t="str">
        <f>'Crisis Indicator Data'!A111</f>
        <v>Complex crisis in South Sudan</v>
      </c>
      <c r="B114" s="149" t="str">
        <f>'Crisis Indicator Data'!B111</f>
        <v>Complex crisis</v>
      </c>
      <c r="C114" s="149" t="str">
        <f>'Crisis Indicator Data'!C111</f>
        <v>SSD001</v>
      </c>
      <c r="D114" s="149" t="str">
        <f>'Crisis Indicator Data'!D111</f>
        <v>South Sudan</v>
      </c>
      <c r="E114" s="150" t="str">
        <f>'Crisis Indicator Data'!E111</f>
        <v>SSD</v>
      </c>
      <c r="F114" s="237">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1.4</v>
      </c>
      <c r="G114" s="237">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3.7</v>
      </c>
      <c r="H114" s="237">
        <f t="shared" si="39"/>
        <v>2.5499999999999998</v>
      </c>
      <c r="I114" s="237">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3.9</v>
      </c>
      <c r="J114" s="237">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0</v>
      </c>
      <c r="K114" s="237">
        <f t="shared" si="40"/>
        <v>1.95</v>
      </c>
      <c r="L114" s="237" t="str">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x</v>
      </c>
      <c r="M114" s="237">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2.7</v>
      </c>
      <c r="N114" s="237">
        <f t="shared" si="41"/>
        <v>2.7</v>
      </c>
      <c r="O114" s="237">
        <f t="shared" si="42"/>
        <v>2.4</v>
      </c>
      <c r="P114" s="237">
        <f>IF(B114="Regional crisis",VLOOKUP(C114,'Regional Crises'!$B$1:$R$69,12,FALSE),VLOOKUP(E114,'Country Indicator Data'!$B$4:$I$194,8,FALSE))</f>
        <v>4</v>
      </c>
      <c r="Q114" s="237">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4.4000000000000004</v>
      </c>
      <c r="R114" s="237">
        <f t="shared" si="43"/>
        <v>4.2</v>
      </c>
      <c r="S114" s="237">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4.4000000000000004</v>
      </c>
      <c r="T114" s="237">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4.5</v>
      </c>
      <c r="U114" s="237">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3.9</v>
      </c>
      <c r="V114" s="237">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5</v>
      </c>
      <c r="W114" s="237">
        <f t="shared" si="44"/>
        <v>4.5</v>
      </c>
      <c r="X114" s="237">
        <f t="shared" si="45"/>
        <v>3.7</v>
      </c>
      <c r="Y114" s="244">
        <f>IF('Core Indicators'!FC111="x","x",IF('Core Indicators'!FC111&gt;=5,5,IF('Core Indicators'!FC111&gt;=4,4,IF('Core Indicators'!FC111&gt;=3,3,IF('Core Indicators'!FC111&gt;=2,2,IF('Core Indicators'!FC111&gt;=1,1,0))))))</f>
        <v>5</v>
      </c>
      <c r="Z114" s="237">
        <f t="shared" si="46"/>
        <v>5</v>
      </c>
      <c r="AA114" s="244">
        <f>'Crisis Indicator Data'!Y111</f>
        <v>1</v>
      </c>
      <c r="AB114" s="244">
        <f>'Crisis Indicator Data'!Z111</f>
        <v>1</v>
      </c>
      <c r="AC114" s="244">
        <f>'Crisis Indicator Data'!AA111</f>
        <v>1</v>
      </c>
      <c r="AD114" s="244">
        <f>'Crisis Indicator Data'!AB111</f>
        <v>1</v>
      </c>
      <c r="AE114" s="244">
        <f t="shared" si="47"/>
        <v>2</v>
      </c>
      <c r="AF114" s="244">
        <f>'Crisis Indicator Data'!AC111</f>
        <v>1</v>
      </c>
      <c r="AG114" s="244">
        <f>'Crisis Indicator Data'!AD111</f>
        <v>1</v>
      </c>
      <c r="AH114" s="244">
        <f t="shared" si="48"/>
        <v>2</v>
      </c>
      <c r="AI114" s="244">
        <f>'Crisis Indicator Data'!AE111</f>
        <v>1</v>
      </c>
      <c r="AJ114" s="244">
        <f>'Crisis Indicator Data'!AF111</f>
        <v>1</v>
      </c>
      <c r="AK114" s="244">
        <f>'Crisis Indicator Data'!AG111</f>
        <v>1</v>
      </c>
      <c r="AL114" s="244">
        <f t="shared" si="49"/>
        <v>3</v>
      </c>
      <c r="AM114" s="237">
        <f t="shared" si="50"/>
        <v>2</v>
      </c>
      <c r="AN114" s="237">
        <f t="shared" si="51"/>
        <v>3.5</v>
      </c>
    </row>
    <row r="115" spans="1:40" ht="13.5" customHeight="1" x14ac:dyDescent="0.35">
      <c r="A115" s="148" t="str">
        <f>'Crisis Indicator Data'!A112</f>
        <v>Food Security Crisis in Eswatini</v>
      </c>
      <c r="B115" s="149" t="str">
        <f>'Crisis Indicator Data'!B112</f>
        <v>Food Security</v>
      </c>
      <c r="C115" s="149" t="str">
        <f>'Crisis Indicator Data'!C112</f>
        <v>SWZ001</v>
      </c>
      <c r="D115" s="149" t="str">
        <f>'Crisis Indicator Data'!D112</f>
        <v>Eswatini</v>
      </c>
      <c r="E115" s="150" t="str">
        <f>'Crisis Indicator Data'!E112</f>
        <v>SWZ</v>
      </c>
      <c r="F115" s="237">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3.2</v>
      </c>
      <c r="G115" s="237">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3.2</v>
      </c>
      <c r="H115" s="237">
        <f t="shared" si="39"/>
        <v>3.2</v>
      </c>
      <c r="I115" s="237">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0</v>
      </c>
      <c r="J115" s="237">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0</v>
      </c>
      <c r="K115" s="237">
        <f t="shared" si="40"/>
        <v>0</v>
      </c>
      <c r="L115" s="237">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3.9</v>
      </c>
      <c r="M115" s="237">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3.7</v>
      </c>
      <c r="N115" s="237">
        <f t="shared" si="41"/>
        <v>3.8</v>
      </c>
      <c r="O115" s="237">
        <f t="shared" si="42"/>
        <v>2.3333333333333335</v>
      </c>
      <c r="P115" s="237">
        <f>IF(B115="Regional crisis",VLOOKUP(C115,'Regional Crises'!$B$1:$R$69,12,FALSE),VLOOKUP(E115,'Country Indicator Data'!$B$4:$I$194,8,FALSE))</f>
        <v>3</v>
      </c>
      <c r="Q115" s="237" t="str">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x</v>
      </c>
      <c r="R115" s="237">
        <f t="shared" si="43"/>
        <v>3</v>
      </c>
      <c r="S115" s="237">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3.3</v>
      </c>
      <c r="T115" s="237">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3</v>
      </c>
      <c r="U115" s="237">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3.8</v>
      </c>
      <c r="V115" s="237">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4.0999999999999996</v>
      </c>
      <c r="W115" s="237">
        <f t="shared" si="44"/>
        <v>3.6</v>
      </c>
      <c r="X115" s="237">
        <f t="shared" si="45"/>
        <v>3</v>
      </c>
      <c r="Y115" s="244">
        <f>IF('Core Indicators'!FC112="x","x",IF('Core Indicators'!FC112&gt;=5,5,IF('Core Indicators'!FC112&gt;=4,4,IF('Core Indicators'!FC112&gt;=3,3,IF('Core Indicators'!FC112&gt;=2,2,IF('Core Indicators'!FC112&gt;=1,1,0))))))</f>
        <v>1</v>
      </c>
      <c r="Z115" s="237">
        <f t="shared" si="46"/>
        <v>1</v>
      </c>
      <c r="AA115" s="244">
        <f>'Crisis Indicator Data'!Y112</f>
        <v>0</v>
      </c>
      <c r="AB115" s="244">
        <f>'Crisis Indicator Data'!Z112</f>
        <v>0</v>
      </c>
      <c r="AC115" s="244">
        <f>'Crisis Indicator Data'!AA112</f>
        <v>0</v>
      </c>
      <c r="AD115" s="244">
        <f>'Crisis Indicator Data'!AB112</f>
        <v>0</v>
      </c>
      <c r="AE115" s="244">
        <f t="shared" si="47"/>
        <v>0</v>
      </c>
      <c r="AF115" s="244">
        <f>'Crisis Indicator Data'!AC112</f>
        <v>0</v>
      </c>
      <c r="AG115" s="244">
        <f>'Crisis Indicator Data'!AD112</f>
        <v>2</v>
      </c>
      <c r="AH115" s="244">
        <f t="shared" si="48"/>
        <v>2</v>
      </c>
      <c r="AI115" s="244">
        <f>'Crisis Indicator Data'!AE112</f>
        <v>0</v>
      </c>
      <c r="AJ115" s="244">
        <f>'Crisis Indicator Data'!AF112</f>
        <v>0</v>
      </c>
      <c r="AK115" s="244">
        <f>'Crisis Indicator Data'!AG112</f>
        <v>1</v>
      </c>
      <c r="AL115" s="244">
        <f t="shared" si="49"/>
        <v>1</v>
      </c>
      <c r="AM115" s="237">
        <f t="shared" si="50"/>
        <v>1</v>
      </c>
      <c r="AN115" s="237">
        <f t="shared" si="51"/>
        <v>1</v>
      </c>
    </row>
    <row r="116" spans="1:40" ht="13.5" customHeight="1" x14ac:dyDescent="0.35">
      <c r="A116" s="148" t="str">
        <f>'Crisis Indicator Data'!A113</f>
        <v>Syrian conflict</v>
      </c>
      <c r="B116" s="149" t="str">
        <f>'Crisis Indicator Data'!B113</f>
        <v>Complex crisis</v>
      </c>
      <c r="C116" s="149" t="str">
        <f>'Crisis Indicator Data'!C113</f>
        <v>SYR001</v>
      </c>
      <c r="D116" s="149" t="str">
        <f>'Crisis Indicator Data'!D113</f>
        <v>Syria</v>
      </c>
      <c r="E116" s="150" t="str">
        <f>'Crisis Indicator Data'!E113</f>
        <v>SYR</v>
      </c>
      <c r="F116" s="237">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4.5999999999999996</v>
      </c>
      <c r="G116" s="237">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4.0999999999999996</v>
      </c>
      <c r="H116" s="237">
        <f t="shared" si="39"/>
        <v>4.3499999999999996</v>
      </c>
      <c r="I116" s="237">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2.7</v>
      </c>
      <c r="J116" s="237">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5</v>
      </c>
      <c r="K116" s="237">
        <f t="shared" si="40"/>
        <v>3.85</v>
      </c>
      <c r="L116" s="237">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3.6</v>
      </c>
      <c r="M116" s="237" t="str">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x</v>
      </c>
      <c r="N116" s="237">
        <f t="shared" si="41"/>
        <v>3.6</v>
      </c>
      <c r="O116" s="237">
        <f t="shared" si="42"/>
        <v>3.9333333333333331</v>
      </c>
      <c r="P116" s="237">
        <f>IF(B116="Regional crisis",VLOOKUP(C116,'Regional Crises'!$B$1:$R$69,12,FALSE),VLOOKUP(E116,'Country Indicator Data'!$B$4:$I$194,8,FALSE))</f>
        <v>5</v>
      </c>
      <c r="Q116" s="237">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5</v>
      </c>
      <c r="R116" s="237">
        <f t="shared" si="43"/>
        <v>5</v>
      </c>
      <c r="S116" s="237">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4.4000000000000004</v>
      </c>
      <c r="T116" s="237">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4.5999999999999996</v>
      </c>
      <c r="U116" s="237">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4.3</v>
      </c>
      <c r="V116" s="237">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5</v>
      </c>
      <c r="W116" s="237">
        <f t="shared" si="44"/>
        <v>4.5999999999999996</v>
      </c>
      <c r="X116" s="237">
        <f t="shared" si="45"/>
        <v>4.5</v>
      </c>
      <c r="Y116" s="244">
        <f>IF('Core Indicators'!FC113="x","x",IF('Core Indicators'!FC113&gt;=5,5,IF('Core Indicators'!FC113&gt;=4,4,IF('Core Indicators'!FC113&gt;=3,3,IF('Core Indicators'!FC113&gt;=2,2,IF('Core Indicators'!FC113&gt;=1,1,0))))))</f>
        <v>5</v>
      </c>
      <c r="Z116" s="237">
        <f t="shared" si="46"/>
        <v>5</v>
      </c>
      <c r="AA116" s="244">
        <f>'Crisis Indicator Data'!Y113</f>
        <v>2</v>
      </c>
      <c r="AB116" s="244">
        <f>'Crisis Indicator Data'!Z113</f>
        <v>3</v>
      </c>
      <c r="AC116" s="244">
        <f>'Crisis Indicator Data'!AA113</f>
        <v>3</v>
      </c>
      <c r="AD116" s="244">
        <f>'Crisis Indicator Data'!AB113</f>
        <v>3</v>
      </c>
      <c r="AE116" s="244">
        <f t="shared" si="47"/>
        <v>5</v>
      </c>
      <c r="AF116" s="244">
        <f>'Crisis Indicator Data'!AC113</f>
        <v>3</v>
      </c>
      <c r="AG116" s="244">
        <f>'Crisis Indicator Data'!AD113</f>
        <v>2</v>
      </c>
      <c r="AH116" s="244">
        <f t="shared" si="48"/>
        <v>5</v>
      </c>
      <c r="AI116" s="244">
        <f>'Crisis Indicator Data'!AE113</f>
        <v>3</v>
      </c>
      <c r="AJ116" s="244">
        <f>'Crisis Indicator Data'!AF113</f>
        <v>2</v>
      </c>
      <c r="AK116" s="244">
        <f>'Crisis Indicator Data'!AG113</f>
        <v>3</v>
      </c>
      <c r="AL116" s="244">
        <f t="shared" si="49"/>
        <v>5</v>
      </c>
      <c r="AM116" s="237">
        <f t="shared" si="50"/>
        <v>5</v>
      </c>
      <c r="AN116" s="237">
        <f t="shared" si="51"/>
        <v>5</v>
      </c>
    </row>
    <row r="117" spans="1:40" ht="13.5" customHeight="1" x14ac:dyDescent="0.35">
      <c r="A117" s="148" t="str">
        <f>'Crisis Indicator Data'!A114</f>
        <v>Complex crisis in Chad</v>
      </c>
      <c r="B117" s="149" t="str">
        <f>'Crisis Indicator Data'!B114</f>
        <v>Multiple crises country</v>
      </c>
      <c r="C117" s="149" t="str">
        <f>'Crisis Indicator Data'!C114</f>
        <v>TCD001</v>
      </c>
      <c r="D117" s="149" t="str">
        <f>'Crisis Indicator Data'!D114</f>
        <v>Chad</v>
      </c>
      <c r="E117" s="150" t="str">
        <f>'Crisis Indicator Data'!E114</f>
        <v>TCD</v>
      </c>
      <c r="F117" s="237">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1.8</v>
      </c>
      <c r="G117" s="237">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3.5</v>
      </c>
      <c r="H117" s="237">
        <f t="shared" si="39"/>
        <v>2.65</v>
      </c>
      <c r="I117" s="237">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4.5999999999999996</v>
      </c>
      <c r="J117" s="237">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1.9</v>
      </c>
      <c r="K117" s="237">
        <f t="shared" si="40"/>
        <v>3.25</v>
      </c>
      <c r="L117" s="237">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4.7</v>
      </c>
      <c r="M117" s="237">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2.2999999999999998</v>
      </c>
      <c r="N117" s="237">
        <f t="shared" si="41"/>
        <v>3.5</v>
      </c>
      <c r="O117" s="237">
        <f t="shared" si="42"/>
        <v>3.1333333333333333</v>
      </c>
      <c r="P117" s="237">
        <f>IF(B117="Regional crisis",VLOOKUP(C117,'Regional Crises'!$B$1:$R$69,12,FALSE),VLOOKUP(E117,'Country Indicator Data'!$B$4:$I$194,8,FALSE))</f>
        <v>3</v>
      </c>
      <c r="Q117" s="237">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3.4</v>
      </c>
      <c r="R117" s="237">
        <f t="shared" si="43"/>
        <v>3.2</v>
      </c>
      <c r="S117" s="237">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4</v>
      </c>
      <c r="T117" s="237">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3.8</v>
      </c>
      <c r="U117" s="237">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4.0999999999999996</v>
      </c>
      <c r="V117" s="237">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4.2</v>
      </c>
      <c r="W117" s="237">
        <f t="shared" si="44"/>
        <v>4</v>
      </c>
      <c r="X117" s="237">
        <f t="shared" si="45"/>
        <v>3.4</v>
      </c>
      <c r="Y117" s="244">
        <f>IF('Core Indicators'!FC114="x","x",IF('Core Indicators'!FC114&gt;=5,5,IF('Core Indicators'!FC114&gt;=4,4,IF('Core Indicators'!FC114&gt;=3,3,IF('Core Indicators'!FC114&gt;=2,2,IF('Core Indicators'!FC114&gt;=1,1,0))))))</f>
        <v>5</v>
      </c>
      <c r="Z117" s="237">
        <f t="shared" si="46"/>
        <v>5</v>
      </c>
      <c r="AA117" s="244">
        <f>'Crisis Indicator Data'!Y114</f>
        <v>1</v>
      </c>
      <c r="AB117" s="244">
        <f>'Crisis Indicator Data'!Z114</f>
        <v>2</v>
      </c>
      <c r="AC117" s="244">
        <f>'Crisis Indicator Data'!AA114</f>
        <v>2</v>
      </c>
      <c r="AD117" s="244">
        <f>'Crisis Indicator Data'!AB114</f>
        <v>0</v>
      </c>
      <c r="AE117" s="244">
        <f t="shared" si="47"/>
        <v>2</v>
      </c>
      <c r="AF117" s="244">
        <f>'Crisis Indicator Data'!AC114</f>
        <v>0</v>
      </c>
      <c r="AG117" s="244">
        <f>'Crisis Indicator Data'!AD114</f>
        <v>2</v>
      </c>
      <c r="AH117" s="244">
        <f t="shared" si="48"/>
        <v>2</v>
      </c>
      <c r="AI117" s="244">
        <f>'Crisis Indicator Data'!AE114</f>
        <v>3</v>
      </c>
      <c r="AJ117" s="244">
        <f>'Crisis Indicator Data'!AF114</f>
        <v>2</v>
      </c>
      <c r="AK117" s="244">
        <f>'Crisis Indicator Data'!AG114</f>
        <v>3</v>
      </c>
      <c r="AL117" s="244">
        <f t="shared" si="49"/>
        <v>5</v>
      </c>
      <c r="AM117" s="237">
        <f t="shared" si="50"/>
        <v>3</v>
      </c>
      <c r="AN117" s="237">
        <f t="shared" si="51"/>
        <v>4</v>
      </c>
    </row>
    <row r="118" spans="1:40" ht="13.5" customHeight="1" x14ac:dyDescent="0.35">
      <c r="A118" s="148" t="str">
        <f>'Crisis Indicator Data'!A115</f>
        <v>Boko Haram in Chad</v>
      </c>
      <c r="B118" s="149" t="str">
        <f>'Crisis Indicator Data'!B115</f>
        <v>Conflict</v>
      </c>
      <c r="C118" s="149" t="str">
        <f>'Crisis Indicator Data'!C115</f>
        <v>TCD003</v>
      </c>
      <c r="D118" s="149" t="str">
        <f>'Crisis Indicator Data'!D115</f>
        <v>Chad</v>
      </c>
      <c r="E118" s="150" t="str">
        <f>'Crisis Indicator Data'!E115</f>
        <v>TCD</v>
      </c>
      <c r="F118" s="237">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1.8</v>
      </c>
      <c r="G118" s="237">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3.5</v>
      </c>
      <c r="H118" s="237">
        <f t="shared" si="39"/>
        <v>2.65</v>
      </c>
      <c r="I118" s="237">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4.5999999999999996</v>
      </c>
      <c r="J118" s="237">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1.9</v>
      </c>
      <c r="K118" s="237">
        <f t="shared" si="40"/>
        <v>3.25</v>
      </c>
      <c r="L118" s="237">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4.7</v>
      </c>
      <c r="M118" s="237">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2.2999999999999998</v>
      </c>
      <c r="N118" s="237">
        <f t="shared" si="41"/>
        <v>3.5</v>
      </c>
      <c r="O118" s="237">
        <f t="shared" si="42"/>
        <v>3.1333333333333333</v>
      </c>
      <c r="P118" s="237">
        <f>IF(B118="Regional crisis",VLOOKUP(C118,'Regional Crises'!$B$1:$R$69,12,FALSE),VLOOKUP(E118,'Country Indicator Data'!$B$4:$I$194,8,FALSE))</f>
        <v>3</v>
      </c>
      <c r="Q118" s="237">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3.4</v>
      </c>
      <c r="R118" s="237">
        <f t="shared" si="43"/>
        <v>3.2</v>
      </c>
      <c r="S118" s="237">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4</v>
      </c>
      <c r="T118" s="237">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3.8</v>
      </c>
      <c r="U118" s="237">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4.0999999999999996</v>
      </c>
      <c r="V118" s="237">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4.2</v>
      </c>
      <c r="W118" s="237">
        <f t="shared" si="44"/>
        <v>4</v>
      </c>
      <c r="X118" s="237">
        <f t="shared" si="45"/>
        <v>3.4</v>
      </c>
      <c r="Y118" s="244">
        <f>IF('Core Indicators'!FC115="x","x",IF('Core Indicators'!FC115&gt;=5,5,IF('Core Indicators'!FC115&gt;=4,4,IF('Core Indicators'!FC115&gt;=3,3,IF('Core Indicators'!FC115&gt;=2,2,IF('Core Indicators'!FC115&gt;=1,1,0))))))</f>
        <v>5</v>
      </c>
      <c r="Z118" s="237">
        <f t="shared" si="46"/>
        <v>5</v>
      </c>
      <c r="AA118" s="244">
        <f>'Crisis Indicator Data'!Y115</f>
        <v>1</v>
      </c>
      <c r="AB118" s="244">
        <f>'Crisis Indicator Data'!Z115</f>
        <v>2</v>
      </c>
      <c r="AC118" s="244">
        <f>'Crisis Indicator Data'!AA115</f>
        <v>2</v>
      </c>
      <c r="AD118" s="244">
        <f>'Crisis Indicator Data'!AB115</f>
        <v>0</v>
      </c>
      <c r="AE118" s="244">
        <f t="shared" si="47"/>
        <v>2</v>
      </c>
      <c r="AF118" s="244">
        <f>'Crisis Indicator Data'!AC115</f>
        <v>0</v>
      </c>
      <c r="AG118" s="244">
        <f>'Crisis Indicator Data'!AD115</f>
        <v>2</v>
      </c>
      <c r="AH118" s="244">
        <f t="shared" si="48"/>
        <v>2</v>
      </c>
      <c r="AI118" s="244">
        <f>'Crisis Indicator Data'!AE115</f>
        <v>3</v>
      </c>
      <c r="AJ118" s="244">
        <f>'Crisis Indicator Data'!AF115</f>
        <v>2</v>
      </c>
      <c r="AK118" s="244">
        <f>'Crisis Indicator Data'!AG115</f>
        <v>3</v>
      </c>
      <c r="AL118" s="244">
        <f t="shared" si="49"/>
        <v>5</v>
      </c>
      <c r="AM118" s="237">
        <f t="shared" si="50"/>
        <v>3</v>
      </c>
      <c r="AN118" s="237">
        <f t="shared" si="51"/>
        <v>4</v>
      </c>
    </row>
    <row r="119" spans="1:40" ht="13.5" customHeight="1" x14ac:dyDescent="0.35">
      <c r="A119" s="148" t="str">
        <f>'Crisis Indicator Data'!A116</f>
        <v>CAR refugees in Chad</v>
      </c>
      <c r="B119" s="149" t="str">
        <f>'Crisis Indicator Data'!B116</f>
        <v>International displacement</v>
      </c>
      <c r="C119" s="149" t="str">
        <f>'Crisis Indicator Data'!C116</f>
        <v>TCD004</v>
      </c>
      <c r="D119" s="149" t="str">
        <f>'Crisis Indicator Data'!D116</f>
        <v>Chad</v>
      </c>
      <c r="E119" s="150" t="str">
        <f>'Crisis Indicator Data'!E116</f>
        <v>TCD</v>
      </c>
      <c r="F119" s="237">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1.8</v>
      </c>
      <c r="G119" s="237">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3.5</v>
      </c>
      <c r="H119" s="237">
        <f t="shared" si="39"/>
        <v>2.65</v>
      </c>
      <c r="I119" s="237">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4.5999999999999996</v>
      </c>
      <c r="J119" s="237">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1.9</v>
      </c>
      <c r="K119" s="237">
        <f t="shared" si="40"/>
        <v>3.25</v>
      </c>
      <c r="L119" s="237">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4.7</v>
      </c>
      <c r="M119" s="237">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2.2999999999999998</v>
      </c>
      <c r="N119" s="237">
        <f t="shared" si="41"/>
        <v>3.5</v>
      </c>
      <c r="O119" s="237">
        <f t="shared" si="42"/>
        <v>3.1333333333333333</v>
      </c>
      <c r="P119" s="237">
        <f>IF(B119="Regional crisis",VLOOKUP(C119,'Regional Crises'!$B$1:$R$69,12,FALSE),VLOOKUP(E119,'Country Indicator Data'!$B$4:$I$194,8,FALSE))</f>
        <v>3</v>
      </c>
      <c r="Q119" s="237">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3.4</v>
      </c>
      <c r="R119" s="237">
        <f t="shared" si="43"/>
        <v>3.2</v>
      </c>
      <c r="S119" s="237">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v>
      </c>
      <c r="T119" s="237">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3.8</v>
      </c>
      <c r="U119" s="237">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4.0999999999999996</v>
      </c>
      <c r="V119" s="237">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4.2</v>
      </c>
      <c r="W119" s="237">
        <f t="shared" si="44"/>
        <v>4</v>
      </c>
      <c r="X119" s="237">
        <f t="shared" si="45"/>
        <v>3.4</v>
      </c>
      <c r="Y119" s="244">
        <f>IF('Core Indicators'!FC116="x","x",IF('Core Indicators'!FC116&gt;=5,5,IF('Core Indicators'!FC116&gt;=4,4,IF('Core Indicators'!FC116&gt;=3,3,IF('Core Indicators'!FC116&gt;=2,2,IF('Core Indicators'!FC116&gt;=1,1,0))))))</f>
        <v>3</v>
      </c>
      <c r="Z119" s="237">
        <f t="shared" si="46"/>
        <v>3</v>
      </c>
      <c r="AA119" s="244">
        <f>'Crisis Indicator Data'!Y116</f>
        <v>1</v>
      </c>
      <c r="AB119" s="244">
        <f>'Crisis Indicator Data'!Z116</f>
        <v>2</v>
      </c>
      <c r="AC119" s="244">
        <f>'Crisis Indicator Data'!AA116</f>
        <v>2</v>
      </c>
      <c r="AD119" s="244">
        <f>'Crisis Indicator Data'!AB116</f>
        <v>0</v>
      </c>
      <c r="AE119" s="244">
        <f t="shared" si="47"/>
        <v>2</v>
      </c>
      <c r="AF119" s="244">
        <f>'Crisis Indicator Data'!AC116</f>
        <v>0</v>
      </c>
      <c r="AG119" s="244">
        <f>'Crisis Indicator Data'!AD116</f>
        <v>2</v>
      </c>
      <c r="AH119" s="244">
        <f t="shared" si="48"/>
        <v>2</v>
      </c>
      <c r="AI119" s="244">
        <f>'Crisis Indicator Data'!AE116</f>
        <v>3</v>
      </c>
      <c r="AJ119" s="244">
        <f>'Crisis Indicator Data'!AF116</f>
        <v>2</v>
      </c>
      <c r="AK119" s="244">
        <f>'Crisis Indicator Data'!AG116</f>
        <v>3</v>
      </c>
      <c r="AL119" s="244">
        <f t="shared" si="49"/>
        <v>5</v>
      </c>
      <c r="AM119" s="237">
        <f t="shared" si="50"/>
        <v>3</v>
      </c>
      <c r="AN119" s="237">
        <f t="shared" si="51"/>
        <v>3</v>
      </c>
    </row>
    <row r="120" spans="1:40" ht="13.5" customHeight="1" x14ac:dyDescent="0.35">
      <c r="A120" s="148" t="str">
        <f>'Crisis Indicator Data'!A117</f>
        <v>Darfur refugees in Chad</v>
      </c>
      <c r="B120" s="149" t="str">
        <f>'Crisis Indicator Data'!B117</f>
        <v>International displacement</v>
      </c>
      <c r="C120" s="149" t="str">
        <f>'Crisis Indicator Data'!C117</f>
        <v>TCD005</v>
      </c>
      <c r="D120" s="149" t="str">
        <f>'Crisis Indicator Data'!D117</f>
        <v>Chad</v>
      </c>
      <c r="E120" s="150" t="str">
        <f>'Crisis Indicator Data'!E117</f>
        <v>TCD</v>
      </c>
      <c r="F120" s="237">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1.8</v>
      </c>
      <c r="G120" s="237">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3.5</v>
      </c>
      <c r="H120" s="237">
        <f t="shared" si="39"/>
        <v>2.65</v>
      </c>
      <c r="I120" s="237">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4.5999999999999996</v>
      </c>
      <c r="J120" s="237">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1.9</v>
      </c>
      <c r="K120" s="237">
        <f t="shared" si="40"/>
        <v>3.25</v>
      </c>
      <c r="L120" s="237">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4.7</v>
      </c>
      <c r="M120" s="237">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2.2999999999999998</v>
      </c>
      <c r="N120" s="237">
        <f t="shared" si="41"/>
        <v>3.5</v>
      </c>
      <c r="O120" s="237">
        <f t="shared" si="42"/>
        <v>3.1333333333333333</v>
      </c>
      <c r="P120" s="237">
        <f>IF(B120="Regional crisis",VLOOKUP(C120,'Regional Crises'!$B$1:$R$69,12,FALSE),VLOOKUP(E120,'Country Indicator Data'!$B$4:$I$194,8,FALSE))</f>
        <v>3</v>
      </c>
      <c r="Q120" s="237">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3.4</v>
      </c>
      <c r="R120" s="237">
        <f t="shared" si="43"/>
        <v>3.2</v>
      </c>
      <c r="S120" s="237">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4</v>
      </c>
      <c r="T120" s="237">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3.8</v>
      </c>
      <c r="U120" s="237">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4.0999999999999996</v>
      </c>
      <c r="V120" s="237">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4.2</v>
      </c>
      <c r="W120" s="237">
        <f t="shared" si="44"/>
        <v>4</v>
      </c>
      <c r="X120" s="237">
        <f t="shared" si="45"/>
        <v>3.4</v>
      </c>
      <c r="Y120" s="244">
        <f>IF('Core Indicators'!FC117="x","x",IF('Core Indicators'!FC117&gt;=5,5,IF('Core Indicators'!FC117&gt;=4,4,IF('Core Indicators'!FC117&gt;=3,3,IF('Core Indicators'!FC117&gt;=2,2,IF('Core Indicators'!FC117&gt;=1,1,0))))))</f>
        <v>2</v>
      </c>
      <c r="Z120" s="237">
        <f t="shared" si="46"/>
        <v>2</v>
      </c>
      <c r="AA120" s="244">
        <f>'Crisis Indicator Data'!Y117</f>
        <v>1</v>
      </c>
      <c r="AB120" s="244">
        <f>'Crisis Indicator Data'!Z117</f>
        <v>2</v>
      </c>
      <c r="AC120" s="244">
        <f>'Crisis Indicator Data'!AA117</f>
        <v>2</v>
      </c>
      <c r="AD120" s="244">
        <f>'Crisis Indicator Data'!AB117</f>
        <v>0</v>
      </c>
      <c r="AE120" s="244">
        <f t="shared" si="47"/>
        <v>2</v>
      </c>
      <c r="AF120" s="244">
        <f>'Crisis Indicator Data'!AC117</f>
        <v>0</v>
      </c>
      <c r="AG120" s="244">
        <f>'Crisis Indicator Data'!AD117</f>
        <v>2</v>
      </c>
      <c r="AH120" s="244">
        <f t="shared" si="48"/>
        <v>2</v>
      </c>
      <c r="AI120" s="244">
        <f>'Crisis Indicator Data'!AE117</f>
        <v>3</v>
      </c>
      <c r="AJ120" s="244">
        <f>'Crisis Indicator Data'!AF117</f>
        <v>2</v>
      </c>
      <c r="AK120" s="244">
        <f>'Crisis Indicator Data'!AG117</f>
        <v>3</v>
      </c>
      <c r="AL120" s="244">
        <f t="shared" si="49"/>
        <v>5</v>
      </c>
      <c r="AM120" s="237">
        <f t="shared" si="50"/>
        <v>3</v>
      </c>
      <c r="AN120" s="237">
        <f t="shared" si="51"/>
        <v>2.5</v>
      </c>
    </row>
    <row r="121" spans="1:40" ht="13.5" customHeight="1" x14ac:dyDescent="0.35">
      <c r="A121" s="148" t="str">
        <f>'Crisis Indicator Data'!A118</f>
        <v>Tibesti Conflict in Chad</v>
      </c>
      <c r="B121" s="149" t="str">
        <f>'Crisis Indicator Data'!B118</f>
        <v>Conflict</v>
      </c>
      <c r="C121" s="149" t="str">
        <f>'Crisis Indicator Data'!C118</f>
        <v>TCD006</v>
      </c>
      <c r="D121" s="149" t="str">
        <f>'Crisis Indicator Data'!D118</f>
        <v>Chad</v>
      </c>
      <c r="E121" s="150" t="str">
        <f>'Crisis Indicator Data'!E118</f>
        <v>TCD</v>
      </c>
      <c r="F121" s="237">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1.8</v>
      </c>
      <c r="G121" s="237">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3.5</v>
      </c>
      <c r="H121" s="237">
        <f t="shared" si="39"/>
        <v>2.65</v>
      </c>
      <c r="I121" s="237">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4.5999999999999996</v>
      </c>
      <c r="J121" s="237">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1.9</v>
      </c>
      <c r="K121" s="237">
        <f t="shared" si="40"/>
        <v>3.25</v>
      </c>
      <c r="L121" s="237">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4.7</v>
      </c>
      <c r="M121" s="237">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2.2999999999999998</v>
      </c>
      <c r="N121" s="237">
        <f t="shared" si="41"/>
        <v>3.5</v>
      </c>
      <c r="O121" s="237">
        <f t="shared" si="42"/>
        <v>3.1333333333333333</v>
      </c>
      <c r="P121" s="237">
        <f>IF(B121="Regional crisis",VLOOKUP(C121,'Regional Crises'!$B$1:$R$69,12,FALSE),VLOOKUP(E121,'Country Indicator Data'!$B$4:$I$194,8,FALSE))</f>
        <v>3</v>
      </c>
      <c r="Q121" s="237">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3.4</v>
      </c>
      <c r="R121" s="237">
        <f t="shared" si="43"/>
        <v>3.2</v>
      </c>
      <c r="S121" s="237">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4</v>
      </c>
      <c r="T121" s="237">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3.8</v>
      </c>
      <c r="U121" s="237">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4.0999999999999996</v>
      </c>
      <c r="V121" s="237">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4.2</v>
      </c>
      <c r="W121" s="237">
        <f t="shared" si="44"/>
        <v>4</v>
      </c>
      <c r="X121" s="237">
        <f t="shared" si="45"/>
        <v>3.4</v>
      </c>
      <c r="Y121" s="244">
        <f>IF('Core Indicators'!FC118="x","x",IF('Core Indicators'!FC118&gt;=5,5,IF('Core Indicators'!FC118&gt;=4,4,IF('Core Indicators'!FC118&gt;=3,3,IF('Core Indicators'!FC118&gt;=2,2,IF('Core Indicators'!FC118&gt;=1,1,0))))))</f>
        <v>3</v>
      </c>
      <c r="Z121" s="237">
        <f t="shared" si="46"/>
        <v>3</v>
      </c>
      <c r="AA121" s="244">
        <f>'Crisis Indicator Data'!Y118</f>
        <v>1</v>
      </c>
      <c r="AB121" s="244">
        <f>'Crisis Indicator Data'!Z118</f>
        <v>2</v>
      </c>
      <c r="AC121" s="244">
        <f>'Crisis Indicator Data'!AA118</f>
        <v>0</v>
      </c>
      <c r="AD121" s="244">
        <f>'Crisis Indicator Data'!AB118</f>
        <v>0</v>
      </c>
      <c r="AE121" s="244">
        <f t="shared" si="47"/>
        <v>2</v>
      </c>
      <c r="AF121" s="244">
        <f>'Crisis Indicator Data'!AC118</f>
        <v>0</v>
      </c>
      <c r="AG121" s="244">
        <f>'Crisis Indicator Data'!AD118</f>
        <v>0</v>
      </c>
      <c r="AH121" s="244">
        <f t="shared" si="48"/>
        <v>0</v>
      </c>
      <c r="AI121" s="244">
        <f>'Crisis Indicator Data'!AE118</f>
        <v>0</v>
      </c>
      <c r="AJ121" s="244">
        <f>'Crisis Indicator Data'!AF118</f>
        <v>2</v>
      </c>
      <c r="AK121" s="244">
        <f>'Crisis Indicator Data'!AG118</f>
        <v>3</v>
      </c>
      <c r="AL121" s="244">
        <f t="shared" si="49"/>
        <v>4</v>
      </c>
      <c r="AM121" s="237">
        <f t="shared" si="50"/>
        <v>2</v>
      </c>
      <c r="AN121" s="237">
        <f t="shared" si="51"/>
        <v>2.5</v>
      </c>
    </row>
    <row r="122" spans="1:40" ht="13.5" customHeight="1" x14ac:dyDescent="0.35">
      <c r="A122" s="148" t="str">
        <f>'Crisis Indicator Data'!A119</f>
        <v>Multiple situations in Thailand</v>
      </c>
      <c r="B122" s="149" t="str">
        <f>'Crisis Indicator Data'!B119</f>
        <v>Multiple crises country</v>
      </c>
      <c r="C122" s="149" t="str">
        <f>'Crisis Indicator Data'!C119</f>
        <v>THA001</v>
      </c>
      <c r="D122" s="149" t="str">
        <f>'Crisis Indicator Data'!D119</f>
        <v>Thailand</v>
      </c>
      <c r="E122" s="150" t="str">
        <f>'Crisis Indicator Data'!E119</f>
        <v>THA</v>
      </c>
      <c r="F122" s="237">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2.1</v>
      </c>
      <c r="G122" s="237">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3.4</v>
      </c>
      <c r="H122" s="237">
        <f t="shared" si="39"/>
        <v>2.75</v>
      </c>
      <c r="I122" s="237">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1.6</v>
      </c>
      <c r="J122" s="237">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0.5</v>
      </c>
      <c r="K122" s="237">
        <f t="shared" si="40"/>
        <v>1.05</v>
      </c>
      <c r="L122" s="237">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2.5</v>
      </c>
      <c r="M122" s="237">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1.4</v>
      </c>
      <c r="N122" s="237">
        <f t="shared" si="41"/>
        <v>1.95</v>
      </c>
      <c r="O122" s="237">
        <f t="shared" si="42"/>
        <v>1.9166666666666667</v>
      </c>
      <c r="P122" s="237">
        <f>IF(B122="Regional crisis",VLOOKUP(C122,'Regional Crises'!$B$1:$R$69,12,FALSE),VLOOKUP(E122,'Country Indicator Data'!$B$4:$I$194,8,FALSE))</f>
        <v>3</v>
      </c>
      <c r="Q122" s="237">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3.1</v>
      </c>
      <c r="R122" s="237">
        <f t="shared" si="43"/>
        <v>3.05</v>
      </c>
      <c r="S122" s="237">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3.2</v>
      </c>
      <c r="T122" s="237">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2.4</v>
      </c>
      <c r="U122" s="237">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3.4</v>
      </c>
      <c r="V122" s="237">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3.4</v>
      </c>
      <c r="W122" s="237">
        <f t="shared" si="44"/>
        <v>3.1</v>
      </c>
      <c r="X122" s="237">
        <f t="shared" si="45"/>
        <v>2.7</v>
      </c>
      <c r="Y122" s="244">
        <f>IF('Core Indicators'!FC119="x","x",IF('Core Indicators'!FC119&gt;=5,5,IF('Core Indicators'!FC119&gt;=4,4,IF('Core Indicators'!FC119&gt;=3,3,IF('Core Indicators'!FC119&gt;=2,2,IF('Core Indicators'!FC119&gt;=1,1,0))))))</f>
        <v>2</v>
      </c>
      <c r="Z122" s="237">
        <f t="shared" si="46"/>
        <v>2</v>
      </c>
      <c r="AA122" s="244">
        <f>'Crisis Indicator Data'!Y119</f>
        <v>0</v>
      </c>
      <c r="AB122" s="244">
        <f>'Crisis Indicator Data'!Z119</f>
        <v>1</v>
      </c>
      <c r="AC122" s="244">
        <f>'Crisis Indicator Data'!AA119</f>
        <v>1</v>
      </c>
      <c r="AD122" s="244">
        <f>'Crisis Indicator Data'!AB119</f>
        <v>0</v>
      </c>
      <c r="AE122" s="244">
        <f t="shared" si="47"/>
        <v>2</v>
      </c>
      <c r="AF122" s="244">
        <f>'Crisis Indicator Data'!AC119</f>
        <v>0</v>
      </c>
      <c r="AG122" s="244">
        <f>'Crisis Indicator Data'!AD119</f>
        <v>1</v>
      </c>
      <c r="AH122" s="244">
        <f t="shared" si="48"/>
        <v>1</v>
      </c>
      <c r="AI122" s="244">
        <f>'Crisis Indicator Data'!AE119</f>
        <v>1</v>
      </c>
      <c r="AJ122" s="244">
        <f>'Crisis Indicator Data'!AF119</f>
        <v>3</v>
      </c>
      <c r="AK122" s="244">
        <f>'Crisis Indicator Data'!AG119</f>
        <v>2</v>
      </c>
      <c r="AL122" s="244">
        <f t="shared" si="49"/>
        <v>4</v>
      </c>
      <c r="AM122" s="237">
        <f t="shared" si="50"/>
        <v>2</v>
      </c>
      <c r="AN122" s="237">
        <f t="shared" si="51"/>
        <v>2</v>
      </c>
    </row>
    <row r="123" spans="1:40" ht="13.5" customHeight="1" x14ac:dyDescent="0.35">
      <c r="A123" s="148" t="str">
        <f>'Crisis Indicator Data'!A120</f>
        <v xml:space="preserve">Conflict in southern Thailand </v>
      </c>
      <c r="B123" s="149" t="str">
        <f>'Crisis Indicator Data'!B120</f>
        <v>Conflict</v>
      </c>
      <c r="C123" s="149" t="str">
        <f>'Crisis Indicator Data'!C120</f>
        <v>THA002</v>
      </c>
      <c r="D123" s="149" t="str">
        <f>'Crisis Indicator Data'!D120</f>
        <v>Thailand</v>
      </c>
      <c r="E123" s="150" t="str">
        <f>'Crisis Indicator Data'!E120</f>
        <v>THA</v>
      </c>
      <c r="F123" s="237">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2.1</v>
      </c>
      <c r="G123" s="237">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3.4</v>
      </c>
      <c r="H123" s="237">
        <f t="shared" si="39"/>
        <v>2.75</v>
      </c>
      <c r="I123" s="237">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1.6</v>
      </c>
      <c r="J123" s="237">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0.5</v>
      </c>
      <c r="K123" s="237">
        <f t="shared" si="40"/>
        <v>1.05</v>
      </c>
      <c r="L123" s="237">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2.5</v>
      </c>
      <c r="M123" s="237">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1.4</v>
      </c>
      <c r="N123" s="237">
        <f t="shared" si="41"/>
        <v>1.95</v>
      </c>
      <c r="O123" s="237">
        <f t="shared" si="42"/>
        <v>1.9166666666666667</v>
      </c>
      <c r="P123" s="237">
        <f>IF(B123="Regional crisis",VLOOKUP(C123,'Regional Crises'!$B$1:$R$69,12,FALSE),VLOOKUP(E123,'Country Indicator Data'!$B$4:$I$194,8,FALSE))</f>
        <v>3</v>
      </c>
      <c r="Q123" s="237">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3.1</v>
      </c>
      <c r="R123" s="237">
        <f t="shared" si="43"/>
        <v>3.05</v>
      </c>
      <c r="S123" s="237">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3.2</v>
      </c>
      <c r="T123" s="237">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2.4</v>
      </c>
      <c r="U123" s="237">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3.4</v>
      </c>
      <c r="V123" s="237">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3.4</v>
      </c>
      <c r="W123" s="237">
        <f t="shared" si="44"/>
        <v>3.1</v>
      </c>
      <c r="X123" s="237">
        <f t="shared" si="45"/>
        <v>2.7</v>
      </c>
      <c r="Y123" s="244">
        <f>IF('Core Indicators'!FC120="x","x",IF('Core Indicators'!FC120&gt;=5,5,IF('Core Indicators'!FC120&gt;=4,4,IF('Core Indicators'!FC120&gt;=3,3,IF('Core Indicators'!FC120&gt;=2,2,IF('Core Indicators'!FC120&gt;=1,1,0))))))</f>
        <v>1</v>
      </c>
      <c r="Z123" s="237">
        <f t="shared" si="46"/>
        <v>1</v>
      </c>
      <c r="AA123" s="244">
        <f>'Crisis Indicator Data'!Y120</f>
        <v>0</v>
      </c>
      <c r="AB123" s="244">
        <f>'Crisis Indicator Data'!Z120</f>
        <v>1</v>
      </c>
      <c r="AC123" s="244">
        <f>'Crisis Indicator Data'!AA120</f>
        <v>0</v>
      </c>
      <c r="AD123" s="244">
        <f>'Crisis Indicator Data'!AB120</f>
        <v>0</v>
      </c>
      <c r="AE123" s="244">
        <f t="shared" si="47"/>
        <v>1</v>
      </c>
      <c r="AF123" s="244">
        <f>'Crisis Indicator Data'!AC120</f>
        <v>0</v>
      </c>
      <c r="AG123" s="244">
        <f>'Crisis Indicator Data'!AD120</f>
        <v>0</v>
      </c>
      <c r="AH123" s="244">
        <f t="shared" si="48"/>
        <v>0</v>
      </c>
      <c r="AI123" s="244">
        <f>'Crisis Indicator Data'!AE120</f>
        <v>1</v>
      </c>
      <c r="AJ123" s="244">
        <f>'Crisis Indicator Data'!AF120</f>
        <v>3</v>
      </c>
      <c r="AK123" s="244">
        <f>'Crisis Indicator Data'!AG120</f>
        <v>2</v>
      </c>
      <c r="AL123" s="244">
        <f t="shared" si="49"/>
        <v>4</v>
      </c>
      <c r="AM123" s="237">
        <f t="shared" si="50"/>
        <v>2</v>
      </c>
      <c r="AN123" s="237">
        <f t="shared" si="51"/>
        <v>1.5</v>
      </c>
    </row>
    <row r="124" spans="1:40" ht="13.5" customHeight="1" x14ac:dyDescent="0.35">
      <c r="A124" s="148" t="str">
        <f>'Crisis Indicator Data'!A121</f>
        <v>Myanmar refugees in Thailand</v>
      </c>
      <c r="B124" s="149" t="str">
        <f>'Crisis Indicator Data'!B121</f>
        <v>International displacement</v>
      </c>
      <c r="C124" s="149" t="str">
        <f>'Crisis Indicator Data'!C121</f>
        <v>THA003</v>
      </c>
      <c r="D124" s="149" t="str">
        <f>'Crisis Indicator Data'!D121</f>
        <v>Thailand</v>
      </c>
      <c r="E124" s="150" t="str">
        <f>'Crisis Indicator Data'!E121</f>
        <v>THA</v>
      </c>
      <c r="F124" s="237">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2.1</v>
      </c>
      <c r="G124" s="237">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3.4</v>
      </c>
      <c r="H124" s="237">
        <f t="shared" si="39"/>
        <v>2.75</v>
      </c>
      <c r="I124" s="237">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1.6</v>
      </c>
      <c r="J124" s="237">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0.5</v>
      </c>
      <c r="K124" s="237">
        <f t="shared" si="40"/>
        <v>1.05</v>
      </c>
      <c r="L124" s="237">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2.5</v>
      </c>
      <c r="M124" s="237">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1.4</v>
      </c>
      <c r="N124" s="237">
        <f t="shared" si="41"/>
        <v>1.95</v>
      </c>
      <c r="O124" s="237">
        <f t="shared" si="42"/>
        <v>1.9166666666666667</v>
      </c>
      <c r="P124" s="237">
        <f>IF(B124="Regional crisis",VLOOKUP(C124,'Regional Crises'!$B$1:$R$69,12,FALSE),VLOOKUP(E124,'Country Indicator Data'!$B$4:$I$194,8,FALSE))</f>
        <v>3</v>
      </c>
      <c r="Q124" s="237">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3.1</v>
      </c>
      <c r="R124" s="237">
        <f t="shared" si="43"/>
        <v>3.05</v>
      </c>
      <c r="S124" s="237">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3.2</v>
      </c>
      <c r="T124" s="237">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2.4</v>
      </c>
      <c r="U124" s="237">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3.4</v>
      </c>
      <c r="V124" s="237">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3.4</v>
      </c>
      <c r="W124" s="237">
        <f t="shared" si="44"/>
        <v>3.1</v>
      </c>
      <c r="X124" s="237">
        <f t="shared" si="45"/>
        <v>2.7</v>
      </c>
      <c r="Y124" s="244">
        <f>IF('Core Indicators'!FC121="x","x",IF('Core Indicators'!FC121&gt;=5,5,IF('Core Indicators'!FC121&gt;=4,4,IF('Core Indicators'!FC121&gt;=3,3,IF('Core Indicators'!FC121&gt;=2,2,IF('Core Indicators'!FC121&gt;=1,1,0))))))</f>
        <v>1</v>
      </c>
      <c r="Z124" s="237">
        <f t="shared" si="46"/>
        <v>1</v>
      </c>
      <c r="AA124" s="244">
        <f>'Crisis Indicator Data'!Y121</f>
        <v>0</v>
      </c>
      <c r="AB124" s="244">
        <f>'Crisis Indicator Data'!Z121</f>
        <v>0</v>
      </c>
      <c r="AC124" s="244">
        <f>'Crisis Indicator Data'!AA121</f>
        <v>1</v>
      </c>
      <c r="AD124" s="244">
        <f>'Crisis Indicator Data'!AB121</f>
        <v>0</v>
      </c>
      <c r="AE124" s="244">
        <f t="shared" si="47"/>
        <v>1</v>
      </c>
      <c r="AF124" s="244">
        <f>'Crisis Indicator Data'!AC121</f>
        <v>0</v>
      </c>
      <c r="AG124" s="244">
        <f>'Crisis Indicator Data'!AD121</f>
        <v>1</v>
      </c>
      <c r="AH124" s="244">
        <f t="shared" si="48"/>
        <v>1</v>
      </c>
      <c r="AI124" s="244">
        <f>'Crisis Indicator Data'!AE121</f>
        <v>1</v>
      </c>
      <c r="AJ124" s="244">
        <f>'Crisis Indicator Data'!AF121</f>
        <v>3</v>
      </c>
      <c r="AK124" s="244">
        <f>'Crisis Indicator Data'!AG121</f>
        <v>2</v>
      </c>
      <c r="AL124" s="244">
        <f t="shared" si="49"/>
        <v>4</v>
      </c>
      <c r="AM124" s="237">
        <f t="shared" si="50"/>
        <v>2</v>
      </c>
      <c r="AN124" s="237">
        <f t="shared" si="51"/>
        <v>1.5</v>
      </c>
    </row>
    <row r="125" spans="1:40" ht="13.5" customHeight="1" x14ac:dyDescent="0.35">
      <c r="A125" s="148" t="str">
        <f>'Crisis Indicator Data'!A122</f>
        <v>Tropical Cyclone Seroja</v>
      </c>
      <c r="B125" s="149" t="str">
        <f>'Crisis Indicator Data'!B122</f>
        <v>Tropical cyclone</v>
      </c>
      <c r="C125" s="149" t="str">
        <f>'Crisis Indicator Data'!C122</f>
        <v>TLS002</v>
      </c>
      <c r="D125" s="149" t="str">
        <f>'Crisis Indicator Data'!D122</f>
        <v>Timor Leste</v>
      </c>
      <c r="E125" s="150" t="str">
        <f>'Crisis Indicator Data'!E122</f>
        <v>TLS</v>
      </c>
      <c r="F125" s="237">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0.4</v>
      </c>
      <c r="G125" s="237">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1.2</v>
      </c>
      <c r="H125" s="237">
        <f t="shared" si="39"/>
        <v>0.8</v>
      </c>
      <c r="I125" s="237">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0</v>
      </c>
      <c r="J125" s="237">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0</v>
      </c>
      <c r="K125" s="237">
        <f t="shared" si="40"/>
        <v>0</v>
      </c>
      <c r="L125" s="237" t="str">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x</v>
      </c>
      <c r="M125" s="237">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0.5</v>
      </c>
      <c r="N125" s="237">
        <f t="shared" si="41"/>
        <v>0.5</v>
      </c>
      <c r="O125" s="237">
        <f t="shared" si="42"/>
        <v>0.43333333333333335</v>
      </c>
      <c r="P125" s="237">
        <f>IF(B125="Regional crisis",VLOOKUP(C125,'Regional Crises'!$B$1:$R$69,12,FALSE),VLOOKUP(E125,'Country Indicator Data'!$B$4:$I$194,8,FALSE))</f>
        <v>0</v>
      </c>
      <c r="Q125" s="237">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2.4</v>
      </c>
      <c r="R125" s="237">
        <f t="shared" si="43"/>
        <v>1.2</v>
      </c>
      <c r="S125" s="237">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3.1</v>
      </c>
      <c r="T125" s="237">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3.6</v>
      </c>
      <c r="U125" s="237">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1.5</v>
      </c>
      <c r="V125" s="237">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1.5</v>
      </c>
      <c r="W125" s="237">
        <f t="shared" si="44"/>
        <v>2.4</v>
      </c>
      <c r="X125" s="237">
        <f t="shared" si="45"/>
        <v>1.3</v>
      </c>
      <c r="Y125" s="244">
        <f>IF('Core Indicators'!FC122="x","x",IF('Core Indicators'!FC122&gt;=5,5,IF('Core Indicators'!FC122&gt;=4,4,IF('Core Indicators'!FC122&gt;=3,3,IF('Core Indicators'!FC122&gt;=2,2,IF('Core Indicators'!FC122&gt;=1,1,0))))))</f>
        <v>3</v>
      </c>
      <c r="Z125" s="237">
        <f t="shared" si="46"/>
        <v>3</v>
      </c>
      <c r="AA125" s="244">
        <f>'Crisis Indicator Data'!Y122</f>
        <v>0</v>
      </c>
      <c r="AB125" s="244">
        <f>'Crisis Indicator Data'!Z122</f>
        <v>0</v>
      </c>
      <c r="AC125" s="244">
        <f>'Crisis Indicator Data'!AA122</f>
        <v>0</v>
      </c>
      <c r="AD125" s="244">
        <f>'Crisis Indicator Data'!AB122</f>
        <v>0</v>
      </c>
      <c r="AE125" s="244">
        <f t="shared" si="47"/>
        <v>0</v>
      </c>
      <c r="AF125" s="244">
        <f>'Crisis Indicator Data'!AC122</f>
        <v>0</v>
      </c>
      <c r="AG125" s="244">
        <f>'Crisis Indicator Data'!AD122</f>
        <v>0</v>
      </c>
      <c r="AH125" s="244">
        <f t="shared" si="48"/>
        <v>0</v>
      </c>
      <c r="AI125" s="244">
        <f>'Crisis Indicator Data'!AE122</f>
        <v>0</v>
      </c>
      <c r="AJ125" s="244">
        <f>'Crisis Indicator Data'!AF122</f>
        <v>0</v>
      </c>
      <c r="AK125" s="244">
        <f>'Crisis Indicator Data'!AG122</f>
        <v>3</v>
      </c>
      <c r="AL125" s="244">
        <f t="shared" si="49"/>
        <v>3</v>
      </c>
      <c r="AM125" s="237">
        <f t="shared" si="50"/>
        <v>1</v>
      </c>
      <c r="AN125" s="237">
        <f t="shared" si="51"/>
        <v>2</v>
      </c>
    </row>
    <row r="126" spans="1:40" ht="13.5" customHeight="1" x14ac:dyDescent="0.35">
      <c r="A126" s="148" t="str">
        <f>'Crisis Indicator Data'!A123</f>
        <v>Venezuelan refugees in Trinidad and Tobago</v>
      </c>
      <c r="B126" s="149" t="str">
        <f>'Crisis Indicator Data'!B123</f>
        <v>International displacement</v>
      </c>
      <c r="C126" s="149" t="str">
        <f>'Crisis Indicator Data'!C123</f>
        <v>TTO002</v>
      </c>
      <c r="D126" s="149" t="str">
        <f>'Crisis Indicator Data'!D123</f>
        <v>Trinidad and Tobago</v>
      </c>
      <c r="E126" s="150" t="str">
        <f>'Crisis Indicator Data'!E123</f>
        <v>TTO</v>
      </c>
      <c r="F126" s="237">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0.7</v>
      </c>
      <c r="G126" s="237">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0.8</v>
      </c>
      <c r="H126" s="237">
        <f t="shared" si="39"/>
        <v>0.75</v>
      </c>
      <c r="I126" s="237">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3.8</v>
      </c>
      <c r="J126" s="237">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4</v>
      </c>
      <c r="K126" s="237">
        <f t="shared" si="40"/>
        <v>3.9</v>
      </c>
      <c r="L126" s="237">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2.2000000000000002</v>
      </c>
      <c r="M126" s="237" t="str">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x</v>
      </c>
      <c r="N126" s="237">
        <f t="shared" si="41"/>
        <v>2.2000000000000002</v>
      </c>
      <c r="O126" s="237">
        <f t="shared" si="42"/>
        <v>2.2833333333333337</v>
      </c>
      <c r="P126" s="237">
        <f>IF(B126="Regional crisis",VLOOKUP(C126,'Regional Crises'!$B$1:$R$69,12,FALSE),VLOOKUP(E126,'Country Indicator Data'!$B$4:$I$194,8,FALSE))</f>
        <v>0</v>
      </c>
      <c r="Q126" s="237">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2.6</v>
      </c>
      <c r="R126" s="237">
        <f t="shared" si="43"/>
        <v>1.3</v>
      </c>
      <c r="S126" s="237">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3</v>
      </c>
      <c r="T126" s="237">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2.6</v>
      </c>
      <c r="U126" s="237">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1.4</v>
      </c>
      <c r="V126" s="237">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0.9</v>
      </c>
      <c r="W126" s="237">
        <f t="shared" si="44"/>
        <v>2</v>
      </c>
      <c r="X126" s="237">
        <f t="shared" si="45"/>
        <v>1.9</v>
      </c>
      <c r="Y126" s="244">
        <f>IF('Core Indicators'!FC123="x","x",IF('Core Indicators'!FC123&gt;=5,5,IF('Core Indicators'!FC123&gt;=4,4,IF('Core Indicators'!FC123&gt;=3,3,IF('Core Indicators'!FC123&gt;=2,2,IF('Core Indicators'!FC123&gt;=1,1,0))))))</f>
        <v>2</v>
      </c>
      <c r="Z126" s="237">
        <f t="shared" si="46"/>
        <v>2</v>
      </c>
      <c r="AA126" s="244">
        <f>'Crisis Indicator Data'!Y123</f>
        <v>0</v>
      </c>
      <c r="AB126" s="244">
        <f>'Crisis Indicator Data'!Z123</f>
        <v>1</v>
      </c>
      <c r="AC126" s="244">
        <f>'Crisis Indicator Data'!AA123</f>
        <v>1</v>
      </c>
      <c r="AD126" s="244">
        <f>'Crisis Indicator Data'!AB123</f>
        <v>0</v>
      </c>
      <c r="AE126" s="244">
        <f t="shared" si="47"/>
        <v>2</v>
      </c>
      <c r="AF126" s="244">
        <f>'Crisis Indicator Data'!AC123</f>
        <v>0</v>
      </c>
      <c r="AG126" s="244">
        <f>'Crisis Indicator Data'!AD123</f>
        <v>1</v>
      </c>
      <c r="AH126" s="244">
        <f t="shared" si="48"/>
        <v>1</v>
      </c>
      <c r="AI126" s="244">
        <f>'Crisis Indicator Data'!AE123</f>
        <v>1</v>
      </c>
      <c r="AJ126" s="244">
        <f>'Crisis Indicator Data'!AF123</f>
        <v>3</v>
      </c>
      <c r="AK126" s="244">
        <f>'Crisis Indicator Data'!AG123</f>
        <v>2</v>
      </c>
      <c r="AL126" s="244">
        <f t="shared" si="49"/>
        <v>4</v>
      </c>
      <c r="AM126" s="237">
        <f t="shared" si="50"/>
        <v>2</v>
      </c>
      <c r="AN126" s="237">
        <f t="shared" si="51"/>
        <v>2</v>
      </c>
    </row>
    <row r="127" spans="1:40" ht="13.5" customHeight="1" x14ac:dyDescent="0.35">
      <c r="A127" s="148" t="str">
        <f>'Crisis Indicator Data'!A124</f>
        <v>Mixed migration flows in Tunisia</v>
      </c>
      <c r="B127" s="149" t="str">
        <f>'Crisis Indicator Data'!B124</f>
        <v>International displacement</v>
      </c>
      <c r="C127" s="149" t="str">
        <f>'Crisis Indicator Data'!C124</f>
        <v>TUN002</v>
      </c>
      <c r="D127" s="149" t="str">
        <f>'Crisis Indicator Data'!D124</f>
        <v>Tunisia</v>
      </c>
      <c r="E127" s="150" t="str">
        <f>'Crisis Indicator Data'!E124</f>
        <v>TUN</v>
      </c>
      <c r="F127" s="237">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2.5</v>
      </c>
      <c r="G127" s="237">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1.7</v>
      </c>
      <c r="H127" s="237">
        <f t="shared" si="39"/>
        <v>2.1</v>
      </c>
      <c r="I127" s="237">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0.2</v>
      </c>
      <c r="J127" s="237">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0</v>
      </c>
      <c r="K127" s="237">
        <f t="shared" si="40"/>
        <v>0.1</v>
      </c>
      <c r="L127" s="237">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2</v>
      </c>
      <c r="M127" s="237">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1</v>
      </c>
      <c r="N127" s="237">
        <f t="shared" si="41"/>
        <v>1.5</v>
      </c>
      <c r="O127" s="237">
        <f t="shared" si="42"/>
        <v>1.2333333333333334</v>
      </c>
      <c r="P127" s="237">
        <f>IF(B127="Regional crisis",VLOOKUP(C127,'Regional Crises'!$B$1:$R$69,12,FALSE),VLOOKUP(E127,'Country Indicator Data'!$B$4:$I$194,8,FALSE))</f>
        <v>3</v>
      </c>
      <c r="Q127" s="237">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4.0999999999999996</v>
      </c>
      <c r="R127" s="237">
        <f t="shared" si="43"/>
        <v>3.55</v>
      </c>
      <c r="S127" s="237">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2.9</v>
      </c>
      <c r="T127" s="237">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2.4</v>
      </c>
      <c r="U127" s="237">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2.2999999999999998</v>
      </c>
      <c r="V127" s="237">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1.5</v>
      </c>
      <c r="W127" s="237">
        <f t="shared" si="44"/>
        <v>2.2999999999999998</v>
      </c>
      <c r="X127" s="237">
        <f t="shared" si="45"/>
        <v>2.4</v>
      </c>
      <c r="Y127" s="244">
        <f>IF('Core Indicators'!FC124="x","x",IF('Core Indicators'!FC124&gt;=5,5,IF('Core Indicators'!FC124&gt;=4,4,IF('Core Indicators'!FC124&gt;=3,3,IF('Core Indicators'!FC124&gt;=2,2,IF('Core Indicators'!FC124&gt;=1,1,0))))))</f>
        <v>1</v>
      </c>
      <c r="Z127" s="237">
        <f t="shared" si="46"/>
        <v>1</v>
      </c>
      <c r="AA127" s="244">
        <f>'Crisis Indicator Data'!Y124</f>
        <v>0</v>
      </c>
      <c r="AB127" s="244">
        <f>'Crisis Indicator Data'!Z124</f>
        <v>0</v>
      </c>
      <c r="AC127" s="244">
        <f>'Crisis Indicator Data'!AA124</f>
        <v>0</v>
      </c>
      <c r="AD127" s="244">
        <f>'Crisis Indicator Data'!AB124</f>
        <v>0</v>
      </c>
      <c r="AE127" s="244">
        <f t="shared" si="47"/>
        <v>0</v>
      </c>
      <c r="AF127" s="244">
        <f>'Crisis Indicator Data'!AC124</f>
        <v>0</v>
      </c>
      <c r="AG127" s="244">
        <f>'Crisis Indicator Data'!AD124</f>
        <v>2</v>
      </c>
      <c r="AH127" s="244">
        <f t="shared" si="48"/>
        <v>2</v>
      </c>
      <c r="AI127" s="244">
        <f>'Crisis Indicator Data'!AE124</f>
        <v>0</v>
      </c>
      <c r="AJ127" s="244">
        <f>'Crisis Indicator Data'!AF124</f>
        <v>1</v>
      </c>
      <c r="AK127" s="244">
        <f>'Crisis Indicator Data'!AG124</f>
        <v>0</v>
      </c>
      <c r="AL127" s="244">
        <f t="shared" si="49"/>
        <v>1</v>
      </c>
      <c r="AM127" s="237">
        <f t="shared" si="50"/>
        <v>1</v>
      </c>
      <c r="AN127" s="237">
        <f t="shared" si="51"/>
        <v>1</v>
      </c>
    </row>
    <row r="128" spans="1:40" ht="13.5" customHeight="1" x14ac:dyDescent="0.35">
      <c r="A128" s="148" t="str">
        <f>'Crisis Indicator Data'!A125</f>
        <v>Complex situation in Turkey</v>
      </c>
      <c r="B128" s="149" t="str">
        <f>'Crisis Indicator Data'!B125</f>
        <v>Multiple crises country</v>
      </c>
      <c r="C128" s="149" t="str">
        <f>'Crisis Indicator Data'!C125</f>
        <v>TUR001</v>
      </c>
      <c r="D128" s="149" t="str">
        <f>'Crisis Indicator Data'!D125</f>
        <v>Turkey</v>
      </c>
      <c r="E128" s="150" t="str">
        <f>'Crisis Indicator Data'!E125</f>
        <v>TUR</v>
      </c>
      <c r="F128" s="237">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2.5</v>
      </c>
      <c r="G128" s="237">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2.5</v>
      </c>
      <c r="H128" s="237">
        <f t="shared" si="39"/>
        <v>2.5</v>
      </c>
      <c r="I128" s="237">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2</v>
      </c>
      <c r="J128" s="237">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3.4</v>
      </c>
      <c r="K128" s="237">
        <f t="shared" si="40"/>
        <v>2.7</v>
      </c>
      <c r="L128" s="237">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2</v>
      </c>
      <c r="M128" s="237">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2.1</v>
      </c>
      <c r="N128" s="237">
        <f t="shared" si="41"/>
        <v>2.0499999999999998</v>
      </c>
      <c r="O128" s="237">
        <f t="shared" si="42"/>
        <v>2.4166666666666665</v>
      </c>
      <c r="P128" s="237">
        <f>IF(B128="Regional crisis",VLOOKUP(C128,'Regional Crises'!$B$1:$R$69,12,FALSE),VLOOKUP(E128,'Country Indicator Data'!$B$4:$I$194,8,FALSE))</f>
        <v>5</v>
      </c>
      <c r="Q128" s="237">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3</v>
      </c>
      <c r="R128" s="237">
        <f t="shared" si="43"/>
        <v>4</v>
      </c>
      <c r="S128" s="237">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3.1</v>
      </c>
      <c r="T128" s="237">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2.8</v>
      </c>
      <c r="U128" s="237">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3.3</v>
      </c>
      <c r="V128" s="237">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3.4</v>
      </c>
      <c r="W128" s="237">
        <f t="shared" si="44"/>
        <v>3.2</v>
      </c>
      <c r="X128" s="237">
        <f t="shared" si="45"/>
        <v>3.2</v>
      </c>
      <c r="Y128" s="244">
        <f>IF('Core Indicators'!FC125="x","x",IF('Core Indicators'!FC125&gt;=5,5,IF('Core Indicators'!FC125&gt;=4,4,IF('Core Indicators'!FC125&gt;=3,3,IF('Core Indicators'!FC125&gt;=2,2,IF('Core Indicators'!FC125&gt;=1,1,0))))))</f>
        <v>4</v>
      </c>
      <c r="Z128" s="237">
        <f t="shared" si="46"/>
        <v>4</v>
      </c>
      <c r="AA128" s="244">
        <f>'Crisis Indicator Data'!Y125</f>
        <v>0</v>
      </c>
      <c r="AB128" s="244">
        <f>'Crisis Indicator Data'!Z125</f>
        <v>1</v>
      </c>
      <c r="AC128" s="244">
        <f>'Crisis Indicator Data'!AA125</f>
        <v>1</v>
      </c>
      <c r="AD128" s="244">
        <f>'Crisis Indicator Data'!AB125</f>
        <v>0</v>
      </c>
      <c r="AE128" s="244">
        <f t="shared" si="47"/>
        <v>2</v>
      </c>
      <c r="AF128" s="244">
        <f>'Crisis Indicator Data'!AC125</f>
        <v>2</v>
      </c>
      <c r="AG128" s="244">
        <f>'Crisis Indicator Data'!AD125</f>
        <v>2</v>
      </c>
      <c r="AH128" s="244">
        <f t="shared" si="48"/>
        <v>4</v>
      </c>
      <c r="AI128" s="244">
        <f>'Crisis Indicator Data'!AE125</f>
        <v>0</v>
      </c>
      <c r="AJ128" s="244">
        <f>'Crisis Indicator Data'!AF125</f>
        <v>3</v>
      </c>
      <c r="AK128" s="244">
        <f>'Crisis Indicator Data'!AG125</f>
        <v>0</v>
      </c>
      <c r="AL128" s="244">
        <f t="shared" si="49"/>
        <v>3</v>
      </c>
      <c r="AM128" s="237">
        <f t="shared" si="50"/>
        <v>3</v>
      </c>
      <c r="AN128" s="237">
        <f t="shared" si="51"/>
        <v>3.5</v>
      </c>
    </row>
    <row r="129" spans="1:42" ht="13.5" customHeight="1" x14ac:dyDescent="0.35">
      <c r="A129" s="148" t="str">
        <f>'Crisis Indicator Data'!A126</f>
        <v>Syrian Refugees in Turkey</v>
      </c>
      <c r="B129" s="149" t="str">
        <f>'Crisis Indicator Data'!B126</f>
        <v>International displacement</v>
      </c>
      <c r="C129" s="149" t="str">
        <f>'Crisis Indicator Data'!C126</f>
        <v>TUR002</v>
      </c>
      <c r="D129" s="149" t="str">
        <f>'Crisis Indicator Data'!D126</f>
        <v>Turkey</v>
      </c>
      <c r="E129" s="150" t="str">
        <f>'Crisis Indicator Data'!E126</f>
        <v>TUR</v>
      </c>
      <c r="F129" s="237">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2.5</v>
      </c>
      <c r="G129" s="237">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2.5</v>
      </c>
      <c r="H129" s="237">
        <f t="shared" si="39"/>
        <v>2.5</v>
      </c>
      <c r="I129" s="237">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2</v>
      </c>
      <c r="J129" s="237">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3.4</v>
      </c>
      <c r="K129" s="237">
        <f t="shared" si="40"/>
        <v>2.7</v>
      </c>
      <c r="L129" s="237">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2</v>
      </c>
      <c r="M129" s="237">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2.1</v>
      </c>
      <c r="N129" s="237">
        <f t="shared" si="41"/>
        <v>2.0499999999999998</v>
      </c>
      <c r="O129" s="237">
        <f t="shared" si="42"/>
        <v>2.4166666666666665</v>
      </c>
      <c r="P129" s="237">
        <f>IF(B129="Regional crisis",VLOOKUP(C129,'Regional Crises'!$B$1:$R$69,12,FALSE),VLOOKUP(E129,'Country Indicator Data'!$B$4:$I$194,8,FALSE))</f>
        <v>5</v>
      </c>
      <c r="Q129" s="237">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3</v>
      </c>
      <c r="R129" s="237">
        <f t="shared" si="43"/>
        <v>4</v>
      </c>
      <c r="S129" s="237">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3.1</v>
      </c>
      <c r="T129" s="237">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2.8</v>
      </c>
      <c r="U129" s="237">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3.3</v>
      </c>
      <c r="V129" s="237">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3.4</v>
      </c>
      <c r="W129" s="237">
        <f t="shared" si="44"/>
        <v>3.2</v>
      </c>
      <c r="X129" s="237">
        <f t="shared" si="45"/>
        <v>3.2</v>
      </c>
      <c r="Y129" s="244">
        <f>IF('Core Indicators'!FC126="x","x",IF('Core Indicators'!FC126&gt;=5,5,IF('Core Indicators'!FC126&gt;=4,4,IF('Core Indicators'!FC126&gt;=3,3,IF('Core Indicators'!FC126&gt;=2,2,IF('Core Indicators'!FC126&gt;=1,1,0))))))</f>
        <v>2</v>
      </c>
      <c r="Z129" s="237">
        <f t="shared" si="46"/>
        <v>2</v>
      </c>
      <c r="AA129" s="244">
        <f>'Crisis Indicator Data'!Y126</f>
        <v>0</v>
      </c>
      <c r="AB129" s="244">
        <f>'Crisis Indicator Data'!Z126</f>
        <v>0</v>
      </c>
      <c r="AC129" s="244">
        <f>'Crisis Indicator Data'!AA126</f>
        <v>1</v>
      </c>
      <c r="AD129" s="244">
        <f>'Crisis Indicator Data'!AB126</f>
        <v>0</v>
      </c>
      <c r="AE129" s="244">
        <f t="shared" si="47"/>
        <v>1</v>
      </c>
      <c r="AF129" s="244">
        <f>'Crisis Indicator Data'!AC126</f>
        <v>2</v>
      </c>
      <c r="AG129" s="244">
        <f>'Crisis Indicator Data'!AD126</f>
        <v>2</v>
      </c>
      <c r="AH129" s="244">
        <f t="shared" si="48"/>
        <v>4</v>
      </c>
      <c r="AI129" s="244">
        <f>'Crisis Indicator Data'!AE126</f>
        <v>0</v>
      </c>
      <c r="AJ129" s="244">
        <f>'Crisis Indicator Data'!AF126</f>
        <v>3</v>
      </c>
      <c r="AK129" s="244">
        <f>'Crisis Indicator Data'!AG126</f>
        <v>0</v>
      </c>
      <c r="AL129" s="244">
        <f t="shared" si="49"/>
        <v>3</v>
      </c>
      <c r="AM129" s="237">
        <f t="shared" si="50"/>
        <v>3</v>
      </c>
      <c r="AN129" s="237">
        <f t="shared" si="51"/>
        <v>2.5</v>
      </c>
    </row>
    <row r="130" spans="1:42" ht="13.5" customHeight="1" x14ac:dyDescent="0.35">
      <c r="A130" s="148" t="str">
        <f>'Crisis Indicator Data'!A127</f>
        <v>Mixed Migration Flows in Turkey</v>
      </c>
      <c r="B130" s="149" t="str">
        <f>'Crisis Indicator Data'!B127</f>
        <v>International displacement</v>
      </c>
      <c r="C130" s="149" t="str">
        <f>'Crisis Indicator Data'!C127</f>
        <v>TUR003</v>
      </c>
      <c r="D130" s="149" t="str">
        <f>'Crisis Indicator Data'!D127</f>
        <v>Turkey</v>
      </c>
      <c r="E130" s="150" t="str">
        <f>'Crisis Indicator Data'!E127</f>
        <v>TUR</v>
      </c>
      <c r="F130" s="237">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2.5</v>
      </c>
      <c r="G130" s="237">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2.5</v>
      </c>
      <c r="H130" s="237">
        <f t="shared" si="39"/>
        <v>2.5</v>
      </c>
      <c r="I130" s="237">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2</v>
      </c>
      <c r="J130" s="237">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3.4</v>
      </c>
      <c r="K130" s="237">
        <f t="shared" si="40"/>
        <v>2.7</v>
      </c>
      <c r="L130" s="237">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2</v>
      </c>
      <c r="M130" s="237">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2.1</v>
      </c>
      <c r="N130" s="237">
        <f t="shared" si="41"/>
        <v>2.0499999999999998</v>
      </c>
      <c r="O130" s="237">
        <f t="shared" si="42"/>
        <v>2.4166666666666665</v>
      </c>
      <c r="P130" s="237">
        <f>IF(B130="Regional crisis",VLOOKUP(C130,'Regional Crises'!$B$1:$R$69,12,FALSE),VLOOKUP(E130,'Country Indicator Data'!$B$4:$I$194,8,FALSE))</f>
        <v>5</v>
      </c>
      <c r="Q130" s="237">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3</v>
      </c>
      <c r="R130" s="237">
        <f t="shared" si="43"/>
        <v>4</v>
      </c>
      <c r="S130" s="237">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3.1</v>
      </c>
      <c r="T130" s="237">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2.8</v>
      </c>
      <c r="U130" s="237">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3.3</v>
      </c>
      <c r="V130" s="237">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3.4</v>
      </c>
      <c r="W130" s="237">
        <f t="shared" si="44"/>
        <v>3.2</v>
      </c>
      <c r="X130" s="237">
        <f t="shared" si="45"/>
        <v>3.2</v>
      </c>
      <c r="Y130" s="244">
        <f>IF('Core Indicators'!FC127="x","x",IF('Core Indicators'!FC127&gt;=5,5,IF('Core Indicators'!FC127&gt;=4,4,IF('Core Indicators'!FC127&gt;=3,3,IF('Core Indicators'!FC127&gt;=2,2,IF('Core Indicators'!FC127&gt;=1,1,0))))))</f>
        <v>2</v>
      </c>
      <c r="Z130" s="237">
        <f t="shared" si="46"/>
        <v>2</v>
      </c>
      <c r="AA130" s="244">
        <f>'Crisis Indicator Data'!Y127</f>
        <v>0</v>
      </c>
      <c r="AB130" s="244">
        <f>'Crisis Indicator Data'!Z127</f>
        <v>0</v>
      </c>
      <c r="AC130" s="244">
        <f>'Crisis Indicator Data'!AA127</f>
        <v>1</v>
      </c>
      <c r="AD130" s="244">
        <f>'Crisis Indicator Data'!AB127</f>
        <v>0</v>
      </c>
      <c r="AE130" s="244">
        <f t="shared" si="47"/>
        <v>1</v>
      </c>
      <c r="AF130" s="244">
        <f>'Crisis Indicator Data'!AC127</f>
        <v>2</v>
      </c>
      <c r="AG130" s="244">
        <f>'Crisis Indicator Data'!AD127</f>
        <v>2</v>
      </c>
      <c r="AH130" s="244">
        <f t="shared" si="48"/>
        <v>4</v>
      </c>
      <c r="AI130" s="244">
        <f>'Crisis Indicator Data'!AE127</f>
        <v>0</v>
      </c>
      <c r="AJ130" s="244">
        <f>'Crisis Indicator Data'!AF127</f>
        <v>3</v>
      </c>
      <c r="AK130" s="244">
        <f>'Crisis Indicator Data'!AG127</f>
        <v>0</v>
      </c>
      <c r="AL130" s="244">
        <f t="shared" si="49"/>
        <v>3</v>
      </c>
      <c r="AM130" s="237">
        <f t="shared" si="50"/>
        <v>3</v>
      </c>
      <c r="AN130" s="237">
        <f t="shared" si="51"/>
        <v>2.5</v>
      </c>
    </row>
    <row r="131" spans="1:42" ht="13.5" customHeight="1" x14ac:dyDescent="0.35">
      <c r="A131" s="148" t="str">
        <f>'Crisis Indicator Data'!A128</f>
        <v>Kurdish Conflict</v>
      </c>
      <c r="B131" s="149" t="str">
        <f>'Crisis Indicator Data'!B128</f>
        <v>Conflict</v>
      </c>
      <c r="C131" s="149" t="str">
        <f>'Crisis Indicator Data'!C128</f>
        <v>TUR004</v>
      </c>
      <c r="D131" s="149" t="str">
        <f>'Crisis Indicator Data'!D128</f>
        <v>Turkey</v>
      </c>
      <c r="E131" s="150" t="str">
        <f>'Crisis Indicator Data'!E128</f>
        <v>TUR</v>
      </c>
      <c r="F131" s="237">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2.5</v>
      </c>
      <c r="G131" s="237">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2.5</v>
      </c>
      <c r="H131" s="237">
        <f t="shared" si="39"/>
        <v>2.5</v>
      </c>
      <c r="I131" s="237">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2</v>
      </c>
      <c r="J131" s="237">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3.4</v>
      </c>
      <c r="K131" s="237">
        <f t="shared" si="40"/>
        <v>2.7</v>
      </c>
      <c r="L131" s="237">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2</v>
      </c>
      <c r="M131" s="237">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2.1</v>
      </c>
      <c r="N131" s="237">
        <f t="shared" si="41"/>
        <v>2.0499999999999998</v>
      </c>
      <c r="O131" s="237">
        <f t="shared" si="42"/>
        <v>2.4166666666666665</v>
      </c>
      <c r="P131" s="237">
        <f>IF(B131="Regional crisis",VLOOKUP(C131,'Regional Crises'!$B$1:$R$69,12,FALSE),VLOOKUP(E131,'Country Indicator Data'!$B$4:$I$194,8,FALSE))</f>
        <v>5</v>
      </c>
      <c r="Q131" s="237">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3</v>
      </c>
      <c r="R131" s="237">
        <f t="shared" si="43"/>
        <v>4</v>
      </c>
      <c r="S131" s="237">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3.1</v>
      </c>
      <c r="T131" s="237">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2.8</v>
      </c>
      <c r="U131" s="237">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3.3</v>
      </c>
      <c r="V131" s="237">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3.4</v>
      </c>
      <c r="W131" s="237">
        <f t="shared" si="44"/>
        <v>3.2</v>
      </c>
      <c r="X131" s="237">
        <f t="shared" si="45"/>
        <v>3.2</v>
      </c>
      <c r="Y131" s="244">
        <f>IF('Core Indicators'!FC128="x","x",IF('Core Indicators'!FC128&gt;=5,5,IF('Core Indicators'!FC128&gt;=4,4,IF('Core Indicators'!FC128&gt;=3,3,IF('Core Indicators'!FC128&gt;=2,2,IF('Core Indicators'!FC128&gt;=1,1,0))))))</f>
        <v>3</v>
      </c>
      <c r="Z131" s="237">
        <f t="shared" si="46"/>
        <v>3</v>
      </c>
      <c r="AA131" s="244">
        <f>'Crisis Indicator Data'!Y128</f>
        <v>0</v>
      </c>
      <c r="AB131" s="244">
        <f>'Crisis Indicator Data'!Z128</f>
        <v>0</v>
      </c>
      <c r="AC131" s="244">
        <f>'Crisis Indicator Data'!AA128</f>
        <v>1</v>
      </c>
      <c r="AD131" s="244">
        <f>'Crisis Indicator Data'!AB128</f>
        <v>0</v>
      </c>
      <c r="AE131" s="244">
        <f t="shared" si="47"/>
        <v>1</v>
      </c>
      <c r="AF131" s="244">
        <f>'Crisis Indicator Data'!AC128</f>
        <v>2</v>
      </c>
      <c r="AG131" s="244">
        <f>'Crisis Indicator Data'!AD128</f>
        <v>2</v>
      </c>
      <c r="AH131" s="244">
        <f t="shared" si="48"/>
        <v>4</v>
      </c>
      <c r="AI131" s="244">
        <f>'Crisis Indicator Data'!AE128</f>
        <v>0</v>
      </c>
      <c r="AJ131" s="244">
        <f>'Crisis Indicator Data'!AF128</f>
        <v>3</v>
      </c>
      <c r="AK131" s="244">
        <f>'Crisis Indicator Data'!AG128</f>
        <v>0</v>
      </c>
      <c r="AL131" s="244">
        <f t="shared" si="49"/>
        <v>3</v>
      </c>
      <c r="AM131" s="237">
        <f t="shared" si="50"/>
        <v>3</v>
      </c>
      <c r="AN131" s="237">
        <f t="shared" si="51"/>
        <v>3</v>
      </c>
    </row>
    <row r="132" spans="1:42" ht="13.5" customHeight="1" x14ac:dyDescent="0.35">
      <c r="A132" s="148" t="str">
        <f>'Crisis Indicator Data'!A129</f>
        <v>International Displacement in Tanzania</v>
      </c>
      <c r="B132" s="149" t="str">
        <f>'Crisis Indicator Data'!B129</f>
        <v>International displacement</v>
      </c>
      <c r="C132" s="149" t="str">
        <f>'Crisis Indicator Data'!C129</f>
        <v>TZA002</v>
      </c>
      <c r="D132" s="149" t="str">
        <f>'Crisis Indicator Data'!D129</f>
        <v>Tanzania</v>
      </c>
      <c r="E132" s="150" t="str">
        <f>'Crisis Indicator Data'!E129</f>
        <v>TZA</v>
      </c>
      <c r="F132" s="237">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2.5</v>
      </c>
      <c r="G132" s="237">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2</v>
      </c>
      <c r="H132" s="237">
        <f t="shared" si="39"/>
        <v>2.25</v>
      </c>
      <c r="I132" s="237">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2.5</v>
      </c>
      <c r="J132" s="237">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0</v>
      </c>
      <c r="K132" s="237">
        <f t="shared" si="40"/>
        <v>1.25</v>
      </c>
      <c r="L132" s="237">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3.6</v>
      </c>
      <c r="M132" s="237">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1.9</v>
      </c>
      <c r="N132" s="237">
        <f t="shared" si="41"/>
        <v>2.75</v>
      </c>
      <c r="O132" s="237">
        <f t="shared" si="42"/>
        <v>2.0833333333333335</v>
      </c>
      <c r="P132" s="237">
        <f>IF(B132="Regional crisis",VLOOKUP(C132,'Regional Crises'!$B$1:$R$69,12,FALSE),VLOOKUP(E132,'Country Indicator Data'!$B$4:$I$194,8,FALSE))</f>
        <v>0</v>
      </c>
      <c r="Q132" s="237">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0</v>
      </c>
      <c r="R132" s="237">
        <f t="shared" si="43"/>
        <v>0</v>
      </c>
      <c r="S132" s="237">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3.2</v>
      </c>
      <c r="T132" s="237">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3.1</v>
      </c>
      <c r="U132" s="237">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2.5</v>
      </c>
      <c r="V132" s="237">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3</v>
      </c>
      <c r="W132" s="237">
        <f t="shared" si="44"/>
        <v>3</v>
      </c>
      <c r="X132" s="237">
        <f t="shared" si="45"/>
        <v>1.7</v>
      </c>
      <c r="Y132" s="244">
        <f>IF('Core Indicators'!FC129="x","x",IF('Core Indicators'!FC129&gt;=5,5,IF('Core Indicators'!FC129&gt;=4,4,IF('Core Indicators'!FC129&gt;=3,3,IF('Core Indicators'!FC129&gt;=2,2,IF('Core Indicators'!FC129&gt;=1,1,0))))))</f>
        <v>2</v>
      </c>
      <c r="Z132" s="237">
        <f t="shared" si="46"/>
        <v>2</v>
      </c>
      <c r="AA132" s="244">
        <f>'Crisis Indicator Data'!Y129</f>
        <v>0</v>
      </c>
      <c r="AB132" s="244">
        <f>'Crisis Indicator Data'!Z129</f>
        <v>0</v>
      </c>
      <c r="AC132" s="244">
        <f>'Crisis Indicator Data'!AA129</f>
        <v>0</v>
      </c>
      <c r="AD132" s="244">
        <f>'Crisis Indicator Data'!AB129</f>
        <v>0</v>
      </c>
      <c r="AE132" s="244">
        <f t="shared" si="47"/>
        <v>0</v>
      </c>
      <c r="AF132" s="244">
        <f>'Crisis Indicator Data'!AC129</f>
        <v>0</v>
      </c>
      <c r="AG132" s="244">
        <f>'Crisis Indicator Data'!AD129</f>
        <v>2</v>
      </c>
      <c r="AH132" s="244">
        <f t="shared" si="48"/>
        <v>2</v>
      </c>
      <c r="AI132" s="244">
        <f>'Crisis Indicator Data'!AE129</f>
        <v>0</v>
      </c>
      <c r="AJ132" s="244">
        <f>'Crisis Indicator Data'!AF129</f>
        <v>0</v>
      </c>
      <c r="AK132" s="244">
        <f>'Crisis Indicator Data'!AG129</f>
        <v>0</v>
      </c>
      <c r="AL132" s="244">
        <f t="shared" si="49"/>
        <v>0</v>
      </c>
      <c r="AM132" s="237">
        <f t="shared" si="50"/>
        <v>1</v>
      </c>
      <c r="AN132" s="237">
        <f t="shared" si="51"/>
        <v>1.5</v>
      </c>
    </row>
    <row r="133" spans="1:42" ht="13.5" customHeight="1" x14ac:dyDescent="0.35">
      <c r="A133" s="148" t="str">
        <f>'Crisis Indicator Data'!A130</f>
        <v>International Displacement in Uganda</v>
      </c>
      <c r="B133" s="149" t="str">
        <f>'Crisis Indicator Data'!B130</f>
        <v>International displacement</v>
      </c>
      <c r="C133" s="149" t="str">
        <f>'Crisis Indicator Data'!C130</f>
        <v>UGA005</v>
      </c>
      <c r="D133" s="149" t="str">
        <f>'Crisis Indicator Data'!D130</f>
        <v>Uganda</v>
      </c>
      <c r="E133" s="150" t="str">
        <f>'Crisis Indicator Data'!E130</f>
        <v>UGA</v>
      </c>
      <c r="F133" s="237">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237">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2.4</v>
      </c>
      <c r="H133" s="237">
        <f t="shared" si="39"/>
        <v>2.4500000000000002</v>
      </c>
      <c r="I133" s="237">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4.5999999999999996</v>
      </c>
      <c r="J133" s="237">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2.4</v>
      </c>
      <c r="K133" s="237">
        <f t="shared" si="40"/>
        <v>3.5</v>
      </c>
      <c r="L133" s="237">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3.5</v>
      </c>
      <c r="M133" s="237">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2.2000000000000002</v>
      </c>
      <c r="N133" s="237">
        <f t="shared" si="41"/>
        <v>2.85</v>
      </c>
      <c r="O133" s="237">
        <f t="shared" si="42"/>
        <v>2.9333333333333336</v>
      </c>
      <c r="P133" s="237">
        <f>IF(B133="Regional crisis",VLOOKUP(C133,'Regional Crises'!$B$1:$R$69,12,FALSE),VLOOKUP(E133,'Country Indicator Data'!$B$4:$I$194,8,FALSE))</f>
        <v>3</v>
      </c>
      <c r="Q133" s="237">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3.1</v>
      </c>
      <c r="R133" s="237">
        <f t="shared" si="43"/>
        <v>3.05</v>
      </c>
      <c r="S133" s="237">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3.6</v>
      </c>
      <c r="T133" s="237">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2.8</v>
      </c>
      <c r="U133" s="237">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2.4</v>
      </c>
      <c r="V133" s="237">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3.3</v>
      </c>
      <c r="W133" s="237">
        <f t="shared" si="44"/>
        <v>3</v>
      </c>
      <c r="X133" s="237">
        <f t="shared" si="45"/>
        <v>3</v>
      </c>
      <c r="Y133" s="244">
        <f>IF('Core Indicators'!FC130="x","x",IF('Core Indicators'!FC130&gt;=5,5,IF('Core Indicators'!FC130&gt;=4,4,IF('Core Indicators'!FC130&gt;=3,3,IF('Core Indicators'!FC130&gt;=2,2,IF('Core Indicators'!FC130&gt;=1,1,0))))))</f>
        <v>2</v>
      </c>
      <c r="Z133" s="237">
        <f t="shared" si="46"/>
        <v>2</v>
      </c>
      <c r="AA133" s="244">
        <f>'Crisis Indicator Data'!Y130</f>
        <v>0</v>
      </c>
      <c r="AB133" s="244">
        <f>'Crisis Indicator Data'!Z130</f>
        <v>0</v>
      </c>
      <c r="AC133" s="244">
        <f>'Crisis Indicator Data'!AA130</f>
        <v>0</v>
      </c>
      <c r="AD133" s="244">
        <f>'Crisis Indicator Data'!AB130</f>
        <v>0</v>
      </c>
      <c r="AE133" s="244">
        <f t="shared" si="47"/>
        <v>0</v>
      </c>
      <c r="AF133" s="244">
        <f>'Crisis Indicator Data'!AC130</f>
        <v>0</v>
      </c>
      <c r="AG133" s="244">
        <f>'Crisis Indicator Data'!AD130</f>
        <v>0</v>
      </c>
      <c r="AH133" s="244">
        <f t="shared" si="48"/>
        <v>0</v>
      </c>
      <c r="AI133" s="244">
        <f>'Crisis Indicator Data'!AE130</f>
        <v>0</v>
      </c>
      <c r="AJ133" s="244">
        <f>'Crisis Indicator Data'!AF130</f>
        <v>1</v>
      </c>
      <c r="AK133" s="244">
        <f>'Crisis Indicator Data'!AG130</f>
        <v>2</v>
      </c>
      <c r="AL133" s="244">
        <f t="shared" si="49"/>
        <v>3</v>
      </c>
      <c r="AM133" s="237">
        <f t="shared" si="50"/>
        <v>1</v>
      </c>
      <c r="AN133" s="237">
        <f t="shared" si="51"/>
        <v>1.5</v>
      </c>
    </row>
    <row r="134" spans="1:42" ht="13.5" customHeight="1" x14ac:dyDescent="0.35">
      <c r="A134" s="148" t="str">
        <f>'Crisis Indicator Data'!A131</f>
        <v>Conflict in Ukraine</v>
      </c>
      <c r="B134" s="149" t="str">
        <f>'Crisis Indicator Data'!B131</f>
        <v>Conflict</v>
      </c>
      <c r="C134" s="149" t="str">
        <f>'Crisis Indicator Data'!C131</f>
        <v>UKR002</v>
      </c>
      <c r="D134" s="149" t="str">
        <f>'Crisis Indicator Data'!D131</f>
        <v>Ukraine</v>
      </c>
      <c r="E134" s="150" t="str">
        <f>'Crisis Indicator Data'!E131</f>
        <v>UKR</v>
      </c>
      <c r="F134" s="237">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1.4</v>
      </c>
      <c r="G134" s="237">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1.6</v>
      </c>
      <c r="H134" s="237">
        <f t="shared" ref="H134:H140" si="52">IF(AND(F134="x",G134="x"),"x",AVERAGE(F134,G134))</f>
        <v>1.5</v>
      </c>
      <c r="I134" s="237">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1.6</v>
      </c>
      <c r="J134" s="237">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0.2</v>
      </c>
      <c r="K134" s="237">
        <f t="shared" ref="K134:K140" si="53">IF(AND(I134="x",J134="x"),"x",AVERAGE(I134,J134))</f>
        <v>0.9</v>
      </c>
      <c r="L134" s="237">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1.9</v>
      </c>
      <c r="M134" s="237">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0.1</v>
      </c>
      <c r="N134" s="237">
        <f t="shared" ref="N134:N140" si="54">IF(AND(L134="x",M134="x"),"x",AVERAGE(L134,M134))</f>
        <v>1</v>
      </c>
      <c r="O134" s="237">
        <f t="shared" ref="O134:O140" si="55">AVERAGE(H134,K134,N134)</f>
        <v>1.1333333333333333</v>
      </c>
      <c r="P134" s="237">
        <f>IF(B134="Regional crisis",VLOOKUP(C134,'Regional Crises'!$B$1:$R$69,12,FALSE),VLOOKUP(E134,'Country Indicator Data'!$B$4:$I$194,8,FALSE))</f>
        <v>4</v>
      </c>
      <c r="Q134" s="237">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2.4</v>
      </c>
      <c r="R134" s="237">
        <f t="shared" ref="R134:R140" si="56">AVERAGE(P134:Q134)</f>
        <v>3.2</v>
      </c>
      <c r="S134" s="237">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3.5</v>
      </c>
      <c r="T134" s="237">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3.2</v>
      </c>
      <c r="U134" s="237">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1.9</v>
      </c>
      <c r="V134" s="237">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1.9</v>
      </c>
      <c r="W134" s="237">
        <f t="shared" ref="W134:W140" si="57">IF(AND(S134="x",V134="x"),"x",ROUND(AVERAGE(S134,V134,T134,U134),1))</f>
        <v>2.6</v>
      </c>
      <c r="X134" s="237">
        <f t="shared" ref="X134:X140" si="58">ROUND(AVERAGE(O134,W134,R134),1)</f>
        <v>2.2999999999999998</v>
      </c>
      <c r="Y134" s="244">
        <f>IF('Core Indicators'!FC131="x","x",IF('Core Indicators'!FC131&gt;=5,5,IF('Core Indicators'!FC131&gt;=4,4,IF('Core Indicators'!FC131&gt;=3,3,IF('Core Indicators'!FC131&gt;=2,2,IF('Core Indicators'!FC131&gt;=1,1,0))))))</f>
        <v>3</v>
      </c>
      <c r="Z134" s="237">
        <f t="shared" ref="Z134:Z140" si="59">Y134</f>
        <v>3</v>
      </c>
      <c r="AA134" s="244">
        <f>'Crisis Indicator Data'!Y131</f>
        <v>2</v>
      </c>
      <c r="AB134" s="244">
        <f>'Crisis Indicator Data'!Z131</f>
        <v>3</v>
      </c>
      <c r="AC134" s="244">
        <f>'Crisis Indicator Data'!AA131</f>
        <v>2</v>
      </c>
      <c r="AD134" s="244">
        <f>'Crisis Indicator Data'!AB131</f>
        <v>0</v>
      </c>
      <c r="AE134" s="244">
        <f t="shared" ref="AE134:AE140" si="60">IF(SUM(AA134:AD134)=0,0,IF(SUM(AA134,AB134,AC134,AD134)&lt;2,1,IF(SUM(AA134:AD134)&lt;6,2,IF(SUM(AA134:AD134)&lt;8,3,IF(SUM(AA134:AD134)&lt;10,4,5)))))</f>
        <v>3</v>
      </c>
      <c r="AF134" s="244">
        <f>'Crisis Indicator Data'!AC131</f>
        <v>0</v>
      </c>
      <c r="AG134" s="244">
        <f>'Crisis Indicator Data'!AD131</f>
        <v>2</v>
      </c>
      <c r="AH134" s="244">
        <f t="shared" ref="AH134:AH140" si="61">IF(SUM(AF134:AG134)=0,0,IF(SUM(AF134,AG134)=1,1,IF(SUM(AF134:AG134)&lt;3,2,IF(SUM(AF134:AG134)&lt;4,3,IF(SUM(AF134:AG134)&lt;5,4,5)))))</f>
        <v>2</v>
      </c>
      <c r="AI134" s="244">
        <f>'Crisis Indicator Data'!AE131</f>
        <v>2</v>
      </c>
      <c r="AJ134" s="244">
        <f>'Crisis Indicator Data'!AF131</f>
        <v>3</v>
      </c>
      <c r="AK134" s="244">
        <f>'Crisis Indicator Data'!AG131</f>
        <v>2</v>
      </c>
      <c r="AL134" s="244">
        <f t="shared" ref="AL134:AL140" si="62">IF(SUM(AI134:AK134)=0,0,IF(SUM(AI134:AK134)=1,1,IF(SUM(AI134:AK134)&lt;3,2,IF(SUM(AI134:AK134)&lt;5,3,IF(SUM(AI134:AK134)&lt;7,4,5)))))</f>
        <v>5</v>
      </c>
      <c r="AM134" s="237">
        <f t="shared" ref="AM134:AM140" si="63">IF(AA134=3,5,ROUND(AVERAGE(AE134,AH134,AL134),0))</f>
        <v>3</v>
      </c>
      <c r="AN134" s="237">
        <f t="shared" ref="AN134:AN140" si="64">IF(AND(Z134="x",AM134="x"),"x",ROUND(AVERAGE(Z134,AM134),1))</f>
        <v>3</v>
      </c>
    </row>
    <row r="135" spans="1:42" ht="13.5" customHeight="1" x14ac:dyDescent="0.35">
      <c r="A135" s="148" t="str">
        <f>'Crisis Indicator Data'!A132</f>
        <v>La Soufrière Volcano Eruption</v>
      </c>
      <c r="B135" s="149" t="str">
        <f>'Crisis Indicator Data'!B132</f>
        <v>Volcano</v>
      </c>
      <c r="C135" s="149" t="str">
        <f>'Crisis Indicator Data'!C132</f>
        <v>VCT002</v>
      </c>
      <c r="D135" s="149" t="str">
        <f>'Crisis Indicator Data'!D132</f>
        <v>St. Vincent and the Grenadines</v>
      </c>
      <c r="E135" s="150" t="str">
        <f>'Crisis Indicator Data'!E132</f>
        <v>VCT</v>
      </c>
      <c r="F135" s="237">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0.7</v>
      </c>
      <c r="G135" s="237" t="str">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x</v>
      </c>
      <c r="H135" s="237">
        <f t="shared" si="52"/>
        <v>0.7</v>
      </c>
      <c r="I135" s="237">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0</v>
      </c>
      <c r="J135" s="237">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0</v>
      </c>
      <c r="K135" s="237">
        <f t="shared" si="53"/>
        <v>0</v>
      </c>
      <c r="L135" s="237" t="str">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x</v>
      </c>
      <c r="M135" s="237" t="str">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x</v>
      </c>
      <c r="N135" s="237" t="str">
        <f t="shared" si="54"/>
        <v>x</v>
      </c>
      <c r="O135" s="237">
        <f t="shared" si="55"/>
        <v>0.35</v>
      </c>
      <c r="P135" s="237">
        <f>IF(B135="Regional crisis",VLOOKUP(C135,'Regional Crises'!$B$1:$R$69,12,FALSE),VLOOKUP(E135,'Country Indicator Data'!$B$4:$I$194,8,FALSE))</f>
        <v>0</v>
      </c>
      <c r="Q135" s="237">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0</v>
      </c>
      <c r="R135" s="237">
        <f t="shared" si="56"/>
        <v>0</v>
      </c>
      <c r="S135" s="237">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2.1</v>
      </c>
      <c r="T135" s="237">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2.1</v>
      </c>
      <c r="U135" s="237" t="str">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x</v>
      </c>
      <c r="V135" s="237">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0.5</v>
      </c>
      <c r="W135" s="237">
        <f t="shared" si="57"/>
        <v>1.6</v>
      </c>
      <c r="X135" s="237">
        <f t="shared" si="58"/>
        <v>0.7</v>
      </c>
      <c r="Y135" s="244">
        <f>IF('Core Indicators'!FC132="x","x",IF('Core Indicators'!FC132&gt;=5,5,IF('Core Indicators'!FC132&gt;=4,4,IF('Core Indicators'!FC132&gt;=3,3,IF('Core Indicators'!FC132&gt;=2,2,IF('Core Indicators'!FC132&gt;=1,1,0))))))</f>
        <v>3</v>
      </c>
      <c r="Z135" s="237">
        <f t="shared" si="59"/>
        <v>3</v>
      </c>
      <c r="AA135" s="244">
        <f>'Crisis Indicator Data'!Y132</f>
        <v>0</v>
      </c>
      <c r="AB135" s="244">
        <f>'Crisis Indicator Data'!Z132</f>
        <v>0</v>
      </c>
      <c r="AC135" s="244">
        <f>'Crisis Indicator Data'!AA132</f>
        <v>0</v>
      </c>
      <c r="AD135" s="244">
        <f>'Crisis Indicator Data'!AB132</f>
        <v>0</v>
      </c>
      <c r="AE135" s="244">
        <f t="shared" si="60"/>
        <v>0</v>
      </c>
      <c r="AF135" s="244">
        <f>'Crisis Indicator Data'!AC132</f>
        <v>0</v>
      </c>
      <c r="AG135" s="244">
        <f>'Crisis Indicator Data'!AD132</f>
        <v>0</v>
      </c>
      <c r="AH135" s="244">
        <f t="shared" si="61"/>
        <v>0</v>
      </c>
      <c r="AI135" s="244">
        <f>'Crisis Indicator Data'!AE132</f>
        <v>0</v>
      </c>
      <c r="AJ135" s="244">
        <f>'Crisis Indicator Data'!AF132</f>
        <v>0</v>
      </c>
      <c r="AK135" s="244">
        <f>'Crisis Indicator Data'!AG132</f>
        <v>3</v>
      </c>
      <c r="AL135" s="244">
        <f t="shared" si="62"/>
        <v>3</v>
      </c>
      <c r="AM135" s="237">
        <f t="shared" si="63"/>
        <v>1</v>
      </c>
      <c r="AN135" s="237">
        <f t="shared" si="64"/>
        <v>2</v>
      </c>
    </row>
    <row r="136" spans="1:42" ht="13.5" customHeight="1" x14ac:dyDescent="0.35">
      <c r="A136" s="148" t="str">
        <f>'Crisis Indicator Data'!A133</f>
        <v>Complex crisis in Venezuela</v>
      </c>
      <c r="B136" s="149" t="str">
        <f>'Crisis Indicator Data'!B133</f>
        <v>Complex crisis</v>
      </c>
      <c r="C136" s="149" t="str">
        <f>'Crisis Indicator Data'!C133</f>
        <v>VEN001</v>
      </c>
      <c r="D136" s="149" t="str">
        <f>'Crisis Indicator Data'!D133</f>
        <v>Venezuela</v>
      </c>
      <c r="E136" s="150" t="str">
        <f>'Crisis Indicator Data'!E133</f>
        <v>VEN</v>
      </c>
      <c r="F136" s="237">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2.5</v>
      </c>
      <c r="G136" s="237">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3.5</v>
      </c>
      <c r="H136" s="237">
        <f t="shared" si="52"/>
        <v>3</v>
      </c>
      <c r="I136" s="237">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1.3</v>
      </c>
      <c r="J136" s="237">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1.2</v>
      </c>
      <c r="K136" s="237">
        <f t="shared" si="53"/>
        <v>1.25</v>
      </c>
      <c r="L136" s="237">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3.1</v>
      </c>
      <c r="M136" s="237">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2.7</v>
      </c>
      <c r="N136" s="237">
        <f t="shared" si="54"/>
        <v>2.9000000000000004</v>
      </c>
      <c r="O136" s="237">
        <f t="shared" si="55"/>
        <v>2.3833333333333333</v>
      </c>
      <c r="P136" s="237">
        <f>IF(B136="Regional crisis",VLOOKUP(C136,'Regional Crises'!$B$1:$R$69,12,FALSE),VLOOKUP(E136,'Country Indicator Data'!$B$4:$I$194,8,FALSE))</f>
        <v>3</v>
      </c>
      <c r="Q136" s="237">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5</v>
      </c>
      <c r="R136" s="237">
        <f t="shared" si="56"/>
        <v>4</v>
      </c>
      <c r="S136" s="237">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4.2</v>
      </c>
      <c r="T136" s="237">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4.8</v>
      </c>
      <c r="U136" s="237">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4.0999999999999996</v>
      </c>
      <c r="V136" s="237">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4.2</v>
      </c>
      <c r="W136" s="237">
        <f t="shared" si="57"/>
        <v>4.3</v>
      </c>
      <c r="X136" s="237">
        <f t="shared" si="58"/>
        <v>3.6</v>
      </c>
      <c r="Y136" s="244">
        <f>IF('Core Indicators'!FC133="x","x",IF('Core Indicators'!FC133&gt;=5,5,IF('Core Indicators'!FC133&gt;=4,4,IF('Core Indicators'!FC133&gt;=3,3,IF('Core Indicators'!FC133&gt;=2,2,IF('Core Indicators'!FC133&gt;=1,1,0))))))</f>
        <v>2</v>
      </c>
      <c r="Z136" s="237">
        <f t="shared" si="59"/>
        <v>2</v>
      </c>
      <c r="AA136" s="244">
        <f>'Crisis Indicator Data'!Y133</f>
        <v>2</v>
      </c>
      <c r="AB136" s="244">
        <f>'Crisis Indicator Data'!Z133</f>
        <v>2</v>
      </c>
      <c r="AC136" s="244">
        <f>'Crisis Indicator Data'!AA133</f>
        <v>3</v>
      </c>
      <c r="AD136" s="244">
        <f>'Crisis Indicator Data'!AB133</f>
        <v>0</v>
      </c>
      <c r="AE136" s="244">
        <f t="shared" si="60"/>
        <v>3</v>
      </c>
      <c r="AF136" s="244">
        <f>'Crisis Indicator Data'!AC133</f>
        <v>2</v>
      </c>
      <c r="AG136" s="244">
        <f>'Crisis Indicator Data'!AD133</f>
        <v>2</v>
      </c>
      <c r="AH136" s="244">
        <f t="shared" si="61"/>
        <v>4</v>
      </c>
      <c r="AI136" s="244">
        <f>'Crisis Indicator Data'!AE133</f>
        <v>2</v>
      </c>
      <c r="AJ136" s="244">
        <f>'Crisis Indicator Data'!AF133</f>
        <v>0</v>
      </c>
      <c r="AK136" s="244">
        <f>'Crisis Indicator Data'!AG133</f>
        <v>3</v>
      </c>
      <c r="AL136" s="244">
        <f t="shared" si="62"/>
        <v>4</v>
      </c>
      <c r="AM136" s="237">
        <f t="shared" si="63"/>
        <v>4</v>
      </c>
      <c r="AN136" s="237">
        <f t="shared" si="64"/>
        <v>3</v>
      </c>
    </row>
    <row r="137" spans="1:42" ht="13.5" customHeight="1" x14ac:dyDescent="0.35">
      <c r="A137" s="148" t="str">
        <f>'Crisis Indicator Data'!A134</f>
        <v>Conflict in Yemen</v>
      </c>
      <c r="B137" s="149" t="str">
        <f>'Crisis Indicator Data'!B134</f>
        <v>Complex crisis</v>
      </c>
      <c r="C137" s="149" t="str">
        <f>'Crisis Indicator Data'!C134</f>
        <v>YEM001</v>
      </c>
      <c r="D137" s="149" t="str">
        <f>'Crisis Indicator Data'!D134</f>
        <v>Yemen</v>
      </c>
      <c r="E137" s="150" t="str">
        <f>'Crisis Indicator Data'!E134</f>
        <v>YEM</v>
      </c>
      <c r="F137" s="237">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4.3</v>
      </c>
      <c r="G137" s="237">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4.3</v>
      </c>
      <c r="H137" s="237">
        <f t="shared" si="52"/>
        <v>4.3</v>
      </c>
      <c r="I137" s="237">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3.1</v>
      </c>
      <c r="J137" s="237">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0</v>
      </c>
      <c r="K137" s="237">
        <f t="shared" si="53"/>
        <v>1.55</v>
      </c>
      <c r="L137" s="237">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5</v>
      </c>
      <c r="M137" s="237">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1.5</v>
      </c>
      <c r="N137" s="237">
        <f t="shared" si="54"/>
        <v>3.25</v>
      </c>
      <c r="O137" s="237">
        <f t="shared" si="55"/>
        <v>3.0333333333333332</v>
      </c>
      <c r="P137" s="237">
        <f>IF(B137="Regional crisis",VLOOKUP(C137,'Regional Crises'!$B$1:$R$69,12,FALSE),VLOOKUP(E137,'Country Indicator Data'!$B$4:$I$194,8,FALSE))</f>
        <v>3</v>
      </c>
      <c r="Q137" s="237">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5</v>
      </c>
      <c r="R137" s="237">
        <f t="shared" si="56"/>
        <v>4</v>
      </c>
      <c r="S137" s="237">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4.3</v>
      </c>
      <c r="T137" s="237">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4.3</v>
      </c>
      <c r="U137" s="237">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4.4000000000000004</v>
      </c>
      <c r="V137" s="237">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4.5</v>
      </c>
      <c r="W137" s="237">
        <f t="shared" si="57"/>
        <v>4.4000000000000004</v>
      </c>
      <c r="X137" s="237">
        <f t="shared" si="58"/>
        <v>3.8</v>
      </c>
      <c r="Y137" s="244">
        <f>IF('Core Indicators'!FC134="x","x",IF('Core Indicators'!FC134&gt;=5,5,IF('Core Indicators'!FC134&gt;=4,4,IF('Core Indicators'!FC134&gt;=3,3,IF('Core Indicators'!FC134&gt;=2,2,IF('Core Indicators'!FC134&gt;=1,1,0))))))</f>
        <v>5</v>
      </c>
      <c r="Z137" s="237">
        <f t="shared" si="59"/>
        <v>5</v>
      </c>
      <c r="AA137" s="244">
        <f>'Crisis Indicator Data'!Y134</f>
        <v>2</v>
      </c>
      <c r="AB137" s="244">
        <f>'Crisis Indicator Data'!Z134</f>
        <v>3</v>
      </c>
      <c r="AC137" s="244">
        <f>'Crisis Indicator Data'!AA134</f>
        <v>3</v>
      </c>
      <c r="AD137" s="244">
        <f>'Crisis Indicator Data'!AB134</f>
        <v>3</v>
      </c>
      <c r="AE137" s="244">
        <f t="shared" si="60"/>
        <v>5</v>
      </c>
      <c r="AF137" s="244">
        <f>'Crisis Indicator Data'!AC134</f>
        <v>2</v>
      </c>
      <c r="AG137" s="244">
        <f>'Crisis Indicator Data'!AD134</f>
        <v>3</v>
      </c>
      <c r="AH137" s="244">
        <f t="shared" si="61"/>
        <v>5</v>
      </c>
      <c r="AI137" s="244">
        <f>'Crisis Indicator Data'!AE134</f>
        <v>3</v>
      </c>
      <c r="AJ137" s="244">
        <f>'Crisis Indicator Data'!AF134</f>
        <v>3</v>
      </c>
      <c r="AK137" s="244">
        <f>'Crisis Indicator Data'!AG134</f>
        <v>3</v>
      </c>
      <c r="AL137" s="244">
        <f t="shared" si="62"/>
        <v>5</v>
      </c>
      <c r="AM137" s="237">
        <f t="shared" si="63"/>
        <v>5</v>
      </c>
      <c r="AN137" s="237">
        <f t="shared" si="64"/>
        <v>5</v>
      </c>
    </row>
    <row r="138" spans="1:42" ht="13.5" customHeight="1" x14ac:dyDescent="0.35">
      <c r="A138" s="148" t="str">
        <f>'Crisis Indicator Data'!A135</f>
        <v>Mixed migration flows in Yemen</v>
      </c>
      <c r="B138" s="149" t="str">
        <f>'Crisis Indicator Data'!B135</f>
        <v>International displacement</v>
      </c>
      <c r="C138" s="149" t="str">
        <f>'Crisis Indicator Data'!C135</f>
        <v>YEM002</v>
      </c>
      <c r="D138" s="149" t="str">
        <f>'Crisis Indicator Data'!D135</f>
        <v>Yemen</v>
      </c>
      <c r="E138" s="150" t="str">
        <f>'Crisis Indicator Data'!E135</f>
        <v>YEM</v>
      </c>
      <c r="F138" s="237">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4.3</v>
      </c>
      <c r="G138" s="237">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4.3</v>
      </c>
      <c r="H138" s="237">
        <f t="shared" si="52"/>
        <v>4.3</v>
      </c>
      <c r="I138" s="237">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3.1</v>
      </c>
      <c r="J138" s="237">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0</v>
      </c>
      <c r="K138" s="237">
        <f t="shared" si="53"/>
        <v>1.55</v>
      </c>
      <c r="L138" s="237">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5</v>
      </c>
      <c r="M138" s="237">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1.5</v>
      </c>
      <c r="N138" s="237">
        <f t="shared" si="54"/>
        <v>3.25</v>
      </c>
      <c r="O138" s="237">
        <f t="shared" si="55"/>
        <v>3.0333333333333332</v>
      </c>
      <c r="P138" s="237">
        <f>IF(B138="Regional crisis",VLOOKUP(C138,'Regional Crises'!$B$1:$R$69,12,FALSE),VLOOKUP(E138,'Country Indicator Data'!$B$4:$I$194,8,FALSE))</f>
        <v>3</v>
      </c>
      <c r="Q138" s="237">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5</v>
      </c>
      <c r="R138" s="237">
        <f t="shared" si="56"/>
        <v>4</v>
      </c>
      <c r="S138" s="237">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4.3</v>
      </c>
      <c r="T138" s="237">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4.3</v>
      </c>
      <c r="U138" s="237">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4.4000000000000004</v>
      </c>
      <c r="V138" s="237">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4.5</v>
      </c>
      <c r="W138" s="237">
        <f t="shared" si="57"/>
        <v>4.4000000000000004</v>
      </c>
      <c r="X138" s="237">
        <f t="shared" si="58"/>
        <v>3.8</v>
      </c>
      <c r="Y138" s="244">
        <f>IF('Core Indicators'!FC135="x","x",IF('Core Indicators'!FC135&gt;=5,5,IF('Core Indicators'!FC135&gt;=4,4,IF('Core Indicators'!FC135&gt;=3,3,IF('Core Indicators'!FC135&gt;=2,2,IF('Core Indicators'!FC135&gt;=1,1,0))))))</f>
        <v>2</v>
      </c>
      <c r="Z138" s="237">
        <f t="shared" si="59"/>
        <v>2</v>
      </c>
      <c r="AA138" s="244">
        <f>'Crisis Indicator Data'!Y135</f>
        <v>2</v>
      </c>
      <c r="AB138" s="244">
        <f>'Crisis Indicator Data'!Z135</f>
        <v>3</v>
      </c>
      <c r="AC138" s="244">
        <f>'Crisis Indicator Data'!AA135</f>
        <v>3</v>
      </c>
      <c r="AD138" s="244">
        <f>'Crisis Indicator Data'!AB135</f>
        <v>3</v>
      </c>
      <c r="AE138" s="244">
        <f t="shared" si="60"/>
        <v>5</v>
      </c>
      <c r="AF138" s="244">
        <f>'Crisis Indicator Data'!AC135</f>
        <v>2</v>
      </c>
      <c r="AG138" s="244">
        <f>'Crisis Indicator Data'!AD135</f>
        <v>3</v>
      </c>
      <c r="AH138" s="244">
        <f t="shared" si="61"/>
        <v>5</v>
      </c>
      <c r="AI138" s="244">
        <f>'Crisis Indicator Data'!AE135</f>
        <v>3</v>
      </c>
      <c r="AJ138" s="244">
        <f>'Crisis Indicator Data'!AF135</f>
        <v>3</v>
      </c>
      <c r="AK138" s="244">
        <f>'Crisis Indicator Data'!AG135</f>
        <v>3</v>
      </c>
      <c r="AL138" s="244">
        <f t="shared" si="62"/>
        <v>5</v>
      </c>
      <c r="AM138" s="237">
        <f t="shared" si="63"/>
        <v>5</v>
      </c>
      <c r="AN138" s="237">
        <f t="shared" si="64"/>
        <v>3.5</v>
      </c>
    </row>
    <row r="139" spans="1:42" ht="13.5" customHeight="1" x14ac:dyDescent="0.35">
      <c r="A139" s="148" t="str">
        <f>'Crisis Indicator Data'!A136</f>
        <v>Drought in Zambia</v>
      </c>
      <c r="B139" s="149" t="str">
        <f>'Crisis Indicator Data'!B136</f>
        <v>Drought</v>
      </c>
      <c r="C139" s="149" t="str">
        <f>'Crisis Indicator Data'!C136</f>
        <v>ZMB002</v>
      </c>
      <c r="D139" s="149" t="str">
        <f>'Crisis Indicator Data'!D136</f>
        <v>Zambia</v>
      </c>
      <c r="E139" s="150" t="str">
        <f>'Crisis Indicator Data'!E136</f>
        <v>ZMB</v>
      </c>
      <c r="F139" s="237">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2.1</v>
      </c>
      <c r="G139" s="237">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2.1</v>
      </c>
      <c r="H139" s="237">
        <f t="shared" si="52"/>
        <v>2.1</v>
      </c>
      <c r="I139" s="237">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3.5</v>
      </c>
      <c r="J139" s="237">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0</v>
      </c>
      <c r="K139" s="237">
        <f t="shared" si="53"/>
        <v>1.75</v>
      </c>
      <c r="L139" s="237">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3.6</v>
      </c>
      <c r="M139" s="237">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4</v>
      </c>
      <c r="N139" s="237">
        <f t="shared" si="54"/>
        <v>3.8</v>
      </c>
      <c r="O139" s="237">
        <f t="shared" si="55"/>
        <v>2.5500000000000003</v>
      </c>
      <c r="P139" s="237">
        <f>IF(B139="Regional crisis",VLOOKUP(C139,'Regional Crises'!$B$1:$R$69,12,FALSE),VLOOKUP(E139,'Country Indicator Data'!$B$4:$I$194,8,FALSE))</f>
        <v>0</v>
      </c>
      <c r="Q139" s="237" t="str">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x</v>
      </c>
      <c r="R139" s="237">
        <f t="shared" si="56"/>
        <v>0</v>
      </c>
      <c r="S139" s="237">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3.3</v>
      </c>
      <c r="T139" s="237">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3</v>
      </c>
      <c r="U139" s="237">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2.9</v>
      </c>
      <c r="V139" s="237">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2.2999999999999998</v>
      </c>
      <c r="W139" s="237">
        <f t="shared" si="57"/>
        <v>2.9</v>
      </c>
      <c r="X139" s="237">
        <f t="shared" si="58"/>
        <v>1.8</v>
      </c>
      <c r="Y139" s="244">
        <f>IF('Core Indicators'!FC136="x","x",IF('Core Indicators'!FC136&gt;=5,5,IF('Core Indicators'!FC136&gt;=4,4,IF('Core Indicators'!FC136&gt;=3,3,IF('Core Indicators'!FC136&gt;=2,2,IF('Core Indicators'!FC136&gt;=1,1,0))))))</f>
        <v>3</v>
      </c>
      <c r="Z139" s="237">
        <f t="shared" si="59"/>
        <v>3</v>
      </c>
      <c r="AA139" s="244">
        <f>'Crisis Indicator Data'!Y136</f>
        <v>0</v>
      </c>
      <c r="AB139" s="244">
        <f>'Crisis Indicator Data'!Z136</f>
        <v>0</v>
      </c>
      <c r="AC139" s="244">
        <f>'Crisis Indicator Data'!AA136</f>
        <v>0</v>
      </c>
      <c r="AD139" s="244">
        <f>'Crisis Indicator Data'!AB136</f>
        <v>0</v>
      </c>
      <c r="AE139" s="244">
        <f t="shared" si="60"/>
        <v>0</v>
      </c>
      <c r="AF139" s="244">
        <f>'Crisis Indicator Data'!AC136</f>
        <v>0</v>
      </c>
      <c r="AG139" s="244">
        <f>'Crisis Indicator Data'!AD136</f>
        <v>0</v>
      </c>
      <c r="AH139" s="244">
        <f t="shared" si="61"/>
        <v>0</v>
      </c>
      <c r="AI139" s="244">
        <f>'Crisis Indicator Data'!AE136</f>
        <v>0</v>
      </c>
      <c r="AJ139" s="244">
        <f>'Crisis Indicator Data'!AF136</f>
        <v>0</v>
      </c>
      <c r="AK139" s="244">
        <f>'Crisis Indicator Data'!AG136</f>
        <v>1</v>
      </c>
      <c r="AL139" s="244">
        <f t="shared" si="62"/>
        <v>1</v>
      </c>
      <c r="AM139" s="237">
        <f t="shared" si="63"/>
        <v>0</v>
      </c>
      <c r="AN139" s="237">
        <f t="shared" si="64"/>
        <v>1.5</v>
      </c>
    </row>
    <row r="140" spans="1:42" ht="13.5" customHeight="1" x14ac:dyDescent="0.35">
      <c r="A140" s="148" t="str">
        <f>'Crisis Indicator Data'!A137</f>
        <v>Complex crisis in Zimbabwe</v>
      </c>
      <c r="B140" s="149" t="str">
        <f>'Crisis Indicator Data'!B137</f>
        <v>Complex crisis</v>
      </c>
      <c r="C140" s="149" t="str">
        <f>'Crisis Indicator Data'!C137</f>
        <v>ZWE001</v>
      </c>
      <c r="D140" s="149" t="str">
        <f>'Crisis Indicator Data'!D137</f>
        <v>Zimbabwe</v>
      </c>
      <c r="E140" s="150" t="str">
        <f>'Crisis Indicator Data'!E137</f>
        <v>ZWE</v>
      </c>
      <c r="F140" s="237">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5</v>
      </c>
      <c r="G140" s="237">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2.8</v>
      </c>
      <c r="H140" s="237">
        <f t="shared" si="52"/>
        <v>3.9</v>
      </c>
      <c r="I140" s="237">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1.5</v>
      </c>
      <c r="J140" s="237">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0.3</v>
      </c>
      <c r="K140" s="237">
        <f t="shared" si="53"/>
        <v>0.9</v>
      </c>
      <c r="L140" s="237">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3.5</v>
      </c>
      <c r="M140" s="237">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2.4</v>
      </c>
      <c r="N140" s="237">
        <f t="shared" si="54"/>
        <v>2.95</v>
      </c>
      <c r="O140" s="237">
        <f t="shared" si="55"/>
        <v>2.5833333333333335</v>
      </c>
      <c r="P140" s="237">
        <f>IF(B140="Regional crisis",VLOOKUP(C140,'Regional Crises'!$B$1:$R$69,12,FALSE),VLOOKUP(E140,'Country Indicator Data'!$B$4:$I$194,8,FALSE))</f>
        <v>3</v>
      </c>
      <c r="Q140" s="237">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1.7</v>
      </c>
      <c r="R140" s="237">
        <f t="shared" si="56"/>
        <v>2.35</v>
      </c>
      <c r="S140" s="237">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3.8</v>
      </c>
      <c r="T140" s="237">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3.8</v>
      </c>
      <c r="U140" s="237">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3.4</v>
      </c>
      <c r="V140" s="237">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3.6</v>
      </c>
      <c r="W140" s="237">
        <f t="shared" si="57"/>
        <v>3.7</v>
      </c>
      <c r="X140" s="237">
        <f t="shared" si="58"/>
        <v>2.9</v>
      </c>
      <c r="Y140" s="244">
        <f>IF('Core Indicators'!FC137="x","x",IF('Core Indicators'!FC137&gt;=5,5,IF('Core Indicators'!FC137&gt;=4,4,IF('Core Indicators'!FC137&gt;=3,3,IF('Core Indicators'!FC137&gt;=2,2,IF('Core Indicators'!FC137&gt;=1,1,0))))))</f>
        <v>5</v>
      </c>
      <c r="Z140" s="237">
        <f t="shared" si="59"/>
        <v>5</v>
      </c>
      <c r="AA140" s="244">
        <f>'Crisis Indicator Data'!Y137</f>
        <v>1</v>
      </c>
      <c r="AB140" s="244">
        <f>'Crisis Indicator Data'!Z137</f>
        <v>2</v>
      </c>
      <c r="AC140" s="244">
        <f>'Crisis Indicator Data'!AA137</f>
        <v>0</v>
      </c>
      <c r="AD140" s="244">
        <f>'Crisis Indicator Data'!AB137</f>
        <v>0</v>
      </c>
      <c r="AE140" s="244">
        <f t="shared" si="60"/>
        <v>2</v>
      </c>
      <c r="AF140" s="244">
        <f>'Crisis Indicator Data'!AC137</f>
        <v>0</v>
      </c>
      <c r="AG140" s="244">
        <f>'Crisis Indicator Data'!AD137</f>
        <v>2</v>
      </c>
      <c r="AH140" s="244">
        <f t="shared" si="61"/>
        <v>2</v>
      </c>
      <c r="AI140" s="244">
        <f>'Crisis Indicator Data'!AE137</f>
        <v>0</v>
      </c>
      <c r="AJ140" s="244">
        <f>'Crisis Indicator Data'!AF137</f>
        <v>2</v>
      </c>
      <c r="AK140" s="244">
        <f>'Crisis Indicator Data'!AG137</f>
        <v>0</v>
      </c>
      <c r="AL140" s="244">
        <f t="shared" si="62"/>
        <v>2</v>
      </c>
      <c r="AM140" s="237">
        <f t="shared" si="63"/>
        <v>2</v>
      </c>
      <c r="AN140" s="237">
        <f t="shared" si="64"/>
        <v>3.5</v>
      </c>
    </row>
    <row r="141" spans="1:42" ht="13.5" customHeight="1" x14ac:dyDescent="0.35">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row>
    <row r="142" spans="1:42" ht="13.5" customHeight="1" x14ac:dyDescent="0.35">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row>
    <row r="143" spans="1:42" x14ac:dyDescent="0.35">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row>
    <row r="144" spans="1:42" x14ac:dyDescent="0.35">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row>
    <row r="145" spans="6:42" x14ac:dyDescent="0.3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row>
    <row r="146" spans="6:42" x14ac:dyDescent="0.35">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row>
  </sheetData>
  <mergeCells count="1">
    <mergeCell ref="A1:AN1"/>
  </mergeCells>
  <conditionalFormatting sqref="AN6:AN140">
    <cfRule type="cellIs" dxfId="292" priority="106" stopIfTrue="1" operator="between">
      <formula>4</formula>
      <formula>5</formula>
    </cfRule>
    <cfRule type="cellIs" dxfId="291" priority="107" stopIfTrue="1" operator="between">
      <formula>3</formula>
      <formula>4</formula>
    </cfRule>
    <cfRule type="cellIs" dxfId="290" priority="108" stopIfTrue="1" operator="between">
      <formula>2</formula>
      <formula>3</formula>
    </cfRule>
    <cfRule type="cellIs" dxfId="289" priority="109" stopIfTrue="1" operator="between">
      <formula>1</formula>
      <formula>2</formula>
    </cfRule>
    <cfRule type="cellIs" dxfId="288" priority="110" stopIfTrue="1" operator="between">
      <formula>0</formula>
      <formula>1</formula>
    </cfRule>
  </conditionalFormatting>
  <conditionalFormatting sqref="AM6:AM140">
    <cfRule type="cellIs" dxfId="287" priority="101" stopIfTrue="1" operator="between">
      <formula>4</formula>
      <formula>5</formula>
    </cfRule>
    <cfRule type="cellIs" dxfId="286" priority="102" stopIfTrue="1" operator="between">
      <formula>3</formula>
      <formula>4</formula>
    </cfRule>
    <cfRule type="cellIs" dxfId="285" priority="103" stopIfTrue="1" operator="between">
      <formula>2</formula>
      <formula>3</formula>
    </cfRule>
    <cfRule type="cellIs" dxfId="284" priority="104" stopIfTrue="1" operator="between">
      <formula>1</formula>
      <formula>2</formula>
    </cfRule>
    <cfRule type="cellIs" dxfId="283" priority="105" stopIfTrue="1" operator="between">
      <formula>0</formula>
      <formula>1</formula>
    </cfRule>
  </conditionalFormatting>
  <conditionalFormatting sqref="Z6:Z140">
    <cfRule type="cellIs" dxfId="282" priority="96" stopIfTrue="1" operator="between">
      <formula>4</formula>
      <formula>5</formula>
    </cfRule>
    <cfRule type="cellIs" dxfId="281" priority="97" stopIfTrue="1" operator="between">
      <formula>3</formula>
      <formula>4</formula>
    </cfRule>
    <cfRule type="cellIs" dxfId="280" priority="98" stopIfTrue="1" operator="between">
      <formula>2</formula>
      <formula>3</formula>
    </cfRule>
    <cfRule type="cellIs" dxfId="279" priority="99" stopIfTrue="1" operator="between">
      <formula>1</formula>
      <formula>2</formula>
    </cfRule>
    <cfRule type="cellIs" dxfId="278" priority="100" stopIfTrue="1" operator="between">
      <formula>0</formula>
      <formula>1</formula>
    </cfRule>
  </conditionalFormatting>
  <conditionalFormatting sqref="X6:X140">
    <cfRule type="cellIs" dxfId="277" priority="91" stopIfTrue="1" operator="between">
      <formula>4</formula>
      <formula>5</formula>
    </cfRule>
    <cfRule type="cellIs" dxfId="276" priority="92" stopIfTrue="1" operator="between">
      <formula>3</formula>
      <formula>4</formula>
    </cfRule>
    <cfRule type="cellIs" dxfId="275" priority="93" stopIfTrue="1" operator="between">
      <formula>2</formula>
      <formula>3</formula>
    </cfRule>
    <cfRule type="cellIs" dxfId="274" priority="94" stopIfTrue="1" operator="between">
      <formula>1</formula>
      <formula>2</formula>
    </cfRule>
    <cfRule type="cellIs" dxfId="273" priority="95" stopIfTrue="1" operator="between">
      <formula>0</formula>
      <formula>1</formula>
    </cfRule>
  </conditionalFormatting>
  <conditionalFormatting sqref="W6:W140">
    <cfRule type="cellIs" dxfId="272" priority="86" stopIfTrue="1" operator="between">
      <formula>4</formula>
      <formula>5</formula>
    </cfRule>
    <cfRule type="cellIs" dxfId="271" priority="87" stopIfTrue="1" operator="between">
      <formula>3</formula>
      <formula>4</formula>
    </cfRule>
    <cfRule type="cellIs" dxfId="270" priority="88" stopIfTrue="1" operator="between">
      <formula>2</formula>
      <formula>3</formula>
    </cfRule>
    <cfRule type="cellIs" dxfId="269" priority="89" stopIfTrue="1" operator="between">
      <formula>1</formula>
      <formula>2</formula>
    </cfRule>
    <cfRule type="cellIs" dxfId="268" priority="90" stopIfTrue="1" operator="between">
      <formula>0</formula>
      <formula>1</formula>
    </cfRule>
  </conditionalFormatting>
  <conditionalFormatting sqref="V6:V140">
    <cfRule type="cellIs" dxfId="267" priority="81" stopIfTrue="1" operator="between">
      <formula>4</formula>
      <formula>5</formula>
    </cfRule>
    <cfRule type="cellIs" dxfId="266" priority="82" stopIfTrue="1" operator="between">
      <formula>3</formula>
      <formula>4</formula>
    </cfRule>
    <cfRule type="cellIs" dxfId="265" priority="83" stopIfTrue="1" operator="between">
      <formula>2</formula>
      <formula>3</formula>
    </cfRule>
    <cfRule type="cellIs" dxfId="264" priority="84" stopIfTrue="1" operator="between">
      <formula>1</formula>
      <formula>2</formula>
    </cfRule>
    <cfRule type="cellIs" dxfId="263" priority="85" stopIfTrue="1" operator="between">
      <formula>0</formula>
      <formula>1</formula>
    </cfRule>
  </conditionalFormatting>
  <conditionalFormatting sqref="U6:U140">
    <cfRule type="cellIs" dxfId="262" priority="76" stopIfTrue="1" operator="between">
      <formula>4</formula>
      <formula>5</formula>
    </cfRule>
    <cfRule type="cellIs" dxfId="261" priority="77" stopIfTrue="1" operator="between">
      <formula>3</formula>
      <formula>4</formula>
    </cfRule>
    <cfRule type="cellIs" dxfId="260" priority="78" stopIfTrue="1" operator="between">
      <formula>2</formula>
      <formula>3</formula>
    </cfRule>
    <cfRule type="cellIs" dxfId="259" priority="79" stopIfTrue="1" operator="between">
      <formula>1</formula>
      <formula>2</formula>
    </cfRule>
    <cfRule type="cellIs" dxfId="258" priority="80" stopIfTrue="1" operator="between">
      <formula>0</formula>
      <formula>1</formula>
    </cfRule>
  </conditionalFormatting>
  <conditionalFormatting sqref="T6:T140">
    <cfRule type="cellIs" dxfId="257" priority="71" stopIfTrue="1" operator="between">
      <formula>4</formula>
      <formula>5</formula>
    </cfRule>
    <cfRule type="cellIs" dxfId="256" priority="72" stopIfTrue="1" operator="between">
      <formula>3</formula>
      <formula>4</formula>
    </cfRule>
    <cfRule type="cellIs" dxfId="255" priority="73" stopIfTrue="1" operator="between">
      <formula>2</formula>
      <formula>3</formula>
    </cfRule>
    <cfRule type="cellIs" dxfId="254" priority="74" stopIfTrue="1" operator="between">
      <formula>1</formula>
      <formula>2</formula>
    </cfRule>
    <cfRule type="cellIs" dxfId="253" priority="75" stopIfTrue="1" operator="between">
      <formula>0</formula>
      <formula>1</formula>
    </cfRule>
  </conditionalFormatting>
  <conditionalFormatting sqref="S6:S140">
    <cfRule type="cellIs" dxfId="252" priority="66" stopIfTrue="1" operator="between">
      <formula>4</formula>
      <formula>5</formula>
    </cfRule>
    <cfRule type="cellIs" dxfId="251" priority="67" stopIfTrue="1" operator="between">
      <formula>3</formula>
      <formula>4</formula>
    </cfRule>
    <cfRule type="cellIs" dxfId="250" priority="68" stopIfTrue="1" operator="between">
      <formula>2</formula>
      <formula>3</formula>
    </cfRule>
    <cfRule type="cellIs" dxfId="249" priority="69" stopIfTrue="1" operator="between">
      <formula>1</formula>
      <formula>2</formula>
    </cfRule>
    <cfRule type="cellIs" dxfId="248" priority="70" stopIfTrue="1" operator="between">
      <formula>0</formula>
      <formula>1</formula>
    </cfRule>
  </conditionalFormatting>
  <conditionalFormatting sqref="R6:R140">
    <cfRule type="cellIs" dxfId="247" priority="61" stopIfTrue="1" operator="between">
      <formula>4</formula>
      <formula>5</formula>
    </cfRule>
    <cfRule type="cellIs" dxfId="246" priority="62" stopIfTrue="1" operator="between">
      <formula>3</formula>
      <formula>4</formula>
    </cfRule>
    <cfRule type="cellIs" dxfId="245" priority="63" stopIfTrue="1" operator="between">
      <formula>2</formula>
      <formula>3</formula>
    </cfRule>
    <cfRule type="cellIs" dxfId="244" priority="64" stopIfTrue="1" operator="between">
      <formula>1</formula>
      <formula>2</formula>
    </cfRule>
    <cfRule type="cellIs" dxfId="243" priority="65" stopIfTrue="1" operator="between">
      <formula>0</formula>
      <formula>1</formula>
    </cfRule>
  </conditionalFormatting>
  <conditionalFormatting sqref="Q6:Q140">
    <cfRule type="cellIs" dxfId="242" priority="56" stopIfTrue="1" operator="between">
      <formula>4</formula>
      <formula>5</formula>
    </cfRule>
    <cfRule type="cellIs" dxfId="241" priority="57" stopIfTrue="1" operator="between">
      <formula>3</formula>
      <formula>4</formula>
    </cfRule>
    <cfRule type="cellIs" dxfId="240" priority="58" stopIfTrue="1" operator="between">
      <formula>2</formula>
      <formula>3</formula>
    </cfRule>
    <cfRule type="cellIs" dxfId="239" priority="59" stopIfTrue="1" operator="between">
      <formula>1</formula>
      <formula>2</formula>
    </cfRule>
    <cfRule type="cellIs" dxfId="238" priority="60" stopIfTrue="1" operator="between">
      <formula>0</formula>
      <formula>1</formula>
    </cfRule>
  </conditionalFormatting>
  <conditionalFormatting sqref="P6:P140">
    <cfRule type="cellIs" dxfId="237" priority="51" stopIfTrue="1" operator="between">
      <formula>4</formula>
      <formula>5</formula>
    </cfRule>
    <cfRule type="cellIs" dxfId="236" priority="52" stopIfTrue="1" operator="between">
      <formula>3</formula>
      <formula>4</formula>
    </cfRule>
    <cfRule type="cellIs" dxfId="235" priority="53" stopIfTrue="1" operator="between">
      <formula>2</formula>
      <formula>3</formula>
    </cfRule>
    <cfRule type="cellIs" dxfId="234" priority="54" stopIfTrue="1" operator="between">
      <formula>1</formula>
      <formula>2</formula>
    </cfRule>
    <cfRule type="cellIs" dxfId="233" priority="55" stopIfTrue="1" operator="between">
      <formula>0</formula>
      <formula>1</formula>
    </cfRule>
  </conditionalFormatting>
  <conditionalFormatting sqref="O6:O140">
    <cfRule type="cellIs" dxfId="232" priority="46" stopIfTrue="1" operator="between">
      <formula>4</formula>
      <formula>5</formula>
    </cfRule>
    <cfRule type="cellIs" dxfId="231" priority="47" stopIfTrue="1" operator="between">
      <formula>3</formula>
      <formula>4</formula>
    </cfRule>
    <cfRule type="cellIs" dxfId="230" priority="48" stopIfTrue="1" operator="between">
      <formula>2</formula>
      <formula>3</formula>
    </cfRule>
    <cfRule type="cellIs" dxfId="229" priority="49" stopIfTrue="1" operator="between">
      <formula>1</formula>
      <formula>2</formula>
    </cfRule>
    <cfRule type="cellIs" dxfId="228" priority="50" stopIfTrue="1" operator="between">
      <formula>0</formula>
      <formula>1</formula>
    </cfRule>
  </conditionalFormatting>
  <conditionalFormatting sqref="N6:N140">
    <cfRule type="cellIs" dxfId="227" priority="41" stopIfTrue="1" operator="between">
      <formula>4</formula>
      <formula>5</formula>
    </cfRule>
    <cfRule type="cellIs" dxfId="226" priority="42" stopIfTrue="1" operator="between">
      <formula>3</formula>
      <formula>4</formula>
    </cfRule>
    <cfRule type="cellIs" dxfId="225" priority="43" stopIfTrue="1" operator="between">
      <formula>2</formula>
      <formula>3</formula>
    </cfRule>
    <cfRule type="cellIs" dxfId="224" priority="44" stopIfTrue="1" operator="between">
      <formula>1</formula>
      <formula>2</formula>
    </cfRule>
    <cfRule type="cellIs" dxfId="223" priority="45" stopIfTrue="1" operator="between">
      <formula>0</formula>
      <formula>1</formula>
    </cfRule>
  </conditionalFormatting>
  <conditionalFormatting sqref="M6:M140">
    <cfRule type="cellIs" dxfId="222" priority="36" stopIfTrue="1" operator="between">
      <formula>4</formula>
      <formula>5</formula>
    </cfRule>
    <cfRule type="cellIs" dxfId="221" priority="37" stopIfTrue="1" operator="between">
      <formula>3</formula>
      <formula>4</formula>
    </cfRule>
    <cfRule type="cellIs" dxfId="220" priority="38" stopIfTrue="1" operator="between">
      <formula>2</formula>
      <formula>3</formula>
    </cfRule>
    <cfRule type="cellIs" dxfId="219" priority="39" stopIfTrue="1" operator="between">
      <formula>1</formula>
      <formula>2</formula>
    </cfRule>
    <cfRule type="cellIs" dxfId="218" priority="40" stopIfTrue="1" operator="between">
      <formula>0</formula>
      <formula>1</formula>
    </cfRule>
  </conditionalFormatting>
  <conditionalFormatting sqref="L6:L140">
    <cfRule type="cellIs" dxfId="217" priority="31" stopIfTrue="1" operator="between">
      <formula>4</formula>
      <formula>5</formula>
    </cfRule>
    <cfRule type="cellIs" dxfId="216" priority="32" stopIfTrue="1" operator="between">
      <formula>3</formula>
      <formula>4</formula>
    </cfRule>
    <cfRule type="cellIs" dxfId="215" priority="33" stopIfTrue="1" operator="between">
      <formula>2</formula>
      <formula>3</formula>
    </cfRule>
    <cfRule type="cellIs" dxfId="214" priority="34" stopIfTrue="1" operator="between">
      <formula>1</formula>
      <formula>2</formula>
    </cfRule>
    <cfRule type="cellIs" dxfId="213" priority="35" stopIfTrue="1" operator="between">
      <formula>0</formula>
      <formula>1</formula>
    </cfRule>
  </conditionalFormatting>
  <conditionalFormatting sqref="K6:K140">
    <cfRule type="cellIs" dxfId="212" priority="26" stopIfTrue="1" operator="between">
      <formula>4</formula>
      <formula>5</formula>
    </cfRule>
    <cfRule type="cellIs" dxfId="211" priority="27" stopIfTrue="1" operator="between">
      <formula>3</formula>
      <formula>4</formula>
    </cfRule>
    <cfRule type="cellIs" dxfId="210" priority="28" stopIfTrue="1" operator="between">
      <formula>2</formula>
      <formula>3</formula>
    </cfRule>
    <cfRule type="cellIs" dxfId="209" priority="29" stopIfTrue="1" operator="between">
      <formula>1</formula>
      <formula>2</formula>
    </cfRule>
    <cfRule type="cellIs" dxfId="208" priority="30" stopIfTrue="1" operator="between">
      <formula>0</formula>
      <formula>1</formula>
    </cfRule>
  </conditionalFormatting>
  <conditionalFormatting sqref="J6:J140">
    <cfRule type="cellIs" dxfId="207" priority="21" stopIfTrue="1" operator="between">
      <formula>4</formula>
      <formula>5</formula>
    </cfRule>
    <cfRule type="cellIs" dxfId="206" priority="22" stopIfTrue="1" operator="between">
      <formula>3</formula>
      <formula>4</formula>
    </cfRule>
    <cfRule type="cellIs" dxfId="205" priority="23" stopIfTrue="1" operator="between">
      <formula>2</formula>
      <formula>3</formula>
    </cfRule>
    <cfRule type="cellIs" dxfId="204" priority="24" stopIfTrue="1" operator="between">
      <formula>1</formula>
      <formula>2</formula>
    </cfRule>
    <cfRule type="cellIs" dxfId="203" priority="25" stopIfTrue="1" operator="between">
      <formula>0</formula>
      <formula>1</formula>
    </cfRule>
  </conditionalFormatting>
  <conditionalFormatting sqref="I6:I140">
    <cfRule type="cellIs" dxfId="202" priority="16" stopIfTrue="1" operator="between">
      <formula>4</formula>
      <formula>5</formula>
    </cfRule>
    <cfRule type="cellIs" dxfId="201" priority="17" stopIfTrue="1" operator="between">
      <formula>3</formula>
      <formula>4</formula>
    </cfRule>
    <cfRule type="cellIs" dxfId="200" priority="18" stopIfTrue="1" operator="between">
      <formula>2</formula>
      <formula>3</formula>
    </cfRule>
    <cfRule type="cellIs" dxfId="199" priority="19" stopIfTrue="1" operator="between">
      <formula>1</formula>
      <formula>2</formula>
    </cfRule>
    <cfRule type="cellIs" dxfId="198" priority="20" stopIfTrue="1" operator="between">
      <formula>0</formula>
      <formula>1</formula>
    </cfRule>
  </conditionalFormatting>
  <conditionalFormatting sqref="H6:H140">
    <cfRule type="cellIs" dxfId="197" priority="11" stopIfTrue="1" operator="between">
      <formula>4</formula>
      <formula>5</formula>
    </cfRule>
    <cfRule type="cellIs" dxfId="196" priority="12" stopIfTrue="1" operator="between">
      <formula>3</formula>
      <formula>4</formula>
    </cfRule>
    <cfRule type="cellIs" dxfId="195" priority="13" stopIfTrue="1" operator="between">
      <formula>2</formula>
      <formula>3</formula>
    </cfRule>
    <cfRule type="cellIs" dxfId="194" priority="14" stopIfTrue="1" operator="between">
      <formula>1</formula>
      <formula>2</formula>
    </cfRule>
    <cfRule type="cellIs" dxfId="193" priority="15" stopIfTrue="1" operator="between">
      <formula>0</formula>
      <formula>1</formula>
    </cfRule>
  </conditionalFormatting>
  <conditionalFormatting sqref="G6:G140">
    <cfRule type="cellIs" dxfId="192" priority="6" stopIfTrue="1" operator="between">
      <formula>4</formula>
      <formula>5</formula>
    </cfRule>
    <cfRule type="cellIs" dxfId="191" priority="7" stopIfTrue="1" operator="between">
      <formula>3</formula>
      <formula>4</formula>
    </cfRule>
    <cfRule type="cellIs" dxfId="190" priority="8" stopIfTrue="1" operator="between">
      <formula>2</formula>
      <formula>3</formula>
    </cfRule>
    <cfRule type="cellIs" dxfId="189" priority="9" stopIfTrue="1" operator="between">
      <formula>1</formula>
      <formula>2</formula>
    </cfRule>
    <cfRule type="cellIs" dxfId="188" priority="10" stopIfTrue="1" operator="between">
      <formula>0</formula>
      <formula>1</formula>
    </cfRule>
  </conditionalFormatting>
  <conditionalFormatting sqref="F6:F140">
    <cfRule type="cellIs" dxfId="187" priority="1" stopIfTrue="1" operator="between">
      <formula>4</formula>
      <formula>5</formula>
    </cfRule>
    <cfRule type="cellIs" dxfId="186" priority="2" stopIfTrue="1" operator="between">
      <formula>3</formula>
      <formula>4</formula>
    </cfRule>
    <cfRule type="cellIs" dxfId="185" priority="3" stopIfTrue="1" operator="between">
      <formula>2</formula>
      <formula>3</formula>
    </cfRule>
    <cfRule type="cellIs" dxfId="184" priority="4" stopIfTrue="1" operator="between">
      <formula>1</formula>
      <formula>2</formula>
    </cfRule>
    <cfRule type="cellIs" dxfId="183"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S194"/>
  <sheetViews>
    <sheetView workbookViewId="0">
      <selection activeCell="H4" sqref="H4"/>
    </sheetView>
  </sheetViews>
  <sheetFormatPr defaultColWidth="9.453125" defaultRowHeight="14.5" x14ac:dyDescent="0.35"/>
  <cols>
    <col min="1" max="1" width="36.453125" style="278" customWidth="1"/>
    <col min="2" max="2" width="28.453125" style="278" customWidth="1"/>
    <col min="3" max="3" width="9.54296875" style="278" bestFit="1" customWidth="1"/>
    <col min="4" max="4" width="9.453125" style="278"/>
    <col min="5" max="5" width="9.54296875" style="278" bestFit="1" customWidth="1"/>
    <col min="6" max="6" width="22.54296875" style="278" hidden="1" customWidth="1"/>
    <col min="7" max="7" width="12.54296875" style="278" bestFit="1" customWidth="1"/>
    <col min="8" max="9" width="9.453125" style="278"/>
    <col min="10" max="10" width="17.7265625" style="278" hidden="1" customWidth="1"/>
    <col min="11" max="11" width="11.54296875" style="278" bestFit="1" customWidth="1"/>
    <col min="12" max="12" width="9.453125" style="278"/>
    <col min="13" max="13" width="11.453125" style="281" bestFit="1" customWidth="1"/>
    <col min="14" max="14" width="16.7265625" style="278" customWidth="1"/>
    <col min="15" max="15" width="10.54296875" style="278" bestFit="1" customWidth="1"/>
    <col min="16" max="16" width="9.54296875" style="278" bestFit="1" customWidth="1"/>
    <col min="17" max="17" width="9.453125" style="278"/>
    <col min="18" max="18" width="19.453125" style="278" hidden="1" customWidth="1"/>
    <col min="19" max="19" width="11.54296875" style="278" bestFit="1" customWidth="1"/>
    <col min="20" max="20" width="9.54296875" style="278" bestFit="1" customWidth="1"/>
    <col min="21" max="21" width="11.453125" style="281" bestFit="1" customWidth="1"/>
    <col min="22" max="22" width="18.453125" style="278" hidden="1" customWidth="1"/>
    <col min="23" max="23" width="12.453125" style="278" bestFit="1" customWidth="1"/>
    <col min="24" max="24" width="9.453125" style="278"/>
    <col min="25" max="25" width="10" style="278" bestFit="1" customWidth="1"/>
    <col min="26" max="26" width="19.453125" style="278" hidden="1" customWidth="1"/>
    <col min="27" max="27" width="11.54296875" style="278" bestFit="1" customWidth="1"/>
    <col min="28" max="28" width="9.453125" style="278"/>
    <col min="29" max="29" width="11.453125" style="281" bestFit="1" customWidth="1"/>
    <col min="30" max="30" width="31.453125" style="278" hidden="1" customWidth="1"/>
    <col min="31" max="31" width="11.54296875" style="278" bestFit="1" customWidth="1"/>
    <col min="32" max="33" width="9.54296875" style="278" bestFit="1" customWidth="1"/>
    <col min="34" max="34" width="19.453125" style="278" hidden="1" customWidth="1"/>
    <col min="35" max="35" width="11.54296875" style="278" bestFit="1" customWidth="1"/>
    <col min="36" max="36" width="11.453125" style="278" customWidth="1"/>
    <col min="37" max="37" width="10.453125" style="281" customWidth="1"/>
    <col min="38" max="38" width="0.453125" style="278" customWidth="1"/>
    <col min="39" max="40" width="9.54296875" style="278" bestFit="1" customWidth="1"/>
    <col min="41" max="41" width="10" style="278" bestFit="1" customWidth="1"/>
    <col min="42" max="42" width="19.453125" style="278" hidden="1" customWidth="1"/>
    <col min="43" max="43" width="11.54296875" style="278" bestFit="1" customWidth="1"/>
    <col min="44" max="44" width="9.54296875" style="278" bestFit="1" customWidth="1"/>
    <col min="45" max="45" width="11.54296875" style="278" bestFit="1" customWidth="1"/>
    <col min="46" max="46" width="0.54296875" style="278" hidden="1" customWidth="1"/>
    <col min="47" max="49" width="0" style="278" hidden="1"/>
    <col min="50" max="50" width="19.453125" style="278" hidden="1" customWidth="1"/>
    <col min="51" max="51" width="11.453125" style="278" hidden="1" customWidth="1"/>
    <col min="52" max="52" width="0" style="278" hidden="1"/>
    <col min="53" max="53" width="11.54296875" style="50" hidden="1" customWidth="1"/>
    <col min="54" max="54" width="37.453125" style="278" hidden="1" customWidth="1"/>
    <col min="55" max="56" width="0" style="278" hidden="1"/>
    <col min="57" max="57" width="10" style="278" hidden="1" customWidth="1"/>
    <col min="58" max="58" width="19.453125" style="278" hidden="1" customWidth="1"/>
    <col min="59" max="60" width="11.453125" style="278" hidden="1" customWidth="1"/>
    <col min="61" max="61" width="11.54296875" style="211" hidden="1" customWidth="1"/>
    <col min="62" max="62" width="27.453125" style="278" bestFit="1" customWidth="1"/>
    <col min="63" max="64" width="9.54296875" style="278" bestFit="1" customWidth="1"/>
    <col min="65" max="65" width="10.453125" style="278" bestFit="1" customWidth="1"/>
    <col min="66" max="66" width="15.453125" style="278" hidden="1" customWidth="1"/>
    <col min="67" max="68" width="9.54296875" style="278" bestFit="1" customWidth="1"/>
    <col min="69" max="69" width="11.54296875" style="50" bestFit="1" customWidth="1"/>
    <col min="70" max="70" width="33.453125" style="278" hidden="1" customWidth="1"/>
    <col min="71" max="72" width="0" style="278" hidden="1"/>
    <col min="73" max="73" width="10" style="278" hidden="1" customWidth="1"/>
    <col min="74" max="74" width="15.453125" style="278" hidden="1" customWidth="1"/>
    <col min="75" max="76" width="0" style="278" hidden="1"/>
    <col min="77" max="77" width="11.54296875" style="278" hidden="1" customWidth="1"/>
    <col min="78" max="78" width="31.453125" style="278" hidden="1" customWidth="1"/>
    <col min="79" max="81" width="0" style="278" hidden="1"/>
    <col min="82" max="82" width="15.453125" style="278" hidden="1" customWidth="1"/>
    <col min="83" max="84" width="0" style="278" hidden="1"/>
    <col min="85" max="85" width="11.54296875" style="50" hidden="1" customWidth="1"/>
    <col min="86" max="92" width="0" style="278" hidden="1"/>
    <col min="93" max="93" width="9.453125" style="211" hidden="1" customWidth="1"/>
    <col min="94" max="100" width="0" style="278" hidden="1"/>
    <col min="101" max="101" width="11" style="211" hidden="1" customWidth="1"/>
    <col min="102" max="102" width="0" style="278" hidden="1"/>
    <col min="103" max="103" width="10.54296875" style="278" bestFit="1" customWidth="1"/>
    <col min="104" max="104" width="19.453125" style="278" customWidth="1"/>
    <col min="105" max="105" width="9.453125" style="278"/>
    <col min="106" max="106" width="15" style="278" hidden="1" customWidth="1"/>
    <col min="107" max="107" width="23.453125" style="278" customWidth="1"/>
    <col min="108" max="108" width="9.54296875" style="278" bestFit="1" customWidth="1"/>
    <col min="109" max="109" width="11.453125" style="50" bestFit="1" customWidth="1"/>
    <col min="110" max="110" width="14.54296875" style="278" hidden="1" customWidth="1"/>
    <col min="111" max="111" width="11.453125" style="278" bestFit="1" customWidth="1"/>
    <col min="112" max="112" width="9.54296875" style="278" bestFit="1" customWidth="1"/>
    <col min="113" max="113" width="9.453125" style="278"/>
    <col min="114" max="114" width="0" style="278" hidden="1"/>
    <col min="115" max="116" width="9.54296875" style="278" bestFit="1" customWidth="1"/>
    <col min="117" max="117" width="11.54296875" style="211" bestFit="1" customWidth="1"/>
    <col min="118" max="118" width="0.54296875" style="278" customWidth="1"/>
    <col min="119" max="119" width="13.54296875" style="278" bestFit="1" customWidth="1"/>
    <col min="120" max="120" width="9.54296875" style="278" bestFit="1" customWidth="1"/>
    <col min="121" max="121" width="9.453125" style="278"/>
    <col min="122" max="122" width="0" style="278" hidden="1"/>
    <col min="123" max="123" width="11.54296875" style="278" bestFit="1" customWidth="1"/>
    <col min="124" max="124" width="9.54296875" style="278" bestFit="1" customWidth="1"/>
    <col min="125" max="125" width="11.54296875" style="50" bestFit="1" customWidth="1"/>
    <col min="126" max="126" width="0" style="278" hidden="1"/>
    <col min="127" max="128" width="9.54296875" style="278" bestFit="1" customWidth="1"/>
    <col min="129" max="129" width="9.453125" style="278"/>
    <col min="130" max="130" width="0" style="278" hidden="1"/>
    <col min="131" max="132" width="9.54296875" style="278" bestFit="1" customWidth="1"/>
    <col min="133" max="133" width="11.54296875" style="211" bestFit="1" customWidth="1"/>
    <col min="134" max="134" width="43.453125" style="278" hidden="1" customWidth="1"/>
    <col min="135" max="135" width="11" style="278" customWidth="1"/>
    <col min="136" max="136" width="9.54296875" style="278" bestFit="1" customWidth="1"/>
    <col min="137" max="137" width="9.453125" style="278"/>
    <col min="138" max="138" width="0" style="278" hidden="1"/>
    <col min="139" max="140" width="9.453125" style="278" customWidth="1"/>
    <col min="141" max="141" width="11.54296875" style="50" bestFit="1" customWidth="1"/>
    <col min="142" max="142" width="0" style="278" hidden="1"/>
    <col min="143" max="144" width="23.54296875" style="278" customWidth="1"/>
    <col min="145" max="145" width="9.453125" style="278"/>
    <col min="146" max="146" width="0" style="278" hidden="1"/>
    <col min="147" max="148" width="9.54296875" style="278" bestFit="1" customWidth="1"/>
    <col min="149" max="149" width="11.54296875" style="211" customWidth="1"/>
    <col min="150" max="150" width="43.54296875" style="278" hidden="1" customWidth="1"/>
    <col min="151" max="153" width="9.54296875" style="278" bestFit="1" customWidth="1"/>
    <col min="154" max="154" width="0" style="278" hidden="1"/>
    <col min="155" max="156" width="9.54296875" style="278" bestFit="1" customWidth="1"/>
    <col min="157" max="157" width="11.54296875" style="50" bestFit="1" customWidth="1"/>
    <col min="158" max="158" width="0" style="278" hidden="1"/>
    <col min="159" max="161" width="9.54296875" style="278" bestFit="1" customWidth="1"/>
    <col min="162" max="162" width="0" style="278" hidden="1"/>
    <col min="163" max="164" width="9.54296875" style="278" bestFit="1" customWidth="1"/>
    <col min="165" max="165" width="11.54296875" style="50" bestFit="1" customWidth="1"/>
    <col min="166" max="166" width="0" style="278" hidden="1"/>
    <col min="167" max="167" width="9.54296875" style="278" bestFit="1" customWidth="1"/>
    <col min="168" max="172" width="0" style="278" hidden="1"/>
    <col min="173" max="173" width="11.54296875" style="50" hidden="1" customWidth="1"/>
    <col min="174" max="180" width="0" style="278" hidden="1"/>
    <col min="181" max="181" width="11.54296875" style="211" hidden="1" customWidth="1"/>
    <col min="182" max="182" width="0" style="278" hidden="1"/>
    <col min="183" max="183" width="9.54296875" style="278" bestFit="1" customWidth="1"/>
    <col min="184" max="185" width="9.453125" style="278"/>
    <col min="186" max="186" width="0" style="278" hidden="1"/>
    <col min="187" max="188" width="9.54296875" style="278" bestFit="1" customWidth="1"/>
    <col min="189" max="189" width="11.54296875" style="50" bestFit="1" customWidth="1"/>
    <col min="190" max="190" width="0" style="278" hidden="1"/>
    <col min="191" max="191" width="9.54296875" style="278" bestFit="1" customWidth="1"/>
    <col min="192" max="193" width="9.453125" style="278"/>
    <col min="194" max="194" width="0" style="278" hidden="1"/>
    <col min="195" max="196" width="9.54296875" style="278" bestFit="1" customWidth="1"/>
    <col min="197" max="197" width="11.54296875" style="211" bestFit="1" customWidth="1"/>
    <col min="198" max="198" width="0" style="278" hidden="1"/>
    <col min="199" max="199" width="9.54296875" style="278" bestFit="1" customWidth="1"/>
    <col min="200" max="200" width="9.453125" style="278"/>
    <col min="201" max="201" width="9.54296875" style="278" bestFit="1" customWidth="1"/>
    <col min="202" max="202" width="0" style="278" hidden="1"/>
    <col min="203" max="204" width="9.54296875" style="278" bestFit="1" customWidth="1"/>
    <col min="205" max="205" width="11.54296875" style="50" bestFit="1" customWidth="1"/>
    <col min="206" max="206" width="0" style="278" hidden="1"/>
    <col min="207" max="207" width="9.54296875" style="278" bestFit="1" customWidth="1"/>
    <col min="208" max="209" width="9.453125" style="278"/>
    <col min="210" max="210" width="0" style="278" hidden="1"/>
    <col min="211" max="212" width="9.54296875" style="278" bestFit="1" customWidth="1"/>
    <col min="213" max="213" width="11.54296875" style="211" bestFit="1" customWidth="1"/>
    <col min="214" max="214" width="0" style="278" hidden="1"/>
    <col min="215" max="215" width="9.54296875" style="278" bestFit="1" customWidth="1"/>
    <col min="216" max="217" width="9.453125" style="278"/>
    <col min="218" max="218" width="0" style="278" hidden="1"/>
    <col min="219" max="220" width="9.54296875" style="278" bestFit="1" customWidth="1"/>
    <col min="221" max="221" width="11.54296875" style="50" bestFit="1" customWidth="1"/>
    <col min="222" max="222" width="0" style="278" hidden="1"/>
    <col min="223" max="223" width="9.54296875" style="278" bestFit="1" customWidth="1"/>
    <col min="224" max="225" width="9.453125" style="278"/>
    <col min="226" max="226" width="0" style="278" hidden="1"/>
    <col min="227" max="228" width="9.54296875" style="278" bestFit="1" customWidth="1"/>
    <col min="229" max="229" width="11.54296875" style="211" bestFit="1" customWidth="1"/>
    <col min="230" max="230" width="0" style="278" hidden="1"/>
    <col min="231" max="231" width="9.54296875" style="278" bestFit="1" customWidth="1"/>
    <col min="232" max="233" width="9.453125" style="278"/>
    <col min="234" max="234" width="0" style="278" hidden="1"/>
    <col min="235" max="236" width="9.54296875" style="278" bestFit="1" customWidth="1"/>
    <col min="237" max="237" width="11.54296875" style="50" bestFit="1" customWidth="1"/>
    <col min="238" max="238" width="33" style="278" hidden="1" customWidth="1"/>
    <col min="239" max="239" width="9.54296875" style="278" bestFit="1" customWidth="1"/>
    <col min="240" max="241" width="9.453125" style="278"/>
    <col min="242" max="242" width="0" style="278" hidden="1"/>
    <col min="243" max="244" width="9.54296875" style="278" bestFit="1" customWidth="1"/>
    <col min="245" max="245" width="11.54296875" style="211" bestFit="1" customWidth="1"/>
    <col min="246" max="246" width="0" style="278" hidden="1"/>
    <col min="247" max="247" width="9.54296875" style="278" bestFit="1" customWidth="1"/>
    <col min="248" max="249" width="9.453125" style="278"/>
    <col min="250" max="250" width="0" style="278" hidden="1"/>
    <col min="251" max="252" width="9.54296875" style="278" bestFit="1" customWidth="1"/>
    <col min="253" max="253" width="11.54296875" style="50" bestFit="1" customWidth="1"/>
    <col min="254" max="16384" width="9.453125" style="278"/>
  </cols>
  <sheetData>
    <row r="1" spans="1:253" s="280" customFormat="1" ht="12.75" customHeight="1" x14ac:dyDescent="0.3">
      <c r="A1" s="161" t="s">
        <v>0</v>
      </c>
      <c r="B1" s="161" t="s">
        <v>7282</v>
      </c>
      <c r="C1" s="161" t="s">
        <v>1</v>
      </c>
      <c r="D1" s="161" t="s">
        <v>2</v>
      </c>
      <c r="E1" s="161" t="s">
        <v>7997</v>
      </c>
      <c r="F1" s="304" t="s">
        <v>738</v>
      </c>
      <c r="G1" s="304"/>
      <c r="H1" s="304"/>
      <c r="I1" s="304"/>
      <c r="J1" s="304"/>
      <c r="K1" s="304"/>
      <c r="L1" s="304"/>
      <c r="M1" s="304"/>
      <c r="N1" s="303" t="s">
        <v>80</v>
      </c>
      <c r="O1" s="303"/>
      <c r="P1" s="303"/>
      <c r="Q1" s="303"/>
      <c r="R1" s="303"/>
      <c r="S1" s="303"/>
      <c r="T1" s="303"/>
      <c r="U1" s="303"/>
      <c r="V1" s="304" t="s">
        <v>619</v>
      </c>
      <c r="W1" s="304"/>
      <c r="X1" s="304"/>
      <c r="Y1" s="304"/>
      <c r="Z1" s="304"/>
      <c r="AA1" s="304"/>
      <c r="AB1" s="304"/>
      <c r="AC1" s="304"/>
      <c r="AD1" s="303" t="s">
        <v>44</v>
      </c>
      <c r="AE1" s="303"/>
      <c r="AF1" s="303"/>
      <c r="AG1" s="303"/>
      <c r="AH1" s="303"/>
      <c r="AI1" s="303"/>
      <c r="AJ1" s="303"/>
      <c r="AK1" s="303"/>
      <c r="AL1" s="304" t="s">
        <v>800</v>
      </c>
      <c r="AM1" s="304"/>
      <c r="AN1" s="304"/>
      <c r="AO1" s="304"/>
      <c r="AP1" s="304"/>
      <c r="AQ1" s="304"/>
      <c r="AR1" s="304"/>
      <c r="AS1" s="304"/>
      <c r="AT1" s="306" t="s">
        <v>69</v>
      </c>
      <c r="AU1" s="306"/>
      <c r="AV1" s="306"/>
      <c r="AW1" s="306"/>
      <c r="AX1" s="306"/>
      <c r="AY1" s="306"/>
      <c r="AZ1" s="306"/>
      <c r="BA1" s="306"/>
      <c r="BB1" s="304" t="s">
        <v>67</v>
      </c>
      <c r="BC1" s="304"/>
      <c r="BD1" s="304"/>
      <c r="BE1" s="304"/>
      <c r="BF1" s="304"/>
      <c r="BG1" s="304"/>
      <c r="BH1" s="304"/>
      <c r="BI1" s="304"/>
      <c r="BJ1" s="303" t="s">
        <v>65</v>
      </c>
      <c r="BK1" s="303"/>
      <c r="BL1" s="303"/>
      <c r="BM1" s="303"/>
      <c r="BN1" s="303"/>
      <c r="BO1" s="303"/>
      <c r="BP1" s="303"/>
      <c r="BQ1" s="303"/>
      <c r="BR1" s="304" t="s">
        <v>13</v>
      </c>
      <c r="BS1" s="304"/>
      <c r="BT1" s="304"/>
      <c r="BU1" s="304"/>
      <c r="BV1" s="304"/>
      <c r="BW1" s="304"/>
      <c r="BX1" s="304"/>
      <c r="BY1" s="304"/>
      <c r="BZ1" s="306" t="s">
        <v>19</v>
      </c>
      <c r="CA1" s="306"/>
      <c r="CB1" s="306"/>
      <c r="CC1" s="306"/>
      <c r="CD1" s="306"/>
      <c r="CE1" s="306"/>
      <c r="CF1" s="306"/>
      <c r="CG1" s="306"/>
      <c r="CH1" s="307" t="s">
        <v>7283</v>
      </c>
      <c r="CI1" s="307"/>
      <c r="CJ1" s="307"/>
      <c r="CK1" s="307"/>
      <c r="CL1" s="307"/>
      <c r="CM1" s="307"/>
      <c r="CN1" s="307"/>
      <c r="CO1" s="307"/>
      <c r="CP1" s="304" t="s">
        <v>25</v>
      </c>
      <c r="CQ1" s="304"/>
      <c r="CR1" s="304"/>
      <c r="CS1" s="304"/>
      <c r="CT1" s="304"/>
      <c r="CU1" s="304"/>
      <c r="CV1" s="304"/>
      <c r="CW1" s="304"/>
      <c r="CX1" s="305" t="s">
        <v>821</v>
      </c>
      <c r="CY1" s="305"/>
      <c r="CZ1" s="305"/>
      <c r="DA1" s="305"/>
      <c r="DB1" s="305"/>
      <c r="DC1" s="305"/>
      <c r="DD1" s="305"/>
      <c r="DE1" s="305"/>
      <c r="DF1" s="300" t="s">
        <v>815</v>
      </c>
      <c r="DG1" s="300"/>
      <c r="DH1" s="300"/>
      <c r="DI1" s="300"/>
      <c r="DJ1" s="300"/>
      <c r="DK1" s="300"/>
      <c r="DL1" s="300"/>
      <c r="DM1" s="300"/>
      <c r="DN1" s="305" t="s">
        <v>824</v>
      </c>
      <c r="DO1" s="305"/>
      <c r="DP1" s="305"/>
      <c r="DQ1" s="305"/>
      <c r="DR1" s="305"/>
      <c r="DS1" s="305"/>
      <c r="DT1" s="305"/>
      <c r="DU1" s="305"/>
      <c r="DV1" s="300" t="s">
        <v>817</v>
      </c>
      <c r="DW1" s="300"/>
      <c r="DX1" s="300"/>
      <c r="DY1" s="300"/>
      <c r="DZ1" s="300"/>
      <c r="EA1" s="300"/>
      <c r="EB1" s="300"/>
      <c r="EC1" s="300"/>
      <c r="ED1" s="162"/>
      <c r="EE1" s="298" t="s">
        <v>51</v>
      </c>
      <c r="EF1" s="298"/>
      <c r="EG1" s="298"/>
      <c r="EH1" s="298"/>
      <c r="EI1" s="298"/>
      <c r="EJ1" s="298"/>
      <c r="EK1" s="299"/>
      <c r="EL1" s="163"/>
      <c r="EM1" s="300" t="s">
        <v>41</v>
      </c>
      <c r="EN1" s="300"/>
      <c r="EO1" s="300"/>
      <c r="EP1" s="300"/>
      <c r="EQ1" s="300"/>
      <c r="ER1" s="300"/>
      <c r="ES1" s="300"/>
      <c r="ET1" s="301" t="s">
        <v>63</v>
      </c>
      <c r="EU1" s="301"/>
      <c r="EV1" s="301"/>
      <c r="EW1" s="301"/>
      <c r="EX1" s="301"/>
      <c r="EY1" s="301"/>
      <c r="EZ1" s="301"/>
      <c r="FA1" s="301"/>
      <c r="FB1" s="302" t="s">
        <v>21</v>
      </c>
      <c r="FC1" s="302"/>
      <c r="FD1" s="302"/>
      <c r="FE1" s="302"/>
      <c r="FF1" s="302"/>
      <c r="FG1" s="302"/>
      <c r="FH1" s="302"/>
      <c r="FI1" s="302"/>
      <c r="FJ1" s="301" t="s">
        <v>27</v>
      </c>
      <c r="FK1" s="301"/>
      <c r="FL1" s="301"/>
      <c r="FM1" s="301"/>
      <c r="FN1" s="301"/>
      <c r="FO1" s="301"/>
      <c r="FP1" s="301"/>
      <c r="FQ1" s="301"/>
      <c r="FR1" s="302" t="s">
        <v>29</v>
      </c>
      <c r="FS1" s="302"/>
      <c r="FT1" s="302"/>
      <c r="FU1" s="302"/>
      <c r="FV1" s="302"/>
      <c r="FW1" s="302"/>
      <c r="FX1" s="302"/>
      <c r="FY1" s="302"/>
      <c r="FZ1" s="301" t="s">
        <v>514</v>
      </c>
      <c r="GA1" s="301"/>
      <c r="GB1" s="301"/>
      <c r="GC1" s="301"/>
      <c r="GD1" s="301"/>
      <c r="GE1" s="301"/>
      <c r="GF1" s="301"/>
      <c r="GG1" s="301"/>
      <c r="GH1" s="302" t="s">
        <v>529</v>
      </c>
      <c r="GI1" s="302"/>
      <c r="GJ1" s="302"/>
      <c r="GK1" s="302"/>
      <c r="GL1" s="302"/>
      <c r="GM1" s="302"/>
      <c r="GN1" s="302"/>
      <c r="GO1" s="302"/>
      <c r="GP1" s="301" t="s">
        <v>517</v>
      </c>
      <c r="GQ1" s="301"/>
      <c r="GR1" s="301"/>
      <c r="GS1" s="301"/>
      <c r="GT1" s="301"/>
      <c r="GU1" s="301"/>
      <c r="GV1" s="301"/>
      <c r="GW1" s="301"/>
      <c r="GX1" s="302" t="s">
        <v>531</v>
      </c>
      <c r="GY1" s="302"/>
      <c r="GZ1" s="302"/>
      <c r="HA1" s="302"/>
      <c r="HB1" s="302"/>
      <c r="HC1" s="302"/>
      <c r="HD1" s="302"/>
      <c r="HE1" s="302"/>
      <c r="HF1" s="301" t="s">
        <v>510</v>
      </c>
      <c r="HG1" s="301"/>
      <c r="HH1" s="301"/>
      <c r="HI1" s="301"/>
      <c r="HJ1" s="301"/>
      <c r="HK1" s="301"/>
      <c r="HL1" s="301"/>
      <c r="HM1" s="301"/>
      <c r="HN1" s="302" t="s">
        <v>527</v>
      </c>
      <c r="HO1" s="302"/>
      <c r="HP1" s="302"/>
      <c r="HQ1" s="302"/>
      <c r="HR1" s="302"/>
      <c r="HS1" s="302"/>
      <c r="HT1" s="302"/>
      <c r="HU1" s="302"/>
      <c r="HV1" s="301" t="s">
        <v>519</v>
      </c>
      <c r="HW1" s="301"/>
      <c r="HX1" s="301"/>
      <c r="HY1" s="301"/>
      <c r="HZ1" s="301"/>
      <c r="IA1" s="301"/>
      <c r="IB1" s="301"/>
      <c r="IC1" s="301"/>
      <c r="ID1" s="302" t="s">
        <v>525</v>
      </c>
      <c r="IE1" s="302"/>
      <c r="IF1" s="302"/>
      <c r="IG1" s="302"/>
      <c r="IH1" s="302"/>
      <c r="II1" s="302"/>
      <c r="IJ1" s="302"/>
      <c r="IK1" s="302"/>
      <c r="IL1" s="301" t="s">
        <v>523</v>
      </c>
      <c r="IM1" s="301"/>
      <c r="IN1" s="301"/>
      <c r="IO1" s="301"/>
      <c r="IP1" s="301"/>
      <c r="IQ1" s="301"/>
      <c r="IR1" s="301"/>
      <c r="IS1" s="301"/>
    </row>
    <row r="2" spans="1:253" s="280" customFormat="1" ht="12.75" customHeight="1" x14ac:dyDescent="0.3">
      <c r="A2" s="164">
        <v>0</v>
      </c>
      <c r="B2" s="164"/>
      <c r="C2" s="164">
        <v>0</v>
      </c>
      <c r="D2" s="164"/>
      <c r="E2" s="164">
        <v>0</v>
      </c>
      <c r="F2" s="285" t="s">
        <v>7284</v>
      </c>
      <c r="G2" s="285" t="s">
        <v>4</v>
      </c>
      <c r="H2" s="285" t="s">
        <v>7285</v>
      </c>
      <c r="I2" s="285" t="s">
        <v>5</v>
      </c>
      <c r="J2" s="285" t="s">
        <v>6</v>
      </c>
      <c r="K2" s="285" t="s">
        <v>8</v>
      </c>
      <c r="L2" s="285" t="s">
        <v>7</v>
      </c>
      <c r="M2" s="165" t="s">
        <v>7286</v>
      </c>
      <c r="N2" s="166" t="s">
        <v>7287</v>
      </c>
      <c r="O2" s="166" t="s">
        <v>4</v>
      </c>
      <c r="P2" s="166" t="s">
        <v>7285</v>
      </c>
      <c r="Q2" s="166" t="s">
        <v>5</v>
      </c>
      <c r="R2" s="166" t="s">
        <v>6</v>
      </c>
      <c r="S2" s="166" t="s">
        <v>8</v>
      </c>
      <c r="T2" s="166" t="s">
        <v>7</v>
      </c>
      <c r="U2" s="167" t="s">
        <v>7286</v>
      </c>
      <c r="V2" s="285" t="s">
        <v>7288</v>
      </c>
      <c r="W2" s="285" t="s">
        <v>4</v>
      </c>
      <c r="X2" s="285" t="s">
        <v>7285</v>
      </c>
      <c r="Y2" s="285" t="s">
        <v>5</v>
      </c>
      <c r="Z2" s="285" t="s">
        <v>6</v>
      </c>
      <c r="AA2" s="285" t="s">
        <v>8</v>
      </c>
      <c r="AB2" s="285" t="s">
        <v>7</v>
      </c>
      <c r="AC2" s="165" t="s">
        <v>7286</v>
      </c>
      <c r="AD2" s="166" t="s">
        <v>7289</v>
      </c>
      <c r="AE2" s="166" t="s">
        <v>4</v>
      </c>
      <c r="AF2" s="166" t="s">
        <v>7285</v>
      </c>
      <c r="AG2" s="166" t="s">
        <v>5</v>
      </c>
      <c r="AH2" s="166" t="s">
        <v>6</v>
      </c>
      <c r="AI2" s="166" t="s">
        <v>8</v>
      </c>
      <c r="AJ2" s="166" t="s">
        <v>7</v>
      </c>
      <c r="AK2" s="167" t="s">
        <v>7286</v>
      </c>
      <c r="AL2" s="285" t="s">
        <v>7290</v>
      </c>
      <c r="AM2" s="285" t="s">
        <v>4</v>
      </c>
      <c r="AN2" s="285" t="s">
        <v>7285</v>
      </c>
      <c r="AO2" s="285" t="s">
        <v>5</v>
      </c>
      <c r="AP2" s="285" t="s">
        <v>6</v>
      </c>
      <c r="AQ2" s="285" t="s">
        <v>8</v>
      </c>
      <c r="AR2" s="285" t="s">
        <v>7</v>
      </c>
      <c r="AS2" s="285" t="s">
        <v>7286</v>
      </c>
      <c r="AT2" s="168" t="s">
        <v>7291</v>
      </c>
      <c r="AU2" s="168" t="s">
        <v>4</v>
      </c>
      <c r="AV2" s="168" t="s">
        <v>7285</v>
      </c>
      <c r="AW2" s="168" t="s">
        <v>5</v>
      </c>
      <c r="AX2" s="168" t="s">
        <v>6</v>
      </c>
      <c r="AY2" s="168" t="s">
        <v>8</v>
      </c>
      <c r="AZ2" s="168" t="s">
        <v>7</v>
      </c>
      <c r="BA2" s="169" t="s">
        <v>7286</v>
      </c>
      <c r="BB2" s="285" t="s">
        <v>7292</v>
      </c>
      <c r="BC2" s="285" t="s">
        <v>4</v>
      </c>
      <c r="BD2" s="285" t="s">
        <v>7285</v>
      </c>
      <c r="BE2" s="285" t="s">
        <v>5</v>
      </c>
      <c r="BF2" s="285" t="s">
        <v>6</v>
      </c>
      <c r="BG2" s="285" t="s">
        <v>8</v>
      </c>
      <c r="BH2" s="285" t="s">
        <v>7</v>
      </c>
      <c r="BI2" s="285" t="s">
        <v>7286</v>
      </c>
      <c r="BJ2" s="166" t="s">
        <v>7293</v>
      </c>
      <c r="BK2" s="166" t="s">
        <v>4</v>
      </c>
      <c r="BL2" s="166" t="s">
        <v>7285</v>
      </c>
      <c r="BM2" s="166" t="s">
        <v>5</v>
      </c>
      <c r="BN2" s="166" t="s">
        <v>6</v>
      </c>
      <c r="BO2" s="166" t="s">
        <v>8</v>
      </c>
      <c r="BP2" s="166" t="s">
        <v>7</v>
      </c>
      <c r="BQ2" s="167" t="s">
        <v>7286</v>
      </c>
      <c r="BR2" s="285" t="s">
        <v>7294</v>
      </c>
      <c r="BS2" s="285" t="s">
        <v>4</v>
      </c>
      <c r="BT2" s="285" t="s">
        <v>7285</v>
      </c>
      <c r="BU2" s="285" t="s">
        <v>5</v>
      </c>
      <c r="BV2" s="285" t="s">
        <v>6</v>
      </c>
      <c r="BW2" s="285" t="s">
        <v>8</v>
      </c>
      <c r="BX2" s="285" t="s">
        <v>7</v>
      </c>
      <c r="BY2" s="285" t="s">
        <v>7286</v>
      </c>
      <c r="BZ2" s="168" t="s">
        <v>7295</v>
      </c>
      <c r="CA2" s="168" t="s">
        <v>4</v>
      </c>
      <c r="CB2" s="168" t="s">
        <v>7285</v>
      </c>
      <c r="CC2" s="168" t="s">
        <v>5</v>
      </c>
      <c r="CD2" s="168" t="s">
        <v>6</v>
      </c>
      <c r="CE2" s="168" t="s">
        <v>8</v>
      </c>
      <c r="CF2" s="168" t="s">
        <v>7</v>
      </c>
      <c r="CG2" s="169" t="s">
        <v>7286</v>
      </c>
      <c r="CH2" s="287" t="s">
        <v>7296</v>
      </c>
      <c r="CI2" s="287" t="s">
        <v>4</v>
      </c>
      <c r="CJ2" s="287" t="s">
        <v>7285</v>
      </c>
      <c r="CK2" s="287" t="s">
        <v>5</v>
      </c>
      <c r="CL2" s="287" t="s">
        <v>6</v>
      </c>
      <c r="CM2" s="287" t="s">
        <v>8</v>
      </c>
      <c r="CN2" s="287" t="s">
        <v>7</v>
      </c>
      <c r="CO2" s="287" t="s">
        <v>7286</v>
      </c>
      <c r="CP2" s="285" t="s">
        <v>7297</v>
      </c>
      <c r="CQ2" s="285" t="s">
        <v>4</v>
      </c>
      <c r="CR2" s="285" t="s">
        <v>7285</v>
      </c>
      <c r="CS2" s="285" t="s">
        <v>5</v>
      </c>
      <c r="CT2" s="285" t="s">
        <v>6</v>
      </c>
      <c r="CU2" s="285" t="s">
        <v>8</v>
      </c>
      <c r="CV2" s="285" t="s">
        <v>7</v>
      </c>
      <c r="CW2" s="285" t="s">
        <v>7286</v>
      </c>
      <c r="CX2" s="286" t="s">
        <v>7298</v>
      </c>
      <c r="CY2" s="286" t="s">
        <v>4</v>
      </c>
      <c r="CZ2" s="286" t="s">
        <v>7285</v>
      </c>
      <c r="DA2" s="286" t="s">
        <v>5</v>
      </c>
      <c r="DB2" s="286" t="s">
        <v>6</v>
      </c>
      <c r="DC2" s="286" t="s">
        <v>8</v>
      </c>
      <c r="DD2" s="286" t="s">
        <v>7</v>
      </c>
      <c r="DE2" s="279" t="s">
        <v>7286</v>
      </c>
      <c r="DF2" s="282" t="s">
        <v>7299</v>
      </c>
      <c r="DG2" s="282" t="s">
        <v>4</v>
      </c>
      <c r="DH2" s="282" t="s">
        <v>7285</v>
      </c>
      <c r="DI2" s="282" t="s">
        <v>5</v>
      </c>
      <c r="DJ2" s="282" t="s">
        <v>6</v>
      </c>
      <c r="DK2" s="282" t="s">
        <v>8</v>
      </c>
      <c r="DL2" s="282" t="s">
        <v>7</v>
      </c>
      <c r="DM2" s="282" t="s">
        <v>7286</v>
      </c>
      <c r="DN2" s="286" t="s">
        <v>7300</v>
      </c>
      <c r="DO2" s="286" t="s">
        <v>4</v>
      </c>
      <c r="DP2" s="286" t="s">
        <v>7285</v>
      </c>
      <c r="DQ2" s="286" t="s">
        <v>5</v>
      </c>
      <c r="DR2" s="286" t="s">
        <v>6</v>
      </c>
      <c r="DS2" s="286" t="s">
        <v>8</v>
      </c>
      <c r="DT2" s="286" t="s">
        <v>7</v>
      </c>
      <c r="DU2" s="279" t="s">
        <v>7286</v>
      </c>
      <c r="DV2" s="282" t="s">
        <v>7301</v>
      </c>
      <c r="DW2" s="282" t="s">
        <v>4</v>
      </c>
      <c r="DX2" s="282" t="s">
        <v>7285</v>
      </c>
      <c r="DY2" s="282" t="s">
        <v>5</v>
      </c>
      <c r="DZ2" s="282" t="s">
        <v>6</v>
      </c>
      <c r="EA2" s="282" t="s">
        <v>8</v>
      </c>
      <c r="EB2" s="282" t="s">
        <v>7</v>
      </c>
      <c r="EC2" s="282" t="s">
        <v>7286</v>
      </c>
      <c r="ED2" s="170" t="s">
        <v>7302</v>
      </c>
      <c r="EE2" s="286" t="s">
        <v>4</v>
      </c>
      <c r="EF2" s="286" t="s">
        <v>7285</v>
      </c>
      <c r="EG2" s="286" t="s">
        <v>5</v>
      </c>
      <c r="EH2" s="286" t="s">
        <v>6</v>
      </c>
      <c r="EI2" s="286" t="s">
        <v>8</v>
      </c>
      <c r="EJ2" s="286" t="s">
        <v>7</v>
      </c>
      <c r="EK2" s="279" t="s">
        <v>7286</v>
      </c>
      <c r="EL2" s="163" t="s">
        <v>7303</v>
      </c>
      <c r="EM2" s="282" t="s">
        <v>4</v>
      </c>
      <c r="EN2" s="282" t="s">
        <v>7285</v>
      </c>
      <c r="EO2" s="282" t="s">
        <v>5</v>
      </c>
      <c r="EP2" s="282" t="s">
        <v>6</v>
      </c>
      <c r="EQ2" s="282" t="s">
        <v>8</v>
      </c>
      <c r="ER2" s="282" t="s">
        <v>7</v>
      </c>
      <c r="ES2" s="282" t="s">
        <v>7286</v>
      </c>
      <c r="ET2" s="283" t="s">
        <v>7304</v>
      </c>
      <c r="EU2" s="283" t="s">
        <v>4</v>
      </c>
      <c r="EV2" s="283" t="s">
        <v>7285</v>
      </c>
      <c r="EW2" s="283" t="s">
        <v>5</v>
      </c>
      <c r="EX2" s="283" t="s">
        <v>6</v>
      </c>
      <c r="EY2" s="283" t="s">
        <v>8</v>
      </c>
      <c r="EZ2" s="283" t="s">
        <v>7</v>
      </c>
      <c r="FA2" s="171" t="s">
        <v>7286</v>
      </c>
      <c r="FB2" s="284" t="s">
        <v>7305</v>
      </c>
      <c r="FC2" s="284" t="s">
        <v>4</v>
      </c>
      <c r="FD2" s="284" t="s">
        <v>7285</v>
      </c>
      <c r="FE2" s="284" t="s">
        <v>5</v>
      </c>
      <c r="FF2" s="284" t="s">
        <v>6</v>
      </c>
      <c r="FG2" s="284" t="s">
        <v>8</v>
      </c>
      <c r="FH2" s="284" t="s">
        <v>7</v>
      </c>
      <c r="FI2" s="172" t="s">
        <v>7286</v>
      </c>
      <c r="FJ2" s="283" t="s">
        <v>7306</v>
      </c>
      <c r="FK2" s="283" t="s">
        <v>4</v>
      </c>
      <c r="FL2" s="283" t="s">
        <v>7285</v>
      </c>
      <c r="FM2" s="283" t="s">
        <v>5</v>
      </c>
      <c r="FN2" s="283" t="s">
        <v>6</v>
      </c>
      <c r="FO2" s="283" t="s">
        <v>8</v>
      </c>
      <c r="FP2" s="283" t="s">
        <v>7</v>
      </c>
      <c r="FQ2" s="173" t="s">
        <v>7286</v>
      </c>
      <c r="FR2" s="284" t="s">
        <v>7307</v>
      </c>
      <c r="FS2" s="284" t="s">
        <v>4</v>
      </c>
      <c r="FT2" s="284" t="s">
        <v>7285</v>
      </c>
      <c r="FU2" s="284" t="s">
        <v>5</v>
      </c>
      <c r="FV2" s="284" t="s">
        <v>6</v>
      </c>
      <c r="FW2" s="284" t="s">
        <v>8</v>
      </c>
      <c r="FX2" s="284" t="s">
        <v>7</v>
      </c>
      <c r="FY2" s="284" t="s">
        <v>7286</v>
      </c>
      <c r="FZ2" s="283" t="s">
        <v>7308</v>
      </c>
      <c r="GA2" s="283" t="s">
        <v>4</v>
      </c>
      <c r="GB2" s="283" t="s">
        <v>7285</v>
      </c>
      <c r="GC2" s="283" t="s">
        <v>5</v>
      </c>
      <c r="GD2" s="283" t="s">
        <v>6</v>
      </c>
      <c r="GE2" s="283" t="s">
        <v>8</v>
      </c>
      <c r="GF2" s="283" t="s">
        <v>7</v>
      </c>
      <c r="GG2" s="171" t="s">
        <v>7286</v>
      </c>
      <c r="GH2" s="284" t="s">
        <v>7309</v>
      </c>
      <c r="GI2" s="284" t="s">
        <v>4</v>
      </c>
      <c r="GJ2" s="284" t="s">
        <v>7285</v>
      </c>
      <c r="GK2" s="284" t="s">
        <v>5</v>
      </c>
      <c r="GL2" s="284" t="s">
        <v>6</v>
      </c>
      <c r="GM2" s="284" t="s">
        <v>8</v>
      </c>
      <c r="GN2" s="284" t="s">
        <v>7</v>
      </c>
      <c r="GO2" s="284" t="s">
        <v>7286</v>
      </c>
      <c r="GP2" s="283" t="s">
        <v>7310</v>
      </c>
      <c r="GQ2" s="283" t="s">
        <v>4</v>
      </c>
      <c r="GR2" s="283" t="s">
        <v>7285</v>
      </c>
      <c r="GS2" s="283" t="s">
        <v>5</v>
      </c>
      <c r="GT2" s="283" t="s">
        <v>6</v>
      </c>
      <c r="GU2" s="283" t="s">
        <v>8</v>
      </c>
      <c r="GV2" s="283" t="s">
        <v>7</v>
      </c>
      <c r="GW2" s="171" t="s">
        <v>7286</v>
      </c>
      <c r="GX2" s="284" t="s">
        <v>7311</v>
      </c>
      <c r="GY2" s="284" t="s">
        <v>4</v>
      </c>
      <c r="GZ2" s="284" t="s">
        <v>7285</v>
      </c>
      <c r="HA2" s="284" t="s">
        <v>5</v>
      </c>
      <c r="HB2" s="284" t="s">
        <v>6</v>
      </c>
      <c r="HC2" s="284" t="s">
        <v>8</v>
      </c>
      <c r="HD2" s="284" t="s">
        <v>7</v>
      </c>
      <c r="HE2" s="284" t="s">
        <v>7286</v>
      </c>
      <c r="HF2" s="283" t="s">
        <v>7312</v>
      </c>
      <c r="HG2" s="283" t="s">
        <v>4</v>
      </c>
      <c r="HH2" s="283" t="s">
        <v>7285</v>
      </c>
      <c r="HI2" s="283" t="s">
        <v>5</v>
      </c>
      <c r="HJ2" s="283" t="s">
        <v>6</v>
      </c>
      <c r="HK2" s="283" t="s">
        <v>8</v>
      </c>
      <c r="HL2" s="283" t="s">
        <v>7</v>
      </c>
      <c r="HM2" s="171" t="s">
        <v>7286</v>
      </c>
      <c r="HN2" s="284" t="s">
        <v>7313</v>
      </c>
      <c r="HO2" s="284" t="s">
        <v>4</v>
      </c>
      <c r="HP2" s="284" t="s">
        <v>7285</v>
      </c>
      <c r="HQ2" s="284" t="s">
        <v>5</v>
      </c>
      <c r="HR2" s="284" t="s">
        <v>6</v>
      </c>
      <c r="HS2" s="284" t="s">
        <v>8</v>
      </c>
      <c r="HT2" s="284" t="s">
        <v>7</v>
      </c>
      <c r="HU2" s="284" t="s">
        <v>7286</v>
      </c>
      <c r="HV2" s="283" t="s">
        <v>7314</v>
      </c>
      <c r="HW2" s="283" t="s">
        <v>4</v>
      </c>
      <c r="HX2" s="283" t="s">
        <v>7285</v>
      </c>
      <c r="HY2" s="283" t="s">
        <v>5</v>
      </c>
      <c r="HZ2" s="283" t="s">
        <v>6</v>
      </c>
      <c r="IA2" s="283" t="s">
        <v>8</v>
      </c>
      <c r="IB2" s="283" t="s">
        <v>7</v>
      </c>
      <c r="IC2" s="171" t="s">
        <v>7286</v>
      </c>
      <c r="ID2" s="284" t="s">
        <v>7315</v>
      </c>
      <c r="IE2" s="284" t="s">
        <v>4</v>
      </c>
      <c r="IF2" s="284" t="s">
        <v>7285</v>
      </c>
      <c r="IG2" s="284" t="s">
        <v>5</v>
      </c>
      <c r="IH2" s="284" t="s">
        <v>6</v>
      </c>
      <c r="II2" s="284" t="s">
        <v>8</v>
      </c>
      <c r="IJ2" s="284" t="s">
        <v>7</v>
      </c>
      <c r="IK2" s="284" t="s">
        <v>7286</v>
      </c>
      <c r="IL2" s="283" t="s">
        <v>7316</v>
      </c>
      <c r="IM2" s="283" t="s">
        <v>4</v>
      </c>
      <c r="IN2" s="283" t="s">
        <v>7285</v>
      </c>
      <c r="IO2" s="283" t="s">
        <v>5</v>
      </c>
      <c r="IP2" s="283" t="s">
        <v>6</v>
      </c>
      <c r="IQ2" s="283" t="s">
        <v>7317</v>
      </c>
      <c r="IR2" s="283" t="s">
        <v>7</v>
      </c>
      <c r="IS2" s="171" t="s">
        <v>7286</v>
      </c>
    </row>
    <row r="3" spans="1:253" s="280" customFormat="1" ht="12.75" customHeight="1" x14ac:dyDescent="0.25">
      <c r="A3" s="280" t="s">
        <v>121</v>
      </c>
      <c r="B3" s="280" t="s">
        <v>8005</v>
      </c>
      <c r="C3" s="280" t="s">
        <v>122</v>
      </c>
      <c r="D3" s="280" t="s">
        <v>123</v>
      </c>
      <c r="E3" s="280" t="s">
        <v>7366</v>
      </c>
      <c r="F3" s="280" t="s">
        <v>4407</v>
      </c>
      <c r="G3" s="174">
        <v>38042000</v>
      </c>
      <c r="H3" s="175" t="s">
        <v>4404</v>
      </c>
      <c r="I3" s="175" t="s">
        <v>22</v>
      </c>
      <c r="J3" s="175">
        <v>2</v>
      </c>
      <c r="K3" s="175" t="s">
        <v>4406</v>
      </c>
      <c r="L3" s="175" t="s">
        <v>4405</v>
      </c>
      <c r="M3" s="176" t="s">
        <v>4408</v>
      </c>
      <c r="N3" s="182" t="s">
        <v>134</v>
      </c>
      <c r="O3" s="177">
        <v>652867</v>
      </c>
      <c r="P3" s="177" t="s">
        <v>131</v>
      </c>
      <c r="Q3" s="177" t="s">
        <v>42</v>
      </c>
      <c r="R3" s="177">
        <v>1</v>
      </c>
      <c r="S3" s="177" t="s">
        <v>133</v>
      </c>
      <c r="T3" s="177" t="s">
        <v>132</v>
      </c>
      <c r="U3" s="178" t="s">
        <v>125</v>
      </c>
      <c r="V3" s="182" t="s">
        <v>4410</v>
      </c>
      <c r="W3" s="175">
        <v>38042000</v>
      </c>
      <c r="X3" s="175" t="s">
        <v>4404</v>
      </c>
      <c r="Y3" s="175" t="s">
        <v>22</v>
      </c>
      <c r="Z3" s="175">
        <v>2</v>
      </c>
      <c r="AA3" s="175" t="s">
        <v>4409</v>
      </c>
      <c r="AB3" s="175" t="s">
        <v>4405</v>
      </c>
      <c r="AC3" s="176" t="s">
        <v>4408</v>
      </c>
      <c r="AD3" s="182" t="s">
        <v>4411</v>
      </c>
      <c r="AE3" s="183">
        <v>38042000</v>
      </c>
      <c r="AF3" s="183" t="s">
        <v>4404</v>
      </c>
      <c r="AG3" s="183" t="s">
        <v>22</v>
      </c>
      <c r="AH3" s="183">
        <v>2</v>
      </c>
      <c r="AI3" s="183" t="s">
        <v>133</v>
      </c>
      <c r="AJ3" s="183" t="s">
        <v>4405</v>
      </c>
      <c r="AK3" s="184" t="s">
        <v>4408</v>
      </c>
      <c r="AL3" s="182" t="s">
        <v>7156</v>
      </c>
      <c r="AM3" s="175">
        <v>9513000</v>
      </c>
      <c r="AN3" s="175" t="s">
        <v>7153</v>
      </c>
      <c r="AO3" s="175" t="s">
        <v>60</v>
      </c>
      <c r="AP3" s="175">
        <v>3</v>
      </c>
      <c r="AQ3" s="175" t="s">
        <v>7155</v>
      </c>
      <c r="AR3" s="175" t="s">
        <v>7154</v>
      </c>
      <c r="AS3" s="176" t="s">
        <v>7027</v>
      </c>
      <c r="AT3" s="183" t="s">
        <v>2060</v>
      </c>
      <c r="AU3" s="183" t="s">
        <v>14</v>
      </c>
      <c r="AV3" s="183" t="s">
        <v>14</v>
      </c>
      <c r="AW3" s="183" t="s">
        <v>14</v>
      </c>
      <c r="AX3" s="183" t="s">
        <v>14</v>
      </c>
      <c r="AY3" s="183" t="s">
        <v>14</v>
      </c>
      <c r="AZ3" s="183" t="s">
        <v>14</v>
      </c>
      <c r="BA3" s="184" t="s">
        <v>2061</v>
      </c>
      <c r="BB3" s="182" t="s">
        <v>130</v>
      </c>
      <c r="BC3" s="175" t="s">
        <v>14</v>
      </c>
      <c r="BD3" s="175">
        <v>0</v>
      </c>
      <c r="BE3" s="175" t="s">
        <v>14</v>
      </c>
      <c r="BF3" s="175" t="s">
        <v>14</v>
      </c>
      <c r="BG3" s="175">
        <v>0</v>
      </c>
      <c r="BH3" s="175">
        <v>0</v>
      </c>
      <c r="BI3" s="176" t="s">
        <v>125</v>
      </c>
      <c r="BJ3" s="183" t="s">
        <v>7159</v>
      </c>
      <c r="BK3" s="183">
        <v>17588</v>
      </c>
      <c r="BL3" s="183" t="s">
        <v>7157</v>
      </c>
      <c r="BM3" s="183" t="s">
        <v>60</v>
      </c>
      <c r="BN3" s="183">
        <v>3</v>
      </c>
      <c r="BO3" s="183" t="s">
        <v>7158</v>
      </c>
      <c r="BP3" s="183" t="s">
        <v>767</v>
      </c>
      <c r="BQ3" s="184" t="s">
        <v>7027</v>
      </c>
      <c r="BR3" s="182" t="s">
        <v>124</v>
      </c>
      <c r="BS3" s="175" t="s">
        <v>14</v>
      </c>
      <c r="BT3" s="175">
        <v>0</v>
      </c>
      <c r="BU3" s="175" t="s">
        <v>14</v>
      </c>
      <c r="BV3" s="175" t="s">
        <v>14</v>
      </c>
      <c r="BW3" s="175">
        <v>0</v>
      </c>
      <c r="BX3" s="175">
        <v>0</v>
      </c>
      <c r="BY3" s="176" t="s">
        <v>125</v>
      </c>
      <c r="BZ3" s="183" t="s">
        <v>934</v>
      </c>
      <c r="CA3" s="183" t="s">
        <v>14</v>
      </c>
      <c r="CB3" s="183" t="s">
        <v>14</v>
      </c>
      <c r="CC3" s="183" t="s">
        <v>14</v>
      </c>
      <c r="CD3" s="183" t="s">
        <v>14</v>
      </c>
      <c r="CE3" s="183" t="s">
        <v>14</v>
      </c>
      <c r="CF3" s="183" t="s">
        <v>14</v>
      </c>
      <c r="CG3" s="184" t="s">
        <v>935</v>
      </c>
      <c r="CH3" s="182" t="s">
        <v>8321</v>
      </c>
      <c r="CI3" s="183" t="e">
        <v>#N/A</v>
      </c>
      <c r="CJ3" s="183" t="e">
        <v>#N/A</v>
      </c>
      <c r="CK3" s="183" t="e">
        <v>#N/A</v>
      </c>
      <c r="CL3" s="183" t="e">
        <v>#N/A</v>
      </c>
      <c r="CM3" s="183" t="e">
        <v>#N/A</v>
      </c>
      <c r="CN3" s="183" t="e">
        <v>#N/A</v>
      </c>
      <c r="CO3" s="189" t="e">
        <v>#N/A</v>
      </c>
      <c r="CP3" s="183" t="s">
        <v>129</v>
      </c>
      <c r="CQ3" s="175">
        <v>13114</v>
      </c>
      <c r="CR3" s="175" t="s">
        <v>126</v>
      </c>
      <c r="CS3" s="175" t="s">
        <v>22</v>
      </c>
      <c r="CT3" s="175">
        <v>2</v>
      </c>
      <c r="CU3" s="175" t="s">
        <v>128</v>
      </c>
      <c r="CV3" s="175" t="s">
        <v>127</v>
      </c>
      <c r="CW3" s="176" t="s">
        <v>125</v>
      </c>
      <c r="CX3" s="183" t="s">
        <v>4414</v>
      </c>
      <c r="CY3" s="183">
        <v>18400000</v>
      </c>
      <c r="CZ3" s="183" t="s">
        <v>4412</v>
      </c>
      <c r="DA3" s="183" t="s">
        <v>22</v>
      </c>
      <c r="DB3" s="183">
        <v>2</v>
      </c>
      <c r="DC3" s="183" t="s">
        <v>4413</v>
      </c>
      <c r="DD3" s="183" t="s">
        <v>4405</v>
      </c>
      <c r="DE3" s="189" t="s">
        <v>4408</v>
      </c>
      <c r="DF3" s="185" t="s">
        <v>4415</v>
      </c>
      <c r="DG3" s="175">
        <v>0</v>
      </c>
      <c r="DH3" s="175" t="s">
        <v>4412</v>
      </c>
      <c r="DI3" s="175" t="s">
        <v>22</v>
      </c>
      <c r="DJ3" s="175">
        <v>2</v>
      </c>
      <c r="DK3" s="175" t="s">
        <v>4413</v>
      </c>
      <c r="DL3" s="175" t="s">
        <v>4405</v>
      </c>
      <c r="DM3" s="176" t="s">
        <v>4408</v>
      </c>
      <c r="DN3" s="183" t="s">
        <v>4416</v>
      </c>
      <c r="DO3" s="183">
        <v>19642000</v>
      </c>
      <c r="DP3" s="183" t="s">
        <v>4412</v>
      </c>
      <c r="DQ3" s="183" t="s">
        <v>22</v>
      </c>
      <c r="DR3" s="183">
        <v>2</v>
      </c>
      <c r="DS3" s="183" t="s">
        <v>4413</v>
      </c>
      <c r="DT3" s="183" t="s">
        <v>4405</v>
      </c>
      <c r="DU3" s="184" t="s">
        <v>4408</v>
      </c>
      <c r="DV3" s="182" t="s">
        <v>4417</v>
      </c>
      <c r="DW3" s="175">
        <v>12100000</v>
      </c>
      <c r="DX3" s="175" t="s">
        <v>4412</v>
      </c>
      <c r="DY3" s="175" t="s">
        <v>22</v>
      </c>
      <c r="DZ3" s="175">
        <v>2</v>
      </c>
      <c r="EA3" s="175" t="s">
        <v>4413</v>
      </c>
      <c r="EB3" s="175" t="s">
        <v>4405</v>
      </c>
      <c r="EC3" s="176" t="s">
        <v>4408</v>
      </c>
      <c r="ED3" s="183" t="s">
        <v>4418</v>
      </c>
      <c r="EE3" s="183">
        <v>5800000</v>
      </c>
      <c r="EF3" s="183" t="s">
        <v>4412</v>
      </c>
      <c r="EG3" s="183" t="s">
        <v>22</v>
      </c>
      <c r="EH3" s="183">
        <v>2</v>
      </c>
      <c r="EI3" s="183" t="s">
        <v>4413</v>
      </c>
      <c r="EJ3" s="183" t="s">
        <v>4405</v>
      </c>
      <c r="EK3" s="184" t="s">
        <v>4408</v>
      </c>
      <c r="EL3" s="182" t="s">
        <v>4419</v>
      </c>
      <c r="EM3" s="175">
        <v>500000</v>
      </c>
      <c r="EN3" s="175" t="s">
        <v>4412</v>
      </c>
      <c r="EO3" s="175" t="s">
        <v>22</v>
      </c>
      <c r="EP3" s="175">
        <v>2</v>
      </c>
      <c r="EQ3" s="175" t="s">
        <v>4413</v>
      </c>
      <c r="ER3" s="175" t="s">
        <v>4405</v>
      </c>
      <c r="ES3" s="176" t="s">
        <v>4408</v>
      </c>
      <c r="ET3" s="183" t="s">
        <v>5553</v>
      </c>
      <c r="EU3" s="183">
        <v>12598</v>
      </c>
      <c r="EV3" s="183" t="s">
        <v>5551</v>
      </c>
      <c r="EW3" s="183" t="s">
        <v>22</v>
      </c>
      <c r="EX3" s="183">
        <v>2</v>
      </c>
      <c r="EY3" s="183" t="s">
        <v>5552</v>
      </c>
      <c r="EZ3" s="183" t="s">
        <v>2810</v>
      </c>
      <c r="FA3" s="184" t="s">
        <v>5542</v>
      </c>
      <c r="FB3" s="182" t="s">
        <v>4420</v>
      </c>
      <c r="FC3" s="175">
        <v>5</v>
      </c>
      <c r="FD3" s="175" t="s">
        <v>4412</v>
      </c>
      <c r="FE3" s="175" t="s">
        <v>22</v>
      </c>
      <c r="FF3" s="175">
        <v>2</v>
      </c>
      <c r="FG3" s="175" t="s">
        <v>4413</v>
      </c>
      <c r="FH3" s="175" t="s">
        <v>4405</v>
      </c>
      <c r="FI3" s="176" t="s">
        <v>4408</v>
      </c>
      <c r="FJ3" s="182" t="s">
        <v>135</v>
      </c>
      <c r="FK3" s="183" t="s">
        <v>14</v>
      </c>
      <c r="FL3" s="183">
        <v>0</v>
      </c>
      <c r="FM3" s="183" t="s">
        <v>14</v>
      </c>
      <c r="FN3" s="183" t="s">
        <v>14</v>
      </c>
      <c r="FO3" s="183">
        <v>0</v>
      </c>
      <c r="FP3" s="183">
        <v>0</v>
      </c>
      <c r="FQ3" s="184" t="s">
        <v>125</v>
      </c>
      <c r="FR3" s="182" t="s">
        <v>136</v>
      </c>
      <c r="FS3" s="175" t="s">
        <v>14</v>
      </c>
      <c r="FT3" s="175">
        <v>0</v>
      </c>
      <c r="FU3" s="175" t="s">
        <v>14</v>
      </c>
      <c r="FV3" s="175" t="s">
        <v>14</v>
      </c>
      <c r="FW3" s="175">
        <v>0</v>
      </c>
      <c r="FX3" s="175">
        <v>0</v>
      </c>
      <c r="FY3" s="176" t="s">
        <v>125</v>
      </c>
      <c r="FZ3" s="183" t="s">
        <v>3533</v>
      </c>
      <c r="GA3" s="183">
        <v>1</v>
      </c>
      <c r="GB3" s="183" t="s">
        <v>3225</v>
      </c>
      <c r="GC3" s="183" t="s">
        <v>22</v>
      </c>
      <c r="GD3" s="183">
        <v>2</v>
      </c>
      <c r="GE3" s="183" t="s">
        <v>3139</v>
      </c>
      <c r="GF3" s="183" t="s">
        <v>3138</v>
      </c>
      <c r="GG3" s="184" t="s">
        <v>3532</v>
      </c>
      <c r="GH3" s="182" t="s">
        <v>3539</v>
      </c>
      <c r="GI3" s="175">
        <v>3</v>
      </c>
      <c r="GJ3" s="175" t="s">
        <v>3225</v>
      </c>
      <c r="GK3" s="175" t="s">
        <v>22</v>
      </c>
      <c r="GL3" s="175">
        <v>2</v>
      </c>
      <c r="GM3" s="175" t="s">
        <v>3139</v>
      </c>
      <c r="GN3" s="175" t="s">
        <v>3138</v>
      </c>
      <c r="GO3" s="176" t="s">
        <v>3532</v>
      </c>
      <c r="GP3" s="183" t="s">
        <v>3534</v>
      </c>
      <c r="GQ3" s="183">
        <v>2</v>
      </c>
      <c r="GR3" s="183" t="s">
        <v>3225</v>
      </c>
      <c r="GS3" s="183" t="s">
        <v>22</v>
      </c>
      <c r="GT3" s="183">
        <v>2</v>
      </c>
      <c r="GU3" s="183" t="s">
        <v>3139</v>
      </c>
      <c r="GV3" s="183" t="s">
        <v>3138</v>
      </c>
      <c r="GW3" s="184" t="s">
        <v>3532</v>
      </c>
      <c r="GX3" s="182" t="s">
        <v>3540</v>
      </c>
      <c r="GY3" s="175">
        <v>3</v>
      </c>
      <c r="GZ3" s="175" t="s">
        <v>3225</v>
      </c>
      <c r="HA3" s="175" t="s">
        <v>22</v>
      </c>
      <c r="HB3" s="175">
        <v>2</v>
      </c>
      <c r="HC3" s="175" t="s">
        <v>3139</v>
      </c>
      <c r="HD3" s="175" t="s">
        <v>3138</v>
      </c>
      <c r="HE3" s="176" t="s">
        <v>3532</v>
      </c>
      <c r="HF3" s="183" t="s">
        <v>3531</v>
      </c>
      <c r="HG3" s="183">
        <v>0</v>
      </c>
      <c r="HH3" s="183" t="s">
        <v>3225</v>
      </c>
      <c r="HI3" s="183" t="s">
        <v>22</v>
      </c>
      <c r="HJ3" s="183">
        <v>2</v>
      </c>
      <c r="HK3" s="183" t="s">
        <v>3139</v>
      </c>
      <c r="HL3" s="183" t="s">
        <v>3138</v>
      </c>
      <c r="HM3" s="184" t="s">
        <v>3532</v>
      </c>
      <c r="HN3" s="182" t="s">
        <v>3538</v>
      </c>
      <c r="HO3" s="175">
        <v>3</v>
      </c>
      <c r="HP3" s="175" t="s">
        <v>3225</v>
      </c>
      <c r="HQ3" s="175" t="s">
        <v>22</v>
      </c>
      <c r="HR3" s="175">
        <v>2</v>
      </c>
      <c r="HS3" s="175" t="s">
        <v>3139</v>
      </c>
      <c r="HT3" s="175" t="s">
        <v>3138</v>
      </c>
      <c r="HU3" s="176" t="s">
        <v>3532</v>
      </c>
      <c r="HV3" s="183" t="s">
        <v>3535</v>
      </c>
      <c r="HW3" s="183">
        <v>3</v>
      </c>
      <c r="HX3" s="183" t="s">
        <v>3225</v>
      </c>
      <c r="HY3" s="183" t="s">
        <v>22</v>
      </c>
      <c r="HZ3" s="183">
        <v>2</v>
      </c>
      <c r="IA3" s="183" t="s">
        <v>3139</v>
      </c>
      <c r="IB3" s="183" t="s">
        <v>3138</v>
      </c>
      <c r="IC3" s="184" t="s">
        <v>3532</v>
      </c>
      <c r="ID3" s="182" t="s">
        <v>3537</v>
      </c>
      <c r="IE3" s="175">
        <v>3</v>
      </c>
      <c r="IF3" s="175" t="s">
        <v>3225</v>
      </c>
      <c r="IG3" s="175" t="s">
        <v>22</v>
      </c>
      <c r="IH3" s="175">
        <v>2</v>
      </c>
      <c r="II3" s="175" t="s">
        <v>3139</v>
      </c>
      <c r="IJ3" s="175" t="s">
        <v>3138</v>
      </c>
      <c r="IK3" s="176" t="s">
        <v>3532</v>
      </c>
      <c r="IL3" s="183" t="s">
        <v>3536</v>
      </c>
      <c r="IM3" s="183">
        <v>3</v>
      </c>
      <c r="IN3" s="183" t="s">
        <v>3225</v>
      </c>
      <c r="IO3" s="183" t="s">
        <v>22</v>
      </c>
      <c r="IP3" s="183">
        <v>2</v>
      </c>
      <c r="IQ3" s="183" t="s">
        <v>3139</v>
      </c>
      <c r="IR3" s="183" t="s">
        <v>3138</v>
      </c>
      <c r="IS3" s="184" t="s">
        <v>3532</v>
      </c>
    </row>
    <row r="4" spans="1:253" s="280" customFormat="1" ht="12.75" customHeight="1" x14ac:dyDescent="0.25">
      <c r="A4" s="280" t="s">
        <v>3082</v>
      </c>
      <c r="B4" s="280" t="s">
        <v>8010</v>
      </c>
      <c r="C4" s="280" t="s">
        <v>3083</v>
      </c>
      <c r="D4" s="280" t="s">
        <v>3084</v>
      </c>
      <c r="E4" s="280" t="s">
        <v>7376</v>
      </c>
      <c r="F4" s="280" t="s">
        <v>5958</v>
      </c>
      <c r="G4" s="174">
        <v>3024000</v>
      </c>
      <c r="H4" s="175" t="s">
        <v>5955</v>
      </c>
      <c r="I4" s="175" t="s">
        <v>22</v>
      </c>
      <c r="J4" s="175">
        <v>2</v>
      </c>
      <c r="K4" s="175" t="s">
        <v>5957</v>
      </c>
      <c r="L4" s="175" t="s">
        <v>5956</v>
      </c>
      <c r="M4" s="176" t="s">
        <v>5959</v>
      </c>
      <c r="N4" s="185" t="s">
        <v>3175</v>
      </c>
      <c r="O4" s="177">
        <v>28203</v>
      </c>
      <c r="P4" s="177" t="s">
        <v>2836</v>
      </c>
      <c r="Q4" s="177" t="s">
        <v>42</v>
      </c>
      <c r="R4" s="177">
        <v>1</v>
      </c>
      <c r="S4" s="177" t="s">
        <v>3174</v>
      </c>
      <c r="T4" s="177" t="s">
        <v>3173</v>
      </c>
      <c r="U4" s="178" t="s">
        <v>3168</v>
      </c>
      <c r="V4" s="185" t="s">
        <v>5960</v>
      </c>
      <c r="W4" s="175">
        <v>3024000</v>
      </c>
      <c r="X4" s="175" t="s">
        <v>5955</v>
      </c>
      <c r="Y4" s="175" t="s">
        <v>22</v>
      </c>
      <c r="Z4" s="175">
        <v>2</v>
      </c>
      <c r="AA4" s="175" t="s">
        <v>5957</v>
      </c>
      <c r="AB4" s="175" t="s">
        <v>5956</v>
      </c>
      <c r="AC4" s="176" t="s">
        <v>5959</v>
      </c>
      <c r="AD4" s="185" t="s">
        <v>5964</v>
      </c>
      <c r="AE4" s="183">
        <v>84000</v>
      </c>
      <c r="AF4" s="183" t="s">
        <v>5961</v>
      </c>
      <c r="AG4" s="183" t="s">
        <v>22</v>
      </c>
      <c r="AH4" s="183">
        <v>2</v>
      </c>
      <c r="AI4" s="183" t="s">
        <v>5963</v>
      </c>
      <c r="AJ4" s="183" t="s">
        <v>5962</v>
      </c>
      <c r="AK4" s="184" t="s">
        <v>5959</v>
      </c>
      <c r="AL4" s="185" t="s">
        <v>5968</v>
      </c>
      <c r="AM4" s="175">
        <v>66000</v>
      </c>
      <c r="AN4" s="175" t="s">
        <v>5965</v>
      </c>
      <c r="AO4" s="175" t="s">
        <v>22</v>
      </c>
      <c r="AP4" s="175">
        <v>2</v>
      </c>
      <c r="AQ4" s="175" t="s">
        <v>5967</v>
      </c>
      <c r="AR4" s="175" t="s">
        <v>5966</v>
      </c>
      <c r="AS4" s="176" t="s">
        <v>5959</v>
      </c>
      <c r="AT4" s="186" t="s">
        <v>3090</v>
      </c>
      <c r="AU4" s="183" t="s">
        <v>14</v>
      </c>
      <c r="AV4" s="183" t="s">
        <v>14</v>
      </c>
      <c r="AW4" s="183" t="s">
        <v>14</v>
      </c>
      <c r="AX4" s="183" t="s">
        <v>14</v>
      </c>
      <c r="AY4" s="183" t="s">
        <v>14</v>
      </c>
      <c r="AZ4" s="183" t="s">
        <v>14</v>
      </c>
      <c r="BA4" s="184" t="s">
        <v>3086</v>
      </c>
      <c r="BB4" s="185" t="s">
        <v>3089</v>
      </c>
      <c r="BC4" s="175" t="s">
        <v>14</v>
      </c>
      <c r="BD4" s="175" t="s">
        <v>14</v>
      </c>
      <c r="BE4" s="175" t="s">
        <v>14</v>
      </c>
      <c r="BF4" s="175" t="s">
        <v>14</v>
      </c>
      <c r="BG4" s="175" t="s">
        <v>14</v>
      </c>
      <c r="BH4" s="175" t="s">
        <v>14</v>
      </c>
      <c r="BI4" s="176" t="s">
        <v>3086</v>
      </c>
      <c r="BJ4" s="186" t="s">
        <v>3170</v>
      </c>
      <c r="BK4" s="186">
        <v>2</v>
      </c>
      <c r="BL4" s="186" t="s">
        <v>3124</v>
      </c>
      <c r="BM4" s="186" t="s">
        <v>60</v>
      </c>
      <c r="BN4" s="186">
        <v>3</v>
      </c>
      <c r="BO4" s="186" t="s">
        <v>3169</v>
      </c>
      <c r="BP4" s="183" t="s">
        <v>3125</v>
      </c>
      <c r="BQ4" s="187" t="s">
        <v>3168</v>
      </c>
      <c r="BR4" s="185" t="s">
        <v>3085</v>
      </c>
      <c r="BS4" s="179" t="s">
        <v>14</v>
      </c>
      <c r="BT4" s="179" t="s">
        <v>14</v>
      </c>
      <c r="BU4" s="179" t="s">
        <v>14</v>
      </c>
      <c r="BV4" s="179" t="s">
        <v>14</v>
      </c>
      <c r="BW4" s="179" t="s">
        <v>14</v>
      </c>
      <c r="BX4" s="179" t="s">
        <v>14</v>
      </c>
      <c r="BY4" s="176" t="s">
        <v>3086</v>
      </c>
      <c r="BZ4" s="186" t="s">
        <v>3087</v>
      </c>
      <c r="CA4" s="186" t="s">
        <v>14</v>
      </c>
      <c r="CB4" s="186" t="s">
        <v>14</v>
      </c>
      <c r="CC4" s="186" t="s">
        <v>14</v>
      </c>
      <c r="CD4" s="186" t="s">
        <v>14</v>
      </c>
      <c r="CE4" s="186" t="s">
        <v>14</v>
      </c>
      <c r="CF4" s="186" t="s">
        <v>14</v>
      </c>
      <c r="CG4" s="187" t="s">
        <v>3086</v>
      </c>
      <c r="CH4" s="185" t="s">
        <v>8322</v>
      </c>
      <c r="CI4" s="186" t="e">
        <v>#N/A</v>
      </c>
      <c r="CJ4" s="186" t="e">
        <v>#N/A</v>
      </c>
      <c r="CK4" s="186" t="e">
        <v>#N/A</v>
      </c>
      <c r="CL4" s="186" t="e">
        <v>#N/A</v>
      </c>
      <c r="CM4" s="186" t="e">
        <v>#N/A</v>
      </c>
      <c r="CN4" s="186" t="e">
        <v>#N/A</v>
      </c>
      <c r="CO4" s="188" t="e">
        <v>#N/A</v>
      </c>
      <c r="CP4" s="186" t="s">
        <v>3088</v>
      </c>
      <c r="CQ4" s="179" t="s">
        <v>14</v>
      </c>
      <c r="CR4" s="179" t="s">
        <v>14</v>
      </c>
      <c r="CS4" s="179" t="s">
        <v>14</v>
      </c>
      <c r="CT4" s="179" t="s">
        <v>14</v>
      </c>
      <c r="CU4" s="179" t="s">
        <v>14</v>
      </c>
      <c r="CV4" s="179" t="s">
        <v>14</v>
      </c>
      <c r="CW4" s="176" t="s">
        <v>3086</v>
      </c>
      <c r="CX4" s="186" t="s">
        <v>5974</v>
      </c>
      <c r="CY4" s="183">
        <v>66000</v>
      </c>
      <c r="CZ4" s="183" t="s">
        <v>5961</v>
      </c>
      <c r="DA4" s="183" t="s">
        <v>22</v>
      </c>
      <c r="DB4" s="183">
        <v>2</v>
      </c>
      <c r="DC4" s="183" t="s">
        <v>5973</v>
      </c>
      <c r="DD4" s="183" t="s">
        <v>5962</v>
      </c>
      <c r="DE4" s="189" t="s">
        <v>5959</v>
      </c>
      <c r="DF4" s="185" t="s">
        <v>5975</v>
      </c>
      <c r="DG4" s="175">
        <v>2874000</v>
      </c>
      <c r="DH4" s="179" t="s">
        <v>5961</v>
      </c>
      <c r="DI4" s="179" t="s">
        <v>22</v>
      </c>
      <c r="DJ4" s="179">
        <v>2</v>
      </c>
      <c r="DK4" s="179" t="s">
        <v>5973</v>
      </c>
      <c r="DL4" s="179" t="s">
        <v>5962</v>
      </c>
      <c r="DM4" s="176" t="s">
        <v>5959</v>
      </c>
      <c r="DN4" s="186" t="s">
        <v>5976</v>
      </c>
      <c r="DO4" s="183">
        <v>18000</v>
      </c>
      <c r="DP4" s="186" t="s">
        <v>5961</v>
      </c>
      <c r="DQ4" s="186" t="s">
        <v>22</v>
      </c>
      <c r="DR4" s="186">
        <v>2</v>
      </c>
      <c r="DS4" s="186" t="s">
        <v>5973</v>
      </c>
      <c r="DT4" s="186" t="s">
        <v>5962</v>
      </c>
      <c r="DU4" s="187" t="s">
        <v>5959</v>
      </c>
      <c r="DV4" s="185" t="s">
        <v>5977</v>
      </c>
      <c r="DW4" s="175">
        <v>66000</v>
      </c>
      <c r="DX4" s="179" t="s">
        <v>5961</v>
      </c>
      <c r="DY4" s="179" t="s">
        <v>22</v>
      </c>
      <c r="DZ4" s="179">
        <v>2</v>
      </c>
      <c r="EA4" s="179" t="s">
        <v>5973</v>
      </c>
      <c r="EB4" s="179" t="s">
        <v>5962</v>
      </c>
      <c r="EC4" s="176" t="s">
        <v>5959</v>
      </c>
      <c r="ED4" s="186" t="s">
        <v>4450</v>
      </c>
      <c r="EE4" s="183">
        <v>0</v>
      </c>
      <c r="EF4" s="186" t="s">
        <v>4447</v>
      </c>
      <c r="EG4" s="186" t="s">
        <v>22</v>
      </c>
      <c r="EH4" s="186">
        <v>2</v>
      </c>
      <c r="EI4" s="186" t="s">
        <v>4449</v>
      </c>
      <c r="EJ4" s="186" t="s">
        <v>4448</v>
      </c>
      <c r="EK4" s="187" t="s">
        <v>4408</v>
      </c>
      <c r="EL4" s="185" t="s">
        <v>4451</v>
      </c>
      <c r="EM4" s="175">
        <v>0</v>
      </c>
      <c r="EN4" s="179" t="s">
        <v>4447</v>
      </c>
      <c r="EO4" s="179" t="s">
        <v>22</v>
      </c>
      <c r="EP4" s="179">
        <v>2</v>
      </c>
      <c r="EQ4" s="179" t="s">
        <v>4449</v>
      </c>
      <c r="ER4" s="179" t="s">
        <v>4448</v>
      </c>
      <c r="ES4" s="176" t="s">
        <v>4408</v>
      </c>
      <c r="ET4" s="186" t="s">
        <v>5972</v>
      </c>
      <c r="EU4" s="186">
        <v>16</v>
      </c>
      <c r="EV4" s="186" t="s">
        <v>5969</v>
      </c>
      <c r="EW4" s="186" t="s">
        <v>60</v>
      </c>
      <c r="EX4" s="186">
        <v>3</v>
      </c>
      <c r="EY4" s="186" t="s">
        <v>5971</v>
      </c>
      <c r="EZ4" s="186" t="s">
        <v>5970</v>
      </c>
      <c r="FA4" s="187" t="s">
        <v>5959</v>
      </c>
      <c r="FB4" s="185" t="s">
        <v>4455</v>
      </c>
      <c r="FC4" s="179">
        <v>2</v>
      </c>
      <c r="FD4" s="179" t="s">
        <v>4452</v>
      </c>
      <c r="FE4" s="179" t="s">
        <v>22</v>
      </c>
      <c r="FF4" s="179">
        <v>2</v>
      </c>
      <c r="FG4" s="179" t="s">
        <v>4454</v>
      </c>
      <c r="FH4" s="179" t="s">
        <v>4453</v>
      </c>
      <c r="FI4" s="176" t="s">
        <v>4408</v>
      </c>
      <c r="FJ4" s="185" t="s">
        <v>3091</v>
      </c>
      <c r="FK4" s="186" t="s">
        <v>14</v>
      </c>
      <c r="FL4" s="186" t="s">
        <v>14</v>
      </c>
      <c r="FM4" s="186" t="s">
        <v>14</v>
      </c>
      <c r="FN4" s="186" t="s">
        <v>14</v>
      </c>
      <c r="FO4" s="186" t="s">
        <v>14</v>
      </c>
      <c r="FP4" s="183" t="s">
        <v>14</v>
      </c>
      <c r="FQ4" s="184" t="s">
        <v>3086</v>
      </c>
      <c r="FR4" s="185" t="s">
        <v>3092</v>
      </c>
      <c r="FS4" s="179" t="s">
        <v>14</v>
      </c>
      <c r="FT4" s="179" t="s">
        <v>14</v>
      </c>
      <c r="FU4" s="179" t="s">
        <v>14</v>
      </c>
      <c r="FV4" s="179" t="s">
        <v>14</v>
      </c>
      <c r="FW4" s="179" t="s">
        <v>14</v>
      </c>
      <c r="FX4" s="179" t="s">
        <v>14</v>
      </c>
      <c r="FY4" s="176" t="s">
        <v>3086</v>
      </c>
      <c r="FZ4" s="186" t="s">
        <v>3171</v>
      </c>
      <c r="GA4" s="186">
        <v>0</v>
      </c>
      <c r="GB4" s="186" t="s">
        <v>2713</v>
      </c>
      <c r="GC4" s="186" t="s">
        <v>22</v>
      </c>
      <c r="GD4" s="186">
        <v>2</v>
      </c>
      <c r="GE4" s="186" t="s">
        <v>3139</v>
      </c>
      <c r="GF4" s="186" t="s">
        <v>3138</v>
      </c>
      <c r="GG4" s="187" t="s">
        <v>3168</v>
      </c>
      <c r="GH4" s="185" t="s">
        <v>3180</v>
      </c>
      <c r="GI4" s="179">
        <v>0</v>
      </c>
      <c r="GJ4" s="179" t="s">
        <v>2713</v>
      </c>
      <c r="GK4" s="179" t="s">
        <v>22</v>
      </c>
      <c r="GL4" s="179">
        <v>2</v>
      </c>
      <c r="GM4" s="179" t="s">
        <v>3139</v>
      </c>
      <c r="GN4" s="179" t="s">
        <v>3138</v>
      </c>
      <c r="GO4" s="176" t="s">
        <v>3168</v>
      </c>
      <c r="GP4" s="186" t="s">
        <v>3172</v>
      </c>
      <c r="GQ4" s="186">
        <v>0</v>
      </c>
      <c r="GR4" s="186" t="s">
        <v>2713</v>
      </c>
      <c r="GS4" s="186" t="s">
        <v>22</v>
      </c>
      <c r="GT4" s="186">
        <v>2</v>
      </c>
      <c r="GU4" s="186" t="s">
        <v>3139</v>
      </c>
      <c r="GV4" s="186" t="s">
        <v>3138</v>
      </c>
      <c r="GW4" s="187" t="s">
        <v>3168</v>
      </c>
      <c r="GX4" s="185" t="s">
        <v>3181</v>
      </c>
      <c r="GY4" s="179">
        <v>0</v>
      </c>
      <c r="GZ4" s="179" t="s">
        <v>2713</v>
      </c>
      <c r="HA4" s="179" t="s">
        <v>22</v>
      </c>
      <c r="HB4" s="179">
        <v>2</v>
      </c>
      <c r="HC4" s="179" t="s">
        <v>3139</v>
      </c>
      <c r="HD4" s="179" t="s">
        <v>3138</v>
      </c>
      <c r="HE4" s="176" t="s">
        <v>3168</v>
      </c>
      <c r="HF4" s="186" t="s">
        <v>3167</v>
      </c>
      <c r="HG4" s="186">
        <v>0</v>
      </c>
      <c r="HH4" s="186" t="s">
        <v>2713</v>
      </c>
      <c r="HI4" s="186" t="s">
        <v>22</v>
      </c>
      <c r="HJ4" s="186">
        <v>2</v>
      </c>
      <c r="HK4" s="186" t="s">
        <v>3139</v>
      </c>
      <c r="HL4" s="186" t="s">
        <v>3138</v>
      </c>
      <c r="HM4" s="187" t="s">
        <v>3168</v>
      </c>
      <c r="HN4" s="185" t="s">
        <v>3179</v>
      </c>
      <c r="HO4" s="179">
        <v>0</v>
      </c>
      <c r="HP4" s="179" t="s">
        <v>2713</v>
      </c>
      <c r="HQ4" s="179" t="s">
        <v>22</v>
      </c>
      <c r="HR4" s="179">
        <v>2</v>
      </c>
      <c r="HS4" s="179" t="s">
        <v>3139</v>
      </c>
      <c r="HT4" s="179" t="s">
        <v>3138</v>
      </c>
      <c r="HU4" s="176" t="s">
        <v>3168</v>
      </c>
      <c r="HV4" s="186" t="s">
        <v>3176</v>
      </c>
      <c r="HW4" s="186">
        <v>0</v>
      </c>
      <c r="HX4" s="186" t="s">
        <v>2713</v>
      </c>
      <c r="HY4" s="186" t="s">
        <v>22</v>
      </c>
      <c r="HZ4" s="186">
        <v>2</v>
      </c>
      <c r="IA4" s="186" t="s">
        <v>3139</v>
      </c>
      <c r="IB4" s="186" t="s">
        <v>3138</v>
      </c>
      <c r="IC4" s="187" t="s">
        <v>3168</v>
      </c>
      <c r="ID4" s="185" t="s">
        <v>3178</v>
      </c>
      <c r="IE4" s="179">
        <v>2</v>
      </c>
      <c r="IF4" s="179" t="s">
        <v>2713</v>
      </c>
      <c r="IG4" s="179" t="s">
        <v>22</v>
      </c>
      <c r="IH4" s="179">
        <v>2</v>
      </c>
      <c r="II4" s="179" t="s">
        <v>3139</v>
      </c>
      <c r="IJ4" s="179" t="s">
        <v>3138</v>
      </c>
      <c r="IK4" s="176" t="s">
        <v>3168</v>
      </c>
      <c r="IL4" s="186" t="s">
        <v>3177</v>
      </c>
      <c r="IM4" s="186">
        <v>0</v>
      </c>
      <c r="IN4" s="186" t="s">
        <v>2713</v>
      </c>
      <c r="IO4" s="186" t="s">
        <v>22</v>
      </c>
      <c r="IP4" s="186">
        <v>2</v>
      </c>
      <c r="IQ4" s="186" t="s">
        <v>3139</v>
      </c>
      <c r="IR4" s="186" t="s">
        <v>3138</v>
      </c>
      <c r="IS4" s="187" t="s">
        <v>3168</v>
      </c>
    </row>
    <row r="5" spans="1:253" s="280" customFormat="1" ht="12.75" customHeight="1" x14ac:dyDescent="0.25">
      <c r="A5" s="280" t="s">
        <v>3093</v>
      </c>
      <c r="B5" s="280" t="s">
        <v>8010</v>
      </c>
      <c r="C5" s="280" t="s">
        <v>3094</v>
      </c>
      <c r="D5" s="280" t="s">
        <v>3095</v>
      </c>
      <c r="E5" s="280" t="s">
        <v>7381</v>
      </c>
      <c r="F5" s="280" t="s">
        <v>5465</v>
      </c>
      <c r="G5" s="174">
        <v>9999000</v>
      </c>
      <c r="H5" s="175" t="s">
        <v>5462</v>
      </c>
      <c r="I5" s="175" t="s">
        <v>22</v>
      </c>
      <c r="J5" s="175">
        <v>2</v>
      </c>
      <c r="K5" s="175" t="s">
        <v>5464</v>
      </c>
      <c r="L5" s="175" t="s">
        <v>5463</v>
      </c>
      <c r="M5" s="176" t="s">
        <v>5466</v>
      </c>
      <c r="N5" s="185" t="s">
        <v>3108</v>
      </c>
      <c r="O5" s="177">
        <v>31560</v>
      </c>
      <c r="P5" s="177" t="s">
        <v>3105</v>
      </c>
      <c r="Q5" s="177" t="s">
        <v>42</v>
      </c>
      <c r="R5" s="177">
        <v>1</v>
      </c>
      <c r="S5" s="177" t="s">
        <v>3107</v>
      </c>
      <c r="T5" s="177" t="s">
        <v>3106</v>
      </c>
      <c r="U5" s="178" t="s">
        <v>3086</v>
      </c>
      <c r="V5" s="185" t="s">
        <v>4235</v>
      </c>
      <c r="W5" s="175">
        <v>5874000</v>
      </c>
      <c r="X5" s="175" t="s">
        <v>4229</v>
      </c>
      <c r="Y5" s="175" t="s">
        <v>60</v>
      </c>
      <c r="Z5" s="175">
        <v>3</v>
      </c>
      <c r="AA5" s="175" t="s">
        <v>4234</v>
      </c>
      <c r="AB5" s="175" t="s">
        <v>4230</v>
      </c>
      <c r="AC5" s="176" t="s">
        <v>4233</v>
      </c>
      <c r="AD5" s="185" t="s">
        <v>4232</v>
      </c>
      <c r="AE5" s="183">
        <v>5874000</v>
      </c>
      <c r="AF5" s="183" t="s">
        <v>4229</v>
      </c>
      <c r="AG5" s="183" t="s">
        <v>60</v>
      </c>
      <c r="AH5" s="183">
        <v>3</v>
      </c>
      <c r="AI5" s="183" t="s">
        <v>4231</v>
      </c>
      <c r="AJ5" s="183" t="s">
        <v>4230</v>
      </c>
      <c r="AK5" s="184" t="s">
        <v>4233</v>
      </c>
      <c r="AL5" s="185" t="s">
        <v>5470</v>
      </c>
      <c r="AM5" s="175">
        <v>91000</v>
      </c>
      <c r="AN5" s="175" t="s">
        <v>5467</v>
      </c>
      <c r="AO5" s="175" t="s">
        <v>22</v>
      </c>
      <c r="AP5" s="175">
        <v>2</v>
      </c>
      <c r="AQ5" s="175" t="s">
        <v>5469</v>
      </c>
      <c r="AR5" s="175" t="s">
        <v>5468</v>
      </c>
      <c r="AS5" s="176" t="s">
        <v>5466</v>
      </c>
      <c r="AT5" s="186" t="s">
        <v>3104</v>
      </c>
      <c r="AU5" s="183" t="s">
        <v>14</v>
      </c>
      <c r="AV5" s="183" t="s">
        <v>14</v>
      </c>
      <c r="AW5" s="183" t="s">
        <v>14</v>
      </c>
      <c r="AX5" s="183" t="s">
        <v>14</v>
      </c>
      <c r="AY5" s="183" t="s">
        <v>14</v>
      </c>
      <c r="AZ5" s="183" t="s">
        <v>14</v>
      </c>
      <c r="BA5" s="184" t="s">
        <v>3086</v>
      </c>
      <c r="BB5" s="185" t="s">
        <v>3103</v>
      </c>
      <c r="BC5" s="175" t="s">
        <v>14</v>
      </c>
      <c r="BD5" s="175" t="s">
        <v>14</v>
      </c>
      <c r="BE5" s="175" t="s">
        <v>14</v>
      </c>
      <c r="BF5" s="175" t="s">
        <v>14</v>
      </c>
      <c r="BG5" s="175" t="s">
        <v>14</v>
      </c>
      <c r="BH5" s="175" t="s">
        <v>14</v>
      </c>
      <c r="BI5" s="176" t="s">
        <v>3086</v>
      </c>
      <c r="BJ5" s="186" t="s">
        <v>3185</v>
      </c>
      <c r="BK5" s="186">
        <v>91</v>
      </c>
      <c r="BL5" s="186" t="s">
        <v>3124</v>
      </c>
      <c r="BM5" s="186" t="s">
        <v>60</v>
      </c>
      <c r="BN5" s="186">
        <v>3</v>
      </c>
      <c r="BO5" s="186" t="s">
        <v>3183</v>
      </c>
      <c r="BP5" s="183" t="s">
        <v>3125</v>
      </c>
      <c r="BQ5" s="187" t="s">
        <v>3168</v>
      </c>
      <c r="BR5" s="185" t="s">
        <v>3096</v>
      </c>
      <c r="BS5" s="179" t="s">
        <v>14</v>
      </c>
      <c r="BT5" s="179" t="s">
        <v>14</v>
      </c>
      <c r="BU5" s="179" t="s">
        <v>14</v>
      </c>
      <c r="BV5" s="179" t="s">
        <v>14</v>
      </c>
      <c r="BW5" s="179" t="s">
        <v>14</v>
      </c>
      <c r="BX5" s="179" t="s">
        <v>14</v>
      </c>
      <c r="BY5" s="176" t="s">
        <v>3086</v>
      </c>
      <c r="BZ5" s="186" t="s">
        <v>3097</v>
      </c>
      <c r="CA5" s="186" t="s">
        <v>14</v>
      </c>
      <c r="CB5" s="186" t="s">
        <v>14</v>
      </c>
      <c r="CC5" s="186" t="s">
        <v>14</v>
      </c>
      <c r="CD5" s="186" t="s">
        <v>14</v>
      </c>
      <c r="CE5" s="186" t="s">
        <v>14</v>
      </c>
      <c r="CF5" s="186" t="s">
        <v>14</v>
      </c>
      <c r="CG5" s="187" t="s">
        <v>3086</v>
      </c>
      <c r="CH5" s="185" t="s">
        <v>8323</v>
      </c>
      <c r="CI5" s="186" t="e">
        <v>#N/A</v>
      </c>
      <c r="CJ5" s="186" t="e">
        <v>#N/A</v>
      </c>
      <c r="CK5" s="186" t="e">
        <v>#N/A</v>
      </c>
      <c r="CL5" s="186" t="e">
        <v>#N/A</v>
      </c>
      <c r="CM5" s="186" t="e">
        <v>#N/A</v>
      </c>
      <c r="CN5" s="186" t="e">
        <v>#N/A</v>
      </c>
      <c r="CO5" s="188" t="e">
        <v>#N/A</v>
      </c>
      <c r="CP5" s="186" t="s">
        <v>3100</v>
      </c>
      <c r="CQ5" s="179" t="s">
        <v>14</v>
      </c>
      <c r="CR5" s="179" t="s">
        <v>14</v>
      </c>
      <c r="CS5" s="179" t="s">
        <v>14</v>
      </c>
      <c r="CT5" s="179" t="s">
        <v>14</v>
      </c>
      <c r="CU5" s="179" t="s">
        <v>14</v>
      </c>
      <c r="CV5" s="179" t="s">
        <v>14</v>
      </c>
      <c r="CW5" s="176" t="s">
        <v>3086</v>
      </c>
      <c r="CX5" s="186" t="s">
        <v>3113</v>
      </c>
      <c r="CY5" s="183" t="s">
        <v>14</v>
      </c>
      <c r="CZ5" s="183" t="s">
        <v>14</v>
      </c>
      <c r="DA5" s="183" t="s">
        <v>14</v>
      </c>
      <c r="DB5" s="183" t="s">
        <v>14</v>
      </c>
      <c r="DC5" s="183" t="s">
        <v>3101</v>
      </c>
      <c r="DD5" s="183" t="s">
        <v>14</v>
      </c>
      <c r="DE5" s="189" t="s">
        <v>3086</v>
      </c>
      <c r="DF5" s="185" t="s">
        <v>3109</v>
      </c>
      <c r="DG5" s="175" t="s">
        <v>14</v>
      </c>
      <c r="DH5" s="179" t="s">
        <v>14</v>
      </c>
      <c r="DI5" s="179" t="s">
        <v>14</v>
      </c>
      <c r="DJ5" s="179" t="s">
        <v>14</v>
      </c>
      <c r="DK5" s="179" t="s">
        <v>3101</v>
      </c>
      <c r="DL5" s="179" t="s">
        <v>14</v>
      </c>
      <c r="DM5" s="176" t="s">
        <v>3086</v>
      </c>
      <c r="DN5" s="186" t="s">
        <v>3115</v>
      </c>
      <c r="DO5" s="183" t="s">
        <v>14</v>
      </c>
      <c r="DP5" s="186" t="s">
        <v>14</v>
      </c>
      <c r="DQ5" s="186" t="s">
        <v>14</v>
      </c>
      <c r="DR5" s="186" t="s">
        <v>14</v>
      </c>
      <c r="DS5" s="186" t="s">
        <v>3101</v>
      </c>
      <c r="DT5" s="186" t="s">
        <v>14</v>
      </c>
      <c r="DU5" s="187" t="s">
        <v>3086</v>
      </c>
      <c r="DV5" s="185" t="s">
        <v>3110</v>
      </c>
      <c r="DW5" s="175" t="s">
        <v>14</v>
      </c>
      <c r="DX5" s="179" t="s">
        <v>14</v>
      </c>
      <c r="DY5" s="179" t="s">
        <v>14</v>
      </c>
      <c r="DZ5" s="179" t="s">
        <v>14</v>
      </c>
      <c r="EA5" s="179" t="s">
        <v>3101</v>
      </c>
      <c r="EB5" s="179" t="s">
        <v>14</v>
      </c>
      <c r="EC5" s="176" t="s">
        <v>3086</v>
      </c>
      <c r="ED5" s="186" t="s">
        <v>3114</v>
      </c>
      <c r="EE5" s="183" t="s">
        <v>14</v>
      </c>
      <c r="EF5" s="186" t="s">
        <v>14</v>
      </c>
      <c r="EG5" s="186" t="s">
        <v>14</v>
      </c>
      <c r="EH5" s="186" t="s">
        <v>14</v>
      </c>
      <c r="EI5" s="186" t="s">
        <v>3101</v>
      </c>
      <c r="EJ5" s="186" t="s">
        <v>14</v>
      </c>
      <c r="EK5" s="187" t="s">
        <v>3086</v>
      </c>
      <c r="EL5" s="185" t="s">
        <v>3102</v>
      </c>
      <c r="EM5" s="175" t="s">
        <v>14</v>
      </c>
      <c r="EN5" s="179" t="s">
        <v>14</v>
      </c>
      <c r="EO5" s="179" t="s">
        <v>14</v>
      </c>
      <c r="EP5" s="179" t="s">
        <v>14</v>
      </c>
      <c r="EQ5" s="179" t="s">
        <v>3101</v>
      </c>
      <c r="ER5" s="179" t="s">
        <v>14</v>
      </c>
      <c r="ES5" s="176" t="s">
        <v>3086</v>
      </c>
      <c r="ET5" s="186" t="s">
        <v>3184</v>
      </c>
      <c r="EU5" s="186">
        <v>91</v>
      </c>
      <c r="EV5" s="186" t="s">
        <v>3124</v>
      </c>
      <c r="EW5" s="186" t="s">
        <v>60</v>
      </c>
      <c r="EX5" s="186">
        <v>3</v>
      </c>
      <c r="EY5" s="186" t="s">
        <v>3183</v>
      </c>
      <c r="EZ5" s="186" t="s">
        <v>3125</v>
      </c>
      <c r="FA5" s="187" t="s">
        <v>3168</v>
      </c>
      <c r="FB5" s="185" t="s">
        <v>3099</v>
      </c>
      <c r="FC5" s="179">
        <v>3</v>
      </c>
      <c r="FD5" s="179" t="s">
        <v>14</v>
      </c>
      <c r="FE5" s="179" t="s">
        <v>14</v>
      </c>
      <c r="FF5" s="179" t="s">
        <v>14</v>
      </c>
      <c r="FG5" s="179" t="s">
        <v>3098</v>
      </c>
      <c r="FH5" s="179" t="s">
        <v>14</v>
      </c>
      <c r="FI5" s="176" t="s">
        <v>3086</v>
      </c>
      <c r="FJ5" s="185" t="s">
        <v>3111</v>
      </c>
      <c r="FK5" s="186" t="s">
        <v>14</v>
      </c>
      <c r="FL5" s="186" t="s">
        <v>14</v>
      </c>
      <c r="FM5" s="186" t="s">
        <v>14</v>
      </c>
      <c r="FN5" s="186" t="s">
        <v>14</v>
      </c>
      <c r="FO5" s="186" t="s">
        <v>14</v>
      </c>
      <c r="FP5" s="183" t="s">
        <v>14</v>
      </c>
      <c r="FQ5" s="184" t="s">
        <v>3086</v>
      </c>
      <c r="FR5" s="185" t="s">
        <v>3112</v>
      </c>
      <c r="FS5" s="179" t="s">
        <v>14</v>
      </c>
      <c r="FT5" s="179" t="s">
        <v>14</v>
      </c>
      <c r="FU5" s="179" t="s">
        <v>14</v>
      </c>
      <c r="FV5" s="179" t="s">
        <v>14</v>
      </c>
      <c r="FW5" s="179" t="s">
        <v>14</v>
      </c>
      <c r="FX5" s="179" t="s">
        <v>14</v>
      </c>
      <c r="FY5" s="176" t="s">
        <v>3086</v>
      </c>
      <c r="FZ5" s="186" t="s">
        <v>3186</v>
      </c>
      <c r="GA5" s="186">
        <v>2</v>
      </c>
      <c r="GB5" s="186" t="s">
        <v>2713</v>
      </c>
      <c r="GC5" s="186" t="s">
        <v>22</v>
      </c>
      <c r="GD5" s="186">
        <v>2</v>
      </c>
      <c r="GE5" s="186" t="s">
        <v>3139</v>
      </c>
      <c r="GF5" s="186" t="s">
        <v>3138</v>
      </c>
      <c r="GG5" s="187" t="s">
        <v>3168</v>
      </c>
      <c r="GH5" s="185" t="s">
        <v>3192</v>
      </c>
      <c r="GI5" s="179">
        <v>2</v>
      </c>
      <c r="GJ5" s="179" t="s">
        <v>2713</v>
      </c>
      <c r="GK5" s="179" t="s">
        <v>22</v>
      </c>
      <c r="GL5" s="179">
        <v>2</v>
      </c>
      <c r="GM5" s="179" t="s">
        <v>3139</v>
      </c>
      <c r="GN5" s="179" t="s">
        <v>3138</v>
      </c>
      <c r="GO5" s="176" t="s">
        <v>3168</v>
      </c>
      <c r="GP5" s="186" t="s">
        <v>3187</v>
      </c>
      <c r="GQ5" s="186">
        <v>0</v>
      </c>
      <c r="GR5" s="186" t="s">
        <v>2713</v>
      </c>
      <c r="GS5" s="186" t="s">
        <v>22</v>
      </c>
      <c r="GT5" s="186">
        <v>2</v>
      </c>
      <c r="GU5" s="186" t="s">
        <v>3139</v>
      </c>
      <c r="GV5" s="186" t="s">
        <v>3138</v>
      </c>
      <c r="GW5" s="187" t="s">
        <v>3168</v>
      </c>
      <c r="GX5" s="185" t="s">
        <v>3193</v>
      </c>
      <c r="GY5" s="179">
        <v>0</v>
      </c>
      <c r="GZ5" s="179" t="s">
        <v>2713</v>
      </c>
      <c r="HA5" s="179" t="s">
        <v>22</v>
      </c>
      <c r="HB5" s="179">
        <v>2</v>
      </c>
      <c r="HC5" s="179" t="s">
        <v>3139</v>
      </c>
      <c r="HD5" s="179" t="s">
        <v>3138</v>
      </c>
      <c r="HE5" s="176" t="s">
        <v>3168</v>
      </c>
      <c r="HF5" s="186" t="s">
        <v>3182</v>
      </c>
      <c r="HG5" s="186">
        <v>0</v>
      </c>
      <c r="HH5" s="186" t="s">
        <v>2713</v>
      </c>
      <c r="HI5" s="186" t="s">
        <v>22</v>
      </c>
      <c r="HJ5" s="186">
        <v>2</v>
      </c>
      <c r="HK5" s="186" t="s">
        <v>3139</v>
      </c>
      <c r="HL5" s="186" t="s">
        <v>3138</v>
      </c>
      <c r="HM5" s="187" t="s">
        <v>3168</v>
      </c>
      <c r="HN5" s="185" t="s">
        <v>3191</v>
      </c>
      <c r="HO5" s="179">
        <v>2</v>
      </c>
      <c r="HP5" s="179" t="s">
        <v>2713</v>
      </c>
      <c r="HQ5" s="179" t="s">
        <v>22</v>
      </c>
      <c r="HR5" s="179">
        <v>2</v>
      </c>
      <c r="HS5" s="179" t="s">
        <v>3139</v>
      </c>
      <c r="HT5" s="179" t="s">
        <v>3138</v>
      </c>
      <c r="HU5" s="176" t="s">
        <v>3168</v>
      </c>
      <c r="HV5" s="186" t="s">
        <v>3188</v>
      </c>
      <c r="HW5" s="186">
        <v>3</v>
      </c>
      <c r="HX5" s="186" t="s">
        <v>2713</v>
      </c>
      <c r="HY5" s="186" t="s">
        <v>22</v>
      </c>
      <c r="HZ5" s="186">
        <v>2</v>
      </c>
      <c r="IA5" s="186" t="s">
        <v>3139</v>
      </c>
      <c r="IB5" s="186" t="s">
        <v>3138</v>
      </c>
      <c r="IC5" s="187" t="s">
        <v>3168</v>
      </c>
      <c r="ID5" s="185" t="s">
        <v>3190</v>
      </c>
      <c r="IE5" s="179">
        <v>3</v>
      </c>
      <c r="IF5" s="179" t="s">
        <v>2713</v>
      </c>
      <c r="IG5" s="179" t="s">
        <v>22</v>
      </c>
      <c r="IH5" s="179">
        <v>2</v>
      </c>
      <c r="II5" s="179" t="s">
        <v>3139</v>
      </c>
      <c r="IJ5" s="179" t="s">
        <v>3138</v>
      </c>
      <c r="IK5" s="176" t="s">
        <v>3168</v>
      </c>
      <c r="IL5" s="186" t="s">
        <v>3189</v>
      </c>
      <c r="IM5" s="186">
        <v>0</v>
      </c>
      <c r="IN5" s="186" t="s">
        <v>2713</v>
      </c>
      <c r="IO5" s="186" t="s">
        <v>22</v>
      </c>
      <c r="IP5" s="186">
        <v>2</v>
      </c>
      <c r="IQ5" s="186" t="s">
        <v>3139</v>
      </c>
      <c r="IR5" s="186" t="s">
        <v>3138</v>
      </c>
      <c r="IS5" s="187" t="s">
        <v>3168</v>
      </c>
    </row>
    <row r="6" spans="1:253" s="280" customFormat="1" ht="12.75" customHeight="1" x14ac:dyDescent="0.25">
      <c r="A6" s="280" t="s">
        <v>939</v>
      </c>
      <c r="B6" s="280" t="s">
        <v>8005</v>
      </c>
      <c r="C6" s="280" t="s">
        <v>940</v>
      </c>
      <c r="D6" s="280" t="s">
        <v>941</v>
      </c>
      <c r="E6" s="280" t="s">
        <v>7411</v>
      </c>
      <c r="F6" s="280" t="s">
        <v>5588</v>
      </c>
      <c r="G6" s="174">
        <v>12600000</v>
      </c>
      <c r="H6" s="175" t="s">
        <v>5585</v>
      </c>
      <c r="I6" s="175" t="s">
        <v>22</v>
      </c>
      <c r="J6" s="175">
        <v>2</v>
      </c>
      <c r="K6" s="175" t="s">
        <v>5587</v>
      </c>
      <c r="L6" s="175" t="s">
        <v>5586</v>
      </c>
      <c r="M6" s="176" t="s">
        <v>5589</v>
      </c>
      <c r="N6" s="185" t="s">
        <v>2850</v>
      </c>
      <c r="O6" s="177">
        <v>25680</v>
      </c>
      <c r="P6" s="177" t="s">
        <v>2847</v>
      </c>
      <c r="Q6" s="177" t="s">
        <v>42</v>
      </c>
      <c r="R6" s="177">
        <v>1</v>
      </c>
      <c r="S6" s="177" t="s">
        <v>2849</v>
      </c>
      <c r="T6" s="177" t="s">
        <v>2848</v>
      </c>
      <c r="U6" s="178" t="s">
        <v>2851</v>
      </c>
      <c r="V6" s="185" t="s">
        <v>5591</v>
      </c>
      <c r="W6" s="175">
        <v>12600000</v>
      </c>
      <c r="X6" s="175" t="s">
        <v>5585</v>
      </c>
      <c r="Y6" s="175" t="s">
        <v>22</v>
      </c>
      <c r="Z6" s="175">
        <v>2</v>
      </c>
      <c r="AA6" s="175" t="s">
        <v>5590</v>
      </c>
      <c r="AB6" s="175" t="s">
        <v>5586</v>
      </c>
      <c r="AC6" s="176" t="s">
        <v>5589</v>
      </c>
      <c r="AD6" s="185" t="s">
        <v>5593</v>
      </c>
      <c r="AE6" s="183">
        <v>12600000</v>
      </c>
      <c r="AF6" s="183" t="s">
        <v>5585</v>
      </c>
      <c r="AG6" s="183" t="s">
        <v>22</v>
      </c>
      <c r="AH6" s="183">
        <v>2</v>
      </c>
      <c r="AI6" s="183" t="s">
        <v>5592</v>
      </c>
      <c r="AJ6" s="183" t="s">
        <v>5586</v>
      </c>
      <c r="AK6" s="184" t="s">
        <v>5589</v>
      </c>
      <c r="AL6" s="185" t="s">
        <v>5597</v>
      </c>
      <c r="AM6" s="175">
        <v>416000</v>
      </c>
      <c r="AN6" s="175" t="s">
        <v>5594</v>
      </c>
      <c r="AO6" s="175" t="s">
        <v>60</v>
      </c>
      <c r="AP6" s="175">
        <v>3</v>
      </c>
      <c r="AQ6" s="175" t="s">
        <v>5596</v>
      </c>
      <c r="AR6" s="175" t="s">
        <v>5595</v>
      </c>
      <c r="AS6" s="176" t="s">
        <v>5589</v>
      </c>
      <c r="AT6" s="186" t="s">
        <v>1436</v>
      </c>
      <c r="AU6" s="183" t="s">
        <v>14</v>
      </c>
      <c r="AV6" s="183" t="s">
        <v>14</v>
      </c>
      <c r="AW6" s="183" t="s">
        <v>14</v>
      </c>
      <c r="AX6" s="183" t="s">
        <v>14</v>
      </c>
      <c r="AY6" s="183" t="s">
        <v>1332</v>
      </c>
      <c r="AZ6" s="183" t="s">
        <v>14</v>
      </c>
      <c r="BA6" s="184" t="s">
        <v>1437</v>
      </c>
      <c r="BB6" s="185" t="s">
        <v>955</v>
      </c>
      <c r="BC6" s="175">
        <v>70187</v>
      </c>
      <c r="BD6" s="175" t="s">
        <v>952</v>
      </c>
      <c r="BE6" s="175" t="s">
        <v>22</v>
      </c>
      <c r="BF6" s="175">
        <v>2</v>
      </c>
      <c r="BG6" s="175" t="s">
        <v>954</v>
      </c>
      <c r="BH6" s="175" t="s">
        <v>953</v>
      </c>
      <c r="BI6" s="176" t="s">
        <v>944</v>
      </c>
      <c r="BJ6" s="186" t="s">
        <v>5600</v>
      </c>
      <c r="BK6" s="186">
        <v>262</v>
      </c>
      <c r="BL6" s="186" t="s">
        <v>5598</v>
      </c>
      <c r="BM6" s="186" t="s">
        <v>22</v>
      </c>
      <c r="BN6" s="186">
        <v>2</v>
      </c>
      <c r="BO6" s="186" t="s">
        <v>5599</v>
      </c>
      <c r="BP6" s="183" t="s">
        <v>2810</v>
      </c>
      <c r="BQ6" s="187" t="s">
        <v>5589</v>
      </c>
      <c r="BR6" s="185" t="s">
        <v>943</v>
      </c>
      <c r="BS6" s="179" t="s">
        <v>14</v>
      </c>
      <c r="BT6" s="179">
        <v>0</v>
      </c>
      <c r="BU6" s="179" t="s">
        <v>22</v>
      </c>
      <c r="BV6" s="179">
        <v>2</v>
      </c>
      <c r="BW6" s="179" t="s">
        <v>942</v>
      </c>
      <c r="BX6" s="179">
        <v>0</v>
      </c>
      <c r="BY6" s="176" t="s">
        <v>944</v>
      </c>
      <c r="BZ6" s="186" t="s">
        <v>945</v>
      </c>
      <c r="CA6" s="186" t="s">
        <v>14</v>
      </c>
      <c r="CB6" s="186" t="s">
        <v>14</v>
      </c>
      <c r="CC6" s="186" t="s">
        <v>14</v>
      </c>
      <c r="CD6" s="186" t="s">
        <v>14</v>
      </c>
      <c r="CE6" s="186" t="s">
        <v>942</v>
      </c>
      <c r="CF6" s="186" t="s">
        <v>14</v>
      </c>
      <c r="CG6" s="187" t="s">
        <v>944</v>
      </c>
      <c r="CH6" s="185" t="s">
        <v>8324</v>
      </c>
      <c r="CI6" s="186" t="e">
        <v>#N/A</v>
      </c>
      <c r="CJ6" s="186" t="e">
        <v>#N/A</v>
      </c>
      <c r="CK6" s="186" t="e">
        <v>#N/A</v>
      </c>
      <c r="CL6" s="186" t="e">
        <v>#N/A</v>
      </c>
      <c r="CM6" s="186" t="e">
        <v>#N/A</v>
      </c>
      <c r="CN6" s="186" t="e">
        <v>#N/A</v>
      </c>
      <c r="CO6" s="188" t="e">
        <v>#N/A</v>
      </c>
      <c r="CP6" s="186" t="s">
        <v>951</v>
      </c>
      <c r="CQ6" s="179">
        <v>444</v>
      </c>
      <c r="CR6" s="179" t="s">
        <v>948</v>
      </c>
      <c r="CS6" s="179" t="s">
        <v>22</v>
      </c>
      <c r="CT6" s="179">
        <v>2</v>
      </c>
      <c r="CU6" s="179" t="s">
        <v>950</v>
      </c>
      <c r="CV6" s="179" t="s">
        <v>949</v>
      </c>
      <c r="CW6" s="176" t="s">
        <v>944</v>
      </c>
      <c r="CX6" s="186" t="s">
        <v>5602</v>
      </c>
      <c r="CY6" s="183">
        <v>2400000</v>
      </c>
      <c r="CZ6" s="183" t="s">
        <v>5601</v>
      </c>
      <c r="DA6" s="183" t="s">
        <v>22</v>
      </c>
      <c r="DB6" s="183">
        <v>2</v>
      </c>
      <c r="DC6" s="183" t="s">
        <v>5603</v>
      </c>
      <c r="DD6" s="183" t="s">
        <v>5586</v>
      </c>
      <c r="DE6" s="189" t="s">
        <v>5589</v>
      </c>
      <c r="DF6" s="185" t="s">
        <v>5604</v>
      </c>
      <c r="DG6" s="175">
        <v>0</v>
      </c>
      <c r="DH6" s="179" t="s">
        <v>5601</v>
      </c>
      <c r="DI6" s="179" t="s">
        <v>22</v>
      </c>
      <c r="DJ6" s="179">
        <v>2</v>
      </c>
      <c r="DK6" s="179" t="s">
        <v>5603</v>
      </c>
      <c r="DL6" s="179" t="s">
        <v>5586</v>
      </c>
      <c r="DM6" s="176" t="s">
        <v>5589</v>
      </c>
      <c r="DN6" s="186" t="s">
        <v>5605</v>
      </c>
      <c r="DO6" s="183">
        <v>10200000</v>
      </c>
      <c r="DP6" s="186" t="s">
        <v>5601</v>
      </c>
      <c r="DQ6" s="186" t="s">
        <v>22</v>
      </c>
      <c r="DR6" s="186">
        <v>2</v>
      </c>
      <c r="DS6" s="186" t="s">
        <v>5603</v>
      </c>
      <c r="DT6" s="186" t="s">
        <v>5586</v>
      </c>
      <c r="DU6" s="187" t="s">
        <v>5589</v>
      </c>
      <c r="DV6" s="185" t="s">
        <v>5606</v>
      </c>
      <c r="DW6" s="175">
        <v>1272000</v>
      </c>
      <c r="DX6" s="179" t="s">
        <v>5601</v>
      </c>
      <c r="DY6" s="179" t="s">
        <v>22</v>
      </c>
      <c r="DZ6" s="179">
        <v>2</v>
      </c>
      <c r="EA6" s="179" t="s">
        <v>5603</v>
      </c>
      <c r="EB6" s="179" t="s">
        <v>5586</v>
      </c>
      <c r="EC6" s="176" t="s">
        <v>5589</v>
      </c>
      <c r="ED6" s="186" t="s">
        <v>5607</v>
      </c>
      <c r="EE6" s="183">
        <v>1032000</v>
      </c>
      <c r="EF6" s="186" t="s">
        <v>5601</v>
      </c>
      <c r="EG6" s="186" t="s">
        <v>22</v>
      </c>
      <c r="EH6" s="186">
        <v>2</v>
      </c>
      <c r="EI6" s="186" t="s">
        <v>5603</v>
      </c>
      <c r="EJ6" s="186" t="s">
        <v>5586</v>
      </c>
      <c r="EK6" s="187" t="s">
        <v>5589</v>
      </c>
      <c r="EL6" s="185" t="s">
        <v>5608</v>
      </c>
      <c r="EM6" s="175">
        <v>96000</v>
      </c>
      <c r="EN6" s="179" t="s">
        <v>5601</v>
      </c>
      <c r="EO6" s="179" t="s">
        <v>22</v>
      </c>
      <c r="EP6" s="179">
        <v>2</v>
      </c>
      <c r="EQ6" s="179" t="s">
        <v>5603</v>
      </c>
      <c r="ER6" s="179" t="s">
        <v>5586</v>
      </c>
      <c r="ES6" s="176" t="s">
        <v>5589</v>
      </c>
      <c r="ET6" s="186" t="s">
        <v>4829</v>
      </c>
      <c r="EU6" s="186">
        <v>227</v>
      </c>
      <c r="EV6" s="186" t="s">
        <v>4827</v>
      </c>
      <c r="EW6" s="186" t="s">
        <v>22</v>
      </c>
      <c r="EX6" s="186">
        <v>2</v>
      </c>
      <c r="EY6" s="186" t="s">
        <v>4828</v>
      </c>
      <c r="EZ6" s="186" t="s">
        <v>2810</v>
      </c>
      <c r="FA6" s="187" t="s">
        <v>4755</v>
      </c>
      <c r="FB6" s="185" t="s">
        <v>947</v>
      </c>
      <c r="FC6" s="179">
        <v>5</v>
      </c>
      <c r="FD6" s="179">
        <v>0</v>
      </c>
      <c r="FE6" s="179" t="s">
        <v>22</v>
      </c>
      <c r="FF6" s="179">
        <v>2</v>
      </c>
      <c r="FG6" s="179" t="s">
        <v>946</v>
      </c>
      <c r="FH6" s="179">
        <v>0</v>
      </c>
      <c r="FI6" s="176" t="s">
        <v>944</v>
      </c>
      <c r="FJ6" s="185" t="s">
        <v>956</v>
      </c>
      <c r="FK6" s="186" t="s">
        <v>14</v>
      </c>
      <c r="FL6" s="186">
        <v>0</v>
      </c>
      <c r="FM6" s="186" t="s">
        <v>22</v>
      </c>
      <c r="FN6" s="186">
        <v>2</v>
      </c>
      <c r="FO6" s="186">
        <v>0</v>
      </c>
      <c r="FP6" s="183">
        <v>0</v>
      </c>
      <c r="FQ6" s="184" t="s">
        <v>944</v>
      </c>
      <c r="FR6" s="185" t="s">
        <v>957</v>
      </c>
      <c r="FS6" s="179" t="s">
        <v>14</v>
      </c>
      <c r="FT6" s="179">
        <v>0</v>
      </c>
      <c r="FU6" s="179" t="s">
        <v>22</v>
      </c>
      <c r="FV6" s="179">
        <v>2</v>
      </c>
      <c r="FW6" s="179">
        <v>0</v>
      </c>
      <c r="FX6" s="179">
        <v>0</v>
      </c>
      <c r="FY6" s="176" t="s">
        <v>944</v>
      </c>
      <c r="FZ6" s="186" t="s">
        <v>3228</v>
      </c>
      <c r="GA6" s="186">
        <v>1</v>
      </c>
      <c r="GB6" s="186" t="s">
        <v>3225</v>
      </c>
      <c r="GC6" s="186" t="s">
        <v>22</v>
      </c>
      <c r="GD6" s="186">
        <v>2</v>
      </c>
      <c r="GE6" s="186" t="s">
        <v>3139</v>
      </c>
      <c r="GF6" s="186" t="s">
        <v>3138</v>
      </c>
      <c r="GG6" s="187" t="s">
        <v>3227</v>
      </c>
      <c r="GH6" s="185" t="s">
        <v>3234</v>
      </c>
      <c r="GI6" s="179">
        <v>2</v>
      </c>
      <c r="GJ6" s="179" t="s">
        <v>3225</v>
      </c>
      <c r="GK6" s="179" t="s">
        <v>22</v>
      </c>
      <c r="GL6" s="179">
        <v>2</v>
      </c>
      <c r="GM6" s="179" t="s">
        <v>3139</v>
      </c>
      <c r="GN6" s="179" t="s">
        <v>3138</v>
      </c>
      <c r="GO6" s="176" t="s">
        <v>3227</v>
      </c>
      <c r="GP6" s="186" t="s">
        <v>3229</v>
      </c>
      <c r="GQ6" s="186">
        <v>2</v>
      </c>
      <c r="GR6" s="186" t="s">
        <v>3225</v>
      </c>
      <c r="GS6" s="186" t="s">
        <v>22</v>
      </c>
      <c r="GT6" s="186">
        <v>2</v>
      </c>
      <c r="GU6" s="186" t="s">
        <v>3139</v>
      </c>
      <c r="GV6" s="186" t="s">
        <v>3138</v>
      </c>
      <c r="GW6" s="187" t="s">
        <v>3227</v>
      </c>
      <c r="GX6" s="185" t="s">
        <v>3235</v>
      </c>
      <c r="GY6" s="179">
        <v>0</v>
      </c>
      <c r="GZ6" s="179" t="s">
        <v>3225</v>
      </c>
      <c r="HA6" s="179" t="s">
        <v>22</v>
      </c>
      <c r="HB6" s="179">
        <v>2</v>
      </c>
      <c r="HC6" s="179" t="s">
        <v>3139</v>
      </c>
      <c r="HD6" s="179" t="s">
        <v>3138</v>
      </c>
      <c r="HE6" s="176" t="s">
        <v>3227</v>
      </c>
      <c r="HF6" s="186" t="s">
        <v>3226</v>
      </c>
      <c r="HG6" s="186">
        <v>2</v>
      </c>
      <c r="HH6" s="186" t="s">
        <v>3225</v>
      </c>
      <c r="HI6" s="186" t="s">
        <v>22</v>
      </c>
      <c r="HJ6" s="186">
        <v>2</v>
      </c>
      <c r="HK6" s="186" t="s">
        <v>3139</v>
      </c>
      <c r="HL6" s="186" t="s">
        <v>3138</v>
      </c>
      <c r="HM6" s="187" t="s">
        <v>3227</v>
      </c>
      <c r="HN6" s="185" t="s">
        <v>3233</v>
      </c>
      <c r="HO6" s="179">
        <v>0</v>
      </c>
      <c r="HP6" s="179" t="s">
        <v>3225</v>
      </c>
      <c r="HQ6" s="179" t="s">
        <v>22</v>
      </c>
      <c r="HR6" s="179">
        <v>2</v>
      </c>
      <c r="HS6" s="179" t="s">
        <v>3139</v>
      </c>
      <c r="HT6" s="179" t="s">
        <v>3138</v>
      </c>
      <c r="HU6" s="176" t="s">
        <v>3227</v>
      </c>
      <c r="HV6" s="186" t="s">
        <v>3230</v>
      </c>
      <c r="HW6" s="186">
        <v>1</v>
      </c>
      <c r="HX6" s="186" t="s">
        <v>3225</v>
      </c>
      <c r="HY6" s="186" t="s">
        <v>22</v>
      </c>
      <c r="HZ6" s="186">
        <v>2</v>
      </c>
      <c r="IA6" s="186" t="s">
        <v>3139</v>
      </c>
      <c r="IB6" s="186" t="s">
        <v>3138</v>
      </c>
      <c r="IC6" s="187" t="s">
        <v>3227</v>
      </c>
      <c r="ID6" s="185" t="s">
        <v>3232</v>
      </c>
      <c r="IE6" s="179">
        <v>0</v>
      </c>
      <c r="IF6" s="179" t="s">
        <v>3225</v>
      </c>
      <c r="IG6" s="179" t="s">
        <v>22</v>
      </c>
      <c r="IH6" s="179">
        <v>2</v>
      </c>
      <c r="II6" s="179" t="s">
        <v>3139</v>
      </c>
      <c r="IJ6" s="179" t="s">
        <v>3138</v>
      </c>
      <c r="IK6" s="176" t="s">
        <v>3227</v>
      </c>
      <c r="IL6" s="186" t="s">
        <v>3231</v>
      </c>
      <c r="IM6" s="186">
        <v>2</v>
      </c>
      <c r="IN6" s="186" t="s">
        <v>3225</v>
      </c>
      <c r="IO6" s="186" t="s">
        <v>22</v>
      </c>
      <c r="IP6" s="186">
        <v>2</v>
      </c>
      <c r="IQ6" s="186" t="s">
        <v>3139</v>
      </c>
      <c r="IR6" s="186" t="s">
        <v>3138</v>
      </c>
      <c r="IS6" s="187" t="s">
        <v>3227</v>
      </c>
    </row>
    <row r="7" spans="1:253" s="280" customFormat="1" ht="12.75" customHeight="1" x14ac:dyDescent="0.25">
      <c r="A7" s="280" t="s">
        <v>584</v>
      </c>
      <c r="B7" s="280" t="s">
        <v>8010</v>
      </c>
      <c r="C7" s="280" t="s">
        <v>585</v>
      </c>
      <c r="D7" s="280" t="s">
        <v>586</v>
      </c>
      <c r="E7" s="280" t="s">
        <v>7410</v>
      </c>
      <c r="F7" s="280" t="s">
        <v>5580</v>
      </c>
      <c r="G7" s="174">
        <v>21135000</v>
      </c>
      <c r="H7" s="175" t="s">
        <v>5577</v>
      </c>
      <c r="I7" s="175" t="s">
        <v>22</v>
      </c>
      <c r="J7" s="175">
        <v>2</v>
      </c>
      <c r="K7" s="175" t="s">
        <v>5579</v>
      </c>
      <c r="L7" s="175" t="s">
        <v>5578</v>
      </c>
      <c r="M7" s="176" t="s">
        <v>5542</v>
      </c>
      <c r="N7" s="185" t="s">
        <v>7134</v>
      </c>
      <c r="O7" s="177">
        <v>166445</v>
      </c>
      <c r="P7" s="177" t="s">
        <v>7131</v>
      </c>
      <c r="Q7" s="177" t="s">
        <v>42</v>
      </c>
      <c r="R7" s="177">
        <v>1</v>
      </c>
      <c r="S7" s="177" t="s">
        <v>7133</v>
      </c>
      <c r="T7" s="177" t="s">
        <v>7132</v>
      </c>
      <c r="U7" s="178" t="s">
        <v>7027</v>
      </c>
      <c r="V7" s="185" t="s">
        <v>7138</v>
      </c>
      <c r="W7" s="175">
        <v>3523000</v>
      </c>
      <c r="X7" s="175" t="s">
        <v>7135</v>
      </c>
      <c r="Y7" s="175" t="s">
        <v>42</v>
      </c>
      <c r="Z7" s="175">
        <v>1</v>
      </c>
      <c r="AA7" s="175" t="s">
        <v>7137</v>
      </c>
      <c r="AB7" s="175" t="s">
        <v>7136</v>
      </c>
      <c r="AC7" s="176" t="s">
        <v>7027</v>
      </c>
      <c r="AD7" s="185" t="s">
        <v>7140</v>
      </c>
      <c r="AE7" s="183">
        <v>3442000</v>
      </c>
      <c r="AF7" s="183" t="s">
        <v>7135</v>
      </c>
      <c r="AG7" s="183" t="s">
        <v>42</v>
      </c>
      <c r="AH7" s="183">
        <v>1</v>
      </c>
      <c r="AI7" s="183" t="s">
        <v>7139</v>
      </c>
      <c r="AJ7" s="183" t="s">
        <v>7136</v>
      </c>
      <c r="AK7" s="184" t="s">
        <v>7027</v>
      </c>
      <c r="AL7" s="185" t="s">
        <v>7143</v>
      </c>
      <c r="AM7" s="175">
        <v>1241000</v>
      </c>
      <c r="AN7" s="175" t="s">
        <v>6695</v>
      </c>
      <c r="AO7" s="175" t="s">
        <v>42</v>
      </c>
      <c r="AP7" s="175">
        <v>1</v>
      </c>
      <c r="AQ7" s="175" t="s">
        <v>7142</v>
      </c>
      <c r="AR7" s="175" t="s">
        <v>7141</v>
      </c>
      <c r="AS7" s="176" t="s">
        <v>7027</v>
      </c>
      <c r="AT7" s="186" t="s">
        <v>594</v>
      </c>
      <c r="AU7" s="183" t="s">
        <v>14</v>
      </c>
      <c r="AV7" s="183">
        <v>0</v>
      </c>
      <c r="AW7" s="183" t="s">
        <v>14</v>
      </c>
      <c r="AX7" s="183" t="s">
        <v>14</v>
      </c>
      <c r="AY7" s="183">
        <v>0</v>
      </c>
      <c r="AZ7" s="183">
        <v>0</v>
      </c>
      <c r="BA7" s="184" t="s">
        <v>588</v>
      </c>
      <c r="BB7" s="185" t="s">
        <v>593</v>
      </c>
      <c r="BC7" s="175" t="s">
        <v>14</v>
      </c>
      <c r="BD7" s="175">
        <v>0</v>
      </c>
      <c r="BE7" s="175" t="s">
        <v>14</v>
      </c>
      <c r="BF7" s="175" t="s">
        <v>14</v>
      </c>
      <c r="BG7" s="175">
        <v>0</v>
      </c>
      <c r="BH7" s="175">
        <v>0</v>
      </c>
      <c r="BI7" s="176" t="s">
        <v>588</v>
      </c>
      <c r="BJ7" s="186" t="s">
        <v>7146</v>
      </c>
      <c r="BK7" s="186">
        <v>3145</v>
      </c>
      <c r="BL7" s="186" t="s">
        <v>7144</v>
      </c>
      <c r="BM7" s="186" t="s">
        <v>42</v>
      </c>
      <c r="BN7" s="186">
        <v>1</v>
      </c>
      <c r="BO7" s="186" t="s">
        <v>7145</v>
      </c>
      <c r="BP7" s="183" t="s">
        <v>5670</v>
      </c>
      <c r="BQ7" s="187" t="s">
        <v>7027</v>
      </c>
      <c r="BR7" s="185" t="s">
        <v>587</v>
      </c>
      <c r="BS7" s="179" t="s">
        <v>14</v>
      </c>
      <c r="BT7" s="179">
        <v>0</v>
      </c>
      <c r="BU7" s="179" t="s">
        <v>14</v>
      </c>
      <c r="BV7" s="179" t="s">
        <v>14</v>
      </c>
      <c r="BW7" s="179">
        <v>0</v>
      </c>
      <c r="BX7" s="179">
        <v>0</v>
      </c>
      <c r="BY7" s="176" t="s">
        <v>588</v>
      </c>
      <c r="BZ7" s="186" t="s">
        <v>589</v>
      </c>
      <c r="CA7" s="186" t="s">
        <v>14</v>
      </c>
      <c r="CB7" s="186">
        <v>0</v>
      </c>
      <c r="CC7" s="186" t="s">
        <v>14</v>
      </c>
      <c r="CD7" s="186" t="s">
        <v>14</v>
      </c>
      <c r="CE7" s="186">
        <v>0</v>
      </c>
      <c r="CF7" s="186">
        <v>0</v>
      </c>
      <c r="CG7" s="187" t="s">
        <v>588</v>
      </c>
      <c r="CH7" s="185" t="s">
        <v>8325</v>
      </c>
      <c r="CI7" s="186" t="e">
        <v>#N/A</v>
      </c>
      <c r="CJ7" s="186" t="e">
        <v>#N/A</v>
      </c>
      <c r="CK7" s="186" t="e">
        <v>#N/A</v>
      </c>
      <c r="CL7" s="186" t="e">
        <v>#N/A</v>
      </c>
      <c r="CM7" s="186" t="e">
        <v>#N/A</v>
      </c>
      <c r="CN7" s="186" t="e">
        <v>#N/A</v>
      </c>
      <c r="CO7" s="188" t="e">
        <v>#N/A</v>
      </c>
      <c r="CP7" s="186" t="s">
        <v>592</v>
      </c>
      <c r="CQ7" s="179" t="s">
        <v>14</v>
      </c>
      <c r="CR7" s="179">
        <v>0</v>
      </c>
      <c r="CS7" s="179" t="s">
        <v>22</v>
      </c>
      <c r="CT7" s="179">
        <v>2</v>
      </c>
      <c r="CU7" s="179">
        <v>0</v>
      </c>
      <c r="CV7" s="179">
        <v>0</v>
      </c>
      <c r="CW7" s="176" t="s">
        <v>588</v>
      </c>
      <c r="CX7" s="186" t="s">
        <v>7147</v>
      </c>
      <c r="CY7" s="183">
        <v>1442000</v>
      </c>
      <c r="CZ7" s="183" t="s">
        <v>7135</v>
      </c>
      <c r="DA7" s="183" t="s">
        <v>42</v>
      </c>
      <c r="DB7" s="183">
        <v>1</v>
      </c>
      <c r="DC7" s="183" t="s">
        <v>6388</v>
      </c>
      <c r="DD7" s="183" t="s">
        <v>7136</v>
      </c>
      <c r="DE7" s="189" t="s">
        <v>7027</v>
      </c>
      <c r="DF7" s="185" t="s">
        <v>7148</v>
      </c>
      <c r="DG7" s="175">
        <v>81000</v>
      </c>
      <c r="DH7" s="179" t="s">
        <v>7135</v>
      </c>
      <c r="DI7" s="179" t="s">
        <v>42</v>
      </c>
      <c r="DJ7" s="179">
        <v>1</v>
      </c>
      <c r="DK7" s="179" t="s">
        <v>6388</v>
      </c>
      <c r="DL7" s="179" t="s">
        <v>7136</v>
      </c>
      <c r="DM7" s="176" t="s">
        <v>7027</v>
      </c>
      <c r="DN7" s="186" t="s">
        <v>7149</v>
      </c>
      <c r="DO7" s="183">
        <v>2000000</v>
      </c>
      <c r="DP7" s="186" t="s">
        <v>7135</v>
      </c>
      <c r="DQ7" s="186" t="s">
        <v>42</v>
      </c>
      <c r="DR7" s="186">
        <v>1</v>
      </c>
      <c r="DS7" s="186" t="s">
        <v>6388</v>
      </c>
      <c r="DT7" s="186" t="s">
        <v>7136</v>
      </c>
      <c r="DU7" s="187" t="s">
        <v>7027</v>
      </c>
      <c r="DV7" s="185" t="s">
        <v>7150</v>
      </c>
      <c r="DW7" s="175">
        <v>983000</v>
      </c>
      <c r="DX7" s="179" t="s">
        <v>7135</v>
      </c>
      <c r="DY7" s="179" t="s">
        <v>42</v>
      </c>
      <c r="DZ7" s="179">
        <v>1</v>
      </c>
      <c r="EA7" s="179" t="s">
        <v>6388</v>
      </c>
      <c r="EB7" s="179" t="s">
        <v>7136</v>
      </c>
      <c r="EC7" s="176" t="s">
        <v>7027</v>
      </c>
      <c r="ED7" s="186" t="s">
        <v>7151</v>
      </c>
      <c r="EE7" s="183">
        <v>175000</v>
      </c>
      <c r="EF7" s="186" t="s">
        <v>7135</v>
      </c>
      <c r="EG7" s="186" t="s">
        <v>42</v>
      </c>
      <c r="EH7" s="186">
        <v>1</v>
      </c>
      <c r="EI7" s="186" t="s">
        <v>6388</v>
      </c>
      <c r="EJ7" s="186" t="s">
        <v>7136</v>
      </c>
      <c r="EK7" s="187" t="s">
        <v>7027</v>
      </c>
      <c r="EL7" s="185" t="s">
        <v>7152</v>
      </c>
      <c r="EM7" s="175">
        <v>284000</v>
      </c>
      <c r="EN7" s="179" t="s">
        <v>7135</v>
      </c>
      <c r="EO7" s="179" t="s">
        <v>42</v>
      </c>
      <c r="EP7" s="179">
        <v>1</v>
      </c>
      <c r="EQ7" s="179" t="s">
        <v>6388</v>
      </c>
      <c r="ER7" s="179" t="s">
        <v>7136</v>
      </c>
      <c r="ES7" s="176" t="s">
        <v>7027</v>
      </c>
      <c r="ET7" s="186" t="s">
        <v>5584</v>
      </c>
      <c r="EU7" s="186">
        <v>566</v>
      </c>
      <c r="EV7" s="186" t="s">
        <v>5581</v>
      </c>
      <c r="EW7" s="186" t="s">
        <v>22</v>
      </c>
      <c r="EX7" s="186">
        <v>2</v>
      </c>
      <c r="EY7" s="186" t="s">
        <v>5583</v>
      </c>
      <c r="EZ7" s="186" t="s">
        <v>5582</v>
      </c>
      <c r="FA7" s="187" t="s">
        <v>5542</v>
      </c>
      <c r="FB7" s="185" t="s">
        <v>591</v>
      </c>
      <c r="FC7" s="179">
        <v>4</v>
      </c>
      <c r="FD7" s="179">
        <v>0</v>
      </c>
      <c r="FE7" s="179" t="s">
        <v>22</v>
      </c>
      <c r="FF7" s="179">
        <v>2</v>
      </c>
      <c r="FG7" s="179" t="s">
        <v>590</v>
      </c>
      <c r="FH7" s="179">
        <v>0</v>
      </c>
      <c r="FI7" s="176" t="s">
        <v>588</v>
      </c>
      <c r="FJ7" s="185" t="s">
        <v>2608</v>
      </c>
      <c r="FK7" s="186" t="s">
        <v>14</v>
      </c>
      <c r="FL7" s="186" t="s">
        <v>14</v>
      </c>
      <c r="FM7" s="186" t="s">
        <v>14</v>
      </c>
      <c r="FN7" s="186" t="s">
        <v>14</v>
      </c>
      <c r="FO7" s="186" t="s">
        <v>2607</v>
      </c>
      <c r="FP7" s="183" t="s">
        <v>14</v>
      </c>
      <c r="FQ7" s="184" t="s">
        <v>2609</v>
      </c>
      <c r="FR7" s="185" t="s">
        <v>2610</v>
      </c>
      <c r="FS7" s="179" t="s">
        <v>14</v>
      </c>
      <c r="FT7" s="179" t="s">
        <v>14</v>
      </c>
      <c r="FU7" s="179" t="s">
        <v>14</v>
      </c>
      <c r="FV7" s="179" t="s">
        <v>14</v>
      </c>
      <c r="FW7" s="179" t="s">
        <v>2607</v>
      </c>
      <c r="FX7" s="179" t="s">
        <v>14</v>
      </c>
      <c r="FY7" s="176" t="s">
        <v>2609</v>
      </c>
      <c r="FZ7" s="186" t="s">
        <v>3195</v>
      </c>
      <c r="GA7" s="186">
        <v>0</v>
      </c>
      <c r="GB7" s="186" t="s">
        <v>2713</v>
      </c>
      <c r="GC7" s="186" t="s">
        <v>22</v>
      </c>
      <c r="GD7" s="186">
        <v>2</v>
      </c>
      <c r="GE7" s="186" t="s">
        <v>3139</v>
      </c>
      <c r="GF7" s="186" t="s">
        <v>3138</v>
      </c>
      <c r="GG7" s="187" t="s">
        <v>3168</v>
      </c>
      <c r="GH7" s="185" t="s">
        <v>3201</v>
      </c>
      <c r="GI7" s="179">
        <v>2</v>
      </c>
      <c r="GJ7" s="179" t="s">
        <v>2713</v>
      </c>
      <c r="GK7" s="179" t="s">
        <v>22</v>
      </c>
      <c r="GL7" s="179">
        <v>2</v>
      </c>
      <c r="GM7" s="179" t="s">
        <v>3139</v>
      </c>
      <c r="GN7" s="179" t="s">
        <v>3138</v>
      </c>
      <c r="GO7" s="176" t="s">
        <v>3168</v>
      </c>
      <c r="GP7" s="186" t="s">
        <v>3196</v>
      </c>
      <c r="GQ7" s="186">
        <v>2</v>
      </c>
      <c r="GR7" s="186" t="s">
        <v>2713</v>
      </c>
      <c r="GS7" s="186" t="s">
        <v>22</v>
      </c>
      <c r="GT7" s="186">
        <v>2</v>
      </c>
      <c r="GU7" s="186" t="s">
        <v>3139</v>
      </c>
      <c r="GV7" s="186" t="s">
        <v>3138</v>
      </c>
      <c r="GW7" s="187" t="s">
        <v>3168</v>
      </c>
      <c r="GX7" s="185" t="s">
        <v>3202</v>
      </c>
      <c r="GY7" s="179">
        <v>3</v>
      </c>
      <c r="GZ7" s="179" t="s">
        <v>2713</v>
      </c>
      <c r="HA7" s="179" t="s">
        <v>22</v>
      </c>
      <c r="HB7" s="179">
        <v>2</v>
      </c>
      <c r="HC7" s="179" t="s">
        <v>3139</v>
      </c>
      <c r="HD7" s="179" t="s">
        <v>3138</v>
      </c>
      <c r="HE7" s="176" t="s">
        <v>3168</v>
      </c>
      <c r="HF7" s="186" t="s">
        <v>3194</v>
      </c>
      <c r="HG7" s="186">
        <v>0</v>
      </c>
      <c r="HH7" s="186" t="s">
        <v>2713</v>
      </c>
      <c r="HI7" s="186" t="s">
        <v>22</v>
      </c>
      <c r="HJ7" s="186">
        <v>2</v>
      </c>
      <c r="HK7" s="186" t="s">
        <v>3139</v>
      </c>
      <c r="HL7" s="186" t="s">
        <v>3138</v>
      </c>
      <c r="HM7" s="187" t="s">
        <v>3168</v>
      </c>
      <c r="HN7" s="185" t="s">
        <v>3200</v>
      </c>
      <c r="HO7" s="179">
        <v>2</v>
      </c>
      <c r="HP7" s="179" t="s">
        <v>2713</v>
      </c>
      <c r="HQ7" s="179" t="s">
        <v>22</v>
      </c>
      <c r="HR7" s="179">
        <v>2</v>
      </c>
      <c r="HS7" s="179" t="s">
        <v>3139</v>
      </c>
      <c r="HT7" s="179" t="s">
        <v>3138</v>
      </c>
      <c r="HU7" s="176" t="s">
        <v>3168</v>
      </c>
      <c r="HV7" s="186" t="s">
        <v>3197</v>
      </c>
      <c r="HW7" s="186">
        <v>3</v>
      </c>
      <c r="HX7" s="186" t="s">
        <v>2713</v>
      </c>
      <c r="HY7" s="186" t="s">
        <v>22</v>
      </c>
      <c r="HZ7" s="186">
        <v>2</v>
      </c>
      <c r="IA7" s="186" t="s">
        <v>3139</v>
      </c>
      <c r="IB7" s="186" t="s">
        <v>3138</v>
      </c>
      <c r="IC7" s="187" t="s">
        <v>3168</v>
      </c>
      <c r="ID7" s="185" t="s">
        <v>3199</v>
      </c>
      <c r="IE7" s="179">
        <v>0</v>
      </c>
      <c r="IF7" s="179" t="s">
        <v>2713</v>
      </c>
      <c r="IG7" s="179" t="s">
        <v>22</v>
      </c>
      <c r="IH7" s="179">
        <v>2</v>
      </c>
      <c r="II7" s="179" t="s">
        <v>3139</v>
      </c>
      <c r="IJ7" s="179" t="s">
        <v>3138</v>
      </c>
      <c r="IK7" s="176" t="s">
        <v>3168</v>
      </c>
      <c r="IL7" s="186" t="s">
        <v>3198</v>
      </c>
      <c r="IM7" s="186">
        <v>3</v>
      </c>
      <c r="IN7" s="186" t="s">
        <v>2713</v>
      </c>
      <c r="IO7" s="186" t="s">
        <v>22</v>
      </c>
      <c r="IP7" s="186">
        <v>2</v>
      </c>
      <c r="IQ7" s="186" t="s">
        <v>3139</v>
      </c>
      <c r="IR7" s="186" t="s">
        <v>3138</v>
      </c>
      <c r="IS7" s="187" t="s">
        <v>3168</v>
      </c>
    </row>
    <row r="8" spans="1:253" s="280" customFormat="1" ht="12.75" customHeight="1" x14ac:dyDescent="0.25">
      <c r="A8" s="280" t="s">
        <v>207</v>
      </c>
      <c r="B8" s="280" t="s">
        <v>8018</v>
      </c>
      <c r="C8" s="280" t="s">
        <v>208</v>
      </c>
      <c r="D8" s="280" t="s">
        <v>209</v>
      </c>
      <c r="E8" s="280" t="s">
        <v>7386</v>
      </c>
      <c r="F8" s="280" t="s">
        <v>5488</v>
      </c>
      <c r="G8" s="174">
        <v>143197000</v>
      </c>
      <c r="H8" s="175" t="s">
        <v>5485</v>
      </c>
      <c r="I8" s="175" t="s">
        <v>22</v>
      </c>
      <c r="J8" s="175">
        <v>2</v>
      </c>
      <c r="K8" s="175" t="s">
        <v>5487</v>
      </c>
      <c r="L8" s="175" t="s">
        <v>5486</v>
      </c>
      <c r="M8" s="176" t="s">
        <v>5475</v>
      </c>
      <c r="N8" s="185" t="s">
        <v>4424</v>
      </c>
      <c r="O8" s="177">
        <v>650</v>
      </c>
      <c r="P8" s="177" t="s">
        <v>4421</v>
      </c>
      <c r="Q8" s="177" t="s">
        <v>42</v>
      </c>
      <c r="R8" s="177">
        <v>1</v>
      </c>
      <c r="S8" s="177" t="s">
        <v>4423</v>
      </c>
      <c r="T8" s="177" t="s">
        <v>4422</v>
      </c>
      <c r="U8" s="178" t="s">
        <v>4408</v>
      </c>
      <c r="V8" s="185" t="s">
        <v>6189</v>
      </c>
      <c r="W8" s="175">
        <v>1356000</v>
      </c>
      <c r="X8" s="175" t="s">
        <v>6186</v>
      </c>
      <c r="Y8" s="175" t="s">
        <v>42</v>
      </c>
      <c r="Z8" s="175">
        <v>1</v>
      </c>
      <c r="AA8" s="175" t="s">
        <v>6188</v>
      </c>
      <c r="AB8" s="175" t="s">
        <v>6187</v>
      </c>
      <c r="AC8" s="176" t="s">
        <v>6190</v>
      </c>
      <c r="AD8" s="185" t="s">
        <v>6191</v>
      </c>
      <c r="AE8" s="183">
        <v>1356000</v>
      </c>
      <c r="AF8" s="183" t="s">
        <v>6186</v>
      </c>
      <c r="AG8" s="183" t="s">
        <v>42</v>
      </c>
      <c r="AH8" s="183">
        <v>1</v>
      </c>
      <c r="AI8" s="183" t="s">
        <v>6188</v>
      </c>
      <c r="AJ8" s="183" t="s">
        <v>6187</v>
      </c>
      <c r="AK8" s="184" t="s">
        <v>6190</v>
      </c>
      <c r="AL8" s="185" t="s">
        <v>6193</v>
      </c>
      <c r="AM8" s="175">
        <v>884000</v>
      </c>
      <c r="AN8" s="175" t="s">
        <v>6186</v>
      </c>
      <c r="AO8" s="175" t="s">
        <v>42</v>
      </c>
      <c r="AP8" s="175">
        <v>1</v>
      </c>
      <c r="AQ8" s="175" t="s">
        <v>6192</v>
      </c>
      <c r="AR8" s="175" t="s">
        <v>6187</v>
      </c>
      <c r="AS8" s="176" t="s">
        <v>6190</v>
      </c>
      <c r="AT8" s="186" t="s">
        <v>6198</v>
      </c>
      <c r="AU8" s="183">
        <v>607</v>
      </c>
      <c r="AV8" s="183" t="s">
        <v>6195</v>
      </c>
      <c r="AW8" s="183" t="s">
        <v>42</v>
      </c>
      <c r="AX8" s="183">
        <v>1</v>
      </c>
      <c r="AY8" s="183" t="s">
        <v>6197</v>
      </c>
      <c r="AZ8" s="183" t="s">
        <v>6196</v>
      </c>
      <c r="BA8" s="184" t="s">
        <v>6190</v>
      </c>
      <c r="BB8" s="185" t="s">
        <v>6194</v>
      </c>
      <c r="BC8" s="175">
        <v>0</v>
      </c>
      <c r="BD8" s="175" t="s">
        <v>14</v>
      </c>
      <c r="BE8" s="175" t="s">
        <v>14</v>
      </c>
      <c r="BF8" s="175" t="s">
        <v>14</v>
      </c>
      <c r="BG8" s="175" t="s">
        <v>14</v>
      </c>
      <c r="BH8" s="175" t="s">
        <v>14</v>
      </c>
      <c r="BI8" s="176" t="s">
        <v>6190</v>
      </c>
      <c r="BJ8" s="186" t="s">
        <v>6202</v>
      </c>
      <c r="BK8" s="186">
        <v>15</v>
      </c>
      <c r="BL8" s="186" t="s">
        <v>6199</v>
      </c>
      <c r="BM8" s="186" t="s">
        <v>42</v>
      </c>
      <c r="BN8" s="186">
        <v>1</v>
      </c>
      <c r="BO8" s="186" t="s">
        <v>6201</v>
      </c>
      <c r="BP8" s="183" t="s">
        <v>6200</v>
      </c>
      <c r="BQ8" s="187" t="s">
        <v>6190</v>
      </c>
      <c r="BR8" s="185" t="s">
        <v>1295</v>
      </c>
      <c r="BS8" s="179" t="s">
        <v>14</v>
      </c>
      <c r="BT8" s="179" t="s">
        <v>14</v>
      </c>
      <c r="BU8" s="179" t="s">
        <v>14</v>
      </c>
      <c r="BV8" s="179" t="s">
        <v>14</v>
      </c>
      <c r="BW8" s="179" t="s">
        <v>14</v>
      </c>
      <c r="BX8" s="179" t="s">
        <v>14</v>
      </c>
      <c r="BY8" s="176" t="s">
        <v>1296</v>
      </c>
      <c r="BZ8" s="186" t="s">
        <v>1297</v>
      </c>
      <c r="CA8" s="186" t="s">
        <v>14</v>
      </c>
      <c r="CB8" s="186" t="s">
        <v>14</v>
      </c>
      <c r="CC8" s="186" t="s">
        <v>14</v>
      </c>
      <c r="CD8" s="186" t="s">
        <v>14</v>
      </c>
      <c r="CE8" s="186" t="s">
        <v>14</v>
      </c>
      <c r="CF8" s="186" t="s">
        <v>14</v>
      </c>
      <c r="CG8" s="187" t="s">
        <v>1296</v>
      </c>
      <c r="CH8" s="185" t="s">
        <v>8326</v>
      </c>
      <c r="CI8" s="186" t="e">
        <v>#N/A</v>
      </c>
      <c r="CJ8" s="186" t="e">
        <v>#N/A</v>
      </c>
      <c r="CK8" s="186" t="e">
        <v>#N/A</v>
      </c>
      <c r="CL8" s="186" t="e">
        <v>#N/A</v>
      </c>
      <c r="CM8" s="186" t="e">
        <v>#N/A</v>
      </c>
      <c r="CN8" s="186" t="e">
        <v>#N/A</v>
      </c>
      <c r="CO8" s="188" t="e">
        <v>#N/A</v>
      </c>
      <c r="CP8" s="186" t="s">
        <v>2169</v>
      </c>
      <c r="CQ8" s="179" t="s">
        <v>14</v>
      </c>
      <c r="CR8" s="179" t="s">
        <v>14</v>
      </c>
      <c r="CS8" s="179" t="s">
        <v>14</v>
      </c>
      <c r="CT8" s="179" t="s">
        <v>14</v>
      </c>
      <c r="CU8" s="179" t="s">
        <v>14</v>
      </c>
      <c r="CV8" s="179" t="s">
        <v>14</v>
      </c>
      <c r="CW8" s="176" t="s">
        <v>2170</v>
      </c>
      <c r="CX8" s="186" t="s">
        <v>5491</v>
      </c>
      <c r="CY8" s="183">
        <v>877000</v>
      </c>
      <c r="CZ8" s="183" t="s">
        <v>2367</v>
      </c>
      <c r="DA8" s="183" t="s">
        <v>22</v>
      </c>
      <c r="DB8" s="183">
        <v>2</v>
      </c>
      <c r="DC8" s="183" t="s">
        <v>5490</v>
      </c>
      <c r="DD8" s="183" t="s">
        <v>5489</v>
      </c>
      <c r="DE8" s="189" t="s">
        <v>5475</v>
      </c>
      <c r="DF8" s="185" t="s">
        <v>5492</v>
      </c>
      <c r="DG8" s="175">
        <v>0</v>
      </c>
      <c r="DH8" s="179" t="s">
        <v>2367</v>
      </c>
      <c r="DI8" s="179" t="s">
        <v>22</v>
      </c>
      <c r="DJ8" s="179">
        <v>2</v>
      </c>
      <c r="DK8" s="179" t="s">
        <v>5490</v>
      </c>
      <c r="DL8" s="179" t="s">
        <v>5489</v>
      </c>
      <c r="DM8" s="176" t="s">
        <v>5475</v>
      </c>
      <c r="DN8" s="186" t="s">
        <v>5493</v>
      </c>
      <c r="DO8" s="183">
        <v>472000</v>
      </c>
      <c r="DP8" s="186" t="s">
        <v>2367</v>
      </c>
      <c r="DQ8" s="186" t="s">
        <v>22</v>
      </c>
      <c r="DR8" s="186">
        <v>2</v>
      </c>
      <c r="DS8" s="186" t="s">
        <v>5490</v>
      </c>
      <c r="DT8" s="186" t="s">
        <v>5489</v>
      </c>
      <c r="DU8" s="187" t="s">
        <v>5475</v>
      </c>
      <c r="DV8" s="185" t="s">
        <v>5494</v>
      </c>
      <c r="DW8" s="175">
        <v>670000</v>
      </c>
      <c r="DX8" s="179" t="s">
        <v>2367</v>
      </c>
      <c r="DY8" s="179" t="s">
        <v>22</v>
      </c>
      <c r="DZ8" s="179">
        <v>2</v>
      </c>
      <c r="EA8" s="179" t="s">
        <v>5490</v>
      </c>
      <c r="EB8" s="179" t="s">
        <v>5489</v>
      </c>
      <c r="EC8" s="176" t="s">
        <v>5475</v>
      </c>
      <c r="ED8" s="186" t="s">
        <v>5495</v>
      </c>
      <c r="EE8" s="183">
        <v>207000</v>
      </c>
      <c r="EF8" s="186" t="s">
        <v>2367</v>
      </c>
      <c r="EG8" s="186" t="s">
        <v>22</v>
      </c>
      <c r="EH8" s="186">
        <v>2</v>
      </c>
      <c r="EI8" s="186" t="s">
        <v>5490</v>
      </c>
      <c r="EJ8" s="186" t="s">
        <v>5489</v>
      </c>
      <c r="EK8" s="187" t="s">
        <v>5475</v>
      </c>
      <c r="EL8" s="185" t="s">
        <v>5496</v>
      </c>
      <c r="EM8" s="175">
        <v>0</v>
      </c>
      <c r="EN8" s="179" t="s">
        <v>2367</v>
      </c>
      <c r="EO8" s="179" t="s">
        <v>22</v>
      </c>
      <c r="EP8" s="179">
        <v>2</v>
      </c>
      <c r="EQ8" s="179" t="s">
        <v>5490</v>
      </c>
      <c r="ER8" s="179" t="s">
        <v>5489</v>
      </c>
      <c r="ES8" s="176" t="s">
        <v>5475</v>
      </c>
      <c r="ET8" s="186" t="s">
        <v>6605</v>
      </c>
      <c r="EU8" s="186">
        <v>455</v>
      </c>
      <c r="EV8" s="186" t="s">
        <v>6447</v>
      </c>
      <c r="EW8" s="186" t="s">
        <v>22</v>
      </c>
      <c r="EX8" s="186">
        <v>2</v>
      </c>
      <c r="EY8" s="186" t="s">
        <v>6604</v>
      </c>
      <c r="EZ8" s="186" t="s">
        <v>5670</v>
      </c>
      <c r="FA8" s="187" t="s">
        <v>6606</v>
      </c>
      <c r="FB8" s="185" t="s">
        <v>2370</v>
      </c>
      <c r="FC8" s="179">
        <v>3</v>
      </c>
      <c r="FD8" s="179" t="s">
        <v>2367</v>
      </c>
      <c r="FE8" s="179" t="s">
        <v>42</v>
      </c>
      <c r="FF8" s="179">
        <v>1</v>
      </c>
      <c r="FG8" s="179" t="s">
        <v>2369</v>
      </c>
      <c r="FH8" s="179" t="s">
        <v>2368</v>
      </c>
      <c r="FI8" s="176" t="s">
        <v>2371</v>
      </c>
      <c r="FJ8" s="185" t="s">
        <v>211</v>
      </c>
      <c r="FK8" s="186">
        <v>0</v>
      </c>
      <c r="FL8" s="186">
        <v>0</v>
      </c>
      <c r="FM8" s="186" t="s">
        <v>22</v>
      </c>
      <c r="FN8" s="186">
        <v>2</v>
      </c>
      <c r="FO8" s="186" t="s">
        <v>210</v>
      </c>
      <c r="FP8" s="183">
        <v>0</v>
      </c>
      <c r="FQ8" s="184" t="s">
        <v>212</v>
      </c>
      <c r="FR8" s="185" t="s">
        <v>214</v>
      </c>
      <c r="FS8" s="179">
        <v>0</v>
      </c>
      <c r="FT8" s="179" t="s">
        <v>213</v>
      </c>
      <c r="FU8" s="179" t="s">
        <v>22</v>
      </c>
      <c r="FV8" s="179">
        <v>2</v>
      </c>
      <c r="FW8" s="179" t="s">
        <v>210</v>
      </c>
      <c r="FX8" s="179">
        <v>0</v>
      </c>
      <c r="FY8" s="176" t="s">
        <v>212</v>
      </c>
      <c r="FZ8" s="186" t="s">
        <v>3542</v>
      </c>
      <c r="GA8" s="186">
        <v>2</v>
      </c>
      <c r="GB8" s="186" t="s">
        <v>3225</v>
      </c>
      <c r="GC8" s="186" t="s">
        <v>22</v>
      </c>
      <c r="GD8" s="186">
        <v>2</v>
      </c>
      <c r="GE8" s="186" t="s">
        <v>3139</v>
      </c>
      <c r="GF8" s="186" t="s">
        <v>3138</v>
      </c>
      <c r="GG8" s="187" t="s">
        <v>3532</v>
      </c>
      <c r="GH8" s="185" t="s">
        <v>3548</v>
      </c>
      <c r="GI8" s="179">
        <v>1</v>
      </c>
      <c r="GJ8" s="179" t="s">
        <v>3225</v>
      </c>
      <c r="GK8" s="179" t="s">
        <v>22</v>
      </c>
      <c r="GL8" s="179">
        <v>2</v>
      </c>
      <c r="GM8" s="179" t="s">
        <v>3139</v>
      </c>
      <c r="GN8" s="179" t="s">
        <v>3138</v>
      </c>
      <c r="GO8" s="176" t="s">
        <v>3532</v>
      </c>
      <c r="GP8" s="186" t="s">
        <v>3543</v>
      </c>
      <c r="GQ8" s="186">
        <v>2</v>
      </c>
      <c r="GR8" s="186" t="s">
        <v>3225</v>
      </c>
      <c r="GS8" s="186" t="s">
        <v>22</v>
      </c>
      <c r="GT8" s="186">
        <v>2</v>
      </c>
      <c r="GU8" s="186" t="s">
        <v>3139</v>
      </c>
      <c r="GV8" s="186" t="s">
        <v>3138</v>
      </c>
      <c r="GW8" s="187" t="s">
        <v>3532</v>
      </c>
      <c r="GX8" s="185" t="s">
        <v>3549</v>
      </c>
      <c r="GY8" s="179">
        <v>0</v>
      </c>
      <c r="GZ8" s="179" t="s">
        <v>3225</v>
      </c>
      <c r="HA8" s="179" t="s">
        <v>22</v>
      </c>
      <c r="HB8" s="179">
        <v>2</v>
      </c>
      <c r="HC8" s="179" t="s">
        <v>3139</v>
      </c>
      <c r="HD8" s="179" t="s">
        <v>3138</v>
      </c>
      <c r="HE8" s="176" t="s">
        <v>3532</v>
      </c>
      <c r="HF8" s="186" t="s">
        <v>3541</v>
      </c>
      <c r="HG8" s="186">
        <v>2</v>
      </c>
      <c r="HH8" s="186" t="s">
        <v>3225</v>
      </c>
      <c r="HI8" s="186" t="s">
        <v>22</v>
      </c>
      <c r="HJ8" s="186">
        <v>2</v>
      </c>
      <c r="HK8" s="186" t="s">
        <v>3139</v>
      </c>
      <c r="HL8" s="186" t="s">
        <v>3138</v>
      </c>
      <c r="HM8" s="187" t="s">
        <v>3532</v>
      </c>
      <c r="HN8" s="185" t="s">
        <v>3547</v>
      </c>
      <c r="HO8" s="179">
        <v>3</v>
      </c>
      <c r="HP8" s="179" t="s">
        <v>3225</v>
      </c>
      <c r="HQ8" s="179" t="s">
        <v>22</v>
      </c>
      <c r="HR8" s="179">
        <v>2</v>
      </c>
      <c r="HS8" s="179" t="s">
        <v>3139</v>
      </c>
      <c r="HT8" s="179" t="s">
        <v>3138</v>
      </c>
      <c r="HU8" s="176" t="s">
        <v>3532</v>
      </c>
      <c r="HV8" s="186" t="s">
        <v>3544</v>
      </c>
      <c r="HW8" s="186">
        <v>3</v>
      </c>
      <c r="HX8" s="186" t="s">
        <v>3225</v>
      </c>
      <c r="HY8" s="186" t="s">
        <v>22</v>
      </c>
      <c r="HZ8" s="186">
        <v>2</v>
      </c>
      <c r="IA8" s="186" t="s">
        <v>3139</v>
      </c>
      <c r="IB8" s="186" t="s">
        <v>3138</v>
      </c>
      <c r="IC8" s="187" t="s">
        <v>3532</v>
      </c>
      <c r="ID8" s="185" t="s">
        <v>3546</v>
      </c>
      <c r="IE8" s="179">
        <v>1</v>
      </c>
      <c r="IF8" s="179" t="s">
        <v>3225</v>
      </c>
      <c r="IG8" s="179" t="s">
        <v>22</v>
      </c>
      <c r="IH8" s="179">
        <v>2</v>
      </c>
      <c r="II8" s="179" t="s">
        <v>3139</v>
      </c>
      <c r="IJ8" s="179" t="s">
        <v>3138</v>
      </c>
      <c r="IK8" s="176" t="s">
        <v>3532</v>
      </c>
      <c r="IL8" s="186" t="s">
        <v>3545</v>
      </c>
      <c r="IM8" s="186">
        <v>3</v>
      </c>
      <c r="IN8" s="186" t="s">
        <v>3225</v>
      </c>
      <c r="IO8" s="186" t="s">
        <v>22</v>
      </c>
      <c r="IP8" s="186">
        <v>2</v>
      </c>
      <c r="IQ8" s="186" t="s">
        <v>3139</v>
      </c>
      <c r="IR8" s="186" t="s">
        <v>3138</v>
      </c>
      <c r="IS8" s="187" t="s">
        <v>3532</v>
      </c>
    </row>
    <row r="9" spans="1:253" s="280" customFormat="1" ht="12.75" customHeight="1" x14ac:dyDescent="0.25">
      <c r="A9" s="280" t="s">
        <v>595</v>
      </c>
      <c r="B9" s="280" t="s">
        <v>8018</v>
      </c>
      <c r="C9" s="280" t="s">
        <v>596</v>
      </c>
      <c r="D9" s="280" t="s">
        <v>597</v>
      </c>
      <c r="E9" s="280" t="s">
        <v>7405</v>
      </c>
      <c r="F9" s="280" t="s">
        <v>1804</v>
      </c>
      <c r="G9" s="174">
        <v>210147000</v>
      </c>
      <c r="H9" s="175" t="s">
        <v>1801</v>
      </c>
      <c r="I9" s="175" t="s">
        <v>22</v>
      </c>
      <c r="J9" s="175">
        <v>2</v>
      </c>
      <c r="K9" s="175" t="s">
        <v>1803</v>
      </c>
      <c r="L9" s="175" t="s">
        <v>1802</v>
      </c>
      <c r="M9" s="176" t="s">
        <v>1800</v>
      </c>
      <c r="N9" s="185" t="s">
        <v>1799</v>
      </c>
      <c r="O9" s="177">
        <v>224274</v>
      </c>
      <c r="P9" s="177" t="s">
        <v>1796</v>
      </c>
      <c r="Q9" s="177" t="s">
        <v>22</v>
      </c>
      <c r="R9" s="177">
        <v>2</v>
      </c>
      <c r="S9" s="177" t="s">
        <v>1798</v>
      </c>
      <c r="T9" s="177" t="s">
        <v>1797</v>
      </c>
      <c r="U9" s="178" t="s">
        <v>1800</v>
      </c>
      <c r="V9" s="185" t="s">
        <v>4884</v>
      </c>
      <c r="W9" s="175">
        <v>1495000</v>
      </c>
      <c r="X9" s="175" t="s">
        <v>4881</v>
      </c>
      <c r="Y9" s="175" t="s">
        <v>60</v>
      </c>
      <c r="Z9" s="175">
        <v>3</v>
      </c>
      <c r="AA9" s="175" t="s">
        <v>4883</v>
      </c>
      <c r="AB9" s="175" t="s">
        <v>4882</v>
      </c>
      <c r="AC9" s="176" t="s">
        <v>4755</v>
      </c>
      <c r="AD9" s="185" t="s">
        <v>4888</v>
      </c>
      <c r="AE9" s="183">
        <v>889000</v>
      </c>
      <c r="AF9" s="183" t="s">
        <v>4885</v>
      </c>
      <c r="AG9" s="183" t="s">
        <v>60</v>
      </c>
      <c r="AH9" s="183">
        <v>3</v>
      </c>
      <c r="AI9" s="183" t="s">
        <v>4887</v>
      </c>
      <c r="AJ9" s="183" t="s">
        <v>4886</v>
      </c>
      <c r="AK9" s="184" t="s">
        <v>4755</v>
      </c>
      <c r="AL9" s="185" t="s">
        <v>4892</v>
      </c>
      <c r="AM9" s="175">
        <v>490000</v>
      </c>
      <c r="AN9" s="175" t="s">
        <v>4889</v>
      </c>
      <c r="AO9" s="175" t="s">
        <v>22</v>
      </c>
      <c r="AP9" s="175">
        <v>2</v>
      </c>
      <c r="AQ9" s="175" t="s">
        <v>4891</v>
      </c>
      <c r="AR9" s="175" t="s">
        <v>4890</v>
      </c>
      <c r="AS9" s="176" t="s">
        <v>4755</v>
      </c>
      <c r="AT9" s="186" t="s">
        <v>602</v>
      </c>
      <c r="AU9" s="183" t="s">
        <v>14</v>
      </c>
      <c r="AV9" s="183">
        <v>0</v>
      </c>
      <c r="AW9" s="183" t="s">
        <v>22</v>
      </c>
      <c r="AX9" s="183">
        <v>2</v>
      </c>
      <c r="AY9" s="183" t="s">
        <v>600</v>
      </c>
      <c r="AZ9" s="183">
        <v>0</v>
      </c>
      <c r="BA9" s="184" t="s">
        <v>588</v>
      </c>
      <c r="BB9" s="185" t="s">
        <v>601</v>
      </c>
      <c r="BC9" s="175" t="s">
        <v>14</v>
      </c>
      <c r="BD9" s="175">
        <v>0</v>
      </c>
      <c r="BE9" s="175" t="s">
        <v>22</v>
      </c>
      <c r="BF9" s="175">
        <v>2</v>
      </c>
      <c r="BG9" s="175" t="s">
        <v>600</v>
      </c>
      <c r="BH9" s="175">
        <v>0</v>
      </c>
      <c r="BI9" s="176" t="s">
        <v>588</v>
      </c>
      <c r="BJ9" s="186" t="s">
        <v>2855</v>
      </c>
      <c r="BK9" s="186">
        <v>0</v>
      </c>
      <c r="BL9" s="186" t="s">
        <v>2852</v>
      </c>
      <c r="BM9" s="186" t="s">
        <v>60</v>
      </c>
      <c r="BN9" s="186">
        <v>3</v>
      </c>
      <c r="BO9" s="186" t="s">
        <v>2853</v>
      </c>
      <c r="BP9" s="183" t="s">
        <v>2653</v>
      </c>
      <c r="BQ9" s="187" t="s">
        <v>2851</v>
      </c>
      <c r="BR9" s="185" t="s">
        <v>2172</v>
      </c>
      <c r="BS9" s="179" t="s">
        <v>14</v>
      </c>
      <c r="BT9" s="179" t="s">
        <v>14</v>
      </c>
      <c r="BU9" s="179" t="s">
        <v>14</v>
      </c>
      <c r="BV9" s="179" t="s">
        <v>14</v>
      </c>
      <c r="BW9" s="179" t="s">
        <v>2171</v>
      </c>
      <c r="BX9" s="179" t="s">
        <v>14</v>
      </c>
      <c r="BY9" s="176" t="s">
        <v>2173</v>
      </c>
      <c r="BZ9" s="186" t="s">
        <v>2174</v>
      </c>
      <c r="CA9" s="186" t="s">
        <v>14</v>
      </c>
      <c r="CB9" s="186" t="s">
        <v>14</v>
      </c>
      <c r="CC9" s="186" t="s">
        <v>14</v>
      </c>
      <c r="CD9" s="186" t="s">
        <v>14</v>
      </c>
      <c r="CE9" s="186" t="s">
        <v>2171</v>
      </c>
      <c r="CF9" s="186" t="s">
        <v>14</v>
      </c>
      <c r="CG9" s="187" t="s">
        <v>2173</v>
      </c>
      <c r="CH9" s="185" t="s">
        <v>8327</v>
      </c>
      <c r="CI9" s="186" t="e">
        <v>#N/A</v>
      </c>
      <c r="CJ9" s="186" t="e">
        <v>#N/A</v>
      </c>
      <c r="CK9" s="186" t="e">
        <v>#N/A</v>
      </c>
      <c r="CL9" s="186" t="e">
        <v>#N/A</v>
      </c>
      <c r="CM9" s="186" t="e">
        <v>#N/A</v>
      </c>
      <c r="CN9" s="186" t="e">
        <v>#N/A</v>
      </c>
      <c r="CO9" s="188" t="e">
        <v>#N/A</v>
      </c>
      <c r="CP9" s="186" t="s">
        <v>2175</v>
      </c>
      <c r="CQ9" s="179" t="s">
        <v>14</v>
      </c>
      <c r="CR9" s="179" t="s">
        <v>14</v>
      </c>
      <c r="CS9" s="179" t="s">
        <v>14</v>
      </c>
      <c r="CT9" s="179" t="s">
        <v>14</v>
      </c>
      <c r="CU9" s="179" t="s">
        <v>2171</v>
      </c>
      <c r="CV9" s="179" t="s">
        <v>14</v>
      </c>
      <c r="CW9" s="176" t="s">
        <v>2173</v>
      </c>
      <c r="CX9" s="186" t="s">
        <v>4895</v>
      </c>
      <c r="CY9" s="183">
        <v>490000</v>
      </c>
      <c r="CZ9" s="183" t="s">
        <v>4893</v>
      </c>
      <c r="DA9" s="183" t="s">
        <v>22</v>
      </c>
      <c r="DB9" s="183">
        <v>2</v>
      </c>
      <c r="DC9" s="183" t="s">
        <v>4914</v>
      </c>
      <c r="DD9" s="183" t="s">
        <v>4894</v>
      </c>
      <c r="DE9" s="189" t="s">
        <v>4755</v>
      </c>
      <c r="DF9" s="185" t="s">
        <v>4897</v>
      </c>
      <c r="DG9" s="175">
        <v>606000</v>
      </c>
      <c r="DH9" s="179" t="s">
        <v>4893</v>
      </c>
      <c r="DI9" s="179" t="s">
        <v>60</v>
      </c>
      <c r="DJ9" s="179">
        <v>3</v>
      </c>
      <c r="DK9" s="179" t="s">
        <v>4896</v>
      </c>
      <c r="DL9" s="179" t="s">
        <v>4894</v>
      </c>
      <c r="DM9" s="176" t="s">
        <v>4755</v>
      </c>
      <c r="DN9" s="186" t="s">
        <v>4913</v>
      </c>
      <c r="DO9" s="183">
        <v>399000</v>
      </c>
      <c r="DP9" s="186" t="s">
        <v>4893</v>
      </c>
      <c r="DQ9" s="186" t="s">
        <v>60</v>
      </c>
      <c r="DR9" s="186">
        <v>3</v>
      </c>
      <c r="DS9" s="186" t="s">
        <v>4912</v>
      </c>
      <c r="DT9" s="186" t="s">
        <v>4894</v>
      </c>
      <c r="DU9" s="187" t="s">
        <v>4755</v>
      </c>
      <c r="DV9" s="185" t="s">
        <v>4915</v>
      </c>
      <c r="DW9" s="175">
        <v>490000</v>
      </c>
      <c r="DX9" s="179" t="s">
        <v>4893</v>
      </c>
      <c r="DY9" s="179" t="s">
        <v>22</v>
      </c>
      <c r="DZ9" s="179">
        <v>2</v>
      </c>
      <c r="EA9" s="179" t="s">
        <v>4914</v>
      </c>
      <c r="EB9" s="179" t="s">
        <v>4894</v>
      </c>
      <c r="EC9" s="176" t="s">
        <v>4755</v>
      </c>
      <c r="ED9" s="186" t="s">
        <v>4917</v>
      </c>
      <c r="EE9" s="183">
        <v>0</v>
      </c>
      <c r="EF9" s="186" t="s">
        <v>14</v>
      </c>
      <c r="EG9" s="186" t="s">
        <v>60</v>
      </c>
      <c r="EH9" s="186">
        <v>3</v>
      </c>
      <c r="EI9" s="186" t="s">
        <v>4916</v>
      </c>
      <c r="EJ9" s="186" t="s">
        <v>14</v>
      </c>
      <c r="EK9" s="187" t="s">
        <v>4755</v>
      </c>
      <c r="EL9" s="185" t="s">
        <v>4918</v>
      </c>
      <c r="EM9" s="175">
        <v>0</v>
      </c>
      <c r="EN9" s="179" t="s">
        <v>14</v>
      </c>
      <c r="EO9" s="179" t="s">
        <v>60</v>
      </c>
      <c r="EP9" s="179">
        <v>3</v>
      </c>
      <c r="EQ9" s="179" t="s">
        <v>4916</v>
      </c>
      <c r="ER9" s="179" t="s">
        <v>14</v>
      </c>
      <c r="ES9" s="176" t="s">
        <v>4755</v>
      </c>
      <c r="ET9" s="186" t="s">
        <v>2854</v>
      </c>
      <c r="EU9" s="186">
        <v>0</v>
      </c>
      <c r="EV9" s="186" t="s">
        <v>2852</v>
      </c>
      <c r="EW9" s="186" t="s">
        <v>60</v>
      </c>
      <c r="EX9" s="186">
        <v>3</v>
      </c>
      <c r="EY9" s="186" t="s">
        <v>2853</v>
      </c>
      <c r="EZ9" s="186" t="s">
        <v>2653</v>
      </c>
      <c r="FA9" s="187" t="s">
        <v>2851</v>
      </c>
      <c r="FB9" s="185" t="s">
        <v>599</v>
      </c>
      <c r="FC9" s="179">
        <v>2</v>
      </c>
      <c r="FD9" s="179">
        <v>0</v>
      </c>
      <c r="FE9" s="179" t="s">
        <v>22</v>
      </c>
      <c r="FF9" s="179">
        <v>2</v>
      </c>
      <c r="FG9" s="179" t="s">
        <v>598</v>
      </c>
      <c r="FH9" s="179">
        <v>0</v>
      </c>
      <c r="FI9" s="176" t="s">
        <v>588</v>
      </c>
      <c r="FJ9" s="185" t="s">
        <v>603</v>
      </c>
      <c r="FK9" s="186" t="s">
        <v>14</v>
      </c>
      <c r="FL9" s="186">
        <v>0</v>
      </c>
      <c r="FM9" s="186" t="s">
        <v>22</v>
      </c>
      <c r="FN9" s="186">
        <v>2</v>
      </c>
      <c r="FO9" s="186">
        <v>0</v>
      </c>
      <c r="FP9" s="183">
        <v>0</v>
      </c>
      <c r="FQ9" s="184" t="s">
        <v>588</v>
      </c>
      <c r="FR9" s="185" t="s">
        <v>604</v>
      </c>
      <c r="FS9" s="179" t="s">
        <v>14</v>
      </c>
      <c r="FT9" s="179">
        <v>0</v>
      </c>
      <c r="FU9" s="179" t="s">
        <v>22</v>
      </c>
      <c r="FV9" s="179">
        <v>2</v>
      </c>
      <c r="FW9" s="179">
        <v>0</v>
      </c>
      <c r="FX9" s="179">
        <v>0</v>
      </c>
      <c r="FY9" s="176" t="s">
        <v>588</v>
      </c>
      <c r="FZ9" s="186" t="s">
        <v>1690</v>
      </c>
      <c r="GA9" s="186">
        <v>0</v>
      </c>
      <c r="GB9" s="186" t="s">
        <v>1592</v>
      </c>
      <c r="GC9" s="186" t="s">
        <v>22</v>
      </c>
      <c r="GD9" s="186">
        <v>2</v>
      </c>
      <c r="GE9" s="186" t="s">
        <v>1594</v>
      </c>
      <c r="GF9" s="186" t="s">
        <v>1593</v>
      </c>
      <c r="GG9" s="187" t="s">
        <v>1689</v>
      </c>
      <c r="GH9" s="185" t="s">
        <v>1696</v>
      </c>
      <c r="GI9" s="179">
        <v>0</v>
      </c>
      <c r="GJ9" s="179" t="s">
        <v>1592</v>
      </c>
      <c r="GK9" s="179" t="s">
        <v>22</v>
      </c>
      <c r="GL9" s="179">
        <v>2</v>
      </c>
      <c r="GM9" s="179" t="s">
        <v>1594</v>
      </c>
      <c r="GN9" s="179" t="s">
        <v>1593</v>
      </c>
      <c r="GO9" s="176" t="s">
        <v>1689</v>
      </c>
      <c r="GP9" s="186" t="s">
        <v>1691</v>
      </c>
      <c r="GQ9" s="186">
        <v>0</v>
      </c>
      <c r="GR9" s="186" t="s">
        <v>1592</v>
      </c>
      <c r="GS9" s="186" t="s">
        <v>22</v>
      </c>
      <c r="GT9" s="186">
        <v>2</v>
      </c>
      <c r="GU9" s="186" t="s">
        <v>1594</v>
      </c>
      <c r="GV9" s="186" t="s">
        <v>1593</v>
      </c>
      <c r="GW9" s="187" t="s">
        <v>1689</v>
      </c>
      <c r="GX9" s="185" t="s">
        <v>1697</v>
      </c>
      <c r="GY9" s="179">
        <v>0</v>
      </c>
      <c r="GZ9" s="179" t="s">
        <v>1592</v>
      </c>
      <c r="HA9" s="179" t="s">
        <v>22</v>
      </c>
      <c r="HB9" s="179">
        <v>2</v>
      </c>
      <c r="HC9" s="179" t="s">
        <v>1594</v>
      </c>
      <c r="HD9" s="179" t="s">
        <v>1593</v>
      </c>
      <c r="HE9" s="176" t="s">
        <v>1689</v>
      </c>
      <c r="HF9" s="186" t="s">
        <v>1688</v>
      </c>
      <c r="HG9" s="186">
        <v>0</v>
      </c>
      <c r="HH9" s="186" t="s">
        <v>1592</v>
      </c>
      <c r="HI9" s="186" t="s">
        <v>22</v>
      </c>
      <c r="HJ9" s="186">
        <v>2</v>
      </c>
      <c r="HK9" s="186" t="s">
        <v>1594</v>
      </c>
      <c r="HL9" s="186" t="s">
        <v>1593</v>
      </c>
      <c r="HM9" s="187" t="s">
        <v>1689</v>
      </c>
      <c r="HN9" s="185" t="s">
        <v>1695</v>
      </c>
      <c r="HO9" s="179">
        <v>0</v>
      </c>
      <c r="HP9" s="179" t="s">
        <v>1592</v>
      </c>
      <c r="HQ9" s="179" t="s">
        <v>22</v>
      </c>
      <c r="HR9" s="179">
        <v>2</v>
      </c>
      <c r="HS9" s="179" t="s">
        <v>1594</v>
      </c>
      <c r="HT9" s="179" t="s">
        <v>1593</v>
      </c>
      <c r="HU9" s="176" t="s">
        <v>1689</v>
      </c>
      <c r="HV9" s="186" t="s">
        <v>1692</v>
      </c>
      <c r="HW9" s="186">
        <v>0</v>
      </c>
      <c r="HX9" s="186" t="s">
        <v>1592</v>
      </c>
      <c r="HY9" s="186" t="s">
        <v>22</v>
      </c>
      <c r="HZ9" s="186">
        <v>2</v>
      </c>
      <c r="IA9" s="186" t="s">
        <v>1594</v>
      </c>
      <c r="IB9" s="186" t="s">
        <v>1593</v>
      </c>
      <c r="IC9" s="187" t="s">
        <v>1689</v>
      </c>
      <c r="ID9" s="185" t="s">
        <v>1694</v>
      </c>
      <c r="IE9" s="179">
        <v>0</v>
      </c>
      <c r="IF9" s="179" t="s">
        <v>1592</v>
      </c>
      <c r="IG9" s="179" t="s">
        <v>22</v>
      </c>
      <c r="IH9" s="179">
        <v>2</v>
      </c>
      <c r="II9" s="179" t="s">
        <v>1594</v>
      </c>
      <c r="IJ9" s="179" t="s">
        <v>1593</v>
      </c>
      <c r="IK9" s="176" t="s">
        <v>1689</v>
      </c>
      <c r="IL9" s="186" t="s">
        <v>1693</v>
      </c>
      <c r="IM9" s="186">
        <v>0</v>
      </c>
      <c r="IN9" s="186" t="s">
        <v>1592</v>
      </c>
      <c r="IO9" s="186" t="s">
        <v>22</v>
      </c>
      <c r="IP9" s="186">
        <v>2</v>
      </c>
      <c r="IQ9" s="186" t="s">
        <v>1594</v>
      </c>
      <c r="IR9" s="186" t="s">
        <v>1593</v>
      </c>
      <c r="IS9" s="187" t="s">
        <v>1689</v>
      </c>
    </row>
    <row r="10" spans="1:253" s="280" customFormat="1" ht="12.75" customHeight="1" x14ac:dyDescent="0.25">
      <c r="A10" s="280" t="s">
        <v>271</v>
      </c>
      <c r="B10" s="280" t="s">
        <v>8005</v>
      </c>
      <c r="C10" s="280" t="s">
        <v>272</v>
      </c>
      <c r="D10" s="280" t="s">
        <v>273</v>
      </c>
      <c r="E10" s="280" t="s">
        <v>7412</v>
      </c>
      <c r="F10" s="280" t="s">
        <v>4275</v>
      </c>
      <c r="G10" s="174">
        <v>4900000</v>
      </c>
      <c r="H10" s="175" t="s">
        <v>3024</v>
      </c>
      <c r="I10" s="175" t="s">
        <v>22</v>
      </c>
      <c r="J10" s="175">
        <v>2</v>
      </c>
      <c r="K10" s="175" t="s">
        <v>4273</v>
      </c>
      <c r="L10" s="175" t="s">
        <v>3025</v>
      </c>
      <c r="M10" s="176" t="s">
        <v>4272</v>
      </c>
      <c r="N10" s="185" t="s">
        <v>283</v>
      </c>
      <c r="O10" s="177">
        <v>623000</v>
      </c>
      <c r="P10" s="177" t="s">
        <v>280</v>
      </c>
      <c r="Q10" s="177" t="s">
        <v>42</v>
      </c>
      <c r="R10" s="177">
        <v>1</v>
      </c>
      <c r="S10" s="177" t="s">
        <v>282</v>
      </c>
      <c r="T10" s="177" t="s">
        <v>281</v>
      </c>
      <c r="U10" s="178" t="s">
        <v>276</v>
      </c>
      <c r="V10" s="185" t="s">
        <v>4274</v>
      </c>
      <c r="W10" s="175">
        <v>4900000</v>
      </c>
      <c r="X10" s="175" t="s">
        <v>3024</v>
      </c>
      <c r="Y10" s="175" t="s">
        <v>60</v>
      </c>
      <c r="Z10" s="175">
        <v>3</v>
      </c>
      <c r="AA10" s="175" t="s">
        <v>4273</v>
      </c>
      <c r="AB10" s="175" t="s">
        <v>3025</v>
      </c>
      <c r="AC10" s="176" t="s">
        <v>4272</v>
      </c>
      <c r="AD10" s="185" t="s">
        <v>4271</v>
      </c>
      <c r="AE10" s="183">
        <v>4900000</v>
      </c>
      <c r="AF10" s="183" t="s">
        <v>3024</v>
      </c>
      <c r="AG10" s="183" t="s">
        <v>60</v>
      </c>
      <c r="AH10" s="183">
        <v>3</v>
      </c>
      <c r="AI10" s="183" t="s">
        <v>4270</v>
      </c>
      <c r="AJ10" s="183" t="s">
        <v>3025</v>
      </c>
      <c r="AK10" s="184" t="s">
        <v>4272</v>
      </c>
      <c r="AL10" s="185" t="s">
        <v>5657</v>
      </c>
      <c r="AM10" s="175">
        <v>1616000</v>
      </c>
      <c r="AN10" s="175" t="s">
        <v>5654</v>
      </c>
      <c r="AO10" s="175" t="s">
        <v>60</v>
      </c>
      <c r="AP10" s="175">
        <v>3</v>
      </c>
      <c r="AQ10" s="175" t="s">
        <v>5656</v>
      </c>
      <c r="AR10" s="175" t="s">
        <v>5655</v>
      </c>
      <c r="AS10" s="176" t="s">
        <v>5634</v>
      </c>
      <c r="AT10" s="186" t="s">
        <v>279</v>
      </c>
      <c r="AU10" s="183" t="s">
        <v>14</v>
      </c>
      <c r="AV10" s="183">
        <v>0</v>
      </c>
      <c r="AW10" s="183" t="s">
        <v>14</v>
      </c>
      <c r="AX10" s="183" t="s">
        <v>14</v>
      </c>
      <c r="AY10" s="183" t="s">
        <v>274</v>
      </c>
      <c r="AZ10" s="183">
        <v>0</v>
      </c>
      <c r="BA10" s="184" t="s">
        <v>276</v>
      </c>
      <c r="BB10" s="185" t="s">
        <v>937</v>
      </c>
      <c r="BC10" s="175" t="s">
        <v>14</v>
      </c>
      <c r="BD10" s="175">
        <v>0</v>
      </c>
      <c r="BE10" s="175" t="s">
        <v>22</v>
      </c>
      <c r="BF10" s="175">
        <v>2</v>
      </c>
      <c r="BG10" s="175" t="s">
        <v>936</v>
      </c>
      <c r="BH10" s="175">
        <v>0</v>
      </c>
      <c r="BI10" s="176" t="s">
        <v>938</v>
      </c>
      <c r="BJ10" s="186" t="s">
        <v>5659</v>
      </c>
      <c r="BK10" s="186">
        <v>310</v>
      </c>
      <c r="BL10" s="186" t="s">
        <v>5581</v>
      </c>
      <c r="BM10" s="186" t="s">
        <v>60</v>
      </c>
      <c r="BN10" s="186">
        <v>3</v>
      </c>
      <c r="BO10" s="186" t="s">
        <v>5658</v>
      </c>
      <c r="BP10" s="183" t="s">
        <v>767</v>
      </c>
      <c r="BQ10" s="187" t="s">
        <v>5634</v>
      </c>
      <c r="BR10" s="185" t="s">
        <v>275</v>
      </c>
      <c r="BS10" s="179" t="s">
        <v>14</v>
      </c>
      <c r="BT10" s="179">
        <v>0</v>
      </c>
      <c r="BU10" s="179" t="s">
        <v>14</v>
      </c>
      <c r="BV10" s="179" t="s">
        <v>14</v>
      </c>
      <c r="BW10" s="179" t="s">
        <v>274</v>
      </c>
      <c r="BX10" s="179">
        <v>0</v>
      </c>
      <c r="BY10" s="176" t="s">
        <v>276</v>
      </c>
      <c r="BZ10" s="186" t="s">
        <v>277</v>
      </c>
      <c r="CA10" s="186" t="s">
        <v>14</v>
      </c>
      <c r="CB10" s="186">
        <v>0</v>
      </c>
      <c r="CC10" s="186" t="s">
        <v>14</v>
      </c>
      <c r="CD10" s="186" t="s">
        <v>14</v>
      </c>
      <c r="CE10" s="186" t="s">
        <v>274</v>
      </c>
      <c r="CF10" s="186">
        <v>0</v>
      </c>
      <c r="CG10" s="187" t="s">
        <v>276</v>
      </c>
      <c r="CH10" s="185" t="s">
        <v>8328</v>
      </c>
      <c r="CI10" s="186" t="e">
        <v>#N/A</v>
      </c>
      <c r="CJ10" s="186" t="e">
        <v>#N/A</v>
      </c>
      <c r="CK10" s="186" t="e">
        <v>#N/A</v>
      </c>
      <c r="CL10" s="186" t="e">
        <v>#N/A</v>
      </c>
      <c r="CM10" s="186" t="e">
        <v>#N/A</v>
      </c>
      <c r="CN10" s="186" t="e">
        <v>#N/A</v>
      </c>
      <c r="CO10" s="188" t="e">
        <v>#N/A</v>
      </c>
      <c r="CP10" s="186" t="s">
        <v>278</v>
      </c>
      <c r="CQ10" s="179" t="s">
        <v>14</v>
      </c>
      <c r="CR10" s="179">
        <v>0</v>
      </c>
      <c r="CS10" s="179" t="s">
        <v>14</v>
      </c>
      <c r="CT10" s="179" t="s">
        <v>14</v>
      </c>
      <c r="CU10" s="179" t="s">
        <v>274</v>
      </c>
      <c r="CV10" s="179">
        <v>0</v>
      </c>
      <c r="CW10" s="176" t="s">
        <v>276</v>
      </c>
      <c r="CX10" s="186" t="s">
        <v>3031</v>
      </c>
      <c r="CY10" s="183">
        <v>2800000</v>
      </c>
      <c r="CZ10" s="183" t="s">
        <v>3024</v>
      </c>
      <c r="DA10" s="183" t="s">
        <v>60</v>
      </c>
      <c r="DB10" s="183">
        <v>3</v>
      </c>
      <c r="DC10" s="183" t="s">
        <v>3026</v>
      </c>
      <c r="DD10" s="183" t="s">
        <v>3025</v>
      </c>
      <c r="DE10" s="189" t="s">
        <v>3028</v>
      </c>
      <c r="DF10" s="185" t="s">
        <v>3029</v>
      </c>
      <c r="DG10" s="175">
        <v>0</v>
      </c>
      <c r="DH10" s="179" t="s">
        <v>3024</v>
      </c>
      <c r="DI10" s="179" t="s">
        <v>60</v>
      </c>
      <c r="DJ10" s="179">
        <v>3</v>
      </c>
      <c r="DK10" s="179" t="s">
        <v>3026</v>
      </c>
      <c r="DL10" s="179" t="s">
        <v>3025</v>
      </c>
      <c r="DM10" s="176" t="s">
        <v>3028</v>
      </c>
      <c r="DN10" s="186" t="s">
        <v>3033</v>
      </c>
      <c r="DO10" s="183">
        <v>2100000</v>
      </c>
      <c r="DP10" s="186" t="s">
        <v>3024</v>
      </c>
      <c r="DQ10" s="186" t="s">
        <v>60</v>
      </c>
      <c r="DR10" s="186">
        <v>3</v>
      </c>
      <c r="DS10" s="186" t="s">
        <v>3026</v>
      </c>
      <c r="DT10" s="186" t="s">
        <v>3025</v>
      </c>
      <c r="DU10" s="187" t="s">
        <v>3028</v>
      </c>
      <c r="DV10" s="185" t="s">
        <v>3030</v>
      </c>
      <c r="DW10" s="175">
        <v>900000</v>
      </c>
      <c r="DX10" s="179" t="s">
        <v>3024</v>
      </c>
      <c r="DY10" s="179" t="s">
        <v>60</v>
      </c>
      <c r="DZ10" s="179">
        <v>3</v>
      </c>
      <c r="EA10" s="179" t="s">
        <v>3026</v>
      </c>
      <c r="EB10" s="179" t="s">
        <v>3025</v>
      </c>
      <c r="EC10" s="176" t="s">
        <v>3028</v>
      </c>
      <c r="ED10" s="186" t="s">
        <v>3032</v>
      </c>
      <c r="EE10" s="183">
        <v>1900000</v>
      </c>
      <c r="EF10" s="186" t="s">
        <v>3024</v>
      </c>
      <c r="EG10" s="186" t="s">
        <v>60</v>
      </c>
      <c r="EH10" s="186">
        <v>3</v>
      </c>
      <c r="EI10" s="186" t="s">
        <v>3026</v>
      </c>
      <c r="EJ10" s="186" t="s">
        <v>3025</v>
      </c>
      <c r="EK10" s="187" t="s">
        <v>3028</v>
      </c>
      <c r="EL10" s="185" t="s">
        <v>3027</v>
      </c>
      <c r="EM10" s="175">
        <v>0</v>
      </c>
      <c r="EN10" s="179" t="s">
        <v>3024</v>
      </c>
      <c r="EO10" s="179" t="s">
        <v>60</v>
      </c>
      <c r="EP10" s="179">
        <v>3</v>
      </c>
      <c r="EQ10" s="179" t="s">
        <v>3026</v>
      </c>
      <c r="ER10" s="179" t="s">
        <v>3025</v>
      </c>
      <c r="ES10" s="176" t="s">
        <v>3028</v>
      </c>
      <c r="ET10" s="186" t="s">
        <v>5660</v>
      </c>
      <c r="EU10" s="186">
        <v>310</v>
      </c>
      <c r="EV10" s="186" t="s">
        <v>5581</v>
      </c>
      <c r="EW10" s="186" t="s">
        <v>60</v>
      </c>
      <c r="EX10" s="186">
        <v>3</v>
      </c>
      <c r="EY10" s="186" t="s">
        <v>5658</v>
      </c>
      <c r="EZ10" s="186" t="s">
        <v>767</v>
      </c>
      <c r="FA10" s="187" t="s">
        <v>5634</v>
      </c>
      <c r="FB10" s="185" t="s">
        <v>2375</v>
      </c>
      <c r="FC10" s="179">
        <v>5</v>
      </c>
      <c r="FD10" s="179" t="s">
        <v>2372</v>
      </c>
      <c r="FE10" s="179" t="s">
        <v>22</v>
      </c>
      <c r="FF10" s="179">
        <v>2</v>
      </c>
      <c r="FG10" s="179" t="s">
        <v>2374</v>
      </c>
      <c r="FH10" s="179" t="s">
        <v>2373</v>
      </c>
      <c r="FI10" s="176" t="s">
        <v>2371</v>
      </c>
      <c r="FJ10" s="185" t="s">
        <v>284</v>
      </c>
      <c r="FK10" s="186" t="s">
        <v>14</v>
      </c>
      <c r="FL10" s="186">
        <v>0</v>
      </c>
      <c r="FM10" s="186" t="s">
        <v>14</v>
      </c>
      <c r="FN10" s="186" t="s">
        <v>14</v>
      </c>
      <c r="FO10" s="186" t="s">
        <v>274</v>
      </c>
      <c r="FP10" s="183">
        <v>0</v>
      </c>
      <c r="FQ10" s="184" t="s">
        <v>276</v>
      </c>
      <c r="FR10" s="185" t="s">
        <v>285</v>
      </c>
      <c r="FS10" s="179" t="s">
        <v>14</v>
      </c>
      <c r="FT10" s="179">
        <v>0</v>
      </c>
      <c r="FU10" s="179" t="s">
        <v>14</v>
      </c>
      <c r="FV10" s="179" t="s">
        <v>14</v>
      </c>
      <c r="FW10" s="179" t="s">
        <v>274</v>
      </c>
      <c r="FX10" s="179">
        <v>0</v>
      </c>
      <c r="FY10" s="176" t="s">
        <v>276</v>
      </c>
      <c r="FZ10" s="186" t="s">
        <v>3204</v>
      </c>
      <c r="GA10" s="186">
        <v>0</v>
      </c>
      <c r="GB10" s="186" t="s">
        <v>2713</v>
      </c>
      <c r="GC10" s="186" t="s">
        <v>22</v>
      </c>
      <c r="GD10" s="186">
        <v>2</v>
      </c>
      <c r="GE10" s="186" t="s">
        <v>3139</v>
      </c>
      <c r="GF10" s="186" t="s">
        <v>3138</v>
      </c>
      <c r="GG10" s="187" t="s">
        <v>3168</v>
      </c>
      <c r="GH10" s="185" t="s">
        <v>3210</v>
      </c>
      <c r="GI10" s="179">
        <v>3</v>
      </c>
      <c r="GJ10" s="179" t="s">
        <v>2713</v>
      </c>
      <c r="GK10" s="179" t="s">
        <v>22</v>
      </c>
      <c r="GL10" s="179">
        <v>2</v>
      </c>
      <c r="GM10" s="179" t="s">
        <v>3139</v>
      </c>
      <c r="GN10" s="179" t="s">
        <v>3138</v>
      </c>
      <c r="GO10" s="176" t="s">
        <v>3168</v>
      </c>
      <c r="GP10" s="186" t="s">
        <v>3205</v>
      </c>
      <c r="GQ10" s="186">
        <v>2</v>
      </c>
      <c r="GR10" s="186" t="s">
        <v>2713</v>
      </c>
      <c r="GS10" s="186" t="s">
        <v>22</v>
      </c>
      <c r="GT10" s="186">
        <v>2</v>
      </c>
      <c r="GU10" s="186" t="s">
        <v>3139</v>
      </c>
      <c r="GV10" s="186" t="s">
        <v>3138</v>
      </c>
      <c r="GW10" s="187" t="s">
        <v>3168</v>
      </c>
      <c r="GX10" s="185" t="s">
        <v>3211</v>
      </c>
      <c r="GY10" s="179">
        <v>3</v>
      </c>
      <c r="GZ10" s="179" t="s">
        <v>2713</v>
      </c>
      <c r="HA10" s="179" t="s">
        <v>22</v>
      </c>
      <c r="HB10" s="179">
        <v>2</v>
      </c>
      <c r="HC10" s="179" t="s">
        <v>3139</v>
      </c>
      <c r="HD10" s="179" t="s">
        <v>3138</v>
      </c>
      <c r="HE10" s="176" t="s">
        <v>3168</v>
      </c>
      <c r="HF10" s="186" t="s">
        <v>3203</v>
      </c>
      <c r="HG10" s="186">
        <v>0</v>
      </c>
      <c r="HH10" s="186" t="s">
        <v>2713</v>
      </c>
      <c r="HI10" s="186" t="s">
        <v>22</v>
      </c>
      <c r="HJ10" s="186">
        <v>2</v>
      </c>
      <c r="HK10" s="186" t="s">
        <v>3139</v>
      </c>
      <c r="HL10" s="186" t="s">
        <v>3138</v>
      </c>
      <c r="HM10" s="187" t="s">
        <v>3168</v>
      </c>
      <c r="HN10" s="185" t="s">
        <v>3209</v>
      </c>
      <c r="HO10" s="179">
        <v>2</v>
      </c>
      <c r="HP10" s="179" t="s">
        <v>2713</v>
      </c>
      <c r="HQ10" s="179" t="s">
        <v>22</v>
      </c>
      <c r="HR10" s="179">
        <v>2</v>
      </c>
      <c r="HS10" s="179" t="s">
        <v>3139</v>
      </c>
      <c r="HT10" s="179" t="s">
        <v>3138</v>
      </c>
      <c r="HU10" s="176" t="s">
        <v>3168</v>
      </c>
      <c r="HV10" s="186" t="s">
        <v>3206</v>
      </c>
      <c r="HW10" s="186">
        <v>3</v>
      </c>
      <c r="HX10" s="186" t="s">
        <v>2713</v>
      </c>
      <c r="HY10" s="186" t="s">
        <v>22</v>
      </c>
      <c r="HZ10" s="186">
        <v>2</v>
      </c>
      <c r="IA10" s="186" t="s">
        <v>3139</v>
      </c>
      <c r="IB10" s="186" t="s">
        <v>3138</v>
      </c>
      <c r="IC10" s="187" t="s">
        <v>3168</v>
      </c>
      <c r="ID10" s="185" t="s">
        <v>3208</v>
      </c>
      <c r="IE10" s="179">
        <v>0</v>
      </c>
      <c r="IF10" s="179" t="s">
        <v>2713</v>
      </c>
      <c r="IG10" s="179" t="s">
        <v>22</v>
      </c>
      <c r="IH10" s="179">
        <v>2</v>
      </c>
      <c r="II10" s="179" t="s">
        <v>3139</v>
      </c>
      <c r="IJ10" s="179" t="s">
        <v>3138</v>
      </c>
      <c r="IK10" s="176" t="s">
        <v>3168</v>
      </c>
      <c r="IL10" s="186" t="s">
        <v>3207</v>
      </c>
      <c r="IM10" s="186">
        <v>3</v>
      </c>
      <c r="IN10" s="186" t="s">
        <v>2713</v>
      </c>
      <c r="IO10" s="186" t="s">
        <v>22</v>
      </c>
      <c r="IP10" s="186">
        <v>2</v>
      </c>
      <c r="IQ10" s="186" t="s">
        <v>3139</v>
      </c>
      <c r="IR10" s="186" t="s">
        <v>3138</v>
      </c>
      <c r="IS10" s="187" t="s">
        <v>3168</v>
      </c>
    </row>
    <row r="11" spans="1:253" s="280" customFormat="1" ht="12.75" customHeight="1" x14ac:dyDescent="0.25">
      <c r="A11" s="280" t="s">
        <v>327</v>
      </c>
      <c r="B11" s="280" t="s">
        <v>8025</v>
      </c>
      <c r="C11" s="280" t="s">
        <v>328</v>
      </c>
      <c r="D11" s="280" t="s">
        <v>329</v>
      </c>
      <c r="E11" s="280" t="s">
        <v>7415</v>
      </c>
      <c r="F11" s="280" t="s">
        <v>3867</v>
      </c>
      <c r="G11" s="174">
        <v>25876000</v>
      </c>
      <c r="H11" s="175" t="s">
        <v>2215</v>
      </c>
      <c r="I11" s="175" t="s">
        <v>22</v>
      </c>
      <c r="J11" s="175">
        <v>2</v>
      </c>
      <c r="K11" s="175" t="s">
        <v>3866</v>
      </c>
      <c r="L11" s="175" t="s">
        <v>3865</v>
      </c>
      <c r="M11" s="176" t="s">
        <v>3868</v>
      </c>
      <c r="N11" s="185" t="s">
        <v>6372</v>
      </c>
      <c r="O11" s="177">
        <v>440640</v>
      </c>
      <c r="P11" s="177" t="s">
        <v>6369</v>
      </c>
      <c r="Q11" s="177" t="s">
        <v>42</v>
      </c>
      <c r="R11" s="177">
        <v>1</v>
      </c>
      <c r="S11" s="177" t="s">
        <v>6371</v>
      </c>
      <c r="T11" s="177" t="s">
        <v>6370</v>
      </c>
      <c r="U11" s="178" t="s">
        <v>6359</v>
      </c>
      <c r="V11" s="185" t="s">
        <v>6374</v>
      </c>
      <c r="W11" s="175">
        <v>25876000</v>
      </c>
      <c r="X11" s="175" t="s">
        <v>6369</v>
      </c>
      <c r="Y11" s="175" t="s">
        <v>42</v>
      </c>
      <c r="Z11" s="175">
        <v>1</v>
      </c>
      <c r="AA11" s="175" t="s">
        <v>6373</v>
      </c>
      <c r="AB11" s="175" t="s">
        <v>6370</v>
      </c>
      <c r="AC11" s="176" t="s">
        <v>6359</v>
      </c>
      <c r="AD11" s="185" t="s">
        <v>6378</v>
      </c>
      <c r="AE11" s="183">
        <v>4343000</v>
      </c>
      <c r="AF11" s="183" t="s">
        <v>6375</v>
      </c>
      <c r="AG11" s="183" t="s">
        <v>42</v>
      </c>
      <c r="AH11" s="183">
        <v>1</v>
      </c>
      <c r="AI11" s="183" t="s">
        <v>6377</v>
      </c>
      <c r="AJ11" s="183" t="s">
        <v>6376</v>
      </c>
      <c r="AK11" s="184" t="s">
        <v>6359</v>
      </c>
      <c r="AL11" s="185" t="s">
        <v>6382</v>
      </c>
      <c r="AM11" s="175">
        <v>1946000</v>
      </c>
      <c r="AN11" s="175" t="s">
        <v>6379</v>
      </c>
      <c r="AO11" s="175" t="s">
        <v>42</v>
      </c>
      <c r="AP11" s="175">
        <v>1</v>
      </c>
      <c r="AQ11" s="175" t="s">
        <v>6381</v>
      </c>
      <c r="AR11" s="175" t="s">
        <v>6380</v>
      </c>
      <c r="AS11" s="176" t="s">
        <v>6359</v>
      </c>
      <c r="AT11" s="186" t="s">
        <v>1200</v>
      </c>
      <c r="AU11" s="183">
        <v>150</v>
      </c>
      <c r="AV11" s="183" t="s">
        <v>1198</v>
      </c>
      <c r="AW11" s="183" t="s">
        <v>22</v>
      </c>
      <c r="AX11" s="183">
        <v>2</v>
      </c>
      <c r="AY11" s="183" t="s">
        <v>1199</v>
      </c>
      <c r="AZ11" s="183" t="s">
        <v>245</v>
      </c>
      <c r="BA11" s="184" t="s">
        <v>1201</v>
      </c>
      <c r="BB11" s="185" t="s">
        <v>1320</v>
      </c>
      <c r="BC11" s="175" t="s">
        <v>14</v>
      </c>
      <c r="BD11" s="175" t="s">
        <v>1317</v>
      </c>
      <c r="BE11" s="175" t="s">
        <v>14</v>
      </c>
      <c r="BF11" s="175" t="s">
        <v>14</v>
      </c>
      <c r="BG11" s="175" t="s">
        <v>1319</v>
      </c>
      <c r="BH11" s="175" t="s">
        <v>1318</v>
      </c>
      <c r="BI11" s="176" t="s">
        <v>1321</v>
      </c>
      <c r="BJ11" s="186" t="s">
        <v>6385</v>
      </c>
      <c r="BK11" s="186">
        <v>454</v>
      </c>
      <c r="BL11" s="186" t="s">
        <v>6383</v>
      </c>
      <c r="BM11" s="186" t="s">
        <v>22</v>
      </c>
      <c r="BN11" s="186">
        <v>2</v>
      </c>
      <c r="BO11" s="186" t="s">
        <v>6384</v>
      </c>
      <c r="BP11" s="183" t="s">
        <v>5670</v>
      </c>
      <c r="BQ11" s="187" t="s">
        <v>6386</v>
      </c>
      <c r="BR11" s="185" t="s">
        <v>1502</v>
      </c>
      <c r="BS11" s="179" t="s">
        <v>14</v>
      </c>
      <c r="BT11" s="179" t="s">
        <v>14</v>
      </c>
      <c r="BU11" s="179" t="s">
        <v>14</v>
      </c>
      <c r="BV11" s="179" t="s">
        <v>14</v>
      </c>
      <c r="BW11" s="179" t="s">
        <v>1501</v>
      </c>
      <c r="BX11" s="179" t="s">
        <v>14</v>
      </c>
      <c r="BY11" s="176" t="s">
        <v>1503</v>
      </c>
      <c r="BZ11" s="186" t="s">
        <v>1504</v>
      </c>
      <c r="CA11" s="186" t="s">
        <v>14</v>
      </c>
      <c r="CB11" s="186" t="s">
        <v>14</v>
      </c>
      <c r="CC11" s="186" t="s">
        <v>14</v>
      </c>
      <c r="CD11" s="186" t="s">
        <v>14</v>
      </c>
      <c r="CE11" s="186" t="s">
        <v>1501</v>
      </c>
      <c r="CF11" s="186" t="s">
        <v>14</v>
      </c>
      <c r="CG11" s="187" t="s">
        <v>1503</v>
      </c>
      <c r="CH11" s="185" t="s">
        <v>8329</v>
      </c>
      <c r="CI11" s="186" t="e">
        <v>#N/A</v>
      </c>
      <c r="CJ11" s="186" t="e">
        <v>#N/A</v>
      </c>
      <c r="CK11" s="186" t="e">
        <v>#N/A</v>
      </c>
      <c r="CL11" s="186" t="e">
        <v>#N/A</v>
      </c>
      <c r="CM11" s="186" t="e">
        <v>#N/A</v>
      </c>
      <c r="CN11" s="186" t="e">
        <v>#N/A</v>
      </c>
      <c r="CO11" s="188" t="e">
        <v>#N/A</v>
      </c>
      <c r="CP11" s="186" t="s">
        <v>1505</v>
      </c>
      <c r="CQ11" s="179" t="s">
        <v>14</v>
      </c>
      <c r="CR11" s="179" t="s">
        <v>14</v>
      </c>
      <c r="CS11" s="179" t="s">
        <v>14</v>
      </c>
      <c r="CT11" s="179" t="s">
        <v>14</v>
      </c>
      <c r="CU11" s="179" t="s">
        <v>1501</v>
      </c>
      <c r="CV11" s="179" t="s">
        <v>14</v>
      </c>
      <c r="CW11" s="176" t="s">
        <v>1503</v>
      </c>
      <c r="CX11" s="186" t="s">
        <v>6389</v>
      </c>
      <c r="CY11" s="183">
        <v>4000000</v>
      </c>
      <c r="CZ11" s="183" t="s">
        <v>6387</v>
      </c>
      <c r="DA11" s="183" t="s">
        <v>42</v>
      </c>
      <c r="DB11" s="183">
        <v>1</v>
      </c>
      <c r="DC11" s="183" t="s">
        <v>6388</v>
      </c>
      <c r="DD11" s="183" t="s">
        <v>6370</v>
      </c>
      <c r="DE11" s="189" t="s">
        <v>6386</v>
      </c>
      <c r="DF11" s="185" t="s">
        <v>6391</v>
      </c>
      <c r="DG11" s="175">
        <v>21533000</v>
      </c>
      <c r="DH11" s="179" t="s">
        <v>6387</v>
      </c>
      <c r="DI11" s="179" t="s">
        <v>42</v>
      </c>
      <c r="DJ11" s="179">
        <v>1</v>
      </c>
      <c r="DK11" s="179" t="s">
        <v>6390</v>
      </c>
      <c r="DL11" s="179" t="s">
        <v>6370</v>
      </c>
      <c r="DM11" s="176" t="s">
        <v>6386</v>
      </c>
      <c r="DN11" s="186" t="s">
        <v>6393</v>
      </c>
      <c r="DO11" s="183">
        <v>343000</v>
      </c>
      <c r="DP11" s="186" t="s">
        <v>6392</v>
      </c>
      <c r="DQ11" s="186" t="s">
        <v>42</v>
      </c>
      <c r="DR11" s="186">
        <v>1</v>
      </c>
      <c r="DS11" s="186" t="s">
        <v>6388</v>
      </c>
      <c r="DT11" s="186" t="s">
        <v>6370</v>
      </c>
      <c r="DU11" s="187" t="s">
        <v>6386</v>
      </c>
      <c r="DV11" s="185" t="s">
        <v>6394</v>
      </c>
      <c r="DW11" s="175">
        <v>2000000</v>
      </c>
      <c r="DX11" s="179" t="s">
        <v>6387</v>
      </c>
      <c r="DY11" s="179" t="s">
        <v>42</v>
      </c>
      <c r="DZ11" s="179">
        <v>1</v>
      </c>
      <c r="EA11" s="179" t="s">
        <v>6388</v>
      </c>
      <c r="EB11" s="179" t="s">
        <v>6370</v>
      </c>
      <c r="EC11" s="176" t="s">
        <v>6386</v>
      </c>
      <c r="ED11" s="186" t="s">
        <v>6395</v>
      </c>
      <c r="EE11" s="183">
        <v>2000000</v>
      </c>
      <c r="EF11" s="186" t="s">
        <v>6387</v>
      </c>
      <c r="EG11" s="186" t="s">
        <v>42</v>
      </c>
      <c r="EH11" s="186">
        <v>1</v>
      </c>
      <c r="EI11" s="186" t="s">
        <v>6388</v>
      </c>
      <c r="EJ11" s="186" t="s">
        <v>6370</v>
      </c>
      <c r="EK11" s="187" t="s">
        <v>6386</v>
      </c>
      <c r="EL11" s="185" t="s">
        <v>6396</v>
      </c>
      <c r="EM11" s="175">
        <v>0</v>
      </c>
      <c r="EN11" s="179" t="s">
        <v>6387</v>
      </c>
      <c r="EO11" s="179" t="s">
        <v>42</v>
      </c>
      <c r="EP11" s="179">
        <v>1</v>
      </c>
      <c r="EQ11" s="179" t="s">
        <v>6388</v>
      </c>
      <c r="ER11" s="179" t="s">
        <v>6370</v>
      </c>
      <c r="ES11" s="176" t="s">
        <v>6386</v>
      </c>
      <c r="ET11" s="186" t="s">
        <v>5633</v>
      </c>
      <c r="EU11" s="186">
        <v>530</v>
      </c>
      <c r="EV11" s="186" t="s">
        <v>5631</v>
      </c>
      <c r="EW11" s="186" t="s">
        <v>22</v>
      </c>
      <c r="EX11" s="186">
        <v>2</v>
      </c>
      <c r="EY11" s="186" t="s">
        <v>5632</v>
      </c>
      <c r="EZ11" s="186" t="s">
        <v>245</v>
      </c>
      <c r="FA11" s="187" t="s">
        <v>5634</v>
      </c>
      <c r="FB11" s="185" t="s">
        <v>331</v>
      </c>
      <c r="FC11" s="179">
        <v>5</v>
      </c>
      <c r="FD11" s="179">
        <v>0</v>
      </c>
      <c r="FE11" s="179" t="s">
        <v>22</v>
      </c>
      <c r="FF11" s="179">
        <v>2</v>
      </c>
      <c r="FG11" s="179" t="s">
        <v>330</v>
      </c>
      <c r="FH11" s="179">
        <v>0</v>
      </c>
      <c r="FI11" s="176" t="s">
        <v>332</v>
      </c>
      <c r="FJ11" s="185" t="s">
        <v>333</v>
      </c>
      <c r="FK11" s="186" t="s">
        <v>14</v>
      </c>
      <c r="FL11" s="186">
        <v>0</v>
      </c>
      <c r="FM11" s="186" t="s">
        <v>22</v>
      </c>
      <c r="FN11" s="186">
        <v>2</v>
      </c>
      <c r="FO11" s="186">
        <v>0</v>
      </c>
      <c r="FP11" s="183">
        <v>0</v>
      </c>
      <c r="FQ11" s="184" t="s">
        <v>332</v>
      </c>
      <c r="FR11" s="185" t="s">
        <v>1506</v>
      </c>
      <c r="FS11" s="179" t="s">
        <v>14</v>
      </c>
      <c r="FT11" s="179" t="s">
        <v>14</v>
      </c>
      <c r="FU11" s="179" t="s">
        <v>14</v>
      </c>
      <c r="FV11" s="179" t="s">
        <v>14</v>
      </c>
      <c r="FW11" s="179" t="s">
        <v>1501</v>
      </c>
      <c r="FX11" s="179" t="s">
        <v>14</v>
      </c>
      <c r="FY11" s="176" t="s">
        <v>1503</v>
      </c>
      <c r="FZ11" s="186" t="s">
        <v>3237</v>
      </c>
      <c r="GA11" s="186">
        <v>0</v>
      </c>
      <c r="GB11" s="186" t="s">
        <v>3225</v>
      </c>
      <c r="GC11" s="186" t="s">
        <v>22</v>
      </c>
      <c r="GD11" s="186">
        <v>2</v>
      </c>
      <c r="GE11" s="186" t="s">
        <v>3139</v>
      </c>
      <c r="GF11" s="186" t="s">
        <v>3138</v>
      </c>
      <c r="GG11" s="187" t="s">
        <v>3227</v>
      </c>
      <c r="GH11" s="185" t="s">
        <v>3243</v>
      </c>
      <c r="GI11" s="179">
        <v>3</v>
      </c>
      <c r="GJ11" s="179" t="s">
        <v>3225</v>
      </c>
      <c r="GK11" s="179" t="s">
        <v>22</v>
      </c>
      <c r="GL11" s="179">
        <v>2</v>
      </c>
      <c r="GM11" s="179" t="s">
        <v>3139</v>
      </c>
      <c r="GN11" s="179" t="s">
        <v>3138</v>
      </c>
      <c r="GO11" s="176" t="s">
        <v>3227</v>
      </c>
      <c r="GP11" s="186" t="s">
        <v>3238</v>
      </c>
      <c r="GQ11" s="186">
        <v>3</v>
      </c>
      <c r="GR11" s="186" t="s">
        <v>3225</v>
      </c>
      <c r="GS11" s="186" t="s">
        <v>22</v>
      </c>
      <c r="GT11" s="186">
        <v>2</v>
      </c>
      <c r="GU11" s="186" t="s">
        <v>3139</v>
      </c>
      <c r="GV11" s="186" t="s">
        <v>3138</v>
      </c>
      <c r="GW11" s="187" t="s">
        <v>3227</v>
      </c>
      <c r="GX11" s="185" t="s">
        <v>3244</v>
      </c>
      <c r="GY11" s="179">
        <v>2</v>
      </c>
      <c r="GZ11" s="179" t="s">
        <v>3225</v>
      </c>
      <c r="HA11" s="179" t="s">
        <v>22</v>
      </c>
      <c r="HB11" s="179">
        <v>2</v>
      </c>
      <c r="HC11" s="179" t="s">
        <v>3139</v>
      </c>
      <c r="HD11" s="179" t="s">
        <v>3138</v>
      </c>
      <c r="HE11" s="176" t="s">
        <v>3227</v>
      </c>
      <c r="HF11" s="186" t="s">
        <v>3236</v>
      </c>
      <c r="HG11" s="186">
        <v>1</v>
      </c>
      <c r="HH11" s="186" t="s">
        <v>3225</v>
      </c>
      <c r="HI11" s="186" t="s">
        <v>22</v>
      </c>
      <c r="HJ11" s="186">
        <v>2</v>
      </c>
      <c r="HK11" s="186" t="s">
        <v>3139</v>
      </c>
      <c r="HL11" s="186" t="s">
        <v>3138</v>
      </c>
      <c r="HM11" s="187" t="s">
        <v>3227</v>
      </c>
      <c r="HN11" s="185" t="s">
        <v>3242</v>
      </c>
      <c r="HO11" s="179">
        <v>2</v>
      </c>
      <c r="HP11" s="179" t="s">
        <v>3225</v>
      </c>
      <c r="HQ11" s="179" t="s">
        <v>22</v>
      </c>
      <c r="HR11" s="179">
        <v>2</v>
      </c>
      <c r="HS11" s="179" t="s">
        <v>3139</v>
      </c>
      <c r="HT11" s="179" t="s">
        <v>3138</v>
      </c>
      <c r="HU11" s="176" t="s">
        <v>3227</v>
      </c>
      <c r="HV11" s="186" t="s">
        <v>3239</v>
      </c>
      <c r="HW11" s="186">
        <v>3</v>
      </c>
      <c r="HX11" s="186" t="s">
        <v>3225</v>
      </c>
      <c r="HY11" s="186" t="s">
        <v>22</v>
      </c>
      <c r="HZ11" s="186">
        <v>2</v>
      </c>
      <c r="IA11" s="186" t="s">
        <v>3139</v>
      </c>
      <c r="IB11" s="186" t="s">
        <v>3138</v>
      </c>
      <c r="IC11" s="187" t="s">
        <v>3227</v>
      </c>
      <c r="ID11" s="185" t="s">
        <v>3241</v>
      </c>
      <c r="IE11" s="179">
        <v>1</v>
      </c>
      <c r="IF11" s="179" t="s">
        <v>3225</v>
      </c>
      <c r="IG11" s="179" t="s">
        <v>22</v>
      </c>
      <c r="IH11" s="179">
        <v>2</v>
      </c>
      <c r="II11" s="179" t="s">
        <v>3139</v>
      </c>
      <c r="IJ11" s="179" t="s">
        <v>3138</v>
      </c>
      <c r="IK11" s="176" t="s">
        <v>3227</v>
      </c>
      <c r="IL11" s="186" t="s">
        <v>3240</v>
      </c>
      <c r="IM11" s="186">
        <v>2</v>
      </c>
      <c r="IN11" s="186" t="s">
        <v>3225</v>
      </c>
      <c r="IO11" s="186" t="s">
        <v>22</v>
      </c>
      <c r="IP11" s="186">
        <v>2</v>
      </c>
      <c r="IQ11" s="186" t="s">
        <v>3139</v>
      </c>
      <c r="IR11" s="186" t="s">
        <v>3138</v>
      </c>
      <c r="IS11" s="187" t="s">
        <v>3227</v>
      </c>
    </row>
    <row r="12" spans="1:253" s="280" customFormat="1" ht="12.75" customHeight="1" x14ac:dyDescent="0.25">
      <c r="A12" s="280" t="s">
        <v>334</v>
      </c>
      <c r="B12" s="280" t="s">
        <v>8010</v>
      </c>
      <c r="C12" s="280" t="s">
        <v>335</v>
      </c>
      <c r="D12" s="280" t="s">
        <v>329</v>
      </c>
      <c r="E12" s="280" t="s">
        <v>7415</v>
      </c>
      <c r="F12" s="280" t="s">
        <v>3869</v>
      </c>
      <c r="G12" s="174">
        <v>25876000</v>
      </c>
      <c r="H12" s="175" t="s">
        <v>2215</v>
      </c>
      <c r="I12" s="175" t="s">
        <v>22</v>
      </c>
      <c r="J12" s="175">
        <v>2</v>
      </c>
      <c r="K12" s="175" t="s">
        <v>3866</v>
      </c>
      <c r="L12" s="175" t="s">
        <v>3865</v>
      </c>
      <c r="M12" s="176" t="s">
        <v>3868</v>
      </c>
      <c r="N12" s="185" t="s">
        <v>1513</v>
      </c>
      <c r="O12" s="177">
        <v>34263</v>
      </c>
      <c r="P12" s="177" t="s">
        <v>1511</v>
      </c>
      <c r="Q12" s="177" t="s">
        <v>42</v>
      </c>
      <c r="R12" s="177">
        <v>1</v>
      </c>
      <c r="S12" s="177" t="s">
        <v>1512</v>
      </c>
      <c r="T12" s="177" t="s">
        <v>347</v>
      </c>
      <c r="U12" s="178" t="s">
        <v>1503</v>
      </c>
      <c r="V12" s="185" t="s">
        <v>5236</v>
      </c>
      <c r="W12" s="175">
        <v>4483000</v>
      </c>
      <c r="X12" s="175" t="s">
        <v>5233</v>
      </c>
      <c r="Y12" s="175" t="s">
        <v>22</v>
      </c>
      <c r="Z12" s="175">
        <v>2</v>
      </c>
      <c r="AA12" s="175" t="s">
        <v>5235</v>
      </c>
      <c r="AB12" s="175" t="s">
        <v>5234</v>
      </c>
      <c r="AC12" s="176" t="s">
        <v>5223</v>
      </c>
      <c r="AD12" s="185" t="s">
        <v>5238</v>
      </c>
      <c r="AE12" s="183">
        <v>1984000</v>
      </c>
      <c r="AF12" s="183" t="s">
        <v>5233</v>
      </c>
      <c r="AG12" s="183" t="s">
        <v>22</v>
      </c>
      <c r="AH12" s="183">
        <v>2</v>
      </c>
      <c r="AI12" s="183" t="s">
        <v>5237</v>
      </c>
      <c r="AJ12" s="183" t="s">
        <v>5234</v>
      </c>
      <c r="AK12" s="184" t="s">
        <v>5223</v>
      </c>
      <c r="AL12" s="185" t="s">
        <v>5638</v>
      </c>
      <c r="AM12" s="175">
        <v>562000</v>
      </c>
      <c r="AN12" s="175" t="s">
        <v>5635</v>
      </c>
      <c r="AO12" s="175" t="s">
        <v>22</v>
      </c>
      <c r="AP12" s="175">
        <v>2</v>
      </c>
      <c r="AQ12" s="175" t="s">
        <v>5637</v>
      </c>
      <c r="AR12" s="175" t="s">
        <v>5636</v>
      </c>
      <c r="AS12" s="176" t="s">
        <v>5634</v>
      </c>
      <c r="AT12" s="186" t="s">
        <v>1510</v>
      </c>
      <c r="AU12" s="183" t="s">
        <v>14</v>
      </c>
      <c r="AV12" s="183" t="s">
        <v>1495</v>
      </c>
      <c r="AW12" s="183" t="s">
        <v>14</v>
      </c>
      <c r="AX12" s="183" t="s">
        <v>14</v>
      </c>
      <c r="AY12" s="183" t="s">
        <v>1509</v>
      </c>
      <c r="AZ12" s="183" t="s">
        <v>1495</v>
      </c>
      <c r="BA12" s="184" t="s">
        <v>1503</v>
      </c>
      <c r="BB12" s="185" t="s">
        <v>1508</v>
      </c>
      <c r="BC12" s="175" t="s">
        <v>14</v>
      </c>
      <c r="BD12" s="175" t="s">
        <v>1495</v>
      </c>
      <c r="BE12" s="175" t="s">
        <v>14</v>
      </c>
      <c r="BF12" s="175" t="s">
        <v>14</v>
      </c>
      <c r="BG12" s="175" t="s">
        <v>1507</v>
      </c>
      <c r="BH12" s="175" t="s">
        <v>1495</v>
      </c>
      <c r="BI12" s="176" t="s">
        <v>1503</v>
      </c>
      <c r="BJ12" s="186" t="s">
        <v>5640</v>
      </c>
      <c r="BK12" s="186">
        <v>244</v>
      </c>
      <c r="BL12" s="186" t="s">
        <v>5631</v>
      </c>
      <c r="BM12" s="186" t="s">
        <v>22</v>
      </c>
      <c r="BN12" s="186">
        <v>2</v>
      </c>
      <c r="BO12" s="186" t="s">
        <v>5639</v>
      </c>
      <c r="BP12" s="183" t="s">
        <v>245</v>
      </c>
      <c r="BQ12" s="187" t="s">
        <v>5634</v>
      </c>
      <c r="BR12" s="185" t="s">
        <v>336</v>
      </c>
      <c r="BS12" s="179" t="s">
        <v>14</v>
      </c>
      <c r="BT12" s="179">
        <v>0</v>
      </c>
      <c r="BU12" s="179" t="s">
        <v>22</v>
      </c>
      <c r="BV12" s="179">
        <v>2</v>
      </c>
      <c r="BW12" s="179">
        <v>0</v>
      </c>
      <c r="BX12" s="179">
        <v>0</v>
      </c>
      <c r="BY12" s="176" t="s">
        <v>332</v>
      </c>
      <c r="BZ12" s="186" t="s">
        <v>337</v>
      </c>
      <c r="CA12" s="186" t="s">
        <v>14</v>
      </c>
      <c r="CB12" s="186">
        <v>0</v>
      </c>
      <c r="CC12" s="186" t="s">
        <v>14</v>
      </c>
      <c r="CD12" s="186" t="s">
        <v>14</v>
      </c>
      <c r="CE12" s="186">
        <v>0</v>
      </c>
      <c r="CF12" s="186">
        <v>0</v>
      </c>
      <c r="CG12" s="187" t="s">
        <v>332</v>
      </c>
      <c r="CH12" s="185" t="s">
        <v>8330</v>
      </c>
      <c r="CI12" s="186" t="e">
        <v>#N/A</v>
      </c>
      <c r="CJ12" s="186" t="e">
        <v>#N/A</v>
      </c>
      <c r="CK12" s="186" t="e">
        <v>#N/A</v>
      </c>
      <c r="CL12" s="186" t="e">
        <v>#N/A</v>
      </c>
      <c r="CM12" s="186" t="e">
        <v>#N/A</v>
      </c>
      <c r="CN12" s="186" t="e">
        <v>#N/A</v>
      </c>
      <c r="CO12" s="188" t="e">
        <v>#N/A</v>
      </c>
      <c r="CP12" s="186" t="s">
        <v>341</v>
      </c>
      <c r="CQ12" s="179">
        <v>5.2</v>
      </c>
      <c r="CR12" s="179" t="s">
        <v>338</v>
      </c>
      <c r="CS12" s="179" t="s">
        <v>22</v>
      </c>
      <c r="CT12" s="179">
        <v>2</v>
      </c>
      <c r="CU12" s="179" t="s">
        <v>340</v>
      </c>
      <c r="CV12" s="179" t="s">
        <v>339</v>
      </c>
      <c r="CW12" s="176" t="s">
        <v>332</v>
      </c>
      <c r="CX12" s="186" t="s">
        <v>5240</v>
      </c>
      <c r="CY12" s="183">
        <v>630000</v>
      </c>
      <c r="CZ12" s="183" t="s">
        <v>5233</v>
      </c>
      <c r="DA12" s="183" t="s">
        <v>22</v>
      </c>
      <c r="DB12" s="183">
        <v>2</v>
      </c>
      <c r="DC12" s="183" t="s">
        <v>5239</v>
      </c>
      <c r="DD12" s="183" t="s">
        <v>5234</v>
      </c>
      <c r="DE12" s="189" t="s">
        <v>5223</v>
      </c>
      <c r="DF12" s="185" t="s">
        <v>5241</v>
      </c>
      <c r="DG12" s="175">
        <v>2499000</v>
      </c>
      <c r="DH12" s="179" t="s">
        <v>5233</v>
      </c>
      <c r="DI12" s="179" t="s">
        <v>22</v>
      </c>
      <c r="DJ12" s="179">
        <v>2</v>
      </c>
      <c r="DK12" s="179" t="s">
        <v>5239</v>
      </c>
      <c r="DL12" s="179" t="s">
        <v>5234</v>
      </c>
      <c r="DM12" s="176" t="s">
        <v>5223</v>
      </c>
      <c r="DN12" s="186" t="s">
        <v>5242</v>
      </c>
      <c r="DO12" s="183">
        <v>1354000</v>
      </c>
      <c r="DP12" s="186" t="s">
        <v>5233</v>
      </c>
      <c r="DQ12" s="186" t="s">
        <v>22</v>
      </c>
      <c r="DR12" s="186">
        <v>2</v>
      </c>
      <c r="DS12" s="186" t="s">
        <v>5239</v>
      </c>
      <c r="DT12" s="186" t="s">
        <v>5234</v>
      </c>
      <c r="DU12" s="187" t="s">
        <v>5223</v>
      </c>
      <c r="DV12" s="185" t="s">
        <v>5243</v>
      </c>
      <c r="DW12" s="175">
        <v>616000</v>
      </c>
      <c r="DX12" s="179" t="s">
        <v>5233</v>
      </c>
      <c r="DY12" s="179" t="s">
        <v>22</v>
      </c>
      <c r="DZ12" s="179">
        <v>2</v>
      </c>
      <c r="EA12" s="179" t="s">
        <v>5239</v>
      </c>
      <c r="EB12" s="179" t="s">
        <v>5234</v>
      </c>
      <c r="EC12" s="176" t="s">
        <v>5223</v>
      </c>
      <c r="ED12" s="186" t="s">
        <v>5244</v>
      </c>
      <c r="EE12" s="183">
        <v>14000</v>
      </c>
      <c r="EF12" s="186" t="s">
        <v>5233</v>
      </c>
      <c r="EG12" s="186" t="s">
        <v>22</v>
      </c>
      <c r="EH12" s="186">
        <v>2</v>
      </c>
      <c r="EI12" s="186" t="s">
        <v>5239</v>
      </c>
      <c r="EJ12" s="186" t="s">
        <v>5234</v>
      </c>
      <c r="EK12" s="187" t="s">
        <v>5223</v>
      </c>
      <c r="EL12" s="185" t="s">
        <v>5245</v>
      </c>
      <c r="EM12" s="175">
        <v>0</v>
      </c>
      <c r="EN12" s="179" t="s">
        <v>5233</v>
      </c>
      <c r="EO12" s="179" t="s">
        <v>22</v>
      </c>
      <c r="EP12" s="179">
        <v>2</v>
      </c>
      <c r="EQ12" s="179" t="s">
        <v>5239</v>
      </c>
      <c r="ER12" s="179" t="s">
        <v>5234</v>
      </c>
      <c r="ES12" s="176" t="s">
        <v>5223</v>
      </c>
      <c r="ET12" s="186" t="s">
        <v>5641</v>
      </c>
      <c r="EU12" s="186">
        <v>530</v>
      </c>
      <c r="EV12" s="186" t="s">
        <v>5631</v>
      </c>
      <c r="EW12" s="186" t="s">
        <v>22</v>
      </c>
      <c r="EX12" s="186">
        <v>2</v>
      </c>
      <c r="EY12" s="186" t="s">
        <v>5632</v>
      </c>
      <c r="EZ12" s="186" t="s">
        <v>245</v>
      </c>
      <c r="FA12" s="187" t="s">
        <v>5634</v>
      </c>
      <c r="FB12" s="185" t="s">
        <v>1203</v>
      </c>
      <c r="FC12" s="179">
        <v>5</v>
      </c>
      <c r="FD12" s="179" t="s">
        <v>14</v>
      </c>
      <c r="FE12" s="179" t="s">
        <v>42</v>
      </c>
      <c r="FF12" s="179">
        <v>1</v>
      </c>
      <c r="FG12" s="179" t="s">
        <v>1202</v>
      </c>
      <c r="FH12" s="179" t="s">
        <v>14</v>
      </c>
      <c r="FI12" s="176" t="s">
        <v>1201</v>
      </c>
      <c r="FJ12" s="185" t="s">
        <v>342</v>
      </c>
      <c r="FK12" s="186" t="s">
        <v>14</v>
      </c>
      <c r="FL12" s="186">
        <v>0</v>
      </c>
      <c r="FM12" s="186" t="s">
        <v>22</v>
      </c>
      <c r="FN12" s="186">
        <v>2</v>
      </c>
      <c r="FO12" s="186">
        <v>0</v>
      </c>
      <c r="FP12" s="183">
        <v>0</v>
      </c>
      <c r="FQ12" s="184" t="s">
        <v>332</v>
      </c>
      <c r="FR12" s="185" t="s">
        <v>343</v>
      </c>
      <c r="FS12" s="179" t="s">
        <v>14</v>
      </c>
      <c r="FT12" s="179">
        <v>0</v>
      </c>
      <c r="FU12" s="179" t="s">
        <v>22</v>
      </c>
      <c r="FV12" s="179">
        <v>2</v>
      </c>
      <c r="FW12" s="179">
        <v>0</v>
      </c>
      <c r="FX12" s="179">
        <v>0</v>
      </c>
      <c r="FY12" s="176" t="s">
        <v>332</v>
      </c>
      <c r="FZ12" s="186" t="s">
        <v>3246</v>
      </c>
      <c r="GA12" s="186">
        <v>0</v>
      </c>
      <c r="GB12" s="186" t="s">
        <v>3225</v>
      </c>
      <c r="GC12" s="186" t="s">
        <v>22</v>
      </c>
      <c r="GD12" s="186">
        <v>2</v>
      </c>
      <c r="GE12" s="186" t="s">
        <v>3139</v>
      </c>
      <c r="GF12" s="186" t="s">
        <v>3138</v>
      </c>
      <c r="GG12" s="187" t="s">
        <v>3227</v>
      </c>
      <c r="GH12" s="185" t="s">
        <v>3252</v>
      </c>
      <c r="GI12" s="179">
        <v>1</v>
      </c>
      <c r="GJ12" s="179" t="s">
        <v>3225</v>
      </c>
      <c r="GK12" s="179" t="s">
        <v>22</v>
      </c>
      <c r="GL12" s="179">
        <v>2</v>
      </c>
      <c r="GM12" s="179" t="s">
        <v>3139</v>
      </c>
      <c r="GN12" s="179" t="s">
        <v>3138</v>
      </c>
      <c r="GO12" s="176" t="s">
        <v>3227</v>
      </c>
      <c r="GP12" s="186" t="s">
        <v>3247</v>
      </c>
      <c r="GQ12" s="186">
        <v>1</v>
      </c>
      <c r="GR12" s="186" t="s">
        <v>3225</v>
      </c>
      <c r="GS12" s="186" t="s">
        <v>22</v>
      </c>
      <c r="GT12" s="186">
        <v>2</v>
      </c>
      <c r="GU12" s="186" t="s">
        <v>3139</v>
      </c>
      <c r="GV12" s="186" t="s">
        <v>3138</v>
      </c>
      <c r="GW12" s="187" t="s">
        <v>3227</v>
      </c>
      <c r="GX12" s="185" t="s">
        <v>3253</v>
      </c>
      <c r="GY12" s="179">
        <v>0</v>
      </c>
      <c r="GZ12" s="179" t="s">
        <v>3225</v>
      </c>
      <c r="HA12" s="179" t="s">
        <v>22</v>
      </c>
      <c r="HB12" s="179">
        <v>2</v>
      </c>
      <c r="HC12" s="179" t="s">
        <v>3139</v>
      </c>
      <c r="HD12" s="179" t="s">
        <v>3138</v>
      </c>
      <c r="HE12" s="176" t="s">
        <v>3227</v>
      </c>
      <c r="HF12" s="186" t="s">
        <v>3245</v>
      </c>
      <c r="HG12" s="186">
        <v>0</v>
      </c>
      <c r="HH12" s="186" t="s">
        <v>3225</v>
      </c>
      <c r="HI12" s="186" t="s">
        <v>22</v>
      </c>
      <c r="HJ12" s="186">
        <v>2</v>
      </c>
      <c r="HK12" s="186" t="s">
        <v>3139</v>
      </c>
      <c r="HL12" s="186" t="s">
        <v>3138</v>
      </c>
      <c r="HM12" s="187" t="s">
        <v>3227</v>
      </c>
      <c r="HN12" s="185" t="s">
        <v>3251</v>
      </c>
      <c r="HO12" s="179">
        <v>2</v>
      </c>
      <c r="HP12" s="179" t="s">
        <v>3225</v>
      </c>
      <c r="HQ12" s="179" t="s">
        <v>22</v>
      </c>
      <c r="HR12" s="179">
        <v>2</v>
      </c>
      <c r="HS12" s="179" t="s">
        <v>3139</v>
      </c>
      <c r="HT12" s="179" t="s">
        <v>3138</v>
      </c>
      <c r="HU12" s="176" t="s">
        <v>3227</v>
      </c>
      <c r="HV12" s="186" t="s">
        <v>3248</v>
      </c>
      <c r="HW12" s="186">
        <v>2</v>
      </c>
      <c r="HX12" s="186" t="s">
        <v>3225</v>
      </c>
      <c r="HY12" s="186" t="s">
        <v>22</v>
      </c>
      <c r="HZ12" s="186">
        <v>2</v>
      </c>
      <c r="IA12" s="186" t="s">
        <v>3139</v>
      </c>
      <c r="IB12" s="186" t="s">
        <v>3138</v>
      </c>
      <c r="IC12" s="187" t="s">
        <v>3227</v>
      </c>
      <c r="ID12" s="185" t="s">
        <v>3250</v>
      </c>
      <c r="IE12" s="179">
        <v>1</v>
      </c>
      <c r="IF12" s="179" t="s">
        <v>3225</v>
      </c>
      <c r="IG12" s="179" t="s">
        <v>22</v>
      </c>
      <c r="IH12" s="179">
        <v>2</v>
      </c>
      <c r="II12" s="179" t="s">
        <v>3139</v>
      </c>
      <c r="IJ12" s="179" t="s">
        <v>3138</v>
      </c>
      <c r="IK12" s="176" t="s">
        <v>3227</v>
      </c>
      <c r="IL12" s="186" t="s">
        <v>3249</v>
      </c>
      <c r="IM12" s="186">
        <v>1</v>
      </c>
      <c r="IN12" s="186" t="s">
        <v>3225</v>
      </c>
      <c r="IO12" s="186" t="s">
        <v>22</v>
      </c>
      <c r="IP12" s="186">
        <v>2</v>
      </c>
      <c r="IQ12" s="186" t="s">
        <v>3139</v>
      </c>
      <c r="IR12" s="186" t="s">
        <v>3138</v>
      </c>
      <c r="IS12" s="187" t="s">
        <v>3227</v>
      </c>
    </row>
    <row r="13" spans="1:253" s="280" customFormat="1" ht="12.75" customHeight="1" x14ac:dyDescent="0.25">
      <c r="A13" s="280" t="s">
        <v>344</v>
      </c>
      <c r="B13" s="280" t="s">
        <v>8010</v>
      </c>
      <c r="C13" s="280" t="s">
        <v>345</v>
      </c>
      <c r="D13" s="280" t="s">
        <v>329</v>
      </c>
      <c r="E13" s="280" t="s">
        <v>7415</v>
      </c>
      <c r="F13" s="280" t="s">
        <v>3870</v>
      </c>
      <c r="G13" s="174">
        <v>25876000</v>
      </c>
      <c r="H13" s="175" t="s">
        <v>2215</v>
      </c>
      <c r="I13" s="175" t="s">
        <v>22</v>
      </c>
      <c r="J13" s="175">
        <v>2</v>
      </c>
      <c r="K13" s="175" t="s">
        <v>3866</v>
      </c>
      <c r="L13" s="175" t="s">
        <v>3865</v>
      </c>
      <c r="M13" s="176" t="s">
        <v>3868</v>
      </c>
      <c r="N13" s="185" t="s">
        <v>349</v>
      </c>
      <c r="O13" s="177">
        <v>76850</v>
      </c>
      <c r="P13" s="177" t="s">
        <v>346</v>
      </c>
      <c r="Q13" s="177" t="s">
        <v>22</v>
      </c>
      <c r="R13" s="177">
        <v>2</v>
      </c>
      <c r="S13" s="177" t="s">
        <v>348</v>
      </c>
      <c r="T13" s="177" t="s">
        <v>347</v>
      </c>
      <c r="U13" s="178" t="s">
        <v>332</v>
      </c>
      <c r="V13" s="185" t="s">
        <v>5246</v>
      </c>
      <c r="W13" s="175">
        <v>4476000</v>
      </c>
      <c r="X13" s="175" t="s">
        <v>5233</v>
      </c>
      <c r="Y13" s="175" t="s">
        <v>22</v>
      </c>
      <c r="Z13" s="175">
        <v>2</v>
      </c>
      <c r="AA13" s="175" t="s">
        <v>5235</v>
      </c>
      <c r="AB13" s="175" t="s">
        <v>5234</v>
      </c>
      <c r="AC13" s="176" t="s">
        <v>5223</v>
      </c>
      <c r="AD13" s="185" t="s">
        <v>5247</v>
      </c>
      <c r="AE13" s="183">
        <v>2449000</v>
      </c>
      <c r="AF13" s="183" t="s">
        <v>5233</v>
      </c>
      <c r="AG13" s="183" t="s">
        <v>22</v>
      </c>
      <c r="AH13" s="183">
        <v>2</v>
      </c>
      <c r="AI13" s="183" t="s">
        <v>5237</v>
      </c>
      <c r="AJ13" s="183" t="s">
        <v>5234</v>
      </c>
      <c r="AK13" s="184" t="s">
        <v>5223</v>
      </c>
      <c r="AL13" s="185" t="s">
        <v>5645</v>
      </c>
      <c r="AM13" s="175">
        <v>1117000</v>
      </c>
      <c r="AN13" s="175" t="s">
        <v>5642</v>
      </c>
      <c r="AO13" s="175" t="s">
        <v>22</v>
      </c>
      <c r="AP13" s="175">
        <v>2</v>
      </c>
      <c r="AQ13" s="175" t="s">
        <v>5644</v>
      </c>
      <c r="AR13" s="175" t="s">
        <v>5643</v>
      </c>
      <c r="AS13" s="176" t="s">
        <v>5634</v>
      </c>
      <c r="AT13" s="186" t="s">
        <v>1521</v>
      </c>
      <c r="AU13" s="183" t="s">
        <v>14</v>
      </c>
      <c r="AV13" s="183" t="s">
        <v>1495</v>
      </c>
      <c r="AW13" s="183" t="s">
        <v>14</v>
      </c>
      <c r="AX13" s="183" t="s">
        <v>14</v>
      </c>
      <c r="AY13" s="183" t="s">
        <v>1509</v>
      </c>
      <c r="AZ13" s="183" t="s">
        <v>1495</v>
      </c>
      <c r="BA13" s="184" t="s">
        <v>1503</v>
      </c>
      <c r="BB13" s="185" t="s">
        <v>1322</v>
      </c>
      <c r="BC13" s="175" t="s">
        <v>14</v>
      </c>
      <c r="BD13" s="175" t="s">
        <v>1317</v>
      </c>
      <c r="BE13" s="175" t="s">
        <v>14</v>
      </c>
      <c r="BF13" s="175" t="s">
        <v>14</v>
      </c>
      <c r="BG13" s="175" t="s">
        <v>1319</v>
      </c>
      <c r="BH13" s="175" t="s">
        <v>1318</v>
      </c>
      <c r="BI13" s="176" t="s">
        <v>1321</v>
      </c>
      <c r="BJ13" s="186" t="s">
        <v>5647</v>
      </c>
      <c r="BK13" s="186">
        <v>286</v>
      </c>
      <c r="BL13" s="186" t="s">
        <v>5631</v>
      </c>
      <c r="BM13" s="186" t="s">
        <v>22</v>
      </c>
      <c r="BN13" s="186">
        <v>2</v>
      </c>
      <c r="BO13" s="186" t="s">
        <v>5646</v>
      </c>
      <c r="BP13" s="183" t="s">
        <v>245</v>
      </c>
      <c r="BQ13" s="187" t="s">
        <v>5634</v>
      </c>
      <c r="BR13" s="185" t="s">
        <v>1515</v>
      </c>
      <c r="BS13" s="179" t="s">
        <v>14</v>
      </c>
      <c r="BT13" s="179" t="s">
        <v>1495</v>
      </c>
      <c r="BU13" s="179" t="s">
        <v>14</v>
      </c>
      <c r="BV13" s="179" t="s">
        <v>14</v>
      </c>
      <c r="BW13" s="179" t="s">
        <v>1514</v>
      </c>
      <c r="BX13" s="179" t="s">
        <v>1495</v>
      </c>
      <c r="BY13" s="176" t="s">
        <v>1503</v>
      </c>
      <c r="BZ13" s="186" t="s">
        <v>1516</v>
      </c>
      <c r="CA13" s="186" t="s">
        <v>14</v>
      </c>
      <c r="CB13" s="186" t="s">
        <v>1495</v>
      </c>
      <c r="CC13" s="186" t="s">
        <v>14</v>
      </c>
      <c r="CD13" s="186" t="s">
        <v>14</v>
      </c>
      <c r="CE13" s="186" t="s">
        <v>1514</v>
      </c>
      <c r="CF13" s="186" t="s">
        <v>1495</v>
      </c>
      <c r="CG13" s="187" t="s">
        <v>1503</v>
      </c>
      <c r="CH13" s="185" t="s">
        <v>8331</v>
      </c>
      <c r="CI13" s="186" t="e">
        <v>#N/A</v>
      </c>
      <c r="CJ13" s="186" t="e">
        <v>#N/A</v>
      </c>
      <c r="CK13" s="186" t="e">
        <v>#N/A</v>
      </c>
      <c r="CL13" s="186" t="e">
        <v>#N/A</v>
      </c>
      <c r="CM13" s="186" t="e">
        <v>#N/A</v>
      </c>
      <c r="CN13" s="186" t="e">
        <v>#N/A</v>
      </c>
      <c r="CO13" s="188" t="e">
        <v>#N/A</v>
      </c>
      <c r="CP13" s="186" t="s">
        <v>1520</v>
      </c>
      <c r="CQ13" s="179" t="s">
        <v>14</v>
      </c>
      <c r="CR13" s="179" t="s">
        <v>1495</v>
      </c>
      <c r="CS13" s="179" t="s">
        <v>14</v>
      </c>
      <c r="CT13" s="179" t="s">
        <v>14</v>
      </c>
      <c r="CU13" s="179" t="s">
        <v>1514</v>
      </c>
      <c r="CV13" s="179" t="s">
        <v>1495</v>
      </c>
      <c r="CW13" s="176" t="s">
        <v>1503</v>
      </c>
      <c r="CX13" s="186" t="s">
        <v>5248</v>
      </c>
      <c r="CY13" s="183">
        <v>960000</v>
      </c>
      <c r="CZ13" s="183" t="s">
        <v>5233</v>
      </c>
      <c r="DA13" s="183" t="s">
        <v>22</v>
      </c>
      <c r="DB13" s="183">
        <v>2</v>
      </c>
      <c r="DC13" s="183" t="s">
        <v>5239</v>
      </c>
      <c r="DD13" s="183" t="s">
        <v>5234</v>
      </c>
      <c r="DE13" s="189" t="s">
        <v>5223</v>
      </c>
      <c r="DF13" s="185" t="s">
        <v>5249</v>
      </c>
      <c r="DG13" s="175">
        <v>2027000</v>
      </c>
      <c r="DH13" s="179" t="s">
        <v>5233</v>
      </c>
      <c r="DI13" s="179" t="s">
        <v>22</v>
      </c>
      <c r="DJ13" s="179">
        <v>2</v>
      </c>
      <c r="DK13" s="179" t="s">
        <v>5239</v>
      </c>
      <c r="DL13" s="179" t="s">
        <v>5234</v>
      </c>
      <c r="DM13" s="176" t="s">
        <v>5223</v>
      </c>
      <c r="DN13" s="186" t="s">
        <v>5250</v>
      </c>
      <c r="DO13" s="183">
        <v>1489000</v>
      </c>
      <c r="DP13" s="186" t="s">
        <v>5233</v>
      </c>
      <c r="DQ13" s="186" t="s">
        <v>22</v>
      </c>
      <c r="DR13" s="186">
        <v>2</v>
      </c>
      <c r="DS13" s="186" t="s">
        <v>5239</v>
      </c>
      <c r="DT13" s="186" t="s">
        <v>5234</v>
      </c>
      <c r="DU13" s="187" t="s">
        <v>5223</v>
      </c>
      <c r="DV13" s="185" t="s">
        <v>5251</v>
      </c>
      <c r="DW13" s="175">
        <v>882000</v>
      </c>
      <c r="DX13" s="179" t="s">
        <v>5233</v>
      </c>
      <c r="DY13" s="179" t="s">
        <v>22</v>
      </c>
      <c r="DZ13" s="179">
        <v>2</v>
      </c>
      <c r="EA13" s="179" t="s">
        <v>5239</v>
      </c>
      <c r="EB13" s="179" t="s">
        <v>5234</v>
      </c>
      <c r="EC13" s="176" t="s">
        <v>5223</v>
      </c>
      <c r="ED13" s="186" t="s">
        <v>5252</v>
      </c>
      <c r="EE13" s="183">
        <v>78000</v>
      </c>
      <c r="EF13" s="186" t="s">
        <v>5233</v>
      </c>
      <c r="EG13" s="186" t="s">
        <v>22</v>
      </c>
      <c r="EH13" s="186">
        <v>2</v>
      </c>
      <c r="EI13" s="186" t="s">
        <v>5239</v>
      </c>
      <c r="EJ13" s="186" t="s">
        <v>5234</v>
      </c>
      <c r="EK13" s="187" t="s">
        <v>5223</v>
      </c>
      <c r="EL13" s="185" t="s">
        <v>5253</v>
      </c>
      <c r="EM13" s="175">
        <v>0</v>
      </c>
      <c r="EN13" s="179" t="s">
        <v>5233</v>
      </c>
      <c r="EO13" s="179" t="s">
        <v>22</v>
      </c>
      <c r="EP13" s="179">
        <v>2</v>
      </c>
      <c r="EQ13" s="179" t="s">
        <v>5239</v>
      </c>
      <c r="ER13" s="179" t="s">
        <v>5234</v>
      </c>
      <c r="ES13" s="176" t="s">
        <v>5223</v>
      </c>
      <c r="ET13" s="186" t="s">
        <v>5648</v>
      </c>
      <c r="EU13" s="186">
        <v>530</v>
      </c>
      <c r="EV13" s="186" t="s">
        <v>5631</v>
      </c>
      <c r="EW13" s="186" t="s">
        <v>22</v>
      </c>
      <c r="EX13" s="186">
        <v>2</v>
      </c>
      <c r="EY13" s="186" t="s">
        <v>5632</v>
      </c>
      <c r="EZ13" s="186" t="s">
        <v>245</v>
      </c>
      <c r="FA13" s="187" t="s">
        <v>5634</v>
      </c>
      <c r="FB13" s="185" t="s">
        <v>1519</v>
      </c>
      <c r="FC13" s="179">
        <v>4</v>
      </c>
      <c r="FD13" s="179" t="s">
        <v>165</v>
      </c>
      <c r="FE13" s="179" t="s">
        <v>22</v>
      </c>
      <c r="FF13" s="179">
        <v>2</v>
      </c>
      <c r="FG13" s="179" t="s">
        <v>1518</v>
      </c>
      <c r="FH13" s="179" t="s">
        <v>1517</v>
      </c>
      <c r="FI13" s="176" t="s">
        <v>1503</v>
      </c>
      <c r="FJ13" s="185" t="s">
        <v>350</v>
      </c>
      <c r="FK13" s="186" t="s">
        <v>14</v>
      </c>
      <c r="FL13" s="186">
        <v>0</v>
      </c>
      <c r="FM13" s="186" t="s">
        <v>22</v>
      </c>
      <c r="FN13" s="186">
        <v>2</v>
      </c>
      <c r="FO13" s="186">
        <v>0</v>
      </c>
      <c r="FP13" s="183">
        <v>0</v>
      </c>
      <c r="FQ13" s="184" t="s">
        <v>332</v>
      </c>
      <c r="FR13" s="185" t="s">
        <v>354</v>
      </c>
      <c r="FS13" s="179">
        <v>377500</v>
      </c>
      <c r="FT13" s="179" t="s">
        <v>351</v>
      </c>
      <c r="FU13" s="179" t="s">
        <v>22</v>
      </c>
      <c r="FV13" s="179">
        <v>2</v>
      </c>
      <c r="FW13" s="179" t="s">
        <v>353</v>
      </c>
      <c r="FX13" s="179" t="s">
        <v>352</v>
      </c>
      <c r="FY13" s="176" t="s">
        <v>332</v>
      </c>
      <c r="FZ13" s="186" t="s">
        <v>3255</v>
      </c>
      <c r="GA13" s="186">
        <v>0</v>
      </c>
      <c r="GB13" s="186" t="s">
        <v>3225</v>
      </c>
      <c r="GC13" s="186" t="s">
        <v>22</v>
      </c>
      <c r="GD13" s="186">
        <v>2</v>
      </c>
      <c r="GE13" s="186" t="s">
        <v>3139</v>
      </c>
      <c r="GF13" s="186" t="s">
        <v>3138</v>
      </c>
      <c r="GG13" s="187" t="s">
        <v>3227</v>
      </c>
      <c r="GH13" s="185" t="s">
        <v>3261</v>
      </c>
      <c r="GI13" s="179">
        <v>3</v>
      </c>
      <c r="GJ13" s="179" t="s">
        <v>3225</v>
      </c>
      <c r="GK13" s="179" t="s">
        <v>22</v>
      </c>
      <c r="GL13" s="179">
        <v>2</v>
      </c>
      <c r="GM13" s="179" t="s">
        <v>3139</v>
      </c>
      <c r="GN13" s="179" t="s">
        <v>3138</v>
      </c>
      <c r="GO13" s="176" t="s">
        <v>3227</v>
      </c>
      <c r="GP13" s="186" t="s">
        <v>3256</v>
      </c>
      <c r="GQ13" s="186">
        <v>3</v>
      </c>
      <c r="GR13" s="186" t="s">
        <v>3225</v>
      </c>
      <c r="GS13" s="186" t="s">
        <v>22</v>
      </c>
      <c r="GT13" s="186">
        <v>2</v>
      </c>
      <c r="GU13" s="186" t="s">
        <v>3139</v>
      </c>
      <c r="GV13" s="186" t="s">
        <v>3138</v>
      </c>
      <c r="GW13" s="187" t="s">
        <v>3227</v>
      </c>
      <c r="GX13" s="185" t="s">
        <v>3262</v>
      </c>
      <c r="GY13" s="179">
        <v>2</v>
      </c>
      <c r="GZ13" s="179" t="s">
        <v>3225</v>
      </c>
      <c r="HA13" s="179" t="s">
        <v>22</v>
      </c>
      <c r="HB13" s="179">
        <v>2</v>
      </c>
      <c r="HC13" s="179" t="s">
        <v>3139</v>
      </c>
      <c r="HD13" s="179" t="s">
        <v>3138</v>
      </c>
      <c r="HE13" s="176" t="s">
        <v>3227</v>
      </c>
      <c r="HF13" s="186" t="s">
        <v>3254</v>
      </c>
      <c r="HG13" s="186">
        <v>1</v>
      </c>
      <c r="HH13" s="186" t="s">
        <v>3225</v>
      </c>
      <c r="HI13" s="186" t="s">
        <v>22</v>
      </c>
      <c r="HJ13" s="186">
        <v>2</v>
      </c>
      <c r="HK13" s="186" t="s">
        <v>3139</v>
      </c>
      <c r="HL13" s="186" t="s">
        <v>3138</v>
      </c>
      <c r="HM13" s="187" t="s">
        <v>3227</v>
      </c>
      <c r="HN13" s="185" t="s">
        <v>3260</v>
      </c>
      <c r="HO13" s="179">
        <v>2</v>
      </c>
      <c r="HP13" s="179" t="s">
        <v>3225</v>
      </c>
      <c r="HQ13" s="179" t="s">
        <v>22</v>
      </c>
      <c r="HR13" s="179">
        <v>2</v>
      </c>
      <c r="HS13" s="179" t="s">
        <v>3139</v>
      </c>
      <c r="HT13" s="179" t="s">
        <v>3138</v>
      </c>
      <c r="HU13" s="176" t="s">
        <v>3227</v>
      </c>
      <c r="HV13" s="186" t="s">
        <v>3257</v>
      </c>
      <c r="HW13" s="186">
        <v>3</v>
      </c>
      <c r="HX13" s="186" t="s">
        <v>3225</v>
      </c>
      <c r="HY13" s="186" t="s">
        <v>22</v>
      </c>
      <c r="HZ13" s="186">
        <v>2</v>
      </c>
      <c r="IA13" s="186" t="s">
        <v>3139</v>
      </c>
      <c r="IB13" s="186" t="s">
        <v>3138</v>
      </c>
      <c r="IC13" s="187" t="s">
        <v>3227</v>
      </c>
      <c r="ID13" s="185" t="s">
        <v>3259</v>
      </c>
      <c r="IE13" s="179">
        <v>1</v>
      </c>
      <c r="IF13" s="179" t="s">
        <v>3225</v>
      </c>
      <c r="IG13" s="179" t="s">
        <v>22</v>
      </c>
      <c r="IH13" s="179">
        <v>2</v>
      </c>
      <c r="II13" s="179" t="s">
        <v>3139</v>
      </c>
      <c r="IJ13" s="179" t="s">
        <v>3138</v>
      </c>
      <c r="IK13" s="176" t="s">
        <v>3227</v>
      </c>
      <c r="IL13" s="186" t="s">
        <v>3258</v>
      </c>
      <c r="IM13" s="186">
        <v>2</v>
      </c>
      <c r="IN13" s="186" t="s">
        <v>3225</v>
      </c>
      <c r="IO13" s="186" t="s">
        <v>22</v>
      </c>
      <c r="IP13" s="186">
        <v>2</v>
      </c>
      <c r="IQ13" s="186" t="s">
        <v>3139</v>
      </c>
      <c r="IR13" s="186" t="s">
        <v>3138</v>
      </c>
      <c r="IS13" s="187" t="s">
        <v>3227</v>
      </c>
    </row>
    <row r="14" spans="1:253" s="280" customFormat="1" ht="12.75" customHeight="1" x14ac:dyDescent="0.25">
      <c r="A14" s="280" t="s">
        <v>355</v>
      </c>
      <c r="B14" s="280" t="s">
        <v>8018</v>
      </c>
      <c r="C14" s="280" t="s">
        <v>356</v>
      </c>
      <c r="D14" s="280" t="s">
        <v>329</v>
      </c>
      <c r="E14" s="280" t="s">
        <v>7415</v>
      </c>
      <c r="F14" s="280" t="s">
        <v>3871</v>
      </c>
      <c r="G14" s="174">
        <v>25876000</v>
      </c>
      <c r="H14" s="175" t="s">
        <v>2215</v>
      </c>
      <c r="I14" s="175" t="s">
        <v>22</v>
      </c>
      <c r="J14" s="175">
        <v>2</v>
      </c>
      <c r="K14" s="175" t="s">
        <v>3866</v>
      </c>
      <c r="L14" s="175" t="s">
        <v>3865</v>
      </c>
      <c r="M14" s="176" t="s">
        <v>3868</v>
      </c>
      <c r="N14" s="185" t="s">
        <v>363</v>
      </c>
      <c r="O14" s="177">
        <v>172703</v>
      </c>
      <c r="P14" s="177" t="s">
        <v>346</v>
      </c>
      <c r="Q14" s="177" t="s">
        <v>22</v>
      </c>
      <c r="R14" s="177">
        <v>2</v>
      </c>
      <c r="S14" s="177" t="s">
        <v>362</v>
      </c>
      <c r="T14" s="177" t="s">
        <v>347</v>
      </c>
      <c r="U14" s="178" t="s">
        <v>332</v>
      </c>
      <c r="V14" s="185" t="s">
        <v>4961</v>
      </c>
      <c r="W14" s="175">
        <v>1565000</v>
      </c>
      <c r="X14" s="175" t="s">
        <v>4834</v>
      </c>
      <c r="Y14" s="175" t="s">
        <v>22</v>
      </c>
      <c r="Z14" s="175">
        <v>2</v>
      </c>
      <c r="AA14" s="175" t="s">
        <v>4960</v>
      </c>
      <c r="AB14" s="175" t="s">
        <v>4959</v>
      </c>
      <c r="AC14" s="176" t="s">
        <v>4755</v>
      </c>
      <c r="AD14" s="185" t="s">
        <v>4963</v>
      </c>
      <c r="AE14" s="183">
        <v>316000</v>
      </c>
      <c r="AF14" s="183" t="s">
        <v>4834</v>
      </c>
      <c r="AG14" s="183" t="s">
        <v>22</v>
      </c>
      <c r="AH14" s="183">
        <v>2</v>
      </c>
      <c r="AI14" s="183" t="s">
        <v>4962</v>
      </c>
      <c r="AJ14" s="183" t="s">
        <v>4959</v>
      </c>
      <c r="AK14" s="184" t="s">
        <v>4755</v>
      </c>
      <c r="AL14" s="185" t="s">
        <v>5652</v>
      </c>
      <c r="AM14" s="175">
        <v>320000</v>
      </c>
      <c r="AN14" s="175" t="s">
        <v>5649</v>
      </c>
      <c r="AO14" s="175" t="s">
        <v>22</v>
      </c>
      <c r="AP14" s="175">
        <v>2</v>
      </c>
      <c r="AQ14" s="175" t="s">
        <v>5651</v>
      </c>
      <c r="AR14" s="175" t="s">
        <v>5650</v>
      </c>
      <c r="AS14" s="176" t="s">
        <v>5634</v>
      </c>
      <c r="AT14" s="186" t="s">
        <v>361</v>
      </c>
      <c r="AU14" s="183">
        <v>0</v>
      </c>
      <c r="AV14" s="183">
        <v>0</v>
      </c>
      <c r="AW14" s="183" t="s">
        <v>22</v>
      </c>
      <c r="AX14" s="183">
        <v>2</v>
      </c>
      <c r="AY14" s="183">
        <v>0</v>
      </c>
      <c r="AZ14" s="183">
        <v>0</v>
      </c>
      <c r="BA14" s="184" t="s">
        <v>332</v>
      </c>
      <c r="BB14" s="185" t="s">
        <v>1323</v>
      </c>
      <c r="BC14" s="175" t="s">
        <v>14</v>
      </c>
      <c r="BD14" s="175" t="s">
        <v>1317</v>
      </c>
      <c r="BE14" s="175" t="s">
        <v>14</v>
      </c>
      <c r="BF14" s="175" t="s">
        <v>14</v>
      </c>
      <c r="BG14" s="175" t="s">
        <v>1319</v>
      </c>
      <c r="BH14" s="175" t="s">
        <v>1318</v>
      </c>
      <c r="BI14" s="176" t="s">
        <v>1321</v>
      </c>
      <c r="BJ14" s="186" t="s">
        <v>4937</v>
      </c>
      <c r="BK14" s="186" t="s">
        <v>14</v>
      </c>
      <c r="BL14" s="186" t="s">
        <v>14</v>
      </c>
      <c r="BM14" s="186" t="s">
        <v>14</v>
      </c>
      <c r="BN14" s="186" t="s">
        <v>14</v>
      </c>
      <c r="BO14" s="186" t="s">
        <v>14</v>
      </c>
      <c r="BP14" s="183" t="s">
        <v>14</v>
      </c>
      <c r="BQ14" s="187" t="s">
        <v>4755</v>
      </c>
      <c r="BR14" s="185" t="s">
        <v>357</v>
      </c>
      <c r="BS14" s="179">
        <v>0</v>
      </c>
      <c r="BT14" s="179">
        <v>0</v>
      </c>
      <c r="BU14" s="179" t="s">
        <v>22</v>
      </c>
      <c r="BV14" s="179">
        <v>2</v>
      </c>
      <c r="BW14" s="179">
        <v>0</v>
      </c>
      <c r="BX14" s="179">
        <v>0</v>
      </c>
      <c r="BY14" s="176" t="s">
        <v>332</v>
      </c>
      <c r="BZ14" s="186" t="s">
        <v>358</v>
      </c>
      <c r="CA14" s="186">
        <v>0</v>
      </c>
      <c r="CB14" s="186">
        <v>0</v>
      </c>
      <c r="CC14" s="186" t="s">
        <v>22</v>
      </c>
      <c r="CD14" s="186">
        <v>2</v>
      </c>
      <c r="CE14" s="186">
        <v>0</v>
      </c>
      <c r="CF14" s="186">
        <v>0</v>
      </c>
      <c r="CG14" s="187" t="s">
        <v>332</v>
      </c>
      <c r="CH14" s="185" t="s">
        <v>8332</v>
      </c>
      <c r="CI14" s="186" t="e">
        <v>#N/A</v>
      </c>
      <c r="CJ14" s="186" t="e">
        <v>#N/A</v>
      </c>
      <c r="CK14" s="186" t="e">
        <v>#N/A</v>
      </c>
      <c r="CL14" s="186" t="e">
        <v>#N/A</v>
      </c>
      <c r="CM14" s="186" t="e">
        <v>#N/A</v>
      </c>
      <c r="CN14" s="186" t="e">
        <v>#N/A</v>
      </c>
      <c r="CO14" s="188" t="e">
        <v>#N/A</v>
      </c>
      <c r="CP14" s="186" t="s">
        <v>360</v>
      </c>
      <c r="CQ14" s="179" t="s">
        <v>14</v>
      </c>
      <c r="CR14" s="179">
        <v>0</v>
      </c>
      <c r="CS14" s="179" t="s">
        <v>22</v>
      </c>
      <c r="CT14" s="179">
        <v>2</v>
      </c>
      <c r="CU14" s="179">
        <v>0</v>
      </c>
      <c r="CV14" s="179">
        <v>0</v>
      </c>
      <c r="CW14" s="176" t="s">
        <v>332</v>
      </c>
      <c r="CX14" s="186" t="s">
        <v>4965</v>
      </c>
      <c r="CY14" s="183">
        <v>316000</v>
      </c>
      <c r="CZ14" s="183" t="s">
        <v>4834</v>
      </c>
      <c r="DA14" s="183" t="s">
        <v>22</v>
      </c>
      <c r="DB14" s="183">
        <v>2</v>
      </c>
      <c r="DC14" s="183" t="s">
        <v>4964</v>
      </c>
      <c r="DD14" s="183" t="s">
        <v>4959</v>
      </c>
      <c r="DE14" s="189" t="s">
        <v>4755</v>
      </c>
      <c r="DF14" s="185" t="s">
        <v>4966</v>
      </c>
      <c r="DG14" s="175">
        <v>1249000</v>
      </c>
      <c r="DH14" s="179" t="s">
        <v>4834</v>
      </c>
      <c r="DI14" s="179" t="s">
        <v>22</v>
      </c>
      <c r="DJ14" s="179">
        <v>2</v>
      </c>
      <c r="DK14" s="179" t="s">
        <v>4964</v>
      </c>
      <c r="DL14" s="179" t="s">
        <v>4959</v>
      </c>
      <c r="DM14" s="176" t="s">
        <v>4755</v>
      </c>
      <c r="DN14" s="186" t="s">
        <v>4967</v>
      </c>
      <c r="DO14" s="183">
        <v>0</v>
      </c>
      <c r="DP14" s="186" t="s">
        <v>4834</v>
      </c>
      <c r="DQ14" s="186" t="s">
        <v>22</v>
      </c>
      <c r="DR14" s="186">
        <v>2</v>
      </c>
      <c r="DS14" s="186" t="s">
        <v>4964</v>
      </c>
      <c r="DT14" s="186" t="s">
        <v>4959</v>
      </c>
      <c r="DU14" s="187" t="s">
        <v>4755</v>
      </c>
      <c r="DV14" s="185" t="s">
        <v>4968</v>
      </c>
      <c r="DW14" s="175">
        <v>316000</v>
      </c>
      <c r="DX14" s="179" t="s">
        <v>4834</v>
      </c>
      <c r="DY14" s="179" t="s">
        <v>22</v>
      </c>
      <c r="DZ14" s="179">
        <v>2</v>
      </c>
      <c r="EA14" s="179" t="s">
        <v>4964</v>
      </c>
      <c r="EB14" s="179" t="s">
        <v>4959</v>
      </c>
      <c r="EC14" s="176" t="s">
        <v>4755</v>
      </c>
      <c r="ED14" s="186" t="s">
        <v>4969</v>
      </c>
      <c r="EE14" s="183">
        <v>0</v>
      </c>
      <c r="EF14" s="186" t="s">
        <v>4834</v>
      </c>
      <c r="EG14" s="186" t="s">
        <v>22</v>
      </c>
      <c r="EH14" s="186">
        <v>2</v>
      </c>
      <c r="EI14" s="186" t="s">
        <v>4964</v>
      </c>
      <c r="EJ14" s="186" t="s">
        <v>4959</v>
      </c>
      <c r="EK14" s="187" t="s">
        <v>4755</v>
      </c>
      <c r="EL14" s="185" t="s">
        <v>4970</v>
      </c>
      <c r="EM14" s="175">
        <v>0</v>
      </c>
      <c r="EN14" s="179" t="s">
        <v>4834</v>
      </c>
      <c r="EO14" s="179" t="s">
        <v>22</v>
      </c>
      <c r="EP14" s="179">
        <v>2</v>
      </c>
      <c r="EQ14" s="179" t="s">
        <v>4964</v>
      </c>
      <c r="ER14" s="179" t="s">
        <v>4959</v>
      </c>
      <c r="ES14" s="176" t="s">
        <v>4755</v>
      </c>
      <c r="ET14" s="186" t="s">
        <v>5653</v>
      </c>
      <c r="EU14" s="186">
        <v>530</v>
      </c>
      <c r="EV14" s="186" t="s">
        <v>5631</v>
      </c>
      <c r="EW14" s="186" t="s">
        <v>22</v>
      </c>
      <c r="EX14" s="186">
        <v>2</v>
      </c>
      <c r="EY14" s="186" t="s">
        <v>5632</v>
      </c>
      <c r="EZ14" s="186" t="s">
        <v>245</v>
      </c>
      <c r="FA14" s="187" t="s">
        <v>5634</v>
      </c>
      <c r="FB14" s="185" t="s">
        <v>359</v>
      </c>
      <c r="FC14" s="179">
        <v>3</v>
      </c>
      <c r="FD14" s="179">
        <v>0</v>
      </c>
      <c r="FE14" s="179" t="s">
        <v>22</v>
      </c>
      <c r="FF14" s="179">
        <v>2</v>
      </c>
      <c r="FG14" s="179">
        <v>0</v>
      </c>
      <c r="FH14" s="179">
        <v>0</v>
      </c>
      <c r="FI14" s="176" t="s">
        <v>332</v>
      </c>
      <c r="FJ14" s="185" t="s">
        <v>364</v>
      </c>
      <c r="FK14" s="186" t="s">
        <v>14</v>
      </c>
      <c r="FL14" s="186">
        <v>0</v>
      </c>
      <c r="FM14" s="186" t="s">
        <v>22</v>
      </c>
      <c r="FN14" s="186">
        <v>2</v>
      </c>
      <c r="FO14" s="186">
        <v>0</v>
      </c>
      <c r="FP14" s="183">
        <v>0</v>
      </c>
      <c r="FQ14" s="184" t="s">
        <v>332</v>
      </c>
      <c r="FR14" s="185" t="s">
        <v>365</v>
      </c>
      <c r="FS14" s="179" t="s">
        <v>14</v>
      </c>
      <c r="FT14" s="179">
        <v>0</v>
      </c>
      <c r="FU14" s="179" t="s">
        <v>22</v>
      </c>
      <c r="FV14" s="179">
        <v>2</v>
      </c>
      <c r="FW14" s="179">
        <v>0</v>
      </c>
      <c r="FX14" s="179">
        <v>0</v>
      </c>
      <c r="FY14" s="176" t="s">
        <v>332</v>
      </c>
      <c r="FZ14" s="186" t="s">
        <v>3264</v>
      </c>
      <c r="GA14" s="186">
        <v>0</v>
      </c>
      <c r="GB14" s="186" t="s">
        <v>3225</v>
      </c>
      <c r="GC14" s="186" t="s">
        <v>22</v>
      </c>
      <c r="GD14" s="186">
        <v>2</v>
      </c>
      <c r="GE14" s="186" t="s">
        <v>3139</v>
      </c>
      <c r="GF14" s="186" t="s">
        <v>3138</v>
      </c>
      <c r="GG14" s="187" t="s">
        <v>3227</v>
      </c>
      <c r="GH14" s="185" t="s">
        <v>3270</v>
      </c>
      <c r="GI14" s="179">
        <v>0</v>
      </c>
      <c r="GJ14" s="179" t="s">
        <v>3225</v>
      </c>
      <c r="GK14" s="179" t="s">
        <v>22</v>
      </c>
      <c r="GL14" s="179">
        <v>2</v>
      </c>
      <c r="GM14" s="179" t="s">
        <v>3139</v>
      </c>
      <c r="GN14" s="179" t="s">
        <v>3138</v>
      </c>
      <c r="GO14" s="176" t="s">
        <v>3227</v>
      </c>
      <c r="GP14" s="186" t="s">
        <v>3265</v>
      </c>
      <c r="GQ14" s="186">
        <v>1</v>
      </c>
      <c r="GR14" s="186" t="s">
        <v>3225</v>
      </c>
      <c r="GS14" s="186" t="s">
        <v>22</v>
      </c>
      <c r="GT14" s="186">
        <v>2</v>
      </c>
      <c r="GU14" s="186" t="s">
        <v>3139</v>
      </c>
      <c r="GV14" s="186" t="s">
        <v>3138</v>
      </c>
      <c r="GW14" s="187" t="s">
        <v>3227</v>
      </c>
      <c r="GX14" s="185" t="s">
        <v>3271</v>
      </c>
      <c r="GY14" s="179">
        <v>0</v>
      </c>
      <c r="GZ14" s="179" t="s">
        <v>3225</v>
      </c>
      <c r="HA14" s="179" t="s">
        <v>22</v>
      </c>
      <c r="HB14" s="179">
        <v>2</v>
      </c>
      <c r="HC14" s="179" t="s">
        <v>3139</v>
      </c>
      <c r="HD14" s="179" t="s">
        <v>3138</v>
      </c>
      <c r="HE14" s="176" t="s">
        <v>3227</v>
      </c>
      <c r="HF14" s="186" t="s">
        <v>3263</v>
      </c>
      <c r="HG14" s="186">
        <v>0</v>
      </c>
      <c r="HH14" s="186" t="s">
        <v>3225</v>
      </c>
      <c r="HI14" s="186" t="s">
        <v>22</v>
      </c>
      <c r="HJ14" s="186">
        <v>2</v>
      </c>
      <c r="HK14" s="186" t="s">
        <v>3139</v>
      </c>
      <c r="HL14" s="186" t="s">
        <v>3138</v>
      </c>
      <c r="HM14" s="187" t="s">
        <v>3227</v>
      </c>
      <c r="HN14" s="185" t="s">
        <v>3269</v>
      </c>
      <c r="HO14" s="179">
        <v>2</v>
      </c>
      <c r="HP14" s="179" t="s">
        <v>3225</v>
      </c>
      <c r="HQ14" s="179" t="s">
        <v>22</v>
      </c>
      <c r="HR14" s="179">
        <v>2</v>
      </c>
      <c r="HS14" s="179" t="s">
        <v>3139</v>
      </c>
      <c r="HT14" s="179" t="s">
        <v>3138</v>
      </c>
      <c r="HU14" s="176" t="s">
        <v>3227</v>
      </c>
      <c r="HV14" s="186" t="s">
        <v>3266</v>
      </c>
      <c r="HW14" s="186">
        <v>0</v>
      </c>
      <c r="HX14" s="186" t="s">
        <v>3225</v>
      </c>
      <c r="HY14" s="186" t="s">
        <v>22</v>
      </c>
      <c r="HZ14" s="186">
        <v>2</v>
      </c>
      <c r="IA14" s="186" t="s">
        <v>3139</v>
      </c>
      <c r="IB14" s="186" t="s">
        <v>3138</v>
      </c>
      <c r="IC14" s="187" t="s">
        <v>3227</v>
      </c>
      <c r="ID14" s="185" t="s">
        <v>3268</v>
      </c>
      <c r="IE14" s="179">
        <v>1</v>
      </c>
      <c r="IF14" s="179" t="s">
        <v>3225</v>
      </c>
      <c r="IG14" s="179" t="s">
        <v>22</v>
      </c>
      <c r="IH14" s="179">
        <v>2</v>
      </c>
      <c r="II14" s="179" t="s">
        <v>3139</v>
      </c>
      <c r="IJ14" s="179" t="s">
        <v>3138</v>
      </c>
      <c r="IK14" s="176" t="s">
        <v>3227</v>
      </c>
      <c r="IL14" s="186" t="s">
        <v>3267</v>
      </c>
      <c r="IM14" s="186">
        <v>1</v>
      </c>
      <c r="IN14" s="186" t="s">
        <v>3225</v>
      </c>
      <c r="IO14" s="186" t="s">
        <v>22</v>
      </c>
      <c r="IP14" s="186">
        <v>2</v>
      </c>
      <c r="IQ14" s="186" t="s">
        <v>3139</v>
      </c>
      <c r="IR14" s="186" t="s">
        <v>3138</v>
      </c>
      <c r="IS14" s="187" t="s">
        <v>3227</v>
      </c>
    </row>
    <row r="15" spans="1:253" s="280" customFormat="1" ht="12.75" customHeight="1" x14ac:dyDescent="0.25">
      <c r="A15" s="280" t="s">
        <v>366</v>
      </c>
      <c r="B15" s="280" t="s">
        <v>8005</v>
      </c>
      <c r="C15" s="280" t="s">
        <v>367</v>
      </c>
      <c r="D15" s="280" t="s">
        <v>368</v>
      </c>
      <c r="E15" s="280" t="s">
        <v>7441</v>
      </c>
      <c r="F15" s="280" t="s">
        <v>5701</v>
      </c>
      <c r="G15" s="174">
        <v>102743000</v>
      </c>
      <c r="H15" s="175" t="s">
        <v>5698</v>
      </c>
      <c r="I15" s="175" t="s">
        <v>22</v>
      </c>
      <c r="J15" s="175">
        <v>2</v>
      </c>
      <c r="K15" s="175" t="s">
        <v>5700</v>
      </c>
      <c r="L15" s="175" t="s">
        <v>5699</v>
      </c>
      <c r="M15" s="176" t="s">
        <v>5634</v>
      </c>
      <c r="N15" s="185" t="s">
        <v>2839</v>
      </c>
      <c r="O15" s="177">
        <v>2267048</v>
      </c>
      <c r="P15" s="177" t="s">
        <v>2836</v>
      </c>
      <c r="Q15" s="177" t="s">
        <v>42</v>
      </c>
      <c r="R15" s="177">
        <v>1</v>
      </c>
      <c r="S15" s="177" t="s">
        <v>2838</v>
      </c>
      <c r="T15" s="177" t="s">
        <v>2837</v>
      </c>
      <c r="U15" s="178" t="s">
        <v>2840</v>
      </c>
      <c r="V15" s="185" t="s">
        <v>5702</v>
      </c>
      <c r="W15" s="175">
        <v>102743000</v>
      </c>
      <c r="X15" s="175" t="s">
        <v>5698</v>
      </c>
      <c r="Y15" s="175" t="s">
        <v>22</v>
      </c>
      <c r="Z15" s="175">
        <v>2</v>
      </c>
      <c r="AA15" s="175" t="s">
        <v>5700</v>
      </c>
      <c r="AB15" s="175" t="s">
        <v>5699</v>
      </c>
      <c r="AC15" s="176" t="s">
        <v>5634</v>
      </c>
      <c r="AD15" s="185" t="s">
        <v>4393</v>
      </c>
      <c r="AE15" s="183">
        <v>49870000</v>
      </c>
      <c r="AF15" s="183" t="s">
        <v>3059</v>
      </c>
      <c r="AG15" s="183" t="s">
        <v>60</v>
      </c>
      <c r="AH15" s="183">
        <v>3</v>
      </c>
      <c r="AI15" s="183" t="s">
        <v>4392</v>
      </c>
      <c r="AJ15" s="183" t="s">
        <v>4391</v>
      </c>
      <c r="AK15" s="184" t="s">
        <v>4394</v>
      </c>
      <c r="AL15" s="185" t="s">
        <v>5705</v>
      </c>
      <c r="AM15" s="175">
        <v>8037000</v>
      </c>
      <c r="AN15" s="175" t="s">
        <v>5698</v>
      </c>
      <c r="AO15" s="175" t="s">
        <v>60</v>
      </c>
      <c r="AP15" s="175">
        <v>3</v>
      </c>
      <c r="AQ15" s="175" t="s">
        <v>5704</v>
      </c>
      <c r="AR15" s="175" t="s">
        <v>5703</v>
      </c>
      <c r="AS15" s="176" t="s">
        <v>5634</v>
      </c>
      <c r="AT15" s="186" t="s">
        <v>1698</v>
      </c>
      <c r="AU15" s="183" t="s">
        <v>14</v>
      </c>
      <c r="AV15" s="183" t="s">
        <v>14</v>
      </c>
      <c r="AW15" s="183" t="s">
        <v>14</v>
      </c>
      <c r="AX15" s="183" t="s">
        <v>14</v>
      </c>
      <c r="AY15" s="183" t="s">
        <v>14</v>
      </c>
      <c r="AZ15" s="183" t="s">
        <v>14</v>
      </c>
      <c r="BA15" s="184" t="s">
        <v>1689</v>
      </c>
      <c r="BB15" s="185" t="s">
        <v>2120</v>
      </c>
      <c r="BC15" s="175" t="s">
        <v>14</v>
      </c>
      <c r="BD15" s="175" t="s">
        <v>14</v>
      </c>
      <c r="BE15" s="175" t="s">
        <v>14</v>
      </c>
      <c r="BF15" s="175" t="s">
        <v>14</v>
      </c>
      <c r="BG15" s="175" t="s">
        <v>2119</v>
      </c>
      <c r="BH15" s="175" t="s">
        <v>14</v>
      </c>
      <c r="BI15" s="176" t="s">
        <v>2121</v>
      </c>
      <c r="BJ15" s="186" t="s">
        <v>5707</v>
      </c>
      <c r="BK15" s="186">
        <v>2440</v>
      </c>
      <c r="BL15" s="186" t="s">
        <v>5581</v>
      </c>
      <c r="BM15" s="186" t="s">
        <v>60</v>
      </c>
      <c r="BN15" s="186">
        <v>3</v>
      </c>
      <c r="BO15" s="186" t="s">
        <v>5706</v>
      </c>
      <c r="BP15" s="183" t="s">
        <v>767</v>
      </c>
      <c r="BQ15" s="187" t="s">
        <v>5634</v>
      </c>
      <c r="BR15" s="185" t="s">
        <v>369</v>
      </c>
      <c r="BS15" s="179" t="s">
        <v>14</v>
      </c>
      <c r="BT15" s="179">
        <v>0</v>
      </c>
      <c r="BU15" s="179" t="s">
        <v>22</v>
      </c>
      <c r="BV15" s="179">
        <v>2</v>
      </c>
      <c r="BW15" s="179">
        <v>0</v>
      </c>
      <c r="BX15" s="179">
        <v>0</v>
      </c>
      <c r="BY15" s="176" t="s">
        <v>332</v>
      </c>
      <c r="BZ15" s="186" t="s">
        <v>370</v>
      </c>
      <c r="CA15" s="186" t="s">
        <v>14</v>
      </c>
      <c r="CB15" s="186">
        <v>0</v>
      </c>
      <c r="CC15" s="186" t="s">
        <v>14</v>
      </c>
      <c r="CD15" s="186" t="s">
        <v>14</v>
      </c>
      <c r="CE15" s="186">
        <v>0</v>
      </c>
      <c r="CF15" s="186">
        <v>0</v>
      </c>
      <c r="CG15" s="187" t="s">
        <v>332</v>
      </c>
      <c r="CH15" s="185" t="s">
        <v>8333</v>
      </c>
      <c r="CI15" s="186" t="e">
        <v>#N/A</v>
      </c>
      <c r="CJ15" s="186" t="e">
        <v>#N/A</v>
      </c>
      <c r="CK15" s="186" t="e">
        <v>#N/A</v>
      </c>
      <c r="CL15" s="186" t="e">
        <v>#N/A</v>
      </c>
      <c r="CM15" s="186" t="e">
        <v>#N/A</v>
      </c>
      <c r="CN15" s="186" t="e">
        <v>#N/A</v>
      </c>
      <c r="CO15" s="188" t="e">
        <v>#N/A</v>
      </c>
      <c r="CP15" s="186" t="s">
        <v>375</v>
      </c>
      <c r="CQ15" s="179">
        <v>1700</v>
      </c>
      <c r="CR15" s="179" t="s">
        <v>372</v>
      </c>
      <c r="CS15" s="179" t="s">
        <v>22</v>
      </c>
      <c r="CT15" s="179">
        <v>2</v>
      </c>
      <c r="CU15" s="179" t="s">
        <v>374</v>
      </c>
      <c r="CV15" s="179" t="s">
        <v>373</v>
      </c>
      <c r="CW15" s="176" t="s">
        <v>332</v>
      </c>
      <c r="CX15" s="186" t="s">
        <v>4398</v>
      </c>
      <c r="CY15" s="183">
        <v>19600000</v>
      </c>
      <c r="CZ15" s="183" t="s">
        <v>4395</v>
      </c>
      <c r="DA15" s="183" t="s">
        <v>22</v>
      </c>
      <c r="DB15" s="183">
        <v>2</v>
      </c>
      <c r="DC15" s="183" t="s">
        <v>4397</v>
      </c>
      <c r="DD15" s="183" t="s">
        <v>4396</v>
      </c>
      <c r="DE15" s="189" t="s">
        <v>4394</v>
      </c>
      <c r="DF15" s="185" t="s">
        <v>4399</v>
      </c>
      <c r="DG15" s="175">
        <v>52920000</v>
      </c>
      <c r="DH15" s="179" t="s">
        <v>4395</v>
      </c>
      <c r="DI15" s="179" t="s">
        <v>22</v>
      </c>
      <c r="DJ15" s="179">
        <v>2</v>
      </c>
      <c r="DK15" s="179" t="s">
        <v>4397</v>
      </c>
      <c r="DL15" s="179" t="s">
        <v>4396</v>
      </c>
      <c r="DM15" s="176" t="s">
        <v>4394</v>
      </c>
      <c r="DN15" s="186" t="s">
        <v>4400</v>
      </c>
      <c r="DO15" s="183">
        <v>30270000</v>
      </c>
      <c r="DP15" s="186" t="s">
        <v>4395</v>
      </c>
      <c r="DQ15" s="186" t="s">
        <v>22</v>
      </c>
      <c r="DR15" s="186">
        <v>2</v>
      </c>
      <c r="DS15" s="186" t="s">
        <v>4397</v>
      </c>
      <c r="DT15" s="186" t="s">
        <v>4396</v>
      </c>
      <c r="DU15" s="187" t="s">
        <v>4394</v>
      </c>
      <c r="DV15" s="185" t="s">
        <v>4401</v>
      </c>
      <c r="DW15" s="175">
        <v>14112000</v>
      </c>
      <c r="DX15" s="179" t="s">
        <v>4395</v>
      </c>
      <c r="DY15" s="179" t="s">
        <v>22</v>
      </c>
      <c r="DZ15" s="179">
        <v>2</v>
      </c>
      <c r="EA15" s="179" t="s">
        <v>4397</v>
      </c>
      <c r="EB15" s="179" t="s">
        <v>4396</v>
      </c>
      <c r="EC15" s="176" t="s">
        <v>4394</v>
      </c>
      <c r="ED15" s="186" t="s">
        <v>4402</v>
      </c>
      <c r="EE15" s="183">
        <v>4704000</v>
      </c>
      <c r="EF15" s="186" t="s">
        <v>4395</v>
      </c>
      <c r="EG15" s="186" t="s">
        <v>22</v>
      </c>
      <c r="EH15" s="186">
        <v>2</v>
      </c>
      <c r="EI15" s="186" t="s">
        <v>4397</v>
      </c>
      <c r="EJ15" s="186" t="s">
        <v>4396</v>
      </c>
      <c r="EK15" s="187" t="s">
        <v>4394</v>
      </c>
      <c r="EL15" s="185" t="s">
        <v>4403</v>
      </c>
      <c r="EM15" s="175">
        <v>784000</v>
      </c>
      <c r="EN15" s="179" t="s">
        <v>4395</v>
      </c>
      <c r="EO15" s="179" t="s">
        <v>22</v>
      </c>
      <c r="EP15" s="179">
        <v>2</v>
      </c>
      <c r="EQ15" s="179" t="s">
        <v>4397</v>
      </c>
      <c r="ER15" s="179" t="s">
        <v>4396</v>
      </c>
      <c r="ES15" s="176" t="s">
        <v>4394</v>
      </c>
      <c r="ET15" s="186" t="s">
        <v>5708</v>
      </c>
      <c r="EU15" s="186">
        <v>2440</v>
      </c>
      <c r="EV15" s="186" t="s">
        <v>5581</v>
      </c>
      <c r="EW15" s="186" t="s">
        <v>60</v>
      </c>
      <c r="EX15" s="186">
        <v>3</v>
      </c>
      <c r="EY15" s="186" t="s">
        <v>5706</v>
      </c>
      <c r="EZ15" s="186" t="s">
        <v>767</v>
      </c>
      <c r="FA15" s="187" t="s">
        <v>5634</v>
      </c>
      <c r="FB15" s="185" t="s">
        <v>371</v>
      </c>
      <c r="FC15" s="179">
        <v>5</v>
      </c>
      <c r="FD15" s="179">
        <v>0</v>
      </c>
      <c r="FE15" s="179" t="s">
        <v>22</v>
      </c>
      <c r="FF15" s="179">
        <v>2</v>
      </c>
      <c r="FG15" s="179">
        <v>0</v>
      </c>
      <c r="FH15" s="179">
        <v>0</v>
      </c>
      <c r="FI15" s="176" t="s">
        <v>332</v>
      </c>
      <c r="FJ15" s="185" t="s">
        <v>1523</v>
      </c>
      <c r="FK15" s="186" t="s">
        <v>14</v>
      </c>
      <c r="FL15" s="186" t="s">
        <v>14</v>
      </c>
      <c r="FM15" s="186" t="s">
        <v>14</v>
      </c>
      <c r="FN15" s="186" t="s">
        <v>14</v>
      </c>
      <c r="FO15" s="186" t="s">
        <v>1522</v>
      </c>
      <c r="FP15" s="183" t="s">
        <v>14</v>
      </c>
      <c r="FQ15" s="184" t="s">
        <v>1524</v>
      </c>
      <c r="FR15" s="185" t="s">
        <v>1525</v>
      </c>
      <c r="FS15" s="179" t="s">
        <v>14</v>
      </c>
      <c r="FT15" s="179" t="s">
        <v>14</v>
      </c>
      <c r="FU15" s="179" t="s">
        <v>14</v>
      </c>
      <c r="FV15" s="179" t="s">
        <v>14</v>
      </c>
      <c r="FW15" s="179" t="s">
        <v>1522</v>
      </c>
      <c r="FX15" s="179" t="s">
        <v>14</v>
      </c>
      <c r="FY15" s="176" t="s">
        <v>1524</v>
      </c>
      <c r="FZ15" s="186" t="s">
        <v>3273</v>
      </c>
      <c r="GA15" s="186">
        <v>1</v>
      </c>
      <c r="GB15" s="186" t="s">
        <v>2713</v>
      </c>
      <c r="GC15" s="186" t="s">
        <v>22</v>
      </c>
      <c r="GD15" s="186">
        <v>2</v>
      </c>
      <c r="GE15" s="186" t="s">
        <v>3139</v>
      </c>
      <c r="GF15" s="186" t="s">
        <v>3138</v>
      </c>
      <c r="GG15" s="187" t="s">
        <v>3227</v>
      </c>
      <c r="GH15" s="185" t="s">
        <v>3279</v>
      </c>
      <c r="GI15" s="179">
        <v>3</v>
      </c>
      <c r="GJ15" s="179" t="s">
        <v>2713</v>
      </c>
      <c r="GK15" s="179" t="s">
        <v>22</v>
      </c>
      <c r="GL15" s="179">
        <v>2</v>
      </c>
      <c r="GM15" s="179" t="s">
        <v>3139</v>
      </c>
      <c r="GN15" s="179" t="s">
        <v>3138</v>
      </c>
      <c r="GO15" s="176" t="s">
        <v>3227</v>
      </c>
      <c r="GP15" s="186" t="s">
        <v>3274</v>
      </c>
      <c r="GQ15" s="186">
        <v>2</v>
      </c>
      <c r="GR15" s="186" t="s">
        <v>2713</v>
      </c>
      <c r="GS15" s="186" t="s">
        <v>22</v>
      </c>
      <c r="GT15" s="186">
        <v>2</v>
      </c>
      <c r="GU15" s="186" t="s">
        <v>3139</v>
      </c>
      <c r="GV15" s="186" t="s">
        <v>3138</v>
      </c>
      <c r="GW15" s="187" t="s">
        <v>3227</v>
      </c>
      <c r="GX15" s="185" t="s">
        <v>3280</v>
      </c>
      <c r="GY15" s="179">
        <v>3</v>
      </c>
      <c r="GZ15" s="179" t="s">
        <v>2713</v>
      </c>
      <c r="HA15" s="179" t="s">
        <v>22</v>
      </c>
      <c r="HB15" s="179">
        <v>2</v>
      </c>
      <c r="HC15" s="179" t="s">
        <v>3139</v>
      </c>
      <c r="HD15" s="179" t="s">
        <v>3138</v>
      </c>
      <c r="HE15" s="176" t="s">
        <v>3227</v>
      </c>
      <c r="HF15" s="186" t="s">
        <v>3272</v>
      </c>
      <c r="HG15" s="186">
        <v>1</v>
      </c>
      <c r="HH15" s="186" t="s">
        <v>2713</v>
      </c>
      <c r="HI15" s="186" t="s">
        <v>22</v>
      </c>
      <c r="HJ15" s="186">
        <v>2</v>
      </c>
      <c r="HK15" s="186" t="s">
        <v>3139</v>
      </c>
      <c r="HL15" s="186" t="s">
        <v>3138</v>
      </c>
      <c r="HM15" s="187" t="s">
        <v>3227</v>
      </c>
      <c r="HN15" s="185" t="s">
        <v>3278</v>
      </c>
      <c r="HO15" s="179">
        <v>2</v>
      </c>
      <c r="HP15" s="179" t="s">
        <v>2713</v>
      </c>
      <c r="HQ15" s="179" t="s">
        <v>22</v>
      </c>
      <c r="HR15" s="179">
        <v>2</v>
      </c>
      <c r="HS15" s="179" t="s">
        <v>3139</v>
      </c>
      <c r="HT15" s="179" t="s">
        <v>3138</v>
      </c>
      <c r="HU15" s="176" t="s">
        <v>3227</v>
      </c>
      <c r="HV15" s="186" t="s">
        <v>3275</v>
      </c>
      <c r="HW15" s="186">
        <v>3</v>
      </c>
      <c r="HX15" s="186" t="s">
        <v>2713</v>
      </c>
      <c r="HY15" s="186" t="s">
        <v>22</v>
      </c>
      <c r="HZ15" s="186">
        <v>2</v>
      </c>
      <c r="IA15" s="186" t="s">
        <v>3139</v>
      </c>
      <c r="IB15" s="186" t="s">
        <v>3138</v>
      </c>
      <c r="IC15" s="187" t="s">
        <v>3227</v>
      </c>
      <c r="ID15" s="185" t="s">
        <v>3277</v>
      </c>
      <c r="IE15" s="179">
        <v>1</v>
      </c>
      <c r="IF15" s="179" t="s">
        <v>2713</v>
      </c>
      <c r="IG15" s="179" t="s">
        <v>22</v>
      </c>
      <c r="IH15" s="179">
        <v>2</v>
      </c>
      <c r="II15" s="179" t="s">
        <v>3139</v>
      </c>
      <c r="IJ15" s="179" t="s">
        <v>3138</v>
      </c>
      <c r="IK15" s="176" t="s">
        <v>3227</v>
      </c>
      <c r="IL15" s="186" t="s">
        <v>3276</v>
      </c>
      <c r="IM15" s="186">
        <v>3</v>
      </c>
      <c r="IN15" s="186" t="s">
        <v>2713</v>
      </c>
      <c r="IO15" s="186" t="s">
        <v>22</v>
      </c>
      <c r="IP15" s="186">
        <v>2</v>
      </c>
      <c r="IQ15" s="186" t="s">
        <v>3139</v>
      </c>
      <c r="IR15" s="186" t="s">
        <v>3138</v>
      </c>
      <c r="IS15" s="187" t="s">
        <v>3227</v>
      </c>
    </row>
    <row r="16" spans="1:253" s="280" customFormat="1" ht="12.75" customHeight="1" x14ac:dyDescent="0.25">
      <c r="A16" s="280" t="s">
        <v>4344</v>
      </c>
      <c r="B16" s="280" t="s">
        <v>8005</v>
      </c>
      <c r="C16" s="280" t="s">
        <v>4345</v>
      </c>
      <c r="D16" s="280" t="s">
        <v>4346</v>
      </c>
      <c r="E16" s="280" t="s">
        <v>7428</v>
      </c>
      <c r="F16" s="280" t="s">
        <v>4350</v>
      </c>
      <c r="G16" s="174">
        <v>5599000</v>
      </c>
      <c r="H16" s="175" t="s">
        <v>4347</v>
      </c>
      <c r="I16" s="175" t="s">
        <v>22</v>
      </c>
      <c r="J16" s="175">
        <v>2</v>
      </c>
      <c r="K16" s="175" t="s">
        <v>4349</v>
      </c>
      <c r="L16" s="175" t="s">
        <v>4348</v>
      </c>
      <c r="M16" s="176" t="s">
        <v>4351</v>
      </c>
      <c r="N16" s="185" t="s">
        <v>4355</v>
      </c>
      <c r="O16" s="177">
        <v>341500</v>
      </c>
      <c r="P16" s="177" t="s">
        <v>4352</v>
      </c>
      <c r="Q16" s="177" t="s">
        <v>42</v>
      </c>
      <c r="R16" s="177">
        <v>1</v>
      </c>
      <c r="S16" s="177" t="s">
        <v>4354</v>
      </c>
      <c r="T16" s="177" t="s">
        <v>4353</v>
      </c>
      <c r="U16" s="178" t="s">
        <v>4351</v>
      </c>
      <c r="V16" s="185" t="s">
        <v>4356</v>
      </c>
      <c r="W16" s="175">
        <v>5599000</v>
      </c>
      <c r="X16" s="175" t="s">
        <v>4347</v>
      </c>
      <c r="Y16" s="175" t="s">
        <v>22</v>
      </c>
      <c r="Z16" s="175">
        <v>2</v>
      </c>
      <c r="AA16" s="175" t="s">
        <v>4349</v>
      </c>
      <c r="AB16" s="175" t="s">
        <v>4348</v>
      </c>
      <c r="AC16" s="176" t="s">
        <v>4351</v>
      </c>
      <c r="AD16" s="185" t="s">
        <v>4360</v>
      </c>
      <c r="AE16" s="183">
        <v>1200000</v>
      </c>
      <c r="AF16" s="183" t="s">
        <v>4357</v>
      </c>
      <c r="AG16" s="183" t="s">
        <v>60</v>
      </c>
      <c r="AH16" s="183">
        <v>3</v>
      </c>
      <c r="AI16" s="183" t="s">
        <v>4359</v>
      </c>
      <c r="AJ16" s="183" t="s">
        <v>4358</v>
      </c>
      <c r="AK16" s="184" t="s">
        <v>4351</v>
      </c>
      <c r="AL16" s="185" t="s">
        <v>4362</v>
      </c>
      <c r="AM16" s="175">
        <v>295000</v>
      </c>
      <c r="AN16" s="175" t="s">
        <v>4357</v>
      </c>
      <c r="AO16" s="175" t="s">
        <v>22</v>
      </c>
      <c r="AP16" s="175">
        <v>2</v>
      </c>
      <c r="AQ16" s="175" t="s">
        <v>4361</v>
      </c>
      <c r="AR16" s="175" t="s">
        <v>4358</v>
      </c>
      <c r="AS16" s="176" t="s">
        <v>4351</v>
      </c>
      <c r="AT16" s="186" t="s">
        <v>4363</v>
      </c>
      <c r="AU16" s="183" t="s">
        <v>14</v>
      </c>
      <c r="AV16" s="183" t="s">
        <v>14</v>
      </c>
      <c r="AW16" s="183" t="s">
        <v>14</v>
      </c>
      <c r="AX16" s="183" t="s">
        <v>14</v>
      </c>
      <c r="AY16" s="183" t="s">
        <v>14</v>
      </c>
      <c r="AZ16" s="183" t="s">
        <v>14</v>
      </c>
      <c r="BA16" s="184" t="s">
        <v>4351</v>
      </c>
      <c r="BB16" s="185" t="s">
        <v>4364</v>
      </c>
      <c r="BC16" s="175" t="s">
        <v>14</v>
      </c>
      <c r="BD16" s="175" t="s">
        <v>14</v>
      </c>
      <c r="BE16" s="175" t="s">
        <v>14</v>
      </c>
      <c r="BF16" s="175" t="s">
        <v>14</v>
      </c>
      <c r="BG16" s="175" t="s">
        <v>14</v>
      </c>
      <c r="BH16" s="175" t="s">
        <v>14</v>
      </c>
      <c r="BI16" s="176" t="s">
        <v>4351</v>
      </c>
      <c r="BJ16" s="186" t="s">
        <v>4366</v>
      </c>
      <c r="BK16" s="186" t="s">
        <v>14</v>
      </c>
      <c r="BL16" s="186" t="s">
        <v>14</v>
      </c>
      <c r="BM16" s="186" t="s">
        <v>14</v>
      </c>
      <c r="BN16" s="186" t="s">
        <v>14</v>
      </c>
      <c r="BO16" s="186" t="s">
        <v>4365</v>
      </c>
      <c r="BP16" s="183" t="s">
        <v>14</v>
      </c>
      <c r="BQ16" s="187" t="s">
        <v>4351</v>
      </c>
      <c r="BR16" s="185" t="s">
        <v>4367</v>
      </c>
      <c r="BS16" s="179" t="s">
        <v>14</v>
      </c>
      <c r="BT16" s="179" t="s">
        <v>14</v>
      </c>
      <c r="BU16" s="179" t="s">
        <v>14</v>
      </c>
      <c r="BV16" s="179" t="s">
        <v>14</v>
      </c>
      <c r="BW16" s="179" t="s">
        <v>14</v>
      </c>
      <c r="BX16" s="179" t="s">
        <v>14</v>
      </c>
      <c r="BY16" s="176" t="s">
        <v>4351</v>
      </c>
      <c r="BZ16" s="186" t="s">
        <v>4368</v>
      </c>
      <c r="CA16" s="186" t="s">
        <v>14</v>
      </c>
      <c r="CB16" s="186" t="s">
        <v>14</v>
      </c>
      <c r="CC16" s="186" t="s">
        <v>14</v>
      </c>
      <c r="CD16" s="186" t="s">
        <v>14</v>
      </c>
      <c r="CE16" s="186" t="s">
        <v>14</v>
      </c>
      <c r="CF16" s="186" t="s">
        <v>14</v>
      </c>
      <c r="CG16" s="187" t="s">
        <v>4351</v>
      </c>
      <c r="CH16" s="185" t="s">
        <v>8334</v>
      </c>
      <c r="CI16" s="186" t="e">
        <v>#N/A</v>
      </c>
      <c r="CJ16" s="186" t="e">
        <v>#N/A</v>
      </c>
      <c r="CK16" s="186" t="e">
        <v>#N/A</v>
      </c>
      <c r="CL16" s="186" t="e">
        <v>#N/A</v>
      </c>
      <c r="CM16" s="186" t="e">
        <v>#N/A</v>
      </c>
      <c r="CN16" s="186" t="e">
        <v>#N/A</v>
      </c>
      <c r="CO16" s="188" t="e">
        <v>#N/A</v>
      </c>
      <c r="CP16" s="186" t="s">
        <v>4369</v>
      </c>
      <c r="CQ16" s="179" t="s">
        <v>14</v>
      </c>
      <c r="CR16" s="179" t="s">
        <v>14</v>
      </c>
      <c r="CS16" s="179" t="s">
        <v>14</v>
      </c>
      <c r="CT16" s="179" t="s">
        <v>14</v>
      </c>
      <c r="CU16" s="179" t="s">
        <v>14</v>
      </c>
      <c r="CV16" s="179" t="s">
        <v>14</v>
      </c>
      <c r="CW16" s="176" t="s">
        <v>4351</v>
      </c>
      <c r="CX16" s="186" t="s">
        <v>4371</v>
      </c>
      <c r="CY16" s="183">
        <v>1200000</v>
      </c>
      <c r="CZ16" s="183" t="s">
        <v>4357</v>
      </c>
      <c r="DA16" s="183" t="s">
        <v>60</v>
      </c>
      <c r="DB16" s="183">
        <v>3</v>
      </c>
      <c r="DC16" s="183" t="s">
        <v>4370</v>
      </c>
      <c r="DD16" s="183" t="s">
        <v>4358</v>
      </c>
      <c r="DE16" s="189" t="s">
        <v>4351</v>
      </c>
      <c r="DF16" s="185" t="s">
        <v>4372</v>
      </c>
      <c r="DG16" s="175">
        <v>4399000</v>
      </c>
      <c r="DH16" s="179" t="s">
        <v>4357</v>
      </c>
      <c r="DI16" s="179" t="s">
        <v>60</v>
      </c>
      <c r="DJ16" s="179">
        <v>3</v>
      </c>
      <c r="DK16" s="179" t="s">
        <v>4370</v>
      </c>
      <c r="DL16" s="179" t="s">
        <v>4358</v>
      </c>
      <c r="DM16" s="176" t="s">
        <v>4351</v>
      </c>
      <c r="DN16" s="186" t="s">
        <v>4373</v>
      </c>
      <c r="DO16" s="183">
        <v>0</v>
      </c>
      <c r="DP16" s="186" t="s">
        <v>4357</v>
      </c>
      <c r="DQ16" s="186" t="s">
        <v>60</v>
      </c>
      <c r="DR16" s="186">
        <v>3</v>
      </c>
      <c r="DS16" s="186" t="s">
        <v>4370</v>
      </c>
      <c r="DT16" s="186" t="s">
        <v>4358</v>
      </c>
      <c r="DU16" s="187" t="s">
        <v>4351</v>
      </c>
      <c r="DV16" s="185" t="s">
        <v>4374</v>
      </c>
      <c r="DW16" s="175">
        <v>1200000</v>
      </c>
      <c r="DX16" s="179" t="s">
        <v>4357</v>
      </c>
      <c r="DY16" s="179" t="s">
        <v>60</v>
      </c>
      <c r="DZ16" s="179">
        <v>3</v>
      </c>
      <c r="EA16" s="179" t="s">
        <v>4370</v>
      </c>
      <c r="EB16" s="179" t="s">
        <v>4358</v>
      </c>
      <c r="EC16" s="176" t="s">
        <v>4351</v>
      </c>
      <c r="ED16" s="186" t="s">
        <v>4375</v>
      </c>
      <c r="EE16" s="183">
        <v>0</v>
      </c>
      <c r="EF16" s="186" t="s">
        <v>4357</v>
      </c>
      <c r="EG16" s="186" t="s">
        <v>60</v>
      </c>
      <c r="EH16" s="186">
        <v>3</v>
      </c>
      <c r="EI16" s="186" t="s">
        <v>4370</v>
      </c>
      <c r="EJ16" s="186" t="s">
        <v>4358</v>
      </c>
      <c r="EK16" s="187" t="s">
        <v>4351</v>
      </c>
      <c r="EL16" s="185" t="s">
        <v>4376</v>
      </c>
      <c r="EM16" s="175">
        <v>0</v>
      </c>
      <c r="EN16" s="179" t="s">
        <v>4357</v>
      </c>
      <c r="EO16" s="179" t="s">
        <v>60</v>
      </c>
      <c r="EP16" s="179">
        <v>3</v>
      </c>
      <c r="EQ16" s="179" t="s">
        <v>4370</v>
      </c>
      <c r="ER16" s="179" t="s">
        <v>4358</v>
      </c>
      <c r="ES16" s="176" t="s">
        <v>4351</v>
      </c>
      <c r="ET16" s="186" t="s">
        <v>4377</v>
      </c>
      <c r="EU16" s="186" t="s">
        <v>14</v>
      </c>
      <c r="EV16" s="186" t="s">
        <v>14</v>
      </c>
      <c r="EW16" s="186" t="s">
        <v>14</v>
      </c>
      <c r="EX16" s="186" t="s">
        <v>14</v>
      </c>
      <c r="EY16" s="186" t="s">
        <v>4365</v>
      </c>
      <c r="EZ16" s="186" t="s">
        <v>14</v>
      </c>
      <c r="FA16" s="187" t="s">
        <v>4351</v>
      </c>
      <c r="FB16" s="185" t="s">
        <v>4379</v>
      </c>
      <c r="FC16" s="179">
        <v>5</v>
      </c>
      <c r="FD16" s="179" t="s">
        <v>4357</v>
      </c>
      <c r="FE16" s="179" t="s">
        <v>42</v>
      </c>
      <c r="FF16" s="179">
        <v>1</v>
      </c>
      <c r="FG16" s="179" t="s">
        <v>4378</v>
      </c>
      <c r="FH16" s="179" t="s">
        <v>4358</v>
      </c>
      <c r="FI16" s="176" t="s">
        <v>4351</v>
      </c>
      <c r="FJ16" s="185" t="s">
        <v>4380</v>
      </c>
      <c r="FK16" s="186" t="s">
        <v>14</v>
      </c>
      <c r="FL16" s="186" t="s">
        <v>14</v>
      </c>
      <c r="FM16" s="186" t="s">
        <v>14</v>
      </c>
      <c r="FN16" s="186" t="s">
        <v>14</v>
      </c>
      <c r="FO16" s="186" t="s">
        <v>14</v>
      </c>
      <c r="FP16" s="183" t="s">
        <v>14</v>
      </c>
      <c r="FQ16" s="184" t="s">
        <v>4351</v>
      </c>
      <c r="FR16" s="185" t="s">
        <v>4381</v>
      </c>
      <c r="FS16" s="179" t="s">
        <v>14</v>
      </c>
      <c r="FT16" s="179" t="s">
        <v>14</v>
      </c>
      <c r="FU16" s="179" t="s">
        <v>14</v>
      </c>
      <c r="FV16" s="179" t="s">
        <v>14</v>
      </c>
      <c r="FW16" s="179" t="s">
        <v>14</v>
      </c>
      <c r="FX16" s="179" t="s">
        <v>14</v>
      </c>
      <c r="FY16" s="176" t="s">
        <v>4351</v>
      </c>
      <c r="FZ16" s="186" t="s">
        <v>4384</v>
      </c>
      <c r="GA16" s="186">
        <v>0</v>
      </c>
      <c r="GB16" s="186" t="s">
        <v>2713</v>
      </c>
      <c r="GC16" s="186" t="s">
        <v>22</v>
      </c>
      <c r="GD16" s="186">
        <v>2</v>
      </c>
      <c r="GE16" s="186" t="s">
        <v>3139</v>
      </c>
      <c r="GF16" s="186" t="s">
        <v>3138</v>
      </c>
      <c r="GG16" s="187" t="s">
        <v>4351</v>
      </c>
      <c r="GH16" s="185" t="s">
        <v>4385</v>
      </c>
      <c r="GI16" s="179">
        <v>0</v>
      </c>
      <c r="GJ16" s="179" t="s">
        <v>2713</v>
      </c>
      <c r="GK16" s="179" t="s">
        <v>22</v>
      </c>
      <c r="GL16" s="179">
        <v>2</v>
      </c>
      <c r="GM16" s="179" t="s">
        <v>3139</v>
      </c>
      <c r="GN16" s="179" t="s">
        <v>3138</v>
      </c>
      <c r="GO16" s="176" t="s">
        <v>4351</v>
      </c>
      <c r="GP16" s="186" t="s">
        <v>4386</v>
      </c>
      <c r="GQ16" s="186">
        <v>0</v>
      </c>
      <c r="GR16" s="186" t="s">
        <v>2713</v>
      </c>
      <c r="GS16" s="186" t="s">
        <v>22</v>
      </c>
      <c r="GT16" s="186">
        <v>2</v>
      </c>
      <c r="GU16" s="186" t="s">
        <v>3139</v>
      </c>
      <c r="GV16" s="186" t="s">
        <v>3138</v>
      </c>
      <c r="GW16" s="187" t="s">
        <v>4351</v>
      </c>
      <c r="GX16" s="185" t="s">
        <v>4387</v>
      </c>
      <c r="GY16" s="179">
        <v>0</v>
      </c>
      <c r="GZ16" s="179" t="s">
        <v>2713</v>
      </c>
      <c r="HA16" s="179" t="s">
        <v>22</v>
      </c>
      <c r="HB16" s="179">
        <v>2</v>
      </c>
      <c r="HC16" s="179" t="s">
        <v>3139</v>
      </c>
      <c r="HD16" s="179" t="s">
        <v>3138</v>
      </c>
      <c r="HE16" s="176" t="s">
        <v>4351</v>
      </c>
      <c r="HF16" s="186" t="s">
        <v>4382</v>
      </c>
      <c r="HG16" s="186">
        <v>0</v>
      </c>
      <c r="HH16" s="186" t="s">
        <v>2713</v>
      </c>
      <c r="HI16" s="186" t="s">
        <v>22</v>
      </c>
      <c r="HJ16" s="186">
        <v>2</v>
      </c>
      <c r="HK16" s="186" t="s">
        <v>3139</v>
      </c>
      <c r="HL16" s="186" t="s">
        <v>3138</v>
      </c>
      <c r="HM16" s="187" t="s">
        <v>4351</v>
      </c>
      <c r="HN16" s="185" t="s">
        <v>4383</v>
      </c>
      <c r="HO16" s="179">
        <v>0</v>
      </c>
      <c r="HP16" s="179" t="s">
        <v>2713</v>
      </c>
      <c r="HQ16" s="179" t="s">
        <v>22</v>
      </c>
      <c r="HR16" s="179">
        <v>2</v>
      </c>
      <c r="HS16" s="179" t="s">
        <v>3139</v>
      </c>
      <c r="HT16" s="179" t="s">
        <v>3138</v>
      </c>
      <c r="HU16" s="176" t="s">
        <v>4351</v>
      </c>
      <c r="HV16" s="186" t="s">
        <v>4388</v>
      </c>
      <c r="HW16" s="186">
        <v>0</v>
      </c>
      <c r="HX16" s="186" t="s">
        <v>2713</v>
      </c>
      <c r="HY16" s="186" t="s">
        <v>22</v>
      </c>
      <c r="HZ16" s="186">
        <v>2</v>
      </c>
      <c r="IA16" s="186" t="s">
        <v>3139</v>
      </c>
      <c r="IB16" s="186" t="s">
        <v>3138</v>
      </c>
      <c r="IC16" s="187" t="s">
        <v>4351</v>
      </c>
      <c r="ID16" s="185" t="s">
        <v>4389</v>
      </c>
      <c r="IE16" s="179">
        <v>0</v>
      </c>
      <c r="IF16" s="179" t="s">
        <v>2713</v>
      </c>
      <c r="IG16" s="179" t="s">
        <v>22</v>
      </c>
      <c r="IH16" s="179">
        <v>2</v>
      </c>
      <c r="II16" s="179" t="s">
        <v>3139</v>
      </c>
      <c r="IJ16" s="179" t="s">
        <v>3138</v>
      </c>
      <c r="IK16" s="176" t="s">
        <v>4351</v>
      </c>
      <c r="IL16" s="186" t="s">
        <v>4390</v>
      </c>
      <c r="IM16" s="186">
        <v>1</v>
      </c>
      <c r="IN16" s="186" t="s">
        <v>2713</v>
      </c>
      <c r="IO16" s="186" t="s">
        <v>22</v>
      </c>
      <c r="IP16" s="186">
        <v>2</v>
      </c>
      <c r="IQ16" s="186" t="s">
        <v>3139</v>
      </c>
      <c r="IR16" s="186" t="s">
        <v>3138</v>
      </c>
      <c r="IS16" s="187" t="s">
        <v>4351</v>
      </c>
    </row>
    <row r="17" spans="1:253" s="280" customFormat="1" ht="12.75" customHeight="1" x14ac:dyDescent="0.25">
      <c r="A17" s="280" t="s">
        <v>453</v>
      </c>
      <c r="B17" s="280" t="s">
        <v>8005</v>
      </c>
      <c r="C17" s="280" t="s">
        <v>454</v>
      </c>
      <c r="D17" s="280" t="s">
        <v>455</v>
      </c>
      <c r="E17" s="280" t="s">
        <v>7425</v>
      </c>
      <c r="F17" s="280" t="s">
        <v>6205</v>
      </c>
      <c r="G17" s="174">
        <v>50300000</v>
      </c>
      <c r="H17" s="175" t="s">
        <v>6203</v>
      </c>
      <c r="I17" s="175" t="s">
        <v>22</v>
      </c>
      <c r="J17" s="175">
        <v>2</v>
      </c>
      <c r="K17" s="175" t="s">
        <v>4262</v>
      </c>
      <c r="L17" s="175" t="s">
        <v>6204</v>
      </c>
      <c r="M17" s="176" t="s">
        <v>6206</v>
      </c>
      <c r="N17" s="185" t="s">
        <v>2983</v>
      </c>
      <c r="O17" s="177">
        <v>1109500</v>
      </c>
      <c r="P17" s="177" t="s">
        <v>575</v>
      </c>
      <c r="Q17" s="177" t="s">
        <v>42</v>
      </c>
      <c r="R17" s="177">
        <v>1</v>
      </c>
      <c r="S17" s="177" t="s">
        <v>2982</v>
      </c>
      <c r="T17" s="177" t="s">
        <v>2981</v>
      </c>
      <c r="U17" s="178" t="s">
        <v>2984</v>
      </c>
      <c r="V17" s="185" t="s">
        <v>6208</v>
      </c>
      <c r="W17" s="175">
        <v>50300000</v>
      </c>
      <c r="X17" s="175" t="s">
        <v>6203</v>
      </c>
      <c r="Y17" s="175" t="s">
        <v>22</v>
      </c>
      <c r="Z17" s="175">
        <v>2</v>
      </c>
      <c r="AA17" s="175" t="s">
        <v>6207</v>
      </c>
      <c r="AB17" s="175" t="s">
        <v>6204</v>
      </c>
      <c r="AC17" s="176" t="s">
        <v>6206</v>
      </c>
      <c r="AD17" s="185" t="s">
        <v>6210</v>
      </c>
      <c r="AE17" s="183">
        <v>4963000</v>
      </c>
      <c r="AF17" s="183" t="s">
        <v>6203</v>
      </c>
      <c r="AG17" s="183" t="s">
        <v>22</v>
      </c>
      <c r="AH17" s="183">
        <v>2</v>
      </c>
      <c r="AI17" s="183" t="s">
        <v>6209</v>
      </c>
      <c r="AJ17" s="183" t="s">
        <v>6204</v>
      </c>
      <c r="AK17" s="184" t="s">
        <v>6206</v>
      </c>
      <c r="AL17" s="185" t="s">
        <v>6211</v>
      </c>
      <c r="AM17" s="175">
        <v>4507000</v>
      </c>
      <c r="AN17" s="175" t="s">
        <v>6203</v>
      </c>
      <c r="AO17" s="175" t="s">
        <v>22</v>
      </c>
      <c r="AP17" s="175">
        <v>2</v>
      </c>
      <c r="AQ17" s="175" t="s">
        <v>6207</v>
      </c>
      <c r="AR17" s="175" t="s">
        <v>6204</v>
      </c>
      <c r="AS17" s="176" t="s">
        <v>6206</v>
      </c>
      <c r="AT17" s="186" t="s">
        <v>1557</v>
      </c>
      <c r="AU17" s="183" t="s">
        <v>14</v>
      </c>
      <c r="AV17" s="183" t="s">
        <v>14</v>
      </c>
      <c r="AW17" s="183" t="s">
        <v>14</v>
      </c>
      <c r="AX17" s="183" t="s">
        <v>14</v>
      </c>
      <c r="AY17" s="183" t="s">
        <v>1556</v>
      </c>
      <c r="AZ17" s="183" t="s">
        <v>14</v>
      </c>
      <c r="BA17" s="184" t="s">
        <v>1558</v>
      </c>
      <c r="BB17" s="185" t="s">
        <v>462</v>
      </c>
      <c r="BC17" s="175" t="s">
        <v>14</v>
      </c>
      <c r="BD17" s="175">
        <v>0</v>
      </c>
      <c r="BE17" s="175" t="s">
        <v>22</v>
      </c>
      <c r="BF17" s="175">
        <v>2</v>
      </c>
      <c r="BG17" s="175" t="s">
        <v>461</v>
      </c>
      <c r="BH17" s="175">
        <v>0</v>
      </c>
      <c r="BI17" s="176" t="s">
        <v>457</v>
      </c>
      <c r="BJ17" s="186" t="s">
        <v>4633</v>
      </c>
      <c r="BK17" s="186">
        <v>445</v>
      </c>
      <c r="BL17" s="186" t="s">
        <v>4630</v>
      </c>
      <c r="BM17" s="186" t="s">
        <v>22</v>
      </c>
      <c r="BN17" s="186">
        <v>2</v>
      </c>
      <c r="BO17" s="186" t="s">
        <v>4632</v>
      </c>
      <c r="BP17" s="183" t="s">
        <v>4631</v>
      </c>
      <c r="BQ17" s="187" t="s">
        <v>4470</v>
      </c>
      <c r="BR17" s="185" t="s">
        <v>456</v>
      </c>
      <c r="BS17" s="179" t="s">
        <v>14</v>
      </c>
      <c r="BT17" s="179">
        <v>0</v>
      </c>
      <c r="BU17" s="179" t="s">
        <v>22</v>
      </c>
      <c r="BV17" s="179">
        <v>2</v>
      </c>
      <c r="BW17" s="179">
        <v>0</v>
      </c>
      <c r="BX17" s="179">
        <v>0</v>
      </c>
      <c r="BY17" s="176" t="s">
        <v>457</v>
      </c>
      <c r="BZ17" s="186" t="s">
        <v>458</v>
      </c>
      <c r="CA17" s="186" t="s">
        <v>14</v>
      </c>
      <c r="CB17" s="186">
        <v>0</v>
      </c>
      <c r="CC17" s="186" t="s">
        <v>14</v>
      </c>
      <c r="CD17" s="186" t="s">
        <v>14</v>
      </c>
      <c r="CE17" s="186">
        <v>0</v>
      </c>
      <c r="CF17" s="186">
        <v>0</v>
      </c>
      <c r="CG17" s="187" t="s">
        <v>457</v>
      </c>
      <c r="CH17" s="185" t="s">
        <v>8335</v>
      </c>
      <c r="CI17" s="186" t="e">
        <v>#N/A</v>
      </c>
      <c r="CJ17" s="186" t="e">
        <v>#N/A</v>
      </c>
      <c r="CK17" s="186" t="e">
        <v>#N/A</v>
      </c>
      <c r="CL17" s="186" t="e">
        <v>#N/A</v>
      </c>
      <c r="CM17" s="186" t="e">
        <v>#N/A</v>
      </c>
      <c r="CN17" s="186" t="e">
        <v>#N/A</v>
      </c>
      <c r="CO17" s="188" t="e">
        <v>#N/A</v>
      </c>
      <c r="CP17" s="186" t="s">
        <v>460</v>
      </c>
      <c r="CQ17" s="179" t="s">
        <v>14</v>
      </c>
      <c r="CR17" s="179">
        <v>0</v>
      </c>
      <c r="CS17" s="179" t="s">
        <v>22</v>
      </c>
      <c r="CT17" s="179">
        <v>2</v>
      </c>
      <c r="CU17" s="179">
        <v>0</v>
      </c>
      <c r="CV17" s="179">
        <v>0</v>
      </c>
      <c r="CW17" s="176" t="s">
        <v>457</v>
      </c>
      <c r="CX17" s="186" t="s">
        <v>6217</v>
      </c>
      <c r="CY17" s="183">
        <v>3763000</v>
      </c>
      <c r="CZ17" s="183" t="s">
        <v>6203</v>
      </c>
      <c r="DA17" s="183" t="s">
        <v>22</v>
      </c>
      <c r="DB17" s="183">
        <v>2</v>
      </c>
      <c r="DC17" s="183" t="s">
        <v>6207</v>
      </c>
      <c r="DD17" s="183" t="s">
        <v>6204</v>
      </c>
      <c r="DE17" s="189" t="s">
        <v>6206</v>
      </c>
      <c r="DF17" s="185" t="s">
        <v>6212</v>
      </c>
      <c r="DG17" s="175">
        <v>45337000</v>
      </c>
      <c r="DH17" s="179" t="s">
        <v>6203</v>
      </c>
      <c r="DI17" s="179" t="s">
        <v>22</v>
      </c>
      <c r="DJ17" s="179">
        <v>2</v>
      </c>
      <c r="DK17" s="179" t="s">
        <v>6207</v>
      </c>
      <c r="DL17" s="179" t="s">
        <v>6204</v>
      </c>
      <c r="DM17" s="176" t="s">
        <v>6206</v>
      </c>
      <c r="DN17" s="186" t="s">
        <v>6213</v>
      </c>
      <c r="DO17" s="183">
        <v>1200000</v>
      </c>
      <c r="DP17" s="186" t="s">
        <v>6203</v>
      </c>
      <c r="DQ17" s="186" t="s">
        <v>22</v>
      </c>
      <c r="DR17" s="186">
        <v>2</v>
      </c>
      <c r="DS17" s="186" t="s">
        <v>6207</v>
      </c>
      <c r="DT17" s="186" t="s">
        <v>6204</v>
      </c>
      <c r="DU17" s="187" t="s">
        <v>6206</v>
      </c>
      <c r="DV17" s="185" t="s">
        <v>6214</v>
      </c>
      <c r="DW17" s="175">
        <v>1400000</v>
      </c>
      <c r="DX17" s="179" t="s">
        <v>6203</v>
      </c>
      <c r="DY17" s="179" t="s">
        <v>22</v>
      </c>
      <c r="DZ17" s="179">
        <v>2</v>
      </c>
      <c r="EA17" s="179" t="s">
        <v>6207</v>
      </c>
      <c r="EB17" s="179" t="s">
        <v>6204</v>
      </c>
      <c r="EC17" s="176" t="s">
        <v>6206</v>
      </c>
      <c r="ED17" s="186" t="s">
        <v>6215</v>
      </c>
      <c r="EE17" s="183">
        <v>1700000</v>
      </c>
      <c r="EF17" s="186" t="s">
        <v>6203</v>
      </c>
      <c r="EG17" s="186" t="s">
        <v>22</v>
      </c>
      <c r="EH17" s="186">
        <v>2</v>
      </c>
      <c r="EI17" s="186" t="s">
        <v>6207</v>
      </c>
      <c r="EJ17" s="186" t="s">
        <v>6204</v>
      </c>
      <c r="EK17" s="187" t="s">
        <v>6206</v>
      </c>
      <c r="EL17" s="185" t="s">
        <v>6216</v>
      </c>
      <c r="EM17" s="175">
        <v>663000</v>
      </c>
      <c r="EN17" s="179" t="s">
        <v>6203</v>
      </c>
      <c r="EO17" s="179" t="s">
        <v>22</v>
      </c>
      <c r="EP17" s="179">
        <v>2</v>
      </c>
      <c r="EQ17" s="179" t="s">
        <v>6207</v>
      </c>
      <c r="ER17" s="179" t="s">
        <v>6204</v>
      </c>
      <c r="ES17" s="176" t="s">
        <v>6206</v>
      </c>
      <c r="ET17" s="186" t="s">
        <v>4637</v>
      </c>
      <c r="EU17" s="186">
        <v>471</v>
      </c>
      <c r="EV17" s="186" t="s">
        <v>4634</v>
      </c>
      <c r="EW17" s="186" t="s">
        <v>60</v>
      </c>
      <c r="EX17" s="186">
        <v>3</v>
      </c>
      <c r="EY17" s="186" t="s">
        <v>4636</v>
      </c>
      <c r="EZ17" s="186" t="s">
        <v>4635</v>
      </c>
      <c r="FA17" s="187" t="s">
        <v>4470</v>
      </c>
      <c r="FB17" s="185" t="s">
        <v>459</v>
      </c>
      <c r="FC17" s="179">
        <v>5</v>
      </c>
      <c r="FD17" s="179">
        <v>0</v>
      </c>
      <c r="FE17" s="179" t="s">
        <v>22</v>
      </c>
      <c r="FF17" s="179">
        <v>2</v>
      </c>
      <c r="FG17" s="179">
        <v>0</v>
      </c>
      <c r="FH17" s="179">
        <v>0</v>
      </c>
      <c r="FI17" s="176" t="s">
        <v>457</v>
      </c>
      <c r="FJ17" s="185" t="s">
        <v>465</v>
      </c>
      <c r="FK17" s="186">
        <v>1800000</v>
      </c>
      <c r="FL17" s="186" t="s">
        <v>463</v>
      </c>
      <c r="FM17" s="186" t="s">
        <v>22</v>
      </c>
      <c r="FN17" s="186">
        <v>2</v>
      </c>
      <c r="FO17" s="186">
        <v>0</v>
      </c>
      <c r="FP17" s="183" t="s">
        <v>464</v>
      </c>
      <c r="FQ17" s="184" t="s">
        <v>457</v>
      </c>
      <c r="FR17" s="185" t="s">
        <v>466</v>
      </c>
      <c r="FS17" s="179">
        <v>11500</v>
      </c>
      <c r="FT17" s="179" t="s">
        <v>463</v>
      </c>
      <c r="FU17" s="179" t="s">
        <v>22</v>
      </c>
      <c r="FV17" s="179">
        <v>2</v>
      </c>
      <c r="FW17" s="179">
        <v>0</v>
      </c>
      <c r="FX17" s="179" t="s">
        <v>464</v>
      </c>
      <c r="FY17" s="176" t="s">
        <v>457</v>
      </c>
      <c r="FZ17" s="186" t="s">
        <v>1700</v>
      </c>
      <c r="GA17" s="186">
        <v>0</v>
      </c>
      <c r="GB17" s="186" t="s">
        <v>1592</v>
      </c>
      <c r="GC17" s="186" t="s">
        <v>22</v>
      </c>
      <c r="GD17" s="186">
        <v>2</v>
      </c>
      <c r="GE17" s="186" t="s">
        <v>1594</v>
      </c>
      <c r="GF17" s="186" t="s">
        <v>1593</v>
      </c>
      <c r="GG17" s="187" t="s">
        <v>1689</v>
      </c>
      <c r="GH17" s="185" t="s">
        <v>1706</v>
      </c>
      <c r="GI17" s="179">
        <v>2</v>
      </c>
      <c r="GJ17" s="179" t="s">
        <v>1592</v>
      </c>
      <c r="GK17" s="179" t="s">
        <v>22</v>
      </c>
      <c r="GL17" s="179">
        <v>2</v>
      </c>
      <c r="GM17" s="179" t="s">
        <v>1594</v>
      </c>
      <c r="GN17" s="179" t="s">
        <v>1593</v>
      </c>
      <c r="GO17" s="176" t="s">
        <v>1689</v>
      </c>
      <c r="GP17" s="186" t="s">
        <v>1701</v>
      </c>
      <c r="GQ17" s="186">
        <v>0</v>
      </c>
      <c r="GR17" s="186" t="s">
        <v>1592</v>
      </c>
      <c r="GS17" s="186" t="s">
        <v>22</v>
      </c>
      <c r="GT17" s="186">
        <v>2</v>
      </c>
      <c r="GU17" s="186" t="s">
        <v>1594</v>
      </c>
      <c r="GV17" s="186" t="s">
        <v>1593</v>
      </c>
      <c r="GW17" s="187" t="s">
        <v>1689</v>
      </c>
      <c r="GX17" s="185" t="s">
        <v>1707</v>
      </c>
      <c r="GY17" s="179">
        <v>0</v>
      </c>
      <c r="GZ17" s="179" t="s">
        <v>1592</v>
      </c>
      <c r="HA17" s="179" t="s">
        <v>22</v>
      </c>
      <c r="HB17" s="179">
        <v>2</v>
      </c>
      <c r="HC17" s="179" t="s">
        <v>1594</v>
      </c>
      <c r="HD17" s="179" t="s">
        <v>1593</v>
      </c>
      <c r="HE17" s="176" t="s">
        <v>1689</v>
      </c>
      <c r="HF17" s="186" t="s">
        <v>1699</v>
      </c>
      <c r="HG17" s="186">
        <v>0</v>
      </c>
      <c r="HH17" s="186" t="s">
        <v>1592</v>
      </c>
      <c r="HI17" s="186" t="s">
        <v>22</v>
      </c>
      <c r="HJ17" s="186">
        <v>2</v>
      </c>
      <c r="HK17" s="186" t="s">
        <v>1594</v>
      </c>
      <c r="HL17" s="186" t="s">
        <v>1593</v>
      </c>
      <c r="HM17" s="187" t="s">
        <v>1689</v>
      </c>
      <c r="HN17" s="185" t="s">
        <v>1705</v>
      </c>
      <c r="HO17" s="179">
        <v>2</v>
      </c>
      <c r="HP17" s="179" t="s">
        <v>1592</v>
      </c>
      <c r="HQ17" s="179" t="s">
        <v>22</v>
      </c>
      <c r="HR17" s="179">
        <v>2</v>
      </c>
      <c r="HS17" s="179" t="s">
        <v>1594</v>
      </c>
      <c r="HT17" s="179" t="s">
        <v>1593</v>
      </c>
      <c r="HU17" s="176" t="s">
        <v>1689</v>
      </c>
      <c r="HV17" s="186" t="s">
        <v>1702</v>
      </c>
      <c r="HW17" s="186">
        <v>1</v>
      </c>
      <c r="HX17" s="186" t="s">
        <v>1592</v>
      </c>
      <c r="HY17" s="186" t="s">
        <v>22</v>
      </c>
      <c r="HZ17" s="186">
        <v>2</v>
      </c>
      <c r="IA17" s="186" t="s">
        <v>1594</v>
      </c>
      <c r="IB17" s="186" t="s">
        <v>1593</v>
      </c>
      <c r="IC17" s="187" t="s">
        <v>1689</v>
      </c>
      <c r="ID17" s="185" t="s">
        <v>1704</v>
      </c>
      <c r="IE17" s="179">
        <v>3</v>
      </c>
      <c r="IF17" s="179" t="s">
        <v>1592</v>
      </c>
      <c r="IG17" s="179" t="s">
        <v>22</v>
      </c>
      <c r="IH17" s="179">
        <v>2</v>
      </c>
      <c r="II17" s="179" t="s">
        <v>1594</v>
      </c>
      <c r="IJ17" s="179" t="s">
        <v>1593</v>
      </c>
      <c r="IK17" s="176" t="s">
        <v>1689</v>
      </c>
      <c r="IL17" s="186" t="s">
        <v>1703</v>
      </c>
      <c r="IM17" s="186">
        <v>1</v>
      </c>
      <c r="IN17" s="186" t="s">
        <v>1592</v>
      </c>
      <c r="IO17" s="186" t="s">
        <v>22</v>
      </c>
      <c r="IP17" s="186">
        <v>2</v>
      </c>
      <c r="IQ17" s="186" t="s">
        <v>1594</v>
      </c>
      <c r="IR17" s="186" t="s">
        <v>1593</v>
      </c>
      <c r="IS17" s="187" t="s">
        <v>1689</v>
      </c>
    </row>
    <row r="18" spans="1:253" s="280" customFormat="1" ht="12.75" customHeight="1" x14ac:dyDescent="0.25">
      <c r="A18" s="280" t="s">
        <v>467</v>
      </c>
      <c r="B18" s="280" t="s">
        <v>8018</v>
      </c>
      <c r="C18" s="280" t="s">
        <v>468</v>
      </c>
      <c r="D18" s="280" t="s">
        <v>455</v>
      </c>
      <c r="E18" s="280" t="s">
        <v>7425</v>
      </c>
      <c r="F18" s="280" t="s">
        <v>4263</v>
      </c>
      <c r="G18" s="174">
        <v>50900000</v>
      </c>
      <c r="H18" s="175" t="s">
        <v>4260</v>
      </c>
      <c r="I18" s="175" t="s">
        <v>22</v>
      </c>
      <c r="J18" s="175">
        <v>2</v>
      </c>
      <c r="K18" s="175" t="s">
        <v>4262</v>
      </c>
      <c r="L18" s="175" t="s">
        <v>4261</v>
      </c>
      <c r="M18" s="176" t="s">
        <v>4264</v>
      </c>
      <c r="N18" s="185" t="s">
        <v>4642</v>
      </c>
      <c r="O18" s="177">
        <v>111093</v>
      </c>
      <c r="P18" s="177" t="s">
        <v>4639</v>
      </c>
      <c r="Q18" s="177" t="s">
        <v>22</v>
      </c>
      <c r="R18" s="177">
        <v>2</v>
      </c>
      <c r="S18" s="177" t="s">
        <v>4641</v>
      </c>
      <c r="T18" s="177" t="s">
        <v>4640</v>
      </c>
      <c r="U18" s="178" t="s">
        <v>4470</v>
      </c>
      <c r="V18" s="185" t="s">
        <v>4646</v>
      </c>
      <c r="W18" s="175">
        <v>22194000</v>
      </c>
      <c r="X18" s="175" t="s">
        <v>4643</v>
      </c>
      <c r="Y18" s="175" t="s">
        <v>22</v>
      </c>
      <c r="Z18" s="175">
        <v>2</v>
      </c>
      <c r="AA18" s="175" t="s">
        <v>4645</v>
      </c>
      <c r="AB18" s="175" t="s">
        <v>4644</v>
      </c>
      <c r="AC18" s="176" t="s">
        <v>4470</v>
      </c>
      <c r="AD18" s="185" t="s">
        <v>4650</v>
      </c>
      <c r="AE18" s="183">
        <v>3601000</v>
      </c>
      <c r="AF18" s="183" t="s">
        <v>4647</v>
      </c>
      <c r="AG18" s="183" t="s">
        <v>22</v>
      </c>
      <c r="AH18" s="183">
        <v>2</v>
      </c>
      <c r="AI18" s="183" t="s">
        <v>4649</v>
      </c>
      <c r="AJ18" s="183" t="s">
        <v>4648</v>
      </c>
      <c r="AK18" s="184" t="s">
        <v>4470</v>
      </c>
      <c r="AL18" s="185" t="s">
        <v>4652</v>
      </c>
      <c r="AM18" s="175">
        <v>2859000</v>
      </c>
      <c r="AN18" s="175" t="s">
        <v>4647</v>
      </c>
      <c r="AO18" s="175" t="s">
        <v>22</v>
      </c>
      <c r="AP18" s="175">
        <v>2</v>
      </c>
      <c r="AQ18" s="175" t="s">
        <v>4651</v>
      </c>
      <c r="AR18" s="175" t="s">
        <v>4648</v>
      </c>
      <c r="AS18" s="176" t="s">
        <v>4470</v>
      </c>
      <c r="AT18" s="186" t="s">
        <v>1806</v>
      </c>
      <c r="AU18" s="183" t="s">
        <v>14</v>
      </c>
      <c r="AV18" s="183" t="s">
        <v>14</v>
      </c>
      <c r="AW18" s="183" t="s">
        <v>14</v>
      </c>
      <c r="AX18" s="183" t="s">
        <v>14</v>
      </c>
      <c r="AY18" s="183" t="s">
        <v>1805</v>
      </c>
      <c r="AZ18" s="183" t="s">
        <v>14</v>
      </c>
      <c r="BA18" s="184" t="s">
        <v>1800</v>
      </c>
      <c r="BB18" s="185" t="s">
        <v>2377</v>
      </c>
      <c r="BC18" s="175" t="s">
        <v>14</v>
      </c>
      <c r="BD18" s="175" t="s">
        <v>14</v>
      </c>
      <c r="BE18" s="175" t="s">
        <v>14</v>
      </c>
      <c r="BF18" s="175" t="s">
        <v>14</v>
      </c>
      <c r="BG18" s="175" t="s">
        <v>2376</v>
      </c>
      <c r="BH18" s="175" t="s">
        <v>14</v>
      </c>
      <c r="BI18" s="176" t="s">
        <v>2371</v>
      </c>
      <c r="BJ18" s="186" t="s">
        <v>2179</v>
      </c>
      <c r="BK18" s="186" t="s">
        <v>14</v>
      </c>
      <c r="BL18" s="186" t="s">
        <v>2176</v>
      </c>
      <c r="BM18" s="186" t="s">
        <v>14</v>
      </c>
      <c r="BN18" s="186" t="s">
        <v>14</v>
      </c>
      <c r="BO18" s="186" t="s">
        <v>2178</v>
      </c>
      <c r="BP18" s="183" t="s">
        <v>2177</v>
      </c>
      <c r="BQ18" s="187" t="s">
        <v>2173</v>
      </c>
      <c r="BR18" s="185" t="s">
        <v>469</v>
      </c>
      <c r="BS18" s="179" t="s">
        <v>14</v>
      </c>
      <c r="BT18" s="179">
        <v>0</v>
      </c>
      <c r="BU18" s="179" t="s">
        <v>22</v>
      </c>
      <c r="BV18" s="179">
        <v>2</v>
      </c>
      <c r="BW18" s="179">
        <v>0</v>
      </c>
      <c r="BX18" s="179">
        <v>0</v>
      </c>
      <c r="BY18" s="176" t="s">
        <v>457</v>
      </c>
      <c r="BZ18" s="186" t="s">
        <v>470</v>
      </c>
      <c r="CA18" s="186" t="s">
        <v>14</v>
      </c>
      <c r="CB18" s="186">
        <v>0</v>
      </c>
      <c r="CC18" s="186" t="s">
        <v>14</v>
      </c>
      <c r="CD18" s="186" t="s">
        <v>14</v>
      </c>
      <c r="CE18" s="186">
        <v>0</v>
      </c>
      <c r="CF18" s="186">
        <v>0</v>
      </c>
      <c r="CG18" s="187" t="s">
        <v>457</v>
      </c>
      <c r="CH18" s="185" t="s">
        <v>8336</v>
      </c>
      <c r="CI18" s="186" t="e">
        <v>#N/A</v>
      </c>
      <c r="CJ18" s="186" t="e">
        <v>#N/A</v>
      </c>
      <c r="CK18" s="186" t="e">
        <v>#N/A</v>
      </c>
      <c r="CL18" s="186" t="e">
        <v>#N/A</v>
      </c>
      <c r="CM18" s="186" t="e">
        <v>#N/A</v>
      </c>
      <c r="CN18" s="186" t="e">
        <v>#N/A</v>
      </c>
      <c r="CO18" s="188" t="e">
        <v>#N/A</v>
      </c>
      <c r="CP18" s="186" t="s">
        <v>473</v>
      </c>
      <c r="CQ18" s="179" t="s">
        <v>14</v>
      </c>
      <c r="CR18" s="179">
        <v>0</v>
      </c>
      <c r="CS18" s="179" t="s">
        <v>22</v>
      </c>
      <c r="CT18" s="179">
        <v>2</v>
      </c>
      <c r="CU18" s="179">
        <v>0</v>
      </c>
      <c r="CV18" s="179">
        <v>0</v>
      </c>
      <c r="CW18" s="176" t="s">
        <v>457</v>
      </c>
      <c r="CX18" s="186" t="s">
        <v>4656</v>
      </c>
      <c r="CY18" s="183">
        <v>3601000</v>
      </c>
      <c r="CZ18" s="183" t="s">
        <v>4653</v>
      </c>
      <c r="DA18" s="183" t="s">
        <v>22</v>
      </c>
      <c r="DB18" s="183">
        <v>2</v>
      </c>
      <c r="DC18" s="183" t="s">
        <v>4655</v>
      </c>
      <c r="DD18" s="183" t="s">
        <v>4654</v>
      </c>
      <c r="DE18" s="189" t="s">
        <v>4470</v>
      </c>
      <c r="DF18" s="185" t="s">
        <v>4657</v>
      </c>
      <c r="DG18" s="175">
        <v>18593000</v>
      </c>
      <c r="DH18" s="179" t="s">
        <v>4653</v>
      </c>
      <c r="DI18" s="179" t="s">
        <v>22</v>
      </c>
      <c r="DJ18" s="179">
        <v>2</v>
      </c>
      <c r="DK18" s="179" t="s">
        <v>4655</v>
      </c>
      <c r="DL18" s="179" t="s">
        <v>4654</v>
      </c>
      <c r="DM18" s="176" t="s">
        <v>4470</v>
      </c>
      <c r="DN18" s="186" t="s">
        <v>2860</v>
      </c>
      <c r="DO18" s="183">
        <v>0</v>
      </c>
      <c r="DP18" s="186" t="s">
        <v>2856</v>
      </c>
      <c r="DQ18" s="186" t="s">
        <v>22</v>
      </c>
      <c r="DR18" s="186">
        <v>2</v>
      </c>
      <c r="DS18" s="186" t="s">
        <v>2858</v>
      </c>
      <c r="DT18" s="186" t="s">
        <v>2857</v>
      </c>
      <c r="DU18" s="187" t="s">
        <v>2851</v>
      </c>
      <c r="DV18" s="185" t="s">
        <v>4658</v>
      </c>
      <c r="DW18" s="175">
        <v>3439000</v>
      </c>
      <c r="DX18" s="179" t="s">
        <v>4653</v>
      </c>
      <c r="DY18" s="179" t="s">
        <v>22</v>
      </c>
      <c r="DZ18" s="179">
        <v>2</v>
      </c>
      <c r="EA18" s="179" t="s">
        <v>4655</v>
      </c>
      <c r="EB18" s="179" t="s">
        <v>4654</v>
      </c>
      <c r="EC18" s="176" t="s">
        <v>4470</v>
      </c>
      <c r="ED18" s="186" t="s">
        <v>4659</v>
      </c>
      <c r="EE18" s="183">
        <v>162000</v>
      </c>
      <c r="EF18" s="186" t="s">
        <v>4653</v>
      </c>
      <c r="EG18" s="186" t="s">
        <v>22</v>
      </c>
      <c r="EH18" s="186">
        <v>2</v>
      </c>
      <c r="EI18" s="186" t="s">
        <v>4655</v>
      </c>
      <c r="EJ18" s="186" t="s">
        <v>4654</v>
      </c>
      <c r="EK18" s="187" t="s">
        <v>4470</v>
      </c>
      <c r="EL18" s="185" t="s">
        <v>2859</v>
      </c>
      <c r="EM18" s="175">
        <v>0</v>
      </c>
      <c r="EN18" s="179" t="s">
        <v>2856</v>
      </c>
      <c r="EO18" s="179" t="s">
        <v>22</v>
      </c>
      <c r="EP18" s="179">
        <v>2</v>
      </c>
      <c r="EQ18" s="179" t="s">
        <v>2858</v>
      </c>
      <c r="ER18" s="179" t="s">
        <v>2857</v>
      </c>
      <c r="ES18" s="176" t="s">
        <v>2851</v>
      </c>
      <c r="ET18" s="186" t="s">
        <v>4638</v>
      </c>
      <c r="EU18" s="186">
        <v>471</v>
      </c>
      <c r="EV18" s="186" t="s">
        <v>4634</v>
      </c>
      <c r="EW18" s="186" t="s">
        <v>60</v>
      </c>
      <c r="EX18" s="186">
        <v>3</v>
      </c>
      <c r="EY18" s="186" t="s">
        <v>4636</v>
      </c>
      <c r="EZ18" s="186" t="s">
        <v>4635</v>
      </c>
      <c r="FA18" s="187" t="s">
        <v>4470</v>
      </c>
      <c r="FB18" s="185" t="s">
        <v>472</v>
      </c>
      <c r="FC18" s="179">
        <v>3</v>
      </c>
      <c r="FD18" s="179">
        <v>0</v>
      </c>
      <c r="FE18" s="179" t="s">
        <v>22</v>
      </c>
      <c r="FF18" s="179">
        <v>2</v>
      </c>
      <c r="FG18" s="179" t="s">
        <v>471</v>
      </c>
      <c r="FH18" s="179">
        <v>0</v>
      </c>
      <c r="FI18" s="176" t="s">
        <v>457</v>
      </c>
      <c r="FJ18" s="185" t="s">
        <v>474</v>
      </c>
      <c r="FK18" s="186" t="s">
        <v>14</v>
      </c>
      <c r="FL18" s="186">
        <v>0</v>
      </c>
      <c r="FM18" s="186" t="s">
        <v>22</v>
      </c>
      <c r="FN18" s="186">
        <v>2</v>
      </c>
      <c r="FO18" s="186">
        <v>0</v>
      </c>
      <c r="FP18" s="183">
        <v>0</v>
      </c>
      <c r="FQ18" s="184" t="s">
        <v>457</v>
      </c>
      <c r="FR18" s="185" t="s">
        <v>475</v>
      </c>
      <c r="FS18" s="179" t="s">
        <v>14</v>
      </c>
      <c r="FT18" s="179">
        <v>0</v>
      </c>
      <c r="FU18" s="179" t="s">
        <v>22</v>
      </c>
      <c r="FV18" s="179">
        <v>2</v>
      </c>
      <c r="FW18" s="179">
        <v>0</v>
      </c>
      <c r="FX18" s="179">
        <v>0</v>
      </c>
      <c r="FY18" s="176" t="s">
        <v>457</v>
      </c>
      <c r="FZ18" s="186" t="s">
        <v>1709</v>
      </c>
      <c r="GA18" s="186">
        <v>0</v>
      </c>
      <c r="GB18" s="186" t="s">
        <v>1592</v>
      </c>
      <c r="GC18" s="186" t="s">
        <v>22</v>
      </c>
      <c r="GD18" s="186">
        <v>2</v>
      </c>
      <c r="GE18" s="186" t="s">
        <v>1594</v>
      </c>
      <c r="GF18" s="186" t="s">
        <v>1593</v>
      </c>
      <c r="GG18" s="187" t="s">
        <v>1689</v>
      </c>
      <c r="GH18" s="185" t="s">
        <v>1715</v>
      </c>
      <c r="GI18" s="179">
        <v>2</v>
      </c>
      <c r="GJ18" s="179" t="s">
        <v>1592</v>
      </c>
      <c r="GK18" s="179" t="s">
        <v>22</v>
      </c>
      <c r="GL18" s="179">
        <v>2</v>
      </c>
      <c r="GM18" s="179" t="s">
        <v>1594</v>
      </c>
      <c r="GN18" s="179" t="s">
        <v>1593</v>
      </c>
      <c r="GO18" s="176" t="s">
        <v>1689</v>
      </c>
      <c r="GP18" s="186" t="s">
        <v>1710</v>
      </c>
      <c r="GQ18" s="186">
        <v>0</v>
      </c>
      <c r="GR18" s="186" t="s">
        <v>1592</v>
      </c>
      <c r="GS18" s="186" t="s">
        <v>22</v>
      </c>
      <c r="GT18" s="186">
        <v>2</v>
      </c>
      <c r="GU18" s="186" t="s">
        <v>1594</v>
      </c>
      <c r="GV18" s="186" t="s">
        <v>1593</v>
      </c>
      <c r="GW18" s="187" t="s">
        <v>1689</v>
      </c>
      <c r="GX18" s="185" t="s">
        <v>1716</v>
      </c>
      <c r="GY18" s="179">
        <v>0</v>
      </c>
      <c r="GZ18" s="179" t="s">
        <v>1592</v>
      </c>
      <c r="HA18" s="179" t="s">
        <v>22</v>
      </c>
      <c r="HB18" s="179">
        <v>2</v>
      </c>
      <c r="HC18" s="179" t="s">
        <v>1594</v>
      </c>
      <c r="HD18" s="179" t="s">
        <v>1593</v>
      </c>
      <c r="HE18" s="176" t="s">
        <v>1689</v>
      </c>
      <c r="HF18" s="186" t="s">
        <v>1708</v>
      </c>
      <c r="HG18" s="186">
        <v>0</v>
      </c>
      <c r="HH18" s="186" t="s">
        <v>1592</v>
      </c>
      <c r="HI18" s="186" t="s">
        <v>22</v>
      </c>
      <c r="HJ18" s="186">
        <v>2</v>
      </c>
      <c r="HK18" s="186" t="s">
        <v>1594</v>
      </c>
      <c r="HL18" s="186" t="s">
        <v>1593</v>
      </c>
      <c r="HM18" s="187" t="s">
        <v>1689</v>
      </c>
      <c r="HN18" s="185" t="s">
        <v>1714</v>
      </c>
      <c r="HO18" s="179">
        <v>2</v>
      </c>
      <c r="HP18" s="179" t="s">
        <v>1592</v>
      </c>
      <c r="HQ18" s="179" t="s">
        <v>22</v>
      </c>
      <c r="HR18" s="179">
        <v>2</v>
      </c>
      <c r="HS18" s="179" t="s">
        <v>1594</v>
      </c>
      <c r="HT18" s="179" t="s">
        <v>1593</v>
      </c>
      <c r="HU18" s="176" t="s">
        <v>1689</v>
      </c>
      <c r="HV18" s="186" t="s">
        <v>1711</v>
      </c>
      <c r="HW18" s="186">
        <v>1</v>
      </c>
      <c r="HX18" s="186" t="s">
        <v>1592</v>
      </c>
      <c r="HY18" s="186" t="s">
        <v>22</v>
      </c>
      <c r="HZ18" s="186">
        <v>2</v>
      </c>
      <c r="IA18" s="186" t="s">
        <v>1594</v>
      </c>
      <c r="IB18" s="186" t="s">
        <v>1593</v>
      </c>
      <c r="IC18" s="187" t="s">
        <v>1689</v>
      </c>
      <c r="ID18" s="185" t="s">
        <v>1713</v>
      </c>
      <c r="IE18" s="179">
        <v>3</v>
      </c>
      <c r="IF18" s="179" t="s">
        <v>1592</v>
      </c>
      <c r="IG18" s="179" t="s">
        <v>22</v>
      </c>
      <c r="IH18" s="179">
        <v>2</v>
      </c>
      <c r="II18" s="179" t="s">
        <v>1594</v>
      </c>
      <c r="IJ18" s="179" t="s">
        <v>1593</v>
      </c>
      <c r="IK18" s="176" t="s">
        <v>1689</v>
      </c>
      <c r="IL18" s="186" t="s">
        <v>1712</v>
      </c>
      <c r="IM18" s="186">
        <v>1</v>
      </c>
      <c r="IN18" s="186" t="s">
        <v>1592</v>
      </c>
      <c r="IO18" s="186" t="s">
        <v>22</v>
      </c>
      <c r="IP18" s="186">
        <v>2</v>
      </c>
      <c r="IQ18" s="186" t="s">
        <v>1594</v>
      </c>
      <c r="IR18" s="186" t="s">
        <v>1593</v>
      </c>
      <c r="IS18" s="187" t="s">
        <v>1689</v>
      </c>
    </row>
    <row r="19" spans="1:253" s="280" customFormat="1" ht="12.75" customHeight="1" x14ac:dyDescent="0.25">
      <c r="A19" s="280" t="s">
        <v>1067</v>
      </c>
      <c r="B19" s="280" t="s">
        <v>8018</v>
      </c>
      <c r="C19" s="280" t="s">
        <v>1068</v>
      </c>
      <c r="D19" s="280" t="s">
        <v>1069</v>
      </c>
      <c r="E19" s="280" t="s">
        <v>7429</v>
      </c>
      <c r="F19" s="280" t="s">
        <v>4574</v>
      </c>
      <c r="G19" s="174">
        <v>5197000</v>
      </c>
      <c r="H19" s="175" t="s">
        <v>4571</v>
      </c>
      <c r="I19" s="175" t="s">
        <v>42</v>
      </c>
      <c r="J19" s="175">
        <v>1</v>
      </c>
      <c r="K19" s="175" t="s">
        <v>4573</v>
      </c>
      <c r="L19" s="175" t="s">
        <v>4572</v>
      </c>
      <c r="M19" s="176" t="s">
        <v>4470</v>
      </c>
      <c r="N19" s="185" t="s">
        <v>2183</v>
      </c>
      <c r="O19" s="177">
        <v>4966</v>
      </c>
      <c r="P19" s="177" t="s">
        <v>2180</v>
      </c>
      <c r="Q19" s="177" t="s">
        <v>60</v>
      </c>
      <c r="R19" s="177">
        <v>3</v>
      </c>
      <c r="S19" s="177" t="s">
        <v>2182</v>
      </c>
      <c r="T19" s="177" t="s">
        <v>2181</v>
      </c>
      <c r="U19" s="178" t="s">
        <v>2173</v>
      </c>
      <c r="V19" s="185" t="s">
        <v>2867</v>
      </c>
      <c r="W19" s="175">
        <v>1730000</v>
      </c>
      <c r="X19" s="175" t="s">
        <v>2861</v>
      </c>
      <c r="Y19" s="175" t="s">
        <v>60</v>
      </c>
      <c r="Z19" s="175">
        <v>3</v>
      </c>
      <c r="AA19" s="175" t="s">
        <v>2866</v>
      </c>
      <c r="AB19" s="175" t="s">
        <v>2865</v>
      </c>
      <c r="AC19" s="176" t="s">
        <v>2851</v>
      </c>
      <c r="AD19" s="185" t="s">
        <v>4578</v>
      </c>
      <c r="AE19" s="183">
        <v>86000</v>
      </c>
      <c r="AF19" s="183" t="s">
        <v>4575</v>
      </c>
      <c r="AG19" s="183" t="s">
        <v>22</v>
      </c>
      <c r="AH19" s="183">
        <v>2</v>
      </c>
      <c r="AI19" s="183" t="s">
        <v>4577</v>
      </c>
      <c r="AJ19" s="183" t="s">
        <v>4576</v>
      </c>
      <c r="AK19" s="184" t="s">
        <v>4470</v>
      </c>
      <c r="AL19" s="185" t="s">
        <v>4579</v>
      </c>
      <c r="AM19" s="175">
        <v>86000</v>
      </c>
      <c r="AN19" s="175" t="s">
        <v>4575</v>
      </c>
      <c r="AO19" s="175" t="s">
        <v>22</v>
      </c>
      <c r="AP19" s="175">
        <v>2</v>
      </c>
      <c r="AQ19" s="175" t="s">
        <v>4577</v>
      </c>
      <c r="AR19" s="175" t="s">
        <v>4576</v>
      </c>
      <c r="AS19" s="176" t="s">
        <v>4470</v>
      </c>
      <c r="AT19" s="186" t="s">
        <v>1077</v>
      </c>
      <c r="AU19" s="183">
        <v>0</v>
      </c>
      <c r="AV19" s="183">
        <v>0</v>
      </c>
      <c r="AW19" s="183" t="s">
        <v>22</v>
      </c>
      <c r="AX19" s="183">
        <v>2</v>
      </c>
      <c r="AY19" s="183">
        <v>0</v>
      </c>
      <c r="AZ19" s="183">
        <v>0</v>
      </c>
      <c r="BA19" s="184" t="s">
        <v>1071</v>
      </c>
      <c r="BB19" s="185" t="s">
        <v>1076</v>
      </c>
      <c r="BC19" s="175">
        <v>0</v>
      </c>
      <c r="BD19" s="175">
        <v>0</v>
      </c>
      <c r="BE19" s="175" t="s">
        <v>22</v>
      </c>
      <c r="BF19" s="175">
        <v>2</v>
      </c>
      <c r="BG19" s="175">
        <v>0</v>
      </c>
      <c r="BH19" s="175">
        <v>0</v>
      </c>
      <c r="BI19" s="176" t="s">
        <v>1071</v>
      </c>
      <c r="BJ19" s="186" t="s">
        <v>2651</v>
      </c>
      <c r="BK19" s="186">
        <v>0</v>
      </c>
      <c r="BL19" s="186" t="s">
        <v>2646</v>
      </c>
      <c r="BM19" s="186" t="s">
        <v>60</v>
      </c>
      <c r="BN19" s="186">
        <v>3</v>
      </c>
      <c r="BO19" s="186" t="s">
        <v>2648</v>
      </c>
      <c r="BP19" s="183" t="s">
        <v>2647</v>
      </c>
      <c r="BQ19" s="187" t="s">
        <v>2650</v>
      </c>
      <c r="BR19" s="185" t="s">
        <v>1070</v>
      </c>
      <c r="BS19" s="179">
        <v>0</v>
      </c>
      <c r="BT19" s="179">
        <v>0</v>
      </c>
      <c r="BU19" s="179" t="s">
        <v>22</v>
      </c>
      <c r="BV19" s="179">
        <v>2</v>
      </c>
      <c r="BW19" s="179">
        <v>0</v>
      </c>
      <c r="BX19" s="179">
        <v>0</v>
      </c>
      <c r="BY19" s="176" t="s">
        <v>1071</v>
      </c>
      <c r="BZ19" s="186" t="s">
        <v>1072</v>
      </c>
      <c r="CA19" s="186">
        <v>0</v>
      </c>
      <c r="CB19" s="186">
        <v>0</v>
      </c>
      <c r="CC19" s="186" t="s">
        <v>22</v>
      </c>
      <c r="CD19" s="186">
        <v>2</v>
      </c>
      <c r="CE19" s="186">
        <v>0</v>
      </c>
      <c r="CF19" s="186">
        <v>0</v>
      </c>
      <c r="CG19" s="187" t="s">
        <v>1071</v>
      </c>
      <c r="CH19" s="185" t="s">
        <v>8337</v>
      </c>
      <c r="CI19" s="186" t="e">
        <v>#N/A</v>
      </c>
      <c r="CJ19" s="186" t="e">
        <v>#N/A</v>
      </c>
      <c r="CK19" s="186" t="e">
        <v>#N/A</v>
      </c>
      <c r="CL19" s="186" t="e">
        <v>#N/A</v>
      </c>
      <c r="CM19" s="186" t="e">
        <v>#N/A</v>
      </c>
      <c r="CN19" s="186" t="e">
        <v>#N/A</v>
      </c>
      <c r="CO19" s="188" t="e">
        <v>#N/A</v>
      </c>
      <c r="CP19" s="186" t="s">
        <v>1075</v>
      </c>
      <c r="CQ19" s="179">
        <v>0</v>
      </c>
      <c r="CR19" s="179">
        <v>0</v>
      </c>
      <c r="CS19" s="179" t="s">
        <v>22</v>
      </c>
      <c r="CT19" s="179">
        <v>2</v>
      </c>
      <c r="CU19" s="179">
        <v>0</v>
      </c>
      <c r="CV19" s="179">
        <v>0</v>
      </c>
      <c r="CW19" s="176" t="s">
        <v>1071</v>
      </c>
      <c r="CX19" s="186" t="s">
        <v>4583</v>
      </c>
      <c r="CY19" s="183">
        <v>43000</v>
      </c>
      <c r="CZ19" s="183" t="s">
        <v>4580</v>
      </c>
      <c r="DA19" s="183" t="s">
        <v>60</v>
      </c>
      <c r="DB19" s="183">
        <v>3</v>
      </c>
      <c r="DC19" s="183" t="s">
        <v>4582</v>
      </c>
      <c r="DD19" s="183" t="s">
        <v>4581</v>
      </c>
      <c r="DE19" s="189" t="s">
        <v>4470</v>
      </c>
      <c r="DF19" s="185" t="s">
        <v>4584</v>
      </c>
      <c r="DG19" s="175">
        <v>1644000</v>
      </c>
      <c r="DH19" s="179" t="s">
        <v>4580</v>
      </c>
      <c r="DI19" s="179" t="s">
        <v>60</v>
      </c>
      <c r="DJ19" s="179">
        <v>3</v>
      </c>
      <c r="DK19" s="179" t="s">
        <v>4582</v>
      </c>
      <c r="DL19" s="179" t="s">
        <v>4581</v>
      </c>
      <c r="DM19" s="176" t="s">
        <v>4470</v>
      </c>
      <c r="DN19" s="186" t="s">
        <v>4585</v>
      </c>
      <c r="DO19" s="183">
        <v>43000</v>
      </c>
      <c r="DP19" s="186" t="s">
        <v>4580</v>
      </c>
      <c r="DQ19" s="186" t="s">
        <v>60</v>
      </c>
      <c r="DR19" s="186">
        <v>3</v>
      </c>
      <c r="DS19" s="186" t="s">
        <v>4582</v>
      </c>
      <c r="DT19" s="186" t="s">
        <v>4581</v>
      </c>
      <c r="DU19" s="187" t="s">
        <v>4470</v>
      </c>
      <c r="DV19" s="185" t="s">
        <v>4586</v>
      </c>
      <c r="DW19" s="175">
        <v>43000</v>
      </c>
      <c r="DX19" s="179" t="s">
        <v>4580</v>
      </c>
      <c r="DY19" s="179" t="s">
        <v>60</v>
      </c>
      <c r="DZ19" s="179">
        <v>3</v>
      </c>
      <c r="EA19" s="179" t="s">
        <v>4582</v>
      </c>
      <c r="EB19" s="179" t="s">
        <v>4581</v>
      </c>
      <c r="EC19" s="176" t="s">
        <v>4470</v>
      </c>
      <c r="ED19" s="186" t="s">
        <v>2868</v>
      </c>
      <c r="EE19" s="183">
        <v>0</v>
      </c>
      <c r="EF19" s="186" t="s">
        <v>2861</v>
      </c>
      <c r="EG19" s="186" t="s">
        <v>22</v>
      </c>
      <c r="EH19" s="186">
        <v>2</v>
      </c>
      <c r="EI19" s="186" t="s">
        <v>2863</v>
      </c>
      <c r="EJ19" s="186" t="s">
        <v>2862</v>
      </c>
      <c r="EK19" s="187" t="s">
        <v>2851</v>
      </c>
      <c r="EL19" s="185" t="s">
        <v>2864</v>
      </c>
      <c r="EM19" s="175">
        <v>0</v>
      </c>
      <c r="EN19" s="179" t="s">
        <v>2861</v>
      </c>
      <c r="EO19" s="179" t="s">
        <v>22</v>
      </c>
      <c r="EP19" s="179">
        <v>2</v>
      </c>
      <c r="EQ19" s="179" t="s">
        <v>2863</v>
      </c>
      <c r="ER19" s="179" t="s">
        <v>2862</v>
      </c>
      <c r="ES19" s="176" t="s">
        <v>2851</v>
      </c>
      <c r="ET19" s="186" t="s">
        <v>2649</v>
      </c>
      <c r="EU19" s="186">
        <v>0</v>
      </c>
      <c r="EV19" s="186" t="s">
        <v>2646</v>
      </c>
      <c r="EW19" s="186" t="s">
        <v>60</v>
      </c>
      <c r="EX19" s="186">
        <v>3</v>
      </c>
      <c r="EY19" s="186" t="s">
        <v>2648</v>
      </c>
      <c r="EZ19" s="186" t="s">
        <v>2647</v>
      </c>
      <c r="FA19" s="187" t="s">
        <v>2650</v>
      </c>
      <c r="FB19" s="185" t="s">
        <v>1074</v>
      </c>
      <c r="FC19" s="179">
        <v>2</v>
      </c>
      <c r="FD19" s="179">
        <v>0</v>
      </c>
      <c r="FE19" s="179" t="s">
        <v>22</v>
      </c>
      <c r="FF19" s="179">
        <v>2</v>
      </c>
      <c r="FG19" s="179" t="s">
        <v>1073</v>
      </c>
      <c r="FH19" s="179">
        <v>0</v>
      </c>
      <c r="FI19" s="176" t="s">
        <v>1071</v>
      </c>
      <c r="FJ19" s="185" t="s">
        <v>1079</v>
      </c>
      <c r="FK19" s="186">
        <v>0</v>
      </c>
      <c r="FL19" s="186" t="s">
        <v>1078</v>
      </c>
      <c r="FM19" s="186" t="s">
        <v>22</v>
      </c>
      <c r="FN19" s="186">
        <v>2</v>
      </c>
      <c r="FO19" s="186">
        <v>0</v>
      </c>
      <c r="FP19" s="183">
        <v>0</v>
      </c>
      <c r="FQ19" s="184" t="s">
        <v>1071</v>
      </c>
      <c r="FR19" s="185" t="s">
        <v>8338</v>
      </c>
      <c r="FS19" s="179" t="e">
        <v>#N/A</v>
      </c>
      <c r="FT19" s="179" t="e">
        <v>#N/A</v>
      </c>
      <c r="FU19" s="179" t="e">
        <v>#N/A</v>
      </c>
      <c r="FV19" s="179" t="e">
        <v>#N/A</v>
      </c>
      <c r="FW19" s="179" t="e">
        <v>#N/A</v>
      </c>
      <c r="FX19" s="179" t="e">
        <v>#N/A</v>
      </c>
      <c r="FY19" s="176" t="e">
        <v>#N/A</v>
      </c>
      <c r="FZ19" s="186" t="s">
        <v>1625</v>
      </c>
      <c r="GA19" s="186">
        <v>0</v>
      </c>
      <c r="GB19" s="186" t="s">
        <v>1592</v>
      </c>
      <c r="GC19" s="186" t="s">
        <v>42</v>
      </c>
      <c r="GD19" s="186">
        <v>1</v>
      </c>
      <c r="GE19" s="186" t="s">
        <v>1594</v>
      </c>
      <c r="GF19" s="186" t="s">
        <v>1593</v>
      </c>
      <c r="GG19" s="187" t="s">
        <v>1624</v>
      </c>
      <c r="GH19" s="185" t="s">
        <v>1631</v>
      </c>
      <c r="GI19" s="179">
        <v>0</v>
      </c>
      <c r="GJ19" s="179" t="s">
        <v>1592</v>
      </c>
      <c r="GK19" s="179" t="s">
        <v>42</v>
      </c>
      <c r="GL19" s="179">
        <v>1</v>
      </c>
      <c r="GM19" s="179" t="s">
        <v>1594</v>
      </c>
      <c r="GN19" s="179" t="s">
        <v>1593</v>
      </c>
      <c r="GO19" s="176" t="s">
        <v>1624</v>
      </c>
      <c r="GP19" s="186" t="s">
        <v>1626</v>
      </c>
      <c r="GQ19" s="186">
        <v>0</v>
      </c>
      <c r="GR19" s="186" t="s">
        <v>1592</v>
      </c>
      <c r="GS19" s="186" t="s">
        <v>42</v>
      </c>
      <c r="GT19" s="186">
        <v>1</v>
      </c>
      <c r="GU19" s="186" t="s">
        <v>1594</v>
      </c>
      <c r="GV19" s="186" t="s">
        <v>1593</v>
      </c>
      <c r="GW19" s="187" t="s">
        <v>1624</v>
      </c>
      <c r="GX19" s="185" t="s">
        <v>1632</v>
      </c>
      <c r="GY19" s="179">
        <v>0</v>
      </c>
      <c r="GZ19" s="179" t="s">
        <v>1592</v>
      </c>
      <c r="HA19" s="179" t="s">
        <v>42</v>
      </c>
      <c r="HB19" s="179">
        <v>1</v>
      </c>
      <c r="HC19" s="179" t="s">
        <v>1594</v>
      </c>
      <c r="HD19" s="179" t="s">
        <v>1593</v>
      </c>
      <c r="HE19" s="176" t="s">
        <v>1624</v>
      </c>
      <c r="HF19" s="186" t="s">
        <v>1623</v>
      </c>
      <c r="HG19" s="186">
        <v>0</v>
      </c>
      <c r="HH19" s="186" t="s">
        <v>1592</v>
      </c>
      <c r="HI19" s="186" t="s">
        <v>42</v>
      </c>
      <c r="HJ19" s="186">
        <v>1</v>
      </c>
      <c r="HK19" s="186" t="s">
        <v>1594</v>
      </c>
      <c r="HL19" s="186" t="s">
        <v>1593</v>
      </c>
      <c r="HM19" s="187" t="s">
        <v>1624</v>
      </c>
      <c r="HN19" s="185" t="s">
        <v>1630</v>
      </c>
      <c r="HO19" s="179">
        <v>0</v>
      </c>
      <c r="HP19" s="179" t="s">
        <v>1592</v>
      </c>
      <c r="HQ19" s="179" t="s">
        <v>42</v>
      </c>
      <c r="HR19" s="179">
        <v>1</v>
      </c>
      <c r="HS19" s="179" t="s">
        <v>1594</v>
      </c>
      <c r="HT19" s="179" t="s">
        <v>1593</v>
      </c>
      <c r="HU19" s="176" t="s">
        <v>1624</v>
      </c>
      <c r="HV19" s="186" t="s">
        <v>1627</v>
      </c>
      <c r="HW19" s="186">
        <v>0</v>
      </c>
      <c r="HX19" s="186" t="s">
        <v>1592</v>
      </c>
      <c r="HY19" s="186" t="s">
        <v>42</v>
      </c>
      <c r="HZ19" s="186">
        <v>1</v>
      </c>
      <c r="IA19" s="186" t="s">
        <v>1594</v>
      </c>
      <c r="IB19" s="186" t="s">
        <v>1593</v>
      </c>
      <c r="IC19" s="187" t="s">
        <v>1624</v>
      </c>
      <c r="ID19" s="185" t="s">
        <v>1629</v>
      </c>
      <c r="IE19" s="179">
        <v>0</v>
      </c>
      <c r="IF19" s="179" t="s">
        <v>1592</v>
      </c>
      <c r="IG19" s="179" t="s">
        <v>42</v>
      </c>
      <c r="IH19" s="179">
        <v>1</v>
      </c>
      <c r="II19" s="179" t="s">
        <v>1594</v>
      </c>
      <c r="IJ19" s="179" t="s">
        <v>1593</v>
      </c>
      <c r="IK19" s="176" t="s">
        <v>1624</v>
      </c>
      <c r="IL19" s="186" t="s">
        <v>1628</v>
      </c>
      <c r="IM19" s="186">
        <v>0</v>
      </c>
      <c r="IN19" s="186" t="s">
        <v>1592</v>
      </c>
      <c r="IO19" s="186" t="s">
        <v>42</v>
      </c>
      <c r="IP19" s="186">
        <v>1</v>
      </c>
      <c r="IQ19" s="186" t="s">
        <v>1594</v>
      </c>
      <c r="IR19" s="186" t="s">
        <v>1593</v>
      </c>
      <c r="IS19" s="187" t="s">
        <v>1624</v>
      </c>
    </row>
    <row r="20" spans="1:253" s="280" customFormat="1" ht="12.75" customHeight="1" x14ac:dyDescent="0.25">
      <c r="A20" s="280" t="s">
        <v>2096</v>
      </c>
      <c r="B20" s="280" t="s">
        <v>8025</v>
      </c>
      <c r="C20" s="280" t="s">
        <v>2097</v>
      </c>
      <c r="D20" s="280" t="s">
        <v>478</v>
      </c>
      <c r="E20" s="280" t="s">
        <v>7444</v>
      </c>
      <c r="F20" s="280" t="s">
        <v>5153</v>
      </c>
      <c r="G20" s="174">
        <v>1011000</v>
      </c>
      <c r="H20" s="175" t="s">
        <v>5150</v>
      </c>
      <c r="I20" s="175" t="s">
        <v>22</v>
      </c>
      <c r="J20" s="175">
        <v>2</v>
      </c>
      <c r="K20" s="175" t="s">
        <v>5152</v>
      </c>
      <c r="L20" s="175" t="s">
        <v>5151</v>
      </c>
      <c r="M20" s="176" t="s">
        <v>5099</v>
      </c>
      <c r="N20" s="185" t="s">
        <v>2987</v>
      </c>
      <c r="O20" s="177">
        <v>23180</v>
      </c>
      <c r="P20" s="177" t="s">
        <v>2836</v>
      </c>
      <c r="Q20" s="177" t="s">
        <v>22</v>
      </c>
      <c r="R20" s="177">
        <v>2</v>
      </c>
      <c r="S20" s="177" t="s">
        <v>2986</v>
      </c>
      <c r="T20" s="177" t="s">
        <v>2985</v>
      </c>
      <c r="U20" s="178" t="s">
        <v>2984</v>
      </c>
      <c r="V20" s="185" t="s">
        <v>5155</v>
      </c>
      <c r="W20" s="175">
        <v>1011000</v>
      </c>
      <c r="X20" s="175" t="s">
        <v>5150</v>
      </c>
      <c r="Y20" s="175" t="s">
        <v>22</v>
      </c>
      <c r="Z20" s="175">
        <v>2</v>
      </c>
      <c r="AA20" s="175" t="s">
        <v>5154</v>
      </c>
      <c r="AB20" s="175" t="s">
        <v>5151</v>
      </c>
      <c r="AC20" s="176" t="s">
        <v>5099</v>
      </c>
      <c r="AD20" s="185" t="s">
        <v>5159</v>
      </c>
      <c r="AE20" s="183">
        <v>613000</v>
      </c>
      <c r="AF20" s="183" t="s">
        <v>5156</v>
      </c>
      <c r="AG20" s="183" t="s">
        <v>22</v>
      </c>
      <c r="AH20" s="183">
        <v>2</v>
      </c>
      <c r="AI20" s="183" t="s">
        <v>5158</v>
      </c>
      <c r="AJ20" s="183" t="s">
        <v>5157</v>
      </c>
      <c r="AK20" s="184" t="s">
        <v>5099</v>
      </c>
      <c r="AL20" s="185" t="s">
        <v>2108</v>
      </c>
      <c r="AM20" s="175" t="s">
        <v>14</v>
      </c>
      <c r="AN20" s="175" t="s">
        <v>1807</v>
      </c>
      <c r="AO20" s="175" t="s">
        <v>14</v>
      </c>
      <c r="AP20" s="175" t="s">
        <v>14</v>
      </c>
      <c r="AQ20" s="175" t="s">
        <v>2107</v>
      </c>
      <c r="AR20" s="175" t="s">
        <v>1808</v>
      </c>
      <c r="AS20" s="176" t="s">
        <v>2099</v>
      </c>
      <c r="AT20" s="186" t="s">
        <v>2106</v>
      </c>
      <c r="AU20" s="183" t="s">
        <v>14</v>
      </c>
      <c r="AV20" s="183" t="s">
        <v>14</v>
      </c>
      <c r="AW20" s="183" t="s">
        <v>14</v>
      </c>
      <c r="AX20" s="183" t="s">
        <v>14</v>
      </c>
      <c r="AY20" s="183" t="s">
        <v>1501</v>
      </c>
      <c r="AZ20" s="183" t="s">
        <v>14</v>
      </c>
      <c r="BA20" s="184" t="s">
        <v>2099</v>
      </c>
      <c r="BB20" s="185" t="s">
        <v>2105</v>
      </c>
      <c r="BC20" s="175" t="s">
        <v>14</v>
      </c>
      <c r="BD20" s="175" t="s">
        <v>2104</v>
      </c>
      <c r="BE20" s="175" t="s">
        <v>14</v>
      </c>
      <c r="BF20" s="175" t="s">
        <v>14</v>
      </c>
      <c r="BG20" s="175" t="s">
        <v>1305</v>
      </c>
      <c r="BH20" s="175" t="s">
        <v>1304</v>
      </c>
      <c r="BI20" s="176" t="s">
        <v>2099</v>
      </c>
      <c r="BJ20" s="186" t="s">
        <v>5136</v>
      </c>
      <c r="BK20" s="186">
        <v>2</v>
      </c>
      <c r="BL20" s="186" t="s">
        <v>5134</v>
      </c>
      <c r="BM20" s="186" t="s">
        <v>60</v>
      </c>
      <c r="BN20" s="186">
        <v>3</v>
      </c>
      <c r="BO20" s="186" t="s">
        <v>5135</v>
      </c>
      <c r="BP20" s="183" t="s">
        <v>2810</v>
      </c>
      <c r="BQ20" s="187" t="s">
        <v>5099</v>
      </c>
      <c r="BR20" s="185" t="s">
        <v>2098</v>
      </c>
      <c r="BS20" s="179" t="s">
        <v>14</v>
      </c>
      <c r="BT20" s="179" t="s">
        <v>14</v>
      </c>
      <c r="BU20" s="179" t="s">
        <v>14</v>
      </c>
      <c r="BV20" s="179" t="s">
        <v>14</v>
      </c>
      <c r="BW20" s="179" t="s">
        <v>1501</v>
      </c>
      <c r="BX20" s="179" t="s">
        <v>14</v>
      </c>
      <c r="BY20" s="176" t="s">
        <v>2099</v>
      </c>
      <c r="BZ20" s="186" t="s">
        <v>2100</v>
      </c>
      <c r="CA20" s="186" t="s">
        <v>14</v>
      </c>
      <c r="CB20" s="186" t="s">
        <v>14</v>
      </c>
      <c r="CC20" s="186" t="s">
        <v>14</v>
      </c>
      <c r="CD20" s="186" t="s">
        <v>14</v>
      </c>
      <c r="CE20" s="186" t="s">
        <v>1501</v>
      </c>
      <c r="CF20" s="186" t="s">
        <v>14</v>
      </c>
      <c r="CG20" s="187" t="s">
        <v>2099</v>
      </c>
      <c r="CH20" s="185" t="s">
        <v>8339</v>
      </c>
      <c r="CI20" s="186" t="e">
        <v>#N/A</v>
      </c>
      <c r="CJ20" s="186" t="e">
        <v>#N/A</v>
      </c>
      <c r="CK20" s="186" t="e">
        <v>#N/A</v>
      </c>
      <c r="CL20" s="186" t="e">
        <v>#N/A</v>
      </c>
      <c r="CM20" s="186" t="e">
        <v>#N/A</v>
      </c>
      <c r="CN20" s="186" t="e">
        <v>#N/A</v>
      </c>
      <c r="CO20" s="188" t="e">
        <v>#N/A</v>
      </c>
      <c r="CP20" s="186" t="s">
        <v>2103</v>
      </c>
      <c r="CQ20" s="179" t="s">
        <v>14</v>
      </c>
      <c r="CR20" s="179" t="s">
        <v>14</v>
      </c>
      <c r="CS20" s="179" t="s">
        <v>14</v>
      </c>
      <c r="CT20" s="179" t="s">
        <v>14</v>
      </c>
      <c r="CU20" s="179" t="s">
        <v>1501</v>
      </c>
      <c r="CV20" s="179" t="s">
        <v>14</v>
      </c>
      <c r="CW20" s="176" t="s">
        <v>2099</v>
      </c>
      <c r="CX20" s="186" t="s">
        <v>5161</v>
      </c>
      <c r="CY20" s="183">
        <v>224000</v>
      </c>
      <c r="CZ20" s="183" t="s">
        <v>5156</v>
      </c>
      <c r="DA20" s="183" t="s">
        <v>60</v>
      </c>
      <c r="DB20" s="183">
        <v>3</v>
      </c>
      <c r="DC20" s="183" t="s">
        <v>5160</v>
      </c>
      <c r="DD20" s="183" t="s">
        <v>5157</v>
      </c>
      <c r="DE20" s="189" t="s">
        <v>5099</v>
      </c>
      <c r="DF20" s="185" t="s">
        <v>5162</v>
      </c>
      <c r="DG20" s="175">
        <v>398000</v>
      </c>
      <c r="DH20" s="179" t="s">
        <v>5156</v>
      </c>
      <c r="DI20" s="179" t="s">
        <v>60</v>
      </c>
      <c r="DJ20" s="179">
        <v>3</v>
      </c>
      <c r="DK20" s="179" t="s">
        <v>5160</v>
      </c>
      <c r="DL20" s="179" t="s">
        <v>5157</v>
      </c>
      <c r="DM20" s="176" t="s">
        <v>5099</v>
      </c>
      <c r="DN20" s="186" t="s">
        <v>5163</v>
      </c>
      <c r="DO20" s="183">
        <v>389000</v>
      </c>
      <c r="DP20" s="186" t="s">
        <v>5156</v>
      </c>
      <c r="DQ20" s="186" t="s">
        <v>60</v>
      </c>
      <c r="DR20" s="186">
        <v>3</v>
      </c>
      <c r="DS20" s="186" t="s">
        <v>5160</v>
      </c>
      <c r="DT20" s="186" t="s">
        <v>5157</v>
      </c>
      <c r="DU20" s="187" t="s">
        <v>5099</v>
      </c>
      <c r="DV20" s="185" t="s">
        <v>5164</v>
      </c>
      <c r="DW20" s="175">
        <v>197000</v>
      </c>
      <c r="DX20" s="179" t="s">
        <v>5156</v>
      </c>
      <c r="DY20" s="179" t="s">
        <v>60</v>
      </c>
      <c r="DZ20" s="179">
        <v>3</v>
      </c>
      <c r="EA20" s="179" t="s">
        <v>5160</v>
      </c>
      <c r="EB20" s="179" t="s">
        <v>5157</v>
      </c>
      <c r="EC20" s="176" t="s">
        <v>5099</v>
      </c>
      <c r="ED20" s="186" t="s">
        <v>5165</v>
      </c>
      <c r="EE20" s="183">
        <v>27000</v>
      </c>
      <c r="EF20" s="186" t="s">
        <v>5156</v>
      </c>
      <c r="EG20" s="186" t="s">
        <v>60</v>
      </c>
      <c r="EH20" s="186">
        <v>3</v>
      </c>
      <c r="EI20" s="186" t="s">
        <v>5160</v>
      </c>
      <c r="EJ20" s="186" t="s">
        <v>5157</v>
      </c>
      <c r="EK20" s="187" t="s">
        <v>5099</v>
      </c>
      <c r="EL20" s="185" t="s">
        <v>5166</v>
      </c>
      <c r="EM20" s="175">
        <v>0</v>
      </c>
      <c r="EN20" s="179" t="s">
        <v>5156</v>
      </c>
      <c r="EO20" s="179" t="s">
        <v>60</v>
      </c>
      <c r="EP20" s="179">
        <v>3</v>
      </c>
      <c r="EQ20" s="179" t="s">
        <v>5160</v>
      </c>
      <c r="ER20" s="179" t="s">
        <v>5157</v>
      </c>
      <c r="ES20" s="176" t="s">
        <v>5099</v>
      </c>
      <c r="ET20" s="186" t="s">
        <v>5140</v>
      </c>
      <c r="EU20" s="186">
        <v>29</v>
      </c>
      <c r="EV20" s="186" t="s">
        <v>5137</v>
      </c>
      <c r="EW20" s="186" t="s">
        <v>60</v>
      </c>
      <c r="EX20" s="186">
        <v>3</v>
      </c>
      <c r="EY20" s="186" t="s">
        <v>5139</v>
      </c>
      <c r="EZ20" s="186" t="s">
        <v>5138</v>
      </c>
      <c r="FA20" s="187" t="s">
        <v>5099</v>
      </c>
      <c r="FB20" s="185" t="s">
        <v>2102</v>
      </c>
      <c r="FC20" s="179">
        <v>5</v>
      </c>
      <c r="FD20" s="179" t="s">
        <v>14</v>
      </c>
      <c r="FE20" s="179" t="s">
        <v>22</v>
      </c>
      <c r="FF20" s="179">
        <v>2</v>
      </c>
      <c r="FG20" s="179" t="s">
        <v>2101</v>
      </c>
      <c r="FH20" s="179" t="s">
        <v>14</v>
      </c>
      <c r="FI20" s="176" t="s">
        <v>2099</v>
      </c>
      <c r="FJ20" s="185" t="s">
        <v>2109</v>
      </c>
      <c r="FK20" s="186" t="s">
        <v>14</v>
      </c>
      <c r="FL20" s="186" t="s">
        <v>14</v>
      </c>
      <c r="FM20" s="186" t="s">
        <v>14</v>
      </c>
      <c r="FN20" s="186" t="s">
        <v>14</v>
      </c>
      <c r="FO20" s="186" t="s">
        <v>1501</v>
      </c>
      <c r="FP20" s="183" t="s">
        <v>14</v>
      </c>
      <c r="FQ20" s="184" t="s">
        <v>2099</v>
      </c>
      <c r="FR20" s="185" t="s">
        <v>2110</v>
      </c>
      <c r="FS20" s="179" t="s">
        <v>14</v>
      </c>
      <c r="FT20" s="179" t="s">
        <v>14</v>
      </c>
      <c r="FU20" s="179" t="s">
        <v>14</v>
      </c>
      <c r="FV20" s="179" t="s">
        <v>14</v>
      </c>
      <c r="FW20" s="179" t="s">
        <v>1501</v>
      </c>
      <c r="FX20" s="179" t="s">
        <v>14</v>
      </c>
      <c r="FY20" s="176" t="s">
        <v>2099</v>
      </c>
      <c r="FZ20" s="186" t="s">
        <v>3745</v>
      </c>
      <c r="GA20" s="186">
        <v>1</v>
      </c>
      <c r="GB20" s="186" t="s">
        <v>3225</v>
      </c>
      <c r="GC20" s="186" t="s">
        <v>22</v>
      </c>
      <c r="GD20" s="186">
        <v>2</v>
      </c>
      <c r="GE20" s="186" t="s">
        <v>3139</v>
      </c>
      <c r="GF20" s="186" t="s">
        <v>3138</v>
      </c>
      <c r="GG20" s="187" t="s">
        <v>3744</v>
      </c>
      <c r="GH20" s="185" t="s">
        <v>3751</v>
      </c>
      <c r="GI20" s="179">
        <v>1</v>
      </c>
      <c r="GJ20" s="179" t="s">
        <v>3225</v>
      </c>
      <c r="GK20" s="179" t="s">
        <v>22</v>
      </c>
      <c r="GL20" s="179">
        <v>2</v>
      </c>
      <c r="GM20" s="179" t="s">
        <v>3139</v>
      </c>
      <c r="GN20" s="179" t="s">
        <v>3138</v>
      </c>
      <c r="GO20" s="176" t="s">
        <v>3744</v>
      </c>
      <c r="GP20" s="186" t="s">
        <v>3746</v>
      </c>
      <c r="GQ20" s="186">
        <v>0</v>
      </c>
      <c r="GR20" s="186" t="s">
        <v>3225</v>
      </c>
      <c r="GS20" s="186" t="s">
        <v>22</v>
      </c>
      <c r="GT20" s="186">
        <v>2</v>
      </c>
      <c r="GU20" s="186" t="s">
        <v>3139</v>
      </c>
      <c r="GV20" s="186" t="s">
        <v>3138</v>
      </c>
      <c r="GW20" s="187" t="s">
        <v>3744</v>
      </c>
      <c r="GX20" s="185" t="s">
        <v>3752</v>
      </c>
      <c r="GY20" s="179">
        <v>0</v>
      </c>
      <c r="GZ20" s="179" t="s">
        <v>3225</v>
      </c>
      <c r="HA20" s="179" t="s">
        <v>22</v>
      </c>
      <c r="HB20" s="179">
        <v>2</v>
      </c>
      <c r="HC20" s="179" t="s">
        <v>3139</v>
      </c>
      <c r="HD20" s="179" t="s">
        <v>3138</v>
      </c>
      <c r="HE20" s="176" t="s">
        <v>3744</v>
      </c>
      <c r="HF20" s="186" t="s">
        <v>3743</v>
      </c>
      <c r="HG20" s="186">
        <v>0</v>
      </c>
      <c r="HH20" s="186" t="s">
        <v>3225</v>
      </c>
      <c r="HI20" s="186" t="s">
        <v>22</v>
      </c>
      <c r="HJ20" s="186">
        <v>2</v>
      </c>
      <c r="HK20" s="186" t="s">
        <v>3139</v>
      </c>
      <c r="HL20" s="186" t="s">
        <v>3138</v>
      </c>
      <c r="HM20" s="187" t="s">
        <v>3744</v>
      </c>
      <c r="HN20" s="185" t="s">
        <v>3750</v>
      </c>
      <c r="HO20" s="179">
        <v>2</v>
      </c>
      <c r="HP20" s="179" t="s">
        <v>3225</v>
      </c>
      <c r="HQ20" s="179" t="s">
        <v>22</v>
      </c>
      <c r="HR20" s="179">
        <v>2</v>
      </c>
      <c r="HS20" s="179" t="s">
        <v>3139</v>
      </c>
      <c r="HT20" s="179" t="s">
        <v>3138</v>
      </c>
      <c r="HU20" s="176" t="s">
        <v>3744</v>
      </c>
      <c r="HV20" s="186" t="s">
        <v>3747</v>
      </c>
      <c r="HW20" s="186">
        <v>0</v>
      </c>
      <c r="HX20" s="186" t="s">
        <v>3225</v>
      </c>
      <c r="HY20" s="186" t="s">
        <v>22</v>
      </c>
      <c r="HZ20" s="186">
        <v>2</v>
      </c>
      <c r="IA20" s="186" t="s">
        <v>3139</v>
      </c>
      <c r="IB20" s="186" t="s">
        <v>3138</v>
      </c>
      <c r="IC20" s="187" t="s">
        <v>3744</v>
      </c>
      <c r="ID20" s="185" t="s">
        <v>3749</v>
      </c>
      <c r="IE20" s="179">
        <v>0</v>
      </c>
      <c r="IF20" s="179" t="s">
        <v>3225</v>
      </c>
      <c r="IG20" s="179" t="s">
        <v>22</v>
      </c>
      <c r="IH20" s="179">
        <v>2</v>
      </c>
      <c r="II20" s="179" t="s">
        <v>3139</v>
      </c>
      <c r="IJ20" s="179" t="s">
        <v>3138</v>
      </c>
      <c r="IK20" s="176" t="s">
        <v>3744</v>
      </c>
      <c r="IL20" s="186" t="s">
        <v>3748</v>
      </c>
      <c r="IM20" s="186">
        <v>1</v>
      </c>
      <c r="IN20" s="186" t="s">
        <v>3225</v>
      </c>
      <c r="IO20" s="186" t="s">
        <v>22</v>
      </c>
      <c r="IP20" s="186">
        <v>2</v>
      </c>
      <c r="IQ20" s="186" t="s">
        <v>3139</v>
      </c>
      <c r="IR20" s="186" t="s">
        <v>3138</v>
      </c>
      <c r="IS20" s="187" t="s">
        <v>3744</v>
      </c>
    </row>
    <row r="21" spans="1:253" s="280" customFormat="1" ht="12.75" customHeight="1" x14ac:dyDescent="0.25">
      <c r="A21" s="280" t="s">
        <v>476</v>
      </c>
      <c r="B21" s="280" t="s">
        <v>8018</v>
      </c>
      <c r="C21" s="280" t="s">
        <v>477</v>
      </c>
      <c r="D21" s="280" t="s">
        <v>478</v>
      </c>
      <c r="E21" s="280" t="s">
        <v>7444</v>
      </c>
      <c r="F21" s="280" t="s">
        <v>1814</v>
      </c>
      <c r="G21" s="174">
        <v>1011000</v>
      </c>
      <c r="H21" s="175" t="s">
        <v>1811</v>
      </c>
      <c r="I21" s="175" t="s">
        <v>22</v>
      </c>
      <c r="J21" s="175">
        <v>2</v>
      </c>
      <c r="K21" s="175" t="s">
        <v>1813</v>
      </c>
      <c r="L21" s="175" t="s">
        <v>1812</v>
      </c>
      <c r="M21" s="176" t="s">
        <v>1800</v>
      </c>
      <c r="N21" s="185" t="s">
        <v>2988</v>
      </c>
      <c r="O21" s="177">
        <v>23180</v>
      </c>
      <c r="P21" s="177" t="s">
        <v>2836</v>
      </c>
      <c r="Q21" s="177" t="s">
        <v>22</v>
      </c>
      <c r="R21" s="177">
        <v>2</v>
      </c>
      <c r="S21" s="177" t="s">
        <v>2986</v>
      </c>
      <c r="T21" s="177" t="s">
        <v>2985</v>
      </c>
      <c r="U21" s="178" t="s">
        <v>2984</v>
      </c>
      <c r="V21" s="185" t="s">
        <v>5184</v>
      </c>
      <c r="W21" s="175">
        <v>1011000</v>
      </c>
      <c r="X21" s="175" t="s">
        <v>5169</v>
      </c>
      <c r="Y21" s="175" t="s">
        <v>60</v>
      </c>
      <c r="Z21" s="175">
        <v>3</v>
      </c>
      <c r="AA21" s="175" t="s">
        <v>5152</v>
      </c>
      <c r="AB21" s="175" t="s">
        <v>5170</v>
      </c>
      <c r="AC21" s="176" t="s">
        <v>5099</v>
      </c>
      <c r="AD21" s="185" t="s">
        <v>5185</v>
      </c>
      <c r="AE21" s="183">
        <v>583000</v>
      </c>
      <c r="AF21" s="183" t="s">
        <v>5156</v>
      </c>
      <c r="AG21" s="183" t="s">
        <v>60</v>
      </c>
      <c r="AH21" s="183">
        <v>3</v>
      </c>
      <c r="AI21" s="183" t="s">
        <v>5152</v>
      </c>
      <c r="AJ21" s="183" t="s">
        <v>5157</v>
      </c>
      <c r="AK21" s="184" t="s">
        <v>5099</v>
      </c>
      <c r="AL21" s="185" t="s">
        <v>1810</v>
      </c>
      <c r="AM21" s="175">
        <v>30000</v>
      </c>
      <c r="AN21" s="175" t="s">
        <v>1807</v>
      </c>
      <c r="AO21" s="175" t="s">
        <v>22</v>
      </c>
      <c r="AP21" s="175">
        <v>2</v>
      </c>
      <c r="AQ21" s="175" t="s">
        <v>1809</v>
      </c>
      <c r="AR21" s="175" t="s">
        <v>1808</v>
      </c>
      <c r="AS21" s="176" t="s">
        <v>1800</v>
      </c>
      <c r="AT21" s="186" t="s">
        <v>484</v>
      </c>
      <c r="AU21" s="183" t="s">
        <v>14</v>
      </c>
      <c r="AV21" s="183">
        <v>0</v>
      </c>
      <c r="AW21" s="183" t="s">
        <v>22</v>
      </c>
      <c r="AX21" s="183">
        <v>2</v>
      </c>
      <c r="AY21" s="183">
        <v>0</v>
      </c>
      <c r="AZ21" s="183">
        <v>0</v>
      </c>
      <c r="BA21" s="184" t="s">
        <v>457</v>
      </c>
      <c r="BB21" s="185" t="s">
        <v>1434</v>
      </c>
      <c r="BC21" s="175" t="s">
        <v>14</v>
      </c>
      <c r="BD21" s="175" t="s">
        <v>14</v>
      </c>
      <c r="BE21" s="175" t="s">
        <v>14</v>
      </c>
      <c r="BF21" s="175" t="s">
        <v>14</v>
      </c>
      <c r="BG21" s="175" t="s">
        <v>14</v>
      </c>
      <c r="BH21" s="175" t="s">
        <v>14</v>
      </c>
      <c r="BI21" s="176" t="s">
        <v>1435</v>
      </c>
      <c r="BJ21" s="186" t="s">
        <v>5148</v>
      </c>
      <c r="BK21" s="186">
        <v>27</v>
      </c>
      <c r="BL21" s="186" t="s">
        <v>5145</v>
      </c>
      <c r="BM21" s="186" t="s">
        <v>60</v>
      </c>
      <c r="BN21" s="186">
        <v>3</v>
      </c>
      <c r="BO21" s="186" t="s">
        <v>5147</v>
      </c>
      <c r="BP21" s="183" t="s">
        <v>5146</v>
      </c>
      <c r="BQ21" s="187" t="s">
        <v>5099</v>
      </c>
      <c r="BR21" s="185" t="s">
        <v>479</v>
      </c>
      <c r="BS21" s="179">
        <v>0</v>
      </c>
      <c r="BT21" s="179">
        <v>0</v>
      </c>
      <c r="BU21" s="179" t="s">
        <v>22</v>
      </c>
      <c r="BV21" s="179">
        <v>2</v>
      </c>
      <c r="BW21" s="179">
        <v>0</v>
      </c>
      <c r="BX21" s="179">
        <v>0</v>
      </c>
      <c r="BY21" s="176" t="s">
        <v>457</v>
      </c>
      <c r="BZ21" s="186" t="s">
        <v>480</v>
      </c>
      <c r="CA21" s="186">
        <v>0</v>
      </c>
      <c r="CB21" s="186">
        <v>0</v>
      </c>
      <c r="CC21" s="186" t="s">
        <v>22</v>
      </c>
      <c r="CD21" s="186">
        <v>2</v>
      </c>
      <c r="CE21" s="186">
        <v>0</v>
      </c>
      <c r="CF21" s="186">
        <v>0</v>
      </c>
      <c r="CG21" s="187" t="s">
        <v>457</v>
      </c>
      <c r="CH21" s="185" t="s">
        <v>8340</v>
      </c>
      <c r="CI21" s="186" t="e">
        <v>#N/A</v>
      </c>
      <c r="CJ21" s="186" t="e">
        <v>#N/A</v>
      </c>
      <c r="CK21" s="186" t="e">
        <v>#N/A</v>
      </c>
      <c r="CL21" s="186" t="e">
        <v>#N/A</v>
      </c>
      <c r="CM21" s="186" t="e">
        <v>#N/A</v>
      </c>
      <c r="CN21" s="186" t="e">
        <v>#N/A</v>
      </c>
      <c r="CO21" s="188" t="e">
        <v>#N/A</v>
      </c>
      <c r="CP21" s="186" t="s">
        <v>483</v>
      </c>
      <c r="CQ21" s="179">
        <v>0</v>
      </c>
      <c r="CR21" s="179">
        <v>0</v>
      </c>
      <c r="CS21" s="179" t="s">
        <v>22</v>
      </c>
      <c r="CT21" s="179">
        <v>2</v>
      </c>
      <c r="CU21" s="179">
        <v>0</v>
      </c>
      <c r="CV21" s="179">
        <v>0</v>
      </c>
      <c r="CW21" s="176" t="s">
        <v>457</v>
      </c>
      <c r="CX21" s="186" t="s">
        <v>5187</v>
      </c>
      <c r="CY21" s="183">
        <v>30000</v>
      </c>
      <c r="CZ21" s="183" t="s">
        <v>5156</v>
      </c>
      <c r="DA21" s="183" t="s">
        <v>60</v>
      </c>
      <c r="DB21" s="183">
        <v>3</v>
      </c>
      <c r="DC21" s="183" t="s">
        <v>5186</v>
      </c>
      <c r="DD21" s="183" t="s">
        <v>5175</v>
      </c>
      <c r="DE21" s="189" t="s">
        <v>5099</v>
      </c>
      <c r="DF21" s="185" t="s">
        <v>5188</v>
      </c>
      <c r="DG21" s="175">
        <v>981000</v>
      </c>
      <c r="DH21" s="179" t="s">
        <v>5156</v>
      </c>
      <c r="DI21" s="179" t="s">
        <v>60</v>
      </c>
      <c r="DJ21" s="179">
        <v>3</v>
      </c>
      <c r="DK21" s="179" t="s">
        <v>5186</v>
      </c>
      <c r="DL21" s="179" t="s">
        <v>5175</v>
      </c>
      <c r="DM21" s="176" t="s">
        <v>5099</v>
      </c>
      <c r="DN21" s="186" t="s">
        <v>5189</v>
      </c>
      <c r="DO21" s="183">
        <v>0</v>
      </c>
      <c r="DP21" s="186" t="s">
        <v>5156</v>
      </c>
      <c r="DQ21" s="186" t="s">
        <v>60</v>
      </c>
      <c r="DR21" s="186">
        <v>3</v>
      </c>
      <c r="DS21" s="186" t="s">
        <v>5186</v>
      </c>
      <c r="DT21" s="186" t="s">
        <v>5175</v>
      </c>
      <c r="DU21" s="187" t="s">
        <v>5099</v>
      </c>
      <c r="DV21" s="185" t="s">
        <v>5190</v>
      </c>
      <c r="DW21" s="175">
        <v>30000</v>
      </c>
      <c r="DX21" s="179" t="s">
        <v>5156</v>
      </c>
      <c r="DY21" s="179" t="s">
        <v>60</v>
      </c>
      <c r="DZ21" s="179">
        <v>3</v>
      </c>
      <c r="EA21" s="179" t="s">
        <v>5186</v>
      </c>
      <c r="EB21" s="179" t="s">
        <v>5175</v>
      </c>
      <c r="EC21" s="176" t="s">
        <v>5099</v>
      </c>
      <c r="ED21" s="186" t="s">
        <v>5191</v>
      </c>
      <c r="EE21" s="183">
        <v>0</v>
      </c>
      <c r="EF21" s="186" t="s">
        <v>5156</v>
      </c>
      <c r="EG21" s="186" t="s">
        <v>60</v>
      </c>
      <c r="EH21" s="186">
        <v>3</v>
      </c>
      <c r="EI21" s="186" t="s">
        <v>5186</v>
      </c>
      <c r="EJ21" s="186" t="s">
        <v>5175</v>
      </c>
      <c r="EK21" s="187" t="s">
        <v>5099</v>
      </c>
      <c r="EL21" s="185" t="s">
        <v>5192</v>
      </c>
      <c r="EM21" s="175">
        <v>0</v>
      </c>
      <c r="EN21" s="179" t="s">
        <v>5156</v>
      </c>
      <c r="EO21" s="179" t="s">
        <v>60</v>
      </c>
      <c r="EP21" s="179">
        <v>3</v>
      </c>
      <c r="EQ21" s="179" t="s">
        <v>5186</v>
      </c>
      <c r="ER21" s="179" t="s">
        <v>5175</v>
      </c>
      <c r="ES21" s="176" t="s">
        <v>5099</v>
      </c>
      <c r="ET21" s="186" t="s">
        <v>5149</v>
      </c>
      <c r="EU21" s="186">
        <v>29</v>
      </c>
      <c r="EV21" s="186" t="s">
        <v>5137</v>
      </c>
      <c r="EW21" s="186" t="s">
        <v>60</v>
      </c>
      <c r="EX21" s="186">
        <v>3</v>
      </c>
      <c r="EY21" s="186" t="s">
        <v>5139</v>
      </c>
      <c r="EZ21" s="186" t="s">
        <v>5138</v>
      </c>
      <c r="FA21" s="187" t="s">
        <v>5099</v>
      </c>
      <c r="FB21" s="185" t="s">
        <v>482</v>
      </c>
      <c r="FC21" s="179">
        <v>2</v>
      </c>
      <c r="FD21" s="179">
        <v>0</v>
      </c>
      <c r="FE21" s="179" t="s">
        <v>22</v>
      </c>
      <c r="FF21" s="179">
        <v>2</v>
      </c>
      <c r="FG21" s="179" t="s">
        <v>481</v>
      </c>
      <c r="FH21" s="179">
        <v>0</v>
      </c>
      <c r="FI21" s="176" t="s">
        <v>457</v>
      </c>
      <c r="FJ21" s="185" t="s">
        <v>485</v>
      </c>
      <c r="FK21" s="186">
        <v>0</v>
      </c>
      <c r="FL21" s="186">
        <v>0</v>
      </c>
      <c r="FM21" s="186" t="s">
        <v>22</v>
      </c>
      <c r="FN21" s="186">
        <v>2</v>
      </c>
      <c r="FO21" s="186">
        <v>0</v>
      </c>
      <c r="FP21" s="183">
        <v>0</v>
      </c>
      <c r="FQ21" s="184" t="s">
        <v>457</v>
      </c>
      <c r="FR21" s="185" t="s">
        <v>486</v>
      </c>
      <c r="FS21" s="179">
        <v>0</v>
      </c>
      <c r="FT21" s="179">
        <v>0</v>
      </c>
      <c r="FU21" s="179" t="s">
        <v>22</v>
      </c>
      <c r="FV21" s="179">
        <v>2</v>
      </c>
      <c r="FW21" s="179">
        <v>0</v>
      </c>
      <c r="FX21" s="179">
        <v>0</v>
      </c>
      <c r="FY21" s="176" t="s">
        <v>457</v>
      </c>
      <c r="FZ21" s="186" t="s">
        <v>1718</v>
      </c>
      <c r="GA21" s="186">
        <v>1</v>
      </c>
      <c r="GB21" s="186" t="s">
        <v>1592</v>
      </c>
      <c r="GC21" s="186" t="s">
        <v>22</v>
      </c>
      <c r="GD21" s="186">
        <v>2</v>
      </c>
      <c r="GE21" s="186" t="s">
        <v>1594</v>
      </c>
      <c r="GF21" s="186" t="s">
        <v>1593</v>
      </c>
      <c r="GG21" s="187" t="s">
        <v>1689</v>
      </c>
      <c r="GH21" s="185" t="s">
        <v>1724</v>
      </c>
      <c r="GI21" s="179">
        <v>0</v>
      </c>
      <c r="GJ21" s="179" t="s">
        <v>1592</v>
      </c>
      <c r="GK21" s="179" t="s">
        <v>22</v>
      </c>
      <c r="GL21" s="179">
        <v>2</v>
      </c>
      <c r="GM21" s="179" t="s">
        <v>1594</v>
      </c>
      <c r="GN21" s="179" t="s">
        <v>1593</v>
      </c>
      <c r="GO21" s="176" t="s">
        <v>1689</v>
      </c>
      <c r="GP21" s="186" t="s">
        <v>1719</v>
      </c>
      <c r="GQ21" s="186">
        <v>0</v>
      </c>
      <c r="GR21" s="186" t="s">
        <v>1592</v>
      </c>
      <c r="GS21" s="186" t="s">
        <v>22</v>
      </c>
      <c r="GT21" s="186">
        <v>2</v>
      </c>
      <c r="GU21" s="186" t="s">
        <v>1594</v>
      </c>
      <c r="GV21" s="186" t="s">
        <v>1593</v>
      </c>
      <c r="GW21" s="187" t="s">
        <v>1689</v>
      </c>
      <c r="GX21" s="185" t="s">
        <v>1725</v>
      </c>
      <c r="GY21" s="179">
        <v>0</v>
      </c>
      <c r="GZ21" s="179" t="s">
        <v>1592</v>
      </c>
      <c r="HA21" s="179" t="s">
        <v>22</v>
      </c>
      <c r="HB21" s="179">
        <v>2</v>
      </c>
      <c r="HC21" s="179" t="s">
        <v>1594</v>
      </c>
      <c r="HD21" s="179" t="s">
        <v>1593</v>
      </c>
      <c r="HE21" s="176" t="s">
        <v>1689</v>
      </c>
      <c r="HF21" s="186" t="s">
        <v>1717</v>
      </c>
      <c r="HG21" s="186">
        <v>0</v>
      </c>
      <c r="HH21" s="186" t="s">
        <v>1592</v>
      </c>
      <c r="HI21" s="186" t="s">
        <v>22</v>
      </c>
      <c r="HJ21" s="186">
        <v>2</v>
      </c>
      <c r="HK21" s="186" t="s">
        <v>1594</v>
      </c>
      <c r="HL21" s="186" t="s">
        <v>1593</v>
      </c>
      <c r="HM21" s="187" t="s">
        <v>1689</v>
      </c>
      <c r="HN21" s="185" t="s">
        <v>1723</v>
      </c>
      <c r="HO21" s="179">
        <v>0</v>
      </c>
      <c r="HP21" s="179" t="s">
        <v>1592</v>
      </c>
      <c r="HQ21" s="179" t="s">
        <v>22</v>
      </c>
      <c r="HR21" s="179">
        <v>2</v>
      </c>
      <c r="HS21" s="179" t="s">
        <v>1594</v>
      </c>
      <c r="HT21" s="179" t="s">
        <v>1593</v>
      </c>
      <c r="HU21" s="176" t="s">
        <v>1689</v>
      </c>
      <c r="HV21" s="186" t="s">
        <v>1720</v>
      </c>
      <c r="HW21" s="186">
        <v>0</v>
      </c>
      <c r="HX21" s="186" t="s">
        <v>1592</v>
      </c>
      <c r="HY21" s="186" t="s">
        <v>22</v>
      </c>
      <c r="HZ21" s="186">
        <v>2</v>
      </c>
      <c r="IA21" s="186" t="s">
        <v>1594</v>
      </c>
      <c r="IB21" s="186" t="s">
        <v>1593</v>
      </c>
      <c r="IC21" s="187" t="s">
        <v>1689</v>
      </c>
      <c r="ID21" s="185" t="s">
        <v>1722</v>
      </c>
      <c r="IE21" s="179">
        <v>0</v>
      </c>
      <c r="IF21" s="179" t="s">
        <v>1592</v>
      </c>
      <c r="IG21" s="179" t="s">
        <v>22</v>
      </c>
      <c r="IH21" s="179">
        <v>2</v>
      </c>
      <c r="II21" s="179" t="s">
        <v>1594</v>
      </c>
      <c r="IJ21" s="179" t="s">
        <v>1593</v>
      </c>
      <c r="IK21" s="176" t="s">
        <v>1689</v>
      </c>
      <c r="IL21" s="186" t="s">
        <v>1721</v>
      </c>
      <c r="IM21" s="186">
        <v>1</v>
      </c>
      <c r="IN21" s="186" t="s">
        <v>1592</v>
      </c>
      <c r="IO21" s="186" t="s">
        <v>22</v>
      </c>
      <c r="IP21" s="186">
        <v>2</v>
      </c>
      <c r="IQ21" s="186" t="s">
        <v>1594</v>
      </c>
      <c r="IR21" s="186" t="s">
        <v>1593</v>
      </c>
      <c r="IS21" s="187" t="s">
        <v>1689</v>
      </c>
    </row>
    <row r="22" spans="1:253" s="280" customFormat="1" ht="12.75" customHeight="1" x14ac:dyDescent="0.25">
      <c r="A22" s="280" t="s">
        <v>487</v>
      </c>
      <c r="B22" s="280" t="s">
        <v>8046</v>
      </c>
      <c r="C22" s="280" t="s">
        <v>488</v>
      </c>
      <c r="D22" s="280" t="s">
        <v>478</v>
      </c>
      <c r="E22" s="280" t="s">
        <v>7444</v>
      </c>
      <c r="F22" s="280" t="s">
        <v>5168</v>
      </c>
      <c r="G22" s="174">
        <v>1011000</v>
      </c>
      <c r="H22" s="175" t="s">
        <v>5150</v>
      </c>
      <c r="I22" s="175" t="s">
        <v>22</v>
      </c>
      <c r="J22" s="175">
        <v>2</v>
      </c>
      <c r="K22" s="175" t="s">
        <v>5152</v>
      </c>
      <c r="L22" s="175" t="s">
        <v>5167</v>
      </c>
      <c r="M22" s="176" t="s">
        <v>5099</v>
      </c>
      <c r="N22" s="185" t="s">
        <v>2989</v>
      </c>
      <c r="O22" s="177">
        <v>23180</v>
      </c>
      <c r="P22" s="177" t="s">
        <v>2836</v>
      </c>
      <c r="Q22" s="177" t="s">
        <v>22</v>
      </c>
      <c r="R22" s="177">
        <v>2</v>
      </c>
      <c r="S22" s="177" t="s">
        <v>2986</v>
      </c>
      <c r="T22" s="177" t="s">
        <v>2985</v>
      </c>
      <c r="U22" s="178" t="s">
        <v>2984</v>
      </c>
      <c r="V22" s="185" t="s">
        <v>5172</v>
      </c>
      <c r="W22" s="175">
        <v>1011000</v>
      </c>
      <c r="X22" s="175" t="s">
        <v>5169</v>
      </c>
      <c r="Y22" s="175" t="s">
        <v>60</v>
      </c>
      <c r="Z22" s="175">
        <v>3</v>
      </c>
      <c r="AA22" s="175" t="s">
        <v>5171</v>
      </c>
      <c r="AB22" s="175" t="s">
        <v>5170</v>
      </c>
      <c r="AC22" s="176" t="s">
        <v>5099</v>
      </c>
      <c r="AD22" s="185" t="s">
        <v>5174</v>
      </c>
      <c r="AE22" s="183">
        <v>583000</v>
      </c>
      <c r="AF22" s="183" t="s">
        <v>5156</v>
      </c>
      <c r="AG22" s="183" t="s">
        <v>22</v>
      </c>
      <c r="AH22" s="183">
        <v>2</v>
      </c>
      <c r="AI22" s="183" t="s">
        <v>5173</v>
      </c>
      <c r="AJ22" s="183" t="s">
        <v>5157</v>
      </c>
      <c r="AK22" s="184" t="s">
        <v>5099</v>
      </c>
      <c r="AL22" s="185" t="s">
        <v>1027</v>
      </c>
      <c r="AM22" s="175" t="s">
        <v>14</v>
      </c>
      <c r="AN22" s="175">
        <v>0</v>
      </c>
      <c r="AO22" s="175" t="s">
        <v>22</v>
      </c>
      <c r="AP22" s="175">
        <v>2</v>
      </c>
      <c r="AQ22" s="175" t="s">
        <v>1026</v>
      </c>
      <c r="AR22" s="175">
        <v>0</v>
      </c>
      <c r="AS22" s="176" t="s">
        <v>1028</v>
      </c>
      <c r="AT22" s="186" t="s">
        <v>492</v>
      </c>
      <c r="AU22" s="183">
        <v>0</v>
      </c>
      <c r="AV22" s="183">
        <v>0</v>
      </c>
      <c r="AW22" s="183" t="s">
        <v>22</v>
      </c>
      <c r="AX22" s="183">
        <v>2</v>
      </c>
      <c r="AY22" s="183">
        <v>0</v>
      </c>
      <c r="AZ22" s="183">
        <v>0</v>
      </c>
      <c r="BA22" s="184" t="s">
        <v>457</v>
      </c>
      <c r="BB22" s="185" t="s">
        <v>1306</v>
      </c>
      <c r="BC22" s="175" t="s">
        <v>14</v>
      </c>
      <c r="BD22" s="175" t="s">
        <v>1303</v>
      </c>
      <c r="BE22" s="175" t="s">
        <v>22</v>
      </c>
      <c r="BF22" s="175">
        <v>2</v>
      </c>
      <c r="BG22" s="175" t="s">
        <v>1305</v>
      </c>
      <c r="BH22" s="175" t="s">
        <v>1304</v>
      </c>
      <c r="BI22" s="176" t="s">
        <v>1302</v>
      </c>
      <c r="BJ22" s="186" t="s">
        <v>5143</v>
      </c>
      <c r="BK22" s="186" t="s">
        <v>14</v>
      </c>
      <c r="BL22" s="186" t="s">
        <v>5141</v>
      </c>
      <c r="BM22" s="186" t="s">
        <v>14</v>
      </c>
      <c r="BN22" s="186" t="s">
        <v>14</v>
      </c>
      <c r="BO22" s="186" t="s">
        <v>5142</v>
      </c>
      <c r="BP22" s="183" t="s">
        <v>5141</v>
      </c>
      <c r="BQ22" s="187" t="s">
        <v>5099</v>
      </c>
      <c r="BR22" s="185" t="s">
        <v>489</v>
      </c>
      <c r="BS22" s="179">
        <v>0</v>
      </c>
      <c r="BT22" s="179">
        <v>0</v>
      </c>
      <c r="BU22" s="179" t="s">
        <v>22</v>
      </c>
      <c r="BV22" s="179">
        <v>2</v>
      </c>
      <c r="BW22" s="179">
        <v>0</v>
      </c>
      <c r="BX22" s="179">
        <v>0</v>
      </c>
      <c r="BY22" s="176" t="s">
        <v>457</v>
      </c>
      <c r="BZ22" s="186" t="s">
        <v>490</v>
      </c>
      <c r="CA22" s="186">
        <v>0</v>
      </c>
      <c r="CB22" s="186">
        <v>0</v>
      </c>
      <c r="CC22" s="186" t="s">
        <v>22</v>
      </c>
      <c r="CD22" s="186">
        <v>2</v>
      </c>
      <c r="CE22" s="186">
        <v>0</v>
      </c>
      <c r="CF22" s="186">
        <v>0</v>
      </c>
      <c r="CG22" s="187" t="s">
        <v>457</v>
      </c>
      <c r="CH22" s="185" t="s">
        <v>8341</v>
      </c>
      <c r="CI22" s="186" t="e">
        <v>#N/A</v>
      </c>
      <c r="CJ22" s="186" t="e">
        <v>#N/A</v>
      </c>
      <c r="CK22" s="186" t="e">
        <v>#N/A</v>
      </c>
      <c r="CL22" s="186" t="e">
        <v>#N/A</v>
      </c>
      <c r="CM22" s="186" t="e">
        <v>#N/A</v>
      </c>
      <c r="CN22" s="186" t="e">
        <v>#N/A</v>
      </c>
      <c r="CO22" s="188" t="e">
        <v>#N/A</v>
      </c>
      <c r="CP22" s="186" t="s">
        <v>491</v>
      </c>
      <c r="CQ22" s="179" t="s">
        <v>14</v>
      </c>
      <c r="CR22" s="179">
        <v>0</v>
      </c>
      <c r="CS22" s="179" t="s">
        <v>22</v>
      </c>
      <c r="CT22" s="179">
        <v>2</v>
      </c>
      <c r="CU22" s="179">
        <v>0</v>
      </c>
      <c r="CV22" s="179">
        <v>0</v>
      </c>
      <c r="CW22" s="176" t="s">
        <v>457</v>
      </c>
      <c r="CX22" s="186" t="s">
        <v>5177</v>
      </c>
      <c r="CY22" s="183">
        <v>194000</v>
      </c>
      <c r="CZ22" s="183" t="s">
        <v>5156</v>
      </c>
      <c r="DA22" s="183" t="s">
        <v>22</v>
      </c>
      <c r="DB22" s="183">
        <v>2</v>
      </c>
      <c r="DC22" s="183" t="s">
        <v>5176</v>
      </c>
      <c r="DD22" s="183" t="s">
        <v>5175</v>
      </c>
      <c r="DE22" s="189" t="s">
        <v>5099</v>
      </c>
      <c r="DF22" s="185" t="s">
        <v>5178</v>
      </c>
      <c r="DG22" s="175">
        <v>428000</v>
      </c>
      <c r="DH22" s="179" t="s">
        <v>5156</v>
      </c>
      <c r="DI22" s="179" t="s">
        <v>22</v>
      </c>
      <c r="DJ22" s="179">
        <v>2</v>
      </c>
      <c r="DK22" s="179" t="s">
        <v>5176</v>
      </c>
      <c r="DL22" s="179" t="s">
        <v>5175</v>
      </c>
      <c r="DM22" s="176" t="s">
        <v>5099</v>
      </c>
      <c r="DN22" s="186" t="s">
        <v>5179</v>
      </c>
      <c r="DO22" s="183">
        <v>389000</v>
      </c>
      <c r="DP22" s="186" t="s">
        <v>5156</v>
      </c>
      <c r="DQ22" s="186" t="s">
        <v>22</v>
      </c>
      <c r="DR22" s="186">
        <v>2</v>
      </c>
      <c r="DS22" s="186" t="s">
        <v>5176</v>
      </c>
      <c r="DT22" s="186" t="s">
        <v>5175</v>
      </c>
      <c r="DU22" s="187" t="s">
        <v>5099</v>
      </c>
      <c r="DV22" s="185" t="s">
        <v>5180</v>
      </c>
      <c r="DW22" s="175">
        <v>167000</v>
      </c>
      <c r="DX22" s="179" t="s">
        <v>5156</v>
      </c>
      <c r="DY22" s="179" t="s">
        <v>22</v>
      </c>
      <c r="DZ22" s="179">
        <v>2</v>
      </c>
      <c r="EA22" s="179" t="s">
        <v>5176</v>
      </c>
      <c r="EB22" s="179" t="s">
        <v>5175</v>
      </c>
      <c r="EC22" s="176" t="s">
        <v>5099</v>
      </c>
      <c r="ED22" s="186" t="s">
        <v>5182</v>
      </c>
      <c r="EE22" s="183">
        <v>27000</v>
      </c>
      <c r="EF22" s="186" t="s">
        <v>5156</v>
      </c>
      <c r="EG22" s="186" t="s">
        <v>22</v>
      </c>
      <c r="EH22" s="186">
        <v>2</v>
      </c>
      <c r="EI22" s="186" t="s">
        <v>5181</v>
      </c>
      <c r="EJ22" s="186" t="s">
        <v>5175</v>
      </c>
      <c r="EK22" s="187" t="s">
        <v>5099</v>
      </c>
      <c r="EL22" s="185" t="s">
        <v>5183</v>
      </c>
      <c r="EM22" s="175">
        <v>0</v>
      </c>
      <c r="EN22" s="179" t="s">
        <v>5156</v>
      </c>
      <c r="EO22" s="179" t="s">
        <v>22</v>
      </c>
      <c r="EP22" s="179">
        <v>2</v>
      </c>
      <c r="EQ22" s="179" t="s">
        <v>5176</v>
      </c>
      <c r="ER22" s="179" t="s">
        <v>5175</v>
      </c>
      <c r="ES22" s="176" t="s">
        <v>5099</v>
      </c>
      <c r="ET22" s="186" t="s">
        <v>5144</v>
      </c>
      <c r="EU22" s="186">
        <v>29</v>
      </c>
      <c r="EV22" s="186" t="s">
        <v>5137</v>
      </c>
      <c r="EW22" s="186" t="s">
        <v>60</v>
      </c>
      <c r="EX22" s="186">
        <v>3</v>
      </c>
      <c r="EY22" s="186" t="s">
        <v>5139</v>
      </c>
      <c r="EZ22" s="186" t="s">
        <v>5138</v>
      </c>
      <c r="FA22" s="187" t="s">
        <v>5099</v>
      </c>
      <c r="FB22" s="185" t="s">
        <v>1301</v>
      </c>
      <c r="FC22" s="179">
        <v>5</v>
      </c>
      <c r="FD22" s="179">
        <v>0</v>
      </c>
      <c r="FE22" s="179" t="s">
        <v>22</v>
      </c>
      <c r="FF22" s="179">
        <v>2</v>
      </c>
      <c r="FG22" s="179" t="s">
        <v>1300</v>
      </c>
      <c r="FH22" s="179">
        <v>0</v>
      </c>
      <c r="FI22" s="176" t="s">
        <v>1302</v>
      </c>
      <c r="FJ22" s="185" t="s">
        <v>493</v>
      </c>
      <c r="FK22" s="186">
        <v>0</v>
      </c>
      <c r="FL22" s="186">
        <v>0</v>
      </c>
      <c r="FM22" s="186" t="s">
        <v>22</v>
      </c>
      <c r="FN22" s="186">
        <v>2</v>
      </c>
      <c r="FO22" s="186">
        <v>0</v>
      </c>
      <c r="FP22" s="183">
        <v>0</v>
      </c>
      <c r="FQ22" s="184" t="s">
        <v>457</v>
      </c>
      <c r="FR22" s="185" t="s">
        <v>494</v>
      </c>
      <c r="FS22" s="179">
        <v>0</v>
      </c>
      <c r="FT22" s="179">
        <v>0</v>
      </c>
      <c r="FU22" s="179" t="s">
        <v>22</v>
      </c>
      <c r="FV22" s="179">
        <v>2</v>
      </c>
      <c r="FW22" s="179">
        <v>0</v>
      </c>
      <c r="FX22" s="179">
        <v>0</v>
      </c>
      <c r="FY22" s="176" t="s">
        <v>457</v>
      </c>
      <c r="FZ22" s="186" t="s">
        <v>1727</v>
      </c>
      <c r="GA22" s="186">
        <v>1</v>
      </c>
      <c r="GB22" s="186" t="s">
        <v>1592</v>
      </c>
      <c r="GC22" s="186" t="s">
        <v>22</v>
      </c>
      <c r="GD22" s="186">
        <v>2</v>
      </c>
      <c r="GE22" s="186" t="s">
        <v>1594</v>
      </c>
      <c r="GF22" s="186" t="s">
        <v>1593</v>
      </c>
      <c r="GG22" s="187" t="s">
        <v>1689</v>
      </c>
      <c r="GH22" s="185" t="s">
        <v>1733</v>
      </c>
      <c r="GI22" s="179">
        <v>0</v>
      </c>
      <c r="GJ22" s="179" t="s">
        <v>1592</v>
      </c>
      <c r="GK22" s="179" t="s">
        <v>22</v>
      </c>
      <c r="GL22" s="179">
        <v>2</v>
      </c>
      <c r="GM22" s="179" t="s">
        <v>1594</v>
      </c>
      <c r="GN22" s="179" t="s">
        <v>1593</v>
      </c>
      <c r="GO22" s="176" t="s">
        <v>1689</v>
      </c>
      <c r="GP22" s="186" t="s">
        <v>1728</v>
      </c>
      <c r="GQ22" s="186">
        <v>0</v>
      </c>
      <c r="GR22" s="186" t="s">
        <v>1592</v>
      </c>
      <c r="GS22" s="186" t="s">
        <v>22</v>
      </c>
      <c r="GT22" s="186">
        <v>2</v>
      </c>
      <c r="GU22" s="186" t="s">
        <v>1594</v>
      </c>
      <c r="GV22" s="186" t="s">
        <v>1593</v>
      </c>
      <c r="GW22" s="187" t="s">
        <v>1689</v>
      </c>
      <c r="GX22" s="185" t="s">
        <v>1734</v>
      </c>
      <c r="GY22" s="179">
        <v>0</v>
      </c>
      <c r="GZ22" s="179" t="s">
        <v>1592</v>
      </c>
      <c r="HA22" s="179" t="s">
        <v>22</v>
      </c>
      <c r="HB22" s="179">
        <v>2</v>
      </c>
      <c r="HC22" s="179" t="s">
        <v>1594</v>
      </c>
      <c r="HD22" s="179" t="s">
        <v>1593</v>
      </c>
      <c r="HE22" s="176" t="s">
        <v>1689</v>
      </c>
      <c r="HF22" s="186" t="s">
        <v>1726</v>
      </c>
      <c r="HG22" s="186">
        <v>0</v>
      </c>
      <c r="HH22" s="186" t="s">
        <v>1592</v>
      </c>
      <c r="HI22" s="186" t="s">
        <v>22</v>
      </c>
      <c r="HJ22" s="186">
        <v>2</v>
      </c>
      <c r="HK22" s="186" t="s">
        <v>1594</v>
      </c>
      <c r="HL22" s="186" t="s">
        <v>1593</v>
      </c>
      <c r="HM22" s="187" t="s">
        <v>1689</v>
      </c>
      <c r="HN22" s="185" t="s">
        <v>1732</v>
      </c>
      <c r="HO22" s="179">
        <v>0</v>
      </c>
      <c r="HP22" s="179" t="s">
        <v>1592</v>
      </c>
      <c r="HQ22" s="179" t="s">
        <v>22</v>
      </c>
      <c r="HR22" s="179">
        <v>2</v>
      </c>
      <c r="HS22" s="179" t="s">
        <v>1594</v>
      </c>
      <c r="HT22" s="179" t="s">
        <v>1593</v>
      </c>
      <c r="HU22" s="176" t="s">
        <v>1689</v>
      </c>
      <c r="HV22" s="186" t="s">
        <v>1729</v>
      </c>
      <c r="HW22" s="186">
        <v>0</v>
      </c>
      <c r="HX22" s="186" t="s">
        <v>1592</v>
      </c>
      <c r="HY22" s="186" t="s">
        <v>22</v>
      </c>
      <c r="HZ22" s="186">
        <v>2</v>
      </c>
      <c r="IA22" s="186" t="s">
        <v>1594</v>
      </c>
      <c r="IB22" s="186" t="s">
        <v>1593</v>
      </c>
      <c r="IC22" s="187" t="s">
        <v>1689</v>
      </c>
      <c r="ID22" s="185" t="s">
        <v>1731</v>
      </c>
      <c r="IE22" s="179">
        <v>0</v>
      </c>
      <c r="IF22" s="179" t="s">
        <v>1592</v>
      </c>
      <c r="IG22" s="179" t="s">
        <v>22</v>
      </c>
      <c r="IH22" s="179">
        <v>2</v>
      </c>
      <c r="II22" s="179" t="s">
        <v>1594</v>
      </c>
      <c r="IJ22" s="179" t="s">
        <v>1593</v>
      </c>
      <c r="IK22" s="176" t="s">
        <v>1689</v>
      </c>
      <c r="IL22" s="186" t="s">
        <v>1730</v>
      </c>
      <c r="IM22" s="186">
        <v>1</v>
      </c>
      <c r="IN22" s="186" t="s">
        <v>1592</v>
      </c>
      <c r="IO22" s="186" t="s">
        <v>22</v>
      </c>
      <c r="IP22" s="186">
        <v>2</v>
      </c>
      <c r="IQ22" s="186" t="s">
        <v>1594</v>
      </c>
      <c r="IR22" s="186" t="s">
        <v>1593</v>
      </c>
      <c r="IS22" s="187" t="s">
        <v>1689</v>
      </c>
    </row>
    <row r="23" spans="1:253" s="280" customFormat="1" ht="12.75" customHeight="1" x14ac:dyDescent="0.25">
      <c r="A23" s="280" t="s">
        <v>605</v>
      </c>
      <c r="B23" s="280" t="s">
        <v>8018</v>
      </c>
      <c r="C23" s="280" t="s">
        <v>606</v>
      </c>
      <c r="D23" s="280" t="s">
        <v>607</v>
      </c>
      <c r="E23" s="280" t="s">
        <v>7369</v>
      </c>
      <c r="F23" s="280" t="s">
        <v>2188</v>
      </c>
      <c r="G23" s="174">
        <v>43100000</v>
      </c>
      <c r="H23" s="175" t="s">
        <v>2184</v>
      </c>
      <c r="I23" s="175" t="s">
        <v>22</v>
      </c>
      <c r="J23" s="175">
        <v>2</v>
      </c>
      <c r="K23" s="175" t="s">
        <v>2187</v>
      </c>
      <c r="L23" s="175" t="s">
        <v>2185</v>
      </c>
      <c r="M23" s="176" t="s">
        <v>2173</v>
      </c>
      <c r="N23" s="185" t="s">
        <v>1821</v>
      </c>
      <c r="O23" s="177">
        <v>2381000</v>
      </c>
      <c r="P23" s="177" t="s">
        <v>280</v>
      </c>
      <c r="Q23" s="177" t="s">
        <v>22</v>
      </c>
      <c r="R23" s="177">
        <v>2</v>
      </c>
      <c r="S23" s="177" t="s">
        <v>1820</v>
      </c>
      <c r="T23" s="177" t="s">
        <v>1819</v>
      </c>
      <c r="U23" s="178" t="s">
        <v>1800</v>
      </c>
      <c r="V23" s="185" t="s">
        <v>2186</v>
      </c>
      <c r="W23" s="175">
        <v>43100000</v>
      </c>
      <c r="X23" s="175" t="s">
        <v>2184</v>
      </c>
      <c r="Y23" s="175" t="s">
        <v>22</v>
      </c>
      <c r="Z23" s="175">
        <v>2</v>
      </c>
      <c r="AA23" s="175" t="s">
        <v>1820</v>
      </c>
      <c r="AB23" s="175" t="s">
        <v>2185</v>
      </c>
      <c r="AC23" s="176" t="s">
        <v>2173</v>
      </c>
      <c r="AD23" s="185" t="s">
        <v>2579</v>
      </c>
      <c r="AE23" s="183" t="s">
        <v>14</v>
      </c>
      <c r="AF23" s="183" t="s">
        <v>2576</v>
      </c>
      <c r="AG23" s="183" t="s">
        <v>14</v>
      </c>
      <c r="AH23" s="183" t="s">
        <v>14</v>
      </c>
      <c r="AI23" s="183" t="s">
        <v>2578</v>
      </c>
      <c r="AJ23" s="183" t="s">
        <v>2577</v>
      </c>
      <c r="AK23" s="184" t="s">
        <v>2575</v>
      </c>
      <c r="AL23" s="185" t="s">
        <v>2580</v>
      </c>
      <c r="AM23" s="175" t="s">
        <v>14</v>
      </c>
      <c r="AN23" s="175" t="s">
        <v>2576</v>
      </c>
      <c r="AO23" s="175" t="s">
        <v>14</v>
      </c>
      <c r="AP23" s="175" t="s">
        <v>14</v>
      </c>
      <c r="AQ23" s="175" t="s">
        <v>2578</v>
      </c>
      <c r="AR23" s="175" t="s">
        <v>2577</v>
      </c>
      <c r="AS23" s="176" t="s">
        <v>2575</v>
      </c>
      <c r="AT23" s="186" t="s">
        <v>1818</v>
      </c>
      <c r="AU23" s="183" t="s">
        <v>14</v>
      </c>
      <c r="AV23" s="183" t="s">
        <v>14</v>
      </c>
      <c r="AW23" s="183" t="s">
        <v>14</v>
      </c>
      <c r="AX23" s="183" t="s">
        <v>14</v>
      </c>
      <c r="AY23" s="183" t="s">
        <v>14</v>
      </c>
      <c r="AZ23" s="183" t="s">
        <v>14</v>
      </c>
      <c r="BA23" s="184" t="s">
        <v>1800</v>
      </c>
      <c r="BB23" s="185" t="s">
        <v>1817</v>
      </c>
      <c r="BC23" s="175" t="s">
        <v>14</v>
      </c>
      <c r="BD23" s="175" t="s">
        <v>14</v>
      </c>
      <c r="BE23" s="175" t="s">
        <v>14</v>
      </c>
      <c r="BF23" s="175" t="s">
        <v>14</v>
      </c>
      <c r="BG23" s="175" t="s">
        <v>14</v>
      </c>
      <c r="BH23" s="175" t="s">
        <v>14</v>
      </c>
      <c r="BI23" s="176" t="s">
        <v>1800</v>
      </c>
      <c r="BJ23" s="186" t="s">
        <v>6733</v>
      </c>
      <c r="BK23" s="186">
        <v>822</v>
      </c>
      <c r="BL23" s="186" t="s">
        <v>6730</v>
      </c>
      <c r="BM23" s="186" t="s">
        <v>60</v>
      </c>
      <c r="BN23" s="186">
        <v>3</v>
      </c>
      <c r="BO23" s="186" t="s">
        <v>6732</v>
      </c>
      <c r="BP23" s="183" t="s">
        <v>6731</v>
      </c>
      <c r="BQ23" s="187" t="s">
        <v>6709</v>
      </c>
      <c r="BR23" s="185" t="s">
        <v>609</v>
      </c>
      <c r="BS23" s="179">
        <v>0</v>
      </c>
      <c r="BT23" s="179">
        <v>0</v>
      </c>
      <c r="BU23" s="179" t="s">
        <v>22</v>
      </c>
      <c r="BV23" s="179">
        <v>2</v>
      </c>
      <c r="BW23" s="179" t="s">
        <v>608</v>
      </c>
      <c r="BX23" s="179">
        <v>0</v>
      </c>
      <c r="BY23" s="176" t="s">
        <v>588</v>
      </c>
      <c r="BZ23" s="186" t="s">
        <v>610</v>
      </c>
      <c r="CA23" s="186">
        <v>0</v>
      </c>
      <c r="CB23" s="186">
        <v>0</v>
      </c>
      <c r="CC23" s="186" t="s">
        <v>22</v>
      </c>
      <c r="CD23" s="186">
        <v>2</v>
      </c>
      <c r="CE23" s="186" t="s">
        <v>608</v>
      </c>
      <c r="CF23" s="186">
        <v>0</v>
      </c>
      <c r="CG23" s="187" t="s">
        <v>588</v>
      </c>
      <c r="CH23" s="185" t="s">
        <v>8342</v>
      </c>
      <c r="CI23" s="186" t="e">
        <v>#N/A</v>
      </c>
      <c r="CJ23" s="186" t="e">
        <v>#N/A</v>
      </c>
      <c r="CK23" s="186" t="e">
        <v>#N/A</v>
      </c>
      <c r="CL23" s="186" t="e">
        <v>#N/A</v>
      </c>
      <c r="CM23" s="186" t="e">
        <v>#N/A</v>
      </c>
      <c r="CN23" s="186" t="e">
        <v>#N/A</v>
      </c>
      <c r="CO23" s="188" t="e">
        <v>#N/A</v>
      </c>
      <c r="CP23" s="186" t="s">
        <v>611</v>
      </c>
      <c r="CQ23" s="179" t="s">
        <v>14</v>
      </c>
      <c r="CR23" s="179">
        <v>0</v>
      </c>
      <c r="CS23" s="179" t="s">
        <v>22</v>
      </c>
      <c r="CT23" s="179">
        <v>2</v>
      </c>
      <c r="CU23" s="179" t="s">
        <v>15</v>
      </c>
      <c r="CV23" s="179">
        <v>0</v>
      </c>
      <c r="CW23" s="176" t="s">
        <v>588</v>
      </c>
      <c r="CX23" s="186" t="s">
        <v>1824</v>
      </c>
      <c r="CY23" s="183" t="s">
        <v>14</v>
      </c>
      <c r="CZ23" s="183" t="s">
        <v>14</v>
      </c>
      <c r="DA23" s="183" t="s">
        <v>14</v>
      </c>
      <c r="DB23" s="183" t="s">
        <v>14</v>
      </c>
      <c r="DC23" s="183" t="s">
        <v>1815</v>
      </c>
      <c r="DD23" s="183" t="s">
        <v>14</v>
      </c>
      <c r="DE23" s="189" t="s">
        <v>1800</v>
      </c>
      <c r="DF23" s="185" t="s">
        <v>1822</v>
      </c>
      <c r="DG23" s="175" t="s">
        <v>14</v>
      </c>
      <c r="DH23" s="179" t="s">
        <v>14</v>
      </c>
      <c r="DI23" s="179" t="s">
        <v>14</v>
      </c>
      <c r="DJ23" s="179" t="s">
        <v>14</v>
      </c>
      <c r="DK23" s="179" t="s">
        <v>1815</v>
      </c>
      <c r="DL23" s="179" t="s">
        <v>14</v>
      </c>
      <c r="DM23" s="176" t="s">
        <v>1800</v>
      </c>
      <c r="DN23" s="186" t="s">
        <v>1826</v>
      </c>
      <c r="DO23" s="183" t="s">
        <v>14</v>
      </c>
      <c r="DP23" s="186" t="s">
        <v>14</v>
      </c>
      <c r="DQ23" s="186" t="s">
        <v>14</v>
      </c>
      <c r="DR23" s="186" t="s">
        <v>14</v>
      </c>
      <c r="DS23" s="186" t="s">
        <v>1815</v>
      </c>
      <c r="DT23" s="186" t="s">
        <v>14</v>
      </c>
      <c r="DU23" s="187" t="s">
        <v>1800</v>
      </c>
      <c r="DV23" s="185" t="s">
        <v>1823</v>
      </c>
      <c r="DW23" s="175" t="s">
        <v>14</v>
      </c>
      <c r="DX23" s="179" t="s">
        <v>14</v>
      </c>
      <c r="DY23" s="179" t="s">
        <v>14</v>
      </c>
      <c r="DZ23" s="179" t="s">
        <v>14</v>
      </c>
      <c r="EA23" s="179" t="s">
        <v>1815</v>
      </c>
      <c r="EB23" s="179" t="s">
        <v>14</v>
      </c>
      <c r="EC23" s="176" t="s">
        <v>1800</v>
      </c>
      <c r="ED23" s="186" t="s">
        <v>1825</v>
      </c>
      <c r="EE23" s="183" t="s">
        <v>14</v>
      </c>
      <c r="EF23" s="186" t="s">
        <v>14</v>
      </c>
      <c r="EG23" s="186" t="s">
        <v>14</v>
      </c>
      <c r="EH23" s="186" t="s">
        <v>14</v>
      </c>
      <c r="EI23" s="186" t="s">
        <v>1815</v>
      </c>
      <c r="EJ23" s="186" t="s">
        <v>14</v>
      </c>
      <c r="EK23" s="187" t="s">
        <v>1800</v>
      </c>
      <c r="EL23" s="185" t="s">
        <v>1816</v>
      </c>
      <c r="EM23" s="175" t="s">
        <v>14</v>
      </c>
      <c r="EN23" s="179" t="s">
        <v>14</v>
      </c>
      <c r="EO23" s="179" t="s">
        <v>14</v>
      </c>
      <c r="EP23" s="179" t="s">
        <v>14</v>
      </c>
      <c r="EQ23" s="179" t="s">
        <v>1815</v>
      </c>
      <c r="ER23" s="179" t="s">
        <v>14</v>
      </c>
      <c r="ES23" s="176" t="s">
        <v>1800</v>
      </c>
      <c r="ET23" s="186" t="s">
        <v>6735</v>
      </c>
      <c r="EU23" s="186">
        <v>842</v>
      </c>
      <c r="EV23" s="186" t="s">
        <v>6730</v>
      </c>
      <c r="EW23" s="186" t="s">
        <v>60</v>
      </c>
      <c r="EX23" s="186">
        <v>3</v>
      </c>
      <c r="EY23" s="186" t="s">
        <v>6734</v>
      </c>
      <c r="EZ23" s="186" t="s">
        <v>6731</v>
      </c>
      <c r="FA23" s="187" t="s">
        <v>6709</v>
      </c>
      <c r="FB23" s="185" t="s">
        <v>2574</v>
      </c>
      <c r="FC23" s="179">
        <v>2</v>
      </c>
      <c r="FD23" s="179">
        <v>0</v>
      </c>
      <c r="FE23" s="179" t="s">
        <v>22</v>
      </c>
      <c r="FF23" s="179">
        <v>2</v>
      </c>
      <c r="FG23" s="179" t="s">
        <v>2573</v>
      </c>
      <c r="FH23" s="179">
        <v>0</v>
      </c>
      <c r="FI23" s="176" t="s">
        <v>2575</v>
      </c>
      <c r="FJ23" s="185" t="s">
        <v>613</v>
      </c>
      <c r="FK23" s="186" t="s">
        <v>14</v>
      </c>
      <c r="FL23" s="186">
        <v>0</v>
      </c>
      <c r="FM23" s="186" t="s">
        <v>22</v>
      </c>
      <c r="FN23" s="186">
        <v>2</v>
      </c>
      <c r="FO23" s="186" t="s">
        <v>612</v>
      </c>
      <c r="FP23" s="183">
        <v>0</v>
      </c>
      <c r="FQ23" s="184" t="s">
        <v>588</v>
      </c>
      <c r="FR23" s="185" t="s">
        <v>614</v>
      </c>
      <c r="FS23" s="179" t="s">
        <v>14</v>
      </c>
      <c r="FT23" s="179">
        <v>0</v>
      </c>
      <c r="FU23" s="179" t="s">
        <v>22</v>
      </c>
      <c r="FV23" s="179">
        <v>2</v>
      </c>
      <c r="FW23" s="179" t="s">
        <v>612</v>
      </c>
      <c r="FX23" s="179">
        <v>0</v>
      </c>
      <c r="FY23" s="176" t="s">
        <v>588</v>
      </c>
      <c r="FZ23" s="186" t="s">
        <v>3551</v>
      </c>
      <c r="GA23" s="186">
        <v>1</v>
      </c>
      <c r="GB23" s="186" t="s">
        <v>3225</v>
      </c>
      <c r="GC23" s="186" t="s">
        <v>22</v>
      </c>
      <c r="GD23" s="186">
        <v>2</v>
      </c>
      <c r="GE23" s="186" t="s">
        <v>3139</v>
      </c>
      <c r="GF23" s="186" t="s">
        <v>3138</v>
      </c>
      <c r="GG23" s="187" t="s">
        <v>3532</v>
      </c>
      <c r="GH23" s="185" t="s">
        <v>3557</v>
      </c>
      <c r="GI23" s="179">
        <v>0</v>
      </c>
      <c r="GJ23" s="179" t="s">
        <v>3225</v>
      </c>
      <c r="GK23" s="179" t="s">
        <v>22</v>
      </c>
      <c r="GL23" s="179">
        <v>2</v>
      </c>
      <c r="GM23" s="179" t="s">
        <v>3139</v>
      </c>
      <c r="GN23" s="179" t="s">
        <v>3138</v>
      </c>
      <c r="GO23" s="176" t="s">
        <v>3532</v>
      </c>
      <c r="GP23" s="186" t="s">
        <v>3552</v>
      </c>
      <c r="GQ23" s="186">
        <v>1</v>
      </c>
      <c r="GR23" s="186" t="s">
        <v>3225</v>
      </c>
      <c r="GS23" s="186" t="s">
        <v>22</v>
      </c>
      <c r="GT23" s="186">
        <v>2</v>
      </c>
      <c r="GU23" s="186" t="s">
        <v>3139</v>
      </c>
      <c r="GV23" s="186" t="s">
        <v>3138</v>
      </c>
      <c r="GW23" s="187" t="s">
        <v>3532</v>
      </c>
      <c r="GX23" s="185" t="s">
        <v>3558</v>
      </c>
      <c r="GY23" s="179">
        <v>0</v>
      </c>
      <c r="GZ23" s="179" t="s">
        <v>3225</v>
      </c>
      <c r="HA23" s="179" t="s">
        <v>22</v>
      </c>
      <c r="HB23" s="179">
        <v>2</v>
      </c>
      <c r="HC23" s="179" t="s">
        <v>3139</v>
      </c>
      <c r="HD23" s="179" t="s">
        <v>3138</v>
      </c>
      <c r="HE23" s="176" t="s">
        <v>3532</v>
      </c>
      <c r="HF23" s="186" t="s">
        <v>3550</v>
      </c>
      <c r="HG23" s="186">
        <v>0</v>
      </c>
      <c r="HH23" s="186" t="s">
        <v>3225</v>
      </c>
      <c r="HI23" s="186" t="s">
        <v>22</v>
      </c>
      <c r="HJ23" s="186">
        <v>2</v>
      </c>
      <c r="HK23" s="186" t="s">
        <v>3139</v>
      </c>
      <c r="HL23" s="186" t="s">
        <v>3138</v>
      </c>
      <c r="HM23" s="187" t="s">
        <v>3532</v>
      </c>
      <c r="HN23" s="185" t="s">
        <v>3556</v>
      </c>
      <c r="HO23" s="179">
        <v>2</v>
      </c>
      <c r="HP23" s="179" t="s">
        <v>3225</v>
      </c>
      <c r="HQ23" s="179" t="s">
        <v>22</v>
      </c>
      <c r="HR23" s="179">
        <v>2</v>
      </c>
      <c r="HS23" s="179" t="s">
        <v>3139</v>
      </c>
      <c r="HT23" s="179" t="s">
        <v>3138</v>
      </c>
      <c r="HU23" s="176" t="s">
        <v>3532</v>
      </c>
      <c r="HV23" s="186" t="s">
        <v>3553</v>
      </c>
      <c r="HW23" s="186">
        <v>0</v>
      </c>
      <c r="HX23" s="186" t="s">
        <v>3225</v>
      </c>
      <c r="HY23" s="186" t="s">
        <v>22</v>
      </c>
      <c r="HZ23" s="186">
        <v>2</v>
      </c>
      <c r="IA23" s="186" t="s">
        <v>3139</v>
      </c>
      <c r="IB23" s="186" t="s">
        <v>3138</v>
      </c>
      <c r="IC23" s="187" t="s">
        <v>3532</v>
      </c>
      <c r="ID23" s="185" t="s">
        <v>3555</v>
      </c>
      <c r="IE23" s="179">
        <v>1</v>
      </c>
      <c r="IF23" s="179" t="s">
        <v>3225</v>
      </c>
      <c r="IG23" s="179" t="s">
        <v>22</v>
      </c>
      <c r="IH23" s="179">
        <v>2</v>
      </c>
      <c r="II23" s="179" t="s">
        <v>3139</v>
      </c>
      <c r="IJ23" s="179" t="s">
        <v>3138</v>
      </c>
      <c r="IK23" s="176" t="s">
        <v>3532</v>
      </c>
      <c r="IL23" s="186" t="s">
        <v>3554</v>
      </c>
      <c r="IM23" s="186">
        <v>0</v>
      </c>
      <c r="IN23" s="186" t="s">
        <v>3225</v>
      </c>
      <c r="IO23" s="186" t="s">
        <v>22</v>
      </c>
      <c r="IP23" s="186">
        <v>2</v>
      </c>
      <c r="IQ23" s="186" t="s">
        <v>3139</v>
      </c>
      <c r="IR23" s="186" t="s">
        <v>3138</v>
      </c>
      <c r="IS23" s="187" t="s">
        <v>3532</v>
      </c>
    </row>
    <row r="24" spans="1:253" s="280" customFormat="1" ht="12.75" customHeight="1" x14ac:dyDescent="0.25">
      <c r="A24" s="280" t="s">
        <v>615</v>
      </c>
      <c r="B24" s="280" t="s">
        <v>8018</v>
      </c>
      <c r="C24" s="280" t="s">
        <v>616</v>
      </c>
      <c r="D24" s="280" t="s">
        <v>607</v>
      </c>
      <c r="E24" s="280" t="s">
        <v>7369</v>
      </c>
      <c r="F24" s="280" t="s">
        <v>2194</v>
      </c>
      <c r="G24" s="174">
        <v>43100000</v>
      </c>
      <c r="H24" s="175" t="s">
        <v>2184</v>
      </c>
      <c r="I24" s="175" t="s">
        <v>22</v>
      </c>
      <c r="J24" s="175">
        <v>2</v>
      </c>
      <c r="K24" s="175" t="s">
        <v>2187</v>
      </c>
      <c r="L24" s="175" t="s">
        <v>2185</v>
      </c>
      <c r="M24" s="176" t="s">
        <v>2173</v>
      </c>
      <c r="N24" s="185" t="s">
        <v>2193</v>
      </c>
      <c r="O24" s="177">
        <v>159000</v>
      </c>
      <c r="P24" s="177" t="s">
        <v>2190</v>
      </c>
      <c r="Q24" s="177" t="s">
        <v>22</v>
      </c>
      <c r="R24" s="177">
        <v>2</v>
      </c>
      <c r="S24" s="177" t="s">
        <v>2192</v>
      </c>
      <c r="T24" s="177" t="s">
        <v>2191</v>
      </c>
      <c r="U24" s="178" t="s">
        <v>2173</v>
      </c>
      <c r="V24" s="185" t="s">
        <v>623</v>
      </c>
      <c r="W24" s="175">
        <v>223000</v>
      </c>
      <c r="X24" s="175" t="s">
        <v>620</v>
      </c>
      <c r="Y24" s="175" t="s">
        <v>22</v>
      </c>
      <c r="Z24" s="175">
        <v>2</v>
      </c>
      <c r="AA24" s="175" t="s">
        <v>622</v>
      </c>
      <c r="AB24" s="175" t="s">
        <v>621</v>
      </c>
      <c r="AC24" s="176" t="s">
        <v>588</v>
      </c>
      <c r="AD24" s="185" t="s">
        <v>1839</v>
      </c>
      <c r="AE24" s="183">
        <v>174000</v>
      </c>
      <c r="AF24" s="183" t="s">
        <v>1837</v>
      </c>
      <c r="AG24" s="183" t="s">
        <v>60</v>
      </c>
      <c r="AH24" s="183">
        <v>3</v>
      </c>
      <c r="AI24" s="183" t="s">
        <v>1838</v>
      </c>
      <c r="AJ24" s="183" t="s">
        <v>1831</v>
      </c>
      <c r="AK24" s="184" t="s">
        <v>1800</v>
      </c>
      <c r="AL24" s="185" t="s">
        <v>1840</v>
      </c>
      <c r="AM24" s="175">
        <v>174000</v>
      </c>
      <c r="AN24" s="175" t="s">
        <v>1837</v>
      </c>
      <c r="AO24" s="175" t="s">
        <v>60</v>
      </c>
      <c r="AP24" s="175">
        <v>3</v>
      </c>
      <c r="AQ24" s="175" t="s">
        <v>1838</v>
      </c>
      <c r="AR24" s="175" t="s">
        <v>1831</v>
      </c>
      <c r="AS24" s="176" t="s">
        <v>1800</v>
      </c>
      <c r="AT24" s="186" t="s">
        <v>2189</v>
      </c>
      <c r="AU24" s="183" t="s">
        <v>14</v>
      </c>
      <c r="AV24" s="183" t="s">
        <v>14</v>
      </c>
      <c r="AW24" s="183" t="s">
        <v>14</v>
      </c>
      <c r="AX24" s="183" t="s">
        <v>14</v>
      </c>
      <c r="AY24" s="183" t="s">
        <v>15</v>
      </c>
      <c r="AZ24" s="183" t="s">
        <v>14</v>
      </c>
      <c r="BA24" s="184" t="s">
        <v>2173</v>
      </c>
      <c r="BB24" s="185" t="s">
        <v>1834</v>
      </c>
      <c r="BC24" s="175" t="s">
        <v>14</v>
      </c>
      <c r="BD24" s="175" t="s">
        <v>14</v>
      </c>
      <c r="BE24" s="175" t="s">
        <v>14</v>
      </c>
      <c r="BF24" s="175" t="s">
        <v>14</v>
      </c>
      <c r="BG24" s="175" t="s">
        <v>15</v>
      </c>
      <c r="BH24" s="175" t="s">
        <v>14</v>
      </c>
      <c r="BI24" s="176" t="s">
        <v>1800</v>
      </c>
      <c r="BJ24" s="186" t="s">
        <v>6738</v>
      </c>
      <c r="BK24" s="186">
        <v>0</v>
      </c>
      <c r="BL24" s="186" t="s">
        <v>6736</v>
      </c>
      <c r="BM24" s="186" t="s">
        <v>22</v>
      </c>
      <c r="BN24" s="186">
        <v>2</v>
      </c>
      <c r="BO24" s="186" t="s">
        <v>6737</v>
      </c>
      <c r="BP24" s="183" t="s">
        <v>767</v>
      </c>
      <c r="BQ24" s="187" t="s">
        <v>6709</v>
      </c>
      <c r="BR24" s="185" t="s">
        <v>1827</v>
      </c>
      <c r="BS24" s="179" t="s">
        <v>14</v>
      </c>
      <c r="BT24" s="179" t="s">
        <v>14</v>
      </c>
      <c r="BU24" s="179" t="s">
        <v>14</v>
      </c>
      <c r="BV24" s="179" t="s">
        <v>14</v>
      </c>
      <c r="BW24" s="179" t="s">
        <v>14</v>
      </c>
      <c r="BX24" s="179" t="s">
        <v>14</v>
      </c>
      <c r="BY24" s="176" t="s">
        <v>1800</v>
      </c>
      <c r="BZ24" s="186" t="s">
        <v>1828</v>
      </c>
      <c r="CA24" s="186" t="s">
        <v>14</v>
      </c>
      <c r="CB24" s="186" t="s">
        <v>14</v>
      </c>
      <c r="CC24" s="186" t="s">
        <v>14</v>
      </c>
      <c r="CD24" s="186" t="s">
        <v>14</v>
      </c>
      <c r="CE24" s="186" t="s">
        <v>14</v>
      </c>
      <c r="CF24" s="186" t="s">
        <v>14</v>
      </c>
      <c r="CG24" s="187" t="s">
        <v>1800</v>
      </c>
      <c r="CH24" s="185" t="s">
        <v>8343</v>
      </c>
      <c r="CI24" s="186" t="e">
        <v>#N/A</v>
      </c>
      <c r="CJ24" s="186" t="e">
        <v>#N/A</v>
      </c>
      <c r="CK24" s="186" t="e">
        <v>#N/A</v>
      </c>
      <c r="CL24" s="186" t="e">
        <v>#N/A</v>
      </c>
      <c r="CM24" s="186" t="e">
        <v>#N/A</v>
      </c>
      <c r="CN24" s="186" t="e">
        <v>#N/A</v>
      </c>
      <c r="CO24" s="188" t="e">
        <v>#N/A</v>
      </c>
      <c r="CP24" s="186" t="s">
        <v>1829</v>
      </c>
      <c r="CQ24" s="179" t="s">
        <v>14</v>
      </c>
      <c r="CR24" s="179" t="s">
        <v>14</v>
      </c>
      <c r="CS24" s="179" t="s">
        <v>14</v>
      </c>
      <c r="CT24" s="179" t="s">
        <v>14</v>
      </c>
      <c r="CU24" s="179" t="s">
        <v>14</v>
      </c>
      <c r="CV24" s="179" t="s">
        <v>14</v>
      </c>
      <c r="CW24" s="176" t="s">
        <v>1800</v>
      </c>
      <c r="CX24" s="186" t="s">
        <v>1841</v>
      </c>
      <c r="CY24" s="183">
        <v>90000</v>
      </c>
      <c r="CZ24" s="183" t="s">
        <v>1830</v>
      </c>
      <c r="DA24" s="183" t="s">
        <v>60</v>
      </c>
      <c r="DB24" s="183">
        <v>3</v>
      </c>
      <c r="DC24" s="183" t="s">
        <v>1832</v>
      </c>
      <c r="DD24" s="183" t="s">
        <v>1831</v>
      </c>
      <c r="DE24" s="189" t="s">
        <v>1800</v>
      </c>
      <c r="DF24" s="185" t="s">
        <v>1835</v>
      </c>
      <c r="DG24" s="175">
        <v>49000</v>
      </c>
      <c r="DH24" s="179" t="s">
        <v>1830</v>
      </c>
      <c r="DI24" s="179" t="s">
        <v>60</v>
      </c>
      <c r="DJ24" s="179">
        <v>3</v>
      </c>
      <c r="DK24" s="179" t="s">
        <v>1832</v>
      </c>
      <c r="DL24" s="179" t="s">
        <v>1831</v>
      </c>
      <c r="DM24" s="176" t="s">
        <v>1800</v>
      </c>
      <c r="DN24" s="186" t="s">
        <v>1843</v>
      </c>
      <c r="DO24" s="183">
        <v>84000</v>
      </c>
      <c r="DP24" s="186" t="s">
        <v>1830</v>
      </c>
      <c r="DQ24" s="186" t="s">
        <v>60</v>
      </c>
      <c r="DR24" s="186">
        <v>3</v>
      </c>
      <c r="DS24" s="186" t="s">
        <v>1832</v>
      </c>
      <c r="DT24" s="186" t="s">
        <v>1831</v>
      </c>
      <c r="DU24" s="187" t="s">
        <v>1800</v>
      </c>
      <c r="DV24" s="185" t="s">
        <v>1836</v>
      </c>
      <c r="DW24" s="175">
        <v>90000</v>
      </c>
      <c r="DX24" s="179" t="s">
        <v>1830</v>
      </c>
      <c r="DY24" s="179" t="s">
        <v>60</v>
      </c>
      <c r="DZ24" s="179">
        <v>3</v>
      </c>
      <c r="EA24" s="179" t="s">
        <v>1832</v>
      </c>
      <c r="EB24" s="179" t="s">
        <v>1831</v>
      </c>
      <c r="EC24" s="176" t="s">
        <v>1800</v>
      </c>
      <c r="ED24" s="186" t="s">
        <v>1842</v>
      </c>
      <c r="EE24" s="183">
        <v>0</v>
      </c>
      <c r="EF24" s="186" t="s">
        <v>1830</v>
      </c>
      <c r="EG24" s="186" t="s">
        <v>60</v>
      </c>
      <c r="EH24" s="186">
        <v>3</v>
      </c>
      <c r="EI24" s="186" t="s">
        <v>1832</v>
      </c>
      <c r="EJ24" s="186" t="s">
        <v>1831</v>
      </c>
      <c r="EK24" s="187" t="s">
        <v>1800</v>
      </c>
      <c r="EL24" s="185" t="s">
        <v>1833</v>
      </c>
      <c r="EM24" s="175">
        <v>0</v>
      </c>
      <c r="EN24" s="179" t="s">
        <v>1830</v>
      </c>
      <c r="EO24" s="179" t="s">
        <v>60</v>
      </c>
      <c r="EP24" s="179">
        <v>3</v>
      </c>
      <c r="EQ24" s="179" t="s">
        <v>1832</v>
      </c>
      <c r="ER24" s="179" t="s">
        <v>1831</v>
      </c>
      <c r="ES24" s="176" t="s">
        <v>1800</v>
      </c>
      <c r="ET24" s="186" t="s">
        <v>6739</v>
      </c>
      <c r="EU24" s="186">
        <v>842</v>
      </c>
      <c r="EV24" s="186" t="s">
        <v>6730</v>
      </c>
      <c r="EW24" s="186" t="s">
        <v>60</v>
      </c>
      <c r="EX24" s="186">
        <v>3</v>
      </c>
      <c r="EY24" s="186" t="s">
        <v>6734</v>
      </c>
      <c r="EZ24" s="186" t="s">
        <v>6731</v>
      </c>
      <c r="FA24" s="187" t="s">
        <v>6709</v>
      </c>
      <c r="FB24" s="185" t="s">
        <v>618</v>
      </c>
      <c r="FC24" s="179">
        <v>1</v>
      </c>
      <c r="FD24" s="179">
        <v>0</v>
      </c>
      <c r="FE24" s="179" t="s">
        <v>22</v>
      </c>
      <c r="FF24" s="179">
        <v>2</v>
      </c>
      <c r="FG24" s="179" t="s">
        <v>617</v>
      </c>
      <c r="FH24" s="179">
        <v>0</v>
      </c>
      <c r="FI24" s="176" t="s">
        <v>588</v>
      </c>
      <c r="FJ24" s="185" t="s">
        <v>625</v>
      </c>
      <c r="FK24" s="186">
        <v>0</v>
      </c>
      <c r="FL24" s="186">
        <v>0</v>
      </c>
      <c r="FM24" s="186" t="s">
        <v>22</v>
      </c>
      <c r="FN24" s="186">
        <v>2</v>
      </c>
      <c r="FO24" s="186" t="s">
        <v>624</v>
      </c>
      <c r="FP24" s="183">
        <v>0</v>
      </c>
      <c r="FQ24" s="184" t="s">
        <v>588</v>
      </c>
      <c r="FR24" s="185" t="s">
        <v>626</v>
      </c>
      <c r="FS24" s="179">
        <v>0</v>
      </c>
      <c r="FT24" s="179">
        <v>0</v>
      </c>
      <c r="FU24" s="179" t="s">
        <v>22</v>
      </c>
      <c r="FV24" s="179">
        <v>2</v>
      </c>
      <c r="FW24" s="179" t="s">
        <v>624</v>
      </c>
      <c r="FX24" s="179">
        <v>0</v>
      </c>
      <c r="FY24" s="176" t="s">
        <v>588</v>
      </c>
      <c r="FZ24" s="186" t="s">
        <v>3560</v>
      </c>
      <c r="GA24" s="186">
        <v>1</v>
      </c>
      <c r="GB24" s="186" t="s">
        <v>3225</v>
      </c>
      <c r="GC24" s="186" t="s">
        <v>22</v>
      </c>
      <c r="GD24" s="186">
        <v>2</v>
      </c>
      <c r="GE24" s="186" t="s">
        <v>3139</v>
      </c>
      <c r="GF24" s="186" t="s">
        <v>3138</v>
      </c>
      <c r="GG24" s="187" t="s">
        <v>3532</v>
      </c>
      <c r="GH24" s="185" t="s">
        <v>3566</v>
      </c>
      <c r="GI24" s="179">
        <v>1</v>
      </c>
      <c r="GJ24" s="179" t="s">
        <v>3225</v>
      </c>
      <c r="GK24" s="179" t="s">
        <v>22</v>
      </c>
      <c r="GL24" s="179">
        <v>2</v>
      </c>
      <c r="GM24" s="179" t="s">
        <v>3139</v>
      </c>
      <c r="GN24" s="179" t="s">
        <v>3138</v>
      </c>
      <c r="GO24" s="176" t="s">
        <v>3532</v>
      </c>
      <c r="GP24" s="186" t="s">
        <v>3561</v>
      </c>
      <c r="GQ24" s="186">
        <v>2</v>
      </c>
      <c r="GR24" s="186" t="s">
        <v>3225</v>
      </c>
      <c r="GS24" s="186" t="s">
        <v>22</v>
      </c>
      <c r="GT24" s="186">
        <v>2</v>
      </c>
      <c r="GU24" s="186" t="s">
        <v>3139</v>
      </c>
      <c r="GV24" s="186" t="s">
        <v>3138</v>
      </c>
      <c r="GW24" s="187" t="s">
        <v>3532</v>
      </c>
      <c r="GX24" s="185" t="s">
        <v>3567</v>
      </c>
      <c r="GY24" s="179">
        <v>0</v>
      </c>
      <c r="GZ24" s="179" t="s">
        <v>3225</v>
      </c>
      <c r="HA24" s="179" t="s">
        <v>22</v>
      </c>
      <c r="HB24" s="179">
        <v>2</v>
      </c>
      <c r="HC24" s="179" t="s">
        <v>3139</v>
      </c>
      <c r="HD24" s="179" t="s">
        <v>3138</v>
      </c>
      <c r="HE24" s="176" t="s">
        <v>3532</v>
      </c>
      <c r="HF24" s="186" t="s">
        <v>3559</v>
      </c>
      <c r="HG24" s="186">
        <v>0</v>
      </c>
      <c r="HH24" s="186" t="s">
        <v>3225</v>
      </c>
      <c r="HI24" s="186" t="s">
        <v>22</v>
      </c>
      <c r="HJ24" s="186">
        <v>2</v>
      </c>
      <c r="HK24" s="186" t="s">
        <v>3139</v>
      </c>
      <c r="HL24" s="186" t="s">
        <v>3138</v>
      </c>
      <c r="HM24" s="187" t="s">
        <v>3532</v>
      </c>
      <c r="HN24" s="185" t="s">
        <v>3565</v>
      </c>
      <c r="HO24" s="179">
        <v>0</v>
      </c>
      <c r="HP24" s="179" t="s">
        <v>3225</v>
      </c>
      <c r="HQ24" s="179" t="s">
        <v>22</v>
      </c>
      <c r="HR24" s="179">
        <v>2</v>
      </c>
      <c r="HS24" s="179" t="s">
        <v>3139</v>
      </c>
      <c r="HT24" s="179" t="s">
        <v>3138</v>
      </c>
      <c r="HU24" s="176" t="s">
        <v>3532</v>
      </c>
      <c r="HV24" s="186" t="s">
        <v>3562</v>
      </c>
      <c r="HW24" s="186">
        <v>0</v>
      </c>
      <c r="HX24" s="186" t="s">
        <v>3225</v>
      </c>
      <c r="HY24" s="186" t="s">
        <v>22</v>
      </c>
      <c r="HZ24" s="186">
        <v>2</v>
      </c>
      <c r="IA24" s="186" t="s">
        <v>3139</v>
      </c>
      <c r="IB24" s="186" t="s">
        <v>3138</v>
      </c>
      <c r="IC24" s="187" t="s">
        <v>3532</v>
      </c>
      <c r="ID24" s="185" t="s">
        <v>3564</v>
      </c>
      <c r="IE24" s="179">
        <v>1</v>
      </c>
      <c r="IF24" s="179" t="s">
        <v>3225</v>
      </c>
      <c r="IG24" s="179" t="s">
        <v>22</v>
      </c>
      <c r="IH24" s="179">
        <v>2</v>
      </c>
      <c r="II24" s="179" t="s">
        <v>3139</v>
      </c>
      <c r="IJ24" s="179" t="s">
        <v>3138</v>
      </c>
      <c r="IK24" s="176" t="s">
        <v>3532</v>
      </c>
      <c r="IL24" s="186" t="s">
        <v>3563</v>
      </c>
      <c r="IM24" s="186">
        <v>2</v>
      </c>
      <c r="IN24" s="186" t="s">
        <v>3225</v>
      </c>
      <c r="IO24" s="186" t="s">
        <v>22</v>
      </c>
      <c r="IP24" s="186">
        <v>2</v>
      </c>
      <c r="IQ24" s="186" t="s">
        <v>3139</v>
      </c>
      <c r="IR24" s="186" t="s">
        <v>3138</v>
      </c>
      <c r="IS24" s="187" t="s">
        <v>3532</v>
      </c>
    </row>
    <row r="25" spans="1:253" s="280" customFormat="1" ht="12.75" customHeight="1" x14ac:dyDescent="0.25">
      <c r="A25" s="280" t="s">
        <v>2611</v>
      </c>
      <c r="B25" s="280" t="s">
        <v>8025</v>
      </c>
      <c r="C25" s="280" t="s">
        <v>2612</v>
      </c>
      <c r="D25" s="280" t="s">
        <v>607</v>
      </c>
      <c r="E25" s="280" t="s">
        <v>7369</v>
      </c>
      <c r="F25" s="280" t="s">
        <v>2645</v>
      </c>
      <c r="G25" s="174">
        <v>43100000</v>
      </c>
      <c r="H25" s="175" t="s">
        <v>2184</v>
      </c>
      <c r="I25" s="175" t="s">
        <v>22</v>
      </c>
      <c r="J25" s="175">
        <v>2</v>
      </c>
      <c r="K25" s="175" t="s">
        <v>2644</v>
      </c>
      <c r="L25" s="175" t="s">
        <v>2187</v>
      </c>
      <c r="M25" s="176" t="s">
        <v>2615</v>
      </c>
      <c r="N25" s="185" t="s">
        <v>2629</v>
      </c>
      <c r="O25" s="177">
        <v>2381000</v>
      </c>
      <c r="P25" s="177" t="s">
        <v>280</v>
      </c>
      <c r="Q25" s="177" t="s">
        <v>22</v>
      </c>
      <c r="R25" s="177">
        <v>2</v>
      </c>
      <c r="S25" s="177" t="s">
        <v>2628</v>
      </c>
      <c r="T25" s="177" t="s">
        <v>1819</v>
      </c>
      <c r="U25" s="178" t="s">
        <v>2615</v>
      </c>
      <c r="V25" s="185" t="s">
        <v>2638</v>
      </c>
      <c r="W25" s="175">
        <v>43100000</v>
      </c>
      <c r="X25" s="175" t="s">
        <v>2635</v>
      </c>
      <c r="Y25" s="175" t="s">
        <v>22</v>
      </c>
      <c r="Z25" s="175">
        <v>2</v>
      </c>
      <c r="AA25" s="175" t="s">
        <v>2637</v>
      </c>
      <c r="AB25" s="175" t="s">
        <v>2636</v>
      </c>
      <c r="AC25" s="176" t="s">
        <v>2615</v>
      </c>
      <c r="AD25" s="185" t="s">
        <v>2633</v>
      </c>
      <c r="AE25" s="183" t="s">
        <v>14</v>
      </c>
      <c r="AF25" s="183" t="s">
        <v>1837</v>
      </c>
      <c r="AG25" s="183" t="s">
        <v>14</v>
      </c>
      <c r="AH25" s="183" t="s">
        <v>14</v>
      </c>
      <c r="AI25" s="183" t="s">
        <v>2632</v>
      </c>
      <c r="AJ25" s="183" t="s">
        <v>1831</v>
      </c>
      <c r="AK25" s="184" t="s">
        <v>2615</v>
      </c>
      <c r="AL25" s="185" t="s">
        <v>2634</v>
      </c>
      <c r="AM25" s="175" t="s">
        <v>14</v>
      </c>
      <c r="AN25" s="175" t="s">
        <v>1837</v>
      </c>
      <c r="AO25" s="175" t="s">
        <v>14</v>
      </c>
      <c r="AP25" s="175" t="s">
        <v>14</v>
      </c>
      <c r="AQ25" s="175" t="s">
        <v>2632</v>
      </c>
      <c r="AR25" s="175" t="s">
        <v>1831</v>
      </c>
      <c r="AS25" s="176" t="s">
        <v>2615</v>
      </c>
      <c r="AT25" s="186" t="s">
        <v>2627</v>
      </c>
      <c r="AU25" s="183" t="s">
        <v>14</v>
      </c>
      <c r="AV25" s="183" t="s">
        <v>14</v>
      </c>
      <c r="AW25" s="183" t="s">
        <v>14</v>
      </c>
      <c r="AX25" s="183" t="s">
        <v>14</v>
      </c>
      <c r="AY25" s="183" t="s">
        <v>2626</v>
      </c>
      <c r="AZ25" s="183" t="s">
        <v>14</v>
      </c>
      <c r="BA25" s="184" t="s">
        <v>2615</v>
      </c>
      <c r="BB25" s="185" t="s">
        <v>2625</v>
      </c>
      <c r="BC25" s="175" t="s">
        <v>14</v>
      </c>
      <c r="BD25" s="175" t="s">
        <v>14</v>
      </c>
      <c r="BE25" s="175" t="s">
        <v>14</v>
      </c>
      <c r="BF25" s="175" t="s">
        <v>14</v>
      </c>
      <c r="BG25" s="175" t="s">
        <v>15</v>
      </c>
      <c r="BH25" s="175" t="s">
        <v>14</v>
      </c>
      <c r="BI25" s="176" t="s">
        <v>2615</v>
      </c>
      <c r="BJ25" s="186" t="s">
        <v>3166</v>
      </c>
      <c r="BK25" s="186">
        <v>651</v>
      </c>
      <c r="BL25" s="186" t="s">
        <v>3164</v>
      </c>
      <c r="BM25" s="186" t="s">
        <v>60</v>
      </c>
      <c r="BN25" s="186">
        <v>3</v>
      </c>
      <c r="BO25" s="186" t="s">
        <v>3165</v>
      </c>
      <c r="BP25" s="183" t="s">
        <v>2653</v>
      </c>
      <c r="BQ25" s="187" t="s">
        <v>3163</v>
      </c>
      <c r="BR25" s="185" t="s">
        <v>2614</v>
      </c>
      <c r="BS25" s="179" t="s">
        <v>14</v>
      </c>
      <c r="BT25" s="179" t="s">
        <v>14</v>
      </c>
      <c r="BU25" s="179" t="s">
        <v>14</v>
      </c>
      <c r="BV25" s="179" t="s">
        <v>14</v>
      </c>
      <c r="BW25" s="179" t="s">
        <v>2613</v>
      </c>
      <c r="BX25" s="179" t="s">
        <v>14</v>
      </c>
      <c r="BY25" s="176" t="s">
        <v>2615</v>
      </c>
      <c r="BZ25" s="186" t="s">
        <v>2616</v>
      </c>
      <c r="CA25" s="186" t="s">
        <v>14</v>
      </c>
      <c r="CB25" s="186" t="s">
        <v>14</v>
      </c>
      <c r="CC25" s="186" t="s">
        <v>14</v>
      </c>
      <c r="CD25" s="186" t="s">
        <v>14</v>
      </c>
      <c r="CE25" s="186" t="s">
        <v>2613</v>
      </c>
      <c r="CF25" s="186" t="s">
        <v>14</v>
      </c>
      <c r="CG25" s="187" t="s">
        <v>2615</v>
      </c>
      <c r="CH25" s="185" t="s">
        <v>8344</v>
      </c>
      <c r="CI25" s="186" t="e">
        <v>#N/A</v>
      </c>
      <c r="CJ25" s="186" t="e">
        <v>#N/A</v>
      </c>
      <c r="CK25" s="186" t="e">
        <v>#N/A</v>
      </c>
      <c r="CL25" s="186" t="e">
        <v>#N/A</v>
      </c>
      <c r="CM25" s="186" t="e">
        <v>#N/A</v>
      </c>
      <c r="CN25" s="186" t="e">
        <v>#N/A</v>
      </c>
      <c r="CO25" s="188" t="e">
        <v>#N/A</v>
      </c>
      <c r="CP25" s="186" t="s">
        <v>2621</v>
      </c>
      <c r="CQ25" s="179" t="s">
        <v>14</v>
      </c>
      <c r="CR25" s="179" t="s">
        <v>14</v>
      </c>
      <c r="CS25" s="179" t="s">
        <v>14</v>
      </c>
      <c r="CT25" s="179" t="s">
        <v>14</v>
      </c>
      <c r="CU25" s="179" t="s">
        <v>15</v>
      </c>
      <c r="CV25" s="179" t="s">
        <v>14</v>
      </c>
      <c r="CW25" s="176" t="s">
        <v>2615</v>
      </c>
      <c r="CX25" s="186" t="s">
        <v>2641</v>
      </c>
      <c r="CY25" s="183" t="s">
        <v>14</v>
      </c>
      <c r="CZ25" s="183" t="s">
        <v>1830</v>
      </c>
      <c r="DA25" s="183" t="s">
        <v>14</v>
      </c>
      <c r="DB25" s="183" t="s">
        <v>14</v>
      </c>
      <c r="DC25" s="183" t="s">
        <v>2623</v>
      </c>
      <c r="DD25" s="183" t="s">
        <v>2622</v>
      </c>
      <c r="DE25" s="189" t="s">
        <v>2615</v>
      </c>
      <c r="DF25" s="185" t="s">
        <v>2630</v>
      </c>
      <c r="DG25" s="175" t="s">
        <v>14</v>
      </c>
      <c r="DH25" s="179" t="s">
        <v>1830</v>
      </c>
      <c r="DI25" s="179" t="s">
        <v>14</v>
      </c>
      <c r="DJ25" s="179" t="s">
        <v>14</v>
      </c>
      <c r="DK25" s="179" t="s">
        <v>2623</v>
      </c>
      <c r="DL25" s="179" t="s">
        <v>2622</v>
      </c>
      <c r="DM25" s="176" t="s">
        <v>2615</v>
      </c>
      <c r="DN25" s="186" t="s">
        <v>2643</v>
      </c>
      <c r="DO25" s="183" t="s">
        <v>14</v>
      </c>
      <c r="DP25" s="186" t="s">
        <v>1830</v>
      </c>
      <c r="DQ25" s="186" t="s">
        <v>14</v>
      </c>
      <c r="DR25" s="186" t="s">
        <v>14</v>
      </c>
      <c r="DS25" s="186" t="s">
        <v>2623</v>
      </c>
      <c r="DT25" s="186" t="s">
        <v>2622</v>
      </c>
      <c r="DU25" s="187" t="s">
        <v>2615</v>
      </c>
      <c r="DV25" s="185" t="s">
        <v>2631</v>
      </c>
      <c r="DW25" s="175" t="s">
        <v>14</v>
      </c>
      <c r="DX25" s="179" t="s">
        <v>1830</v>
      </c>
      <c r="DY25" s="179" t="s">
        <v>14</v>
      </c>
      <c r="DZ25" s="179" t="s">
        <v>14</v>
      </c>
      <c r="EA25" s="179" t="s">
        <v>2623</v>
      </c>
      <c r="EB25" s="179" t="s">
        <v>2622</v>
      </c>
      <c r="EC25" s="176" t="s">
        <v>2615</v>
      </c>
      <c r="ED25" s="186" t="s">
        <v>2642</v>
      </c>
      <c r="EE25" s="183" t="s">
        <v>14</v>
      </c>
      <c r="EF25" s="186" t="s">
        <v>1830</v>
      </c>
      <c r="EG25" s="186" t="s">
        <v>14</v>
      </c>
      <c r="EH25" s="186" t="s">
        <v>14</v>
      </c>
      <c r="EI25" s="186" t="s">
        <v>2623</v>
      </c>
      <c r="EJ25" s="186" t="s">
        <v>2622</v>
      </c>
      <c r="EK25" s="187" t="s">
        <v>2615</v>
      </c>
      <c r="EL25" s="185" t="s">
        <v>2624</v>
      </c>
      <c r="EM25" s="175" t="s">
        <v>14</v>
      </c>
      <c r="EN25" s="179" t="s">
        <v>1830</v>
      </c>
      <c r="EO25" s="179" t="s">
        <v>14</v>
      </c>
      <c r="EP25" s="179" t="s">
        <v>14</v>
      </c>
      <c r="EQ25" s="179" t="s">
        <v>2623</v>
      </c>
      <c r="ER25" s="179" t="s">
        <v>2622</v>
      </c>
      <c r="ES25" s="176" t="s">
        <v>2615</v>
      </c>
      <c r="ET25" s="186" t="s">
        <v>3162</v>
      </c>
      <c r="EU25" s="186">
        <v>651</v>
      </c>
      <c r="EV25" s="186" t="s">
        <v>3159</v>
      </c>
      <c r="EW25" s="186" t="s">
        <v>60</v>
      </c>
      <c r="EX25" s="186">
        <v>3</v>
      </c>
      <c r="EY25" s="186" t="s">
        <v>3161</v>
      </c>
      <c r="EZ25" s="186" t="s">
        <v>3160</v>
      </c>
      <c r="FA25" s="187" t="s">
        <v>3163</v>
      </c>
      <c r="FB25" s="185" t="s">
        <v>2620</v>
      </c>
      <c r="FC25" s="179">
        <v>2</v>
      </c>
      <c r="FD25" s="179" t="s">
        <v>2617</v>
      </c>
      <c r="FE25" s="179" t="s">
        <v>42</v>
      </c>
      <c r="FF25" s="179">
        <v>1</v>
      </c>
      <c r="FG25" s="179" t="s">
        <v>2619</v>
      </c>
      <c r="FH25" s="179" t="s">
        <v>2618</v>
      </c>
      <c r="FI25" s="176" t="s">
        <v>2615</v>
      </c>
      <c r="FJ25" s="185" t="s">
        <v>2639</v>
      </c>
      <c r="FK25" s="186" t="s">
        <v>14</v>
      </c>
      <c r="FL25" s="186" t="s">
        <v>14</v>
      </c>
      <c r="FM25" s="186" t="s">
        <v>14</v>
      </c>
      <c r="FN25" s="186" t="s">
        <v>14</v>
      </c>
      <c r="FO25" s="186" t="s">
        <v>15</v>
      </c>
      <c r="FP25" s="183" t="s">
        <v>14</v>
      </c>
      <c r="FQ25" s="184" t="s">
        <v>2615</v>
      </c>
      <c r="FR25" s="185" t="s">
        <v>2640</v>
      </c>
      <c r="FS25" s="179" t="s">
        <v>14</v>
      </c>
      <c r="FT25" s="179" t="s">
        <v>14</v>
      </c>
      <c r="FU25" s="179" t="s">
        <v>14</v>
      </c>
      <c r="FV25" s="179" t="s">
        <v>14</v>
      </c>
      <c r="FW25" s="179" t="s">
        <v>15</v>
      </c>
      <c r="FX25" s="179" t="s">
        <v>14</v>
      </c>
      <c r="FY25" s="176" t="s">
        <v>2615</v>
      </c>
      <c r="FZ25" s="186" t="s">
        <v>3569</v>
      </c>
      <c r="GA25" s="186">
        <v>1</v>
      </c>
      <c r="GB25" s="186" t="s">
        <v>3225</v>
      </c>
      <c r="GC25" s="186" t="s">
        <v>22</v>
      </c>
      <c r="GD25" s="186">
        <v>2</v>
      </c>
      <c r="GE25" s="186" t="s">
        <v>3139</v>
      </c>
      <c r="GF25" s="186" t="s">
        <v>3138</v>
      </c>
      <c r="GG25" s="187" t="s">
        <v>3532</v>
      </c>
      <c r="GH25" s="185" t="s">
        <v>3575</v>
      </c>
      <c r="GI25" s="179">
        <v>1</v>
      </c>
      <c r="GJ25" s="179" t="s">
        <v>3225</v>
      </c>
      <c r="GK25" s="179" t="s">
        <v>22</v>
      </c>
      <c r="GL25" s="179">
        <v>2</v>
      </c>
      <c r="GM25" s="179" t="s">
        <v>3139</v>
      </c>
      <c r="GN25" s="179" t="s">
        <v>3138</v>
      </c>
      <c r="GO25" s="176" t="s">
        <v>3532</v>
      </c>
      <c r="GP25" s="186" t="s">
        <v>3570</v>
      </c>
      <c r="GQ25" s="186">
        <v>2</v>
      </c>
      <c r="GR25" s="186" t="s">
        <v>3225</v>
      </c>
      <c r="GS25" s="186" t="s">
        <v>22</v>
      </c>
      <c r="GT25" s="186">
        <v>2</v>
      </c>
      <c r="GU25" s="186" t="s">
        <v>3139</v>
      </c>
      <c r="GV25" s="186" t="s">
        <v>3138</v>
      </c>
      <c r="GW25" s="187" t="s">
        <v>3532</v>
      </c>
      <c r="GX25" s="185" t="s">
        <v>3576</v>
      </c>
      <c r="GY25" s="179">
        <v>0</v>
      </c>
      <c r="GZ25" s="179" t="s">
        <v>3225</v>
      </c>
      <c r="HA25" s="179" t="s">
        <v>22</v>
      </c>
      <c r="HB25" s="179">
        <v>2</v>
      </c>
      <c r="HC25" s="179" t="s">
        <v>3139</v>
      </c>
      <c r="HD25" s="179" t="s">
        <v>3138</v>
      </c>
      <c r="HE25" s="176" t="s">
        <v>3532</v>
      </c>
      <c r="HF25" s="186" t="s">
        <v>3568</v>
      </c>
      <c r="HG25" s="186">
        <v>0</v>
      </c>
      <c r="HH25" s="186" t="s">
        <v>3225</v>
      </c>
      <c r="HI25" s="186" t="s">
        <v>22</v>
      </c>
      <c r="HJ25" s="186">
        <v>2</v>
      </c>
      <c r="HK25" s="186" t="s">
        <v>3139</v>
      </c>
      <c r="HL25" s="186" t="s">
        <v>3138</v>
      </c>
      <c r="HM25" s="187" t="s">
        <v>3532</v>
      </c>
      <c r="HN25" s="185" t="s">
        <v>3574</v>
      </c>
      <c r="HO25" s="179">
        <v>2</v>
      </c>
      <c r="HP25" s="179" t="s">
        <v>3225</v>
      </c>
      <c r="HQ25" s="179" t="s">
        <v>22</v>
      </c>
      <c r="HR25" s="179">
        <v>2</v>
      </c>
      <c r="HS25" s="179" t="s">
        <v>3139</v>
      </c>
      <c r="HT25" s="179" t="s">
        <v>3138</v>
      </c>
      <c r="HU25" s="176" t="s">
        <v>3532</v>
      </c>
      <c r="HV25" s="186" t="s">
        <v>3571</v>
      </c>
      <c r="HW25" s="186">
        <v>0</v>
      </c>
      <c r="HX25" s="186" t="s">
        <v>3225</v>
      </c>
      <c r="HY25" s="186" t="s">
        <v>22</v>
      </c>
      <c r="HZ25" s="186">
        <v>2</v>
      </c>
      <c r="IA25" s="186" t="s">
        <v>3139</v>
      </c>
      <c r="IB25" s="186" t="s">
        <v>3138</v>
      </c>
      <c r="IC25" s="187" t="s">
        <v>3532</v>
      </c>
      <c r="ID25" s="185" t="s">
        <v>3573</v>
      </c>
      <c r="IE25" s="179">
        <v>1</v>
      </c>
      <c r="IF25" s="179" t="s">
        <v>3225</v>
      </c>
      <c r="IG25" s="179" t="s">
        <v>22</v>
      </c>
      <c r="IH25" s="179">
        <v>2</v>
      </c>
      <c r="II25" s="179" t="s">
        <v>3139</v>
      </c>
      <c r="IJ25" s="179" t="s">
        <v>3138</v>
      </c>
      <c r="IK25" s="176" t="s">
        <v>3532</v>
      </c>
      <c r="IL25" s="186" t="s">
        <v>3572</v>
      </c>
      <c r="IM25" s="186">
        <v>1</v>
      </c>
      <c r="IN25" s="186" t="s">
        <v>3225</v>
      </c>
      <c r="IO25" s="186" t="s">
        <v>22</v>
      </c>
      <c r="IP25" s="186">
        <v>2</v>
      </c>
      <c r="IQ25" s="186" t="s">
        <v>3139</v>
      </c>
      <c r="IR25" s="186" t="s">
        <v>3138</v>
      </c>
      <c r="IS25" s="187" t="s">
        <v>3532</v>
      </c>
    </row>
    <row r="26" spans="1:253" s="280" customFormat="1" ht="12.75" customHeight="1" x14ac:dyDescent="0.25">
      <c r="A26" s="280" t="s">
        <v>495</v>
      </c>
      <c r="B26" s="280" t="s">
        <v>8018</v>
      </c>
      <c r="C26" s="280" t="s">
        <v>496</v>
      </c>
      <c r="D26" s="280" t="s">
        <v>497</v>
      </c>
      <c r="E26" s="280" t="s">
        <v>7449</v>
      </c>
      <c r="F26" s="280" t="s">
        <v>3580</v>
      </c>
      <c r="G26" s="174">
        <v>14846000</v>
      </c>
      <c r="H26" s="175" t="s">
        <v>3577</v>
      </c>
      <c r="I26" s="175" t="s">
        <v>22</v>
      </c>
      <c r="J26" s="175">
        <v>2</v>
      </c>
      <c r="K26" s="175" t="s">
        <v>3579</v>
      </c>
      <c r="L26" s="175" t="s">
        <v>3578</v>
      </c>
      <c r="M26" s="176" t="s">
        <v>3532</v>
      </c>
      <c r="N26" s="185" t="s">
        <v>2198</v>
      </c>
      <c r="O26" s="177">
        <v>3449</v>
      </c>
      <c r="P26" s="177" t="s">
        <v>2195</v>
      </c>
      <c r="Q26" s="177" t="s">
        <v>22</v>
      </c>
      <c r="R26" s="177">
        <v>2</v>
      </c>
      <c r="S26" s="177" t="s">
        <v>2197</v>
      </c>
      <c r="T26" s="177" t="s">
        <v>2196</v>
      </c>
      <c r="U26" s="178" t="s">
        <v>2173</v>
      </c>
      <c r="V26" s="185" t="s">
        <v>4936</v>
      </c>
      <c r="W26" s="175">
        <v>5441000</v>
      </c>
      <c r="X26" s="175" t="s">
        <v>4933</v>
      </c>
      <c r="Y26" s="175" t="s">
        <v>60</v>
      </c>
      <c r="Z26" s="175">
        <v>3</v>
      </c>
      <c r="AA26" s="175" t="s">
        <v>4935</v>
      </c>
      <c r="AB26" s="175" t="s">
        <v>4934</v>
      </c>
      <c r="AC26" s="176" t="s">
        <v>4755</v>
      </c>
      <c r="AD26" s="185" t="s">
        <v>4941</v>
      </c>
      <c r="AE26" s="183">
        <v>625000</v>
      </c>
      <c r="AF26" s="183" t="s">
        <v>4938</v>
      </c>
      <c r="AG26" s="183" t="s">
        <v>60</v>
      </c>
      <c r="AH26" s="183">
        <v>3</v>
      </c>
      <c r="AI26" s="183" t="s">
        <v>4940</v>
      </c>
      <c r="AJ26" s="183" t="s">
        <v>4939</v>
      </c>
      <c r="AK26" s="184" t="s">
        <v>4755</v>
      </c>
      <c r="AL26" s="185" t="s">
        <v>4945</v>
      </c>
      <c r="AM26" s="175">
        <v>416000</v>
      </c>
      <c r="AN26" s="175" t="s">
        <v>4942</v>
      </c>
      <c r="AO26" s="175" t="s">
        <v>22</v>
      </c>
      <c r="AP26" s="175">
        <v>2</v>
      </c>
      <c r="AQ26" s="175" t="s">
        <v>4944</v>
      </c>
      <c r="AR26" s="175" t="s">
        <v>4943</v>
      </c>
      <c r="AS26" s="176" t="s">
        <v>4755</v>
      </c>
      <c r="AT26" s="186" t="s">
        <v>2111</v>
      </c>
      <c r="AU26" s="183" t="s">
        <v>14</v>
      </c>
      <c r="AV26" s="183" t="s">
        <v>14</v>
      </c>
      <c r="AW26" s="183" t="s">
        <v>14</v>
      </c>
      <c r="AX26" s="183" t="s">
        <v>14</v>
      </c>
      <c r="AY26" s="183" t="s">
        <v>1779</v>
      </c>
      <c r="AZ26" s="183" t="s">
        <v>14</v>
      </c>
      <c r="BA26" s="184" t="s">
        <v>2099</v>
      </c>
      <c r="BB26" s="185" t="s">
        <v>1438</v>
      </c>
      <c r="BC26" s="175" t="s">
        <v>14</v>
      </c>
      <c r="BD26" s="175" t="s">
        <v>14</v>
      </c>
      <c r="BE26" s="175" t="s">
        <v>14</v>
      </c>
      <c r="BF26" s="175" t="s">
        <v>14</v>
      </c>
      <c r="BG26" s="175" t="s">
        <v>14</v>
      </c>
      <c r="BH26" s="175" t="s">
        <v>14</v>
      </c>
      <c r="BI26" s="176" t="s">
        <v>1437</v>
      </c>
      <c r="BJ26" s="186" t="s">
        <v>2656</v>
      </c>
      <c r="BK26" s="186">
        <v>1</v>
      </c>
      <c r="BL26" s="186" t="s">
        <v>2652</v>
      </c>
      <c r="BM26" s="186" t="s">
        <v>22</v>
      </c>
      <c r="BN26" s="186">
        <v>2</v>
      </c>
      <c r="BO26" s="186" t="s">
        <v>2654</v>
      </c>
      <c r="BP26" s="183" t="s">
        <v>2653</v>
      </c>
      <c r="BQ26" s="187" t="s">
        <v>2650</v>
      </c>
      <c r="BR26" s="185" t="s">
        <v>498</v>
      </c>
      <c r="BS26" s="179" t="s">
        <v>14</v>
      </c>
      <c r="BT26" s="179">
        <v>0</v>
      </c>
      <c r="BU26" s="179" t="s">
        <v>22</v>
      </c>
      <c r="BV26" s="179">
        <v>2</v>
      </c>
      <c r="BW26" s="179">
        <v>0</v>
      </c>
      <c r="BX26" s="179">
        <v>0</v>
      </c>
      <c r="BY26" s="176" t="s">
        <v>457</v>
      </c>
      <c r="BZ26" s="186" t="s">
        <v>499</v>
      </c>
      <c r="CA26" s="186" t="s">
        <v>14</v>
      </c>
      <c r="CB26" s="186">
        <v>0</v>
      </c>
      <c r="CC26" s="186" t="s">
        <v>14</v>
      </c>
      <c r="CD26" s="186" t="s">
        <v>14</v>
      </c>
      <c r="CE26" s="186">
        <v>0</v>
      </c>
      <c r="CF26" s="186">
        <v>0</v>
      </c>
      <c r="CG26" s="187" t="s">
        <v>457</v>
      </c>
      <c r="CH26" s="185" t="s">
        <v>8345</v>
      </c>
      <c r="CI26" s="186" t="e">
        <v>#N/A</v>
      </c>
      <c r="CJ26" s="186" t="e">
        <v>#N/A</v>
      </c>
      <c r="CK26" s="186" t="e">
        <v>#N/A</v>
      </c>
      <c r="CL26" s="186" t="e">
        <v>#N/A</v>
      </c>
      <c r="CM26" s="186" t="e">
        <v>#N/A</v>
      </c>
      <c r="CN26" s="186" t="e">
        <v>#N/A</v>
      </c>
      <c r="CO26" s="188" t="e">
        <v>#N/A</v>
      </c>
      <c r="CP26" s="186" t="s">
        <v>1327</v>
      </c>
      <c r="CQ26" s="179" t="s">
        <v>14</v>
      </c>
      <c r="CR26" s="179" t="s">
        <v>14</v>
      </c>
      <c r="CS26" s="179" t="s">
        <v>14</v>
      </c>
      <c r="CT26" s="179" t="s">
        <v>14</v>
      </c>
      <c r="CU26" s="179" t="s">
        <v>14</v>
      </c>
      <c r="CV26" s="179" t="s">
        <v>14</v>
      </c>
      <c r="CW26" s="176" t="s">
        <v>1328</v>
      </c>
      <c r="CX26" s="186" t="s">
        <v>4947</v>
      </c>
      <c r="CY26" s="183">
        <v>416000</v>
      </c>
      <c r="CZ26" s="183" t="s">
        <v>4942</v>
      </c>
      <c r="DA26" s="183" t="s">
        <v>60</v>
      </c>
      <c r="DB26" s="183">
        <v>3</v>
      </c>
      <c r="DC26" s="183" t="s">
        <v>4944</v>
      </c>
      <c r="DD26" s="183" t="s">
        <v>4946</v>
      </c>
      <c r="DE26" s="189" t="s">
        <v>4755</v>
      </c>
      <c r="DF26" s="185" t="s">
        <v>4951</v>
      </c>
      <c r="DG26" s="175">
        <v>4817000</v>
      </c>
      <c r="DH26" s="179" t="s">
        <v>4948</v>
      </c>
      <c r="DI26" s="179" t="s">
        <v>60</v>
      </c>
      <c r="DJ26" s="179">
        <v>3</v>
      </c>
      <c r="DK26" s="179" t="s">
        <v>4950</v>
      </c>
      <c r="DL26" s="179" t="s">
        <v>4949</v>
      </c>
      <c r="DM26" s="176" t="s">
        <v>4755</v>
      </c>
      <c r="DN26" s="186" t="s">
        <v>4954</v>
      </c>
      <c r="DO26" s="183">
        <v>209000</v>
      </c>
      <c r="DP26" s="186" t="s">
        <v>4952</v>
      </c>
      <c r="DQ26" s="186" t="s">
        <v>60</v>
      </c>
      <c r="DR26" s="186">
        <v>3</v>
      </c>
      <c r="DS26" s="186" t="s">
        <v>4953</v>
      </c>
      <c r="DT26" s="186" t="s">
        <v>4946</v>
      </c>
      <c r="DU26" s="187" t="s">
        <v>4755</v>
      </c>
      <c r="DV26" s="185" t="s">
        <v>4955</v>
      </c>
      <c r="DW26" s="175">
        <v>416000</v>
      </c>
      <c r="DX26" s="179" t="s">
        <v>4942</v>
      </c>
      <c r="DY26" s="179" t="s">
        <v>60</v>
      </c>
      <c r="DZ26" s="179">
        <v>3</v>
      </c>
      <c r="EA26" s="179" t="s">
        <v>4944</v>
      </c>
      <c r="EB26" s="179" t="s">
        <v>4946</v>
      </c>
      <c r="EC26" s="176" t="s">
        <v>4755</v>
      </c>
      <c r="ED26" s="186" t="s">
        <v>4957</v>
      </c>
      <c r="EE26" s="183">
        <v>0</v>
      </c>
      <c r="EF26" s="186" t="s">
        <v>14</v>
      </c>
      <c r="EG26" s="186" t="s">
        <v>60</v>
      </c>
      <c r="EH26" s="186">
        <v>3</v>
      </c>
      <c r="EI26" s="186" t="s">
        <v>4956</v>
      </c>
      <c r="EJ26" s="186" t="s">
        <v>14</v>
      </c>
      <c r="EK26" s="187" t="s">
        <v>4755</v>
      </c>
      <c r="EL26" s="185" t="s">
        <v>4958</v>
      </c>
      <c r="EM26" s="175">
        <v>0</v>
      </c>
      <c r="EN26" s="179" t="s">
        <v>14</v>
      </c>
      <c r="EO26" s="179" t="s">
        <v>60</v>
      </c>
      <c r="EP26" s="179">
        <v>3</v>
      </c>
      <c r="EQ26" s="179" t="s">
        <v>4956</v>
      </c>
      <c r="ER26" s="179" t="s">
        <v>14</v>
      </c>
      <c r="ES26" s="176" t="s">
        <v>4755</v>
      </c>
      <c r="ET26" s="186" t="s">
        <v>2655</v>
      </c>
      <c r="EU26" s="186">
        <v>1</v>
      </c>
      <c r="EV26" s="186" t="s">
        <v>2652</v>
      </c>
      <c r="EW26" s="186" t="s">
        <v>22</v>
      </c>
      <c r="EX26" s="186">
        <v>2</v>
      </c>
      <c r="EY26" s="186" t="s">
        <v>2654</v>
      </c>
      <c r="EZ26" s="186" t="s">
        <v>2653</v>
      </c>
      <c r="FA26" s="187" t="s">
        <v>2650</v>
      </c>
      <c r="FB26" s="185" t="s">
        <v>501</v>
      </c>
      <c r="FC26" s="179">
        <v>2</v>
      </c>
      <c r="FD26" s="179">
        <v>0</v>
      </c>
      <c r="FE26" s="179" t="s">
        <v>22</v>
      </c>
      <c r="FF26" s="179">
        <v>2</v>
      </c>
      <c r="FG26" s="179" t="s">
        <v>500</v>
      </c>
      <c r="FH26" s="179">
        <v>0</v>
      </c>
      <c r="FI26" s="176" t="s">
        <v>457</v>
      </c>
      <c r="FJ26" s="185" t="s">
        <v>502</v>
      </c>
      <c r="FK26" s="186" t="s">
        <v>14</v>
      </c>
      <c r="FL26" s="186">
        <v>0</v>
      </c>
      <c r="FM26" s="186" t="s">
        <v>22</v>
      </c>
      <c r="FN26" s="186">
        <v>2</v>
      </c>
      <c r="FO26" s="186">
        <v>0</v>
      </c>
      <c r="FP26" s="183">
        <v>0</v>
      </c>
      <c r="FQ26" s="184" t="s">
        <v>457</v>
      </c>
      <c r="FR26" s="185" t="s">
        <v>1329</v>
      </c>
      <c r="FS26" s="179">
        <v>0</v>
      </c>
      <c r="FT26" s="179">
        <v>0</v>
      </c>
      <c r="FU26" s="179" t="s">
        <v>22</v>
      </c>
      <c r="FV26" s="179">
        <v>2</v>
      </c>
      <c r="FW26" s="179">
        <v>0</v>
      </c>
      <c r="FX26" s="179">
        <v>0</v>
      </c>
      <c r="FY26" s="176" t="s">
        <v>1328</v>
      </c>
      <c r="FZ26" s="186" t="s">
        <v>3873</v>
      </c>
      <c r="GA26" s="186">
        <v>0</v>
      </c>
      <c r="GB26" s="186" t="s">
        <v>3225</v>
      </c>
      <c r="GC26" s="186" t="s">
        <v>22</v>
      </c>
      <c r="GD26" s="186">
        <v>2</v>
      </c>
      <c r="GE26" s="186" t="s">
        <v>3139</v>
      </c>
      <c r="GF26" s="186" t="s">
        <v>3138</v>
      </c>
      <c r="GG26" s="187" t="s">
        <v>3868</v>
      </c>
      <c r="GH26" s="185" t="s">
        <v>3879</v>
      </c>
      <c r="GI26" s="179">
        <v>0</v>
      </c>
      <c r="GJ26" s="179" t="s">
        <v>3225</v>
      </c>
      <c r="GK26" s="179" t="s">
        <v>22</v>
      </c>
      <c r="GL26" s="179">
        <v>2</v>
      </c>
      <c r="GM26" s="179" t="s">
        <v>3139</v>
      </c>
      <c r="GN26" s="179" t="s">
        <v>3138</v>
      </c>
      <c r="GO26" s="176" t="s">
        <v>3868</v>
      </c>
      <c r="GP26" s="186" t="s">
        <v>3874</v>
      </c>
      <c r="GQ26" s="186">
        <v>0</v>
      </c>
      <c r="GR26" s="186" t="s">
        <v>3225</v>
      </c>
      <c r="GS26" s="186" t="s">
        <v>22</v>
      </c>
      <c r="GT26" s="186">
        <v>2</v>
      </c>
      <c r="GU26" s="186" t="s">
        <v>3139</v>
      </c>
      <c r="GV26" s="186" t="s">
        <v>3138</v>
      </c>
      <c r="GW26" s="187" t="s">
        <v>3868</v>
      </c>
      <c r="GX26" s="185" t="s">
        <v>3880</v>
      </c>
      <c r="GY26" s="179">
        <v>0</v>
      </c>
      <c r="GZ26" s="179" t="s">
        <v>3225</v>
      </c>
      <c r="HA26" s="179" t="s">
        <v>22</v>
      </c>
      <c r="HB26" s="179">
        <v>2</v>
      </c>
      <c r="HC26" s="179" t="s">
        <v>3139</v>
      </c>
      <c r="HD26" s="179" t="s">
        <v>3138</v>
      </c>
      <c r="HE26" s="176" t="s">
        <v>3868</v>
      </c>
      <c r="HF26" s="186" t="s">
        <v>3872</v>
      </c>
      <c r="HG26" s="186">
        <v>0</v>
      </c>
      <c r="HH26" s="186" t="s">
        <v>3225</v>
      </c>
      <c r="HI26" s="186" t="s">
        <v>22</v>
      </c>
      <c r="HJ26" s="186">
        <v>2</v>
      </c>
      <c r="HK26" s="186" t="s">
        <v>3139</v>
      </c>
      <c r="HL26" s="186" t="s">
        <v>3138</v>
      </c>
      <c r="HM26" s="187" t="s">
        <v>3868</v>
      </c>
      <c r="HN26" s="185" t="s">
        <v>3878</v>
      </c>
      <c r="HO26" s="179">
        <v>2</v>
      </c>
      <c r="HP26" s="179" t="s">
        <v>3225</v>
      </c>
      <c r="HQ26" s="179" t="s">
        <v>22</v>
      </c>
      <c r="HR26" s="179">
        <v>2</v>
      </c>
      <c r="HS26" s="179" t="s">
        <v>3139</v>
      </c>
      <c r="HT26" s="179" t="s">
        <v>3138</v>
      </c>
      <c r="HU26" s="176" t="s">
        <v>3868</v>
      </c>
      <c r="HV26" s="186" t="s">
        <v>3875</v>
      </c>
      <c r="HW26" s="186">
        <v>0</v>
      </c>
      <c r="HX26" s="186" t="s">
        <v>3225</v>
      </c>
      <c r="HY26" s="186" t="s">
        <v>22</v>
      </c>
      <c r="HZ26" s="186">
        <v>2</v>
      </c>
      <c r="IA26" s="186" t="s">
        <v>3139</v>
      </c>
      <c r="IB26" s="186" t="s">
        <v>3138</v>
      </c>
      <c r="IC26" s="187" t="s">
        <v>3868</v>
      </c>
      <c r="ID26" s="185" t="s">
        <v>3877</v>
      </c>
      <c r="IE26" s="179">
        <v>1</v>
      </c>
      <c r="IF26" s="179" t="s">
        <v>3225</v>
      </c>
      <c r="IG26" s="179" t="s">
        <v>22</v>
      </c>
      <c r="IH26" s="179">
        <v>2</v>
      </c>
      <c r="II26" s="179" t="s">
        <v>3139</v>
      </c>
      <c r="IJ26" s="179" t="s">
        <v>3138</v>
      </c>
      <c r="IK26" s="176" t="s">
        <v>3868</v>
      </c>
      <c r="IL26" s="186" t="s">
        <v>3876</v>
      </c>
      <c r="IM26" s="186">
        <v>0</v>
      </c>
      <c r="IN26" s="186" t="s">
        <v>3225</v>
      </c>
      <c r="IO26" s="186" t="s">
        <v>22</v>
      </c>
      <c r="IP26" s="186">
        <v>2</v>
      </c>
      <c r="IQ26" s="186" t="s">
        <v>3139</v>
      </c>
      <c r="IR26" s="186" t="s">
        <v>3138</v>
      </c>
      <c r="IS26" s="187" t="s">
        <v>3868</v>
      </c>
    </row>
    <row r="27" spans="1:253" s="280" customFormat="1" ht="12.75" customHeight="1" x14ac:dyDescent="0.25">
      <c r="A27" s="280" t="s">
        <v>263</v>
      </c>
      <c r="B27" s="280" t="s">
        <v>8018</v>
      </c>
      <c r="C27" s="280" t="s">
        <v>264</v>
      </c>
      <c r="D27" s="280" t="s">
        <v>265</v>
      </c>
      <c r="E27" s="280" t="s">
        <v>7450</v>
      </c>
      <c r="F27" s="280" t="s">
        <v>2450</v>
      </c>
      <c r="G27" s="174">
        <v>100388000</v>
      </c>
      <c r="H27" s="175" t="s">
        <v>2447</v>
      </c>
      <c r="I27" s="175" t="s">
        <v>22</v>
      </c>
      <c r="J27" s="175">
        <v>2</v>
      </c>
      <c r="K27" s="175" t="s">
        <v>2449</v>
      </c>
      <c r="L27" s="175" t="s">
        <v>2448</v>
      </c>
      <c r="M27" s="176" t="s">
        <v>2438</v>
      </c>
      <c r="N27" s="185" t="s">
        <v>2446</v>
      </c>
      <c r="O27" s="177">
        <v>91071.77</v>
      </c>
      <c r="P27" s="177" t="s">
        <v>2443</v>
      </c>
      <c r="Q27" s="177" t="s">
        <v>22</v>
      </c>
      <c r="R27" s="177">
        <v>2</v>
      </c>
      <c r="S27" s="177" t="s">
        <v>2445</v>
      </c>
      <c r="T27" s="177" t="s">
        <v>2444</v>
      </c>
      <c r="U27" s="178" t="s">
        <v>2438</v>
      </c>
      <c r="V27" s="185" t="s">
        <v>5910</v>
      </c>
      <c r="W27" s="175">
        <v>23300000</v>
      </c>
      <c r="X27" s="175" t="s">
        <v>5907</v>
      </c>
      <c r="Y27" s="175" t="s">
        <v>60</v>
      </c>
      <c r="Z27" s="175">
        <v>3</v>
      </c>
      <c r="AA27" s="175" t="s">
        <v>5909</v>
      </c>
      <c r="AB27" s="175" t="s">
        <v>5908</v>
      </c>
      <c r="AC27" s="176" t="s">
        <v>5911</v>
      </c>
      <c r="AD27" s="185" t="s">
        <v>6708</v>
      </c>
      <c r="AE27" s="183">
        <v>1438000</v>
      </c>
      <c r="AF27" s="183" t="s">
        <v>6705</v>
      </c>
      <c r="AG27" s="183" t="s">
        <v>60</v>
      </c>
      <c r="AH27" s="183">
        <v>3</v>
      </c>
      <c r="AI27" s="183" t="s">
        <v>6707</v>
      </c>
      <c r="AJ27" s="183" t="s">
        <v>6706</v>
      </c>
      <c r="AK27" s="184" t="s">
        <v>6709</v>
      </c>
      <c r="AL27" s="185" t="s">
        <v>6711</v>
      </c>
      <c r="AM27" s="175">
        <v>503000</v>
      </c>
      <c r="AN27" s="175" t="s">
        <v>6705</v>
      </c>
      <c r="AO27" s="175" t="s">
        <v>60</v>
      </c>
      <c r="AP27" s="175">
        <v>3</v>
      </c>
      <c r="AQ27" s="175" t="s">
        <v>6710</v>
      </c>
      <c r="AR27" s="175" t="s">
        <v>6706</v>
      </c>
      <c r="AS27" s="176" t="s">
        <v>6709</v>
      </c>
      <c r="AT27" s="186" t="s">
        <v>2442</v>
      </c>
      <c r="AU27" s="183" t="s">
        <v>14</v>
      </c>
      <c r="AV27" s="183" t="s">
        <v>14</v>
      </c>
      <c r="AW27" s="183" t="s">
        <v>14</v>
      </c>
      <c r="AX27" s="183" t="s">
        <v>14</v>
      </c>
      <c r="AY27" s="183" t="s">
        <v>218</v>
      </c>
      <c r="AZ27" s="183" t="s">
        <v>14</v>
      </c>
      <c r="BA27" s="184" t="s">
        <v>2438</v>
      </c>
      <c r="BB27" s="185" t="s">
        <v>2441</v>
      </c>
      <c r="BC27" s="175" t="s">
        <v>14</v>
      </c>
      <c r="BD27" s="175" t="s">
        <v>14</v>
      </c>
      <c r="BE27" s="175" t="s">
        <v>14</v>
      </c>
      <c r="BF27" s="175" t="s">
        <v>14</v>
      </c>
      <c r="BG27" s="175" t="s">
        <v>218</v>
      </c>
      <c r="BH27" s="175" t="s">
        <v>14</v>
      </c>
      <c r="BI27" s="176" t="s">
        <v>2438</v>
      </c>
      <c r="BJ27" s="186" t="s">
        <v>6722</v>
      </c>
      <c r="BK27" s="186">
        <v>0</v>
      </c>
      <c r="BL27" s="186" t="s">
        <v>6719</v>
      </c>
      <c r="BM27" s="186" t="s">
        <v>22</v>
      </c>
      <c r="BN27" s="186">
        <v>2</v>
      </c>
      <c r="BO27" s="186" t="s">
        <v>6720</v>
      </c>
      <c r="BP27" s="183" t="s">
        <v>2810</v>
      </c>
      <c r="BQ27" s="187" t="s">
        <v>6709</v>
      </c>
      <c r="BR27" s="185" t="s">
        <v>2437</v>
      </c>
      <c r="BS27" s="179" t="s">
        <v>14</v>
      </c>
      <c r="BT27" s="179" t="s">
        <v>14</v>
      </c>
      <c r="BU27" s="179" t="s">
        <v>14</v>
      </c>
      <c r="BV27" s="179" t="s">
        <v>14</v>
      </c>
      <c r="BW27" s="179" t="s">
        <v>218</v>
      </c>
      <c r="BX27" s="179" t="s">
        <v>14</v>
      </c>
      <c r="BY27" s="176" t="s">
        <v>2438</v>
      </c>
      <c r="BZ27" s="186" t="s">
        <v>2439</v>
      </c>
      <c r="CA27" s="186" t="s">
        <v>14</v>
      </c>
      <c r="CB27" s="186" t="s">
        <v>14</v>
      </c>
      <c r="CC27" s="186" t="s">
        <v>14</v>
      </c>
      <c r="CD27" s="186" t="s">
        <v>14</v>
      </c>
      <c r="CE27" s="186" t="s">
        <v>218</v>
      </c>
      <c r="CF27" s="186" t="s">
        <v>14</v>
      </c>
      <c r="CG27" s="187" t="s">
        <v>2438</v>
      </c>
      <c r="CH27" s="185" t="s">
        <v>8346</v>
      </c>
      <c r="CI27" s="186" t="e">
        <v>#N/A</v>
      </c>
      <c r="CJ27" s="186" t="e">
        <v>#N/A</v>
      </c>
      <c r="CK27" s="186" t="e">
        <v>#N/A</v>
      </c>
      <c r="CL27" s="186" t="e">
        <v>#N/A</v>
      </c>
      <c r="CM27" s="186" t="e">
        <v>#N/A</v>
      </c>
      <c r="CN27" s="186" t="e">
        <v>#N/A</v>
      </c>
      <c r="CO27" s="188" t="e">
        <v>#N/A</v>
      </c>
      <c r="CP27" s="186" t="s">
        <v>2440</v>
      </c>
      <c r="CQ27" s="179" t="s">
        <v>14</v>
      </c>
      <c r="CR27" s="179" t="s">
        <v>14</v>
      </c>
      <c r="CS27" s="179" t="s">
        <v>14</v>
      </c>
      <c r="CT27" s="179" t="s">
        <v>14</v>
      </c>
      <c r="CU27" s="179" t="s">
        <v>218</v>
      </c>
      <c r="CV27" s="179" t="s">
        <v>14</v>
      </c>
      <c r="CW27" s="176" t="s">
        <v>2438</v>
      </c>
      <c r="CX27" s="186" t="s">
        <v>6713</v>
      </c>
      <c r="CY27" s="183">
        <v>503000</v>
      </c>
      <c r="CZ27" s="183" t="s">
        <v>6705</v>
      </c>
      <c r="DA27" s="183" t="s">
        <v>60</v>
      </c>
      <c r="DB27" s="183">
        <v>3</v>
      </c>
      <c r="DC27" s="183" t="s">
        <v>6712</v>
      </c>
      <c r="DD27" s="183" t="s">
        <v>6706</v>
      </c>
      <c r="DE27" s="189" t="s">
        <v>6709</v>
      </c>
      <c r="DF27" s="185" t="s">
        <v>6714</v>
      </c>
      <c r="DG27" s="175">
        <v>21862000</v>
      </c>
      <c r="DH27" s="179" t="s">
        <v>6705</v>
      </c>
      <c r="DI27" s="179" t="s">
        <v>60</v>
      </c>
      <c r="DJ27" s="179">
        <v>3</v>
      </c>
      <c r="DK27" s="179" t="s">
        <v>6712</v>
      </c>
      <c r="DL27" s="179" t="s">
        <v>6706</v>
      </c>
      <c r="DM27" s="176" t="s">
        <v>6709</v>
      </c>
      <c r="DN27" s="186" t="s">
        <v>6715</v>
      </c>
      <c r="DO27" s="183">
        <v>935000</v>
      </c>
      <c r="DP27" s="186" t="s">
        <v>6705</v>
      </c>
      <c r="DQ27" s="186" t="s">
        <v>60</v>
      </c>
      <c r="DR27" s="186">
        <v>3</v>
      </c>
      <c r="DS27" s="186" t="s">
        <v>6712</v>
      </c>
      <c r="DT27" s="186" t="s">
        <v>6706</v>
      </c>
      <c r="DU27" s="187" t="s">
        <v>6709</v>
      </c>
      <c r="DV27" s="185" t="s">
        <v>6716</v>
      </c>
      <c r="DW27" s="175">
        <v>165000</v>
      </c>
      <c r="DX27" s="179" t="s">
        <v>6705</v>
      </c>
      <c r="DY27" s="179" t="s">
        <v>60</v>
      </c>
      <c r="DZ27" s="179">
        <v>3</v>
      </c>
      <c r="EA27" s="179" t="s">
        <v>6712</v>
      </c>
      <c r="EB27" s="179" t="s">
        <v>6706</v>
      </c>
      <c r="EC27" s="176" t="s">
        <v>6709</v>
      </c>
      <c r="ED27" s="186" t="s">
        <v>6717</v>
      </c>
      <c r="EE27" s="183">
        <v>338000</v>
      </c>
      <c r="EF27" s="186" t="s">
        <v>6705</v>
      </c>
      <c r="EG27" s="186" t="s">
        <v>60</v>
      </c>
      <c r="EH27" s="186">
        <v>3</v>
      </c>
      <c r="EI27" s="186" t="s">
        <v>6712</v>
      </c>
      <c r="EJ27" s="186" t="s">
        <v>6706</v>
      </c>
      <c r="EK27" s="187" t="s">
        <v>6709</v>
      </c>
      <c r="EL27" s="185" t="s">
        <v>6718</v>
      </c>
      <c r="EM27" s="175">
        <v>0</v>
      </c>
      <c r="EN27" s="179" t="s">
        <v>6705</v>
      </c>
      <c r="EO27" s="179" t="s">
        <v>60</v>
      </c>
      <c r="EP27" s="179">
        <v>3</v>
      </c>
      <c r="EQ27" s="179" t="s">
        <v>6712</v>
      </c>
      <c r="ER27" s="179" t="s">
        <v>6706</v>
      </c>
      <c r="ES27" s="176" t="s">
        <v>6709</v>
      </c>
      <c r="ET27" s="186" t="s">
        <v>6721</v>
      </c>
      <c r="EU27" s="186">
        <v>171</v>
      </c>
      <c r="EV27" s="186" t="s">
        <v>6719</v>
      </c>
      <c r="EW27" s="186" t="s">
        <v>22</v>
      </c>
      <c r="EX27" s="186">
        <v>2</v>
      </c>
      <c r="EY27" s="186" t="s">
        <v>6720</v>
      </c>
      <c r="EZ27" s="186" t="s">
        <v>2810</v>
      </c>
      <c r="FA27" s="187" t="s">
        <v>6709</v>
      </c>
      <c r="FB27" s="185" t="s">
        <v>267</v>
      </c>
      <c r="FC27" s="179">
        <v>2</v>
      </c>
      <c r="FD27" s="179">
        <v>0</v>
      </c>
      <c r="FE27" s="179" t="s">
        <v>22</v>
      </c>
      <c r="FF27" s="179">
        <v>2</v>
      </c>
      <c r="FG27" s="179" t="s">
        <v>266</v>
      </c>
      <c r="FH27" s="179">
        <v>0</v>
      </c>
      <c r="FI27" s="176" t="s">
        <v>268</v>
      </c>
      <c r="FJ27" s="185" t="s">
        <v>269</v>
      </c>
      <c r="FK27" s="186" t="s">
        <v>14</v>
      </c>
      <c r="FL27" s="186">
        <v>0</v>
      </c>
      <c r="FM27" s="186" t="s">
        <v>14</v>
      </c>
      <c r="FN27" s="186" t="s">
        <v>14</v>
      </c>
      <c r="FO27" s="186">
        <v>0</v>
      </c>
      <c r="FP27" s="183">
        <v>0</v>
      </c>
      <c r="FQ27" s="184" t="s">
        <v>268</v>
      </c>
      <c r="FR27" s="185" t="s">
        <v>270</v>
      </c>
      <c r="FS27" s="179" t="s">
        <v>14</v>
      </c>
      <c r="FT27" s="179">
        <v>0</v>
      </c>
      <c r="FU27" s="179" t="s">
        <v>14</v>
      </c>
      <c r="FV27" s="179" t="s">
        <v>14</v>
      </c>
      <c r="FW27" s="179">
        <v>0</v>
      </c>
      <c r="FX27" s="179">
        <v>0</v>
      </c>
      <c r="FY27" s="176" t="s">
        <v>268</v>
      </c>
      <c r="FZ27" s="186" t="s">
        <v>3754</v>
      </c>
      <c r="GA27" s="186">
        <v>1</v>
      </c>
      <c r="GB27" s="186" t="s">
        <v>3225</v>
      </c>
      <c r="GC27" s="186" t="s">
        <v>22</v>
      </c>
      <c r="GD27" s="186">
        <v>2</v>
      </c>
      <c r="GE27" s="186" t="s">
        <v>3139</v>
      </c>
      <c r="GF27" s="186" t="s">
        <v>3138</v>
      </c>
      <c r="GG27" s="187" t="s">
        <v>3744</v>
      </c>
      <c r="GH27" s="185" t="s">
        <v>3760</v>
      </c>
      <c r="GI27" s="179">
        <v>1</v>
      </c>
      <c r="GJ27" s="179" t="s">
        <v>3225</v>
      </c>
      <c r="GK27" s="179" t="s">
        <v>22</v>
      </c>
      <c r="GL27" s="179">
        <v>2</v>
      </c>
      <c r="GM27" s="179" t="s">
        <v>3139</v>
      </c>
      <c r="GN27" s="179" t="s">
        <v>3138</v>
      </c>
      <c r="GO27" s="176" t="s">
        <v>3744</v>
      </c>
      <c r="GP27" s="186" t="s">
        <v>3755</v>
      </c>
      <c r="GQ27" s="186">
        <v>0</v>
      </c>
      <c r="GR27" s="186" t="s">
        <v>3225</v>
      </c>
      <c r="GS27" s="186" t="s">
        <v>22</v>
      </c>
      <c r="GT27" s="186">
        <v>2</v>
      </c>
      <c r="GU27" s="186" t="s">
        <v>3139</v>
      </c>
      <c r="GV27" s="186" t="s">
        <v>3138</v>
      </c>
      <c r="GW27" s="187" t="s">
        <v>3744</v>
      </c>
      <c r="GX27" s="185" t="s">
        <v>3761</v>
      </c>
      <c r="GY27" s="179">
        <v>0</v>
      </c>
      <c r="GZ27" s="179" t="s">
        <v>3225</v>
      </c>
      <c r="HA27" s="179" t="s">
        <v>22</v>
      </c>
      <c r="HB27" s="179">
        <v>2</v>
      </c>
      <c r="HC27" s="179" t="s">
        <v>3139</v>
      </c>
      <c r="HD27" s="179" t="s">
        <v>3138</v>
      </c>
      <c r="HE27" s="176" t="s">
        <v>3744</v>
      </c>
      <c r="HF27" s="186" t="s">
        <v>3753</v>
      </c>
      <c r="HG27" s="186">
        <v>0</v>
      </c>
      <c r="HH27" s="186" t="s">
        <v>3225</v>
      </c>
      <c r="HI27" s="186" t="s">
        <v>22</v>
      </c>
      <c r="HJ27" s="186">
        <v>2</v>
      </c>
      <c r="HK27" s="186" t="s">
        <v>3139</v>
      </c>
      <c r="HL27" s="186" t="s">
        <v>3138</v>
      </c>
      <c r="HM27" s="187" t="s">
        <v>3744</v>
      </c>
      <c r="HN27" s="185" t="s">
        <v>3759</v>
      </c>
      <c r="HO27" s="179">
        <v>0</v>
      </c>
      <c r="HP27" s="179" t="s">
        <v>3225</v>
      </c>
      <c r="HQ27" s="179" t="s">
        <v>22</v>
      </c>
      <c r="HR27" s="179">
        <v>2</v>
      </c>
      <c r="HS27" s="179" t="s">
        <v>3139</v>
      </c>
      <c r="HT27" s="179" t="s">
        <v>3138</v>
      </c>
      <c r="HU27" s="176" t="s">
        <v>3744</v>
      </c>
      <c r="HV27" s="186" t="s">
        <v>3756</v>
      </c>
      <c r="HW27" s="186">
        <v>1</v>
      </c>
      <c r="HX27" s="186" t="s">
        <v>3225</v>
      </c>
      <c r="HY27" s="186" t="s">
        <v>22</v>
      </c>
      <c r="HZ27" s="186">
        <v>2</v>
      </c>
      <c r="IA27" s="186" t="s">
        <v>3139</v>
      </c>
      <c r="IB27" s="186" t="s">
        <v>3138</v>
      </c>
      <c r="IC27" s="187" t="s">
        <v>3744</v>
      </c>
      <c r="ID27" s="185" t="s">
        <v>3758</v>
      </c>
      <c r="IE27" s="179">
        <v>1</v>
      </c>
      <c r="IF27" s="179" t="s">
        <v>3225</v>
      </c>
      <c r="IG27" s="179" t="s">
        <v>22</v>
      </c>
      <c r="IH27" s="179">
        <v>2</v>
      </c>
      <c r="II27" s="179" t="s">
        <v>3139</v>
      </c>
      <c r="IJ27" s="179" t="s">
        <v>3138</v>
      </c>
      <c r="IK27" s="176" t="s">
        <v>3744</v>
      </c>
      <c r="IL27" s="186" t="s">
        <v>3757</v>
      </c>
      <c r="IM27" s="186">
        <v>1</v>
      </c>
      <c r="IN27" s="186" t="s">
        <v>3225</v>
      </c>
      <c r="IO27" s="186" t="s">
        <v>22</v>
      </c>
      <c r="IP27" s="186">
        <v>2</v>
      </c>
      <c r="IQ27" s="186" t="s">
        <v>3139</v>
      </c>
      <c r="IR27" s="186" t="s">
        <v>3138</v>
      </c>
      <c r="IS27" s="187" t="s">
        <v>3744</v>
      </c>
    </row>
    <row r="28" spans="1:253" s="280" customFormat="1" ht="12.75" customHeight="1" x14ac:dyDescent="0.25">
      <c r="A28" s="280" t="s">
        <v>376</v>
      </c>
      <c r="B28" s="280" t="s">
        <v>8005</v>
      </c>
      <c r="C28" s="280" t="s">
        <v>377</v>
      </c>
      <c r="D28" s="280" t="s">
        <v>378</v>
      </c>
      <c r="E28" s="280" t="s">
        <v>7454</v>
      </c>
      <c r="F28" s="280" t="s">
        <v>1787</v>
      </c>
      <c r="G28" s="174">
        <v>3227000</v>
      </c>
      <c r="H28" s="175" t="s">
        <v>1782</v>
      </c>
      <c r="I28" s="175" t="s">
        <v>22</v>
      </c>
      <c r="J28" s="175">
        <v>2</v>
      </c>
      <c r="K28" s="175" t="s">
        <v>1786</v>
      </c>
      <c r="L28" s="175" t="s">
        <v>1783</v>
      </c>
      <c r="M28" s="176" t="s">
        <v>1781</v>
      </c>
      <c r="N28" s="185" t="s">
        <v>2991</v>
      </c>
      <c r="O28" s="177">
        <v>101000</v>
      </c>
      <c r="P28" s="177" t="s">
        <v>2836</v>
      </c>
      <c r="Q28" s="177" t="s">
        <v>22</v>
      </c>
      <c r="R28" s="177">
        <v>2</v>
      </c>
      <c r="S28" s="177" t="s">
        <v>2986</v>
      </c>
      <c r="T28" s="177" t="s">
        <v>2990</v>
      </c>
      <c r="U28" s="178" t="s">
        <v>2984</v>
      </c>
      <c r="V28" s="185" t="s">
        <v>1785</v>
      </c>
      <c r="W28" s="175">
        <v>3227000</v>
      </c>
      <c r="X28" s="175" t="s">
        <v>1782</v>
      </c>
      <c r="Y28" s="175" t="s">
        <v>22</v>
      </c>
      <c r="Z28" s="175">
        <v>2</v>
      </c>
      <c r="AA28" s="175" t="s">
        <v>1784</v>
      </c>
      <c r="AB28" s="175" t="s">
        <v>1783</v>
      </c>
      <c r="AC28" s="176" t="s">
        <v>1781</v>
      </c>
      <c r="AD28" s="185" t="s">
        <v>4981</v>
      </c>
      <c r="AE28" s="183">
        <v>2582000</v>
      </c>
      <c r="AF28" s="183" t="s">
        <v>4978</v>
      </c>
      <c r="AG28" s="183" t="s">
        <v>60</v>
      </c>
      <c r="AH28" s="183">
        <v>3</v>
      </c>
      <c r="AI28" s="183" t="s">
        <v>4980</v>
      </c>
      <c r="AJ28" s="183" t="s">
        <v>4979</v>
      </c>
      <c r="AK28" s="184" t="s">
        <v>4755</v>
      </c>
      <c r="AL28" s="185" t="s">
        <v>4985</v>
      </c>
      <c r="AM28" s="175">
        <v>314000</v>
      </c>
      <c r="AN28" s="175" t="s">
        <v>4982</v>
      </c>
      <c r="AO28" s="175" t="s">
        <v>60</v>
      </c>
      <c r="AP28" s="175">
        <v>3</v>
      </c>
      <c r="AQ28" s="175" t="s">
        <v>4984</v>
      </c>
      <c r="AR28" s="175" t="s">
        <v>4983</v>
      </c>
      <c r="AS28" s="176" t="s">
        <v>4755</v>
      </c>
      <c r="AT28" s="186" t="s">
        <v>385</v>
      </c>
      <c r="AU28" s="183" t="s">
        <v>14</v>
      </c>
      <c r="AV28" s="183">
        <v>0</v>
      </c>
      <c r="AW28" s="183" t="s">
        <v>22</v>
      </c>
      <c r="AX28" s="183">
        <v>2</v>
      </c>
      <c r="AY28" s="183" t="s">
        <v>379</v>
      </c>
      <c r="AZ28" s="183">
        <v>0</v>
      </c>
      <c r="BA28" s="184" t="s">
        <v>332</v>
      </c>
      <c r="BB28" s="185" t="s">
        <v>384</v>
      </c>
      <c r="BC28" s="175" t="s">
        <v>14</v>
      </c>
      <c r="BD28" s="175">
        <v>0</v>
      </c>
      <c r="BE28" s="175" t="s">
        <v>22</v>
      </c>
      <c r="BF28" s="175">
        <v>2</v>
      </c>
      <c r="BG28" s="175" t="s">
        <v>379</v>
      </c>
      <c r="BH28" s="175">
        <v>0</v>
      </c>
      <c r="BI28" s="176" t="s">
        <v>332</v>
      </c>
      <c r="BJ28" s="186" t="s">
        <v>4988</v>
      </c>
      <c r="BK28" s="186">
        <v>0</v>
      </c>
      <c r="BL28" s="186" t="s">
        <v>4986</v>
      </c>
      <c r="BM28" s="186" t="s">
        <v>60</v>
      </c>
      <c r="BN28" s="186">
        <v>3</v>
      </c>
      <c r="BO28" s="186" t="s">
        <v>4987</v>
      </c>
      <c r="BP28" s="183" t="s">
        <v>767</v>
      </c>
      <c r="BQ28" s="187" t="s">
        <v>4755</v>
      </c>
      <c r="BR28" s="185" t="s">
        <v>380</v>
      </c>
      <c r="BS28" s="179" t="s">
        <v>14</v>
      </c>
      <c r="BT28" s="179">
        <v>0</v>
      </c>
      <c r="BU28" s="179" t="s">
        <v>22</v>
      </c>
      <c r="BV28" s="179">
        <v>2</v>
      </c>
      <c r="BW28" s="179" t="s">
        <v>379</v>
      </c>
      <c r="BX28" s="179">
        <v>0</v>
      </c>
      <c r="BY28" s="176" t="s">
        <v>332</v>
      </c>
      <c r="BZ28" s="186" t="s">
        <v>381</v>
      </c>
      <c r="CA28" s="186" t="s">
        <v>14</v>
      </c>
      <c r="CB28" s="186">
        <v>0</v>
      </c>
      <c r="CC28" s="186" t="s">
        <v>14</v>
      </c>
      <c r="CD28" s="186" t="s">
        <v>14</v>
      </c>
      <c r="CE28" s="186" t="s">
        <v>379</v>
      </c>
      <c r="CF28" s="186">
        <v>0</v>
      </c>
      <c r="CG28" s="187" t="s">
        <v>332</v>
      </c>
      <c r="CH28" s="185" t="s">
        <v>8347</v>
      </c>
      <c r="CI28" s="186" t="e">
        <v>#N/A</v>
      </c>
      <c r="CJ28" s="186" t="e">
        <v>#N/A</v>
      </c>
      <c r="CK28" s="186" t="e">
        <v>#N/A</v>
      </c>
      <c r="CL28" s="186" t="e">
        <v>#N/A</v>
      </c>
      <c r="CM28" s="186" t="e">
        <v>#N/A</v>
      </c>
      <c r="CN28" s="186" t="e">
        <v>#N/A</v>
      </c>
      <c r="CO28" s="188" t="e">
        <v>#N/A</v>
      </c>
      <c r="CP28" s="186" t="s">
        <v>1780</v>
      </c>
      <c r="CQ28" s="179" t="s">
        <v>14</v>
      </c>
      <c r="CR28" s="179" t="s">
        <v>14</v>
      </c>
      <c r="CS28" s="179" t="s">
        <v>14</v>
      </c>
      <c r="CT28" s="179" t="s">
        <v>14</v>
      </c>
      <c r="CU28" s="179" t="s">
        <v>1779</v>
      </c>
      <c r="CV28" s="179" t="s">
        <v>14</v>
      </c>
      <c r="CW28" s="176" t="s">
        <v>1781</v>
      </c>
      <c r="CX28" s="186" t="s">
        <v>3775</v>
      </c>
      <c r="CY28" s="183">
        <v>2582000</v>
      </c>
      <c r="CZ28" s="183" t="s">
        <v>3763</v>
      </c>
      <c r="DA28" s="183" t="s">
        <v>60</v>
      </c>
      <c r="DB28" s="183">
        <v>3</v>
      </c>
      <c r="DC28" s="183" t="s">
        <v>3765</v>
      </c>
      <c r="DD28" s="183" t="s">
        <v>3764</v>
      </c>
      <c r="DE28" s="189" t="s">
        <v>3744</v>
      </c>
      <c r="DF28" s="185" t="s">
        <v>3772</v>
      </c>
      <c r="DG28" s="175">
        <v>645000</v>
      </c>
      <c r="DH28" s="179" t="s">
        <v>3769</v>
      </c>
      <c r="DI28" s="179" t="s">
        <v>60</v>
      </c>
      <c r="DJ28" s="179">
        <v>3</v>
      </c>
      <c r="DK28" s="179" t="s">
        <v>3771</v>
      </c>
      <c r="DL28" s="179" t="s">
        <v>3770</v>
      </c>
      <c r="DM28" s="176" t="s">
        <v>3744</v>
      </c>
      <c r="DN28" s="186" t="s">
        <v>3781</v>
      </c>
      <c r="DO28" s="183">
        <v>0</v>
      </c>
      <c r="DP28" s="186" t="s">
        <v>3763</v>
      </c>
      <c r="DQ28" s="186" t="s">
        <v>60</v>
      </c>
      <c r="DR28" s="186">
        <v>3</v>
      </c>
      <c r="DS28" s="186" t="s">
        <v>3765</v>
      </c>
      <c r="DT28" s="186" t="s">
        <v>3764</v>
      </c>
      <c r="DU28" s="187" t="s">
        <v>3744</v>
      </c>
      <c r="DV28" s="185" t="s">
        <v>3773</v>
      </c>
      <c r="DW28" s="175">
        <v>2582000</v>
      </c>
      <c r="DX28" s="179" t="s">
        <v>3763</v>
      </c>
      <c r="DY28" s="179" t="s">
        <v>60</v>
      </c>
      <c r="DZ28" s="179">
        <v>3</v>
      </c>
      <c r="EA28" s="179" t="s">
        <v>3765</v>
      </c>
      <c r="EB28" s="179" t="s">
        <v>3764</v>
      </c>
      <c r="EC28" s="176" t="s">
        <v>3744</v>
      </c>
      <c r="ED28" s="186" t="s">
        <v>3780</v>
      </c>
      <c r="EE28" s="183">
        <v>0</v>
      </c>
      <c r="EF28" s="186" t="s">
        <v>3763</v>
      </c>
      <c r="EG28" s="186" t="s">
        <v>60</v>
      </c>
      <c r="EH28" s="186">
        <v>3</v>
      </c>
      <c r="EI28" s="186" t="s">
        <v>3765</v>
      </c>
      <c r="EJ28" s="186" t="s">
        <v>3764</v>
      </c>
      <c r="EK28" s="187" t="s">
        <v>3744</v>
      </c>
      <c r="EL28" s="185" t="s">
        <v>3766</v>
      </c>
      <c r="EM28" s="175">
        <v>0</v>
      </c>
      <c r="EN28" s="179" t="s">
        <v>3763</v>
      </c>
      <c r="EO28" s="179" t="s">
        <v>60</v>
      </c>
      <c r="EP28" s="179">
        <v>3</v>
      </c>
      <c r="EQ28" s="179" t="s">
        <v>3765</v>
      </c>
      <c r="ER28" s="179" t="s">
        <v>3764</v>
      </c>
      <c r="ES28" s="176" t="s">
        <v>3744</v>
      </c>
      <c r="ET28" s="186" t="s">
        <v>4989</v>
      </c>
      <c r="EU28" s="186">
        <v>0</v>
      </c>
      <c r="EV28" s="186" t="s">
        <v>4986</v>
      </c>
      <c r="EW28" s="186" t="s">
        <v>60</v>
      </c>
      <c r="EX28" s="186">
        <v>3</v>
      </c>
      <c r="EY28" s="186" t="s">
        <v>4987</v>
      </c>
      <c r="EZ28" s="186" t="s">
        <v>767</v>
      </c>
      <c r="FA28" s="187" t="s">
        <v>4755</v>
      </c>
      <c r="FB28" s="185" t="s">
        <v>383</v>
      </c>
      <c r="FC28" s="179">
        <v>5</v>
      </c>
      <c r="FD28" s="179">
        <v>0</v>
      </c>
      <c r="FE28" s="179" t="s">
        <v>22</v>
      </c>
      <c r="FF28" s="179">
        <v>2</v>
      </c>
      <c r="FG28" s="179" t="s">
        <v>382</v>
      </c>
      <c r="FH28" s="179">
        <v>0</v>
      </c>
      <c r="FI28" s="176" t="s">
        <v>332</v>
      </c>
      <c r="FJ28" s="185" t="s">
        <v>386</v>
      </c>
      <c r="FK28" s="186" t="s">
        <v>14</v>
      </c>
      <c r="FL28" s="186">
        <v>0</v>
      </c>
      <c r="FM28" s="186" t="s">
        <v>22</v>
      </c>
      <c r="FN28" s="186">
        <v>2</v>
      </c>
      <c r="FO28" s="186" t="s">
        <v>379</v>
      </c>
      <c r="FP28" s="183">
        <v>0</v>
      </c>
      <c r="FQ28" s="184" t="s">
        <v>332</v>
      </c>
      <c r="FR28" s="185" t="s">
        <v>387</v>
      </c>
      <c r="FS28" s="179" t="s">
        <v>14</v>
      </c>
      <c r="FT28" s="179">
        <v>0</v>
      </c>
      <c r="FU28" s="179" t="s">
        <v>22</v>
      </c>
      <c r="FV28" s="179">
        <v>2</v>
      </c>
      <c r="FW28" s="179" t="s">
        <v>379</v>
      </c>
      <c r="FX28" s="179">
        <v>0</v>
      </c>
      <c r="FY28" s="176" t="s">
        <v>332</v>
      </c>
      <c r="FZ28" s="186" t="s">
        <v>3767</v>
      </c>
      <c r="GA28" s="186">
        <v>3</v>
      </c>
      <c r="GB28" s="186" t="s">
        <v>3225</v>
      </c>
      <c r="GC28" s="186" t="s">
        <v>60</v>
      </c>
      <c r="GD28" s="186">
        <v>3</v>
      </c>
      <c r="GE28" s="186" t="s">
        <v>3139</v>
      </c>
      <c r="GF28" s="186" t="s">
        <v>3138</v>
      </c>
      <c r="GG28" s="187" t="s">
        <v>3744</v>
      </c>
      <c r="GH28" s="185" t="s">
        <v>3779</v>
      </c>
      <c r="GI28" s="179">
        <v>0</v>
      </c>
      <c r="GJ28" s="179" t="s">
        <v>3225</v>
      </c>
      <c r="GK28" s="179" t="s">
        <v>60</v>
      </c>
      <c r="GL28" s="179">
        <v>3</v>
      </c>
      <c r="GM28" s="179" t="s">
        <v>3139</v>
      </c>
      <c r="GN28" s="179" t="s">
        <v>3138</v>
      </c>
      <c r="GO28" s="176" t="s">
        <v>3744</v>
      </c>
      <c r="GP28" s="186" t="s">
        <v>3768</v>
      </c>
      <c r="GQ28" s="186">
        <v>0</v>
      </c>
      <c r="GR28" s="186" t="s">
        <v>3225</v>
      </c>
      <c r="GS28" s="186" t="s">
        <v>60</v>
      </c>
      <c r="GT28" s="186">
        <v>3</v>
      </c>
      <c r="GU28" s="186" t="s">
        <v>3139</v>
      </c>
      <c r="GV28" s="186" t="s">
        <v>3138</v>
      </c>
      <c r="GW28" s="187" t="s">
        <v>3744</v>
      </c>
      <c r="GX28" s="185" t="s">
        <v>3782</v>
      </c>
      <c r="GY28" s="179">
        <v>0</v>
      </c>
      <c r="GZ28" s="179" t="s">
        <v>3225</v>
      </c>
      <c r="HA28" s="179" t="s">
        <v>60</v>
      </c>
      <c r="HB28" s="179">
        <v>3</v>
      </c>
      <c r="HC28" s="179" t="s">
        <v>3139</v>
      </c>
      <c r="HD28" s="179" t="s">
        <v>3138</v>
      </c>
      <c r="HE28" s="176" t="s">
        <v>3744</v>
      </c>
      <c r="HF28" s="186" t="s">
        <v>3762</v>
      </c>
      <c r="HG28" s="186">
        <v>2</v>
      </c>
      <c r="HH28" s="186" t="s">
        <v>3225</v>
      </c>
      <c r="HI28" s="186" t="s">
        <v>60</v>
      </c>
      <c r="HJ28" s="186">
        <v>3</v>
      </c>
      <c r="HK28" s="186" t="s">
        <v>3139</v>
      </c>
      <c r="HL28" s="186" t="s">
        <v>3138</v>
      </c>
      <c r="HM28" s="187" t="s">
        <v>3744</v>
      </c>
      <c r="HN28" s="185" t="s">
        <v>3778</v>
      </c>
      <c r="HO28" s="179">
        <v>0</v>
      </c>
      <c r="HP28" s="179" t="s">
        <v>3225</v>
      </c>
      <c r="HQ28" s="179" t="s">
        <v>60</v>
      </c>
      <c r="HR28" s="179">
        <v>3</v>
      </c>
      <c r="HS28" s="179" t="s">
        <v>3139</v>
      </c>
      <c r="HT28" s="179" t="s">
        <v>3138</v>
      </c>
      <c r="HU28" s="176" t="s">
        <v>3744</v>
      </c>
      <c r="HV28" s="186" t="s">
        <v>3774</v>
      </c>
      <c r="HW28" s="186">
        <v>0</v>
      </c>
      <c r="HX28" s="186" t="s">
        <v>3225</v>
      </c>
      <c r="HY28" s="186" t="s">
        <v>60</v>
      </c>
      <c r="HZ28" s="186">
        <v>3</v>
      </c>
      <c r="IA28" s="186" t="s">
        <v>3139</v>
      </c>
      <c r="IB28" s="186" t="s">
        <v>3138</v>
      </c>
      <c r="IC28" s="187" t="s">
        <v>3744</v>
      </c>
      <c r="ID28" s="185" t="s">
        <v>3777</v>
      </c>
      <c r="IE28" s="179">
        <v>2</v>
      </c>
      <c r="IF28" s="179" t="s">
        <v>3225</v>
      </c>
      <c r="IG28" s="179" t="s">
        <v>60</v>
      </c>
      <c r="IH28" s="179">
        <v>3</v>
      </c>
      <c r="II28" s="179" t="s">
        <v>3139</v>
      </c>
      <c r="IJ28" s="179" t="s">
        <v>3138</v>
      </c>
      <c r="IK28" s="176" t="s">
        <v>3744</v>
      </c>
      <c r="IL28" s="186" t="s">
        <v>3776</v>
      </c>
      <c r="IM28" s="186">
        <v>0</v>
      </c>
      <c r="IN28" s="186" t="s">
        <v>3225</v>
      </c>
      <c r="IO28" s="186" t="s">
        <v>60</v>
      </c>
      <c r="IP28" s="186">
        <v>3</v>
      </c>
      <c r="IQ28" s="186" t="s">
        <v>3139</v>
      </c>
      <c r="IR28" s="186" t="s">
        <v>3138</v>
      </c>
      <c r="IS28" s="187" t="s">
        <v>3744</v>
      </c>
    </row>
    <row r="29" spans="1:253" s="280" customFormat="1" ht="12.75" customHeight="1" x14ac:dyDescent="0.25">
      <c r="A29" s="280" t="s">
        <v>503</v>
      </c>
      <c r="B29" s="280" t="s">
        <v>8018</v>
      </c>
      <c r="C29" s="280" t="s">
        <v>504</v>
      </c>
      <c r="D29" s="280" t="s">
        <v>505</v>
      </c>
      <c r="E29" s="280" t="s">
        <v>7624</v>
      </c>
      <c r="F29" s="280" t="s">
        <v>4469</v>
      </c>
      <c r="G29" s="174">
        <v>47077000</v>
      </c>
      <c r="H29" s="175" t="s">
        <v>2215</v>
      </c>
      <c r="I29" s="175" t="s">
        <v>42</v>
      </c>
      <c r="J29" s="175">
        <v>1</v>
      </c>
      <c r="K29" s="175" t="s">
        <v>4468</v>
      </c>
      <c r="L29" s="175" t="s">
        <v>4467</v>
      </c>
      <c r="M29" s="176" t="s">
        <v>4470</v>
      </c>
      <c r="N29" s="185" t="s">
        <v>4590</v>
      </c>
      <c r="O29" s="177">
        <v>92610</v>
      </c>
      <c r="P29" s="177" t="s">
        <v>4587</v>
      </c>
      <c r="Q29" s="177" t="s">
        <v>22</v>
      </c>
      <c r="R29" s="177">
        <v>2</v>
      </c>
      <c r="S29" s="177" t="s">
        <v>4589</v>
      </c>
      <c r="T29" s="177" t="s">
        <v>4588</v>
      </c>
      <c r="U29" s="178" t="s">
        <v>4470</v>
      </c>
      <c r="V29" s="185" t="s">
        <v>4592</v>
      </c>
      <c r="W29" s="175">
        <v>11983000</v>
      </c>
      <c r="X29" s="175" t="s">
        <v>4587</v>
      </c>
      <c r="Y29" s="175" t="s">
        <v>22</v>
      </c>
      <c r="Z29" s="175">
        <v>2</v>
      </c>
      <c r="AA29" s="175" t="s">
        <v>4591</v>
      </c>
      <c r="AB29" s="175" t="s">
        <v>4588</v>
      </c>
      <c r="AC29" s="176" t="s">
        <v>4470</v>
      </c>
      <c r="AD29" s="185" t="s">
        <v>6979</v>
      </c>
      <c r="AE29" s="183">
        <v>115000</v>
      </c>
      <c r="AF29" s="183" t="s">
        <v>6976</v>
      </c>
      <c r="AG29" s="183" t="s">
        <v>22</v>
      </c>
      <c r="AH29" s="183">
        <v>2</v>
      </c>
      <c r="AI29" s="183" t="s">
        <v>6978</v>
      </c>
      <c r="AJ29" s="183" t="s">
        <v>6977</v>
      </c>
      <c r="AK29" s="184" t="s">
        <v>6861</v>
      </c>
      <c r="AL29" s="185" t="s">
        <v>6981</v>
      </c>
      <c r="AM29" s="175">
        <v>115000</v>
      </c>
      <c r="AN29" s="175" t="s">
        <v>6976</v>
      </c>
      <c r="AO29" s="175" t="s">
        <v>22</v>
      </c>
      <c r="AP29" s="175">
        <v>2</v>
      </c>
      <c r="AQ29" s="175" t="s">
        <v>6980</v>
      </c>
      <c r="AR29" s="175" t="s">
        <v>6977</v>
      </c>
      <c r="AS29" s="176" t="s">
        <v>6861</v>
      </c>
      <c r="AT29" s="186" t="s">
        <v>516</v>
      </c>
      <c r="AU29" s="183" t="s">
        <v>14</v>
      </c>
      <c r="AV29" s="183">
        <v>0</v>
      </c>
      <c r="AW29" s="183" t="s">
        <v>22</v>
      </c>
      <c r="AX29" s="183">
        <v>2</v>
      </c>
      <c r="AY29" s="183">
        <v>0</v>
      </c>
      <c r="AZ29" s="183">
        <v>0</v>
      </c>
      <c r="BA29" s="184" t="s">
        <v>457</v>
      </c>
      <c r="BB29" s="185" t="s">
        <v>513</v>
      </c>
      <c r="BC29" s="175" t="s">
        <v>14</v>
      </c>
      <c r="BD29" s="175">
        <v>0</v>
      </c>
      <c r="BE29" s="175" t="s">
        <v>22</v>
      </c>
      <c r="BF29" s="175">
        <v>2</v>
      </c>
      <c r="BG29" s="175">
        <v>0</v>
      </c>
      <c r="BH29" s="175">
        <v>0</v>
      </c>
      <c r="BI29" s="176" t="s">
        <v>457</v>
      </c>
      <c r="BJ29" s="186" t="s">
        <v>6983</v>
      </c>
      <c r="BK29" s="186">
        <v>131</v>
      </c>
      <c r="BL29" s="186" t="s">
        <v>6752</v>
      </c>
      <c r="BM29" s="186" t="s">
        <v>22</v>
      </c>
      <c r="BN29" s="186">
        <v>2</v>
      </c>
      <c r="BO29" s="186" t="s">
        <v>6982</v>
      </c>
      <c r="BP29" s="183" t="s">
        <v>6753</v>
      </c>
      <c r="BQ29" s="187" t="s">
        <v>6861</v>
      </c>
      <c r="BR29" s="185" t="s">
        <v>506</v>
      </c>
      <c r="BS29" s="179" t="s">
        <v>14</v>
      </c>
      <c r="BT29" s="179">
        <v>0</v>
      </c>
      <c r="BU29" s="179" t="s">
        <v>22</v>
      </c>
      <c r="BV29" s="179">
        <v>2</v>
      </c>
      <c r="BW29" s="179">
        <v>0</v>
      </c>
      <c r="BX29" s="179">
        <v>0</v>
      </c>
      <c r="BY29" s="176" t="s">
        <v>457</v>
      </c>
      <c r="BZ29" s="186" t="s">
        <v>507</v>
      </c>
      <c r="CA29" s="186" t="s">
        <v>14</v>
      </c>
      <c r="CB29" s="186">
        <v>0</v>
      </c>
      <c r="CC29" s="186" t="s">
        <v>14</v>
      </c>
      <c r="CD29" s="186" t="s">
        <v>14</v>
      </c>
      <c r="CE29" s="186">
        <v>0</v>
      </c>
      <c r="CF29" s="186">
        <v>0</v>
      </c>
      <c r="CG29" s="187" t="s">
        <v>457</v>
      </c>
      <c r="CH29" s="185" t="s">
        <v>8348</v>
      </c>
      <c r="CI29" s="186" t="e">
        <v>#N/A</v>
      </c>
      <c r="CJ29" s="186" t="e">
        <v>#N/A</v>
      </c>
      <c r="CK29" s="186" t="e">
        <v>#N/A</v>
      </c>
      <c r="CL29" s="186" t="e">
        <v>#N/A</v>
      </c>
      <c r="CM29" s="186" t="e">
        <v>#N/A</v>
      </c>
      <c r="CN29" s="186" t="e">
        <v>#N/A</v>
      </c>
      <c r="CO29" s="188" t="e">
        <v>#N/A</v>
      </c>
      <c r="CP29" s="186" t="s">
        <v>512</v>
      </c>
      <c r="CQ29" s="179" t="s">
        <v>14</v>
      </c>
      <c r="CR29" s="179">
        <v>0</v>
      </c>
      <c r="CS29" s="179" t="s">
        <v>22</v>
      </c>
      <c r="CT29" s="179">
        <v>2</v>
      </c>
      <c r="CU29" s="179">
        <v>0</v>
      </c>
      <c r="CV29" s="179">
        <v>0</v>
      </c>
      <c r="CW29" s="176" t="s">
        <v>457</v>
      </c>
      <c r="CX29" s="186" t="s">
        <v>6989</v>
      </c>
      <c r="CY29" s="183">
        <v>115000</v>
      </c>
      <c r="CZ29" s="183" t="s">
        <v>6976</v>
      </c>
      <c r="DA29" s="183" t="s">
        <v>22</v>
      </c>
      <c r="DB29" s="183">
        <v>2</v>
      </c>
      <c r="DC29" s="183" t="s">
        <v>6988</v>
      </c>
      <c r="DD29" s="183" t="s">
        <v>6977</v>
      </c>
      <c r="DE29" s="189" t="s">
        <v>6861</v>
      </c>
      <c r="DF29" s="185" t="s">
        <v>6990</v>
      </c>
      <c r="DG29" s="175">
        <v>11868000</v>
      </c>
      <c r="DH29" s="179" t="s">
        <v>6976</v>
      </c>
      <c r="DI29" s="179" t="s">
        <v>22</v>
      </c>
      <c r="DJ29" s="179">
        <v>2</v>
      </c>
      <c r="DK29" s="179" t="s">
        <v>6988</v>
      </c>
      <c r="DL29" s="179" t="s">
        <v>6977</v>
      </c>
      <c r="DM29" s="176" t="s">
        <v>6861</v>
      </c>
      <c r="DN29" s="186" t="s">
        <v>6991</v>
      </c>
      <c r="DO29" s="183">
        <v>0</v>
      </c>
      <c r="DP29" s="186" t="s">
        <v>6976</v>
      </c>
      <c r="DQ29" s="186" t="s">
        <v>22</v>
      </c>
      <c r="DR29" s="186">
        <v>2</v>
      </c>
      <c r="DS29" s="186" t="s">
        <v>6988</v>
      </c>
      <c r="DT29" s="186" t="s">
        <v>6977</v>
      </c>
      <c r="DU29" s="187" t="s">
        <v>6861</v>
      </c>
      <c r="DV29" s="185" t="s">
        <v>6992</v>
      </c>
      <c r="DW29" s="175">
        <v>115000</v>
      </c>
      <c r="DX29" s="179" t="s">
        <v>6976</v>
      </c>
      <c r="DY29" s="179" t="s">
        <v>22</v>
      </c>
      <c r="DZ29" s="179">
        <v>2</v>
      </c>
      <c r="EA29" s="179" t="s">
        <v>6988</v>
      </c>
      <c r="EB29" s="179" t="s">
        <v>6977</v>
      </c>
      <c r="EC29" s="176" t="s">
        <v>6861</v>
      </c>
      <c r="ED29" s="186" t="s">
        <v>6993</v>
      </c>
      <c r="EE29" s="183">
        <v>0</v>
      </c>
      <c r="EF29" s="186" t="s">
        <v>6976</v>
      </c>
      <c r="EG29" s="186" t="s">
        <v>22</v>
      </c>
      <c r="EH29" s="186">
        <v>2</v>
      </c>
      <c r="EI29" s="186" t="s">
        <v>6988</v>
      </c>
      <c r="EJ29" s="186" t="s">
        <v>6977</v>
      </c>
      <c r="EK29" s="187" t="s">
        <v>6861</v>
      </c>
      <c r="EL29" s="185" t="s">
        <v>6994</v>
      </c>
      <c r="EM29" s="175">
        <v>0</v>
      </c>
      <c r="EN29" s="179" t="s">
        <v>6976</v>
      </c>
      <c r="EO29" s="179" t="s">
        <v>22</v>
      </c>
      <c r="EP29" s="179">
        <v>2</v>
      </c>
      <c r="EQ29" s="179" t="s">
        <v>6988</v>
      </c>
      <c r="ER29" s="179" t="s">
        <v>6977</v>
      </c>
      <c r="ES29" s="176" t="s">
        <v>6861</v>
      </c>
      <c r="ET29" s="186" t="s">
        <v>6987</v>
      </c>
      <c r="EU29" s="186">
        <v>131</v>
      </c>
      <c r="EV29" s="186" t="s">
        <v>6984</v>
      </c>
      <c r="EW29" s="186" t="s">
        <v>22</v>
      </c>
      <c r="EX29" s="186">
        <v>2</v>
      </c>
      <c r="EY29" s="186" t="s">
        <v>6986</v>
      </c>
      <c r="EZ29" s="186" t="s">
        <v>6985</v>
      </c>
      <c r="FA29" s="187" t="s">
        <v>6861</v>
      </c>
      <c r="FB29" s="185" t="s">
        <v>509</v>
      </c>
      <c r="FC29" s="179">
        <v>2</v>
      </c>
      <c r="FD29" s="179">
        <v>0</v>
      </c>
      <c r="FE29" s="179" t="s">
        <v>22</v>
      </c>
      <c r="FF29" s="179">
        <v>2</v>
      </c>
      <c r="FG29" s="179" t="s">
        <v>508</v>
      </c>
      <c r="FH29" s="179">
        <v>0</v>
      </c>
      <c r="FI29" s="176" t="s">
        <v>457</v>
      </c>
      <c r="FJ29" s="185" t="s">
        <v>521</v>
      </c>
      <c r="FK29" s="186" t="s">
        <v>14</v>
      </c>
      <c r="FL29" s="186">
        <v>0</v>
      </c>
      <c r="FM29" s="186" t="s">
        <v>22</v>
      </c>
      <c r="FN29" s="186">
        <v>2</v>
      </c>
      <c r="FO29" s="186">
        <v>0</v>
      </c>
      <c r="FP29" s="183">
        <v>0</v>
      </c>
      <c r="FQ29" s="184" t="s">
        <v>457</v>
      </c>
      <c r="FR29" s="185" t="s">
        <v>522</v>
      </c>
      <c r="FS29" s="179" t="s">
        <v>14</v>
      </c>
      <c r="FT29" s="179">
        <v>0</v>
      </c>
      <c r="FU29" s="179" t="s">
        <v>22</v>
      </c>
      <c r="FV29" s="179">
        <v>2</v>
      </c>
      <c r="FW29" s="179">
        <v>0</v>
      </c>
      <c r="FX29" s="179">
        <v>0</v>
      </c>
      <c r="FY29" s="176" t="s">
        <v>457</v>
      </c>
      <c r="FZ29" s="186" t="s">
        <v>515</v>
      </c>
      <c r="GA29" s="186" t="s">
        <v>14</v>
      </c>
      <c r="GB29" s="186">
        <v>0</v>
      </c>
      <c r="GC29" s="186" t="s">
        <v>22</v>
      </c>
      <c r="GD29" s="186">
        <v>2</v>
      </c>
      <c r="GE29" s="186">
        <v>0</v>
      </c>
      <c r="GF29" s="186">
        <v>0</v>
      </c>
      <c r="GG29" s="187" t="s">
        <v>457</v>
      </c>
      <c r="GH29" s="185" t="s">
        <v>530</v>
      </c>
      <c r="GI29" s="179" t="s">
        <v>14</v>
      </c>
      <c r="GJ29" s="179">
        <v>0</v>
      </c>
      <c r="GK29" s="179" t="s">
        <v>22</v>
      </c>
      <c r="GL29" s="179">
        <v>2</v>
      </c>
      <c r="GM29" s="179">
        <v>0</v>
      </c>
      <c r="GN29" s="179">
        <v>0</v>
      </c>
      <c r="GO29" s="176" t="s">
        <v>457</v>
      </c>
      <c r="GP29" s="186" t="s">
        <v>518</v>
      </c>
      <c r="GQ29" s="186" t="s">
        <v>14</v>
      </c>
      <c r="GR29" s="186">
        <v>0</v>
      </c>
      <c r="GS29" s="186" t="s">
        <v>22</v>
      </c>
      <c r="GT29" s="186">
        <v>2</v>
      </c>
      <c r="GU29" s="186">
        <v>0</v>
      </c>
      <c r="GV29" s="186">
        <v>0</v>
      </c>
      <c r="GW29" s="187" t="s">
        <v>457</v>
      </c>
      <c r="GX29" s="185" t="s">
        <v>532</v>
      </c>
      <c r="GY29" s="179" t="s">
        <v>14</v>
      </c>
      <c r="GZ29" s="179">
        <v>0</v>
      </c>
      <c r="HA29" s="179" t="s">
        <v>22</v>
      </c>
      <c r="HB29" s="179">
        <v>2</v>
      </c>
      <c r="HC29" s="179">
        <v>0</v>
      </c>
      <c r="HD29" s="179">
        <v>0</v>
      </c>
      <c r="HE29" s="176" t="s">
        <v>457</v>
      </c>
      <c r="HF29" s="186" t="s">
        <v>511</v>
      </c>
      <c r="HG29" s="186" t="s">
        <v>14</v>
      </c>
      <c r="HH29" s="186">
        <v>0</v>
      </c>
      <c r="HI29" s="186" t="s">
        <v>22</v>
      </c>
      <c r="HJ29" s="186">
        <v>2</v>
      </c>
      <c r="HK29" s="186">
        <v>0</v>
      </c>
      <c r="HL29" s="186">
        <v>0</v>
      </c>
      <c r="HM29" s="187" t="s">
        <v>457</v>
      </c>
      <c r="HN29" s="185" t="s">
        <v>528</v>
      </c>
      <c r="HO29" s="179" t="s">
        <v>14</v>
      </c>
      <c r="HP29" s="179">
        <v>0</v>
      </c>
      <c r="HQ29" s="179" t="s">
        <v>22</v>
      </c>
      <c r="HR29" s="179">
        <v>2</v>
      </c>
      <c r="HS29" s="179">
        <v>0</v>
      </c>
      <c r="HT29" s="179">
        <v>0</v>
      </c>
      <c r="HU29" s="176" t="s">
        <v>457</v>
      </c>
      <c r="HV29" s="186" t="s">
        <v>520</v>
      </c>
      <c r="HW29" s="186" t="s">
        <v>14</v>
      </c>
      <c r="HX29" s="186">
        <v>0</v>
      </c>
      <c r="HY29" s="186" t="s">
        <v>22</v>
      </c>
      <c r="HZ29" s="186">
        <v>2</v>
      </c>
      <c r="IA29" s="186">
        <v>0</v>
      </c>
      <c r="IB29" s="186">
        <v>0</v>
      </c>
      <c r="IC29" s="187" t="s">
        <v>457</v>
      </c>
      <c r="ID29" s="185" t="s">
        <v>526</v>
      </c>
      <c r="IE29" s="179" t="s">
        <v>14</v>
      </c>
      <c r="IF29" s="179">
        <v>0</v>
      </c>
      <c r="IG29" s="179" t="s">
        <v>22</v>
      </c>
      <c r="IH29" s="179">
        <v>2</v>
      </c>
      <c r="II29" s="179">
        <v>0</v>
      </c>
      <c r="IJ29" s="179">
        <v>0</v>
      </c>
      <c r="IK29" s="176" t="s">
        <v>457</v>
      </c>
      <c r="IL29" s="186" t="s">
        <v>524</v>
      </c>
      <c r="IM29" s="186" t="s">
        <v>14</v>
      </c>
      <c r="IN29" s="186">
        <v>0</v>
      </c>
      <c r="IO29" s="186" t="s">
        <v>22</v>
      </c>
      <c r="IP29" s="186">
        <v>2</v>
      </c>
      <c r="IQ29" s="186">
        <v>0</v>
      </c>
      <c r="IR29" s="186">
        <v>0</v>
      </c>
      <c r="IS29" s="187" t="s">
        <v>457</v>
      </c>
    </row>
    <row r="30" spans="1:253" s="280" customFormat="1" ht="12.75" customHeight="1" x14ac:dyDescent="0.25">
      <c r="A30" s="280" t="s">
        <v>627</v>
      </c>
      <c r="B30" s="280" t="s">
        <v>8005</v>
      </c>
      <c r="C30" s="280" t="s">
        <v>628</v>
      </c>
      <c r="D30" s="280" t="s">
        <v>629</v>
      </c>
      <c r="E30" s="280" t="s">
        <v>7458</v>
      </c>
      <c r="F30" s="280" t="s">
        <v>6454</v>
      </c>
      <c r="G30" s="174">
        <v>103700000</v>
      </c>
      <c r="H30" s="175" t="s">
        <v>6451</v>
      </c>
      <c r="I30" s="175" t="s">
        <v>22</v>
      </c>
      <c r="J30" s="175">
        <v>2</v>
      </c>
      <c r="K30" s="175" t="s">
        <v>6453</v>
      </c>
      <c r="L30" s="175" t="s">
        <v>6452</v>
      </c>
      <c r="M30" s="176" t="s">
        <v>6450</v>
      </c>
      <c r="N30" s="185" t="s">
        <v>6458</v>
      </c>
      <c r="O30" s="177">
        <v>1063652</v>
      </c>
      <c r="P30" s="177" t="s">
        <v>6455</v>
      </c>
      <c r="Q30" s="177" t="s">
        <v>22</v>
      </c>
      <c r="R30" s="177">
        <v>2</v>
      </c>
      <c r="S30" s="177" t="s">
        <v>6457</v>
      </c>
      <c r="T30" s="177" t="s">
        <v>6456</v>
      </c>
      <c r="U30" s="178" t="s">
        <v>6450</v>
      </c>
      <c r="V30" s="185" t="s">
        <v>6460</v>
      </c>
      <c r="W30" s="175">
        <v>103700000</v>
      </c>
      <c r="X30" s="175" t="s">
        <v>6451</v>
      </c>
      <c r="Y30" s="175" t="s">
        <v>22</v>
      </c>
      <c r="Z30" s="175">
        <v>2</v>
      </c>
      <c r="AA30" s="175" t="s">
        <v>6459</v>
      </c>
      <c r="AB30" s="175" t="s">
        <v>6452</v>
      </c>
      <c r="AC30" s="176" t="s">
        <v>6450</v>
      </c>
      <c r="AD30" s="185" t="s">
        <v>6462</v>
      </c>
      <c r="AE30" s="183">
        <v>103700000</v>
      </c>
      <c r="AF30" s="183" t="s">
        <v>6451</v>
      </c>
      <c r="AG30" s="183" t="s">
        <v>22</v>
      </c>
      <c r="AH30" s="183">
        <v>2</v>
      </c>
      <c r="AI30" s="183" t="s">
        <v>6461</v>
      </c>
      <c r="AJ30" s="183" t="s">
        <v>6452</v>
      </c>
      <c r="AK30" s="184" t="s">
        <v>6450</v>
      </c>
      <c r="AL30" s="185" t="s">
        <v>6466</v>
      </c>
      <c r="AM30" s="175">
        <v>4836000</v>
      </c>
      <c r="AN30" s="175" t="s">
        <v>6463</v>
      </c>
      <c r="AO30" s="175" t="s">
        <v>22</v>
      </c>
      <c r="AP30" s="175">
        <v>2</v>
      </c>
      <c r="AQ30" s="175" t="s">
        <v>6465</v>
      </c>
      <c r="AR30" s="175" t="s">
        <v>6464</v>
      </c>
      <c r="AS30" s="176" t="s">
        <v>6450</v>
      </c>
      <c r="AT30" s="186" t="s">
        <v>6469</v>
      </c>
      <c r="AU30" s="183">
        <v>0</v>
      </c>
      <c r="AV30" s="183" t="s">
        <v>14</v>
      </c>
      <c r="AW30" s="183" t="s">
        <v>14</v>
      </c>
      <c r="AX30" s="183" t="s">
        <v>14</v>
      </c>
      <c r="AY30" s="183" t="s">
        <v>6467</v>
      </c>
      <c r="AZ30" s="183" t="s">
        <v>14</v>
      </c>
      <c r="BA30" s="184" t="s">
        <v>6450</v>
      </c>
      <c r="BB30" s="185" t="s">
        <v>6468</v>
      </c>
      <c r="BC30" s="175">
        <v>0</v>
      </c>
      <c r="BD30" s="175" t="s">
        <v>14</v>
      </c>
      <c r="BE30" s="175" t="s">
        <v>14</v>
      </c>
      <c r="BF30" s="175" t="s">
        <v>14</v>
      </c>
      <c r="BG30" s="175" t="s">
        <v>6467</v>
      </c>
      <c r="BH30" s="175" t="s">
        <v>14</v>
      </c>
      <c r="BI30" s="176" t="s">
        <v>6450</v>
      </c>
      <c r="BJ30" s="186" t="s">
        <v>6472</v>
      </c>
      <c r="BK30" s="186">
        <v>4966</v>
      </c>
      <c r="BL30" s="186" t="s">
        <v>6470</v>
      </c>
      <c r="BM30" s="186" t="s">
        <v>60</v>
      </c>
      <c r="BN30" s="186">
        <v>3</v>
      </c>
      <c r="BO30" s="186" t="s">
        <v>6471</v>
      </c>
      <c r="BP30" s="183" t="s">
        <v>2810</v>
      </c>
      <c r="BQ30" s="187" t="s">
        <v>6450</v>
      </c>
      <c r="BR30" s="185" t="s">
        <v>633</v>
      </c>
      <c r="BS30" s="179" t="s">
        <v>14</v>
      </c>
      <c r="BT30" s="179" t="s">
        <v>630</v>
      </c>
      <c r="BU30" s="179" t="s">
        <v>22</v>
      </c>
      <c r="BV30" s="179">
        <v>2</v>
      </c>
      <c r="BW30" s="179" t="s">
        <v>632</v>
      </c>
      <c r="BX30" s="179" t="s">
        <v>631</v>
      </c>
      <c r="BY30" s="176" t="s">
        <v>588</v>
      </c>
      <c r="BZ30" s="186" t="s">
        <v>634</v>
      </c>
      <c r="CA30" s="186" t="s">
        <v>14</v>
      </c>
      <c r="CB30" s="186" t="s">
        <v>630</v>
      </c>
      <c r="CC30" s="186" t="s">
        <v>22</v>
      </c>
      <c r="CD30" s="186">
        <v>2</v>
      </c>
      <c r="CE30" s="186" t="s">
        <v>632</v>
      </c>
      <c r="CF30" s="186" t="s">
        <v>631</v>
      </c>
      <c r="CG30" s="187" t="s">
        <v>588</v>
      </c>
      <c r="CH30" s="185" t="s">
        <v>8349</v>
      </c>
      <c r="CI30" s="186" t="e">
        <v>#N/A</v>
      </c>
      <c r="CJ30" s="186" t="e">
        <v>#N/A</v>
      </c>
      <c r="CK30" s="186" t="e">
        <v>#N/A</v>
      </c>
      <c r="CL30" s="186" t="e">
        <v>#N/A</v>
      </c>
      <c r="CM30" s="186" t="e">
        <v>#N/A</v>
      </c>
      <c r="CN30" s="186" t="e">
        <v>#N/A</v>
      </c>
      <c r="CO30" s="188" t="e">
        <v>#N/A</v>
      </c>
      <c r="CP30" s="186" t="s">
        <v>636</v>
      </c>
      <c r="CQ30" s="179" t="s">
        <v>14</v>
      </c>
      <c r="CR30" s="179">
        <v>0</v>
      </c>
      <c r="CS30" s="179" t="s">
        <v>22</v>
      </c>
      <c r="CT30" s="179">
        <v>2</v>
      </c>
      <c r="CU30" s="179" t="s">
        <v>635</v>
      </c>
      <c r="CV30" s="179">
        <v>0</v>
      </c>
      <c r="CW30" s="176" t="s">
        <v>588</v>
      </c>
      <c r="CX30" s="186" t="s">
        <v>6475</v>
      </c>
      <c r="CY30" s="183">
        <v>23500000</v>
      </c>
      <c r="CZ30" s="183" t="s">
        <v>6474</v>
      </c>
      <c r="DA30" s="183" t="s">
        <v>22</v>
      </c>
      <c r="DB30" s="183">
        <v>2</v>
      </c>
      <c r="DC30" s="183" t="s">
        <v>6480</v>
      </c>
      <c r="DD30" s="183" t="s">
        <v>6452</v>
      </c>
      <c r="DE30" s="189" t="s">
        <v>6450</v>
      </c>
      <c r="DF30" s="185" t="s">
        <v>6477</v>
      </c>
      <c r="DG30" s="175">
        <v>0</v>
      </c>
      <c r="DH30" s="179" t="s">
        <v>6474</v>
      </c>
      <c r="DI30" s="179" t="s">
        <v>22</v>
      </c>
      <c r="DJ30" s="179">
        <v>2</v>
      </c>
      <c r="DK30" s="179" t="s">
        <v>6476</v>
      </c>
      <c r="DL30" s="179" t="s">
        <v>6452</v>
      </c>
      <c r="DM30" s="176" t="s">
        <v>6450</v>
      </c>
      <c r="DN30" s="186" t="s">
        <v>6479</v>
      </c>
      <c r="DO30" s="183">
        <v>80200000</v>
      </c>
      <c r="DP30" s="186" t="s">
        <v>6474</v>
      </c>
      <c r="DQ30" s="186" t="s">
        <v>22</v>
      </c>
      <c r="DR30" s="186">
        <v>2</v>
      </c>
      <c r="DS30" s="186" t="s">
        <v>6478</v>
      </c>
      <c r="DT30" s="186" t="s">
        <v>6452</v>
      </c>
      <c r="DU30" s="187" t="s">
        <v>6450</v>
      </c>
      <c r="DV30" s="185" t="s">
        <v>6481</v>
      </c>
      <c r="DW30" s="175">
        <v>925000</v>
      </c>
      <c r="DX30" s="179" t="s">
        <v>6474</v>
      </c>
      <c r="DY30" s="179" t="s">
        <v>22</v>
      </c>
      <c r="DZ30" s="179">
        <v>2</v>
      </c>
      <c r="EA30" s="179" t="s">
        <v>6480</v>
      </c>
      <c r="EB30" s="179" t="s">
        <v>6452</v>
      </c>
      <c r="EC30" s="176" t="s">
        <v>6450</v>
      </c>
      <c r="ED30" s="186" t="s">
        <v>6482</v>
      </c>
      <c r="EE30" s="183">
        <v>17150000</v>
      </c>
      <c r="EF30" s="186" t="s">
        <v>6474</v>
      </c>
      <c r="EG30" s="186" t="s">
        <v>22</v>
      </c>
      <c r="EH30" s="186">
        <v>2</v>
      </c>
      <c r="EI30" s="186" t="s">
        <v>6480</v>
      </c>
      <c r="EJ30" s="186" t="s">
        <v>6452</v>
      </c>
      <c r="EK30" s="187" t="s">
        <v>6450</v>
      </c>
      <c r="EL30" s="185" t="s">
        <v>6483</v>
      </c>
      <c r="EM30" s="175">
        <v>5425000</v>
      </c>
      <c r="EN30" s="179" t="s">
        <v>6474</v>
      </c>
      <c r="EO30" s="179" t="s">
        <v>22</v>
      </c>
      <c r="EP30" s="179">
        <v>2</v>
      </c>
      <c r="EQ30" s="179" t="s">
        <v>6480</v>
      </c>
      <c r="ER30" s="179" t="s">
        <v>6452</v>
      </c>
      <c r="ES30" s="176" t="s">
        <v>6450</v>
      </c>
      <c r="ET30" s="186" t="s">
        <v>6473</v>
      </c>
      <c r="EU30" s="186">
        <v>4966</v>
      </c>
      <c r="EV30" s="186" t="s">
        <v>6470</v>
      </c>
      <c r="EW30" s="186" t="s">
        <v>60</v>
      </c>
      <c r="EX30" s="186">
        <v>3</v>
      </c>
      <c r="EY30" s="186" t="s">
        <v>6471</v>
      </c>
      <c r="EZ30" s="186" t="s">
        <v>2810</v>
      </c>
      <c r="FA30" s="187" t="s">
        <v>6450</v>
      </c>
      <c r="FB30" s="185" t="s">
        <v>6487</v>
      </c>
      <c r="FC30" s="179">
        <v>4</v>
      </c>
      <c r="FD30" s="179" t="s">
        <v>6484</v>
      </c>
      <c r="FE30" s="179" t="s">
        <v>42</v>
      </c>
      <c r="FF30" s="179">
        <v>1</v>
      </c>
      <c r="FG30" s="179" t="s">
        <v>6486</v>
      </c>
      <c r="FH30" s="179" t="s">
        <v>6485</v>
      </c>
      <c r="FI30" s="176" t="s">
        <v>6450</v>
      </c>
      <c r="FJ30" s="185" t="s">
        <v>6488</v>
      </c>
      <c r="FK30" s="186">
        <v>0</v>
      </c>
      <c r="FL30" s="186" t="s">
        <v>14</v>
      </c>
      <c r="FM30" s="186" t="s">
        <v>14</v>
      </c>
      <c r="FN30" s="186" t="s">
        <v>14</v>
      </c>
      <c r="FO30" s="186" t="s">
        <v>6467</v>
      </c>
      <c r="FP30" s="183" t="s">
        <v>14</v>
      </c>
      <c r="FQ30" s="184" t="s">
        <v>6450</v>
      </c>
      <c r="FR30" s="185" t="s">
        <v>6494</v>
      </c>
      <c r="FS30" s="179">
        <v>10000</v>
      </c>
      <c r="FT30" s="179" t="s">
        <v>6491</v>
      </c>
      <c r="FU30" s="179" t="s">
        <v>60</v>
      </c>
      <c r="FV30" s="179">
        <v>3</v>
      </c>
      <c r="FW30" s="179" t="s">
        <v>6493</v>
      </c>
      <c r="FX30" s="179" t="s">
        <v>6492</v>
      </c>
      <c r="FY30" s="176" t="s">
        <v>6450</v>
      </c>
      <c r="FZ30" s="186" t="s">
        <v>3784</v>
      </c>
      <c r="GA30" s="186">
        <v>1</v>
      </c>
      <c r="GB30" s="186" t="s">
        <v>3225</v>
      </c>
      <c r="GC30" s="186" t="s">
        <v>22</v>
      </c>
      <c r="GD30" s="186">
        <v>2</v>
      </c>
      <c r="GE30" s="186" t="s">
        <v>3139</v>
      </c>
      <c r="GF30" s="186" t="s">
        <v>3138</v>
      </c>
      <c r="GG30" s="187" t="s">
        <v>3744</v>
      </c>
      <c r="GH30" s="185" t="s">
        <v>3790</v>
      </c>
      <c r="GI30" s="179">
        <v>2</v>
      </c>
      <c r="GJ30" s="179" t="s">
        <v>3225</v>
      </c>
      <c r="GK30" s="179" t="s">
        <v>22</v>
      </c>
      <c r="GL30" s="179">
        <v>2</v>
      </c>
      <c r="GM30" s="179" t="s">
        <v>3139</v>
      </c>
      <c r="GN30" s="179" t="s">
        <v>3138</v>
      </c>
      <c r="GO30" s="176" t="s">
        <v>3744</v>
      </c>
      <c r="GP30" s="186" t="s">
        <v>3785</v>
      </c>
      <c r="GQ30" s="186">
        <v>2</v>
      </c>
      <c r="GR30" s="186" t="s">
        <v>3225</v>
      </c>
      <c r="GS30" s="186" t="s">
        <v>22</v>
      </c>
      <c r="GT30" s="186">
        <v>2</v>
      </c>
      <c r="GU30" s="186" t="s">
        <v>3139</v>
      </c>
      <c r="GV30" s="186" t="s">
        <v>3138</v>
      </c>
      <c r="GW30" s="187" t="s">
        <v>3744</v>
      </c>
      <c r="GX30" s="185" t="s">
        <v>3791</v>
      </c>
      <c r="GY30" s="179">
        <v>0</v>
      </c>
      <c r="GZ30" s="179" t="s">
        <v>3225</v>
      </c>
      <c r="HA30" s="179" t="s">
        <v>22</v>
      </c>
      <c r="HB30" s="179">
        <v>2</v>
      </c>
      <c r="HC30" s="179" t="s">
        <v>3139</v>
      </c>
      <c r="HD30" s="179" t="s">
        <v>3138</v>
      </c>
      <c r="HE30" s="176" t="s">
        <v>3744</v>
      </c>
      <c r="HF30" s="186" t="s">
        <v>3783</v>
      </c>
      <c r="HG30" s="186">
        <v>3</v>
      </c>
      <c r="HH30" s="186" t="s">
        <v>3225</v>
      </c>
      <c r="HI30" s="186" t="s">
        <v>22</v>
      </c>
      <c r="HJ30" s="186">
        <v>2</v>
      </c>
      <c r="HK30" s="186" t="s">
        <v>3139</v>
      </c>
      <c r="HL30" s="186" t="s">
        <v>3138</v>
      </c>
      <c r="HM30" s="187" t="s">
        <v>3744</v>
      </c>
      <c r="HN30" s="185" t="s">
        <v>3789</v>
      </c>
      <c r="HO30" s="179">
        <v>2</v>
      </c>
      <c r="HP30" s="179" t="s">
        <v>3225</v>
      </c>
      <c r="HQ30" s="179" t="s">
        <v>22</v>
      </c>
      <c r="HR30" s="179">
        <v>2</v>
      </c>
      <c r="HS30" s="179" t="s">
        <v>3139</v>
      </c>
      <c r="HT30" s="179" t="s">
        <v>3138</v>
      </c>
      <c r="HU30" s="176" t="s">
        <v>3744</v>
      </c>
      <c r="HV30" s="186" t="s">
        <v>3786</v>
      </c>
      <c r="HW30" s="186">
        <v>3</v>
      </c>
      <c r="HX30" s="186" t="s">
        <v>3225</v>
      </c>
      <c r="HY30" s="186" t="s">
        <v>22</v>
      </c>
      <c r="HZ30" s="186">
        <v>2</v>
      </c>
      <c r="IA30" s="186" t="s">
        <v>3139</v>
      </c>
      <c r="IB30" s="186" t="s">
        <v>3138</v>
      </c>
      <c r="IC30" s="187" t="s">
        <v>3744</v>
      </c>
      <c r="ID30" s="185" t="s">
        <v>3788</v>
      </c>
      <c r="IE30" s="179">
        <v>3</v>
      </c>
      <c r="IF30" s="179" t="s">
        <v>3225</v>
      </c>
      <c r="IG30" s="179" t="s">
        <v>22</v>
      </c>
      <c r="IH30" s="179">
        <v>2</v>
      </c>
      <c r="II30" s="179" t="s">
        <v>3139</v>
      </c>
      <c r="IJ30" s="179" t="s">
        <v>3138</v>
      </c>
      <c r="IK30" s="176" t="s">
        <v>3744</v>
      </c>
      <c r="IL30" s="186" t="s">
        <v>3787</v>
      </c>
      <c r="IM30" s="186">
        <v>3</v>
      </c>
      <c r="IN30" s="186" t="s">
        <v>3225</v>
      </c>
      <c r="IO30" s="186" t="s">
        <v>22</v>
      </c>
      <c r="IP30" s="186">
        <v>2</v>
      </c>
      <c r="IQ30" s="186" t="s">
        <v>3139</v>
      </c>
      <c r="IR30" s="186" t="s">
        <v>3138</v>
      </c>
      <c r="IS30" s="187" t="s">
        <v>3744</v>
      </c>
    </row>
    <row r="31" spans="1:253" s="280" customFormat="1" ht="12.75" customHeight="1" x14ac:dyDescent="0.25">
      <c r="A31" s="280" t="s">
        <v>2530</v>
      </c>
      <c r="B31" s="280" t="s">
        <v>8060</v>
      </c>
      <c r="C31" s="280" t="s">
        <v>2531</v>
      </c>
      <c r="D31" s="280" t="s">
        <v>629</v>
      </c>
      <c r="E31" s="280" t="s">
        <v>7458</v>
      </c>
      <c r="F31" s="280" t="s">
        <v>6495</v>
      </c>
      <c r="G31" s="174">
        <v>103700000</v>
      </c>
      <c r="H31" s="175" t="s">
        <v>6451</v>
      </c>
      <c r="I31" s="175" t="s">
        <v>22</v>
      </c>
      <c r="J31" s="175">
        <v>2</v>
      </c>
      <c r="K31" s="175" t="s">
        <v>6453</v>
      </c>
      <c r="L31" s="175" t="s">
        <v>6452</v>
      </c>
      <c r="M31" s="176" t="s">
        <v>6450</v>
      </c>
      <c r="N31" s="185" t="s">
        <v>6497</v>
      </c>
      <c r="O31" s="177">
        <v>742878</v>
      </c>
      <c r="P31" s="177" t="s">
        <v>6455</v>
      </c>
      <c r="Q31" s="177" t="s">
        <v>22</v>
      </c>
      <c r="R31" s="177">
        <v>2</v>
      </c>
      <c r="S31" s="177" t="s">
        <v>6496</v>
      </c>
      <c r="T31" s="177" t="s">
        <v>6456</v>
      </c>
      <c r="U31" s="178" t="s">
        <v>6450</v>
      </c>
      <c r="V31" s="185" t="s">
        <v>6499</v>
      </c>
      <c r="W31" s="175">
        <v>62664000</v>
      </c>
      <c r="X31" s="175" t="s">
        <v>6455</v>
      </c>
      <c r="Y31" s="175" t="s">
        <v>22</v>
      </c>
      <c r="Z31" s="175">
        <v>2</v>
      </c>
      <c r="AA31" s="175" t="s">
        <v>6498</v>
      </c>
      <c r="AB31" s="175" t="s">
        <v>6456</v>
      </c>
      <c r="AC31" s="176" t="s">
        <v>6450</v>
      </c>
      <c r="AD31" s="185" t="s">
        <v>6501</v>
      </c>
      <c r="AE31" s="183">
        <v>1100000</v>
      </c>
      <c r="AF31" s="183" t="s">
        <v>6451</v>
      </c>
      <c r="AG31" s="183" t="s">
        <v>22</v>
      </c>
      <c r="AH31" s="183">
        <v>2</v>
      </c>
      <c r="AI31" s="183" t="s">
        <v>6500</v>
      </c>
      <c r="AJ31" s="183" t="s">
        <v>6452</v>
      </c>
      <c r="AK31" s="184" t="s">
        <v>6450</v>
      </c>
      <c r="AL31" s="185" t="s">
        <v>6505</v>
      </c>
      <c r="AM31" s="175">
        <v>104000</v>
      </c>
      <c r="AN31" s="175" t="s">
        <v>6502</v>
      </c>
      <c r="AO31" s="175" t="s">
        <v>22</v>
      </c>
      <c r="AP31" s="175">
        <v>2</v>
      </c>
      <c r="AQ31" s="175" t="s">
        <v>6504</v>
      </c>
      <c r="AR31" s="175" t="s">
        <v>6503</v>
      </c>
      <c r="AS31" s="176" t="s">
        <v>6450</v>
      </c>
      <c r="AT31" s="186" t="s">
        <v>6508</v>
      </c>
      <c r="AU31" s="183">
        <v>0</v>
      </c>
      <c r="AV31" s="183" t="s">
        <v>14</v>
      </c>
      <c r="AW31" s="183" t="s">
        <v>14</v>
      </c>
      <c r="AX31" s="183" t="s">
        <v>14</v>
      </c>
      <c r="AY31" s="183" t="s">
        <v>6506</v>
      </c>
      <c r="AZ31" s="183" t="s">
        <v>14</v>
      </c>
      <c r="BA31" s="184" t="s">
        <v>6450</v>
      </c>
      <c r="BB31" s="185" t="s">
        <v>6507</v>
      </c>
      <c r="BC31" s="175">
        <v>0</v>
      </c>
      <c r="BD31" s="175" t="s">
        <v>14</v>
      </c>
      <c r="BE31" s="175" t="s">
        <v>14</v>
      </c>
      <c r="BF31" s="175" t="s">
        <v>14</v>
      </c>
      <c r="BG31" s="175" t="s">
        <v>6506</v>
      </c>
      <c r="BH31" s="175" t="s">
        <v>14</v>
      </c>
      <c r="BI31" s="176" t="s">
        <v>6450</v>
      </c>
      <c r="BJ31" s="186" t="s">
        <v>6512</v>
      </c>
      <c r="BK31" s="186">
        <v>16</v>
      </c>
      <c r="BL31" s="186" t="s">
        <v>6509</v>
      </c>
      <c r="BM31" s="186" t="s">
        <v>42</v>
      </c>
      <c r="BN31" s="186">
        <v>1</v>
      </c>
      <c r="BO31" s="186" t="s">
        <v>6511</v>
      </c>
      <c r="BP31" s="183" t="s">
        <v>6510</v>
      </c>
      <c r="BQ31" s="187" t="s">
        <v>6450</v>
      </c>
      <c r="BR31" s="185" t="s">
        <v>2566</v>
      </c>
      <c r="BS31" s="179" t="s">
        <v>14</v>
      </c>
      <c r="BT31" s="179" t="s">
        <v>14</v>
      </c>
      <c r="BU31" s="179" t="s">
        <v>14</v>
      </c>
      <c r="BV31" s="179" t="s">
        <v>14</v>
      </c>
      <c r="BW31" s="179" t="s">
        <v>14</v>
      </c>
      <c r="BX31" s="179" t="s">
        <v>14</v>
      </c>
      <c r="BY31" s="176" t="s">
        <v>2567</v>
      </c>
      <c r="BZ31" s="186" t="s">
        <v>2568</v>
      </c>
      <c r="CA31" s="186" t="s">
        <v>14</v>
      </c>
      <c r="CB31" s="186" t="s">
        <v>14</v>
      </c>
      <c r="CC31" s="186" t="s">
        <v>14</v>
      </c>
      <c r="CD31" s="186" t="s">
        <v>14</v>
      </c>
      <c r="CE31" s="186" t="s">
        <v>14</v>
      </c>
      <c r="CF31" s="186" t="s">
        <v>14</v>
      </c>
      <c r="CG31" s="187" t="s">
        <v>2567</v>
      </c>
      <c r="CH31" s="185" t="s">
        <v>8350</v>
      </c>
      <c r="CI31" s="186" t="e">
        <v>#N/A</v>
      </c>
      <c r="CJ31" s="186" t="e">
        <v>#N/A</v>
      </c>
      <c r="CK31" s="186" t="e">
        <v>#N/A</v>
      </c>
      <c r="CL31" s="186" t="e">
        <v>#N/A</v>
      </c>
      <c r="CM31" s="186" t="e">
        <v>#N/A</v>
      </c>
      <c r="CN31" s="186" t="e">
        <v>#N/A</v>
      </c>
      <c r="CO31" s="188" t="e">
        <v>#N/A</v>
      </c>
      <c r="CP31" s="186" t="s">
        <v>2569</v>
      </c>
      <c r="CQ31" s="179" t="s">
        <v>14</v>
      </c>
      <c r="CR31" s="179" t="s">
        <v>14</v>
      </c>
      <c r="CS31" s="179" t="s">
        <v>14</v>
      </c>
      <c r="CT31" s="179" t="s">
        <v>14</v>
      </c>
      <c r="CU31" s="179" t="s">
        <v>14</v>
      </c>
      <c r="CV31" s="179" t="s">
        <v>14</v>
      </c>
      <c r="CW31" s="176" t="s">
        <v>2567</v>
      </c>
      <c r="CX31" s="186" t="s">
        <v>6514</v>
      </c>
      <c r="CY31" s="183">
        <v>104000</v>
      </c>
      <c r="CZ31" s="183" t="s">
        <v>6502</v>
      </c>
      <c r="DA31" s="183" t="s">
        <v>22</v>
      </c>
      <c r="DB31" s="183">
        <v>2</v>
      </c>
      <c r="DC31" s="183" t="s">
        <v>6520</v>
      </c>
      <c r="DD31" s="183" t="s">
        <v>6503</v>
      </c>
      <c r="DE31" s="189" t="s">
        <v>6450</v>
      </c>
      <c r="DF31" s="185" t="s">
        <v>6518</v>
      </c>
      <c r="DG31" s="175">
        <v>61460000</v>
      </c>
      <c r="DH31" s="179" t="s">
        <v>6515</v>
      </c>
      <c r="DI31" s="179" t="s">
        <v>22</v>
      </c>
      <c r="DJ31" s="179">
        <v>2</v>
      </c>
      <c r="DK31" s="179" t="s">
        <v>6517</v>
      </c>
      <c r="DL31" s="179" t="s">
        <v>6516</v>
      </c>
      <c r="DM31" s="176" t="s">
        <v>6450</v>
      </c>
      <c r="DN31" s="186" t="s">
        <v>6519</v>
      </c>
      <c r="DO31" s="183">
        <v>996000</v>
      </c>
      <c r="DP31" s="186" t="s">
        <v>6515</v>
      </c>
      <c r="DQ31" s="186" t="s">
        <v>22</v>
      </c>
      <c r="DR31" s="186">
        <v>2</v>
      </c>
      <c r="DS31" s="186" t="s">
        <v>6478</v>
      </c>
      <c r="DT31" s="186" t="s">
        <v>6516</v>
      </c>
      <c r="DU31" s="187" t="s">
        <v>6450</v>
      </c>
      <c r="DV31" s="185" t="s">
        <v>6521</v>
      </c>
      <c r="DW31" s="175">
        <v>104000</v>
      </c>
      <c r="DX31" s="179" t="s">
        <v>6502</v>
      </c>
      <c r="DY31" s="179" t="s">
        <v>22</v>
      </c>
      <c r="DZ31" s="179">
        <v>2</v>
      </c>
      <c r="EA31" s="179" t="s">
        <v>6520</v>
      </c>
      <c r="EB31" s="179" t="s">
        <v>6503</v>
      </c>
      <c r="EC31" s="176" t="s">
        <v>6450</v>
      </c>
      <c r="ED31" s="186" t="s">
        <v>6523</v>
      </c>
      <c r="EE31" s="183">
        <v>0</v>
      </c>
      <c r="EF31" s="186" t="s">
        <v>6502</v>
      </c>
      <c r="EG31" s="186" t="s">
        <v>22</v>
      </c>
      <c r="EH31" s="186">
        <v>2</v>
      </c>
      <c r="EI31" s="186" t="s">
        <v>6522</v>
      </c>
      <c r="EJ31" s="186" t="s">
        <v>6503</v>
      </c>
      <c r="EK31" s="187" t="s">
        <v>6450</v>
      </c>
      <c r="EL31" s="185" t="s">
        <v>6524</v>
      </c>
      <c r="EM31" s="175">
        <v>0</v>
      </c>
      <c r="EN31" s="179" t="s">
        <v>6502</v>
      </c>
      <c r="EO31" s="179" t="s">
        <v>22</v>
      </c>
      <c r="EP31" s="179">
        <v>2</v>
      </c>
      <c r="EQ31" s="179" t="s">
        <v>6522</v>
      </c>
      <c r="ER31" s="179" t="s">
        <v>6503</v>
      </c>
      <c r="ES31" s="176" t="s">
        <v>6450</v>
      </c>
      <c r="ET31" s="186" t="s">
        <v>6513</v>
      </c>
      <c r="EU31" s="186">
        <v>4966</v>
      </c>
      <c r="EV31" s="186" t="s">
        <v>6470</v>
      </c>
      <c r="EW31" s="186" t="s">
        <v>42</v>
      </c>
      <c r="EX31" s="186">
        <v>1</v>
      </c>
      <c r="EY31" s="186" t="s">
        <v>6471</v>
      </c>
      <c r="EZ31" s="186" t="s">
        <v>2810</v>
      </c>
      <c r="FA31" s="187" t="s">
        <v>6450</v>
      </c>
      <c r="FB31" s="185" t="s">
        <v>6525</v>
      </c>
      <c r="FC31" s="179">
        <v>4</v>
      </c>
      <c r="FD31" s="179" t="s">
        <v>6502</v>
      </c>
      <c r="FE31" s="179" t="s">
        <v>42</v>
      </c>
      <c r="FF31" s="179">
        <v>1</v>
      </c>
      <c r="FG31" s="179" t="s">
        <v>6486</v>
      </c>
      <c r="FH31" s="179" t="s">
        <v>6503</v>
      </c>
      <c r="FI31" s="176" t="s">
        <v>6450</v>
      </c>
      <c r="FJ31" s="185" t="s">
        <v>6527</v>
      </c>
      <c r="FK31" s="186">
        <v>0</v>
      </c>
      <c r="FL31" s="186" t="s">
        <v>14</v>
      </c>
      <c r="FM31" s="186" t="s">
        <v>14</v>
      </c>
      <c r="FN31" s="186" t="s">
        <v>14</v>
      </c>
      <c r="FO31" s="186" t="s">
        <v>6526</v>
      </c>
      <c r="FP31" s="183" t="s">
        <v>6452</v>
      </c>
      <c r="FQ31" s="184" t="s">
        <v>6450</v>
      </c>
      <c r="FR31" s="185" t="s">
        <v>6528</v>
      </c>
      <c r="FS31" s="179">
        <v>0</v>
      </c>
      <c r="FT31" s="179" t="s">
        <v>14</v>
      </c>
      <c r="FU31" s="179" t="s">
        <v>14</v>
      </c>
      <c r="FV31" s="179" t="s">
        <v>14</v>
      </c>
      <c r="FW31" s="179" t="s">
        <v>6467</v>
      </c>
      <c r="FX31" s="179" t="s">
        <v>14</v>
      </c>
      <c r="FY31" s="176" t="s">
        <v>6450</v>
      </c>
      <c r="FZ31" s="186" t="s">
        <v>2534</v>
      </c>
      <c r="GA31" s="186" t="s">
        <v>14</v>
      </c>
      <c r="GB31" s="186" t="s">
        <v>14</v>
      </c>
      <c r="GC31" s="186" t="s">
        <v>14</v>
      </c>
      <c r="GD31" s="186" t="s">
        <v>14</v>
      </c>
      <c r="GE31" s="186" t="s">
        <v>14</v>
      </c>
      <c r="GF31" s="186" t="s">
        <v>14</v>
      </c>
      <c r="GG31" s="187" t="s">
        <v>2533</v>
      </c>
      <c r="GH31" s="185" t="s">
        <v>2571</v>
      </c>
      <c r="GI31" s="179" t="s">
        <v>14</v>
      </c>
      <c r="GJ31" s="179" t="s">
        <v>14</v>
      </c>
      <c r="GK31" s="179" t="s">
        <v>14</v>
      </c>
      <c r="GL31" s="179" t="s">
        <v>14</v>
      </c>
      <c r="GM31" s="179" t="s">
        <v>14</v>
      </c>
      <c r="GN31" s="179" t="s">
        <v>14</v>
      </c>
      <c r="GO31" s="176" t="s">
        <v>2567</v>
      </c>
      <c r="GP31" s="186" t="s">
        <v>2535</v>
      </c>
      <c r="GQ31" s="186" t="s">
        <v>14</v>
      </c>
      <c r="GR31" s="186" t="s">
        <v>14</v>
      </c>
      <c r="GS31" s="186" t="s">
        <v>14</v>
      </c>
      <c r="GT31" s="186" t="s">
        <v>14</v>
      </c>
      <c r="GU31" s="186" t="s">
        <v>14</v>
      </c>
      <c r="GV31" s="186" t="s">
        <v>14</v>
      </c>
      <c r="GW31" s="187" t="s">
        <v>2533</v>
      </c>
      <c r="GX31" s="185" t="s">
        <v>2572</v>
      </c>
      <c r="GY31" s="179" t="s">
        <v>14</v>
      </c>
      <c r="GZ31" s="179" t="s">
        <v>14</v>
      </c>
      <c r="HA31" s="179" t="s">
        <v>14</v>
      </c>
      <c r="HB31" s="179" t="s">
        <v>14</v>
      </c>
      <c r="HC31" s="179" t="s">
        <v>14</v>
      </c>
      <c r="HD31" s="179" t="s">
        <v>14</v>
      </c>
      <c r="HE31" s="176" t="s">
        <v>2567</v>
      </c>
      <c r="HF31" s="186" t="s">
        <v>2532</v>
      </c>
      <c r="HG31" s="186" t="s">
        <v>14</v>
      </c>
      <c r="HH31" s="186" t="s">
        <v>14</v>
      </c>
      <c r="HI31" s="186" t="s">
        <v>14</v>
      </c>
      <c r="HJ31" s="186" t="s">
        <v>14</v>
      </c>
      <c r="HK31" s="186" t="s">
        <v>14</v>
      </c>
      <c r="HL31" s="186" t="s">
        <v>14</v>
      </c>
      <c r="HM31" s="187" t="s">
        <v>2533</v>
      </c>
      <c r="HN31" s="185" t="s">
        <v>2570</v>
      </c>
      <c r="HO31" s="179" t="s">
        <v>14</v>
      </c>
      <c r="HP31" s="179" t="s">
        <v>14</v>
      </c>
      <c r="HQ31" s="179" t="s">
        <v>14</v>
      </c>
      <c r="HR31" s="179" t="s">
        <v>14</v>
      </c>
      <c r="HS31" s="179" t="s">
        <v>14</v>
      </c>
      <c r="HT31" s="179" t="s">
        <v>14</v>
      </c>
      <c r="HU31" s="176" t="s">
        <v>2567</v>
      </c>
      <c r="HV31" s="186" t="s">
        <v>2536</v>
      </c>
      <c r="HW31" s="186" t="s">
        <v>14</v>
      </c>
      <c r="HX31" s="186" t="s">
        <v>14</v>
      </c>
      <c r="HY31" s="186" t="s">
        <v>14</v>
      </c>
      <c r="HZ31" s="186" t="s">
        <v>14</v>
      </c>
      <c r="IA31" s="186" t="s">
        <v>14</v>
      </c>
      <c r="IB31" s="186" t="s">
        <v>14</v>
      </c>
      <c r="IC31" s="187" t="s">
        <v>2533</v>
      </c>
      <c r="ID31" s="185" t="s">
        <v>2539</v>
      </c>
      <c r="IE31" s="179" t="s">
        <v>14</v>
      </c>
      <c r="IF31" s="179" t="s">
        <v>14</v>
      </c>
      <c r="IG31" s="179" t="s">
        <v>14</v>
      </c>
      <c r="IH31" s="179" t="s">
        <v>14</v>
      </c>
      <c r="II31" s="179" t="s">
        <v>14</v>
      </c>
      <c r="IJ31" s="179" t="s">
        <v>14</v>
      </c>
      <c r="IK31" s="176" t="s">
        <v>2533</v>
      </c>
      <c r="IL31" s="186" t="s">
        <v>2538</v>
      </c>
      <c r="IM31" s="186">
        <v>2</v>
      </c>
      <c r="IN31" s="186" t="s">
        <v>2255</v>
      </c>
      <c r="IO31" s="186" t="s">
        <v>42</v>
      </c>
      <c r="IP31" s="186">
        <v>1</v>
      </c>
      <c r="IQ31" s="186" t="s">
        <v>2537</v>
      </c>
      <c r="IR31" s="186" t="s">
        <v>14</v>
      </c>
      <c r="IS31" s="187" t="s">
        <v>2533</v>
      </c>
    </row>
    <row r="32" spans="1:253" s="280" customFormat="1" ht="12.75" customHeight="1" x14ac:dyDescent="0.25">
      <c r="A32" s="280" t="s">
        <v>2661</v>
      </c>
      <c r="B32" s="280" t="s">
        <v>8018</v>
      </c>
      <c r="C32" s="280" t="s">
        <v>2662</v>
      </c>
      <c r="D32" s="280" t="s">
        <v>629</v>
      </c>
      <c r="E32" s="280" t="s">
        <v>7458</v>
      </c>
      <c r="F32" s="280" t="s">
        <v>6529</v>
      </c>
      <c r="G32" s="174">
        <v>103700000</v>
      </c>
      <c r="H32" s="175" t="s">
        <v>6451</v>
      </c>
      <c r="I32" s="175" t="s">
        <v>22</v>
      </c>
      <c r="J32" s="175">
        <v>2</v>
      </c>
      <c r="K32" s="175" t="s">
        <v>6453</v>
      </c>
      <c r="L32" s="175" t="s">
        <v>6452</v>
      </c>
      <c r="M32" s="176" t="s">
        <v>6450</v>
      </c>
      <c r="N32" s="185" t="s">
        <v>6530</v>
      </c>
      <c r="O32" s="177">
        <v>1063652</v>
      </c>
      <c r="P32" s="177" t="s">
        <v>6455</v>
      </c>
      <c r="Q32" s="177" t="s">
        <v>22</v>
      </c>
      <c r="R32" s="177">
        <v>2</v>
      </c>
      <c r="S32" s="177" t="s">
        <v>6457</v>
      </c>
      <c r="T32" s="177" t="s">
        <v>6456</v>
      </c>
      <c r="U32" s="178" t="s">
        <v>6450</v>
      </c>
      <c r="V32" s="185" t="s">
        <v>6532</v>
      </c>
      <c r="W32" s="175">
        <v>103700000</v>
      </c>
      <c r="X32" s="175" t="s">
        <v>6451</v>
      </c>
      <c r="Y32" s="175" t="s">
        <v>22</v>
      </c>
      <c r="Z32" s="175">
        <v>2</v>
      </c>
      <c r="AA32" s="175" t="s">
        <v>6531</v>
      </c>
      <c r="AB32" s="175" t="s">
        <v>6452</v>
      </c>
      <c r="AC32" s="176" t="s">
        <v>6450</v>
      </c>
      <c r="AD32" s="185" t="s">
        <v>6536</v>
      </c>
      <c r="AE32" s="183">
        <v>17744000</v>
      </c>
      <c r="AF32" s="183" t="s">
        <v>6533</v>
      </c>
      <c r="AG32" s="183" t="s">
        <v>22</v>
      </c>
      <c r="AH32" s="183">
        <v>2</v>
      </c>
      <c r="AI32" s="183" t="s">
        <v>6535</v>
      </c>
      <c r="AJ32" s="183" t="s">
        <v>6534</v>
      </c>
      <c r="AK32" s="184" t="s">
        <v>6450</v>
      </c>
      <c r="AL32" s="185" t="s">
        <v>6540</v>
      </c>
      <c r="AM32" s="175">
        <v>805000</v>
      </c>
      <c r="AN32" s="175" t="s">
        <v>6537</v>
      </c>
      <c r="AO32" s="175" t="s">
        <v>22</v>
      </c>
      <c r="AP32" s="175">
        <v>2</v>
      </c>
      <c r="AQ32" s="175" t="s">
        <v>6539</v>
      </c>
      <c r="AR32" s="175" t="s">
        <v>6538</v>
      </c>
      <c r="AS32" s="176" t="s">
        <v>6450</v>
      </c>
      <c r="AT32" s="186" t="s">
        <v>6542</v>
      </c>
      <c r="AU32" s="183">
        <v>0</v>
      </c>
      <c r="AV32" s="183" t="s">
        <v>14</v>
      </c>
      <c r="AW32" s="183" t="s">
        <v>14</v>
      </c>
      <c r="AX32" s="183" t="s">
        <v>14</v>
      </c>
      <c r="AY32" s="183" t="s">
        <v>14</v>
      </c>
      <c r="AZ32" s="183" t="s">
        <v>14</v>
      </c>
      <c r="BA32" s="184" t="s">
        <v>6450</v>
      </c>
      <c r="BB32" s="185" t="s">
        <v>6541</v>
      </c>
      <c r="BC32" s="175">
        <v>0</v>
      </c>
      <c r="BD32" s="175" t="s">
        <v>14</v>
      </c>
      <c r="BE32" s="175" t="s">
        <v>14</v>
      </c>
      <c r="BF32" s="175" t="s">
        <v>14</v>
      </c>
      <c r="BG32" s="175" t="s">
        <v>14</v>
      </c>
      <c r="BH32" s="175" t="s">
        <v>14</v>
      </c>
      <c r="BI32" s="176" t="s">
        <v>6450</v>
      </c>
      <c r="BJ32" s="186" t="s">
        <v>6544</v>
      </c>
      <c r="BK32" s="186">
        <v>2</v>
      </c>
      <c r="BL32" s="186" t="s">
        <v>6470</v>
      </c>
      <c r="BM32" s="186" t="s">
        <v>42</v>
      </c>
      <c r="BN32" s="186">
        <v>1</v>
      </c>
      <c r="BO32" s="186" t="s">
        <v>6543</v>
      </c>
      <c r="BP32" s="183" t="s">
        <v>2810</v>
      </c>
      <c r="BQ32" s="187" t="s">
        <v>6450</v>
      </c>
      <c r="BR32" s="185" t="s">
        <v>2664</v>
      </c>
      <c r="BS32" s="179" t="s">
        <v>14</v>
      </c>
      <c r="BT32" s="179" t="s">
        <v>14</v>
      </c>
      <c r="BU32" s="179" t="s">
        <v>14</v>
      </c>
      <c r="BV32" s="179" t="s">
        <v>14</v>
      </c>
      <c r="BW32" s="179" t="s">
        <v>2663</v>
      </c>
      <c r="BX32" s="179" t="s">
        <v>14</v>
      </c>
      <c r="BY32" s="176" t="s">
        <v>2665</v>
      </c>
      <c r="BZ32" s="186" t="s">
        <v>2666</v>
      </c>
      <c r="CA32" s="186" t="s">
        <v>14</v>
      </c>
      <c r="CB32" s="186" t="s">
        <v>14</v>
      </c>
      <c r="CC32" s="186" t="s">
        <v>14</v>
      </c>
      <c r="CD32" s="186" t="s">
        <v>14</v>
      </c>
      <c r="CE32" s="186" t="s">
        <v>2663</v>
      </c>
      <c r="CF32" s="186" t="s">
        <v>14</v>
      </c>
      <c r="CG32" s="187" t="s">
        <v>2665</v>
      </c>
      <c r="CH32" s="185" t="s">
        <v>8351</v>
      </c>
      <c r="CI32" s="186" t="e">
        <v>#N/A</v>
      </c>
      <c r="CJ32" s="186" t="e">
        <v>#N/A</v>
      </c>
      <c r="CK32" s="186" t="e">
        <v>#N/A</v>
      </c>
      <c r="CL32" s="186" t="e">
        <v>#N/A</v>
      </c>
      <c r="CM32" s="186" t="e">
        <v>#N/A</v>
      </c>
      <c r="CN32" s="186" t="e">
        <v>#N/A</v>
      </c>
      <c r="CO32" s="188" t="e">
        <v>#N/A</v>
      </c>
      <c r="CP32" s="186" t="s">
        <v>2668</v>
      </c>
      <c r="CQ32" s="179" t="s">
        <v>14</v>
      </c>
      <c r="CR32" s="179" t="s">
        <v>14</v>
      </c>
      <c r="CS32" s="179" t="s">
        <v>14</v>
      </c>
      <c r="CT32" s="179" t="s">
        <v>14</v>
      </c>
      <c r="CU32" s="179" t="s">
        <v>2667</v>
      </c>
      <c r="CV32" s="179" t="s">
        <v>14</v>
      </c>
      <c r="CW32" s="176" t="s">
        <v>2665</v>
      </c>
      <c r="CX32" s="186" t="s">
        <v>6546</v>
      </c>
      <c r="CY32" s="183">
        <v>805000</v>
      </c>
      <c r="CZ32" s="183" t="s">
        <v>6537</v>
      </c>
      <c r="DA32" s="183" t="s">
        <v>22</v>
      </c>
      <c r="DB32" s="183">
        <v>2</v>
      </c>
      <c r="DC32" s="183" t="s">
        <v>6552</v>
      </c>
      <c r="DD32" s="183" t="s">
        <v>6538</v>
      </c>
      <c r="DE32" s="189" t="s">
        <v>6450</v>
      </c>
      <c r="DF32" s="185" t="s">
        <v>6550</v>
      </c>
      <c r="DG32" s="175">
        <v>85151000</v>
      </c>
      <c r="DH32" s="179" t="s">
        <v>6547</v>
      </c>
      <c r="DI32" s="179" t="s">
        <v>22</v>
      </c>
      <c r="DJ32" s="179">
        <v>2</v>
      </c>
      <c r="DK32" s="179" t="s">
        <v>6549</v>
      </c>
      <c r="DL32" s="179" t="s">
        <v>6548</v>
      </c>
      <c r="DM32" s="176" t="s">
        <v>6450</v>
      </c>
      <c r="DN32" s="186" t="s">
        <v>6551</v>
      </c>
      <c r="DO32" s="183">
        <v>16939000</v>
      </c>
      <c r="DP32" s="186" t="s">
        <v>6547</v>
      </c>
      <c r="DQ32" s="186" t="s">
        <v>22</v>
      </c>
      <c r="DR32" s="186">
        <v>2</v>
      </c>
      <c r="DS32" s="186" t="s">
        <v>6478</v>
      </c>
      <c r="DT32" s="186" t="s">
        <v>6548</v>
      </c>
      <c r="DU32" s="187" t="s">
        <v>6450</v>
      </c>
      <c r="DV32" s="185" t="s">
        <v>6553</v>
      </c>
      <c r="DW32" s="175">
        <v>805000</v>
      </c>
      <c r="DX32" s="179" t="s">
        <v>6537</v>
      </c>
      <c r="DY32" s="179" t="s">
        <v>22</v>
      </c>
      <c r="DZ32" s="179">
        <v>2</v>
      </c>
      <c r="EA32" s="179" t="s">
        <v>6552</v>
      </c>
      <c r="EB32" s="179" t="s">
        <v>6538</v>
      </c>
      <c r="EC32" s="176" t="s">
        <v>6450</v>
      </c>
      <c r="ED32" s="186" t="s">
        <v>6555</v>
      </c>
      <c r="EE32" s="183">
        <v>0</v>
      </c>
      <c r="EF32" s="186" t="s">
        <v>6537</v>
      </c>
      <c r="EG32" s="186" t="s">
        <v>22</v>
      </c>
      <c r="EH32" s="186">
        <v>2</v>
      </c>
      <c r="EI32" s="186" t="s">
        <v>6554</v>
      </c>
      <c r="EJ32" s="186" t="s">
        <v>6538</v>
      </c>
      <c r="EK32" s="187" t="s">
        <v>6450</v>
      </c>
      <c r="EL32" s="185" t="s">
        <v>6556</v>
      </c>
      <c r="EM32" s="175">
        <v>0</v>
      </c>
      <c r="EN32" s="179" t="s">
        <v>6537</v>
      </c>
      <c r="EO32" s="179" t="s">
        <v>22</v>
      </c>
      <c r="EP32" s="179">
        <v>2</v>
      </c>
      <c r="EQ32" s="179" t="s">
        <v>6554</v>
      </c>
      <c r="ER32" s="179" t="s">
        <v>6538</v>
      </c>
      <c r="ES32" s="176" t="s">
        <v>6450</v>
      </c>
      <c r="ET32" s="186" t="s">
        <v>6545</v>
      </c>
      <c r="EU32" s="186">
        <v>4966</v>
      </c>
      <c r="EV32" s="186" t="s">
        <v>6470</v>
      </c>
      <c r="EW32" s="186" t="s">
        <v>42</v>
      </c>
      <c r="EX32" s="186">
        <v>1</v>
      </c>
      <c r="EY32" s="186" t="s">
        <v>6471</v>
      </c>
      <c r="EZ32" s="186" t="s">
        <v>2810</v>
      </c>
      <c r="FA32" s="187" t="s">
        <v>6450</v>
      </c>
      <c r="FB32" s="185" t="s">
        <v>6558</v>
      </c>
      <c r="FC32" s="179">
        <v>3</v>
      </c>
      <c r="FD32" s="179" t="s">
        <v>6537</v>
      </c>
      <c r="FE32" s="179" t="s">
        <v>42</v>
      </c>
      <c r="FF32" s="179">
        <v>1</v>
      </c>
      <c r="FG32" s="179" t="s">
        <v>6557</v>
      </c>
      <c r="FH32" s="179" t="s">
        <v>6538</v>
      </c>
      <c r="FI32" s="176" t="s">
        <v>6450</v>
      </c>
      <c r="FJ32" s="185" t="s">
        <v>6560</v>
      </c>
      <c r="FK32" s="186">
        <v>0</v>
      </c>
      <c r="FL32" s="186" t="s">
        <v>14</v>
      </c>
      <c r="FM32" s="186" t="s">
        <v>14</v>
      </c>
      <c r="FN32" s="186" t="s">
        <v>14</v>
      </c>
      <c r="FO32" s="186" t="s">
        <v>6559</v>
      </c>
      <c r="FP32" s="183" t="s">
        <v>14</v>
      </c>
      <c r="FQ32" s="184" t="s">
        <v>6450</v>
      </c>
      <c r="FR32" s="185" t="s">
        <v>6561</v>
      </c>
      <c r="FS32" s="179">
        <v>0</v>
      </c>
      <c r="FT32" s="179" t="s">
        <v>14</v>
      </c>
      <c r="FU32" s="179" t="s">
        <v>14</v>
      </c>
      <c r="FV32" s="179" t="s">
        <v>14</v>
      </c>
      <c r="FW32" s="179" t="s">
        <v>6559</v>
      </c>
      <c r="FX32" s="179" t="s">
        <v>14</v>
      </c>
      <c r="FY32" s="176" t="s">
        <v>6450</v>
      </c>
      <c r="FZ32" s="186" t="s">
        <v>2717</v>
      </c>
      <c r="GA32" s="186">
        <v>2</v>
      </c>
      <c r="GB32" s="186" t="s">
        <v>2713</v>
      </c>
      <c r="GC32" s="186" t="s">
        <v>22</v>
      </c>
      <c r="GD32" s="186">
        <v>2</v>
      </c>
      <c r="GE32" s="186" t="s">
        <v>2714</v>
      </c>
      <c r="GF32" s="186" t="s">
        <v>1110</v>
      </c>
      <c r="GG32" s="187" t="s">
        <v>2716</v>
      </c>
      <c r="GH32" s="185" t="s">
        <v>2723</v>
      </c>
      <c r="GI32" s="179">
        <v>1</v>
      </c>
      <c r="GJ32" s="179" t="s">
        <v>2713</v>
      </c>
      <c r="GK32" s="179" t="s">
        <v>22</v>
      </c>
      <c r="GL32" s="179">
        <v>2</v>
      </c>
      <c r="GM32" s="179" t="s">
        <v>2714</v>
      </c>
      <c r="GN32" s="179" t="s">
        <v>1110</v>
      </c>
      <c r="GO32" s="176" t="s">
        <v>2716</v>
      </c>
      <c r="GP32" s="186" t="s">
        <v>2718</v>
      </c>
      <c r="GQ32" s="186">
        <v>2</v>
      </c>
      <c r="GR32" s="186" t="s">
        <v>2713</v>
      </c>
      <c r="GS32" s="186" t="s">
        <v>22</v>
      </c>
      <c r="GT32" s="186">
        <v>2</v>
      </c>
      <c r="GU32" s="186" t="s">
        <v>2714</v>
      </c>
      <c r="GV32" s="186" t="s">
        <v>1110</v>
      </c>
      <c r="GW32" s="187" t="s">
        <v>2716</v>
      </c>
      <c r="GX32" s="185" t="s">
        <v>2724</v>
      </c>
      <c r="GY32" s="179">
        <v>0</v>
      </c>
      <c r="GZ32" s="179" t="s">
        <v>2713</v>
      </c>
      <c r="HA32" s="179" t="s">
        <v>22</v>
      </c>
      <c r="HB32" s="179">
        <v>2</v>
      </c>
      <c r="HC32" s="179" t="s">
        <v>2714</v>
      </c>
      <c r="HD32" s="179" t="s">
        <v>1110</v>
      </c>
      <c r="HE32" s="176" t="s">
        <v>2716</v>
      </c>
      <c r="HF32" s="186" t="s">
        <v>2715</v>
      </c>
      <c r="HG32" s="186">
        <v>2</v>
      </c>
      <c r="HH32" s="186" t="s">
        <v>2713</v>
      </c>
      <c r="HI32" s="186" t="s">
        <v>22</v>
      </c>
      <c r="HJ32" s="186">
        <v>2</v>
      </c>
      <c r="HK32" s="186" t="s">
        <v>2714</v>
      </c>
      <c r="HL32" s="186" t="s">
        <v>1110</v>
      </c>
      <c r="HM32" s="187" t="s">
        <v>2716</v>
      </c>
      <c r="HN32" s="185" t="s">
        <v>2722</v>
      </c>
      <c r="HO32" s="179">
        <v>2</v>
      </c>
      <c r="HP32" s="179" t="s">
        <v>2713</v>
      </c>
      <c r="HQ32" s="179" t="s">
        <v>22</v>
      </c>
      <c r="HR32" s="179">
        <v>2</v>
      </c>
      <c r="HS32" s="179" t="s">
        <v>2714</v>
      </c>
      <c r="HT32" s="179" t="s">
        <v>1110</v>
      </c>
      <c r="HU32" s="176" t="s">
        <v>2716</v>
      </c>
      <c r="HV32" s="186" t="s">
        <v>2719</v>
      </c>
      <c r="HW32" s="186">
        <v>1</v>
      </c>
      <c r="HX32" s="186" t="s">
        <v>2713</v>
      </c>
      <c r="HY32" s="186" t="s">
        <v>22</v>
      </c>
      <c r="HZ32" s="186">
        <v>2</v>
      </c>
      <c r="IA32" s="186" t="s">
        <v>2714</v>
      </c>
      <c r="IB32" s="186" t="s">
        <v>1110</v>
      </c>
      <c r="IC32" s="187" t="s">
        <v>2716</v>
      </c>
      <c r="ID32" s="185" t="s">
        <v>2721</v>
      </c>
      <c r="IE32" s="179">
        <v>3</v>
      </c>
      <c r="IF32" s="179" t="s">
        <v>2713</v>
      </c>
      <c r="IG32" s="179" t="s">
        <v>22</v>
      </c>
      <c r="IH32" s="179">
        <v>2</v>
      </c>
      <c r="II32" s="179" t="s">
        <v>2714</v>
      </c>
      <c r="IJ32" s="179" t="s">
        <v>1110</v>
      </c>
      <c r="IK32" s="176" t="s">
        <v>2716</v>
      </c>
      <c r="IL32" s="186" t="s">
        <v>2720</v>
      </c>
      <c r="IM32" s="186" t="s">
        <v>14</v>
      </c>
      <c r="IN32" s="186" t="s">
        <v>14</v>
      </c>
      <c r="IO32" s="186" t="s">
        <v>14</v>
      </c>
      <c r="IP32" s="186" t="s">
        <v>14</v>
      </c>
      <c r="IQ32" s="186" t="s">
        <v>14</v>
      </c>
      <c r="IR32" s="186" t="s">
        <v>14</v>
      </c>
      <c r="IS32" s="187" t="s">
        <v>2716</v>
      </c>
    </row>
    <row r="33" spans="1:253" s="280" customFormat="1" ht="12.75" customHeight="1" x14ac:dyDescent="0.25">
      <c r="A33" s="280" t="s">
        <v>3881</v>
      </c>
      <c r="B33" s="280" t="s">
        <v>8010</v>
      </c>
      <c r="C33" s="280" t="s">
        <v>3882</v>
      </c>
      <c r="D33" s="280" t="s">
        <v>629</v>
      </c>
      <c r="E33" s="280" t="s">
        <v>7458</v>
      </c>
      <c r="F33" s="280" t="s">
        <v>6562</v>
      </c>
      <c r="G33" s="174">
        <v>23500000</v>
      </c>
      <c r="H33" s="175" t="s">
        <v>6451</v>
      </c>
      <c r="I33" s="175" t="s">
        <v>22</v>
      </c>
      <c r="J33" s="175">
        <v>2</v>
      </c>
      <c r="K33" s="175" t="s">
        <v>6453</v>
      </c>
      <c r="L33" s="175" t="s">
        <v>6452</v>
      </c>
      <c r="M33" s="176" t="s">
        <v>6450</v>
      </c>
      <c r="N33" s="185" t="s">
        <v>6564</v>
      </c>
      <c r="O33" s="177">
        <v>84722</v>
      </c>
      <c r="P33" s="177" t="s">
        <v>6455</v>
      </c>
      <c r="Q33" s="177" t="s">
        <v>22</v>
      </c>
      <c r="R33" s="177">
        <v>2</v>
      </c>
      <c r="S33" s="177" t="s">
        <v>6563</v>
      </c>
      <c r="T33" s="177" t="s">
        <v>6456</v>
      </c>
      <c r="U33" s="178" t="s">
        <v>6450</v>
      </c>
      <c r="V33" s="185" t="s">
        <v>6566</v>
      </c>
      <c r="W33" s="175">
        <v>5700000</v>
      </c>
      <c r="X33" s="175" t="s">
        <v>6451</v>
      </c>
      <c r="Y33" s="175" t="s">
        <v>22</v>
      </c>
      <c r="Z33" s="175">
        <v>2</v>
      </c>
      <c r="AA33" s="175" t="s">
        <v>6565</v>
      </c>
      <c r="AB33" s="175" t="s">
        <v>6452</v>
      </c>
      <c r="AC33" s="176" t="s">
        <v>6450</v>
      </c>
      <c r="AD33" s="185" t="s">
        <v>6570</v>
      </c>
      <c r="AE33" s="183">
        <v>5859000</v>
      </c>
      <c r="AF33" s="183" t="s">
        <v>6567</v>
      </c>
      <c r="AG33" s="183" t="s">
        <v>22</v>
      </c>
      <c r="AH33" s="183">
        <v>2</v>
      </c>
      <c r="AI33" s="183" t="s">
        <v>6569</v>
      </c>
      <c r="AJ33" s="183" t="s">
        <v>6568</v>
      </c>
      <c r="AK33" s="184" t="s">
        <v>6450</v>
      </c>
      <c r="AL33" s="185" t="s">
        <v>6573</v>
      </c>
      <c r="AM33" s="175">
        <v>1354000</v>
      </c>
      <c r="AN33" s="175" t="s">
        <v>6571</v>
      </c>
      <c r="AO33" s="175" t="s">
        <v>22</v>
      </c>
      <c r="AP33" s="175">
        <v>2</v>
      </c>
      <c r="AQ33" s="175" t="s">
        <v>6572</v>
      </c>
      <c r="AR33" s="175" t="s">
        <v>6485</v>
      </c>
      <c r="AS33" s="176" t="s">
        <v>6450</v>
      </c>
      <c r="AT33" s="186" t="s">
        <v>6575</v>
      </c>
      <c r="AU33" s="183">
        <v>0</v>
      </c>
      <c r="AV33" s="183" t="s">
        <v>14</v>
      </c>
      <c r="AW33" s="183" t="s">
        <v>14</v>
      </c>
      <c r="AX33" s="183" t="s">
        <v>14</v>
      </c>
      <c r="AY33" s="183" t="s">
        <v>15</v>
      </c>
      <c r="AZ33" s="183" t="s">
        <v>14</v>
      </c>
      <c r="BA33" s="184" t="s">
        <v>6450</v>
      </c>
      <c r="BB33" s="185" t="s">
        <v>6574</v>
      </c>
      <c r="BC33" s="175">
        <v>0</v>
      </c>
      <c r="BD33" s="175" t="s">
        <v>14</v>
      </c>
      <c r="BE33" s="175" t="s">
        <v>14</v>
      </c>
      <c r="BF33" s="175" t="s">
        <v>14</v>
      </c>
      <c r="BG33" s="175" t="s">
        <v>15</v>
      </c>
      <c r="BH33" s="175" t="s">
        <v>14</v>
      </c>
      <c r="BI33" s="176" t="s">
        <v>6450</v>
      </c>
      <c r="BJ33" s="186" t="s">
        <v>6578</v>
      </c>
      <c r="BK33" s="186">
        <v>2000</v>
      </c>
      <c r="BL33" s="186" t="s">
        <v>6576</v>
      </c>
      <c r="BM33" s="186" t="s">
        <v>60</v>
      </c>
      <c r="BN33" s="186">
        <v>3</v>
      </c>
      <c r="BO33" s="186" t="s">
        <v>6577</v>
      </c>
      <c r="BP33" s="183" t="s">
        <v>2810</v>
      </c>
      <c r="BQ33" s="187" t="s">
        <v>6450</v>
      </c>
      <c r="BR33" s="185" t="s">
        <v>8352</v>
      </c>
      <c r="BS33" s="179" t="e">
        <v>#N/A</v>
      </c>
      <c r="BT33" s="179" t="e">
        <v>#N/A</v>
      </c>
      <c r="BU33" s="179" t="e">
        <v>#N/A</v>
      </c>
      <c r="BV33" s="179" t="e">
        <v>#N/A</v>
      </c>
      <c r="BW33" s="179" t="e">
        <v>#N/A</v>
      </c>
      <c r="BX33" s="179" t="e">
        <v>#N/A</v>
      </c>
      <c r="BY33" s="176" t="e">
        <v>#N/A</v>
      </c>
      <c r="BZ33" s="186" t="s">
        <v>8353</v>
      </c>
      <c r="CA33" s="186" t="e">
        <v>#N/A</v>
      </c>
      <c r="CB33" s="186" t="e">
        <v>#N/A</v>
      </c>
      <c r="CC33" s="186" t="e">
        <v>#N/A</v>
      </c>
      <c r="CD33" s="186" t="e">
        <v>#N/A</v>
      </c>
      <c r="CE33" s="186" t="e">
        <v>#N/A</v>
      </c>
      <c r="CF33" s="186" t="e">
        <v>#N/A</v>
      </c>
      <c r="CG33" s="187" t="e">
        <v>#N/A</v>
      </c>
      <c r="CH33" s="185" t="s">
        <v>8354</v>
      </c>
      <c r="CI33" s="186" t="e">
        <v>#N/A</v>
      </c>
      <c r="CJ33" s="186" t="e">
        <v>#N/A</v>
      </c>
      <c r="CK33" s="186" t="e">
        <v>#N/A</v>
      </c>
      <c r="CL33" s="186" t="e">
        <v>#N/A</v>
      </c>
      <c r="CM33" s="186" t="e">
        <v>#N/A</v>
      </c>
      <c r="CN33" s="186" t="e">
        <v>#N/A</v>
      </c>
      <c r="CO33" s="188" t="e">
        <v>#N/A</v>
      </c>
      <c r="CP33" s="186" t="s">
        <v>8355</v>
      </c>
      <c r="CQ33" s="179" t="e">
        <v>#N/A</v>
      </c>
      <c r="CR33" s="179" t="e">
        <v>#N/A</v>
      </c>
      <c r="CS33" s="179" t="e">
        <v>#N/A</v>
      </c>
      <c r="CT33" s="179" t="e">
        <v>#N/A</v>
      </c>
      <c r="CU33" s="179" t="e">
        <v>#N/A</v>
      </c>
      <c r="CV33" s="179" t="e">
        <v>#N/A</v>
      </c>
      <c r="CW33" s="176" t="e">
        <v>#N/A</v>
      </c>
      <c r="CX33" s="186" t="s">
        <v>6582</v>
      </c>
      <c r="CY33" s="183">
        <v>5200000</v>
      </c>
      <c r="CZ33" s="183" t="s">
        <v>6580</v>
      </c>
      <c r="DA33" s="183" t="s">
        <v>60</v>
      </c>
      <c r="DB33" s="183">
        <v>3</v>
      </c>
      <c r="DC33" s="183" t="s">
        <v>6587</v>
      </c>
      <c r="DD33" s="183" t="s">
        <v>6581</v>
      </c>
      <c r="DE33" s="189" t="s">
        <v>6450</v>
      </c>
      <c r="DF33" s="185" t="s">
        <v>6585</v>
      </c>
      <c r="DG33" s="175">
        <v>0</v>
      </c>
      <c r="DH33" s="179" t="s">
        <v>6583</v>
      </c>
      <c r="DI33" s="179" t="s">
        <v>60</v>
      </c>
      <c r="DJ33" s="179">
        <v>3</v>
      </c>
      <c r="DK33" s="179" t="s">
        <v>6549</v>
      </c>
      <c r="DL33" s="179" t="s">
        <v>6584</v>
      </c>
      <c r="DM33" s="176" t="s">
        <v>6450</v>
      </c>
      <c r="DN33" s="186" t="s">
        <v>6586</v>
      </c>
      <c r="DO33" s="183">
        <v>659000</v>
      </c>
      <c r="DP33" s="186" t="s">
        <v>6583</v>
      </c>
      <c r="DQ33" s="186" t="s">
        <v>60</v>
      </c>
      <c r="DR33" s="186">
        <v>3</v>
      </c>
      <c r="DS33" s="186" t="s">
        <v>6478</v>
      </c>
      <c r="DT33" s="186" t="s">
        <v>6584</v>
      </c>
      <c r="DU33" s="187" t="s">
        <v>6450</v>
      </c>
      <c r="DV33" s="185" t="s">
        <v>6588</v>
      </c>
      <c r="DW33" s="175">
        <v>4837000</v>
      </c>
      <c r="DX33" s="179" t="s">
        <v>6580</v>
      </c>
      <c r="DY33" s="179" t="s">
        <v>60</v>
      </c>
      <c r="DZ33" s="179">
        <v>3</v>
      </c>
      <c r="EA33" s="179" t="s">
        <v>6587</v>
      </c>
      <c r="EB33" s="179" t="s">
        <v>6581</v>
      </c>
      <c r="EC33" s="176" t="s">
        <v>6450</v>
      </c>
      <c r="ED33" s="186" t="s">
        <v>6590</v>
      </c>
      <c r="EE33" s="183">
        <v>0</v>
      </c>
      <c r="EF33" s="186" t="s">
        <v>14</v>
      </c>
      <c r="EG33" s="186" t="s">
        <v>60</v>
      </c>
      <c r="EH33" s="186">
        <v>3</v>
      </c>
      <c r="EI33" s="186" t="s">
        <v>6589</v>
      </c>
      <c r="EJ33" s="186" t="s">
        <v>14</v>
      </c>
      <c r="EK33" s="187" t="s">
        <v>6450</v>
      </c>
      <c r="EL33" s="185" t="s">
        <v>6594</v>
      </c>
      <c r="EM33" s="175">
        <v>363000</v>
      </c>
      <c r="EN33" s="179" t="s">
        <v>6591</v>
      </c>
      <c r="EO33" s="179" t="s">
        <v>60</v>
      </c>
      <c r="EP33" s="179">
        <v>3</v>
      </c>
      <c r="EQ33" s="179" t="s">
        <v>6593</v>
      </c>
      <c r="ER33" s="179" t="s">
        <v>6592</v>
      </c>
      <c r="ES33" s="176" t="s">
        <v>6450</v>
      </c>
      <c r="ET33" s="186" t="s">
        <v>6579</v>
      </c>
      <c r="EU33" s="186">
        <v>4966</v>
      </c>
      <c r="EV33" s="186" t="s">
        <v>6576</v>
      </c>
      <c r="EW33" s="186" t="s">
        <v>60</v>
      </c>
      <c r="EX33" s="186">
        <v>3</v>
      </c>
      <c r="EY33" s="186" t="s">
        <v>6471</v>
      </c>
      <c r="EZ33" s="186" t="s">
        <v>2810</v>
      </c>
      <c r="FA33" s="187" t="s">
        <v>6450</v>
      </c>
      <c r="FB33" s="185" t="s">
        <v>6595</v>
      </c>
      <c r="FC33" s="179">
        <v>4</v>
      </c>
      <c r="FD33" s="179" t="s">
        <v>6484</v>
      </c>
      <c r="FE33" s="179" t="s">
        <v>42</v>
      </c>
      <c r="FF33" s="179">
        <v>1</v>
      </c>
      <c r="FG33" s="179" t="s">
        <v>6486</v>
      </c>
      <c r="FH33" s="179" t="s">
        <v>6485</v>
      </c>
      <c r="FI33" s="176" t="s">
        <v>6450</v>
      </c>
      <c r="FJ33" s="185" t="s">
        <v>6596</v>
      </c>
      <c r="FK33" s="186">
        <v>0</v>
      </c>
      <c r="FL33" s="186" t="s">
        <v>14</v>
      </c>
      <c r="FM33" s="186" t="s">
        <v>14</v>
      </c>
      <c r="FN33" s="186" t="s">
        <v>14</v>
      </c>
      <c r="FO33" s="186" t="s">
        <v>6467</v>
      </c>
      <c r="FP33" s="183" t="s">
        <v>14</v>
      </c>
      <c r="FQ33" s="184" t="s">
        <v>6450</v>
      </c>
      <c r="FR33" s="185" t="s">
        <v>6597</v>
      </c>
      <c r="FS33" s="179">
        <v>10000</v>
      </c>
      <c r="FT33" s="179" t="s">
        <v>6491</v>
      </c>
      <c r="FU33" s="179" t="s">
        <v>60</v>
      </c>
      <c r="FV33" s="179">
        <v>3</v>
      </c>
      <c r="FW33" s="179" t="s">
        <v>6493</v>
      </c>
      <c r="FX33" s="179" t="s">
        <v>6492</v>
      </c>
      <c r="FY33" s="176" t="s">
        <v>6450</v>
      </c>
      <c r="FZ33" s="186" t="s">
        <v>3885</v>
      </c>
      <c r="GA33" s="186">
        <v>2</v>
      </c>
      <c r="GB33" s="186" t="s">
        <v>3225</v>
      </c>
      <c r="GC33" s="186" t="s">
        <v>22</v>
      </c>
      <c r="GD33" s="186">
        <v>2</v>
      </c>
      <c r="GE33" s="186" t="s">
        <v>3139</v>
      </c>
      <c r="GF33" s="186" t="s">
        <v>3138</v>
      </c>
      <c r="GG33" s="187" t="s">
        <v>3868</v>
      </c>
      <c r="GH33" s="185" t="s">
        <v>3891</v>
      </c>
      <c r="GI33" s="179">
        <v>2</v>
      </c>
      <c r="GJ33" s="179" t="s">
        <v>3883</v>
      </c>
      <c r="GK33" s="179" t="s">
        <v>22</v>
      </c>
      <c r="GL33" s="179">
        <v>2</v>
      </c>
      <c r="GM33" s="179" t="s">
        <v>3139</v>
      </c>
      <c r="GN33" s="179" t="s">
        <v>3138</v>
      </c>
      <c r="GO33" s="176" t="s">
        <v>3868</v>
      </c>
      <c r="GP33" s="186" t="s">
        <v>3886</v>
      </c>
      <c r="GQ33" s="186">
        <v>3</v>
      </c>
      <c r="GR33" s="186" t="s">
        <v>3883</v>
      </c>
      <c r="GS33" s="186" t="s">
        <v>22</v>
      </c>
      <c r="GT33" s="186">
        <v>2</v>
      </c>
      <c r="GU33" s="186" t="s">
        <v>3139</v>
      </c>
      <c r="GV33" s="186" t="s">
        <v>3138</v>
      </c>
      <c r="GW33" s="187" t="s">
        <v>3868</v>
      </c>
      <c r="GX33" s="185" t="s">
        <v>3892</v>
      </c>
      <c r="GY33" s="179">
        <v>3</v>
      </c>
      <c r="GZ33" s="179" t="s">
        <v>3883</v>
      </c>
      <c r="HA33" s="179" t="s">
        <v>22</v>
      </c>
      <c r="HB33" s="179">
        <v>2</v>
      </c>
      <c r="HC33" s="179" t="s">
        <v>3139</v>
      </c>
      <c r="HD33" s="179" t="s">
        <v>3138</v>
      </c>
      <c r="HE33" s="176" t="s">
        <v>3868</v>
      </c>
      <c r="HF33" s="186" t="s">
        <v>3884</v>
      </c>
      <c r="HG33" s="186">
        <v>2</v>
      </c>
      <c r="HH33" s="186" t="s">
        <v>3883</v>
      </c>
      <c r="HI33" s="186" t="s">
        <v>22</v>
      </c>
      <c r="HJ33" s="186">
        <v>2</v>
      </c>
      <c r="HK33" s="186" t="s">
        <v>3139</v>
      </c>
      <c r="HL33" s="186" t="s">
        <v>3138</v>
      </c>
      <c r="HM33" s="187" t="s">
        <v>3868</v>
      </c>
      <c r="HN33" s="185" t="s">
        <v>3890</v>
      </c>
      <c r="HO33" s="179">
        <v>0</v>
      </c>
      <c r="HP33" s="179" t="s">
        <v>3883</v>
      </c>
      <c r="HQ33" s="179" t="s">
        <v>22</v>
      </c>
      <c r="HR33" s="179">
        <v>2</v>
      </c>
      <c r="HS33" s="179" t="s">
        <v>3139</v>
      </c>
      <c r="HT33" s="179" t="s">
        <v>3138</v>
      </c>
      <c r="HU33" s="176" t="s">
        <v>3868</v>
      </c>
      <c r="HV33" s="186" t="s">
        <v>3887</v>
      </c>
      <c r="HW33" s="186">
        <v>3</v>
      </c>
      <c r="HX33" s="186" t="s">
        <v>3883</v>
      </c>
      <c r="HY33" s="186" t="s">
        <v>22</v>
      </c>
      <c r="HZ33" s="186">
        <v>2</v>
      </c>
      <c r="IA33" s="186" t="s">
        <v>3139</v>
      </c>
      <c r="IB33" s="186" t="s">
        <v>3138</v>
      </c>
      <c r="IC33" s="187" t="s">
        <v>3868</v>
      </c>
      <c r="ID33" s="185" t="s">
        <v>3889</v>
      </c>
      <c r="IE33" s="179">
        <v>3</v>
      </c>
      <c r="IF33" s="179" t="s">
        <v>3883</v>
      </c>
      <c r="IG33" s="179" t="s">
        <v>22</v>
      </c>
      <c r="IH33" s="179">
        <v>2</v>
      </c>
      <c r="II33" s="179" t="s">
        <v>3139</v>
      </c>
      <c r="IJ33" s="179" t="s">
        <v>3138</v>
      </c>
      <c r="IK33" s="176" t="s">
        <v>3868</v>
      </c>
      <c r="IL33" s="186" t="s">
        <v>3888</v>
      </c>
      <c r="IM33" s="186">
        <v>3</v>
      </c>
      <c r="IN33" s="186" t="s">
        <v>3883</v>
      </c>
      <c r="IO33" s="186" t="s">
        <v>22</v>
      </c>
      <c r="IP33" s="186">
        <v>2</v>
      </c>
      <c r="IQ33" s="186" t="s">
        <v>3139</v>
      </c>
      <c r="IR33" s="186" t="s">
        <v>3138</v>
      </c>
      <c r="IS33" s="187" t="s">
        <v>3868</v>
      </c>
    </row>
    <row r="34" spans="1:253" s="280" customFormat="1" ht="12.75" customHeight="1" x14ac:dyDescent="0.25">
      <c r="A34" s="280" t="s">
        <v>188</v>
      </c>
      <c r="B34" s="280" t="s">
        <v>8018</v>
      </c>
      <c r="C34" s="280" t="s">
        <v>189</v>
      </c>
      <c r="D34" s="280" t="s">
        <v>190</v>
      </c>
      <c r="E34" s="280" t="s">
        <v>7475</v>
      </c>
      <c r="F34" s="280" t="s">
        <v>5378</v>
      </c>
      <c r="G34" s="174">
        <v>10836000</v>
      </c>
      <c r="H34" s="175" t="s">
        <v>5375</v>
      </c>
      <c r="I34" s="175" t="s">
        <v>42</v>
      </c>
      <c r="J34" s="175">
        <v>1</v>
      </c>
      <c r="K34" s="175" t="s">
        <v>5377</v>
      </c>
      <c r="L34" s="175" t="s">
        <v>5376</v>
      </c>
      <c r="M34" s="176" t="s">
        <v>5379</v>
      </c>
      <c r="N34" s="185" t="s">
        <v>1218</v>
      </c>
      <c r="O34" s="177">
        <v>3364.07</v>
      </c>
      <c r="P34" s="177" t="s">
        <v>1215</v>
      </c>
      <c r="Q34" s="177" t="s">
        <v>22</v>
      </c>
      <c r="R34" s="177">
        <v>2</v>
      </c>
      <c r="S34" s="177" t="s">
        <v>1217</v>
      </c>
      <c r="T34" s="177" t="s">
        <v>1216</v>
      </c>
      <c r="U34" s="178" t="s">
        <v>1214</v>
      </c>
      <c r="V34" s="185" t="s">
        <v>6100</v>
      </c>
      <c r="W34" s="175">
        <v>364000</v>
      </c>
      <c r="X34" s="175" t="s">
        <v>6097</v>
      </c>
      <c r="Y34" s="175" t="s">
        <v>22</v>
      </c>
      <c r="Z34" s="175">
        <v>2</v>
      </c>
      <c r="AA34" s="175" t="s">
        <v>6099</v>
      </c>
      <c r="AB34" s="175" t="s">
        <v>6098</v>
      </c>
      <c r="AC34" s="176" t="s">
        <v>6060</v>
      </c>
      <c r="AD34" s="185" t="s">
        <v>6104</v>
      </c>
      <c r="AE34" s="183">
        <v>119000</v>
      </c>
      <c r="AF34" s="183" t="s">
        <v>6101</v>
      </c>
      <c r="AG34" s="183" t="s">
        <v>22</v>
      </c>
      <c r="AH34" s="183">
        <v>2</v>
      </c>
      <c r="AI34" s="183" t="s">
        <v>6103</v>
      </c>
      <c r="AJ34" s="183" t="s">
        <v>6102</v>
      </c>
      <c r="AK34" s="184" t="s">
        <v>6060</v>
      </c>
      <c r="AL34" s="185" t="s">
        <v>6106</v>
      </c>
      <c r="AM34" s="175">
        <v>119000</v>
      </c>
      <c r="AN34" s="175" t="s">
        <v>6101</v>
      </c>
      <c r="AO34" s="175" t="s">
        <v>22</v>
      </c>
      <c r="AP34" s="175">
        <v>2</v>
      </c>
      <c r="AQ34" s="175" t="s">
        <v>6105</v>
      </c>
      <c r="AR34" s="175" t="s">
        <v>6102</v>
      </c>
      <c r="AS34" s="176" t="s">
        <v>6060</v>
      </c>
      <c r="AT34" s="186" t="s">
        <v>1213</v>
      </c>
      <c r="AU34" s="183">
        <v>0</v>
      </c>
      <c r="AV34" s="183" t="s">
        <v>14</v>
      </c>
      <c r="AW34" s="183" t="s">
        <v>14</v>
      </c>
      <c r="AX34" s="183" t="s">
        <v>14</v>
      </c>
      <c r="AY34" s="183" t="s">
        <v>14</v>
      </c>
      <c r="AZ34" s="183" t="s">
        <v>14</v>
      </c>
      <c r="BA34" s="184" t="s">
        <v>1214</v>
      </c>
      <c r="BB34" s="185" t="s">
        <v>197</v>
      </c>
      <c r="BC34" s="175" t="s">
        <v>14</v>
      </c>
      <c r="BD34" s="175">
        <v>0</v>
      </c>
      <c r="BE34" s="175" t="s">
        <v>14</v>
      </c>
      <c r="BF34" s="175" t="s">
        <v>14</v>
      </c>
      <c r="BG34" s="175">
        <v>0</v>
      </c>
      <c r="BH34" s="175">
        <v>0</v>
      </c>
      <c r="BI34" s="176" t="s">
        <v>192</v>
      </c>
      <c r="BJ34" s="186" t="s">
        <v>7115</v>
      </c>
      <c r="BK34" s="186">
        <v>18</v>
      </c>
      <c r="BL34" s="186" t="s">
        <v>7113</v>
      </c>
      <c r="BM34" s="186" t="s">
        <v>60</v>
      </c>
      <c r="BN34" s="186">
        <v>3</v>
      </c>
      <c r="BO34" s="186" t="s">
        <v>7114</v>
      </c>
      <c r="BP34" s="183" t="s">
        <v>2653</v>
      </c>
      <c r="BQ34" s="187" t="s">
        <v>7027</v>
      </c>
      <c r="BR34" s="185" t="s">
        <v>191</v>
      </c>
      <c r="BS34" s="179" t="s">
        <v>14</v>
      </c>
      <c r="BT34" s="179">
        <v>0</v>
      </c>
      <c r="BU34" s="179" t="s">
        <v>14</v>
      </c>
      <c r="BV34" s="179" t="s">
        <v>14</v>
      </c>
      <c r="BW34" s="179">
        <v>0</v>
      </c>
      <c r="BX34" s="179">
        <v>0</v>
      </c>
      <c r="BY34" s="176" t="s">
        <v>192</v>
      </c>
      <c r="BZ34" s="186" t="s">
        <v>193</v>
      </c>
      <c r="CA34" s="186" t="s">
        <v>14</v>
      </c>
      <c r="CB34" s="186">
        <v>0</v>
      </c>
      <c r="CC34" s="186" t="s">
        <v>14</v>
      </c>
      <c r="CD34" s="186" t="s">
        <v>14</v>
      </c>
      <c r="CE34" s="186">
        <v>0</v>
      </c>
      <c r="CF34" s="186">
        <v>0</v>
      </c>
      <c r="CG34" s="187" t="s">
        <v>192</v>
      </c>
      <c r="CH34" s="185" t="s">
        <v>8356</v>
      </c>
      <c r="CI34" s="186" t="e">
        <v>#N/A</v>
      </c>
      <c r="CJ34" s="186" t="e">
        <v>#N/A</v>
      </c>
      <c r="CK34" s="186" t="e">
        <v>#N/A</v>
      </c>
      <c r="CL34" s="186" t="e">
        <v>#N/A</v>
      </c>
      <c r="CM34" s="186" t="e">
        <v>#N/A</v>
      </c>
      <c r="CN34" s="186" t="e">
        <v>#N/A</v>
      </c>
      <c r="CO34" s="188" t="e">
        <v>#N/A</v>
      </c>
      <c r="CP34" s="186" t="s">
        <v>196</v>
      </c>
      <c r="CQ34" s="179" t="s">
        <v>14</v>
      </c>
      <c r="CR34" s="179">
        <v>0</v>
      </c>
      <c r="CS34" s="179" t="s">
        <v>14</v>
      </c>
      <c r="CT34" s="179" t="s">
        <v>14</v>
      </c>
      <c r="CU34" s="179">
        <v>0</v>
      </c>
      <c r="CV34" s="179">
        <v>0</v>
      </c>
      <c r="CW34" s="176" t="s">
        <v>192</v>
      </c>
      <c r="CX34" s="186" t="s">
        <v>6110</v>
      </c>
      <c r="CY34" s="183">
        <v>18000</v>
      </c>
      <c r="CZ34" s="183" t="s">
        <v>6107</v>
      </c>
      <c r="DA34" s="183" t="s">
        <v>22</v>
      </c>
      <c r="DB34" s="183">
        <v>2</v>
      </c>
      <c r="DC34" s="183" t="s">
        <v>6109</v>
      </c>
      <c r="DD34" s="183" t="s">
        <v>6108</v>
      </c>
      <c r="DE34" s="189" t="s">
        <v>6060</v>
      </c>
      <c r="DF34" s="185" t="s">
        <v>6111</v>
      </c>
      <c r="DG34" s="175">
        <v>245000</v>
      </c>
      <c r="DH34" s="179" t="s">
        <v>6107</v>
      </c>
      <c r="DI34" s="179" t="s">
        <v>22</v>
      </c>
      <c r="DJ34" s="179">
        <v>2</v>
      </c>
      <c r="DK34" s="179" t="s">
        <v>6109</v>
      </c>
      <c r="DL34" s="179" t="s">
        <v>6108</v>
      </c>
      <c r="DM34" s="176" t="s">
        <v>6060</v>
      </c>
      <c r="DN34" s="186" t="s">
        <v>6112</v>
      </c>
      <c r="DO34" s="183">
        <v>101000</v>
      </c>
      <c r="DP34" s="186" t="s">
        <v>6107</v>
      </c>
      <c r="DQ34" s="186" t="s">
        <v>22</v>
      </c>
      <c r="DR34" s="186">
        <v>2</v>
      </c>
      <c r="DS34" s="186" t="s">
        <v>6109</v>
      </c>
      <c r="DT34" s="186" t="s">
        <v>6108</v>
      </c>
      <c r="DU34" s="187" t="s">
        <v>6060</v>
      </c>
      <c r="DV34" s="185" t="s">
        <v>6113</v>
      </c>
      <c r="DW34" s="175">
        <v>18000</v>
      </c>
      <c r="DX34" s="179" t="s">
        <v>6107</v>
      </c>
      <c r="DY34" s="179" t="s">
        <v>22</v>
      </c>
      <c r="DZ34" s="179">
        <v>2</v>
      </c>
      <c r="EA34" s="179" t="s">
        <v>6109</v>
      </c>
      <c r="EB34" s="179" t="s">
        <v>6108</v>
      </c>
      <c r="EC34" s="176" t="s">
        <v>6060</v>
      </c>
      <c r="ED34" s="186" t="s">
        <v>6114</v>
      </c>
      <c r="EE34" s="183">
        <v>0</v>
      </c>
      <c r="EF34" s="186" t="s">
        <v>6107</v>
      </c>
      <c r="EG34" s="186" t="s">
        <v>22</v>
      </c>
      <c r="EH34" s="186">
        <v>2</v>
      </c>
      <c r="EI34" s="186" t="s">
        <v>6109</v>
      </c>
      <c r="EJ34" s="186" t="s">
        <v>6108</v>
      </c>
      <c r="EK34" s="187" t="s">
        <v>6060</v>
      </c>
      <c r="EL34" s="185" t="s">
        <v>6115</v>
      </c>
      <c r="EM34" s="175">
        <v>0</v>
      </c>
      <c r="EN34" s="179" t="s">
        <v>6107</v>
      </c>
      <c r="EO34" s="179" t="s">
        <v>22</v>
      </c>
      <c r="EP34" s="179">
        <v>2</v>
      </c>
      <c r="EQ34" s="179" t="s">
        <v>6109</v>
      </c>
      <c r="ER34" s="179" t="s">
        <v>6108</v>
      </c>
      <c r="ES34" s="176" t="s">
        <v>6060</v>
      </c>
      <c r="ET34" s="186" t="s">
        <v>4277</v>
      </c>
      <c r="EU34" s="186">
        <v>24</v>
      </c>
      <c r="EV34" s="186" t="s">
        <v>4236</v>
      </c>
      <c r="EW34" s="186" t="s">
        <v>22</v>
      </c>
      <c r="EX34" s="186">
        <v>2</v>
      </c>
      <c r="EY34" s="186" t="s">
        <v>4276</v>
      </c>
      <c r="EZ34" s="186" t="s">
        <v>2653</v>
      </c>
      <c r="FA34" s="187" t="s">
        <v>4272</v>
      </c>
      <c r="FB34" s="185" t="s">
        <v>195</v>
      </c>
      <c r="FC34" s="179">
        <v>2</v>
      </c>
      <c r="FD34" s="179">
        <v>0</v>
      </c>
      <c r="FE34" s="179" t="s">
        <v>22</v>
      </c>
      <c r="FF34" s="179">
        <v>2</v>
      </c>
      <c r="FG34" s="179" t="s">
        <v>194</v>
      </c>
      <c r="FH34" s="179">
        <v>0</v>
      </c>
      <c r="FI34" s="176" t="s">
        <v>192</v>
      </c>
      <c r="FJ34" s="185" t="s">
        <v>198</v>
      </c>
      <c r="FK34" s="186" t="s">
        <v>14</v>
      </c>
      <c r="FL34" s="186">
        <v>0</v>
      </c>
      <c r="FM34" s="186" t="s">
        <v>14</v>
      </c>
      <c r="FN34" s="186" t="s">
        <v>14</v>
      </c>
      <c r="FO34" s="186">
        <v>0</v>
      </c>
      <c r="FP34" s="183">
        <v>0</v>
      </c>
      <c r="FQ34" s="184" t="s">
        <v>192</v>
      </c>
      <c r="FR34" s="185" t="s">
        <v>199</v>
      </c>
      <c r="FS34" s="179" t="s">
        <v>14</v>
      </c>
      <c r="FT34" s="179">
        <v>0</v>
      </c>
      <c r="FU34" s="179" t="s">
        <v>14</v>
      </c>
      <c r="FV34" s="179" t="s">
        <v>14</v>
      </c>
      <c r="FW34" s="179">
        <v>0</v>
      </c>
      <c r="FX34" s="179">
        <v>0</v>
      </c>
      <c r="FY34" s="176" t="s">
        <v>192</v>
      </c>
      <c r="FZ34" s="186" t="s">
        <v>3282</v>
      </c>
      <c r="GA34" s="186">
        <v>0</v>
      </c>
      <c r="GB34" s="186" t="s">
        <v>2713</v>
      </c>
      <c r="GC34" s="186" t="s">
        <v>22</v>
      </c>
      <c r="GD34" s="186">
        <v>2</v>
      </c>
      <c r="GE34" s="186" t="s">
        <v>3139</v>
      </c>
      <c r="GF34" s="186" t="s">
        <v>3138</v>
      </c>
      <c r="GG34" s="187" t="s">
        <v>3227</v>
      </c>
      <c r="GH34" s="185" t="s">
        <v>3288</v>
      </c>
      <c r="GI34" s="179">
        <v>0</v>
      </c>
      <c r="GJ34" s="179" t="s">
        <v>2713</v>
      </c>
      <c r="GK34" s="179" t="s">
        <v>22</v>
      </c>
      <c r="GL34" s="179">
        <v>2</v>
      </c>
      <c r="GM34" s="179" t="s">
        <v>3139</v>
      </c>
      <c r="GN34" s="179" t="s">
        <v>3138</v>
      </c>
      <c r="GO34" s="176" t="s">
        <v>3227</v>
      </c>
      <c r="GP34" s="186" t="s">
        <v>3283</v>
      </c>
      <c r="GQ34" s="186">
        <v>1</v>
      </c>
      <c r="GR34" s="186" t="s">
        <v>2713</v>
      </c>
      <c r="GS34" s="186" t="s">
        <v>22</v>
      </c>
      <c r="GT34" s="186">
        <v>2</v>
      </c>
      <c r="GU34" s="186" t="s">
        <v>3139</v>
      </c>
      <c r="GV34" s="186" t="s">
        <v>3138</v>
      </c>
      <c r="GW34" s="187" t="s">
        <v>3227</v>
      </c>
      <c r="GX34" s="185" t="s">
        <v>3289</v>
      </c>
      <c r="GY34" s="179">
        <v>0</v>
      </c>
      <c r="GZ34" s="179" t="s">
        <v>2713</v>
      </c>
      <c r="HA34" s="179" t="s">
        <v>22</v>
      </c>
      <c r="HB34" s="179">
        <v>2</v>
      </c>
      <c r="HC34" s="179" t="s">
        <v>3139</v>
      </c>
      <c r="HD34" s="179" t="s">
        <v>3138</v>
      </c>
      <c r="HE34" s="176" t="s">
        <v>3227</v>
      </c>
      <c r="HF34" s="186" t="s">
        <v>3281</v>
      </c>
      <c r="HG34" s="186">
        <v>0</v>
      </c>
      <c r="HH34" s="186" t="s">
        <v>2713</v>
      </c>
      <c r="HI34" s="186" t="s">
        <v>22</v>
      </c>
      <c r="HJ34" s="186">
        <v>2</v>
      </c>
      <c r="HK34" s="186" t="s">
        <v>3139</v>
      </c>
      <c r="HL34" s="186" t="s">
        <v>3138</v>
      </c>
      <c r="HM34" s="187" t="s">
        <v>3227</v>
      </c>
      <c r="HN34" s="185" t="s">
        <v>3287</v>
      </c>
      <c r="HO34" s="179">
        <v>2</v>
      </c>
      <c r="HP34" s="179" t="s">
        <v>2713</v>
      </c>
      <c r="HQ34" s="179" t="s">
        <v>22</v>
      </c>
      <c r="HR34" s="179">
        <v>2</v>
      </c>
      <c r="HS34" s="179" t="s">
        <v>3139</v>
      </c>
      <c r="HT34" s="179" t="s">
        <v>3138</v>
      </c>
      <c r="HU34" s="176" t="s">
        <v>3227</v>
      </c>
      <c r="HV34" s="186" t="s">
        <v>3284</v>
      </c>
      <c r="HW34" s="186">
        <v>0</v>
      </c>
      <c r="HX34" s="186" t="s">
        <v>2713</v>
      </c>
      <c r="HY34" s="186" t="s">
        <v>22</v>
      </c>
      <c r="HZ34" s="186">
        <v>2</v>
      </c>
      <c r="IA34" s="186" t="s">
        <v>3139</v>
      </c>
      <c r="IB34" s="186" t="s">
        <v>3138</v>
      </c>
      <c r="IC34" s="187" t="s">
        <v>3227</v>
      </c>
      <c r="ID34" s="185" t="s">
        <v>3286</v>
      </c>
      <c r="IE34" s="179">
        <v>0</v>
      </c>
      <c r="IF34" s="179" t="s">
        <v>2713</v>
      </c>
      <c r="IG34" s="179" t="s">
        <v>22</v>
      </c>
      <c r="IH34" s="179">
        <v>2</v>
      </c>
      <c r="II34" s="179" t="s">
        <v>3139</v>
      </c>
      <c r="IJ34" s="179" t="s">
        <v>3138</v>
      </c>
      <c r="IK34" s="176" t="s">
        <v>3227</v>
      </c>
      <c r="IL34" s="186" t="s">
        <v>3285</v>
      </c>
      <c r="IM34" s="186">
        <v>0</v>
      </c>
      <c r="IN34" s="186" t="s">
        <v>2713</v>
      </c>
      <c r="IO34" s="186" t="s">
        <v>22</v>
      </c>
      <c r="IP34" s="186">
        <v>2</v>
      </c>
      <c r="IQ34" s="186" t="s">
        <v>3139</v>
      </c>
      <c r="IR34" s="186" t="s">
        <v>3138</v>
      </c>
      <c r="IS34" s="187" t="s">
        <v>3227</v>
      </c>
    </row>
    <row r="35" spans="1:253" s="280" customFormat="1" ht="12.75" customHeight="1" x14ac:dyDescent="0.25">
      <c r="A35" s="280" t="s">
        <v>533</v>
      </c>
      <c r="B35" s="280" t="s">
        <v>8005</v>
      </c>
      <c r="C35" s="280" t="s">
        <v>534</v>
      </c>
      <c r="D35" s="280" t="s">
        <v>535</v>
      </c>
      <c r="E35" s="280" t="s">
        <v>7478</v>
      </c>
      <c r="F35" s="280" t="s">
        <v>2887</v>
      </c>
      <c r="G35" s="174">
        <v>14900000</v>
      </c>
      <c r="H35" s="175" t="s">
        <v>2869</v>
      </c>
      <c r="I35" s="175" t="s">
        <v>42</v>
      </c>
      <c r="J35" s="175">
        <v>1</v>
      </c>
      <c r="K35" s="175" t="s">
        <v>2886</v>
      </c>
      <c r="L35" s="175" t="s">
        <v>2870</v>
      </c>
      <c r="M35" s="176" t="s">
        <v>2851</v>
      </c>
      <c r="N35" s="185" t="s">
        <v>2993</v>
      </c>
      <c r="O35" s="177">
        <v>107160</v>
      </c>
      <c r="P35" s="177" t="s">
        <v>575</v>
      </c>
      <c r="Q35" s="177" t="s">
        <v>42</v>
      </c>
      <c r="R35" s="177">
        <v>1</v>
      </c>
      <c r="S35" s="177" t="s">
        <v>2982</v>
      </c>
      <c r="T35" s="177" t="s">
        <v>2992</v>
      </c>
      <c r="U35" s="178" t="s">
        <v>2984</v>
      </c>
      <c r="V35" s="185" t="s">
        <v>2884</v>
      </c>
      <c r="W35" s="175">
        <v>14900000</v>
      </c>
      <c r="X35" s="175" t="s">
        <v>2869</v>
      </c>
      <c r="Y35" s="175" t="s">
        <v>42</v>
      </c>
      <c r="Z35" s="175">
        <v>1</v>
      </c>
      <c r="AA35" s="175" t="s">
        <v>2883</v>
      </c>
      <c r="AB35" s="175" t="s">
        <v>2870</v>
      </c>
      <c r="AC35" s="176" t="s">
        <v>2851</v>
      </c>
      <c r="AD35" s="185" t="s">
        <v>2878</v>
      </c>
      <c r="AE35" s="183">
        <v>5500000</v>
      </c>
      <c r="AF35" s="183" t="s">
        <v>2869</v>
      </c>
      <c r="AG35" s="183" t="s">
        <v>42</v>
      </c>
      <c r="AH35" s="183">
        <v>1</v>
      </c>
      <c r="AI35" s="183" t="s">
        <v>2877</v>
      </c>
      <c r="AJ35" s="183" t="s">
        <v>2870</v>
      </c>
      <c r="AK35" s="184" t="s">
        <v>2851</v>
      </c>
      <c r="AL35" s="185" t="s">
        <v>2882</v>
      </c>
      <c r="AM35" s="175">
        <v>242000</v>
      </c>
      <c r="AN35" s="175" t="s">
        <v>2879</v>
      </c>
      <c r="AO35" s="175" t="s">
        <v>22</v>
      </c>
      <c r="AP35" s="175">
        <v>2</v>
      </c>
      <c r="AQ35" s="175" t="s">
        <v>2881</v>
      </c>
      <c r="AR35" s="175" t="s">
        <v>2880</v>
      </c>
      <c r="AS35" s="176" t="s">
        <v>2851</v>
      </c>
      <c r="AT35" s="186" t="s">
        <v>539</v>
      </c>
      <c r="AU35" s="183" t="s">
        <v>14</v>
      </c>
      <c r="AV35" s="183">
        <v>0</v>
      </c>
      <c r="AW35" s="183" t="s">
        <v>22</v>
      </c>
      <c r="AX35" s="183">
        <v>2</v>
      </c>
      <c r="AY35" s="183">
        <v>0</v>
      </c>
      <c r="AZ35" s="183">
        <v>0</v>
      </c>
      <c r="BA35" s="184" t="s">
        <v>457</v>
      </c>
      <c r="BB35" s="185" t="s">
        <v>2876</v>
      </c>
      <c r="BC35" s="175">
        <v>1678</v>
      </c>
      <c r="BD35" s="175" t="s">
        <v>2873</v>
      </c>
      <c r="BE35" s="175" t="s">
        <v>42</v>
      </c>
      <c r="BF35" s="175">
        <v>1</v>
      </c>
      <c r="BG35" s="175" t="s">
        <v>2875</v>
      </c>
      <c r="BH35" s="175" t="s">
        <v>2874</v>
      </c>
      <c r="BI35" s="176" t="s">
        <v>2851</v>
      </c>
      <c r="BJ35" s="186" t="s">
        <v>4498</v>
      </c>
      <c r="BK35" s="186">
        <v>1876</v>
      </c>
      <c r="BL35" s="186" t="s">
        <v>4495</v>
      </c>
      <c r="BM35" s="186" t="s">
        <v>22</v>
      </c>
      <c r="BN35" s="186">
        <v>2</v>
      </c>
      <c r="BO35" s="186" t="s">
        <v>4497</v>
      </c>
      <c r="BP35" s="183" t="s">
        <v>4496</v>
      </c>
      <c r="BQ35" s="187" t="s">
        <v>4470</v>
      </c>
      <c r="BR35" s="185" t="s">
        <v>536</v>
      </c>
      <c r="BS35" s="179">
        <v>0</v>
      </c>
      <c r="BT35" s="179">
        <v>0</v>
      </c>
      <c r="BU35" s="179" t="s">
        <v>22</v>
      </c>
      <c r="BV35" s="179">
        <v>2</v>
      </c>
      <c r="BW35" s="179">
        <v>0</v>
      </c>
      <c r="BX35" s="179">
        <v>0</v>
      </c>
      <c r="BY35" s="176" t="s">
        <v>457</v>
      </c>
      <c r="BZ35" s="186" t="s">
        <v>537</v>
      </c>
      <c r="CA35" s="186">
        <v>0</v>
      </c>
      <c r="CB35" s="186">
        <v>0</v>
      </c>
      <c r="CC35" s="186" t="s">
        <v>22</v>
      </c>
      <c r="CD35" s="186">
        <v>2</v>
      </c>
      <c r="CE35" s="186">
        <v>0</v>
      </c>
      <c r="CF35" s="186">
        <v>0</v>
      </c>
      <c r="CG35" s="187" t="s">
        <v>457</v>
      </c>
      <c r="CH35" s="185" t="s">
        <v>8357</v>
      </c>
      <c r="CI35" s="186" t="e">
        <v>#N/A</v>
      </c>
      <c r="CJ35" s="186" t="e">
        <v>#N/A</v>
      </c>
      <c r="CK35" s="186" t="e">
        <v>#N/A</v>
      </c>
      <c r="CL35" s="186" t="e">
        <v>#N/A</v>
      </c>
      <c r="CM35" s="186" t="e">
        <v>#N/A</v>
      </c>
      <c r="CN35" s="186" t="e">
        <v>#N/A</v>
      </c>
      <c r="CO35" s="188" t="e">
        <v>#N/A</v>
      </c>
      <c r="CP35" s="186" t="s">
        <v>538</v>
      </c>
      <c r="CQ35" s="179" t="s">
        <v>14</v>
      </c>
      <c r="CR35" s="179">
        <v>0</v>
      </c>
      <c r="CS35" s="179" t="s">
        <v>22</v>
      </c>
      <c r="CT35" s="179">
        <v>2</v>
      </c>
      <c r="CU35" s="179">
        <v>0</v>
      </c>
      <c r="CV35" s="179">
        <v>0</v>
      </c>
      <c r="CW35" s="176" t="s">
        <v>457</v>
      </c>
      <c r="CX35" s="186" t="s">
        <v>2885</v>
      </c>
      <c r="CY35" s="183">
        <v>3300000</v>
      </c>
      <c r="CZ35" s="183" t="s">
        <v>4504</v>
      </c>
      <c r="DA35" s="183" t="s">
        <v>22</v>
      </c>
      <c r="DB35" s="183">
        <v>2</v>
      </c>
      <c r="DC35" s="183" t="s">
        <v>2871</v>
      </c>
      <c r="DD35" s="183" t="s">
        <v>4505</v>
      </c>
      <c r="DE35" s="189" t="s">
        <v>4470</v>
      </c>
      <c r="DF35" s="185" t="s">
        <v>4506</v>
      </c>
      <c r="DG35" s="175">
        <v>4931000</v>
      </c>
      <c r="DH35" s="179" t="s">
        <v>4504</v>
      </c>
      <c r="DI35" s="179" t="s">
        <v>22</v>
      </c>
      <c r="DJ35" s="179">
        <v>2</v>
      </c>
      <c r="DK35" s="179" t="s">
        <v>2871</v>
      </c>
      <c r="DL35" s="179" t="s">
        <v>4505</v>
      </c>
      <c r="DM35" s="176" t="s">
        <v>4470</v>
      </c>
      <c r="DN35" s="186" t="s">
        <v>4507</v>
      </c>
      <c r="DO35" s="183">
        <v>6669000</v>
      </c>
      <c r="DP35" s="186" t="s">
        <v>4504</v>
      </c>
      <c r="DQ35" s="186" t="s">
        <v>22</v>
      </c>
      <c r="DR35" s="186">
        <v>2</v>
      </c>
      <c r="DS35" s="186" t="s">
        <v>2871</v>
      </c>
      <c r="DT35" s="186" t="s">
        <v>4505</v>
      </c>
      <c r="DU35" s="187" t="s">
        <v>4470</v>
      </c>
      <c r="DV35" s="185" t="s">
        <v>4508</v>
      </c>
      <c r="DW35" s="175">
        <v>2872000</v>
      </c>
      <c r="DX35" s="179" t="s">
        <v>4504</v>
      </c>
      <c r="DY35" s="179" t="s">
        <v>22</v>
      </c>
      <c r="DZ35" s="179">
        <v>2</v>
      </c>
      <c r="EA35" s="179" t="s">
        <v>2871</v>
      </c>
      <c r="EB35" s="179" t="s">
        <v>4505</v>
      </c>
      <c r="EC35" s="176" t="s">
        <v>4470</v>
      </c>
      <c r="ED35" s="186" t="s">
        <v>4509</v>
      </c>
      <c r="EE35" s="183">
        <v>428000</v>
      </c>
      <c r="EF35" s="186" t="s">
        <v>4504</v>
      </c>
      <c r="EG35" s="186" t="s">
        <v>22</v>
      </c>
      <c r="EH35" s="186">
        <v>2</v>
      </c>
      <c r="EI35" s="186" t="s">
        <v>2871</v>
      </c>
      <c r="EJ35" s="186" t="s">
        <v>4505</v>
      </c>
      <c r="EK35" s="187" t="s">
        <v>4470</v>
      </c>
      <c r="EL35" s="185" t="s">
        <v>2872</v>
      </c>
      <c r="EM35" s="175">
        <v>0</v>
      </c>
      <c r="EN35" s="179" t="s">
        <v>2869</v>
      </c>
      <c r="EO35" s="179" t="s">
        <v>22</v>
      </c>
      <c r="EP35" s="179">
        <v>2</v>
      </c>
      <c r="EQ35" s="179" t="s">
        <v>2871</v>
      </c>
      <c r="ER35" s="179" t="s">
        <v>2870</v>
      </c>
      <c r="ES35" s="176" t="s">
        <v>2851</v>
      </c>
      <c r="ET35" s="186" t="s">
        <v>4502</v>
      </c>
      <c r="EU35" s="186">
        <v>1937</v>
      </c>
      <c r="EV35" s="186" t="s">
        <v>4499</v>
      </c>
      <c r="EW35" s="186" t="s">
        <v>22</v>
      </c>
      <c r="EX35" s="186">
        <v>2</v>
      </c>
      <c r="EY35" s="186" t="s">
        <v>4501</v>
      </c>
      <c r="EZ35" s="186" t="s">
        <v>4500</v>
      </c>
      <c r="FA35" s="187" t="s">
        <v>4470</v>
      </c>
      <c r="FB35" s="185" t="s">
        <v>1331</v>
      </c>
      <c r="FC35" s="179">
        <v>3</v>
      </c>
      <c r="FD35" s="179">
        <v>0</v>
      </c>
      <c r="FE35" s="179" t="s">
        <v>22</v>
      </c>
      <c r="FF35" s="179">
        <v>2</v>
      </c>
      <c r="FG35" s="179" t="s">
        <v>1330</v>
      </c>
      <c r="FH35" s="179">
        <v>0</v>
      </c>
      <c r="FI35" s="176" t="s">
        <v>1328</v>
      </c>
      <c r="FJ35" s="185" t="s">
        <v>540</v>
      </c>
      <c r="FK35" s="186" t="s">
        <v>14</v>
      </c>
      <c r="FL35" s="186">
        <v>0</v>
      </c>
      <c r="FM35" s="186" t="s">
        <v>22</v>
      </c>
      <c r="FN35" s="186">
        <v>2</v>
      </c>
      <c r="FO35" s="186">
        <v>0</v>
      </c>
      <c r="FP35" s="183">
        <v>0</v>
      </c>
      <c r="FQ35" s="184" t="s">
        <v>457</v>
      </c>
      <c r="FR35" s="185" t="s">
        <v>541</v>
      </c>
      <c r="FS35" s="179" t="s">
        <v>14</v>
      </c>
      <c r="FT35" s="179">
        <v>0</v>
      </c>
      <c r="FU35" s="179" t="s">
        <v>22</v>
      </c>
      <c r="FV35" s="179">
        <v>2</v>
      </c>
      <c r="FW35" s="179">
        <v>0</v>
      </c>
      <c r="FX35" s="179">
        <v>0</v>
      </c>
      <c r="FY35" s="176" t="s">
        <v>457</v>
      </c>
      <c r="FZ35" s="186" t="s">
        <v>1634</v>
      </c>
      <c r="GA35" s="186">
        <v>0</v>
      </c>
      <c r="GB35" s="186" t="s">
        <v>1592</v>
      </c>
      <c r="GC35" s="186" t="s">
        <v>42</v>
      </c>
      <c r="GD35" s="186">
        <v>1</v>
      </c>
      <c r="GE35" s="186" t="s">
        <v>1594</v>
      </c>
      <c r="GF35" s="186" t="s">
        <v>1593</v>
      </c>
      <c r="GG35" s="187" t="s">
        <v>1624</v>
      </c>
      <c r="GH35" s="185" t="s">
        <v>1640</v>
      </c>
      <c r="GI35" s="179">
        <v>1</v>
      </c>
      <c r="GJ35" s="179" t="s">
        <v>1592</v>
      </c>
      <c r="GK35" s="179" t="s">
        <v>42</v>
      </c>
      <c r="GL35" s="179">
        <v>1</v>
      </c>
      <c r="GM35" s="179" t="s">
        <v>1594</v>
      </c>
      <c r="GN35" s="179" t="s">
        <v>1593</v>
      </c>
      <c r="GO35" s="176" t="s">
        <v>1624</v>
      </c>
      <c r="GP35" s="186" t="s">
        <v>1635</v>
      </c>
      <c r="GQ35" s="186">
        <v>0</v>
      </c>
      <c r="GR35" s="186" t="s">
        <v>1592</v>
      </c>
      <c r="GS35" s="186" t="s">
        <v>22</v>
      </c>
      <c r="GT35" s="186">
        <v>2</v>
      </c>
      <c r="GU35" s="186" t="s">
        <v>1594</v>
      </c>
      <c r="GV35" s="186" t="s">
        <v>1593</v>
      </c>
      <c r="GW35" s="187" t="s">
        <v>1624</v>
      </c>
      <c r="GX35" s="185" t="s">
        <v>1641</v>
      </c>
      <c r="GY35" s="179">
        <v>1</v>
      </c>
      <c r="GZ35" s="179" t="s">
        <v>1592</v>
      </c>
      <c r="HA35" s="179" t="s">
        <v>42</v>
      </c>
      <c r="HB35" s="179">
        <v>1</v>
      </c>
      <c r="HC35" s="179" t="s">
        <v>1594</v>
      </c>
      <c r="HD35" s="179" t="s">
        <v>1593</v>
      </c>
      <c r="HE35" s="176" t="s">
        <v>1624</v>
      </c>
      <c r="HF35" s="186" t="s">
        <v>1633</v>
      </c>
      <c r="HG35" s="186">
        <v>0</v>
      </c>
      <c r="HH35" s="186" t="s">
        <v>1592</v>
      </c>
      <c r="HI35" s="186" t="s">
        <v>42</v>
      </c>
      <c r="HJ35" s="186">
        <v>1</v>
      </c>
      <c r="HK35" s="186" t="s">
        <v>1594</v>
      </c>
      <c r="HL35" s="186" t="s">
        <v>1593</v>
      </c>
      <c r="HM35" s="187" t="s">
        <v>1624</v>
      </c>
      <c r="HN35" s="185" t="s">
        <v>1639</v>
      </c>
      <c r="HO35" s="179">
        <v>2</v>
      </c>
      <c r="HP35" s="179" t="s">
        <v>1592</v>
      </c>
      <c r="HQ35" s="179" t="s">
        <v>42</v>
      </c>
      <c r="HR35" s="179">
        <v>1</v>
      </c>
      <c r="HS35" s="179" t="s">
        <v>1594</v>
      </c>
      <c r="HT35" s="179" t="s">
        <v>1593</v>
      </c>
      <c r="HU35" s="176" t="s">
        <v>1624</v>
      </c>
      <c r="HV35" s="186" t="s">
        <v>1636</v>
      </c>
      <c r="HW35" s="186">
        <v>0</v>
      </c>
      <c r="HX35" s="186" t="s">
        <v>1592</v>
      </c>
      <c r="HY35" s="186" t="s">
        <v>42</v>
      </c>
      <c r="HZ35" s="186">
        <v>1</v>
      </c>
      <c r="IA35" s="186" t="s">
        <v>1594</v>
      </c>
      <c r="IB35" s="186" t="s">
        <v>1593</v>
      </c>
      <c r="IC35" s="187" t="s">
        <v>1624</v>
      </c>
      <c r="ID35" s="185" t="s">
        <v>1638</v>
      </c>
      <c r="IE35" s="179">
        <v>0</v>
      </c>
      <c r="IF35" s="179" t="s">
        <v>1592</v>
      </c>
      <c r="IG35" s="179" t="s">
        <v>42</v>
      </c>
      <c r="IH35" s="179">
        <v>1</v>
      </c>
      <c r="II35" s="179" t="s">
        <v>1594</v>
      </c>
      <c r="IJ35" s="179" t="s">
        <v>1593</v>
      </c>
      <c r="IK35" s="176" t="s">
        <v>1624</v>
      </c>
      <c r="IL35" s="186" t="s">
        <v>1637</v>
      </c>
      <c r="IM35" s="186">
        <v>1</v>
      </c>
      <c r="IN35" s="186" t="s">
        <v>1592</v>
      </c>
      <c r="IO35" s="186" t="s">
        <v>42</v>
      </c>
      <c r="IP35" s="186">
        <v>1</v>
      </c>
      <c r="IQ35" s="186" t="s">
        <v>1594</v>
      </c>
      <c r="IR35" s="186" t="s">
        <v>1593</v>
      </c>
      <c r="IS35" s="187" t="s">
        <v>1624</v>
      </c>
    </row>
    <row r="36" spans="1:253" s="280" customFormat="1" ht="12.75" customHeight="1" x14ac:dyDescent="0.25">
      <c r="A36" s="280" t="s">
        <v>3893</v>
      </c>
      <c r="B36" s="280" t="s">
        <v>8069</v>
      </c>
      <c r="C36" s="280" t="s">
        <v>3894</v>
      </c>
      <c r="D36" s="280" t="s">
        <v>535</v>
      </c>
      <c r="E36" s="280" t="s">
        <v>7478</v>
      </c>
      <c r="F36" s="280" t="s">
        <v>3919</v>
      </c>
      <c r="G36" s="174">
        <v>14900000</v>
      </c>
      <c r="H36" s="175" t="s">
        <v>2869</v>
      </c>
      <c r="I36" s="175" t="s">
        <v>42</v>
      </c>
      <c r="J36" s="175">
        <v>1</v>
      </c>
      <c r="K36" s="175" t="s">
        <v>2886</v>
      </c>
      <c r="L36" s="175" t="s">
        <v>2870</v>
      </c>
      <c r="M36" s="176" t="s">
        <v>3868</v>
      </c>
      <c r="N36" s="185" t="s">
        <v>4513</v>
      </c>
      <c r="O36" s="177">
        <v>96841</v>
      </c>
      <c r="P36" s="177" t="s">
        <v>4510</v>
      </c>
      <c r="Q36" s="177" t="s">
        <v>22</v>
      </c>
      <c r="R36" s="177">
        <v>2</v>
      </c>
      <c r="S36" s="177" t="s">
        <v>4512</v>
      </c>
      <c r="T36" s="177" t="s">
        <v>4511</v>
      </c>
      <c r="U36" s="178" t="s">
        <v>4470</v>
      </c>
      <c r="V36" s="185" t="s">
        <v>4515</v>
      </c>
      <c r="W36" s="175">
        <v>9540000</v>
      </c>
      <c r="X36" s="175" t="s">
        <v>4510</v>
      </c>
      <c r="Y36" s="175" t="s">
        <v>22</v>
      </c>
      <c r="Z36" s="175">
        <v>2</v>
      </c>
      <c r="AA36" s="175" t="s">
        <v>4514</v>
      </c>
      <c r="AB36" s="175" t="s">
        <v>4511</v>
      </c>
      <c r="AC36" s="176" t="s">
        <v>4470</v>
      </c>
      <c r="AD36" s="185" t="s">
        <v>4519</v>
      </c>
      <c r="AE36" s="183">
        <v>2439000</v>
      </c>
      <c r="AF36" s="183" t="s">
        <v>4516</v>
      </c>
      <c r="AG36" s="183" t="s">
        <v>22</v>
      </c>
      <c r="AH36" s="183">
        <v>2</v>
      </c>
      <c r="AI36" s="183" t="s">
        <v>4518</v>
      </c>
      <c r="AJ36" s="183" t="s">
        <v>4517</v>
      </c>
      <c r="AK36" s="184" t="s">
        <v>4470</v>
      </c>
      <c r="AL36" s="185" t="s">
        <v>4522</v>
      </c>
      <c r="AM36" s="175">
        <v>210000</v>
      </c>
      <c r="AN36" s="175" t="s">
        <v>4520</v>
      </c>
      <c r="AO36" s="175" t="s">
        <v>22</v>
      </c>
      <c r="AP36" s="175">
        <v>2</v>
      </c>
      <c r="AQ36" s="175" t="s">
        <v>4521</v>
      </c>
      <c r="AR36" s="175" t="s">
        <v>4511</v>
      </c>
      <c r="AS36" s="176" t="s">
        <v>4470</v>
      </c>
      <c r="AT36" s="186" t="s">
        <v>3911</v>
      </c>
      <c r="AU36" s="183">
        <v>30</v>
      </c>
      <c r="AV36" s="183" t="s">
        <v>3895</v>
      </c>
      <c r="AW36" s="183" t="s">
        <v>22</v>
      </c>
      <c r="AX36" s="183">
        <v>2</v>
      </c>
      <c r="AY36" s="183" t="s">
        <v>3910</v>
      </c>
      <c r="AZ36" s="183" t="s">
        <v>3896</v>
      </c>
      <c r="BA36" s="184" t="s">
        <v>3868</v>
      </c>
      <c r="BB36" s="185" t="s">
        <v>3908</v>
      </c>
      <c r="BC36" s="175" t="s">
        <v>14</v>
      </c>
      <c r="BD36" s="175" t="s">
        <v>14</v>
      </c>
      <c r="BE36" s="175" t="s">
        <v>14</v>
      </c>
      <c r="BF36" s="175" t="s">
        <v>14</v>
      </c>
      <c r="BG36" s="175" t="s">
        <v>14</v>
      </c>
      <c r="BH36" s="175" t="s">
        <v>14</v>
      </c>
      <c r="BI36" s="176" t="s">
        <v>3868</v>
      </c>
      <c r="BJ36" s="186" t="s">
        <v>4524</v>
      </c>
      <c r="BK36" s="186">
        <v>61</v>
      </c>
      <c r="BL36" s="186" t="s">
        <v>4520</v>
      </c>
      <c r="BM36" s="186" t="s">
        <v>22</v>
      </c>
      <c r="BN36" s="186">
        <v>2</v>
      </c>
      <c r="BO36" s="186" t="s">
        <v>4523</v>
      </c>
      <c r="BP36" s="183" t="s">
        <v>3896</v>
      </c>
      <c r="BQ36" s="187" t="s">
        <v>4470</v>
      </c>
      <c r="BR36" s="185" t="s">
        <v>3898</v>
      </c>
      <c r="BS36" s="179">
        <v>74237</v>
      </c>
      <c r="BT36" s="179" t="s">
        <v>3895</v>
      </c>
      <c r="BU36" s="179" t="s">
        <v>22</v>
      </c>
      <c r="BV36" s="179">
        <v>2</v>
      </c>
      <c r="BW36" s="179" t="s">
        <v>3897</v>
      </c>
      <c r="BX36" s="179" t="s">
        <v>3896</v>
      </c>
      <c r="BY36" s="176" t="s">
        <v>3868</v>
      </c>
      <c r="BZ36" s="186" t="s">
        <v>3900</v>
      </c>
      <c r="CA36" s="186">
        <v>4133</v>
      </c>
      <c r="CB36" s="186" t="s">
        <v>3895</v>
      </c>
      <c r="CC36" s="186" t="s">
        <v>22</v>
      </c>
      <c r="CD36" s="186">
        <v>2</v>
      </c>
      <c r="CE36" s="186" t="s">
        <v>3899</v>
      </c>
      <c r="CF36" s="186" t="s">
        <v>3896</v>
      </c>
      <c r="CG36" s="187" t="s">
        <v>3868</v>
      </c>
      <c r="CH36" s="185" t="s">
        <v>8358</v>
      </c>
      <c r="CI36" s="186" t="e">
        <v>#N/A</v>
      </c>
      <c r="CJ36" s="186" t="e">
        <v>#N/A</v>
      </c>
      <c r="CK36" s="186" t="e">
        <v>#N/A</v>
      </c>
      <c r="CL36" s="186" t="e">
        <v>#N/A</v>
      </c>
      <c r="CM36" s="186" t="e">
        <v>#N/A</v>
      </c>
      <c r="CN36" s="186" t="e">
        <v>#N/A</v>
      </c>
      <c r="CO36" s="188" t="e">
        <v>#N/A</v>
      </c>
      <c r="CP36" s="186" t="s">
        <v>3905</v>
      </c>
      <c r="CQ36" s="179" t="s">
        <v>14</v>
      </c>
      <c r="CR36" s="179" t="s">
        <v>14</v>
      </c>
      <c r="CS36" s="179" t="s">
        <v>14</v>
      </c>
      <c r="CT36" s="179" t="s">
        <v>14</v>
      </c>
      <c r="CU36" s="179" t="s">
        <v>14</v>
      </c>
      <c r="CV36" s="179" t="s">
        <v>14</v>
      </c>
      <c r="CW36" s="176" t="s">
        <v>3868</v>
      </c>
      <c r="CX36" s="186" t="s">
        <v>4526</v>
      </c>
      <c r="CY36" s="183">
        <v>1800000</v>
      </c>
      <c r="CZ36" s="183" t="s">
        <v>4510</v>
      </c>
      <c r="DA36" s="183" t="s">
        <v>22</v>
      </c>
      <c r="DB36" s="183">
        <v>2</v>
      </c>
      <c r="DC36" s="183" t="s">
        <v>4525</v>
      </c>
      <c r="DD36" s="183" t="s">
        <v>4511</v>
      </c>
      <c r="DE36" s="189" t="s">
        <v>4470</v>
      </c>
      <c r="DF36" s="185" t="s">
        <v>4527</v>
      </c>
      <c r="DG36" s="175">
        <v>7101000</v>
      </c>
      <c r="DH36" s="179" t="s">
        <v>4510</v>
      </c>
      <c r="DI36" s="179" t="s">
        <v>22</v>
      </c>
      <c r="DJ36" s="179">
        <v>2</v>
      </c>
      <c r="DK36" s="179" t="s">
        <v>4525</v>
      </c>
      <c r="DL36" s="179" t="s">
        <v>4511</v>
      </c>
      <c r="DM36" s="176" t="s">
        <v>4470</v>
      </c>
      <c r="DN36" s="186" t="s">
        <v>4528</v>
      </c>
      <c r="DO36" s="183">
        <v>639000</v>
      </c>
      <c r="DP36" s="186" t="s">
        <v>4510</v>
      </c>
      <c r="DQ36" s="186" t="s">
        <v>22</v>
      </c>
      <c r="DR36" s="186">
        <v>2</v>
      </c>
      <c r="DS36" s="186" t="s">
        <v>4525</v>
      </c>
      <c r="DT36" s="186" t="s">
        <v>4511</v>
      </c>
      <c r="DU36" s="187" t="s">
        <v>4470</v>
      </c>
      <c r="DV36" s="185" t="s">
        <v>4529</v>
      </c>
      <c r="DW36" s="175">
        <v>1800000</v>
      </c>
      <c r="DX36" s="179" t="s">
        <v>4510</v>
      </c>
      <c r="DY36" s="179" t="s">
        <v>22</v>
      </c>
      <c r="DZ36" s="179">
        <v>2</v>
      </c>
      <c r="EA36" s="179" t="s">
        <v>4525</v>
      </c>
      <c r="EB36" s="179" t="s">
        <v>4511</v>
      </c>
      <c r="EC36" s="176" t="s">
        <v>4470</v>
      </c>
      <c r="ED36" s="186" t="s">
        <v>3918</v>
      </c>
      <c r="EE36" s="183">
        <v>0</v>
      </c>
      <c r="EF36" s="186" t="s">
        <v>3895</v>
      </c>
      <c r="EG36" s="186" t="s">
        <v>22</v>
      </c>
      <c r="EH36" s="186">
        <v>2</v>
      </c>
      <c r="EI36" s="186" t="s">
        <v>3906</v>
      </c>
      <c r="EJ36" s="186" t="s">
        <v>3896</v>
      </c>
      <c r="EK36" s="187" t="s">
        <v>3868</v>
      </c>
      <c r="EL36" s="185" t="s">
        <v>3907</v>
      </c>
      <c r="EM36" s="175">
        <v>0</v>
      </c>
      <c r="EN36" s="179" t="s">
        <v>3895</v>
      </c>
      <c r="EO36" s="179" t="s">
        <v>22</v>
      </c>
      <c r="EP36" s="179">
        <v>2</v>
      </c>
      <c r="EQ36" s="179" t="s">
        <v>3906</v>
      </c>
      <c r="ER36" s="179" t="s">
        <v>3896</v>
      </c>
      <c r="ES36" s="176" t="s">
        <v>3868</v>
      </c>
      <c r="ET36" s="186" t="s">
        <v>4503</v>
      </c>
      <c r="EU36" s="186">
        <v>1937</v>
      </c>
      <c r="EV36" s="186" t="s">
        <v>4499</v>
      </c>
      <c r="EW36" s="186" t="s">
        <v>22</v>
      </c>
      <c r="EX36" s="186">
        <v>2</v>
      </c>
      <c r="EY36" s="186" t="s">
        <v>4501</v>
      </c>
      <c r="EZ36" s="186" t="s">
        <v>4500</v>
      </c>
      <c r="FA36" s="187" t="s">
        <v>4470</v>
      </c>
      <c r="FB36" s="185" t="s">
        <v>3902</v>
      </c>
      <c r="FC36" s="179">
        <v>3</v>
      </c>
      <c r="FD36" s="179">
        <v>0</v>
      </c>
      <c r="FE36" s="179" t="s">
        <v>22</v>
      </c>
      <c r="FF36" s="179">
        <v>2</v>
      </c>
      <c r="FG36" s="179" t="s">
        <v>3901</v>
      </c>
      <c r="FH36" s="179">
        <v>0</v>
      </c>
      <c r="FI36" s="176" t="s">
        <v>3868</v>
      </c>
      <c r="FJ36" s="185" t="s">
        <v>8359</v>
      </c>
      <c r="FK36" s="186" t="e">
        <v>#N/A</v>
      </c>
      <c r="FL36" s="186" t="e">
        <v>#N/A</v>
      </c>
      <c r="FM36" s="186" t="e">
        <v>#N/A</v>
      </c>
      <c r="FN36" s="186" t="e">
        <v>#N/A</v>
      </c>
      <c r="FO36" s="186" t="e">
        <v>#N/A</v>
      </c>
      <c r="FP36" s="183" t="e">
        <v>#N/A</v>
      </c>
      <c r="FQ36" s="184" t="e">
        <v>#N/A</v>
      </c>
      <c r="FR36" s="185" t="s">
        <v>8360</v>
      </c>
      <c r="FS36" s="179" t="e">
        <v>#N/A</v>
      </c>
      <c r="FT36" s="179" t="e">
        <v>#N/A</v>
      </c>
      <c r="FU36" s="179" t="e">
        <v>#N/A</v>
      </c>
      <c r="FV36" s="179" t="e">
        <v>#N/A</v>
      </c>
      <c r="FW36" s="179" t="e">
        <v>#N/A</v>
      </c>
      <c r="FX36" s="179" t="e">
        <v>#N/A</v>
      </c>
      <c r="FY36" s="176" t="e">
        <v>#N/A</v>
      </c>
      <c r="FZ36" s="186" t="s">
        <v>3909</v>
      </c>
      <c r="GA36" s="186">
        <v>0</v>
      </c>
      <c r="GB36" s="186" t="s">
        <v>3883</v>
      </c>
      <c r="GC36" s="186" t="s">
        <v>22</v>
      </c>
      <c r="GD36" s="186">
        <v>2</v>
      </c>
      <c r="GE36" s="186" t="s">
        <v>2713</v>
      </c>
      <c r="GF36" s="186" t="s">
        <v>3903</v>
      </c>
      <c r="GG36" s="187" t="s">
        <v>3868</v>
      </c>
      <c r="GH36" s="185" t="s">
        <v>3917</v>
      </c>
      <c r="GI36" s="179">
        <v>0</v>
      </c>
      <c r="GJ36" s="179" t="s">
        <v>3883</v>
      </c>
      <c r="GK36" s="179" t="s">
        <v>22</v>
      </c>
      <c r="GL36" s="179">
        <v>2</v>
      </c>
      <c r="GM36" s="179" t="s">
        <v>2713</v>
      </c>
      <c r="GN36" s="179" t="s">
        <v>3903</v>
      </c>
      <c r="GO36" s="176" t="s">
        <v>3868</v>
      </c>
      <c r="GP36" s="186" t="s">
        <v>3912</v>
      </c>
      <c r="GQ36" s="186">
        <v>0</v>
      </c>
      <c r="GR36" s="186" t="s">
        <v>3883</v>
      </c>
      <c r="GS36" s="186" t="s">
        <v>22</v>
      </c>
      <c r="GT36" s="186">
        <v>2</v>
      </c>
      <c r="GU36" s="186" t="s">
        <v>2713</v>
      </c>
      <c r="GV36" s="186" t="s">
        <v>3903</v>
      </c>
      <c r="GW36" s="187" t="s">
        <v>3868</v>
      </c>
      <c r="GX36" s="185" t="s">
        <v>3920</v>
      </c>
      <c r="GY36" s="179">
        <v>0</v>
      </c>
      <c r="GZ36" s="179" t="s">
        <v>3883</v>
      </c>
      <c r="HA36" s="179" t="s">
        <v>22</v>
      </c>
      <c r="HB36" s="179">
        <v>2</v>
      </c>
      <c r="HC36" s="179" t="s">
        <v>2713</v>
      </c>
      <c r="HD36" s="179" t="s">
        <v>3903</v>
      </c>
      <c r="HE36" s="176" t="s">
        <v>3868</v>
      </c>
      <c r="HF36" s="186" t="s">
        <v>3904</v>
      </c>
      <c r="HG36" s="186">
        <v>0</v>
      </c>
      <c r="HH36" s="186" t="s">
        <v>3883</v>
      </c>
      <c r="HI36" s="186" t="s">
        <v>22</v>
      </c>
      <c r="HJ36" s="186">
        <v>2</v>
      </c>
      <c r="HK36" s="186" t="s">
        <v>2713</v>
      </c>
      <c r="HL36" s="186" t="s">
        <v>3903</v>
      </c>
      <c r="HM36" s="187" t="s">
        <v>3868</v>
      </c>
      <c r="HN36" s="185" t="s">
        <v>3916</v>
      </c>
      <c r="HO36" s="179">
        <v>0</v>
      </c>
      <c r="HP36" s="179" t="s">
        <v>3883</v>
      </c>
      <c r="HQ36" s="179" t="s">
        <v>22</v>
      </c>
      <c r="HR36" s="179">
        <v>2</v>
      </c>
      <c r="HS36" s="179" t="s">
        <v>2713</v>
      </c>
      <c r="HT36" s="179" t="s">
        <v>3903</v>
      </c>
      <c r="HU36" s="176" t="s">
        <v>3868</v>
      </c>
      <c r="HV36" s="186" t="s">
        <v>3913</v>
      </c>
      <c r="HW36" s="186">
        <v>1</v>
      </c>
      <c r="HX36" s="186" t="s">
        <v>3883</v>
      </c>
      <c r="HY36" s="186" t="s">
        <v>22</v>
      </c>
      <c r="HZ36" s="186">
        <v>2</v>
      </c>
      <c r="IA36" s="186" t="s">
        <v>2713</v>
      </c>
      <c r="IB36" s="186" t="s">
        <v>3903</v>
      </c>
      <c r="IC36" s="187" t="s">
        <v>3868</v>
      </c>
      <c r="ID36" s="185" t="s">
        <v>3915</v>
      </c>
      <c r="IE36" s="179">
        <v>0</v>
      </c>
      <c r="IF36" s="179" t="s">
        <v>3883</v>
      </c>
      <c r="IG36" s="179" t="s">
        <v>22</v>
      </c>
      <c r="IH36" s="179">
        <v>2</v>
      </c>
      <c r="II36" s="179" t="s">
        <v>2713</v>
      </c>
      <c r="IJ36" s="179" t="s">
        <v>3903</v>
      </c>
      <c r="IK36" s="176" t="s">
        <v>3868</v>
      </c>
      <c r="IL36" s="186" t="s">
        <v>3914</v>
      </c>
      <c r="IM36" s="186">
        <v>3</v>
      </c>
      <c r="IN36" s="186" t="s">
        <v>3883</v>
      </c>
      <c r="IO36" s="186" t="s">
        <v>22</v>
      </c>
      <c r="IP36" s="186">
        <v>2</v>
      </c>
      <c r="IQ36" s="186" t="s">
        <v>2713</v>
      </c>
      <c r="IR36" s="186" t="s">
        <v>3903</v>
      </c>
      <c r="IS36" s="187" t="s">
        <v>3868</v>
      </c>
    </row>
    <row r="37" spans="1:253" s="280" customFormat="1" ht="12.75" customHeight="1" x14ac:dyDescent="0.25">
      <c r="A37" s="280" t="s">
        <v>388</v>
      </c>
      <c r="B37" s="280" t="s">
        <v>8005</v>
      </c>
      <c r="C37" s="280" t="s">
        <v>389</v>
      </c>
      <c r="D37" s="280" t="s">
        <v>390</v>
      </c>
      <c r="E37" s="280" t="s">
        <v>7486</v>
      </c>
      <c r="F37" s="280" t="s">
        <v>2902</v>
      </c>
      <c r="G37" s="174">
        <v>9158000</v>
      </c>
      <c r="H37" s="175" t="s">
        <v>2869</v>
      </c>
      <c r="I37" s="175" t="s">
        <v>42</v>
      </c>
      <c r="J37" s="175">
        <v>1</v>
      </c>
      <c r="K37" s="175" t="s">
        <v>2901</v>
      </c>
      <c r="L37" s="175" t="s">
        <v>2870</v>
      </c>
      <c r="M37" s="176" t="s">
        <v>2851</v>
      </c>
      <c r="N37" s="185" t="s">
        <v>2994</v>
      </c>
      <c r="O37" s="177">
        <v>111890</v>
      </c>
      <c r="P37" s="177" t="s">
        <v>575</v>
      </c>
      <c r="Q37" s="177" t="s">
        <v>42</v>
      </c>
      <c r="R37" s="177">
        <v>1</v>
      </c>
      <c r="S37" s="177" t="s">
        <v>2982</v>
      </c>
      <c r="T37" s="177" t="s">
        <v>2992</v>
      </c>
      <c r="U37" s="178" t="s">
        <v>2984</v>
      </c>
      <c r="V37" s="185" t="s">
        <v>2899</v>
      </c>
      <c r="W37" s="175">
        <v>9158000</v>
      </c>
      <c r="X37" s="175" t="s">
        <v>2869</v>
      </c>
      <c r="Y37" s="175" t="s">
        <v>42</v>
      </c>
      <c r="Z37" s="175">
        <v>1</v>
      </c>
      <c r="AA37" s="175" t="s">
        <v>2898</v>
      </c>
      <c r="AB37" s="175" t="s">
        <v>2870</v>
      </c>
      <c r="AC37" s="176" t="s">
        <v>2851</v>
      </c>
      <c r="AD37" s="185" t="s">
        <v>2893</v>
      </c>
      <c r="AE37" s="183">
        <v>2700000</v>
      </c>
      <c r="AF37" s="183" t="s">
        <v>2869</v>
      </c>
      <c r="AG37" s="183" t="s">
        <v>42</v>
      </c>
      <c r="AH37" s="183">
        <v>1</v>
      </c>
      <c r="AI37" s="183" t="s">
        <v>2892</v>
      </c>
      <c r="AJ37" s="183" t="s">
        <v>2870</v>
      </c>
      <c r="AK37" s="184" t="s">
        <v>2851</v>
      </c>
      <c r="AL37" s="185" t="s">
        <v>2897</v>
      </c>
      <c r="AM37" s="175">
        <v>247000</v>
      </c>
      <c r="AN37" s="175" t="s">
        <v>2894</v>
      </c>
      <c r="AO37" s="175" t="s">
        <v>22</v>
      </c>
      <c r="AP37" s="175">
        <v>2</v>
      </c>
      <c r="AQ37" s="175" t="s">
        <v>2896</v>
      </c>
      <c r="AR37" s="175" t="s">
        <v>2895</v>
      </c>
      <c r="AS37" s="176" t="s">
        <v>2851</v>
      </c>
      <c r="AT37" s="186" t="s">
        <v>1546</v>
      </c>
      <c r="AU37" s="183">
        <v>75122</v>
      </c>
      <c r="AV37" s="183" t="s">
        <v>1543</v>
      </c>
      <c r="AW37" s="183" t="s">
        <v>22</v>
      </c>
      <c r="AX37" s="183">
        <v>2</v>
      </c>
      <c r="AY37" s="183" t="s">
        <v>1545</v>
      </c>
      <c r="AZ37" s="183" t="s">
        <v>1544</v>
      </c>
      <c r="BA37" s="184" t="s">
        <v>1547</v>
      </c>
      <c r="BB37" s="185" t="s">
        <v>2891</v>
      </c>
      <c r="BC37" s="175">
        <v>7103</v>
      </c>
      <c r="BD37" s="175" t="s">
        <v>2873</v>
      </c>
      <c r="BE37" s="175" t="s">
        <v>22</v>
      </c>
      <c r="BF37" s="175">
        <v>2</v>
      </c>
      <c r="BG37" s="175" t="s">
        <v>2890</v>
      </c>
      <c r="BH37" s="175" t="s">
        <v>2874</v>
      </c>
      <c r="BI37" s="176" t="s">
        <v>2851</v>
      </c>
      <c r="BJ37" s="186" t="s">
        <v>4533</v>
      </c>
      <c r="BK37" s="186">
        <v>1882</v>
      </c>
      <c r="BL37" s="186" t="s">
        <v>4530</v>
      </c>
      <c r="BM37" s="186" t="s">
        <v>60</v>
      </c>
      <c r="BN37" s="186">
        <v>3</v>
      </c>
      <c r="BO37" s="186" t="s">
        <v>4532</v>
      </c>
      <c r="BP37" s="183" t="s">
        <v>4531</v>
      </c>
      <c r="BQ37" s="187" t="s">
        <v>4470</v>
      </c>
      <c r="BR37" s="185" t="s">
        <v>391</v>
      </c>
      <c r="BS37" s="179" t="s">
        <v>14</v>
      </c>
      <c r="BT37" s="179">
        <v>0</v>
      </c>
      <c r="BU37" s="179" t="s">
        <v>22</v>
      </c>
      <c r="BV37" s="179">
        <v>2</v>
      </c>
      <c r="BW37" s="179">
        <v>0</v>
      </c>
      <c r="BX37" s="179">
        <v>0</v>
      </c>
      <c r="BY37" s="176" t="s">
        <v>332</v>
      </c>
      <c r="BZ37" s="186" t="s">
        <v>392</v>
      </c>
      <c r="CA37" s="186" t="s">
        <v>14</v>
      </c>
      <c r="CB37" s="186">
        <v>0</v>
      </c>
      <c r="CC37" s="186" t="s">
        <v>14</v>
      </c>
      <c r="CD37" s="186" t="s">
        <v>14</v>
      </c>
      <c r="CE37" s="186">
        <v>0</v>
      </c>
      <c r="CF37" s="186">
        <v>0</v>
      </c>
      <c r="CG37" s="187" t="s">
        <v>332</v>
      </c>
      <c r="CH37" s="185" t="s">
        <v>8361</v>
      </c>
      <c r="CI37" s="186" t="e">
        <v>#N/A</v>
      </c>
      <c r="CJ37" s="186" t="e">
        <v>#N/A</v>
      </c>
      <c r="CK37" s="186" t="e">
        <v>#N/A</v>
      </c>
      <c r="CL37" s="186" t="e">
        <v>#N/A</v>
      </c>
      <c r="CM37" s="186" t="e">
        <v>#N/A</v>
      </c>
      <c r="CN37" s="186" t="e">
        <v>#N/A</v>
      </c>
      <c r="CO37" s="188" t="e">
        <v>#N/A</v>
      </c>
      <c r="CP37" s="186" t="s">
        <v>398</v>
      </c>
      <c r="CQ37" s="179">
        <v>12965</v>
      </c>
      <c r="CR37" s="179" t="s">
        <v>395</v>
      </c>
      <c r="CS37" s="179" t="s">
        <v>22</v>
      </c>
      <c r="CT37" s="179">
        <v>2</v>
      </c>
      <c r="CU37" s="179" t="s">
        <v>397</v>
      </c>
      <c r="CV37" s="179" t="s">
        <v>396</v>
      </c>
      <c r="CW37" s="176" t="s">
        <v>332</v>
      </c>
      <c r="CX37" s="186" t="s">
        <v>2900</v>
      </c>
      <c r="CY37" s="183">
        <v>1300000</v>
      </c>
      <c r="CZ37" s="183" t="s">
        <v>2869</v>
      </c>
      <c r="DA37" s="183" t="s">
        <v>22</v>
      </c>
      <c r="DB37" s="183">
        <v>2</v>
      </c>
      <c r="DC37" s="183" t="s">
        <v>2888</v>
      </c>
      <c r="DD37" s="183" t="s">
        <v>4265</v>
      </c>
      <c r="DE37" s="189" t="s">
        <v>4264</v>
      </c>
      <c r="DF37" s="185" t="s">
        <v>4266</v>
      </c>
      <c r="DG37" s="175">
        <v>6458000</v>
      </c>
      <c r="DH37" s="179" t="s">
        <v>2869</v>
      </c>
      <c r="DI37" s="179" t="s">
        <v>22</v>
      </c>
      <c r="DJ37" s="179">
        <v>2</v>
      </c>
      <c r="DK37" s="179" t="s">
        <v>2888</v>
      </c>
      <c r="DL37" s="179" t="s">
        <v>4265</v>
      </c>
      <c r="DM37" s="176" t="s">
        <v>4264</v>
      </c>
      <c r="DN37" s="186" t="s">
        <v>4269</v>
      </c>
      <c r="DO37" s="183">
        <v>1400000</v>
      </c>
      <c r="DP37" s="186" t="s">
        <v>2869</v>
      </c>
      <c r="DQ37" s="186" t="s">
        <v>22</v>
      </c>
      <c r="DR37" s="186">
        <v>2</v>
      </c>
      <c r="DS37" s="186" t="s">
        <v>2888</v>
      </c>
      <c r="DT37" s="186" t="s">
        <v>4265</v>
      </c>
      <c r="DU37" s="187" t="s">
        <v>4264</v>
      </c>
      <c r="DV37" s="185" t="s">
        <v>4267</v>
      </c>
      <c r="DW37" s="175">
        <v>950000</v>
      </c>
      <c r="DX37" s="179" t="s">
        <v>2869</v>
      </c>
      <c r="DY37" s="179" t="s">
        <v>22</v>
      </c>
      <c r="DZ37" s="179">
        <v>2</v>
      </c>
      <c r="EA37" s="179" t="s">
        <v>2888</v>
      </c>
      <c r="EB37" s="179" t="s">
        <v>4265</v>
      </c>
      <c r="EC37" s="176" t="s">
        <v>4264</v>
      </c>
      <c r="ED37" s="186" t="s">
        <v>4268</v>
      </c>
      <c r="EE37" s="183">
        <v>350000</v>
      </c>
      <c r="EF37" s="186" t="s">
        <v>2869</v>
      </c>
      <c r="EG37" s="186" t="s">
        <v>22</v>
      </c>
      <c r="EH37" s="186">
        <v>2</v>
      </c>
      <c r="EI37" s="186" t="s">
        <v>2888</v>
      </c>
      <c r="EJ37" s="186" t="s">
        <v>4265</v>
      </c>
      <c r="EK37" s="187" t="s">
        <v>4264</v>
      </c>
      <c r="EL37" s="185" t="s">
        <v>2889</v>
      </c>
      <c r="EM37" s="175">
        <v>0</v>
      </c>
      <c r="EN37" s="179" t="s">
        <v>2869</v>
      </c>
      <c r="EO37" s="179" t="s">
        <v>22</v>
      </c>
      <c r="EP37" s="179">
        <v>2</v>
      </c>
      <c r="EQ37" s="179" t="s">
        <v>2888</v>
      </c>
      <c r="ER37" s="179" t="s">
        <v>2870</v>
      </c>
      <c r="ES37" s="176" t="s">
        <v>2851</v>
      </c>
      <c r="ET37" s="186" t="s">
        <v>4537</v>
      </c>
      <c r="EU37" s="186">
        <v>1980</v>
      </c>
      <c r="EV37" s="186" t="s">
        <v>4534</v>
      </c>
      <c r="EW37" s="186" t="s">
        <v>60</v>
      </c>
      <c r="EX37" s="186">
        <v>3</v>
      </c>
      <c r="EY37" s="186" t="s">
        <v>4536</v>
      </c>
      <c r="EZ37" s="186" t="s">
        <v>4535</v>
      </c>
      <c r="FA37" s="187" t="s">
        <v>4470</v>
      </c>
      <c r="FB37" s="185" t="s">
        <v>394</v>
      </c>
      <c r="FC37" s="179">
        <v>3</v>
      </c>
      <c r="FD37" s="179">
        <v>0</v>
      </c>
      <c r="FE37" s="179" t="s">
        <v>22</v>
      </c>
      <c r="FF37" s="179">
        <v>2</v>
      </c>
      <c r="FG37" s="179" t="s">
        <v>393</v>
      </c>
      <c r="FH37" s="179">
        <v>0</v>
      </c>
      <c r="FI37" s="176" t="s">
        <v>332</v>
      </c>
      <c r="FJ37" s="185" t="s">
        <v>399</v>
      </c>
      <c r="FK37" s="186" t="s">
        <v>14</v>
      </c>
      <c r="FL37" s="186">
        <v>0</v>
      </c>
      <c r="FM37" s="186" t="s">
        <v>22</v>
      </c>
      <c r="FN37" s="186">
        <v>2</v>
      </c>
      <c r="FO37" s="186">
        <v>0</v>
      </c>
      <c r="FP37" s="183">
        <v>0</v>
      </c>
      <c r="FQ37" s="184" t="s">
        <v>332</v>
      </c>
      <c r="FR37" s="185" t="s">
        <v>400</v>
      </c>
      <c r="FS37" s="179" t="s">
        <v>14</v>
      </c>
      <c r="FT37" s="179">
        <v>0</v>
      </c>
      <c r="FU37" s="179" t="s">
        <v>22</v>
      </c>
      <c r="FV37" s="179">
        <v>2</v>
      </c>
      <c r="FW37" s="179">
        <v>0</v>
      </c>
      <c r="FX37" s="179">
        <v>0</v>
      </c>
      <c r="FY37" s="176" t="s">
        <v>332</v>
      </c>
      <c r="FZ37" s="186" t="s">
        <v>1643</v>
      </c>
      <c r="GA37" s="186">
        <v>0</v>
      </c>
      <c r="GB37" s="186" t="s">
        <v>1592</v>
      </c>
      <c r="GC37" s="186" t="s">
        <v>42</v>
      </c>
      <c r="GD37" s="186">
        <v>1</v>
      </c>
      <c r="GE37" s="186" t="s">
        <v>1594</v>
      </c>
      <c r="GF37" s="186" t="s">
        <v>1593</v>
      </c>
      <c r="GG37" s="187" t="s">
        <v>1624</v>
      </c>
      <c r="GH37" s="185" t="s">
        <v>1649</v>
      </c>
      <c r="GI37" s="179">
        <v>2</v>
      </c>
      <c r="GJ37" s="179" t="s">
        <v>1592</v>
      </c>
      <c r="GK37" s="179" t="s">
        <v>42</v>
      </c>
      <c r="GL37" s="179">
        <v>1</v>
      </c>
      <c r="GM37" s="179" t="s">
        <v>1594</v>
      </c>
      <c r="GN37" s="179" t="s">
        <v>1593</v>
      </c>
      <c r="GO37" s="176" t="s">
        <v>1624</v>
      </c>
      <c r="GP37" s="186" t="s">
        <v>1644</v>
      </c>
      <c r="GQ37" s="186">
        <v>1</v>
      </c>
      <c r="GR37" s="186" t="s">
        <v>1592</v>
      </c>
      <c r="GS37" s="186" t="s">
        <v>42</v>
      </c>
      <c r="GT37" s="186">
        <v>1</v>
      </c>
      <c r="GU37" s="186" t="s">
        <v>1594</v>
      </c>
      <c r="GV37" s="186" t="s">
        <v>1593</v>
      </c>
      <c r="GW37" s="187" t="s">
        <v>1624</v>
      </c>
      <c r="GX37" s="185" t="s">
        <v>1650</v>
      </c>
      <c r="GY37" s="179">
        <v>1</v>
      </c>
      <c r="GZ37" s="179" t="s">
        <v>1592</v>
      </c>
      <c r="HA37" s="179" t="s">
        <v>42</v>
      </c>
      <c r="HB37" s="179">
        <v>1</v>
      </c>
      <c r="HC37" s="179" t="s">
        <v>1594</v>
      </c>
      <c r="HD37" s="179" t="s">
        <v>1593</v>
      </c>
      <c r="HE37" s="176" t="s">
        <v>1624</v>
      </c>
      <c r="HF37" s="186" t="s">
        <v>1642</v>
      </c>
      <c r="HG37" s="186">
        <v>0</v>
      </c>
      <c r="HH37" s="186" t="s">
        <v>1592</v>
      </c>
      <c r="HI37" s="186" t="s">
        <v>42</v>
      </c>
      <c r="HJ37" s="186">
        <v>1</v>
      </c>
      <c r="HK37" s="186" t="s">
        <v>1594</v>
      </c>
      <c r="HL37" s="186" t="s">
        <v>1593</v>
      </c>
      <c r="HM37" s="187" t="s">
        <v>1624</v>
      </c>
      <c r="HN37" s="185" t="s">
        <v>1648</v>
      </c>
      <c r="HO37" s="179">
        <v>2</v>
      </c>
      <c r="HP37" s="179" t="s">
        <v>1592</v>
      </c>
      <c r="HQ37" s="179" t="s">
        <v>42</v>
      </c>
      <c r="HR37" s="179">
        <v>1</v>
      </c>
      <c r="HS37" s="179" t="s">
        <v>1594</v>
      </c>
      <c r="HT37" s="179" t="s">
        <v>1593</v>
      </c>
      <c r="HU37" s="176" t="s">
        <v>1624</v>
      </c>
      <c r="HV37" s="186" t="s">
        <v>1645</v>
      </c>
      <c r="HW37" s="186">
        <v>1</v>
      </c>
      <c r="HX37" s="186" t="s">
        <v>1592</v>
      </c>
      <c r="HY37" s="186" t="s">
        <v>42</v>
      </c>
      <c r="HZ37" s="186">
        <v>1</v>
      </c>
      <c r="IA37" s="186" t="s">
        <v>1594</v>
      </c>
      <c r="IB37" s="186" t="s">
        <v>1593</v>
      </c>
      <c r="IC37" s="187" t="s">
        <v>1624</v>
      </c>
      <c r="ID37" s="185" t="s">
        <v>1647</v>
      </c>
      <c r="IE37" s="179">
        <v>0</v>
      </c>
      <c r="IF37" s="179" t="s">
        <v>1592</v>
      </c>
      <c r="IG37" s="179" t="s">
        <v>42</v>
      </c>
      <c r="IH37" s="179">
        <v>1</v>
      </c>
      <c r="II37" s="179" t="s">
        <v>1594</v>
      </c>
      <c r="IJ37" s="179" t="s">
        <v>1593</v>
      </c>
      <c r="IK37" s="176" t="s">
        <v>1624</v>
      </c>
      <c r="IL37" s="186" t="s">
        <v>1646</v>
      </c>
      <c r="IM37" s="186">
        <v>0</v>
      </c>
      <c r="IN37" s="186" t="s">
        <v>1592</v>
      </c>
      <c r="IO37" s="186" t="s">
        <v>42</v>
      </c>
      <c r="IP37" s="186">
        <v>1</v>
      </c>
      <c r="IQ37" s="186" t="s">
        <v>1594</v>
      </c>
      <c r="IR37" s="186" t="s">
        <v>1593</v>
      </c>
      <c r="IS37" s="187" t="s">
        <v>1624</v>
      </c>
    </row>
    <row r="38" spans="1:253" s="280" customFormat="1" ht="12.75" customHeight="1" x14ac:dyDescent="0.25">
      <c r="A38" s="280" t="s">
        <v>3921</v>
      </c>
      <c r="B38" s="280" t="s">
        <v>8069</v>
      </c>
      <c r="C38" s="280" t="s">
        <v>3922</v>
      </c>
      <c r="D38" s="280" t="s">
        <v>390</v>
      </c>
      <c r="E38" s="280" t="s">
        <v>7486</v>
      </c>
      <c r="F38" s="280" t="s">
        <v>3953</v>
      </c>
      <c r="G38" s="174">
        <v>9158000</v>
      </c>
      <c r="H38" s="175" t="s">
        <v>2869</v>
      </c>
      <c r="I38" s="175" t="s">
        <v>22</v>
      </c>
      <c r="J38" s="175">
        <v>2</v>
      </c>
      <c r="K38" s="175" t="s">
        <v>2901</v>
      </c>
      <c r="L38" s="175" t="s">
        <v>2870</v>
      </c>
      <c r="M38" s="176" t="s">
        <v>3868</v>
      </c>
      <c r="N38" s="185" t="s">
        <v>3946</v>
      </c>
      <c r="O38" s="177">
        <v>112490</v>
      </c>
      <c r="P38" s="177" t="s">
        <v>3944</v>
      </c>
      <c r="Q38" s="177" t="s">
        <v>22</v>
      </c>
      <c r="R38" s="177">
        <v>2</v>
      </c>
      <c r="S38" s="177" t="s">
        <v>3945</v>
      </c>
      <c r="T38" s="177" t="s">
        <v>2996</v>
      </c>
      <c r="U38" s="178" t="s">
        <v>3868</v>
      </c>
      <c r="V38" s="185" t="s">
        <v>4542</v>
      </c>
      <c r="W38" s="175">
        <v>7490000</v>
      </c>
      <c r="X38" s="175" t="s">
        <v>4539</v>
      </c>
      <c r="Y38" s="175" t="s">
        <v>22</v>
      </c>
      <c r="Z38" s="175">
        <v>2</v>
      </c>
      <c r="AA38" s="175" t="s">
        <v>4541</v>
      </c>
      <c r="AB38" s="175" t="s">
        <v>4540</v>
      </c>
      <c r="AC38" s="176" t="s">
        <v>4470</v>
      </c>
      <c r="AD38" s="185" t="s">
        <v>4546</v>
      </c>
      <c r="AE38" s="183">
        <v>4700000</v>
      </c>
      <c r="AF38" s="183" t="s">
        <v>4543</v>
      </c>
      <c r="AG38" s="183" t="s">
        <v>22</v>
      </c>
      <c r="AH38" s="183">
        <v>2</v>
      </c>
      <c r="AI38" s="183" t="s">
        <v>4545</v>
      </c>
      <c r="AJ38" s="183" t="s">
        <v>4544</v>
      </c>
      <c r="AK38" s="184" t="s">
        <v>4470</v>
      </c>
      <c r="AL38" s="185" t="s">
        <v>4548</v>
      </c>
      <c r="AM38" s="175">
        <v>96000</v>
      </c>
      <c r="AN38" s="175" t="s">
        <v>4539</v>
      </c>
      <c r="AO38" s="175" t="s">
        <v>60</v>
      </c>
      <c r="AP38" s="175">
        <v>3</v>
      </c>
      <c r="AQ38" s="175" t="s">
        <v>4547</v>
      </c>
      <c r="AR38" s="175" t="s">
        <v>4540</v>
      </c>
      <c r="AS38" s="176" t="s">
        <v>4470</v>
      </c>
      <c r="AT38" s="186" t="s">
        <v>3942</v>
      </c>
      <c r="AU38" s="183" t="s">
        <v>14</v>
      </c>
      <c r="AV38" s="183" t="s">
        <v>14</v>
      </c>
      <c r="AW38" s="183" t="s">
        <v>14</v>
      </c>
      <c r="AX38" s="183" t="s">
        <v>14</v>
      </c>
      <c r="AY38" s="183" t="s">
        <v>14</v>
      </c>
      <c r="AZ38" s="183" t="s">
        <v>14</v>
      </c>
      <c r="BA38" s="184" t="s">
        <v>3868</v>
      </c>
      <c r="BB38" s="185" t="s">
        <v>3940</v>
      </c>
      <c r="BC38" s="175" t="s">
        <v>14</v>
      </c>
      <c r="BD38" s="175" t="s">
        <v>14</v>
      </c>
      <c r="BE38" s="175" t="s">
        <v>14</v>
      </c>
      <c r="BF38" s="175" t="s">
        <v>14</v>
      </c>
      <c r="BG38" s="175" t="s">
        <v>14</v>
      </c>
      <c r="BH38" s="175" t="s">
        <v>14</v>
      </c>
      <c r="BI38" s="176" t="s">
        <v>3868</v>
      </c>
      <c r="BJ38" s="186" t="s">
        <v>3939</v>
      </c>
      <c r="BK38" s="186">
        <v>98</v>
      </c>
      <c r="BL38" s="186" t="s">
        <v>3936</v>
      </c>
      <c r="BM38" s="186" t="s">
        <v>22</v>
      </c>
      <c r="BN38" s="186">
        <v>2</v>
      </c>
      <c r="BO38" s="186" t="s">
        <v>3938</v>
      </c>
      <c r="BP38" s="183" t="s">
        <v>3937</v>
      </c>
      <c r="BQ38" s="187" t="s">
        <v>3868</v>
      </c>
      <c r="BR38" s="185" t="s">
        <v>3926</v>
      </c>
      <c r="BS38" s="179">
        <v>28000</v>
      </c>
      <c r="BT38" s="179" t="s">
        <v>3923</v>
      </c>
      <c r="BU38" s="179" t="s">
        <v>22</v>
      </c>
      <c r="BV38" s="179">
        <v>2</v>
      </c>
      <c r="BW38" s="179" t="s">
        <v>3925</v>
      </c>
      <c r="BX38" s="179" t="s">
        <v>3924</v>
      </c>
      <c r="BY38" s="176" t="s">
        <v>3868</v>
      </c>
      <c r="BZ38" s="186" t="s">
        <v>3927</v>
      </c>
      <c r="CA38" s="186" t="s">
        <v>14</v>
      </c>
      <c r="CB38" s="186" t="s">
        <v>14</v>
      </c>
      <c r="CC38" s="186" t="s">
        <v>14</v>
      </c>
      <c r="CD38" s="186" t="s">
        <v>14</v>
      </c>
      <c r="CE38" s="186" t="s">
        <v>14</v>
      </c>
      <c r="CF38" s="186" t="s">
        <v>14</v>
      </c>
      <c r="CG38" s="187" t="s">
        <v>3868</v>
      </c>
      <c r="CH38" s="185" t="s">
        <v>8362</v>
      </c>
      <c r="CI38" s="186" t="e">
        <v>#N/A</v>
      </c>
      <c r="CJ38" s="186" t="e">
        <v>#N/A</v>
      </c>
      <c r="CK38" s="186" t="e">
        <v>#N/A</v>
      </c>
      <c r="CL38" s="186" t="e">
        <v>#N/A</v>
      </c>
      <c r="CM38" s="186" t="e">
        <v>#N/A</v>
      </c>
      <c r="CN38" s="186" t="e">
        <v>#N/A</v>
      </c>
      <c r="CO38" s="188" t="e">
        <v>#N/A</v>
      </c>
      <c r="CP38" s="186" t="s">
        <v>3931</v>
      </c>
      <c r="CQ38" s="179" t="s">
        <v>14</v>
      </c>
      <c r="CR38" s="179" t="s">
        <v>14</v>
      </c>
      <c r="CS38" s="179" t="s">
        <v>14</v>
      </c>
      <c r="CT38" s="179" t="s">
        <v>14</v>
      </c>
      <c r="CU38" s="179" t="s">
        <v>14</v>
      </c>
      <c r="CV38" s="179" t="s">
        <v>14</v>
      </c>
      <c r="CW38" s="176" t="s">
        <v>3868</v>
      </c>
      <c r="CX38" s="186" t="s">
        <v>4550</v>
      </c>
      <c r="CY38" s="183">
        <v>2800000</v>
      </c>
      <c r="CZ38" s="183" t="s">
        <v>4539</v>
      </c>
      <c r="DA38" s="183" t="s">
        <v>22</v>
      </c>
      <c r="DB38" s="183">
        <v>2</v>
      </c>
      <c r="DC38" s="183" t="s">
        <v>4549</v>
      </c>
      <c r="DD38" s="183" t="s">
        <v>4540</v>
      </c>
      <c r="DE38" s="189" t="s">
        <v>4470</v>
      </c>
      <c r="DF38" s="185" t="s">
        <v>4551</v>
      </c>
      <c r="DG38" s="175">
        <v>2790000</v>
      </c>
      <c r="DH38" s="179" t="s">
        <v>4539</v>
      </c>
      <c r="DI38" s="179" t="s">
        <v>22</v>
      </c>
      <c r="DJ38" s="179">
        <v>2</v>
      </c>
      <c r="DK38" s="179" t="s">
        <v>4549</v>
      </c>
      <c r="DL38" s="179" t="s">
        <v>4540</v>
      </c>
      <c r="DM38" s="176" t="s">
        <v>4470</v>
      </c>
      <c r="DN38" s="186" t="s">
        <v>4552</v>
      </c>
      <c r="DO38" s="183">
        <v>1900000</v>
      </c>
      <c r="DP38" s="186" t="s">
        <v>4539</v>
      </c>
      <c r="DQ38" s="186" t="s">
        <v>22</v>
      </c>
      <c r="DR38" s="186">
        <v>2</v>
      </c>
      <c r="DS38" s="186" t="s">
        <v>4549</v>
      </c>
      <c r="DT38" s="186" t="s">
        <v>4540</v>
      </c>
      <c r="DU38" s="187" t="s">
        <v>4470</v>
      </c>
      <c r="DV38" s="185" t="s">
        <v>4553</v>
      </c>
      <c r="DW38" s="175">
        <v>2800000</v>
      </c>
      <c r="DX38" s="179" t="s">
        <v>4539</v>
      </c>
      <c r="DY38" s="179" t="s">
        <v>22</v>
      </c>
      <c r="DZ38" s="179">
        <v>2</v>
      </c>
      <c r="EA38" s="179" t="s">
        <v>4549</v>
      </c>
      <c r="EB38" s="179" t="s">
        <v>4540</v>
      </c>
      <c r="EC38" s="176" t="s">
        <v>4470</v>
      </c>
      <c r="ED38" s="186" t="s">
        <v>3952</v>
      </c>
      <c r="EE38" s="183">
        <v>0</v>
      </c>
      <c r="EF38" s="186" t="s">
        <v>3932</v>
      </c>
      <c r="EG38" s="186" t="s">
        <v>22</v>
      </c>
      <c r="EH38" s="186">
        <v>2</v>
      </c>
      <c r="EI38" s="186" t="s">
        <v>3934</v>
      </c>
      <c r="EJ38" s="186" t="s">
        <v>3933</v>
      </c>
      <c r="EK38" s="187" t="s">
        <v>3868</v>
      </c>
      <c r="EL38" s="185" t="s">
        <v>3935</v>
      </c>
      <c r="EM38" s="175">
        <v>0</v>
      </c>
      <c r="EN38" s="179" t="s">
        <v>3932</v>
      </c>
      <c r="EO38" s="179" t="s">
        <v>22</v>
      </c>
      <c r="EP38" s="179">
        <v>2</v>
      </c>
      <c r="EQ38" s="179" t="s">
        <v>3934</v>
      </c>
      <c r="ER38" s="179" t="s">
        <v>3933</v>
      </c>
      <c r="ES38" s="176" t="s">
        <v>3868</v>
      </c>
      <c r="ET38" s="186" t="s">
        <v>4538</v>
      </c>
      <c r="EU38" s="186">
        <v>1980</v>
      </c>
      <c r="EV38" s="186" t="s">
        <v>4534</v>
      </c>
      <c r="EW38" s="186" t="s">
        <v>60</v>
      </c>
      <c r="EX38" s="186">
        <v>3</v>
      </c>
      <c r="EY38" s="186" t="s">
        <v>4536</v>
      </c>
      <c r="EZ38" s="186" t="s">
        <v>4535</v>
      </c>
      <c r="FA38" s="187" t="s">
        <v>4470</v>
      </c>
      <c r="FB38" s="185" t="s">
        <v>3929</v>
      </c>
      <c r="FC38" s="179">
        <v>3</v>
      </c>
      <c r="FD38" s="179">
        <v>0</v>
      </c>
      <c r="FE38" s="179" t="s">
        <v>22</v>
      </c>
      <c r="FF38" s="179">
        <v>2</v>
      </c>
      <c r="FG38" s="179" t="s">
        <v>3928</v>
      </c>
      <c r="FH38" s="179">
        <v>0</v>
      </c>
      <c r="FI38" s="176" t="s">
        <v>3868</v>
      </c>
      <c r="FJ38" s="185" t="s">
        <v>8363</v>
      </c>
      <c r="FK38" s="186" t="e">
        <v>#N/A</v>
      </c>
      <c r="FL38" s="186" t="e">
        <v>#N/A</v>
      </c>
      <c r="FM38" s="186" t="e">
        <v>#N/A</v>
      </c>
      <c r="FN38" s="186" t="e">
        <v>#N/A</v>
      </c>
      <c r="FO38" s="186" t="e">
        <v>#N/A</v>
      </c>
      <c r="FP38" s="183" t="e">
        <v>#N/A</v>
      </c>
      <c r="FQ38" s="184" t="e">
        <v>#N/A</v>
      </c>
      <c r="FR38" s="185" t="s">
        <v>8364</v>
      </c>
      <c r="FS38" s="179" t="e">
        <v>#N/A</v>
      </c>
      <c r="FT38" s="179" t="e">
        <v>#N/A</v>
      </c>
      <c r="FU38" s="179" t="e">
        <v>#N/A</v>
      </c>
      <c r="FV38" s="179" t="e">
        <v>#N/A</v>
      </c>
      <c r="FW38" s="179" t="e">
        <v>#N/A</v>
      </c>
      <c r="FX38" s="179" t="e">
        <v>#N/A</v>
      </c>
      <c r="FY38" s="176" t="e">
        <v>#N/A</v>
      </c>
      <c r="FZ38" s="186" t="s">
        <v>3941</v>
      </c>
      <c r="GA38" s="186">
        <v>0</v>
      </c>
      <c r="GB38" s="186" t="s">
        <v>3883</v>
      </c>
      <c r="GC38" s="186" t="s">
        <v>22</v>
      </c>
      <c r="GD38" s="186">
        <v>2</v>
      </c>
      <c r="GE38" s="186" t="s">
        <v>2713</v>
      </c>
      <c r="GF38" s="186" t="s">
        <v>3903</v>
      </c>
      <c r="GG38" s="187" t="s">
        <v>3868</v>
      </c>
      <c r="GH38" s="185" t="s">
        <v>3951</v>
      </c>
      <c r="GI38" s="179">
        <v>2</v>
      </c>
      <c r="GJ38" s="179" t="s">
        <v>3883</v>
      </c>
      <c r="GK38" s="179" t="s">
        <v>22</v>
      </c>
      <c r="GL38" s="179">
        <v>2</v>
      </c>
      <c r="GM38" s="179" t="s">
        <v>2713</v>
      </c>
      <c r="GN38" s="179" t="s">
        <v>3903</v>
      </c>
      <c r="GO38" s="176" t="s">
        <v>3868</v>
      </c>
      <c r="GP38" s="186" t="s">
        <v>3943</v>
      </c>
      <c r="GQ38" s="186">
        <v>0</v>
      </c>
      <c r="GR38" s="186" t="s">
        <v>3883</v>
      </c>
      <c r="GS38" s="186" t="s">
        <v>22</v>
      </c>
      <c r="GT38" s="186">
        <v>2</v>
      </c>
      <c r="GU38" s="186" t="s">
        <v>2713</v>
      </c>
      <c r="GV38" s="186" t="s">
        <v>3903</v>
      </c>
      <c r="GW38" s="187" t="s">
        <v>3868</v>
      </c>
      <c r="GX38" s="185" t="s">
        <v>3954</v>
      </c>
      <c r="GY38" s="179">
        <v>1</v>
      </c>
      <c r="GZ38" s="179" t="s">
        <v>3883</v>
      </c>
      <c r="HA38" s="179" t="s">
        <v>22</v>
      </c>
      <c r="HB38" s="179">
        <v>2</v>
      </c>
      <c r="HC38" s="179" t="s">
        <v>2713</v>
      </c>
      <c r="HD38" s="179" t="s">
        <v>3903</v>
      </c>
      <c r="HE38" s="176" t="s">
        <v>3868</v>
      </c>
      <c r="HF38" s="186" t="s">
        <v>3930</v>
      </c>
      <c r="HG38" s="186">
        <v>2</v>
      </c>
      <c r="HH38" s="186" t="s">
        <v>3883</v>
      </c>
      <c r="HI38" s="186" t="s">
        <v>22</v>
      </c>
      <c r="HJ38" s="186">
        <v>2</v>
      </c>
      <c r="HK38" s="186" t="s">
        <v>2713</v>
      </c>
      <c r="HL38" s="186" t="s">
        <v>3903</v>
      </c>
      <c r="HM38" s="187" t="s">
        <v>3868</v>
      </c>
      <c r="HN38" s="185" t="s">
        <v>3950</v>
      </c>
      <c r="HO38" s="179">
        <v>0</v>
      </c>
      <c r="HP38" s="179" t="s">
        <v>3883</v>
      </c>
      <c r="HQ38" s="179" t="s">
        <v>22</v>
      </c>
      <c r="HR38" s="179">
        <v>2</v>
      </c>
      <c r="HS38" s="179" t="s">
        <v>2713</v>
      </c>
      <c r="HT38" s="179" t="s">
        <v>3903</v>
      </c>
      <c r="HU38" s="176" t="s">
        <v>3868</v>
      </c>
      <c r="HV38" s="186" t="s">
        <v>3947</v>
      </c>
      <c r="HW38" s="186">
        <v>3</v>
      </c>
      <c r="HX38" s="186" t="s">
        <v>3883</v>
      </c>
      <c r="HY38" s="186" t="s">
        <v>22</v>
      </c>
      <c r="HZ38" s="186">
        <v>2</v>
      </c>
      <c r="IA38" s="186" t="s">
        <v>2713</v>
      </c>
      <c r="IB38" s="186" t="s">
        <v>3903</v>
      </c>
      <c r="IC38" s="187" t="s">
        <v>3868</v>
      </c>
      <c r="ID38" s="185" t="s">
        <v>3949</v>
      </c>
      <c r="IE38" s="179">
        <v>0</v>
      </c>
      <c r="IF38" s="179" t="s">
        <v>3883</v>
      </c>
      <c r="IG38" s="179" t="s">
        <v>22</v>
      </c>
      <c r="IH38" s="179">
        <v>2</v>
      </c>
      <c r="II38" s="179" t="s">
        <v>2713</v>
      </c>
      <c r="IJ38" s="179" t="s">
        <v>3903</v>
      </c>
      <c r="IK38" s="176" t="s">
        <v>3868</v>
      </c>
      <c r="IL38" s="186" t="s">
        <v>3948</v>
      </c>
      <c r="IM38" s="186">
        <v>2</v>
      </c>
      <c r="IN38" s="186" t="s">
        <v>3883</v>
      </c>
      <c r="IO38" s="186" t="s">
        <v>22</v>
      </c>
      <c r="IP38" s="186">
        <v>2</v>
      </c>
      <c r="IQ38" s="186" t="s">
        <v>2713</v>
      </c>
      <c r="IR38" s="186" t="s">
        <v>3903</v>
      </c>
      <c r="IS38" s="187" t="s">
        <v>3868</v>
      </c>
    </row>
    <row r="39" spans="1:253" s="280" customFormat="1" ht="12.75" customHeight="1" x14ac:dyDescent="0.25">
      <c r="A39" s="280" t="s">
        <v>71</v>
      </c>
      <c r="B39" s="280" t="s">
        <v>8005</v>
      </c>
      <c r="C39" s="280" t="s">
        <v>72</v>
      </c>
      <c r="D39" s="280" t="s">
        <v>73</v>
      </c>
      <c r="E39" s="280" t="s">
        <v>7485</v>
      </c>
      <c r="F39" s="280" t="s">
        <v>4731</v>
      </c>
      <c r="G39" s="174">
        <v>11400000</v>
      </c>
      <c r="H39" s="175" t="s">
        <v>4728</v>
      </c>
      <c r="I39" s="175" t="s">
        <v>22</v>
      </c>
      <c r="J39" s="175">
        <v>2</v>
      </c>
      <c r="K39" s="175" t="s">
        <v>4730</v>
      </c>
      <c r="L39" s="175" t="s">
        <v>4729</v>
      </c>
      <c r="M39" s="176" t="s">
        <v>4470</v>
      </c>
      <c r="N39" s="185" t="s">
        <v>84</v>
      </c>
      <c r="O39" s="177">
        <v>27166</v>
      </c>
      <c r="P39" s="177" t="s">
        <v>81</v>
      </c>
      <c r="Q39" s="177" t="s">
        <v>42</v>
      </c>
      <c r="R39" s="177">
        <v>1</v>
      </c>
      <c r="S39" s="177" t="s">
        <v>83</v>
      </c>
      <c r="T39" s="177" t="s">
        <v>82</v>
      </c>
      <c r="U39" s="178" t="s">
        <v>75</v>
      </c>
      <c r="V39" s="185" t="s">
        <v>5429</v>
      </c>
      <c r="W39" s="175">
        <v>11400000</v>
      </c>
      <c r="X39" s="175" t="s">
        <v>5427</v>
      </c>
      <c r="Y39" s="175" t="s">
        <v>22</v>
      </c>
      <c r="Z39" s="175">
        <v>2</v>
      </c>
      <c r="AA39" s="175" t="s">
        <v>5428</v>
      </c>
      <c r="AB39" s="175" t="s">
        <v>4729</v>
      </c>
      <c r="AC39" s="176" t="s">
        <v>5430</v>
      </c>
      <c r="AD39" s="185" t="s">
        <v>4733</v>
      </c>
      <c r="AE39" s="183">
        <v>6300000</v>
      </c>
      <c r="AF39" s="183" t="s">
        <v>4728</v>
      </c>
      <c r="AG39" s="183" t="s">
        <v>22</v>
      </c>
      <c r="AH39" s="183">
        <v>2</v>
      </c>
      <c r="AI39" s="183" t="s">
        <v>4732</v>
      </c>
      <c r="AJ39" s="183" t="s">
        <v>4729</v>
      </c>
      <c r="AK39" s="184" t="s">
        <v>4470</v>
      </c>
      <c r="AL39" s="185" t="s">
        <v>2906</v>
      </c>
      <c r="AM39" s="175">
        <v>53000</v>
      </c>
      <c r="AN39" s="175" t="s">
        <v>2903</v>
      </c>
      <c r="AO39" s="175" t="s">
        <v>60</v>
      </c>
      <c r="AP39" s="175">
        <v>3</v>
      </c>
      <c r="AQ39" s="175" t="s">
        <v>2905</v>
      </c>
      <c r="AR39" s="175" t="s">
        <v>2904</v>
      </c>
      <c r="AS39" s="176" t="s">
        <v>2851</v>
      </c>
      <c r="AT39" s="186" t="s">
        <v>1333</v>
      </c>
      <c r="AU39" s="183" t="s">
        <v>14</v>
      </c>
      <c r="AV39" s="183" t="s">
        <v>14</v>
      </c>
      <c r="AW39" s="183" t="s">
        <v>14</v>
      </c>
      <c r="AX39" s="183" t="s">
        <v>14</v>
      </c>
      <c r="AY39" s="183" t="s">
        <v>1332</v>
      </c>
      <c r="AZ39" s="183" t="s">
        <v>14</v>
      </c>
      <c r="BA39" s="184" t="s">
        <v>1328</v>
      </c>
      <c r="BB39" s="185" t="s">
        <v>1576</v>
      </c>
      <c r="BC39" s="175" t="s">
        <v>14</v>
      </c>
      <c r="BD39" s="175" t="s">
        <v>14</v>
      </c>
      <c r="BE39" s="175" t="s">
        <v>14</v>
      </c>
      <c r="BF39" s="175" t="s">
        <v>14</v>
      </c>
      <c r="BG39" s="175" t="s">
        <v>14</v>
      </c>
      <c r="BH39" s="175" t="s">
        <v>14</v>
      </c>
      <c r="BI39" s="176" t="s">
        <v>1577</v>
      </c>
      <c r="BJ39" s="186" t="s">
        <v>4737</v>
      </c>
      <c r="BK39" s="186">
        <v>225</v>
      </c>
      <c r="BL39" s="186" t="s">
        <v>4734</v>
      </c>
      <c r="BM39" s="186" t="s">
        <v>22</v>
      </c>
      <c r="BN39" s="186">
        <v>2</v>
      </c>
      <c r="BO39" s="186" t="s">
        <v>4735</v>
      </c>
      <c r="BP39" s="183" t="s">
        <v>2810</v>
      </c>
      <c r="BQ39" s="187" t="s">
        <v>4470</v>
      </c>
      <c r="BR39" s="185" t="s">
        <v>74</v>
      </c>
      <c r="BS39" s="179" t="s">
        <v>14</v>
      </c>
      <c r="BT39" s="179">
        <v>0</v>
      </c>
      <c r="BU39" s="179" t="s">
        <v>14</v>
      </c>
      <c r="BV39" s="179" t="s">
        <v>14</v>
      </c>
      <c r="BW39" s="179">
        <v>0</v>
      </c>
      <c r="BX39" s="179">
        <v>0</v>
      </c>
      <c r="BY39" s="176" t="s">
        <v>75</v>
      </c>
      <c r="BZ39" s="186" t="s">
        <v>76</v>
      </c>
      <c r="CA39" s="186" t="s">
        <v>14</v>
      </c>
      <c r="CB39" s="186">
        <v>0</v>
      </c>
      <c r="CC39" s="186" t="s">
        <v>14</v>
      </c>
      <c r="CD39" s="186" t="s">
        <v>14</v>
      </c>
      <c r="CE39" s="186">
        <v>0</v>
      </c>
      <c r="CF39" s="186">
        <v>0</v>
      </c>
      <c r="CG39" s="187" t="s">
        <v>75</v>
      </c>
      <c r="CH39" s="185" t="s">
        <v>8365</v>
      </c>
      <c r="CI39" s="186" t="e">
        <v>#N/A</v>
      </c>
      <c r="CJ39" s="186" t="e">
        <v>#N/A</v>
      </c>
      <c r="CK39" s="186" t="e">
        <v>#N/A</v>
      </c>
      <c r="CL39" s="186" t="e">
        <v>#N/A</v>
      </c>
      <c r="CM39" s="186" t="e">
        <v>#N/A</v>
      </c>
      <c r="CN39" s="186" t="e">
        <v>#N/A</v>
      </c>
      <c r="CO39" s="188" t="e">
        <v>#N/A</v>
      </c>
      <c r="CP39" s="186" t="s">
        <v>79</v>
      </c>
      <c r="CQ39" s="179" t="s">
        <v>14</v>
      </c>
      <c r="CR39" s="179">
        <v>0</v>
      </c>
      <c r="CS39" s="179" t="s">
        <v>14</v>
      </c>
      <c r="CT39" s="179" t="s">
        <v>14</v>
      </c>
      <c r="CU39" s="179">
        <v>0</v>
      </c>
      <c r="CV39" s="179">
        <v>0</v>
      </c>
      <c r="CW39" s="176" t="s">
        <v>75</v>
      </c>
      <c r="CX39" s="186" t="s">
        <v>5433</v>
      </c>
      <c r="CY39" s="183">
        <v>4400000</v>
      </c>
      <c r="CZ39" s="183" t="s">
        <v>5431</v>
      </c>
      <c r="DA39" s="183" t="s">
        <v>22</v>
      </c>
      <c r="DB39" s="183">
        <v>2</v>
      </c>
      <c r="DC39" s="183" t="s">
        <v>5434</v>
      </c>
      <c r="DD39" s="183" t="s">
        <v>5432</v>
      </c>
      <c r="DE39" s="189" t="s">
        <v>5430</v>
      </c>
      <c r="DF39" s="185" t="s">
        <v>5860</v>
      </c>
      <c r="DG39" s="175">
        <v>5100000</v>
      </c>
      <c r="DH39" s="179" t="s">
        <v>5855</v>
      </c>
      <c r="DI39" s="179" t="s">
        <v>22</v>
      </c>
      <c r="DJ39" s="179">
        <v>2</v>
      </c>
      <c r="DK39" s="179" t="s">
        <v>5859</v>
      </c>
      <c r="DL39" s="179" t="s">
        <v>5856</v>
      </c>
      <c r="DM39" s="176" t="s">
        <v>5845</v>
      </c>
      <c r="DN39" s="186" t="s">
        <v>5858</v>
      </c>
      <c r="DO39" s="183">
        <v>1900000</v>
      </c>
      <c r="DP39" s="186" t="s">
        <v>5855</v>
      </c>
      <c r="DQ39" s="186" t="s">
        <v>22</v>
      </c>
      <c r="DR39" s="186">
        <v>2</v>
      </c>
      <c r="DS39" s="186" t="s">
        <v>5857</v>
      </c>
      <c r="DT39" s="186" t="s">
        <v>5856</v>
      </c>
      <c r="DU39" s="187" t="s">
        <v>5845</v>
      </c>
      <c r="DV39" s="185" t="s">
        <v>5435</v>
      </c>
      <c r="DW39" s="175">
        <v>1900000</v>
      </c>
      <c r="DX39" s="179" t="s">
        <v>5431</v>
      </c>
      <c r="DY39" s="179" t="s">
        <v>22</v>
      </c>
      <c r="DZ39" s="179">
        <v>2</v>
      </c>
      <c r="EA39" s="179" t="s">
        <v>5434</v>
      </c>
      <c r="EB39" s="179" t="s">
        <v>5432</v>
      </c>
      <c r="EC39" s="176" t="s">
        <v>5430</v>
      </c>
      <c r="ED39" s="186" t="s">
        <v>5437</v>
      </c>
      <c r="EE39" s="183">
        <v>1500000</v>
      </c>
      <c r="EF39" s="186" t="s">
        <v>5431</v>
      </c>
      <c r="EG39" s="186" t="s">
        <v>22</v>
      </c>
      <c r="EH39" s="186">
        <v>2</v>
      </c>
      <c r="EI39" s="186" t="s">
        <v>5436</v>
      </c>
      <c r="EJ39" s="186" t="s">
        <v>5432</v>
      </c>
      <c r="EK39" s="187" t="s">
        <v>5430</v>
      </c>
      <c r="EL39" s="185" t="s">
        <v>5439</v>
      </c>
      <c r="EM39" s="175">
        <v>1000000</v>
      </c>
      <c r="EN39" s="179" t="s">
        <v>5431</v>
      </c>
      <c r="EO39" s="179" t="s">
        <v>22</v>
      </c>
      <c r="EP39" s="179">
        <v>2</v>
      </c>
      <c r="EQ39" s="179" t="s">
        <v>5438</v>
      </c>
      <c r="ER39" s="179" t="s">
        <v>5432</v>
      </c>
      <c r="ES39" s="176" t="s">
        <v>5430</v>
      </c>
      <c r="ET39" s="186" t="s">
        <v>4736</v>
      </c>
      <c r="EU39" s="186">
        <v>225</v>
      </c>
      <c r="EV39" s="186" t="s">
        <v>4734</v>
      </c>
      <c r="EW39" s="186" t="s">
        <v>22</v>
      </c>
      <c r="EX39" s="186">
        <v>2</v>
      </c>
      <c r="EY39" s="186" t="s">
        <v>4735</v>
      </c>
      <c r="EZ39" s="186" t="s">
        <v>2810</v>
      </c>
      <c r="FA39" s="187" t="s">
        <v>4470</v>
      </c>
      <c r="FB39" s="185" t="s">
        <v>78</v>
      </c>
      <c r="FC39" s="179">
        <v>2</v>
      </c>
      <c r="FD39" s="179">
        <v>0</v>
      </c>
      <c r="FE39" s="179" t="s">
        <v>42</v>
      </c>
      <c r="FF39" s="179">
        <v>1</v>
      </c>
      <c r="FG39" s="179" t="s">
        <v>77</v>
      </c>
      <c r="FH39" s="179">
        <v>0</v>
      </c>
      <c r="FI39" s="176" t="s">
        <v>75</v>
      </c>
      <c r="FJ39" s="185" t="s">
        <v>1111</v>
      </c>
      <c r="FK39" s="186" t="s">
        <v>14</v>
      </c>
      <c r="FL39" s="186" t="s">
        <v>1109</v>
      </c>
      <c r="FM39" s="186" t="s">
        <v>14</v>
      </c>
      <c r="FN39" s="186" t="s">
        <v>14</v>
      </c>
      <c r="FO39" s="186" t="s">
        <v>14</v>
      </c>
      <c r="FP39" s="183" t="s">
        <v>1110</v>
      </c>
      <c r="FQ39" s="184" t="s">
        <v>1112</v>
      </c>
      <c r="FR39" s="185" t="s">
        <v>1113</v>
      </c>
      <c r="FS39" s="179" t="s">
        <v>14</v>
      </c>
      <c r="FT39" s="179" t="s">
        <v>1109</v>
      </c>
      <c r="FU39" s="179" t="s">
        <v>14</v>
      </c>
      <c r="FV39" s="179" t="s">
        <v>14</v>
      </c>
      <c r="FW39" s="179" t="s">
        <v>14</v>
      </c>
      <c r="FX39" s="179" t="s">
        <v>1110</v>
      </c>
      <c r="FY39" s="176" t="s">
        <v>1112</v>
      </c>
      <c r="FZ39" s="186" t="s">
        <v>3142</v>
      </c>
      <c r="GA39" s="186">
        <v>0</v>
      </c>
      <c r="GB39" s="186" t="s">
        <v>2713</v>
      </c>
      <c r="GC39" s="186" t="s">
        <v>22</v>
      </c>
      <c r="GD39" s="186">
        <v>2</v>
      </c>
      <c r="GE39" s="186" t="s">
        <v>3139</v>
      </c>
      <c r="GF39" s="186" t="s">
        <v>3138</v>
      </c>
      <c r="GG39" s="187" t="s">
        <v>3141</v>
      </c>
      <c r="GH39" s="185" t="s">
        <v>3148</v>
      </c>
      <c r="GI39" s="179">
        <v>1</v>
      </c>
      <c r="GJ39" s="179" t="s">
        <v>2713</v>
      </c>
      <c r="GK39" s="179" t="s">
        <v>22</v>
      </c>
      <c r="GL39" s="179">
        <v>2</v>
      </c>
      <c r="GM39" s="179" t="s">
        <v>3139</v>
      </c>
      <c r="GN39" s="179" t="s">
        <v>3138</v>
      </c>
      <c r="GO39" s="176" t="s">
        <v>3141</v>
      </c>
      <c r="GP39" s="186" t="s">
        <v>3143</v>
      </c>
      <c r="GQ39" s="186">
        <v>0</v>
      </c>
      <c r="GR39" s="186" t="s">
        <v>2713</v>
      </c>
      <c r="GS39" s="186" t="s">
        <v>22</v>
      </c>
      <c r="GT39" s="186">
        <v>2</v>
      </c>
      <c r="GU39" s="186" t="s">
        <v>3139</v>
      </c>
      <c r="GV39" s="186" t="s">
        <v>3138</v>
      </c>
      <c r="GW39" s="187" t="s">
        <v>3141</v>
      </c>
      <c r="GX39" s="185" t="s">
        <v>3149</v>
      </c>
      <c r="GY39" s="179">
        <v>0</v>
      </c>
      <c r="GZ39" s="179" t="s">
        <v>2713</v>
      </c>
      <c r="HA39" s="179" t="s">
        <v>22</v>
      </c>
      <c r="HB39" s="179">
        <v>2</v>
      </c>
      <c r="HC39" s="179" t="s">
        <v>3139</v>
      </c>
      <c r="HD39" s="179" t="s">
        <v>3138</v>
      </c>
      <c r="HE39" s="176" t="s">
        <v>3141</v>
      </c>
      <c r="HF39" s="186" t="s">
        <v>3140</v>
      </c>
      <c r="HG39" s="186">
        <v>0</v>
      </c>
      <c r="HH39" s="186" t="s">
        <v>2713</v>
      </c>
      <c r="HI39" s="186" t="s">
        <v>22</v>
      </c>
      <c r="HJ39" s="186">
        <v>2</v>
      </c>
      <c r="HK39" s="186" t="s">
        <v>3139</v>
      </c>
      <c r="HL39" s="186" t="s">
        <v>3138</v>
      </c>
      <c r="HM39" s="187" t="s">
        <v>3141</v>
      </c>
      <c r="HN39" s="185" t="s">
        <v>3147</v>
      </c>
      <c r="HO39" s="179">
        <v>0</v>
      </c>
      <c r="HP39" s="179" t="s">
        <v>2713</v>
      </c>
      <c r="HQ39" s="179" t="s">
        <v>22</v>
      </c>
      <c r="HR39" s="179">
        <v>2</v>
      </c>
      <c r="HS39" s="179" t="s">
        <v>3139</v>
      </c>
      <c r="HT39" s="179" t="s">
        <v>3138</v>
      </c>
      <c r="HU39" s="176" t="s">
        <v>3141</v>
      </c>
      <c r="HV39" s="186" t="s">
        <v>3144</v>
      </c>
      <c r="HW39" s="186">
        <v>2</v>
      </c>
      <c r="HX39" s="186" t="s">
        <v>2713</v>
      </c>
      <c r="HY39" s="186" t="s">
        <v>22</v>
      </c>
      <c r="HZ39" s="186">
        <v>2</v>
      </c>
      <c r="IA39" s="186" t="s">
        <v>3139</v>
      </c>
      <c r="IB39" s="186" t="s">
        <v>3138</v>
      </c>
      <c r="IC39" s="187" t="s">
        <v>3141</v>
      </c>
      <c r="ID39" s="185" t="s">
        <v>3146</v>
      </c>
      <c r="IE39" s="179">
        <v>0</v>
      </c>
      <c r="IF39" s="179" t="s">
        <v>2713</v>
      </c>
      <c r="IG39" s="179" t="s">
        <v>22</v>
      </c>
      <c r="IH39" s="179">
        <v>2</v>
      </c>
      <c r="II39" s="179" t="s">
        <v>3139</v>
      </c>
      <c r="IJ39" s="179" t="s">
        <v>3138</v>
      </c>
      <c r="IK39" s="176" t="s">
        <v>3141</v>
      </c>
      <c r="IL39" s="186" t="s">
        <v>3145</v>
      </c>
      <c r="IM39" s="186">
        <v>3</v>
      </c>
      <c r="IN39" s="186" t="s">
        <v>2713</v>
      </c>
      <c r="IO39" s="186" t="s">
        <v>22</v>
      </c>
      <c r="IP39" s="186">
        <v>2</v>
      </c>
      <c r="IQ39" s="186" t="s">
        <v>3139</v>
      </c>
      <c r="IR39" s="186" t="s">
        <v>3138</v>
      </c>
      <c r="IS39" s="187" t="s">
        <v>3141</v>
      </c>
    </row>
    <row r="40" spans="1:253" s="280" customFormat="1" ht="12.75" customHeight="1" x14ac:dyDescent="0.25">
      <c r="A40" s="280" t="s">
        <v>1439</v>
      </c>
      <c r="B40" s="280" t="s">
        <v>8010</v>
      </c>
      <c r="C40" s="280" t="s">
        <v>1440</v>
      </c>
      <c r="D40" s="280" t="s">
        <v>1441</v>
      </c>
      <c r="E40" s="280" t="s">
        <v>7492</v>
      </c>
      <c r="F40" s="280" t="s">
        <v>2155</v>
      </c>
      <c r="G40" s="174">
        <v>237655000</v>
      </c>
      <c r="H40" s="175" t="s">
        <v>2152</v>
      </c>
      <c r="I40" s="175" t="s">
        <v>60</v>
      </c>
      <c r="J40" s="175">
        <v>3</v>
      </c>
      <c r="K40" s="175" t="s">
        <v>2154</v>
      </c>
      <c r="L40" s="175" t="s">
        <v>2153</v>
      </c>
      <c r="M40" s="176" t="s">
        <v>2135</v>
      </c>
      <c r="N40" s="185" t="s">
        <v>2139</v>
      </c>
      <c r="O40" s="177">
        <v>416060</v>
      </c>
      <c r="P40" s="177" t="s">
        <v>2136</v>
      </c>
      <c r="Q40" s="177" t="s">
        <v>60</v>
      </c>
      <c r="R40" s="177">
        <v>3</v>
      </c>
      <c r="S40" s="177" t="s">
        <v>2138</v>
      </c>
      <c r="T40" s="177" t="s">
        <v>2137</v>
      </c>
      <c r="U40" s="178" t="s">
        <v>2135</v>
      </c>
      <c r="V40" s="185" t="s">
        <v>2149</v>
      </c>
      <c r="W40" s="175">
        <v>3594000</v>
      </c>
      <c r="X40" s="175" t="s">
        <v>2142</v>
      </c>
      <c r="Y40" s="175" t="s">
        <v>60</v>
      </c>
      <c r="Z40" s="175">
        <v>3</v>
      </c>
      <c r="AA40" s="175" t="s">
        <v>2148</v>
      </c>
      <c r="AB40" s="175" t="s">
        <v>2143</v>
      </c>
      <c r="AC40" s="176" t="s">
        <v>2135</v>
      </c>
      <c r="AD40" s="185" t="s">
        <v>2145</v>
      </c>
      <c r="AE40" s="183">
        <v>3594000</v>
      </c>
      <c r="AF40" s="183" t="s">
        <v>2142</v>
      </c>
      <c r="AG40" s="183" t="s">
        <v>60</v>
      </c>
      <c r="AH40" s="183">
        <v>3</v>
      </c>
      <c r="AI40" s="183" t="s">
        <v>2144</v>
      </c>
      <c r="AJ40" s="183" t="s">
        <v>2143</v>
      </c>
      <c r="AK40" s="184" t="s">
        <v>2135</v>
      </c>
      <c r="AL40" s="185" t="s">
        <v>2147</v>
      </c>
      <c r="AM40" s="175" t="s">
        <v>14</v>
      </c>
      <c r="AN40" s="175" t="s">
        <v>14</v>
      </c>
      <c r="AO40" s="175" t="s">
        <v>14</v>
      </c>
      <c r="AP40" s="175" t="s">
        <v>14</v>
      </c>
      <c r="AQ40" s="175" t="s">
        <v>2146</v>
      </c>
      <c r="AR40" s="175" t="s">
        <v>14</v>
      </c>
      <c r="AS40" s="176" t="s">
        <v>2135</v>
      </c>
      <c r="AT40" s="186" t="s">
        <v>1448</v>
      </c>
      <c r="AU40" s="183" t="s">
        <v>14</v>
      </c>
      <c r="AV40" s="183" t="s">
        <v>14</v>
      </c>
      <c r="AW40" s="183" t="s">
        <v>14</v>
      </c>
      <c r="AX40" s="183" t="s">
        <v>14</v>
      </c>
      <c r="AY40" s="183" t="s">
        <v>1426</v>
      </c>
      <c r="AZ40" s="183" t="s">
        <v>14</v>
      </c>
      <c r="BA40" s="184" t="s">
        <v>1437</v>
      </c>
      <c r="BB40" s="185" t="s">
        <v>1447</v>
      </c>
      <c r="BC40" s="175" t="s">
        <v>14</v>
      </c>
      <c r="BD40" s="175" t="s">
        <v>14</v>
      </c>
      <c r="BE40" s="175" t="s">
        <v>14</v>
      </c>
      <c r="BF40" s="175" t="s">
        <v>14</v>
      </c>
      <c r="BG40" s="175" t="s">
        <v>1426</v>
      </c>
      <c r="BH40" s="175" t="s">
        <v>14</v>
      </c>
      <c r="BI40" s="176" t="s">
        <v>1437</v>
      </c>
      <c r="BJ40" s="186" t="s">
        <v>6449</v>
      </c>
      <c r="BK40" s="186">
        <v>202</v>
      </c>
      <c r="BL40" s="186" t="s">
        <v>6447</v>
      </c>
      <c r="BM40" s="186" t="s">
        <v>60</v>
      </c>
      <c r="BN40" s="186">
        <v>3</v>
      </c>
      <c r="BO40" s="186" t="s">
        <v>6448</v>
      </c>
      <c r="BP40" s="183" t="s">
        <v>5670</v>
      </c>
      <c r="BQ40" s="187" t="s">
        <v>6450</v>
      </c>
      <c r="BR40" s="185" t="s">
        <v>1442</v>
      </c>
      <c r="BS40" s="179" t="s">
        <v>14</v>
      </c>
      <c r="BT40" s="179" t="s">
        <v>14</v>
      </c>
      <c r="BU40" s="179" t="s">
        <v>14</v>
      </c>
      <c r="BV40" s="179" t="s">
        <v>14</v>
      </c>
      <c r="BW40" s="179" t="s">
        <v>1426</v>
      </c>
      <c r="BX40" s="179" t="s">
        <v>14</v>
      </c>
      <c r="BY40" s="176" t="s">
        <v>1437</v>
      </c>
      <c r="BZ40" s="186" t="s">
        <v>1443</v>
      </c>
      <c r="CA40" s="186" t="s">
        <v>14</v>
      </c>
      <c r="CB40" s="186" t="s">
        <v>14</v>
      </c>
      <c r="CC40" s="186" t="s">
        <v>14</v>
      </c>
      <c r="CD40" s="186" t="s">
        <v>14</v>
      </c>
      <c r="CE40" s="186" t="s">
        <v>1426</v>
      </c>
      <c r="CF40" s="186" t="s">
        <v>14</v>
      </c>
      <c r="CG40" s="187" t="s">
        <v>1437</v>
      </c>
      <c r="CH40" s="185" t="s">
        <v>8366</v>
      </c>
      <c r="CI40" s="186" t="e">
        <v>#N/A</v>
      </c>
      <c r="CJ40" s="186" t="e">
        <v>#N/A</v>
      </c>
      <c r="CK40" s="186" t="e">
        <v>#N/A</v>
      </c>
      <c r="CL40" s="186" t="e">
        <v>#N/A</v>
      </c>
      <c r="CM40" s="186" t="e">
        <v>#N/A</v>
      </c>
      <c r="CN40" s="186" t="e">
        <v>#N/A</v>
      </c>
      <c r="CO40" s="188" t="e">
        <v>#N/A</v>
      </c>
      <c r="CP40" s="186" t="s">
        <v>1446</v>
      </c>
      <c r="CQ40" s="179" t="s">
        <v>14</v>
      </c>
      <c r="CR40" s="179" t="s">
        <v>14</v>
      </c>
      <c r="CS40" s="179" t="s">
        <v>14</v>
      </c>
      <c r="CT40" s="179" t="s">
        <v>14</v>
      </c>
      <c r="CU40" s="179" t="s">
        <v>1426</v>
      </c>
      <c r="CV40" s="179" t="s">
        <v>14</v>
      </c>
      <c r="CW40" s="176" t="s">
        <v>1437</v>
      </c>
      <c r="CX40" s="186" t="s">
        <v>1451</v>
      </c>
      <c r="CY40" s="183" t="s">
        <v>14</v>
      </c>
      <c r="CZ40" s="183" t="s">
        <v>14</v>
      </c>
      <c r="DA40" s="183" t="s">
        <v>14</v>
      </c>
      <c r="DB40" s="183" t="s">
        <v>14</v>
      </c>
      <c r="DC40" s="183" t="s">
        <v>2133</v>
      </c>
      <c r="DD40" s="183" t="s">
        <v>14</v>
      </c>
      <c r="DE40" s="189" t="s">
        <v>2135</v>
      </c>
      <c r="DF40" s="185" t="s">
        <v>2140</v>
      </c>
      <c r="DG40" s="175" t="s">
        <v>14</v>
      </c>
      <c r="DH40" s="179" t="s">
        <v>14</v>
      </c>
      <c r="DI40" s="179" t="s">
        <v>14</v>
      </c>
      <c r="DJ40" s="179" t="s">
        <v>14</v>
      </c>
      <c r="DK40" s="179" t="s">
        <v>2133</v>
      </c>
      <c r="DL40" s="179" t="s">
        <v>14</v>
      </c>
      <c r="DM40" s="176" t="s">
        <v>2135</v>
      </c>
      <c r="DN40" s="186" t="s">
        <v>2151</v>
      </c>
      <c r="DO40" s="183" t="s">
        <v>14</v>
      </c>
      <c r="DP40" s="186" t="s">
        <v>14</v>
      </c>
      <c r="DQ40" s="186" t="s">
        <v>14</v>
      </c>
      <c r="DR40" s="186" t="s">
        <v>14</v>
      </c>
      <c r="DS40" s="186" t="s">
        <v>2133</v>
      </c>
      <c r="DT40" s="186" t="s">
        <v>14</v>
      </c>
      <c r="DU40" s="187" t="s">
        <v>2135</v>
      </c>
      <c r="DV40" s="185" t="s">
        <v>2141</v>
      </c>
      <c r="DW40" s="175" t="s">
        <v>14</v>
      </c>
      <c r="DX40" s="179" t="s">
        <v>14</v>
      </c>
      <c r="DY40" s="179" t="s">
        <v>14</v>
      </c>
      <c r="DZ40" s="179" t="s">
        <v>14</v>
      </c>
      <c r="EA40" s="179" t="s">
        <v>2133</v>
      </c>
      <c r="EB40" s="179" t="s">
        <v>14</v>
      </c>
      <c r="EC40" s="176" t="s">
        <v>2135</v>
      </c>
      <c r="ED40" s="186" t="s">
        <v>2150</v>
      </c>
      <c r="EE40" s="183" t="s">
        <v>14</v>
      </c>
      <c r="EF40" s="186" t="s">
        <v>14</v>
      </c>
      <c r="EG40" s="186" t="s">
        <v>14</v>
      </c>
      <c r="EH40" s="186" t="s">
        <v>14</v>
      </c>
      <c r="EI40" s="186" t="s">
        <v>2133</v>
      </c>
      <c r="EJ40" s="186" t="s">
        <v>14</v>
      </c>
      <c r="EK40" s="187" t="s">
        <v>2135</v>
      </c>
      <c r="EL40" s="185" t="s">
        <v>2134</v>
      </c>
      <c r="EM40" s="175" t="s">
        <v>14</v>
      </c>
      <c r="EN40" s="179" t="s">
        <v>14</v>
      </c>
      <c r="EO40" s="179" t="s">
        <v>14</v>
      </c>
      <c r="EP40" s="179" t="s">
        <v>14</v>
      </c>
      <c r="EQ40" s="179" t="s">
        <v>2133</v>
      </c>
      <c r="ER40" s="179" t="s">
        <v>14</v>
      </c>
      <c r="ES40" s="176" t="s">
        <v>2135</v>
      </c>
      <c r="ET40" s="186" t="s">
        <v>5560</v>
      </c>
      <c r="EU40" s="186">
        <v>131</v>
      </c>
      <c r="EV40" s="186" t="s">
        <v>5557</v>
      </c>
      <c r="EW40" s="186" t="s">
        <v>22</v>
      </c>
      <c r="EX40" s="186">
        <v>2</v>
      </c>
      <c r="EY40" s="186" t="s">
        <v>5559</v>
      </c>
      <c r="EZ40" s="186" t="s">
        <v>5558</v>
      </c>
      <c r="FA40" s="187" t="s">
        <v>5542</v>
      </c>
      <c r="FB40" s="185" t="s">
        <v>1445</v>
      </c>
      <c r="FC40" s="179">
        <v>4</v>
      </c>
      <c r="FD40" s="179" t="s">
        <v>14</v>
      </c>
      <c r="FE40" s="179" t="s">
        <v>42</v>
      </c>
      <c r="FF40" s="179">
        <v>1</v>
      </c>
      <c r="FG40" s="179" t="s">
        <v>1444</v>
      </c>
      <c r="FH40" s="179" t="s">
        <v>14</v>
      </c>
      <c r="FI40" s="176" t="s">
        <v>1437</v>
      </c>
      <c r="FJ40" s="185" t="s">
        <v>1449</v>
      </c>
      <c r="FK40" s="186" t="s">
        <v>14</v>
      </c>
      <c r="FL40" s="186" t="s">
        <v>14</v>
      </c>
      <c r="FM40" s="186" t="s">
        <v>14</v>
      </c>
      <c r="FN40" s="186" t="s">
        <v>14</v>
      </c>
      <c r="FO40" s="186" t="s">
        <v>1426</v>
      </c>
      <c r="FP40" s="183" t="s">
        <v>14</v>
      </c>
      <c r="FQ40" s="184" t="s">
        <v>1437</v>
      </c>
      <c r="FR40" s="185" t="s">
        <v>1450</v>
      </c>
      <c r="FS40" s="179" t="s">
        <v>14</v>
      </c>
      <c r="FT40" s="179" t="s">
        <v>14</v>
      </c>
      <c r="FU40" s="179" t="s">
        <v>14</v>
      </c>
      <c r="FV40" s="179" t="s">
        <v>14</v>
      </c>
      <c r="FW40" s="179" t="s">
        <v>1426</v>
      </c>
      <c r="FX40" s="179" t="s">
        <v>14</v>
      </c>
      <c r="FY40" s="176" t="s">
        <v>1437</v>
      </c>
      <c r="FZ40" s="186" t="s">
        <v>3582</v>
      </c>
      <c r="GA40" s="186">
        <v>0</v>
      </c>
      <c r="GB40" s="186" t="s">
        <v>3225</v>
      </c>
      <c r="GC40" s="186" t="s">
        <v>22</v>
      </c>
      <c r="GD40" s="186">
        <v>2</v>
      </c>
      <c r="GE40" s="186" t="s">
        <v>3139</v>
      </c>
      <c r="GF40" s="186" t="s">
        <v>3138</v>
      </c>
      <c r="GG40" s="187" t="s">
        <v>3532</v>
      </c>
      <c r="GH40" s="185" t="s">
        <v>3588</v>
      </c>
      <c r="GI40" s="179">
        <v>2</v>
      </c>
      <c r="GJ40" s="179" t="s">
        <v>3225</v>
      </c>
      <c r="GK40" s="179" t="s">
        <v>22</v>
      </c>
      <c r="GL40" s="179">
        <v>2</v>
      </c>
      <c r="GM40" s="179" t="s">
        <v>3139</v>
      </c>
      <c r="GN40" s="179" t="s">
        <v>3138</v>
      </c>
      <c r="GO40" s="176" t="s">
        <v>3532</v>
      </c>
      <c r="GP40" s="186" t="s">
        <v>3583</v>
      </c>
      <c r="GQ40" s="186">
        <v>2</v>
      </c>
      <c r="GR40" s="186" t="s">
        <v>3225</v>
      </c>
      <c r="GS40" s="186" t="s">
        <v>22</v>
      </c>
      <c r="GT40" s="186">
        <v>2</v>
      </c>
      <c r="GU40" s="186" t="s">
        <v>3139</v>
      </c>
      <c r="GV40" s="186" t="s">
        <v>3138</v>
      </c>
      <c r="GW40" s="187" t="s">
        <v>3532</v>
      </c>
      <c r="GX40" s="185" t="s">
        <v>3589</v>
      </c>
      <c r="GY40" s="179">
        <v>0</v>
      </c>
      <c r="GZ40" s="179" t="s">
        <v>3225</v>
      </c>
      <c r="HA40" s="179" t="s">
        <v>22</v>
      </c>
      <c r="HB40" s="179">
        <v>2</v>
      </c>
      <c r="HC40" s="179" t="s">
        <v>3139</v>
      </c>
      <c r="HD40" s="179" t="s">
        <v>3138</v>
      </c>
      <c r="HE40" s="176" t="s">
        <v>3532</v>
      </c>
      <c r="HF40" s="186" t="s">
        <v>3581</v>
      </c>
      <c r="HG40" s="186">
        <v>0</v>
      </c>
      <c r="HH40" s="186" t="s">
        <v>3225</v>
      </c>
      <c r="HI40" s="186" t="s">
        <v>22</v>
      </c>
      <c r="HJ40" s="186">
        <v>2</v>
      </c>
      <c r="HK40" s="186" t="s">
        <v>3139</v>
      </c>
      <c r="HL40" s="186" t="s">
        <v>3138</v>
      </c>
      <c r="HM40" s="187" t="s">
        <v>3532</v>
      </c>
      <c r="HN40" s="185" t="s">
        <v>3587</v>
      </c>
      <c r="HO40" s="179">
        <v>1</v>
      </c>
      <c r="HP40" s="179" t="s">
        <v>3225</v>
      </c>
      <c r="HQ40" s="179" t="s">
        <v>22</v>
      </c>
      <c r="HR40" s="179">
        <v>2</v>
      </c>
      <c r="HS40" s="179" t="s">
        <v>3139</v>
      </c>
      <c r="HT40" s="179" t="s">
        <v>3138</v>
      </c>
      <c r="HU40" s="176" t="s">
        <v>3532</v>
      </c>
      <c r="HV40" s="186" t="s">
        <v>3584</v>
      </c>
      <c r="HW40" s="186">
        <v>2</v>
      </c>
      <c r="HX40" s="186" t="s">
        <v>3225</v>
      </c>
      <c r="HY40" s="186" t="s">
        <v>22</v>
      </c>
      <c r="HZ40" s="186">
        <v>2</v>
      </c>
      <c r="IA40" s="186" t="s">
        <v>3139</v>
      </c>
      <c r="IB40" s="186" t="s">
        <v>3138</v>
      </c>
      <c r="IC40" s="187" t="s">
        <v>3532</v>
      </c>
      <c r="ID40" s="185" t="s">
        <v>3586</v>
      </c>
      <c r="IE40" s="179">
        <v>0</v>
      </c>
      <c r="IF40" s="179" t="s">
        <v>3225</v>
      </c>
      <c r="IG40" s="179" t="s">
        <v>22</v>
      </c>
      <c r="IH40" s="179">
        <v>2</v>
      </c>
      <c r="II40" s="179" t="s">
        <v>3139</v>
      </c>
      <c r="IJ40" s="179" t="s">
        <v>3138</v>
      </c>
      <c r="IK40" s="176" t="s">
        <v>3532</v>
      </c>
      <c r="IL40" s="186" t="s">
        <v>3585</v>
      </c>
      <c r="IM40" s="186">
        <v>2</v>
      </c>
      <c r="IN40" s="186" t="s">
        <v>3225</v>
      </c>
      <c r="IO40" s="186" t="s">
        <v>22</v>
      </c>
      <c r="IP40" s="186">
        <v>2</v>
      </c>
      <c r="IQ40" s="186" t="s">
        <v>3139</v>
      </c>
      <c r="IR40" s="186" t="s">
        <v>3138</v>
      </c>
      <c r="IS40" s="187" t="s">
        <v>3532</v>
      </c>
    </row>
    <row r="41" spans="1:253" s="280" customFormat="1" ht="12.75" customHeight="1" x14ac:dyDescent="0.25">
      <c r="A41" s="280" t="s">
        <v>1049</v>
      </c>
      <c r="B41" s="280" t="s">
        <v>8010</v>
      </c>
      <c r="C41" s="280" t="s">
        <v>1050</v>
      </c>
      <c r="D41" s="280" t="s">
        <v>1051</v>
      </c>
      <c r="E41" s="280" t="s">
        <v>7491</v>
      </c>
      <c r="F41" s="280" t="s">
        <v>4428</v>
      </c>
      <c r="G41" s="174">
        <v>1353520000</v>
      </c>
      <c r="H41" s="175" t="s">
        <v>4425</v>
      </c>
      <c r="I41" s="175" t="s">
        <v>22</v>
      </c>
      <c r="J41" s="175">
        <v>2</v>
      </c>
      <c r="K41" s="175" t="s">
        <v>4427</v>
      </c>
      <c r="L41" s="175" t="s">
        <v>4426</v>
      </c>
      <c r="M41" s="176" t="s">
        <v>4408</v>
      </c>
      <c r="N41" s="185" t="s">
        <v>4432</v>
      </c>
      <c r="O41" s="177">
        <v>222236</v>
      </c>
      <c r="P41" s="177" t="s">
        <v>4429</v>
      </c>
      <c r="Q41" s="177" t="s">
        <v>22</v>
      </c>
      <c r="R41" s="177">
        <v>2</v>
      </c>
      <c r="S41" s="177" t="s">
        <v>4431</v>
      </c>
      <c r="T41" s="177" t="s">
        <v>4430</v>
      </c>
      <c r="U41" s="178" t="s">
        <v>4408</v>
      </c>
      <c r="V41" s="185" t="s">
        <v>4434</v>
      </c>
      <c r="W41" s="175">
        <v>12541000</v>
      </c>
      <c r="X41" s="175" t="s">
        <v>4429</v>
      </c>
      <c r="Y41" s="175" t="s">
        <v>22</v>
      </c>
      <c r="Z41" s="175">
        <v>2</v>
      </c>
      <c r="AA41" s="175" t="s">
        <v>4433</v>
      </c>
      <c r="AB41" s="175" t="s">
        <v>4430</v>
      </c>
      <c r="AC41" s="176" t="s">
        <v>4408</v>
      </c>
      <c r="AD41" s="185" t="s">
        <v>4436</v>
      </c>
      <c r="AE41" s="183" t="s">
        <v>14</v>
      </c>
      <c r="AF41" s="183" t="s">
        <v>14</v>
      </c>
      <c r="AG41" s="183" t="s">
        <v>14</v>
      </c>
      <c r="AH41" s="183" t="s">
        <v>14</v>
      </c>
      <c r="AI41" s="183" t="s">
        <v>4435</v>
      </c>
      <c r="AJ41" s="183" t="s">
        <v>14</v>
      </c>
      <c r="AK41" s="184" t="s">
        <v>4408</v>
      </c>
      <c r="AL41" s="185" t="s">
        <v>4446</v>
      </c>
      <c r="AM41" s="175" t="s">
        <v>14</v>
      </c>
      <c r="AN41" s="175" t="s">
        <v>14</v>
      </c>
      <c r="AO41" s="175" t="s">
        <v>14</v>
      </c>
      <c r="AP41" s="175" t="s">
        <v>14</v>
      </c>
      <c r="AQ41" s="175" t="s">
        <v>4445</v>
      </c>
      <c r="AR41" s="175" t="s">
        <v>14</v>
      </c>
      <c r="AS41" s="176" t="s">
        <v>4408</v>
      </c>
      <c r="AT41" s="186" t="s">
        <v>1058</v>
      </c>
      <c r="AU41" s="183" t="s">
        <v>14</v>
      </c>
      <c r="AV41" s="183" t="s">
        <v>14</v>
      </c>
      <c r="AW41" s="183" t="s">
        <v>14</v>
      </c>
      <c r="AX41" s="183" t="s">
        <v>14</v>
      </c>
      <c r="AY41" s="183" t="s">
        <v>14</v>
      </c>
      <c r="AZ41" s="183" t="s">
        <v>14</v>
      </c>
      <c r="BA41" s="184" t="s">
        <v>1053</v>
      </c>
      <c r="BB41" s="185" t="s">
        <v>1057</v>
      </c>
      <c r="BC41" s="175" t="s">
        <v>14</v>
      </c>
      <c r="BD41" s="175">
        <v>0</v>
      </c>
      <c r="BE41" s="175" t="s">
        <v>14</v>
      </c>
      <c r="BF41" s="175" t="s">
        <v>14</v>
      </c>
      <c r="BG41" s="175" t="s">
        <v>1056</v>
      </c>
      <c r="BH41" s="175" t="s">
        <v>14</v>
      </c>
      <c r="BI41" s="176" t="s">
        <v>1053</v>
      </c>
      <c r="BJ41" s="186" t="s">
        <v>6490</v>
      </c>
      <c r="BK41" s="186">
        <v>1775</v>
      </c>
      <c r="BL41" s="186" t="s">
        <v>6447</v>
      </c>
      <c r="BM41" s="186" t="s">
        <v>22</v>
      </c>
      <c r="BN41" s="186">
        <v>2</v>
      </c>
      <c r="BO41" s="186" t="s">
        <v>6489</v>
      </c>
      <c r="BP41" s="183" t="s">
        <v>5670</v>
      </c>
      <c r="BQ41" s="187" t="s">
        <v>6450</v>
      </c>
      <c r="BR41" s="185" t="s">
        <v>1052</v>
      </c>
      <c r="BS41" s="179" t="s">
        <v>14</v>
      </c>
      <c r="BT41" s="179">
        <v>0</v>
      </c>
      <c r="BU41" s="179" t="s">
        <v>14</v>
      </c>
      <c r="BV41" s="179" t="s">
        <v>14</v>
      </c>
      <c r="BW41" s="179">
        <v>0</v>
      </c>
      <c r="BX41" s="179">
        <v>0</v>
      </c>
      <c r="BY41" s="176" t="s">
        <v>1053</v>
      </c>
      <c r="BZ41" s="186" t="s">
        <v>1054</v>
      </c>
      <c r="CA41" s="186" t="s">
        <v>14</v>
      </c>
      <c r="CB41" s="186" t="s">
        <v>14</v>
      </c>
      <c r="CC41" s="186" t="s">
        <v>14</v>
      </c>
      <c r="CD41" s="186" t="s">
        <v>14</v>
      </c>
      <c r="CE41" s="186" t="s">
        <v>14</v>
      </c>
      <c r="CF41" s="186" t="s">
        <v>14</v>
      </c>
      <c r="CG41" s="187" t="s">
        <v>1053</v>
      </c>
      <c r="CH41" s="185" t="s">
        <v>8367</v>
      </c>
      <c r="CI41" s="186" t="e">
        <v>#N/A</v>
      </c>
      <c r="CJ41" s="186" t="e">
        <v>#N/A</v>
      </c>
      <c r="CK41" s="186" t="e">
        <v>#N/A</v>
      </c>
      <c r="CL41" s="186" t="e">
        <v>#N/A</v>
      </c>
      <c r="CM41" s="186" t="e">
        <v>#N/A</v>
      </c>
      <c r="CN41" s="186" t="e">
        <v>#N/A</v>
      </c>
      <c r="CO41" s="188" t="e">
        <v>#N/A</v>
      </c>
      <c r="CP41" s="186" t="s">
        <v>1055</v>
      </c>
      <c r="CQ41" s="179" t="s">
        <v>14</v>
      </c>
      <c r="CR41" s="179">
        <v>0</v>
      </c>
      <c r="CS41" s="179" t="s">
        <v>14</v>
      </c>
      <c r="CT41" s="179" t="s">
        <v>14</v>
      </c>
      <c r="CU41" s="179">
        <v>0</v>
      </c>
      <c r="CV41" s="179">
        <v>0</v>
      </c>
      <c r="CW41" s="176" t="s">
        <v>1053</v>
      </c>
      <c r="CX41" s="186" t="s">
        <v>4439</v>
      </c>
      <c r="CY41" s="183" t="s">
        <v>14</v>
      </c>
      <c r="CZ41" s="183" t="s">
        <v>14</v>
      </c>
      <c r="DA41" s="183" t="s">
        <v>14</v>
      </c>
      <c r="DB41" s="183" t="s">
        <v>14</v>
      </c>
      <c r="DC41" s="183" t="s">
        <v>4437</v>
      </c>
      <c r="DD41" s="183" t="s">
        <v>14</v>
      </c>
      <c r="DE41" s="189" t="s">
        <v>4408</v>
      </c>
      <c r="DF41" s="185" t="s">
        <v>4440</v>
      </c>
      <c r="DG41" s="175">
        <v>12541000</v>
      </c>
      <c r="DH41" s="179" t="s">
        <v>4429</v>
      </c>
      <c r="DI41" s="179" t="s">
        <v>22</v>
      </c>
      <c r="DJ41" s="179">
        <v>2</v>
      </c>
      <c r="DK41" s="179" t="s">
        <v>4437</v>
      </c>
      <c r="DL41" s="179" t="s">
        <v>4430</v>
      </c>
      <c r="DM41" s="176" t="s">
        <v>4408</v>
      </c>
      <c r="DN41" s="186" t="s">
        <v>4441</v>
      </c>
      <c r="DO41" s="183" t="s">
        <v>14</v>
      </c>
      <c r="DP41" s="186" t="s">
        <v>14</v>
      </c>
      <c r="DQ41" s="186" t="s">
        <v>14</v>
      </c>
      <c r="DR41" s="186" t="s">
        <v>14</v>
      </c>
      <c r="DS41" s="186" t="s">
        <v>4437</v>
      </c>
      <c r="DT41" s="186" t="s">
        <v>14</v>
      </c>
      <c r="DU41" s="187" t="s">
        <v>4408</v>
      </c>
      <c r="DV41" s="185" t="s">
        <v>4438</v>
      </c>
      <c r="DW41" s="175" t="s">
        <v>14</v>
      </c>
      <c r="DX41" s="179" t="s">
        <v>14</v>
      </c>
      <c r="DY41" s="179" t="s">
        <v>14</v>
      </c>
      <c r="DZ41" s="179" t="s">
        <v>14</v>
      </c>
      <c r="EA41" s="179" t="s">
        <v>4437</v>
      </c>
      <c r="EB41" s="179" t="s">
        <v>14</v>
      </c>
      <c r="EC41" s="176" t="s">
        <v>4408</v>
      </c>
      <c r="ED41" s="186" t="s">
        <v>4443</v>
      </c>
      <c r="EE41" s="183" t="s">
        <v>14</v>
      </c>
      <c r="EF41" s="186" t="s">
        <v>4442</v>
      </c>
      <c r="EG41" s="186" t="s">
        <v>14</v>
      </c>
      <c r="EH41" s="186" t="s">
        <v>14</v>
      </c>
      <c r="EI41" s="186" t="s">
        <v>4437</v>
      </c>
      <c r="EJ41" s="186" t="s">
        <v>14</v>
      </c>
      <c r="EK41" s="187" t="s">
        <v>4408</v>
      </c>
      <c r="EL41" s="185" t="s">
        <v>4444</v>
      </c>
      <c r="EM41" s="175" t="s">
        <v>14</v>
      </c>
      <c r="EN41" s="179" t="s">
        <v>14</v>
      </c>
      <c r="EO41" s="179" t="s">
        <v>14</v>
      </c>
      <c r="EP41" s="179" t="s">
        <v>14</v>
      </c>
      <c r="EQ41" s="179" t="s">
        <v>4437</v>
      </c>
      <c r="ER41" s="179" t="s">
        <v>14</v>
      </c>
      <c r="ES41" s="176" t="s">
        <v>4408</v>
      </c>
      <c r="ET41" s="186" t="s">
        <v>5556</v>
      </c>
      <c r="EU41" s="186">
        <v>109</v>
      </c>
      <c r="EV41" s="186" t="s">
        <v>5554</v>
      </c>
      <c r="EW41" s="186" t="s">
        <v>60</v>
      </c>
      <c r="EX41" s="186">
        <v>3</v>
      </c>
      <c r="EY41" s="186" t="s">
        <v>5555</v>
      </c>
      <c r="EZ41" s="186" t="s">
        <v>2810</v>
      </c>
      <c r="FA41" s="187" t="s">
        <v>5542</v>
      </c>
      <c r="FB41" s="185" t="s">
        <v>1793</v>
      </c>
      <c r="FC41" s="179" t="s">
        <v>14</v>
      </c>
      <c r="FD41" s="179" t="s">
        <v>14</v>
      </c>
      <c r="FE41" s="179" t="s">
        <v>14</v>
      </c>
      <c r="FF41" s="179" t="s">
        <v>14</v>
      </c>
      <c r="FG41" s="179" t="s">
        <v>1792</v>
      </c>
      <c r="FH41" s="179" t="s">
        <v>14</v>
      </c>
      <c r="FI41" s="176" t="s">
        <v>1794</v>
      </c>
      <c r="FJ41" s="185" t="s">
        <v>1059</v>
      </c>
      <c r="FK41" s="186" t="s">
        <v>14</v>
      </c>
      <c r="FL41" s="186">
        <v>0</v>
      </c>
      <c r="FM41" s="186" t="s">
        <v>22</v>
      </c>
      <c r="FN41" s="186">
        <v>2</v>
      </c>
      <c r="FO41" s="186">
        <v>0</v>
      </c>
      <c r="FP41" s="183">
        <v>0</v>
      </c>
      <c r="FQ41" s="184" t="s">
        <v>1053</v>
      </c>
      <c r="FR41" s="185" t="s">
        <v>1060</v>
      </c>
      <c r="FS41" s="179" t="s">
        <v>14</v>
      </c>
      <c r="FT41" s="179">
        <v>0</v>
      </c>
      <c r="FU41" s="179" t="s">
        <v>22</v>
      </c>
      <c r="FV41" s="179">
        <v>2</v>
      </c>
      <c r="FW41" s="179">
        <v>0</v>
      </c>
      <c r="FX41" s="179">
        <v>0</v>
      </c>
      <c r="FY41" s="176" t="s">
        <v>1053</v>
      </c>
      <c r="FZ41" s="186" t="s">
        <v>3591</v>
      </c>
      <c r="GA41" s="186">
        <v>1</v>
      </c>
      <c r="GB41" s="186" t="s">
        <v>3225</v>
      </c>
      <c r="GC41" s="186" t="s">
        <v>22</v>
      </c>
      <c r="GD41" s="186">
        <v>2</v>
      </c>
      <c r="GE41" s="186" t="s">
        <v>3139</v>
      </c>
      <c r="GF41" s="186" t="s">
        <v>3138</v>
      </c>
      <c r="GG41" s="187" t="s">
        <v>3532</v>
      </c>
      <c r="GH41" s="185" t="s">
        <v>3597</v>
      </c>
      <c r="GI41" s="179">
        <v>1</v>
      </c>
      <c r="GJ41" s="179" t="s">
        <v>3225</v>
      </c>
      <c r="GK41" s="179" t="s">
        <v>22</v>
      </c>
      <c r="GL41" s="179">
        <v>2</v>
      </c>
      <c r="GM41" s="179" t="s">
        <v>3139</v>
      </c>
      <c r="GN41" s="179" t="s">
        <v>3138</v>
      </c>
      <c r="GO41" s="176" t="s">
        <v>3532</v>
      </c>
      <c r="GP41" s="186" t="s">
        <v>3592</v>
      </c>
      <c r="GQ41" s="186">
        <v>1</v>
      </c>
      <c r="GR41" s="186" t="s">
        <v>3225</v>
      </c>
      <c r="GS41" s="186" t="s">
        <v>22</v>
      </c>
      <c r="GT41" s="186">
        <v>2</v>
      </c>
      <c r="GU41" s="186" t="s">
        <v>3139</v>
      </c>
      <c r="GV41" s="186" t="s">
        <v>3138</v>
      </c>
      <c r="GW41" s="187" t="s">
        <v>3532</v>
      </c>
      <c r="GX41" s="185" t="s">
        <v>3598</v>
      </c>
      <c r="GY41" s="179">
        <v>0</v>
      </c>
      <c r="GZ41" s="179" t="s">
        <v>3225</v>
      </c>
      <c r="HA41" s="179" t="s">
        <v>22</v>
      </c>
      <c r="HB41" s="179">
        <v>2</v>
      </c>
      <c r="HC41" s="179" t="s">
        <v>3139</v>
      </c>
      <c r="HD41" s="179" t="s">
        <v>3138</v>
      </c>
      <c r="HE41" s="176" t="s">
        <v>3532</v>
      </c>
      <c r="HF41" s="186" t="s">
        <v>3590</v>
      </c>
      <c r="HG41" s="186">
        <v>1</v>
      </c>
      <c r="HH41" s="186" t="s">
        <v>3225</v>
      </c>
      <c r="HI41" s="186" t="s">
        <v>22</v>
      </c>
      <c r="HJ41" s="186">
        <v>2</v>
      </c>
      <c r="HK41" s="186" t="s">
        <v>3139</v>
      </c>
      <c r="HL41" s="186" t="s">
        <v>3138</v>
      </c>
      <c r="HM41" s="187" t="s">
        <v>3532</v>
      </c>
      <c r="HN41" s="185" t="s">
        <v>3596</v>
      </c>
      <c r="HO41" s="179">
        <v>2</v>
      </c>
      <c r="HP41" s="179" t="s">
        <v>3225</v>
      </c>
      <c r="HQ41" s="179" t="s">
        <v>22</v>
      </c>
      <c r="HR41" s="179">
        <v>2</v>
      </c>
      <c r="HS41" s="179" t="s">
        <v>3139</v>
      </c>
      <c r="HT41" s="179" t="s">
        <v>3138</v>
      </c>
      <c r="HU41" s="176" t="s">
        <v>3532</v>
      </c>
      <c r="HV41" s="186" t="s">
        <v>3593</v>
      </c>
      <c r="HW41" s="186">
        <v>1</v>
      </c>
      <c r="HX41" s="186" t="s">
        <v>3225</v>
      </c>
      <c r="HY41" s="186" t="s">
        <v>22</v>
      </c>
      <c r="HZ41" s="186">
        <v>2</v>
      </c>
      <c r="IA41" s="186" t="s">
        <v>3139</v>
      </c>
      <c r="IB41" s="186" t="s">
        <v>3138</v>
      </c>
      <c r="IC41" s="187" t="s">
        <v>3532</v>
      </c>
      <c r="ID41" s="185" t="s">
        <v>3595</v>
      </c>
      <c r="IE41" s="179">
        <v>1</v>
      </c>
      <c r="IF41" s="179" t="s">
        <v>3225</v>
      </c>
      <c r="IG41" s="179" t="s">
        <v>22</v>
      </c>
      <c r="IH41" s="179">
        <v>2</v>
      </c>
      <c r="II41" s="179" t="s">
        <v>3139</v>
      </c>
      <c r="IJ41" s="179" t="s">
        <v>3138</v>
      </c>
      <c r="IK41" s="176" t="s">
        <v>3532</v>
      </c>
      <c r="IL41" s="186" t="s">
        <v>3594</v>
      </c>
      <c r="IM41" s="186">
        <v>2</v>
      </c>
      <c r="IN41" s="186" t="s">
        <v>3225</v>
      </c>
      <c r="IO41" s="186" t="s">
        <v>22</v>
      </c>
      <c r="IP41" s="186">
        <v>2</v>
      </c>
      <c r="IQ41" s="186" t="s">
        <v>3139</v>
      </c>
      <c r="IR41" s="186" t="s">
        <v>3138</v>
      </c>
      <c r="IS41" s="187" t="s">
        <v>3532</v>
      </c>
    </row>
    <row r="42" spans="1:253" s="280" customFormat="1" ht="12.75" customHeight="1" x14ac:dyDescent="0.25">
      <c r="A42" s="280" t="s">
        <v>2378</v>
      </c>
      <c r="B42" s="280" t="s">
        <v>8018</v>
      </c>
      <c r="C42" s="280" t="s">
        <v>2379</v>
      </c>
      <c r="D42" s="280" t="s">
        <v>2380</v>
      </c>
      <c r="E42" s="280" t="s">
        <v>7493</v>
      </c>
      <c r="F42" s="280" t="s">
        <v>5528</v>
      </c>
      <c r="G42" s="174">
        <v>82926000</v>
      </c>
      <c r="H42" s="175" t="s">
        <v>5525</v>
      </c>
      <c r="I42" s="175" t="s">
        <v>22</v>
      </c>
      <c r="J42" s="175">
        <v>2</v>
      </c>
      <c r="K42" s="175" t="s">
        <v>5527</v>
      </c>
      <c r="L42" s="175" t="s">
        <v>5526</v>
      </c>
      <c r="M42" s="176" t="s">
        <v>5475</v>
      </c>
      <c r="N42" s="185" t="s">
        <v>5532</v>
      </c>
      <c r="O42" s="177">
        <v>239561</v>
      </c>
      <c r="P42" s="177" t="s">
        <v>5529</v>
      </c>
      <c r="Q42" s="177" t="s">
        <v>60</v>
      </c>
      <c r="R42" s="177">
        <v>3</v>
      </c>
      <c r="S42" s="177" t="s">
        <v>5531</v>
      </c>
      <c r="T42" s="177" t="s">
        <v>5530</v>
      </c>
      <c r="U42" s="178" t="s">
        <v>5475</v>
      </c>
      <c r="V42" s="185" t="s">
        <v>5534</v>
      </c>
      <c r="W42" s="175">
        <v>24823000</v>
      </c>
      <c r="X42" s="175" t="s">
        <v>5529</v>
      </c>
      <c r="Y42" s="175" t="s">
        <v>60</v>
      </c>
      <c r="Z42" s="175">
        <v>3</v>
      </c>
      <c r="AA42" s="175" t="s">
        <v>5533</v>
      </c>
      <c r="AB42" s="175" t="s">
        <v>5530</v>
      </c>
      <c r="AC42" s="176" t="s">
        <v>5475</v>
      </c>
      <c r="AD42" s="185" t="s">
        <v>7163</v>
      </c>
      <c r="AE42" s="183">
        <v>3030000</v>
      </c>
      <c r="AF42" s="183" t="s">
        <v>7160</v>
      </c>
      <c r="AG42" s="183" t="s">
        <v>60</v>
      </c>
      <c r="AH42" s="183">
        <v>3</v>
      </c>
      <c r="AI42" s="183" t="s">
        <v>7162</v>
      </c>
      <c r="AJ42" s="183" t="s">
        <v>7161</v>
      </c>
      <c r="AK42" s="184" t="s">
        <v>7027</v>
      </c>
      <c r="AL42" s="185" t="s">
        <v>7165</v>
      </c>
      <c r="AM42" s="175">
        <v>3030000</v>
      </c>
      <c r="AN42" s="175" t="s">
        <v>7160</v>
      </c>
      <c r="AO42" s="175" t="s">
        <v>60</v>
      </c>
      <c r="AP42" s="175">
        <v>3</v>
      </c>
      <c r="AQ42" s="175" t="s">
        <v>7164</v>
      </c>
      <c r="AR42" s="175" t="s">
        <v>7161</v>
      </c>
      <c r="AS42" s="176" t="s">
        <v>7027</v>
      </c>
      <c r="AT42" s="186" t="s">
        <v>2388</v>
      </c>
      <c r="AU42" s="183" t="s">
        <v>14</v>
      </c>
      <c r="AV42" s="183" t="s">
        <v>14</v>
      </c>
      <c r="AW42" s="183" t="s">
        <v>14</v>
      </c>
      <c r="AX42" s="183" t="s">
        <v>14</v>
      </c>
      <c r="AY42" s="183" t="s">
        <v>14</v>
      </c>
      <c r="AZ42" s="183" t="s">
        <v>14</v>
      </c>
      <c r="BA42" s="184" t="s">
        <v>2371</v>
      </c>
      <c r="BB42" s="185" t="s">
        <v>2387</v>
      </c>
      <c r="BC42" s="175" t="s">
        <v>14</v>
      </c>
      <c r="BD42" s="175" t="s">
        <v>14</v>
      </c>
      <c r="BE42" s="175" t="s">
        <v>14</v>
      </c>
      <c r="BF42" s="175" t="s">
        <v>14</v>
      </c>
      <c r="BG42" s="175" t="s">
        <v>14</v>
      </c>
      <c r="BH42" s="175" t="s">
        <v>14</v>
      </c>
      <c r="BI42" s="176" t="s">
        <v>2371</v>
      </c>
      <c r="BJ42" s="186" t="s">
        <v>2386</v>
      </c>
      <c r="BK42" s="186">
        <v>0</v>
      </c>
      <c r="BL42" s="186" t="s">
        <v>14</v>
      </c>
      <c r="BM42" s="186" t="s">
        <v>60</v>
      </c>
      <c r="BN42" s="186">
        <v>3</v>
      </c>
      <c r="BO42" s="186" t="s">
        <v>2384</v>
      </c>
      <c r="BP42" s="183" t="s">
        <v>14</v>
      </c>
      <c r="BQ42" s="187" t="s">
        <v>2371</v>
      </c>
      <c r="BR42" s="185" t="s">
        <v>2381</v>
      </c>
      <c r="BS42" s="179" t="s">
        <v>14</v>
      </c>
      <c r="BT42" s="179" t="s">
        <v>14</v>
      </c>
      <c r="BU42" s="179" t="s">
        <v>14</v>
      </c>
      <c r="BV42" s="179" t="s">
        <v>14</v>
      </c>
      <c r="BW42" s="179" t="s">
        <v>14</v>
      </c>
      <c r="BX42" s="179" t="s">
        <v>14</v>
      </c>
      <c r="BY42" s="176" t="s">
        <v>2371</v>
      </c>
      <c r="BZ42" s="186" t="s">
        <v>2382</v>
      </c>
      <c r="CA42" s="186" t="s">
        <v>14</v>
      </c>
      <c r="CB42" s="186" t="s">
        <v>14</v>
      </c>
      <c r="CC42" s="186" t="s">
        <v>14</v>
      </c>
      <c r="CD42" s="186" t="s">
        <v>14</v>
      </c>
      <c r="CE42" s="186" t="s">
        <v>14</v>
      </c>
      <c r="CF42" s="186" t="s">
        <v>14</v>
      </c>
      <c r="CG42" s="187" t="s">
        <v>2371</v>
      </c>
      <c r="CH42" s="185" t="s">
        <v>8368</v>
      </c>
      <c r="CI42" s="186" t="e">
        <v>#N/A</v>
      </c>
      <c r="CJ42" s="186" t="e">
        <v>#N/A</v>
      </c>
      <c r="CK42" s="186" t="e">
        <v>#N/A</v>
      </c>
      <c r="CL42" s="186" t="e">
        <v>#N/A</v>
      </c>
      <c r="CM42" s="186" t="e">
        <v>#N/A</v>
      </c>
      <c r="CN42" s="186" t="e">
        <v>#N/A</v>
      </c>
      <c r="CO42" s="188" t="e">
        <v>#N/A</v>
      </c>
      <c r="CP42" s="186" t="s">
        <v>2383</v>
      </c>
      <c r="CQ42" s="179" t="s">
        <v>14</v>
      </c>
      <c r="CR42" s="179" t="s">
        <v>14</v>
      </c>
      <c r="CS42" s="179" t="s">
        <v>14</v>
      </c>
      <c r="CT42" s="179" t="s">
        <v>14</v>
      </c>
      <c r="CU42" s="179" t="s">
        <v>14</v>
      </c>
      <c r="CV42" s="179" t="s">
        <v>14</v>
      </c>
      <c r="CW42" s="176" t="s">
        <v>2371</v>
      </c>
      <c r="CX42" s="186" t="s">
        <v>7169</v>
      </c>
      <c r="CY42" s="183">
        <v>3030000</v>
      </c>
      <c r="CZ42" s="183" t="s">
        <v>7166</v>
      </c>
      <c r="DA42" s="183" t="s">
        <v>60</v>
      </c>
      <c r="DB42" s="183">
        <v>3</v>
      </c>
      <c r="DC42" s="183" t="s">
        <v>7168</v>
      </c>
      <c r="DD42" s="183" t="s">
        <v>7167</v>
      </c>
      <c r="DE42" s="189" t="s">
        <v>7027</v>
      </c>
      <c r="DF42" s="185" t="s">
        <v>7170</v>
      </c>
      <c r="DG42" s="175">
        <v>21793000</v>
      </c>
      <c r="DH42" s="179" t="s">
        <v>7166</v>
      </c>
      <c r="DI42" s="179" t="s">
        <v>60</v>
      </c>
      <c r="DJ42" s="179">
        <v>3</v>
      </c>
      <c r="DK42" s="179" t="s">
        <v>7168</v>
      </c>
      <c r="DL42" s="179" t="s">
        <v>7167</v>
      </c>
      <c r="DM42" s="176" t="s">
        <v>7027</v>
      </c>
      <c r="DN42" s="186" t="s">
        <v>7171</v>
      </c>
      <c r="DO42" s="183">
        <v>0</v>
      </c>
      <c r="DP42" s="186" t="s">
        <v>7166</v>
      </c>
      <c r="DQ42" s="186" t="s">
        <v>60</v>
      </c>
      <c r="DR42" s="186">
        <v>3</v>
      </c>
      <c r="DS42" s="186" t="s">
        <v>7168</v>
      </c>
      <c r="DT42" s="186" t="s">
        <v>7167</v>
      </c>
      <c r="DU42" s="187" t="s">
        <v>7027</v>
      </c>
      <c r="DV42" s="185" t="s">
        <v>7172</v>
      </c>
      <c r="DW42" s="175">
        <v>780000</v>
      </c>
      <c r="DX42" s="179" t="s">
        <v>7166</v>
      </c>
      <c r="DY42" s="179" t="s">
        <v>60</v>
      </c>
      <c r="DZ42" s="179">
        <v>3</v>
      </c>
      <c r="EA42" s="179" t="s">
        <v>7168</v>
      </c>
      <c r="EB42" s="179" t="s">
        <v>7167</v>
      </c>
      <c r="EC42" s="176" t="s">
        <v>7027</v>
      </c>
      <c r="ED42" s="186" t="s">
        <v>7173</v>
      </c>
      <c r="EE42" s="183">
        <v>2250000</v>
      </c>
      <c r="EF42" s="186" t="s">
        <v>7166</v>
      </c>
      <c r="EG42" s="186" t="s">
        <v>60</v>
      </c>
      <c r="EH42" s="186">
        <v>3</v>
      </c>
      <c r="EI42" s="186" t="s">
        <v>7168</v>
      </c>
      <c r="EJ42" s="186" t="s">
        <v>7167</v>
      </c>
      <c r="EK42" s="187" t="s">
        <v>7027</v>
      </c>
      <c r="EL42" s="185" t="s">
        <v>7174</v>
      </c>
      <c r="EM42" s="175">
        <v>0</v>
      </c>
      <c r="EN42" s="179" t="s">
        <v>7166</v>
      </c>
      <c r="EO42" s="179" t="s">
        <v>60</v>
      </c>
      <c r="EP42" s="179">
        <v>3</v>
      </c>
      <c r="EQ42" s="179" t="s">
        <v>7168</v>
      </c>
      <c r="ER42" s="179" t="s">
        <v>7167</v>
      </c>
      <c r="ES42" s="176" t="s">
        <v>7027</v>
      </c>
      <c r="ET42" s="186" t="s">
        <v>2385</v>
      </c>
      <c r="EU42" s="186">
        <v>0</v>
      </c>
      <c r="EV42" s="186" t="s">
        <v>14</v>
      </c>
      <c r="EW42" s="186" t="s">
        <v>60</v>
      </c>
      <c r="EX42" s="186">
        <v>3</v>
      </c>
      <c r="EY42" s="186" t="s">
        <v>2384</v>
      </c>
      <c r="EZ42" s="186" t="s">
        <v>14</v>
      </c>
      <c r="FA42" s="187" t="s">
        <v>2371</v>
      </c>
      <c r="FB42" s="185" t="s">
        <v>5538</v>
      </c>
      <c r="FC42" s="179">
        <v>2</v>
      </c>
      <c r="FD42" s="179" t="s">
        <v>5535</v>
      </c>
      <c r="FE42" s="179" t="s">
        <v>60</v>
      </c>
      <c r="FF42" s="179">
        <v>3</v>
      </c>
      <c r="FG42" s="179" t="s">
        <v>5537</v>
      </c>
      <c r="FH42" s="179" t="s">
        <v>5536</v>
      </c>
      <c r="FI42" s="176" t="s">
        <v>5475</v>
      </c>
      <c r="FJ42" s="185" t="s">
        <v>2389</v>
      </c>
      <c r="FK42" s="186" t="s">
        <v>14</v>
      </c>
      <c r="FL42" s="186" t="s">
        <v>14</v>
      </c>
      <c r="FM42" s="186" t="s">
        <v>14</v>
      </c>
      <c r="FN42" s="186" t="s">
        <v>14</v>
      </c>
      <c r="FO42" s="186" t="s">
        <v>14</v>
      </c>
      <c r="FP42" s="183" t="s">
        <v>14</v>
      </c>
      <c r="FQ42" s="184" t="s">
        <v>2371</v>
      </c>
      <c r="FR42" s="185" t="s">
        <v>2390</v>
      </c>
      <c r="FS42" s="179" t="s">
        <v>14</v>
      </c>
      <c r="FT42" s="179" t="s">
        <v>14</v>
      </c>
      <c r="FU42" s="179" t="s">
        <v>14</v>
      </c>
      <c r="FV42" s="179" t="s">
        <v>14</v>
      </c>
      <c r="FW42" s="179" t="s">
        <v>14</v>
      </c>
      <c r="FX42" s="179" t="s">
        <v>14</v>
      </c>
      <c r="FY42" s="176" t="s">
        <v>2371</v>
      </c>
      <c r="FZ42" s="186" t="s">
        <v>3956</v>
      </c>
      <c r="GA42" s="186">
        <v>2</v>
      </c>
      <c r="GB42" s="186" t="s">
        <v>3225</v>
      </c>
      <c r="GC42" s="186" t="s">
        <v>22</v>
      </c>
      <c r="GD42" s="186">
        <v>2</v>
      </c>
      <c r="GE42" s="186" t="s">
        <v>3139</v>
      </c>
      <c r="GF42" s="186" t="s">
        <v>3138</v>
      </c>
      <c r="GG42" s="187" t="s">
        <v>3868</v>
      </c>
      <c r="GH42" s="185" t="s">
        <v>3962</v>
      </c>
      <c r="GI42" s="179">
        <v>2</v>
      </c>
      <c r="GJ42" s="179" t="s">
        <v>3225</v>
      </c>
      <c r="GK42" s="179" t="s">
        <v>22</v>
      </c>
      <c r="GL42" s="179">
        <v>2</v>
      </c>
      <c r="GM42" s="179" t="s">
        <v>3139</v>
      </c>
      <c r="GN42" s="179" t="s">
        <v>3138</v>
      </c>
      <c r="GO42" s="176" t="s">
        <v>3868</v>
      </c>
      <c r="GP42" s="186" t="s">
        <v>3957</v>
      </c>
      <c r="GQ42" s="186">
        <v>2</v>
      </c>
      <c r="GR42" s="186" t="s">
        <v>3225</v>
      </c>
      <c r="GS42" s="186" t="s">
        <v>22</v>
      </c>
      <c r="GT42" s="186">
        <v>2</v>
      </c>
      <c r="GU42" s="186" t="s">
        <v>3139</v>
      </c>
      <c r="GV42" s="186" t="s">
        <v>3138</v>
      </c>
      <c r="GW42" s="187" t="s">
        <v>3868</v>
      </c>
      <c r="GX42" s="185" t="s">
        <v>3963</v>
      </c>
      <c r="GY42" s="179">
        <v>0</v>
      </c>
      <c r="GZ42" s="179" t="s">
        <v>3225</v>
      </c>
      <c r="HA42" s="179" t="s">
        <v>22</v>
      </c>
      <c r="HB42" s="179">
        <v>2</v>
      </c>
      <c r="HC42" s="179" t="s">
        <v>3139</v>
      </c>
      <c r="HD42" s="179" t="s">
        <v>3138</v>
      </c>
      <c r="HE42" s="176" t="s">
        <v>3868</v>
      </c>
      <c r="HF42" s="186" t="s">
        <v>3955</v>
      </c>
      <c r="HG42" s="186">
        <v>2</v>
      </c>
      <c r="HH42" s="186" t="s">
        <v>3225</v>
      </c>
      <c r="HI42" s="186" t="s">
        <v>22</v>
      </c>
      <c r="HJ42" s="186">
        <v>2</v>
      </c>
      <c r="HK42" s="186" t="s">
        <v>3139</v>
      </c>
      <c r="HL42" s="186" t="s">
        <v>3138</v>
      </c>
      <c r="HM42" s="187" t="s">
        <v>3868</v>
      </c>
      <c r="HN42" s="185" t="s">
        <v>3961</v>
      </c>
      <c r="HO42" s="179">
        <v>2</v>
      </c>
      <c r="HP42" s="179" t="s">
        <v>3225</v>
      </c>
      <c r="HQ42" s="179" t="s">
        <v>22</v>
      </c>
      <c r="HR42" s="179">
        <v>2</v>
      </c>
      <c r="HS42" s="179" t="s">
        <v>3139</v>
      </c>
      <c r="HT42" s="179" t="s">
        <v>3138</v>
      </c>
      <c r="HU42" s="176" t="s">
        <v>3868</v>
      </c>
      <c r="HV42" s="186" t="s">
        <v>3958</v>
      </c>
      <c r="HW42" s="186">
        <v>1</v>
      </c>
      <c r="HX42" s="186" t="s">
        <v>3225</v>
      </c>
      <c r="HY42" s="186" t="s">
        <v>22</v>
      </c>
      <c r="HZ42" s="186">
        <v>2</v>
      </c>
      <c r="IA42" s="186" t="s">
        <v>3139</v>
      </c>
      <c r="IB42" s="186" t="s">
        <v>3138</v>
      </c>
      <c r="IC42" s="187" t="s">
        <v>3868</v>
      </c>
      <c r="ID42" s="185" t="s">
        <v>3960</v>
      </c>
      <c r="IE42" s="179">
        <v>1</v>
      </c>
      <c r="IF42" s="179" t="s">
        <v>3225</v>
      </c>
      <c r="IG42" s="179" t="s">
        <v>22</v>
      </c>
      <c r="IH42" s="179">
        <v>2</v>
      </c>
      <c r="II42" s="179" t="s">
        <v>3139</v>
      </c>
      <c r="IJ42" s="179" t="s">
        <v>3138</v>
      </c>
      <c r="IK42" s="176" t="s">
        <v>3868</v>
      </c>
      <c r="IL42" s="186" t="s">
        <v>3959</v>
      </c>
      <c r="IM42" s="186">
        <v>2</v>
      </c>
      <c r="IN42" s="186" t="s">
        <v>3225</v>
      </c>
      <c r="IO42" s="186" t="s">
        <v>22</v>
      </c>
      <c r="IP42" s="186">
        <v>2</v>
      </c>
      <c r="IQ42" s="186" t="s">
        <v>3139</v>
      </c>
      <c r="IR42" s="186" t="s">
        <v>3138</v>
      </c>
      <c r="IS42" s="187" t="s">
        <v>3868</v>
      </c>
    </row>
    <row r="43" spans="1:253" s="280" customFormat="1" ht="12.75" customHeight="1" x14ac:dyDescent="0.25">
      <c r="A43" s="280" t="s">
        <v>2451</v>
      </c>
      <c r="B43" s="280" t="s">
        <v>8025</v>
      </c>
      <c r="C43" s="280" t="s">
        <v>2452</v>
      </c>
      <c r="D43" s="280" t="s">
        <v>639</v>
      </c>
      <c r="E43" s="280" t="s">
        <v>7494</v>
      </c>
      <c r="F43" s="280" t="s">
        <v>4606</v>
      </c>
      <c r="G43" s="174">
        <v>39310000</v>
      </c>
      <c r="H43" s="175" t="s">
        <v>2215</v>
      </c>
      <c r="I43" s="175" t="s">
        <v>22</v>
      </c>
      <c r="J43" s="175">
        <v>2</v>
      </c>
      <c r="K43" s="175" t="s">
        <v>4605</v>
      </c>
      <c r="L43" s="175" t="s">
        <v>4604</v>
      </c>
      <c r="M43" s="176" t="s">
        <v>4470</v>
      </c>
      <c r="N43" s="185" t="s">
        <v>4609</v>
      </c>
      <c r="O43" s="177">
        <v>435051.99200000003</v>
      </c>
      <c r="P43" s="177" t="s">
        <v>2215</v>
      </c>
      <c r="Q43" s="177" t="s">
        <v>42</v>
      </c>
      <c r="R43" s="177">
        <v>1</v>
      </c>
      <c r="S43" s="177" t="s">
        <v>4608</v>
      </c>
      <c r="T43" s="177" t="s">
        <v>4607</v>
      </c>
      <c r="U43" s="178" t="s">
        <v>4470</v>
      </c>
      <c r="V43" s="185" t="s">
        <v>4611</v>
      </c>
      <c r="W43" s="175">
        <v>39310000</v>
      </c>
      <c r="X43" s="175" t="s">
        <v>2215</v>
      </c>
      <c r="Y43" s="175" t="s">
        <v>22</v>
      </c>
      <c r="Z43" s="175">
        <v>2</v>
      </c>
      <c r="AA43" s="175" t="s">
        <v>4610</v>
      </c>
      <c r="AB43" s="175" t="s">
        <v>4604</v>
      </c>
      <c r="AC43" s="176" t="s">
        <v>4470</v>
      </c>
      <c r="AD43" s="185" t="s">
        <v>4615</v>
      </c>
      <c r="AE43" s="183">
        <v>6130000</v>
      </c>
      <c r="AF43" s="183" t="s">
        <v>4612</v>
      </c>
      <c r="AG43" s="183" t="s">
        <v>22</v>
      </c>
      <c r="AH43" s="183">
        <v>2</v>
      </c>
      <c r="AI43" s="183" t="s">
        <v>4614</v>
      </c>
      <c r="AJ43" s="183" t="s">
        <v>4613</v>
      </c>
      <c r="AK43" s="184" t="s">
        <v>4470</v>
      </c>
      <c r="AL43" s="185" t="s">
        <v>6919</v>
      </c>
      <c r="AM43" s="175">
        <v>8413000</v>
      </c>
      <c r="AN43" s="175" t="s">
        <v>6916</v>
      </c>
      <c r="AO43" s="175" t="s">
        <v>60</v>
      </c>
      <c r="AP43" s="175">
        <v>3</v>
      </c>
      <c r="AQ43" s="175" t="s">
        <v>6918</v>
      </c>
      <c r="AR43" s="175" t="s">
        <v>6917</v>
      </c>
      <c r="AS43" s="176" t="s">
        <v>6861</v>
      </c>
      <c r="AT43" s="186" t="s">
        <v>2464</v>
      </c>
      <c r="AU43" s="183" t="s">
        <v>14</v>
      </c>
      <c r="AV43" s="183" t="s">
        <v>14</v>
      </c>
      <c r="AW43" s="183" t="s">
        <v>14</v>
      </c>
      <c r="AX43" s="183" t="s">
        <v>14</v>
      </c>
      <c r="AY43" s="183" t="s">
        <v>2463</v>
      </c>
      <c r="AZ43" s="183" t="s">
        <v>14</v>
      </c>
      <c r="BA43" s="184" t="s">
        <v>2438</v>
      </c>
      <c r="BB43" s="185" t="s">
        <v>2462</v>
      </c>
      <c r="BC43" s="175" t="s">
        <v>14</v>
      </c>
      <c r="BD43" s="175" t="s">
        <v>14</v>
      </c>
      <c r="BE43" s="175" t="s">
        <v>14</v>
      </c>
      <c r="BF43" s="175" t="s">
        <v>14</v>
      </c>
      <c r="BG43" s="175" t="s">
        <v>14</v>
      </c>
      <c r="BH43" s="175" t="s">
        <v>14</v>
      </c>
      <c r="BI43" s="176" t="s">
        <v>2438</v>
      </c>
      <c r="BJ43" s="186" t="s">
        <v>6922</v>
      </c>
      <c r="BK43" s="186">
        <v>1419</v>
      </c>
      <c r="BL43" s="186" t="s">
        <v>6920</v>
      </c>
      <c r="BM43" s="186" t="s">
        <v>60</v>
      </c>
      <c r="BN43" s="186">
        <v>3</v>
      </c>
      <c r="BO43" s="186" t="s">
        <v>6921</v>
      </c>
      <c r="BP43" s="183" t="s">
        <v>767</v>
      </c>
      <c r="BQ43" s="187" t="s">
        <v>6861</v>
      </c>
      <c r="BR43" s="185" t="s">
        <v>2454</v>
      </c>
      <c r="BS43" s="179" t="s">
        <v>14</v>
      </c>
      <c r="BT43" s="179" t="s">
        <v>14</v>
      </c>
      <c r="BU43" s="179" t="s">
        <v>14</v>
      </c>
      <c r="BV43" s="179" t="s">
        <v>14</v>
      </c>
      <c r="BW43" s="179" t="s">
        <v>2453</v>
      </c>
      <c r="BX43" s="179" t="s">
        <v>14</v>
      </c>
      <c r="BY43" s="176" t="s">
        <v>2438</v>
      </c>
      <c r="BZ43" s="186" t="s">
        <v>2455</v>
      </c>
      <c r="CA43" s="186" t="s">
        <v>14</v>
      </c>
      <c r="CB43" s="186" t="s">
        <v>14</v>
      </c>
      <c r="CC43" s="186" t="s">
        <v>14</v>
      </c>
      <c r="CD43" s="186" t="s">
        <v>14</v>
      </c>
      <c r="CE43" s="186" t="s">
        <v>2453</v>
      </c>
      <c r="CF43" s="186" t="s">
        <v>14</v>
      </c>
      <c r="CG43" s="187" t="s">
        <v>2438</v>
      </c>
      <c r="CH43" s="185" t="s">
        <v>8369</v>
      </c>
      <c r="CI43" s="186" t="e">
        <v>#N/A</v>
      </c>
      <c r="CJ43" s="186" t="e">
        <v>#N/A</v>
      </c>
      <c r="CK43" s="186" t="e">
        <v>#N/A</v>
      </c>
      <c r="CL43" s="186" t="e">
        <v>#N/A</v>
      </c>
      <c r="CM43" s="186" t="e">
        <v>#N/A</v>
      </c>
      <c r="CN43" s="186" t="e">
        <v>#N/A</v>
      </c>
      <c r="CO43" s="188" t="e">
        <v>#N/A</v>
      </c>
      <c r="CP43" s="186" t="s">
        <v>2461</v>
      </c>
      <c r="CQ43" s="179">
        <v>133900</v>
      </c>
      <c r="CR43" s="179" t="s">
        <v>2458</v>
      </c>
      <c r="CS43" s="179" t="s">
        <v>60</v>
      </c>
      <c r="CT43" s="179">
        <v>3</v>
      </c>
      <c r="CU43" s="179" t="s">
        <v>2460</v>
      </c>
      <c r="CV43" s="179" t="s">
        <v>2459</v>
      </c>
      <c r="CW43" s="176" t="s">
        <v>2438</v>
      </c>
      <c r="CX43" s="186" t="s">
        <v>6926</v>
      </c>
      <c r="CY43" s="183">
        <v>4347000</v>
      </c>
      <c r="CZ43" s="183" t="s">
        <v>6924</v>
      </c>
      <c r="DA43" s="183" t="s">
        <v>22</v>
      </c>
      <c r="DB43" s="183">
        <v>2</v>
      </c>
      <c r="DC43" s="183" t="s">
        <v>6931</v>
      </c>
      <c r="DD43" s="183" t="s">
        <v>6925</v>
      </c>
      <c r="DE43" s="189" t="s">
        <v>6861</v>
      </c>
      <c r="DF43" s="185" t="s">
        <v>6928</v>
      </c>
      <c r="DG43" s="175">
        <v>33180000</v>
      </c>
      <c r="DH43" s="179" t="s">
        <v>6924</v>
      </c>
      <c r="DI43" s="179" t="s">
        <v>22</v>
      </c>
      <c r="DJ43" s="179">
        <v>2</v>
      </c>
      <c r="DK43" s="179" t="s">
        <v>6927</v>
      </c>
      <c r="DL43" s="179" t="s">
        <v>6925</v>
      </c>
      <c r="DM43" s="176" t="s">
        <v>6861</v>
      </c>
      <c r="DN43" s="186" t="s">
        <v>6930</v>
      </c>
      <c r="DO43" s="183">
        <v>1783000</v>
      </c>
      <c r="DP43" s="186" t="s">
        <v>6924</v>
      </c>
      <c r="DQ43" s="186" t="s">
        <v>22</v>
      </c>
      <c r="DR43" s="186">
        <v>2</v>
      </c>
      <c r="DS43" s="186" t="s">
        <v>6929</v>
      </c>
      <c r="DT43" s="186" t="s">
        <v>6925</v>
      </c>
      <c r="DU43" s="187" t="s">
        <v>6861</v>
      </c>
      <c r="DV43" s="185" t="s">
        <v>6932</v>
      </c>
      <c r="DW43" s="175">
        <v>243000</v>
      </c>
      <c r="DX43" s="179" t="s">
        <v>6924</v>
      </c>
      <c r="DY43" s="179" t="s">
        <v>22</v>
      </c>
      <c r="DZ43" s="179">
        <v>2</v>
      </c>
      <c r="EA43" s="179" t="s">
        <v>6931</v>
      </c>
      <c r="EB43" s="179" t="s">
        <v>6925</v>
      </c>
      <c r="EC43" s="176" t="s">
        <v>6861</v>
      </c>
      <c r="ED43" s="186" t="s">
        <v>6933</v>
      </c>
      <c r="EE43" s="183">
        <v>2649000</v>
      </c>
      <c r="EF43" s="186" t="s">
        <v>6924</v>
      </c>
      <c r="EG43" s="186" t="s">
        <v>22</v>
      </c>
      <c r="EH43" s="186">
        <v>2</v>
      </c>
      <c r="EI43" s="186" t="s">
        <v>6931</v>
      </c>
      <c r="EJ43" s="186" t="s">
        <v>6925</v>
      </c>
      <c r="EK43" s="187" t="s">
        <v>6861</v>
      </c>
      <c r="EL43" s="185" t="s">
        <v>6934</v>
      </c>
      <c r="EM43" s="175">
        <v>1455000</v>
      </c>
      <c r="EN43" s="179" t="s">
        <v>6924</v>
      </c>
      <c r="EO43" s="179" t="s">
        <v>22</v>
      </c>
      <c r="EP43" s="179">
        <v>2</v>
      </c>
      <c r="EQ43" s="179" t="s">
        <v>6931</v>
      </c>
      <c r="ER43" s="179" t="s">
        <v>6925</v>
      </c>
      <c r="ES43" s="176" t="s">
        <v>6861</v>
      </c>
      <c r="ET43" s="186" t="s">
        <v>6923</v>
      </c>
      <c r="EU43" s="186">
        <v>1419</v>
      </c>
      <c r="EV43" s="186" t="s">
        <v>6920</v>
      </c>
      <c r="EW43" s="186" t="s">
        <v>60</v>
      </c>
      <c r="EX43" s="186">
        <v>3</v>
      </c>
      <c r="EY43" s="186" t="s">
        <v>6921</v>
      </c>
      <c r="EZ43" s="186" t="s">
        <v>767</v>
      </c>
      <c r="FA43" s="187" t="s">
        <v>6861</v>
      </c>
      <c r="FB43" s="185" t="s">
        <v>2457</v>
      </c>
      <c r="FC43" s="179">
        <v>5</v>
      </c>
      <c r="FD43" s="179" t="s">
        <v>2199</v>
      </c>
      <c r="FE43" s="179" t="s">
        <v>42</v>
      </c>
      <c r="FF43" s="179">
        <v>1</v>
      </c>
      <c r="FG43" s="179" t="s">
        <v>2456</v>
      </c>
      <c r="FH43" s="179" t="s">
        <v>2200</v>
      </c>
      <c r="FI43" s="176" t="s">
        <v>2438</v>
      </c>
      <c r="FJ43" s="185" t="s">
        <v>2677</v>
      </c>
      <c r="FK43" s="186">
        <v>1500000</v>
      </c>
      <c r="FL43" s="186" t="s">
        <v>2674</v>
      </c>
      <c r="FM43" s="186" t="s">
        <v>60</v>
      </c>
      <c r="FN43" s="186">
        <v>3</v>
      </c>
      <c r="FO43" s="186" t="s">
        <v>2676</v>
      </c>
      <c r="FP43" s="183" t="s">
        <v>2675</v>
      </c>
      <c r="FQ43" s="184" t="s">
        <v>2678</v>
      </c>
      <c r="FR43" s="185" t="s">
        <v>2680</v>
      </c>
      <c r="FS43" s="179">
        <v>300000</v>
      </c>
      <c r="FT43" s="179" t="s">
        <v>2674</v>
      </c>
      <c r="FU43" s="179" t="s">
        <v>60</v>
      </c>
      <c r="FV43" s="179">
        <v>3</v>
      </c>
      <c r="FW43" s="179" t="s">
        <v>2679</v>
      </c>
      <c r="FX43" s="179" t="s">
        <v>2675</v>
      </c>
      <c r="FY43" s="176" t="s">
        <v>2678</v>
      </c>
      <c r="FZ43" s="186" t="s">
        <v>3600</v>
      </c>
      <c r="GA43" s="186">
        <v>1</v>
      </c>
      <c r="GB43" s="186" t="s">
        <v>3225</v>
      </c>
      <c r="GC43" s="186" t="s">
        <v>22</v>
      </c>
      <c r="GD43" s="186">
        <v>2</v>
      </c>
      <c r="GE43" s="186" t="s">
        <v>3139</v>
      </c>
      <c r="GF43" s="186" t="s">
        <v>3138</v>
      </c>
      <c r="GG43" s="187" t="s">
        <v>3532</v>
      </c>
      <c r="GH43" s="185" t="s">
        <v>3606</v>
      </c>
      <c r="GI43" s="179">
        <v>2</v>
      </c>
      <c r="GJ43" s="179" t="s">
        <v>3225</v>
      </c>
      <c r="GK43" s="179" t="s">
        <v>22</v>
      </c>
      <c r="GL43" s="179">
        <v>2</v>
      </c>
      <c r="GM43" s="179" t="s">
        <v>3139</v>
      </c>
      <c r="GN43" s="179" t="s">
        <v>3138</v>
      </c>
      <c r="GO43" s="176" t="s">
        <v>3532</v>
      </c>
      <c r="GP43" s="186" t="s">
        <v>3601</v>
      </c>
      <c r="GQ43" s="186">
        <v>2</v>
      </c>
      <c r="GR43" s="186" t="s">
        <v>3225</v>
      </c>
      <c r="GS43" s="186" t="s">
        <v>22</v>
      </c>
      <c r="GT43" s="186">
        <v>2</v>
      </c>
      <c r="GU43" s="186" t="s">
        <v>3139</v>
      </c>
      <c r="GV43" s="186" t="s">
        <v>3138</v>
      </c>
      <c r="GW43" s="187" t="s">
        <v>3532</v>
      </c>
      <c r="GX43" s="185" t="s">
        <v>3607</v>
      </c>
      <c r="GY43" s="179">
        <v>0</v>
      </c>
      <c r="GZ43" s="179" t="s">
        <v>3225</v>
      </c>
      <c r="HA43" s="179" t="s">
        <v>22</v>
      </c>
      <c r="HB43" s="179">
        <v>2</v>
      </c>
      <c r="HC43" s="179" t="s">
        <v>3139</v>
      </c>
      <c r="HD43" s="179" t="s">
        <v>3138</v>
      </c>
      <c r="HE43" s="176" t="s">
        <v>3532</v>
      </c>
      <c r="HF43" s="186" t="s">
        <v>3599</v>
      </c>
      <c r="HG43" s="186">
        <v>2</v>
      </c>
      <c r="HH43" s="186" t="s">
        <v>3225</v>
      </c>
      <c r="HI43" s="186" t="s">
        <v>22</v>
      </c>
      <c r="HJ43" s="186">
        <v>2</v>
      </c>
      <c r="HK43" s="186" t="s">
        <v>3139</v>
      </c>
      <c r="HL43" s="186" t="s">
        <v>3138</v>
      </c>
      <c r="HM43" s="187" t="s">
        <v>3532</v>
      </c>
      <c r="HN43" s="185" t="s">
        <v>3605</v>
      </c>
      <c r="HO43" s="179">
        <v>3</v>
      </c>
      <c r="HP43" s="179" t="s">
        <v>3225</v>
      </c>
      <c r="HQ43" s="179" t="s">
        <v>22</v>
      </c>
      <c r="HR43" s="179">
        <v>2</v>
      </c>
      <c r="HS43" s="179" t="s">
        <v>3139</v>
      </c>
      <c r="HT43" s="179" t="s">
        <v>3138</v>
      </c>
      <c r="HU43" s="176" t="s">
        <v>3532</v>
      </c>
      <c r="HV43" s="186" t="s">
        <v>3602</v>
      </c>
      <c r="HW43" s="186">
        <v>0</v>
      </c>
      <c r="HX43" s="186" t="s">
        <v>3225</v>
      </c>
      <c r="HY43" s="186" t="s">
        <v>22</v>
      </c>
      <c r="HZ43" s="186">
        <v>2</v>
      </c>
      <c r="IA43" s="186" t="s">
        <v>3139</v>
      </c>
      <c r="IB43" s="186" t="s">
        <v>3138</v>
      </c>
      <c r="IC43" s="187" t="s">
        <v>3532</v>
      </c>
      <c r="ID43" s="185" t="s">
        <v>3604</v>
      </c>
      <c r="IE43" s="179">
        <v>3</v>
      </c>
      <c r="IF43" s="179" t="s">
        <v>3225</v>
      </c>
      <c r="IG43" s="179" t="s">
        <v>22</v>
      </c>
      <c r="IH43" s="179">
        <v>2</v>
      </c>
      <c r="II43" s="179" t="s">
        <v>3139</v>
      </c>
      <c r="IJ43" s="179" t="s">
        <v>3138</v>
      </c>
      <c r="IK43" s="176" t="s">
        <v>3532</v>
      </c>
      <c r="IL43" s="186" t="s">
        <v>3603</v>
      </c>
      <c r="IM43" s="186">
        <v>2</v>
      </c>
      <c r="IN43" s="186" t="s">
        <v>3225</v>
      </c>
      <c r="IO43" s="186" t="s">
        <v>22</v>
      </c>
      <c r="IP43" s="186">
        <v>2</v>
      </c>
      <c r="IQ43" s="186" t="s">
        <v>3139</v>
      </c>
      <c r="IR43" s="186" t="s">
        <v>3138</v>
      </c>
      <c r="IS43" s="187" t="s">
        <v>3532</v>
      </c>
    </row>
    <row r="44" spans="1:253" s="280" customFormat="1" ht="12.75" customHeight="1" x14ac:dyDescent="0.25">
      <c r="A44" s="280" t="s">
        <v>637</v>
      </c>
      <c r="B44" s="280" t="s">
        <v>8010</v>
      </c>
      <c r="C44" s="280" t="s">
        <v>638</v>
      </c>
      <c r="D44" s="280" t="s">
        <v>639</v>
      </c>
      <c r="E44" s="280" t="s">
        <v>7494</v>
      </c>
      <c r="F44" s="280" t="s">
        <v>4623</v>
      </c>
      <c r="G44" s="174">
        <v>39310000</v>
      </c>
      <c r="H44" s="175" t="s">
        <v>2215</v>
      </c>
      <c r="I44" s="175" t="s">
        <v>22</v>
      </c>
      <c r="J44" s="175">
        <v>2</v>
      </c>
      <c r="K44" s="175" t="s">
        <v>4605</v>
      </c>
      <c r="L44" s="175" t="s">
        <v>4604</v>
      </c>
      <c r="M44" s="176" t="s">
        <v>4470</v>
      </c>
      <c r="N44" s="185" t="s">
        <v>4624</v>
      </c>
      <c r="O44" s="177">
        <v>435052</v>
      </c>
      <c r="P44" s="177" t="s">
        <v>2215</v>
      </c>
      <c r="Q44" s="177" t="s">
        <v>22</v>
      </c>
      <c r="R44" s="177">
        <v>2</v>
      </c>
      <c r="S44" s="177" t="s">
        <v>4608</v>
      </c>
      <c r="T44" s="177" t="s">
        <v>4607</v>
      </c>
      <c r="U44" s="178" t="s">
        <v>4470</v>
      </c>
      <c r="V44" s="185" t="s">
        <v>5382</v>
      </c>
      <c r="W44" s="175">
        <v>6130000</v>
      </c>
      <c r="X44" s="175" t="s">
        <v>5380</v>
      </c>
      <c r="Y44" s="175" t="s">
        <v>60</v>
      </c>
      <c r="Z44" s="175">
        <v>3</v>
      </c>
      <c r="AA44" s="175" t="s">
        <v>5381</v>
      </c>
      <c r="AB44" s="175" t="s">
        <v>4613</v>
      </c>
      <c r="AC44" s="176" t="s">
        <v>5379</v>
      </c>
      <c r="AD44" s="185" t="s">
        <v>5844</v>
      </c>
      <c r="AE44" s="183">
        <v>5825000</v>
      </c>
      <c r="AF44" s="183" t="s">
        <v>5841</v>
      </c>
      <c r="AG44" s="183" t="s">
        <v>22</v>
      </c>
      <c r="AH44" s="183">
        <v>2</v>
      </c>
      <c r="AI44" s="183" t="s">
        <v>5843</v>
      </c>
      <c r="AJ44" s="183" t="s">
        <v>5842</v>
      </c>
      <c r="AK44" s="184" t="s">
        <v>5845</v>
      </c>
      <c r="AL44" s="185" t="s">
        <v>6938</v>
      </c>
      <c r="AM44" s="175">
        <v>8166000</v>
      </c>
      <c r="AN44" s="175" t="s">
        <v>6935</v>
      </c>
      <c r="AO44" s="175" t="s">
        <v>60</v>
      </c>
      <c r="AP44" s="175">
        <v>3</v>
      </c>
      <c r="AQ44" s="175" t="s">
        <v>6937</v>
      </c>
      <c r="AR44" s="175" t="s">
        <v>6936</v>
      </c>
      <c r="AS44" s="176" t="s">
        <v>6861</v>
      </c>
      <c r="AT44" s="186" t="s">
        <v>989</v>
      </c>
      <c r="AU44" s="183" t="s">
        <v>14</v>
      </c>
      <c r="AV44" s="183" t="s">
        <v>14</v>
      </c>
      <c r="AW44" s="183" t="s">
        <v>22</v>
      </c>
      <c r="AX44" s="183">
        <v>2</v>
      </c>
      <c r="AY44" s="183" t="s">
        <v>988</v>
      </c>
      <c r="AZ44" s="183" t="s">
        <v>14</v>
      </c>
      <c r="BA44" s="184" t="s">
        <v>990</v>
      </c>
      <c r="BB44" s="185" t="s">
        <v>642</v>
      </c>
      <c r="BC44" s="175" t="s">
        <v>14</v>
      </c>
      <c r="BD44" s="175">
        <v>0</v>
      </c>
      <c r="BE44" s="175" t="s">
        <v>22</v>
      </c>
      <c r="BF44" s="175">
        <v>2</v>
      </c>
      <c r="BG44" s="175">
        <v>0</v>
      </c>
      <c r="BH44" s="175">
        <v>0</v>
      </c>
      <c r="BI44" s="176" t="s">
        <v>588</v>
      </c>
      <c r="BJ44" s="186" t="s">
        <v>6939</v>
      </c>
      <c r="BK44" s="186">
        <v>1419</v>
      </c>
      <c r="BL44" s="186" t="s">
        <v>6920</v>
      </c>
      <c r="BM44" s="186" t="s">
        <v>60</v>
      </c>
      <c r="BN44" s="186">
        <v>3</v>
      </c>
      <c r="BO44" s="186" t="s">
        <v>6921</v>
      </c>
      <c r="BP44" s="183" t="s">
        <v>6920</v>
      </c>
      <c r="BQ44" s="187" t="s">
        <v>6861</v>
      </c>
      <c r="BR44" s="185" t="s">
        <v>640</v>
      </c>
      <c r="BS44" s="179" t="s">
        <v>14</v>
      </c>
      <c r="BT44" s="179">
        <v>0</v>
      </c>
      <c r="BU44" s="179" t="s">
        <v>22</v>
      </c>
      <c r="BV44" s="179">
        <v>2</v>
      </c>
      <c r="BW44" s="179">
        <v>0</v>
      </c>
      <c r="BX44" s="179">
        <v>0</v>
      </c>
      <c r="BY44" s="176" t="s">
        <v>588</v>
      </c>
      <c r="BZ44" s="186" t="s">
        <v>641</v>
      </c>
      <c r="CA44" s="186" t="s">
        <v>14</v>
      </c>
      <c r="CB44" s="186" t="s">
        <v>14</v>
      </c>
      <c r="CC44" s="186" t="s">
        <v>14</v>
      </c>
      <c r="CD44" s="186" t="s">
        <v>14</v>
      </c>
      <c r="CE44" s="186" t="s">
        <v>14</v>
      </c>
      <c r="CF44" s="186" t="s">
        <v>14</v>
      </c>
      <c r="CG44" s="187" t="s">
        <v>588</v>
      </c>
      <c r="CH44" s="185" t="s">
        <v>8370</v>
      </c>
      <c r="CI44" s="186" t="e">
        <v>#N/A</v>
      </c>
      <c r="CJ44" s="186" t="e">
        <v>#N/A</v>
      </c>
      <c r="CK44" s="186" t="e">
        <v>#N/A</v>
      </c>
      <c r="CL44" s="186" t="e">
        <v>#N/A</v>
      </c>
      <c r="CM44" s="186" t="e">
        <v>#N/A</v>
      </c>
      <c r="CN44" s="186" t="e">
        <v>#N/A</v>
      </c>
      <c r="CO44" s="188" t="e">
        <v>#N/A</v>
      </c>
      <c r="CP44" s="186" t="s">
        <v>2467</v>
      </c>
      <c r="CQ44" s="179">
        <v>133900</v>
      </c>
      <c r="CR44" s="179" t="s">
        <v>2465</v>
      </c>
      <c r="CS44" s="179" t="s">
        <v>60</v>
      </c>
      <c r="CT44" s="179">
        <v>3</v>
      </c>
      <c r="CU44" s="179" t="s">
        <v>2460</v>
      </c>
      <c r="CV44" s="179" t="s">
        <v>2466</v>
      </c>
      <c r="CW44" s="176" t="s">
        <v>2438</v>
      </c>
      <c r="CX44" s="186" t="s">
        <v>5846</v>
      </c>
      <c r="CY44" s="183">
        <v>4100000</v>
      </c>
      <c r="CZ44" s="183" t="s">
        <v>5841</v>
      </c>
      <c r="DA44" s="183" t="s">
        <v>42</v>
      </c>
      <c r="DB44" s="183">
        <v>1</v>
      </c>
      <c r="DC44" s="183" t="s">
        <v>5851</v>
      </c>
      <c r="DD44" s="183" t="s">
        <v>5842</v>
      </c>
      <c r="DE44" s="189" t="s">
        <v>5845</v>
      </c>
      <c r="DF44" s="185" t="s">
        <v>5848</v>
      </c>
      <c r="DG44" s="175">
        <v>305000</v>
      </c>
      <c r="DH44" s="179" t="s">
        <v>5841</v>
      </c>
      <c r="DI44" s="179" t="s">
        <v>42</v>
      </c>
      <c r="DJ44" s="179">
        <v>1</v>
      </c>
      <c r="DK44" s="179" t="s">
        <v>5847</v>
      </c>
      <c r="DL44" s="179" t="s">
        <v>5842</v>
      </c>
      <c r="DM44" s="176" t="s">
        <v>5845</v>
      </c>
      <c r="DN44" s="186" t="s">
        <v>5850</v>
      </c>
      <c r="DO44" s="183">
        <v>1725000</v>
      </c>
      <c r="DP44" s="186" t="s">
        <v>5841</v>
      </c>
      <c r="DQ44" s="186" t="s">
        <v>42</v>
      </c>
      <c r="DR44" s="186">
        <v>1</v>
      </c>
      <c r="DS44" s="186" t="s">
        <v>5849</v>
      </c>
      <c r="DT44" s="186" t="s">
        <v>5842</v>
      </c>
      <c r="DU44" s="187" t="s">
        <v>5845</v>
      </c>
      <c r="DV44" s="185" t="s">
        <v>5852</v>
      </c>
      <c r="DW44" s="175">
        <v>164000</v>
      </c>
      <c r="DX44" s="179" t="s">
        <v>5841</v>
      </c>
      <c r="DY44" s="179" t="s">
        <v>42</v>
      </c>
      <c r="DZ44" s="179">
        <v>1</v>
      </c>
      <c r="EA44" s="179" t="s">
        <v>5851</v>
      </c>
      <c r="EB44" s="179" t="s">
        <v>5842</v>
      </c>
      <c r="EC44" s="176" t="s">
        <v>5845</v>
      </c>
      <c r="ED44" s="186" t="s">
        <v>5853</v>
      </c>
      <c r="EE44" s="183">
        <v>2501000</v>
      </c>
      <c r="EF44" s="186" t="s">
        <v>5841</v>
      </c>
      <c r="EG44" s="186" t="s">
        <v>42</v>
      </c>
      <c r="EH44" s="186">
        <v>1</v>
      </c>
      <c r="EI44" s="186" t="s">
        <v>5851</v>
      </c>
      <c r="EJ44" s="186" t="s">
        <v>5842</v>
      </c>
      <c r="EK44" s="187" t="s">
        <v>5845</v>
      </c>
      <c r="EL44" s="185" t="s">
        <v>5854</v>
      </c>
      <c r="EM44" s="175">
        <v>1435000</v>
      </c>
      <c r="EN44" s="179" t="s">
        <v>5841</v>
      </c>
      <c r="EO44" s="179" t="s">
        <v>42</v>
      </c>
      <c r="EP44" s="179">
        <v>1</v>
      </c>
      <c r="EQ44" s="179" t="s">
        <v>5851</v>
      </c>
      <c r="ER44" s="179" t="s">
        <v>5842</v>
      </c>
      <c r="ES44" s="176" t="s">
        <v>5845</v>
      </c>
      <c r="ET44" s="186" t="s">
        <v>3292</v>
      </c>
      <c r="EU44" s="186">
        <v>1418</v>
      </c>
      <c r="EV44" s="186" t="s">
        <v>3290</v>
      </c>
      <c r="EW44" s="186" t="s">
        <v>60</v>
      </c>
      <c r="EX44" s="186">
        <v>3</v>
      </c>
      <c r="EY44" s="186" t="s">
        <v>3291</v>
      </c>
      <c r="EZ44" s="186" t="s">
        <v>767</v>
      </c>
      <c r="FA44" s="187" t="s">
        <v>3227</v>
      </c>
      <c r="FB44" s="185" t="s">
        <v>2202</v>
      </c>
      <c r="FC44" s="179">
        <v>5</v>
      </c>
      <c r="FD44" s="179" t="s">
        <v>2199</v>
      </c>
      <c r="FE44" s="179" t="s">
        <v>42</v>
      </c>
      <c r="FF44" s="179">
        <v>1</v>
      </c>
      <c r="FG44" s="179" t="s">
        <v>2201</v>
      </c>
      <c r="FH44" s="179" t="s">
        <v>2200</v>
      </c>
      <c r="FI44" s="176" t="s">
        <v>2173</v>
      </c>
      <c r="FJ44" s="185" t="s">
        <v>2682</v>
      </c>
      <c r="FK44" s="186">
        <v>1500000</v>
      </c>
      <c r="FL44" s="186" t="s">
        <v>2674</v>
      </c>
      <c r="FM44" s="186" t="s">
        <v>60</v>
      </c>
      <c r="FN44" s="186">
        <v>3</v>
      </c>
      <c r="FO44" s="186" t="s">
        <v>2681</v>
      </c>
      <c r="FP44" s="183" t="s">
        <v>2675</v>
      </c>
      <c r="FQ44" s="184" t="s">
        <v>2678</v>
      </c>
      <c r="FR44" s="185" t="s">
        <v>2684</v>
      </c>
      <c r="FS44" s="179">
        <v>300000</v>
      </c>
      <c r="FT44" s="179" t="s">
        <v>2674</v>
      </c>
      <c r="FU44" s="179" t="s">
        <v>60</v>
      </c>
      <c r="FV44" s="179">
        <v>3</v>
      </c>
      <c r="FW44" s="179" t="s">
        <v>2683</v>
      </c>
      <c r="FX44" s="179" t="s">
        <v>2675</v>
      </c>
      <c r="FY44" s="176" t="s">
        <v>2678</v>
      </c>
      <c r="FZ44" s="186" t="s">
        <v>3609</v>
      </c>
      <c r="GA44" s="186">
        <v>1</v>
      </c>
      <c r="GB44" s="186" t="s">
        <v>3225</v>
      </c>
      <c r="GC44" s="186" t="s">
        <v>22</v>
      </c>
      <c r="GD44" s="186">
        <v>2</v>
      </c>
      <c r="GE44" s="186" t="s">
        <v>3139</v>
      </c>
      <c r="GF44" s="186" t="s">
        <v>3138</v>
      </c>
      <c r="GG44" s="187" t="s">
        <v>3532</v>
      </c>
      <c r="GH44" s="185" t="s">
        <v>3615</v>
      </c>
      <c r="GI44" s="179">
        <v>2</v>
      </c>
      <c r="GJ44" s="179" t="s">
        <v>3225</v>
      </c>
      <c r="GK44" s="179" t="s">
        <v>22</v>
      </c>
      <c r="GL44" s="179">
        <v>2</v>
      </c>
      <c r="GM44" s="179" t="s">
        <v>3139</v>
      </c>
      <c r="GN44" s="179" t="s">
        <v>3138</v>
      </c>
      <c r="GO44" s="176" t="s">
        <v>3532</v>
      </c>
      <c r="GP44" s="186" t="s">
        <v>3610</v>
      </c>
      <c r="GQ44" s="186">
        <v>2</v>
      </c>
      <c r="GR44" s="186" t="s">
        <v>3225</v>
      </c>
      <c r="GS44" s="186" t="s">
        <v>22</v>
      </c>
      <c r="GT44" s="186">
        <v>2</v>
      </c>
      <c r="GU44" s="186" t="s">
        <v>3139</v>
      </c>
      <c r="GV44" s="186" t="s">
        <v>3138</v>
      </c>
      <c r="GW44" s="187" t="s">
        <v>3532</v>
      </c>
      <c r="GX44" s="185" t="s">
        <v>3616</v>
      </c>
      <c r="GY44" s="179">
        <v>0</v>
      </c>
      <c r="GZ44" s="179" t="s">
        <v>3225</v>
      </c>
      <c r="HA44" s="179" t="s">
        <v>22</v>
      </c>
      <c r="HB44" s="179">
        <v>2</v>
      </c>
      <c r="HC44" s="179" t="s">
        <v>3139</v>
      </c>
      <c r="HD44" s="179" t="s">
        <v>3138</v>
      </c>
      <c r="HE44" s="176" t="s">
        <v>3532</v>
      </c>
      <c r="HF44" s="186" t="s">
        <v>3608</v>
      </c>
      <c r="HG44" s="186">
        <v>2</v>
      </c>
      <c r="HH44" s="186" t="s">
        <v>3225</v>
      </c>
      <c r="HI44" s="186" t="s">
        <v>22</v>
      </c>
      <c r="HJ44" s="186">
        <v>2</v>
      </c>
      <c r="HK44" s="186" t="s">
        <v>3139</v>
      </c>
      <c r="HL44" s="186" t="s">
        <v>3138</v>
      </c>
      <c r="HM44" s="187" t="s">
        <v>3532</v>
      </c>
      <c r="HN44" s="185" t="s">
        <v>3614</v>
      </c>
      <c r="HO44" s="179">
        <v>3</v>
      </c>
      <c r="HP44" s="179" t="s">
        <v>3225</v>
      </c>
      <c r="HQ44" s="179" t="s">
        <v>22</v>
      </c>
      <c r="HR44" s="179">
        <v>2</v>
      </c>
      <c r="HS44" s="179" t="s">
        <v>3139</v>
      </c>
      <c r="HT44" s="179" t="s">
        <v>3138</v>
      </c>
      <c r="HU44" s="176" t="s">
        <v>3532</v>
      </c>
      <c r="HV44" s="186" t="s">
        <v>3611</v>
      </c>
      <c r="HW44" s="186">
        <v>0</v>
      </c>
      <c r="HX44" s="186" t="s">
        <v>3225</v>
      </c>
      <c r="HY44" s="186" t="s">
        <v>22</v>
      </c>
      <c r="HZ44" s="186">
        <v>2</v>
      </c>
      <c r="IA44" s="186" t="s">
        <v>3139</v>
      </c>
      <c r="IB44" s="186" t="s">
        <v>3138</v>
      </c>
      <c r="IC44" s="187" t="s">
        <v>3532</v>
      </c>
      <c r="ID44" s="185" t="s">
        <v>3613</v>
      </c>
      <c r="IE44" s="179">
        <v>3</v>
      </c>
      <c r="IF44" s="179" t="s">
        <v>3225</v>
      </c>
      <c r="IG44" s="179" t="s">
        <v>22</v>
      </c>
      <c r="IH44" s="179">
        <v>2</v>
      </c>
      <c r="II44" s="179" t="s">
        <v>3139</v>
      </c>
      <c r="IJ44" s="179" t="s">
        <v>3138</v>
      </c>
      <c r="IK44" s="176" t="s">
        <v>3532</v>
      </c>
      <c r="IL44" s="186" t="s">
        <v>3612</v>
      </c>
      <c r="IM44" s="186">
        <v>2</v>
      </c>
      <c r="IN44" s="186" t="s">
        <v>3225</v>
      </c>
      <c r="IO44" s="186" t="s">
        <v>22</v>
      </c>
      <c r="IP44" s="186">
        <v>2</v>
      </c>
      <c r="IQ44" s="186" t="s">
        <v>3139</v>
      </c>
      <c r="IR44" s="186" t="s">
        <v>3138</v>
      </c>
      <c r="IS44" s="187" t="s">
        <v>3532</v>
      </c>
    </row>
    <row r="45" spans="1:253" s="280" customFormat="1" ht="12.75" customHeight="1" x14ac:dyDescent="0.25">
      <c r="A45" s="280" t="s">
        <v>643</v>
      </c>
      <c r="B45" s="280" t="s">
        <v>8018</v>
      </c>
      <c r="C45" s="280" t="s">
        <v>644</v>
      </c>
      <c r="D45" s="280" t="s">
        <v>639</v>
      </c>
      <c r="E45" s="280" t="s">
        <v>7494</v>
      </c>
      <c r="F45" s="280" t="s">
        <v>4625</v>
      </c>
      <c r="G45" s="174">
        <v>39310000</v>
      </c>
      <c r="H45" s="175" t="s">
        <v>2215</v>
      </c>
      <c r="I45" s="175" t="s">
        <v>22</v>
      </c>
      <c r="J45" s="175">
        <v>2</v>
      </c>
      <c r="K45" s="175" t="s">
        <v>4605</v>
      </c>
      <c r="L45" s="175" t="s">
        <v>4604</v>
      </c>
      <c r="M45" s="176" t="s">
        <v>4470</v>
      </c>
      <c r="N45" s="185" t="s">
        <v>4629</v>
      </c>
      <c r="O45" s="177">
        <v>40643</v>
      </c>
      <c r="P45" s="177" t="s">
        <v>4626</v>
      </c>
      <c r="Q45" s="177" t="s">
        <v>22</v>
      </c>
      <c r="R45" s="177">
        <v>2</v>
      </c>
      <c r="S45" s="177" t="s">
        <v>4628</v>
      </c>
      <c r="T45" s="177" t="s">
        <v>4627</v>
      </c>
      <c r="U45" s="178" t="s">
        <v>4470</v>
      </c>
      <c r="V45" s="185" t="s">
        <v>6943</v>
      </c>
      <c r="W45" s="175">
        <v>5140000</v>
      </c>
      <c r="X45" s="175" t="s">
        <v>6940</v>
      </c>
      <c r="Y45" s="175" t="s">
        <v>60</v>
      </c>
      <c r="Z45" s="175">
        <v>3</v>
      </c>
      <c r="AA45" s="175" t="s">
        <v>6942</v>
      </c>
      <c r="AB45" s="175" t="s">
        <v>6941</v>
      </c>
      <c r="AC45" s="176" t="s">
        <v>6861</v>
      </c>
      <c r="AD45" s="185" t="s">
        <v>6947</v>
      </c>
      <c r="AE45" s="183">
        <v>479000</v>
      </c>
      <c r="AF45" s="183" t="s">
        <v>6944</v>
      </c>
      <c r="AG45" s="183" t="s">
        <v>22</v>
      </c>
      <c r="AH45" s="183">
        <v>2</v>
      </c>
      <c r="AI45" s="183" t="s">
        <v>6946</v>
      </c>
      <c r="AJ45" s="183" t="s">
        <v>6945</v>
      </c>
      <c r="AK45" s="184" t="s">
        <v>6861</v>
      </c>
      <c r="AL45" s="185" t="s">
        <v>6951</v>
      </c>
      <c r="AM45" s="175">
        <v>247000</v>
      </c>
      <c r="AN45" s="175" t="s">
        <v>6948</v>
      </c>
      <c r="AO45" s="175" t="s">
        <v>22</v>
      </c>
      <c r="AP45" s="175">
        <v>2</v>
      </c>
      <c r="AQ45" s="175" t="s">
        <v>6950</v>
      </c>
      <c r="AR45" s="175" t="s">
        <v>6949</v>
      </c>
      <c r="AS45" s="176" t="s">
        <v>6861</v>
      </c>
      <c r="AT45" s="186" t="s">
        <v>654</v>
      </c>
      <c r="AU45" s="183" t="s">
        <v>14</v>
      </c>
      <c r="AV45" s="183">
        <v>0</v>
      </c>
      <c r="AW45" s="183" t="s">
        <v>22</v>
      </c>
      <c r="AX45" s="183">
        <v>2</v>
      </c>
      <c r="AY45" s="183">
        <v>0</v>
      </c>
      <c r="AZ45" s="183">
        <v>0</v>
      </c>
      <c r="BA45" s="184" t="s">
        <v>588</v>
      </c>
      <c r="BB45" s="185" t="s">
        <v>653</v>
      </c>
      <c r="BC45" s="175" t="s">
        <v>14</v>
      </c>
      <c r="BD45" s="175">
        <v>0</v>
      </c>
      <c r="BE45" s="175" t="s">
        <v>22</v>
      </c>
      <c r="BF45" s="175">
        <v>2</v>
      </c>
      <c r="BG45" s="175">
        <v>0</v>
      </c>
      <c r="BH45" s="175">
        <v>0</v>
      </c>
      <c r="BI45" s="176" t="s">
        <v>588</v>
      </c>
      <c r="BJ45" s="186" t="s">
        <v>3295</v>
      </c>
      <c r="BK45" s="186">
        <v>0</v>
      </c>
      <c r="BL45" s="186" t="s">
        <v>3290</v>
      </c>
      <c r="BM45" s="186" t="s">
        <v>60</v>
      </c>
      <c r="BN45" s="186">
        <v>3</v>
      </c>
      <c r="BO45" s="186" t="s">
        <v>3294</v>
      </c>
      <c r="BP45" s="183" t="s">
        <v>767</v>
      </c>
      <c r="BQ45" s="187" t="s">
        <v>3227</v>
      </c>
      <c r="BR45" s="185" t="s">
        <v>646</v>
      </c>
      <c r="BS45" s="179" t="s">
        <v>14</v>
      </c>
      <c r="BT45" s="179">
        <v>0</v>
      </c>
      <c r="BU45" s="179" t="s">
        <v>22</v>
      </c>
      <c r="BV45" s="179">
        <v>2</v>
      </c>
      <c r="BW45" s="179" t="s">
        <v>645</v>
      </c>
      <c r="BX45" s="179">
        <v>0</v>
      </c>
      <c r="BY45" s="176" t="s">
        <v>588</v>
      </c>
      <c r="BZ45" s="186" t="s">
        <v>647</v>
      </c>
      <c r="CA45" s="186">
        <v>0</v>
      </c>
      <c r="CB45" s="186" t="s">
        <v>14</v>
      </c>
      <c r="CC45" s="186" t="s">
        <v>22</v>
      </c>
      <c r="CD45" s="186">
        <v>2</v>
      </c>
      <c r="CE45" s="186" t="s">
        <v>14</v>
      </c>
      <c r="CF45" s="186" t="s">
        <v>14</v>
      </c>
      <c r="CG45" s="187" t="s">
        <v>588</v>
      </c>
      <c r="CH45" s="185" t="s">
        <v>8371</v>
      </c>
      <c r="CI45" s="186" t="e">
        <v>#N/A</v>
      </c>
      <c r="CJ45" s="186" t="e">
        <v>#N/A</v>
      </c>
      <c r="CK45" s="186" t="e">
        <v>#N/A</v>
      </c>
      <c r="CL45" s="186" t="e">
        <v>#N/A</v>
      </c>
      <c r="CM45" s="186" t="e">
        <v>#N/A</v>
      </c>
      <c r="CN45" s="186" t="e">
        <v>#N/A</v>
      </c>
      <c r="CO45" s="188" t="e">
        <v>#N/A</v>
      </c>
      <c r="CP45" s="186" t="s">
        <v>652</v>
      </c>
      <c r="CQ45" s="179" t="s">
        <v>14</v>
      </c>
      <c r="CR45" s="179">
        <v>0</v>
      </c>
      <c r="CS45" s="179" t="s">
        <v>22</v>
      </c>
      <c r="CT45" s="179">
        <v>2</v>
      </c>
      <c r="CU45" s="179" t="s">
        <v>645</v>
      </c>
      <c r="CV45" s="179">
        <v>0</v>
      </c>
      <c r="CW45" s="176" t="s">
        <v>588</v>
      </c>
      <c r="CX45" s="186" t="s">
        <v>6952</v>
      </c>
      <c r="CY45" s="183">
        <v>479000</v>
      </c>
      <c r="CZ45" s="183" t="s">
        <v>6961</v>
      </c>
      <c r="DA45" s="183" t="s">
        <v>22</v>
      </c>
      <c r="DB45" s="183">
        <v>2</v>
      </c>
      <c r="DC45" s="183" t="s">
        <v>6963</v>
      </c>
      <c r="DD45" s="183" t="s">
        <v>6962</v>
      </c>
      <c r="DE45" s="189" t="s">
        <v>6861</v>
      </c>
      <c r="DF45" s="185" t="s">
        <v>6956</v>
      </c>
      <c r="DG45" s="175">
        <v>4661000</v>
      </c>
      <c r="DH45" s="179" t="s">
        <v>6953</v>
      </c>
      <c r="DI45" s="179" t="s">
        <v>22</v>
      </c>
      <c r="DJ45" s="179">
        <v>2</v>
      </c>
      <c r="DK45" s="179" t="s">
        <v>6955</v>
      </c>
      <c r="DL45" s="179" t="s">
        <v>6954</v>
      </c>
      <c r="DM45" s="176" t="s">
        <v>6861</v>
      </c>
      <c r="DN45" s="186" t="s">
        <v>6960</v>
      </c>
      <c r="DO45" s="183">
        <v>0</v>
      </c>
      <c r="DP45" s="186" t="s">
        <v>6957</v>
      </c>
      <c r="DQ45" s="186" t="s">
        <v>22</v>
      </c>
      <c r="DR45" s="186">
        <v>2</v>
      </c>
      <c r="DS45" s="186" t="s">
        <v>6959</v>
      </c>
      <c r="DT45" s="186" t="s">
        <v>6958</v>
      </c>
      <c r="DU45" s="187" t="s">
        <v>6861</v>
      </c>
      <c r="DV45" s="185" t="s">
        <v>6964</v>
      </c>
      <c r="DW45" s="175">
        <v>311000</v>
      </c>
      <c r="DX45" s="179" t="s">
        <v>6961</v>
      </c>
      <c r="DY45" s="179" t="s">
        <v>22</v>
      </c>
      <c r="DZ45" s="179">
        <v>2</v>
      </c>
      <c r="EA45" s="179" t="s">
        <v>6963</v>
      </c>
      <c r="EB45" s="179" t="s">
        <v>6962</v>
      </c>
      <c r="EC45" s="176" t="s">
        <v>6861</v>
      </c>
      <c r="ED45" s="186" t="s">
        <v>6965</v>
      </c>
      <c r="EE45" s="183">
        <v>148000</v>
      </c>
      <c r="EF45" s="186" t="s">
        <v>6961</v>
      </c>
      <c r="EG45" s="186" t="s">
        <v>22</v>
      </c>
      <c r="EH45" s="186">
        <v>2</v>
      </c>
      <c r="EI45" s="186" t="s">
        <v>6963</v>
      </c>
      <c r="EJ45" s="186" t="s">
        <v>6962</v>
      </c>
      <c r="EK45" s="187" t="s">
        <v>6861</v>
      </c>
      <c r="EL45" s="185" t="s">
        <v>6966</v>
      </c>
      <c r="EM45" s="175">
        <v>20000</v>
      </c>
      <c r="EN45" s="179" t="s">
        <v>6961</v>
      </c>
      <c r="EO45" s="179" t="s">
        <v>22</v>
      </c>
      <c r="EP45" s="179">
        <v>2</v>
      </c>
      <c r="EQ45" s="179" t="s">
        <v>6963</v>
      </c>
      <c r="ER45" s="179" t="s">
        <v>6962</v>
      </c>
      <c r="ES45" s="176" t="s">
        <v>6861</v>
      </c>
      <c r="ET45" s="186" t="s">
        <v>3293</v>
      </c>
      <c r="EU45" s="186">
        <v>1418</v>
      </c>
      <c r="EV45" s="186" t="s">
        <v>3290</v>
      </c>
      <c r="EW45" s="186" t="s">
        <v>60</v>
      </c>
      <c r="EX45" s="186">
        <v>3</v>
      </c>
      <c r="EY45" s="186" t="s">
        <v>3291</v>
      </c>
      <c r="EZ45" s="186" t="s">
        <v>767</v>
      </c>
      <c r="FA45" s="187" t="s">
        <v>3227</v>
      </c>
      <c r="FB45" s="185" t="s">
        <v>651</v>
      </c>
      <c r="FC45" s="179">
        <v>5</v>
      </c>
      <c r="FD45" s="179" t="s">
        <v>648</v>
      </c>
      <c r="FE45" s="179" t="s">
        <v>22</v>
      </c>
      <c r="FF45" s="179">
        <v>2</v>
      </c>
      <c r="FG45" s="179" t="s">
        <v>650</v>
      </c>
      <c r="FH45" s="179" t="s">
        <v>649</v>
      </c>
      <c r="FI45" s="176" t="s">
        <v>588</v>
      </c>
      <c r="FJ45" s="185" t="s">
        <v>2688</v>
      </c>
      <c r="FK45" s="186" t="s">
        <v>14</v>
      </c>
      <c r="FL45" s="186" t="s">
        <v>2685</v>
      </c>
      <c r="FM45" s="186" t="s">
        <v>14</v>
      </c>
      <c r="FN45" s="186" t="s">
        <v>14</v>
      </c>
      <c r="FO45" s="186" t="s">
        <v>2687</v>
      </c>
      <c r="FP45" s="183" t="s">
        <v>2686</v>
      </c>
      <c r="FQ45" s="184" t="s">
        <v>2678</v>
      </c>
      <c r="FR45" s="185" t="s">
        <v>2690</v>
      </c>
      <c r="FS45" s="179">
        <v>0</v>
      </c>
      <c r="FT45" s="179" t="s">
        <v>2685</v>
      </c>
      <c r="FU45" s="179" t="s">
        <v>22</v>
      </c>
      <c r="FV45" s="179">
        <v>2</v>
      </c>
      <c r="FW45" s="179" t="s">
        <v>2689</v>
      </c>
      <c r="FX45" s="179" t="s">
        <v>2686</v>
      </c>
      <c r="FY45" s="176" t="s">
        <v>2678</v>
      </c>
      <c r="FZ45" s="186" t="s">
        <v>3618</v>
      </c>
      <c r="GA45" s="186">
        <v>1</v>
      </c>
      <c r="GB45" s="186" t="s">
        <v>3225</v>
      </c>
      <c r="GC45" s="186" t="s">
        <v>22</v>
      </c>
      <c r="GD45" s="186">
        <v>2</v>
      </c>
      <c r="GE45" s="186" t="s">
        <v>3139</v>
      </c>
      <c r="GF45" s="186" t="s">
        <v>3138</v>
      </c>
      <c r="GG45" s="187" t="s">
        <v>3532</v>
      </c>
      <c r="GH45" s="185" t="s">
        <v>3624</v>
      </c>
      <c r="GI45" s="179">
        <v>1</v>
      </c>
      <c r="GJ45" s="179" t="s">
        <v>3225</v>
      </c>
      <c r="GK45" s="179" t="s">
        <v>22</v>
      </c>
      <c r="GL45" s="179">
        <v>2</v>
      </c>
      <c r="GM45" s="179" t="s">
        <v>3139</v>
      </c>
      <c r="GN45" s="179" t="s">
        <v>3138</v>
      </c>
      <c r="GO45" s="176" t="s">
        <v>3532</v>
      </c>
      <c r="GP45" s="186" t="s">
        <v>3619</v>
      </c>
      <c r="GQ45" s="186">
        <v>0</v>
      </c>
      <c r="GR45" s="186" t="s">
        <v>3225</v>
      </c>
      <c r="GS45" s="186" t="s">
        <v>22</v>
      </c>
      <c r="GT45" s="186">
        <v>2</v>
      </c>
      <c r="GU45" s="186" t="s">
        <v>3139</v>
      </c>
      <c r="GV45" s="186" t="s">
        <v>3138</v>
      </c>
      <c r="GW45" s="187" t="s">
        <v>3532</v>
      </c>
      <c r="GX45" s="185" t="s">
        <v>3625</v>
      </c>
      <c r="GY45" s="179">
        <v>0</v>
      </c>
      <c r="GZ45" s="179" t="s">
        <v>3225</v>
      </c>
      <c r="HA45" s="179" t="s">
        <v>22</v>
      </c>
      <c r="HB45" s="179">
        <v>2</v>
      </c>
      <c r="HC45" s="179" t="s">
        <v>3139</v>
      </c>
      <c r="HD45" s="179" t="s">
        <v>3138</v>
      </c>
      <c r="HE45" s="176" t="s">
        <v>3532</v>
      </c>
      <c r="HF45" s="186" t="s">
        <v>3617</v>
      </c>
      <c r="HG45" s="186">
        <v>0</v>
      </c>
      <c r="HH45" s="186" t="s">
        <v>3225</v>
      </c>
      <c r="HI45" s="186" t="s">
        <v>22</v>
      </c>
      <c r="HJ45" s="186">
        <v>2</v>
      </c>
      <c r="HK45" s="186" t="s">
        <v>3139</v>
      </c>
      <c r="HL45" s="186" t="s">
        <v>3138</v>
      </c>
      <c r="HM45" s="187" t="s">
        <v>3532</v>
      </c>
      <c r="HN45" s="185" t="s">
        <v>3623</v>
      </c>
      <c r="HO45" s="179">
        <v>2</v>
      </c>
      <c r="HP45" s="179" t="s">
        <v>3225</v>
      </c>
      <c r="HQ45" s="179" t="s">
        <v>22</v>
      </c>
      <c r="HR45" s="179">
        <v>2</v>
      </c>
      <c r="HS45" s="179" t="s">
        <v>3139</v>
      </c>
      <c r="HT45" s="179" t="s">
        <v>3138</v>
      </c>
      <c r="HU45" s="176" t="s">
        <v>3532</v>
      </c>
      <c r="HV45" s="186" t="s">
        <v>3620</v>
      </c>
      <c r="HW45" s="186">
        <v>0</v>
      </c>
      <c r="HX45" s="186" t="s">
        <v>3225</v>
      </c>
      <c r="HY45" s="186" t="s">
        <v>22</v>
      </c>
      <c r="HZ45" s="186">
        <v>2</v>
      </c>
      <c r="IA45" s="186" t="s">
        <v>3139</v>
      </c>
      <c r="IB45" s="186" t="s">
        <v>3138</v>
      </c>
      <c r="IC45" s="187" t="s">
        <v>3532</v>
      </c>
      <c r="ID45" s="185" t="s">
        <v>3622</v>
      </c>
      <c r="IE45" s="179">
        <v>3</v>
      </c>
      <c r="IF45" s="179" t="s">
        <v>3225</v>
      </c>
      <c r="IG45" s="179" t="s">
        <v>22</v>
      </c>
      <c r="IH45" s="179">
        <v>2</v>
      </c>
      <c r="II45" s="179" t="s">
        <v>3139</v>
      </c>
      <c r="IJ45" s="179" t="s">
        <v>3138</v>
      </c>
      <c r="IK45" s="176" t="s">
        <v>3532</v>
      </c>
      <c r="IL45" s="186" t="s">
        <v>3621</v>
      </c>
      <c r="IM45" s="186">
        <v>1</v>
      </c>
      <c r="IN45" s="186" t="s">
        <v>3225</v>
      </c>
      <c r="IO45" s="186" t="s">
        <v>22</v>
      </c>
      <c r="IP45" s="186">
        <v>2</v>
      </c>
      <c r="IQ45" s="186" t="s">
        <v>3139</v>
      </c>
      <c r="IR45" s="186" t="s">
        <v>3138</v>
      </c>
      <c r="IS45" s="187" t="s">
        <v>3532</v>
      </c>
    </row>
    <row r="46" spans="1:253" s="280" customFormat="1" ht="12.75" customHeight="1" x14ac:dyDescent="0.25">
      <c r="A46" s="280" t="s">
        <v>655</v>
      </c>
      <c r="B46" s="280" t="s">
        <v>8018</v>
      </c>
      <c r="C46" s="280" t="s">
        <v>656</v>
      </c>
      <c r="D46" s="280" t="s">
        <v>657</v>
      </c>
      <c r="E46" s="280" t="s">
        <v>7499</v>
      </c>
      <c r="F46" s="280" t="s">
        <v>6860</v>
      </c>
      <c r="G46" s="174">
        <v>64293000</v>
      </c>
      <c r="H46" s="175" t="s">
        <v>6857</v>
      </c>
      <c r="I46" s="175" t="s">
        <v>22</v>
      </c>
      <c r="J46" s="175">
        <v>2</v>
      </c>
      <c r="K46" s="175" t="s">
        <v>6859</v>
      </c>
      <c r="L46" s="175" t="s">
        <v>6858</v>
      </c>
      <c r="M46" s="176" t="s">
        <v>6861</v>
      </c>
      <c r="N46" s="185" t="s">
        <v>668</v>
      </c>
      <c r="O46" s="177">
        <v>41054</v>
      </c>
      <c r="P46" s="177">
        <v>0</v>
      </c>
      <c r="Q46" s="177" t="s">
        <v>22</v>
      </c>
      <c r="R46" s="177">
        <v>2</v>
      </c>
      <c r="S46" s="177" t="s">
        <v>667</v>
      </c>
      <c r="T46" s="177" t="s">
        <v>666</v>
      </c>
      <c r="U46" s="178" t="s">
        <v>588</v>
      </c>
      <c r="V46" s="185" t="s">
        <v>6863</v>
      </c>
      <c r="W46" s="175">
        <v>7012000</v>
      </c>
      <c r="X46" s="175" t="s">
        <v>6857</v>
      </c>
      <c r="Y46" s="175" t="s">
        <v>22</v>
      </c>
      <c r="Z46" s="175">
        <v>2</v>
      </c>
      <c r="AA46" s="175" t="s">
        <v>6862</v>
      </c>
      <c r="AB46" s="175" t="s">
        <v>6858</v>
      </c>
      <c r="AC46" s="176" t="s">
        <v>6861</v>
      </c>
      <c r="AD46" s="185" t="s">
        <v>6866</v>
      </c>
      <c r="AE46" s="183">
        <v>208000</v>
      </c>
      <c r="AF46" s="183" t="s">
        <v>6864</v>
      </c>
      <c r="AG46" s="183" t="s">
        <v>22</v>
      </c>
      <c r="AH46" s="183">
        <v>2</v>
      </c>
      <c r="AI46" s="183" t="s">
        <v>6865</v>
      </c>
      <c r="AJ46" s="183" t="s">
        <v>666</v>
      </c>
      <c r="AK46" s="184" t="s">
        <v>6861</v>
      </c>
      <c r="AL46" s="185" t="s">
        <v>6868</v>
      </c>
      <c r="AM46" s="175">
        <v>208000</v>
      </c>
      <c r="AN46" s="175" t="s">
        <v>6864</v>
      </c>
      <c r="AO46" s="175" t="s">
        <v>22</v>
      </c>
      <c r="AP46" s="175">
        <v>2</v>
      </c>
      <c r="AQ46" s="175" t="s">
        <v>6867</v>
      </c>
      <c r="AR46" s="175" t="s">
        <v>666</v>
      </c>
      <c r="AS46" s="176" t="s">
        <v>6861</v>
      </c>
      <c r="AT46" s="186" t="s">
        <v>665</v>
      </c>
      <c r="AU46" s="183" t="s">
        <v>14</v>
      </c>
      <c r="AV46" s="183">
        <v>0</v>
      </c>
      <c r="AW46" s="183" t="s">
        <v>22</v>
      </c>
      <c r="AX46" s="183">
        <v>2</v>
      </c>
      <c r="AY46" s="183" t="s">
        <v>15</v>
      </c>
      <c r="AZ46" s="183">
        <v>0</v>
      </c>
      <c r="BA46" s="184" t="s">
        <v>588</v>
      </c>
      <c r="BB46" s="185" t="s">
        <v>664</v>
      </c>
      <c r="BC46" s="175" t="s">
        <v>14</v>
      </c>
      <c r="BD46" s="175">
        <v>0</v>
      </c>
      <c r="BE46" s="175" t="s">
        <v>22</v>
      </c>
      <c r="BF46" s="175">
        <v>2</v>
      </c>
      <c r="BG46" s="175" t="s">
        <v>15</v>
      </c>
      <c r="BH46" s="175">
        <v>0</v>
      </c>
      <c r="BI46" s="176" t="s">
        <v>588</v>
      </c>
      <c r="BJ46" s="186" t="s">
        <v>6872</v>
      </c>
      <c r="BK46" s="186">
        <v>696</v>
      </c>
      <c r="BL46" s="186" t="s">
        <v>6869</v>
      </c>
      <c r="BM46" s="186" t="s">
        <v>22</v>
      </c>
      <c r="BN46" s="186">
        <v>2</v>
      </c>
      <c r="BO46" s="186" t="s">
        <v>6871</v>
      </c>
      <c r="BP46" s="183" t="s">
        <v>6870</v>
      </c>
      <c r="BQ46" s="187" t="s">
        <v>6861</v>
      </c>
      <c r="BR46" s="185" t="s">
        <v>658</v>
      </c>
      <c r="BS46" s="179" t="s">
        <v>14</v>
      </c>
      <c r="BT46" s="179">
        <v>0</v>
      </c>
      <c r="BU46" s="179" t="s">
        <v>22</v>
      </c>
      <c r="BV46" s="179">
        <v>2</v>
      </c>
      <c r="BW46" s="179" t="s">
        <v>15</v>
      </c>
      <c r="BX46" s="179">
        <v>0</v>
      </c>
      <c r="BY46" s="176" t="s">
        <v>588</v>
      </c>
      <c r="BZ46" s="186" t="s">
        <v>660</v>
      </c>
      <c r="CA46" s="186">
        <v>0</v>
      </c>
      <c r="CB46" s="186" t="s">
        <v>14</v>
      </c>
      <c r="CC46" s="186" t="s">
        <v>22</v>
      </c>
      <c r="CD46" s="186">
        <v>2</v>
      </c>
      <c r="CE46" s="186" t="s">
        <v>659</v>
      </c>
      <c r="CF46" s="186" t="s">
        <v>14</v>
      </c>
      <c r="CG46" s="187" t="s">
        <v>588</v>
      </c>
      <c r="CH46" s="185" t="s">
        <v>8372</v>
      </c>
      <c r="CI46" s="186" t="e">
        <v>#N/A</v>
      </c>
      <c r="CJ46" s="186" t="e">
        <v>#N/A</v>
      </c>
      <c r="CK46" s="186" t="e">
        <v>#N/A</v>
      </c>
      <c r="CL46" s="186" t="e">
        <v>#N/A</v>
      </c>
      <c r="CM46" s="186" t="e">
        <v>#N/A</v>
      </c>
      <c r="CN46" s="186" t="e">
        <v>#N/A</v>
      </c>
      <c r="CO46" s="188" t="e">
        <v>#N/A</v>
      </c>
      <c r="CP46" s="186" t="s">
        <v>663</v>
      </c>
      <c r="CQ46" s="179" t="s">
        <v>14</v>
      </c>
      <c r="CR46" s="179">
        <v>0</v>
      </c>
      <c r="CS46" s="179" t="s">
        <v>22</v>
      </c>
      <c r="CT46" s="179">
        <v>2</v>
      </c>
      <c r="CU46" s="179" t="s">
        <v>15</v>
      </c>
      <c r="CV46" s="179">
        <v>0</v>
      </c>
      <c r="CW46" s="176" t="s">
        <v>588</v>
      </c>
      <c r="CX46" s="186" t="s">
        <v>6878</v>
      </c>
      <c r="CY46" s="183">
        <v>208000</v>
      </c>
      <c r="CZ46" s="183" t="s">
        <v>6864</v>
      </c>
      <c r="DA46" s="183" t="s">
        <v>22</v>
      </c>
      <c r="DB46" s="183">
        <v>2</v>
      </c>
      <c r="DC46" s="183" t="s">
        <v>6877</v>
      </c>
      <c r="DD46" s="183" t="s">
        <v>666</v>
      </c>
      <c r="DE46" s="189" t="s">
        <v>6861</v>
      </c>
      <c r="DF46" s="185" t="s">
        <v>6882</v>
      </c>
      <c r="DG46" s="175">
        <v>6804000</v>
      </c>
      <c r="DH46" s="179" t="s">
        <v>6879</v>
      </c>
      <c r="DI46" s="179" t="s">
        <v>22</v>
      </c>
      <c r="DJ46" s="179">
        <v>2</v>
      </c>
      <c r="DK46" s="179" t="s">
        <v>6881</v>
      </c>
      <c r="DL46" s="179" t="s">
        <v>6880</v>
      </c>
      <c r="DM46" s="176" t="s">
        <v>6861</v>
      </c>
      <c r="DN46" s="186" t="s">
        <v>6884</v>
      </c>
      <c r="DO46" s="180">
        <v>0</v>
      </c>
      <c r="DP46" s="186" t="s">
        <v>6864</v>
      </c>
      <c r="DQ46" s="186" t="s">
        <v>22</v>
      </c>
      <c r="DR46" s="186">
        <v>2</v>
      </c>
      <c r="DS46" s="186" t="s">
        <v>6883</v>
      </c>
      <c r="DT46" s="186" t="s">
        <v>666</v>
      </c>
      <c r="DU46" s="187" t="s">
        <v>6861</v>
      </c>
      <c r="DV46" s="185" t="s">
        <v>6885</v>
      </c>
      <c r="DW46" s="175">
        <v>208000</v>
      </c>
      <c r="DX46" s="179" t="s">
        <v>6864</v>
      </c>
      <c r="DY46" s="179" t="s">
        <v>22</v>
      </c>
      <c r="DZ46" s="179">
        <v>2</v>
      </c>
      <c r="EA46" s="179" t="s">
        <v>6877</v>
      </c>
      <c r="EB46" s="179" t="s">
        <v>666</v>
      </c>
      <c r="EC46" s="176" t="s">
        <v>6861</v>
      </c>
      <c r="ED46" s="186" t="s">
        <v>6886</v>
      </c>
      <c r="EE46" s="183">
        <v>0</v>
      </c>
      <c r="EF46" s="186" t="s">
        <v>6864</v>
      </c>
      <c r="EG46" s="186" t="s">
        <v>22</v>
      </c>
      <c r="EH46" s="186">
        <v>2</v>
      </c>
      <c r="EI46" s="186" t="s">
        <v>6877</v>
      </c>
      <c r="EJ46" s="186" t="s">
        <v>666</v>
      </c>
      <c r="EK46" s="187" t="s">
        <v>6861</v>
      </c>
      <c r="EL46" s="185" t="s">
        <v>6887</v>
      </c>
      <c r="EM46" s="175">
        <v>0</v>
      </c>
      <c r="EN46" s="179" t="s">
        <v>6864</v>
      </c>
      <c r="EO46" s="179" t="s">
        <v>22</v>
      </c>
      <c r="EP46" s="179">
        <v>2</v>
      </c>
      <c r="EQ46" s="179" t="s">
        <v>6877</v>
      </c>
      <c r="ER46" s="179" t="s">
        <v>666</v>
      </c>
      <c r="ES46" s="176" t="s">
        <v>6861</v>
      </c>
      <c r="ET46" s="186" t="s">
        <v>6876</v>
      </c>
      <c r="EU46" s="186">
        <v>697</v>
      </c>
      <c r="EV46" s="186" t="s">
        <v>6873</v>
      </c>
      <c r="EW46" s="186" t="s">
        <v>22</v>
      </c>
      <c r="EX46" s="186">
        <v>2</v>
      </c>
      <c r="EY46" s="186" t="s">
        <v>6875</v>
      </c>
      <c r="EZ46" s="186" t="s">
        <v>6874</v>
      </c>
      <c r="FA46" s="187" t="s">
        <v>6861</v>
      </c>
      <c r="FB46" s="185" t="s">
        <v>662</v>
      </c>
      <c r="FC46" s="179">
        <v>2</v>
      </c>
      <c r="FD46" s="179">
        <v>0</v>
      </c>
      <c r="FE46" s="179" t="s">
        <v>22</v>
      </c>
      <c r="FF46" s="179">
        <v>2</v>
      </c>
      <c r="FG46" s="179" t="s">
        <v>661</v>
      </c>
      <c r="FH46" s="179">
        <v>0</v>
      </c>
      <c r="FI46" s="176" t="s">
        <v>588</v>
      </c>
      <c r="FJ46" s="185" t="s">
        <v>669</v>
      </c>
      <c r="FK46" s="186" t="s">
        <v>14</v>
      </c>
      <c r="FL46" s="186">
        <v>0</v>
      </c>
      <c r="FM46" s="186" t="s">
        <v>22</v>
      </c>
      <c r="FN46" s="186">
        <v>2</v>
      </c>
      <c r="FO46" s="186" t="s">
        <v>645</v>
      </c>
      <c r="FP46" s="183">
        <v>0</v>
      </c>
      <c r="FQ46" s="184" t="s">
        <v>588</v>
      </c>
      <c r="FR46" s="185" t="s">
        <v>670</v>
      </c>
      <c r="FS46" s="179" t="s">
        <v>14</v>
      </c>
      <c r="FT46" s="179">
        <v>0</v>
      </c>
      <c r="FU46" s="179" t="s">
        <v>22</v>
      </c>
      <c r="FV46" s="179">
        <v>2</v>
      </c>
      <c r="FW46" s="179" t="s">
        <v>645</v>
      </c>
      <c r="FX46" s="179">
        <v>0</v>
      </c>
      <c r="FY46" s="176" t="s">
        <v>588</v>
      </c>
      <c r="FZ46" s="186" t="s">
        <v>1082</v>
      </c>
      <c r="GA46" s="186">
        <v>1</v>
      </c>
      <c r="GB46" s="186" t="s">
        <v>1078</v>
      </c>
      <c r="GC46" s="186" t="s">
        <v>22</v>
      </c>
      <c r="GD46" s="186">
        <v>2</v>
      </c>
      <c r="GE46" s="186">
        <v>0</v>
      </c>
      <c r="GF46" s="186">
        <v>0</v>
      </c>
      <c r="GG46" s="187" t="s">
        <v>1081</v>
      </c>
      <c r="GH46" s="185" t="s">
        <v>1088</v>
      </c>
      <c r="GI46" s="179">
        <v>1</v>
      </c>
      <c r="GJ46" s="179" t="s">
        <v>1078</v>
      </c>
      <c r="GK46" s="179" t="s">
        <v>22</v>
      </c>
      <c r="GL46" s="179">
        <v>2</v>
      </c>
      <c r="GM46" s="179">
        <v>0</v>
      </c>
      <c r="GN46" s="179">
        <v>0</v>
      </c>
      <c r="GO46" s="176" t="s">
        <v>1081</v>
      </c>
      <c r="GP46" s="186" t="s">
        <v>1083</v>
      </c>
      <c r="GQ46" s="186">
        <v>1</v>
      </c>
      <c r="GR46" s="186" t="s">
        <v>1078</v>
      </c>
      <c r="GS46" s="186" t="s">
        <v>22</v>
      </c>
      <c r="GT46" s="186">
        <v>2</v>
      </c>
      <c r="GU46" s="186">
        <v>0</v>
      </c>
      <c r="GV46" s="186">
        <v>0</v>
      </c>
      <c r="GW46" s="187" t="s">
        <v>1081</v>
      </c>
      <c r="GX46" s="185" t="s">
        <v>1089</v>
      </c>
      <c r="GY46" s="179">
        <v>0</v>
      </c>
      <c r="GZ46" s="179" t="s">
        <v>1078</v>
      </c>
      <c r="HA46" s="179" t="s">
        <v>22</v>
      </c>
      <c r="HB46" s="179">
        <v>2</v>
      </c>
      <c r="HC46" s="179">
        <v>0</v>
      </c>
      <c r="HD46" s="179">
        <v>0</v>
      </c>
      <c r="HE46" s="176" t="s">
        <v>1081</v>
      </c>
      <c r="HF46" s="186" t="s">
        <v>1080</v>
      </c>
      <c r="HG46" s="186">
        <v>1</v>
      </c>
      <c r="HH46" s="186" t="s">
        <v>1078</v>
      </c>
      <c r="HI46" s="186" t="s">
        <v>22</v>
      </c>
      <c r="HJ46" s="186">
        <v>2</v>
      </c>
      <c r="HK46" s="186">
        <v>0</v>
      </c>
      <c r="HL46" s="186">
        <v>0</v>
      </c>
      <c r="HM46" s="187" t="s">
        <v>1081</v>
      </c>
      <c r="HN46" s="185" t="s">
        <v>1087</v>
      </c>
      <c r="HO46" s="179">
        <v>1</v>
      </c>
      <c r="HP46" s="179" t="s">
        <v>1078</v>
      </c>
      <c r="HQ46" s="179" t="s">
        <v>22</v>
      </c>
      <c r="HR46" s="179">
        <v>2</v>
      </c>
      <c r="HS46" s="179">
        <v>0</v>
      </c>
      <c r="HT46" s="179">
        <v>0</v>
      </c>
      <c r="HU46" s="176" t="s">
        <v>1081</v>
      </c>
      <c r="HV46" s="186" t="s">
        <v>1084</v>
      </c>
      <c r="HW46" s="186">
        <v>0</v>
      </c>
      <c r="HX46" s="186" t="s">
        <v>1078</v>
      </c>
      <c r="HY46" s="186" t="s">
        <v>22</v>
      </c>
      <c r="HZ46" s="186">
        <v>2</v>
      </c>
      <c r="IA46" s="186">
        <v>0</v>
      </c>
      <c r="IB46" s="186">
        <v>0</v>
      </c>
      <c r="IC46" s="187" t="s">
        <v>1081</v>
      </c>
      <c r="ID46" s="185" t="s">
        <v>1086</v>
      </c>
      <c r="IE46" s="179">
        <v>0</v>
      </c>
      <c r="IF46" s="179" t="s">
        <v>1078</v>
      </c>
      <c r="IG46" s="179" t="s">
        <v>22</v>
      </c>
      <c r="IH46" s="179">
        <v>2</v>
      </c>
      <c r="II46" s="179">
        <v>0</v>
      </c>
      <c r="IJ46" s="179">
        <v>0</v>
      </c>
      <c r="IK46" s="176" t="s">
        <v>1081</v>
      </c>
      <c r="IL46" s="186" t="s">
        <v>1085</v>
      </c>
      <c r="IM46" s="186">
        <v>0</v>
      </c>
      <c r="IN46" s="186" t="s">
        <v>1078</v>
      </c>
      <c r="IO46" s="186" t="s">
        <v>22</v>
      </c>
      <c r="IP46" s="186">
        <v>2</v>
      </c>
      <c r="IQ46" s="186">
        <v>0</v>
      </c>
      <c r="IR46" s="186">
        <v>0</v>
      </c>
      <c r="IS46" s="187" t="s">
        <v>1081</v>
      </c>
    </row>
    <row r="47" spans="1:253" s="280" customFormat="1" ht="12.75" customHeight="1" x14ac:dyDescent="0.25">
      <c r="A47" s="280" t="s">
        <v>215</v>
      </c>
      <c r="B47" s="280" t="s">
        <v>8018</v>
      </c>
      <c r="C47" s="280" t="s">
        <v>216</v>
      </c>
      <c r="D47" s="280" t="s">
        <v>217</v>
      </c>
      <c r="E47" s="280" t="s">
        <v>7504</v>
      </c>
      <c r="F47" s="280" t="s">
        <v>4993</v>
      </c>
      <c r="G47" s="174">
        <v>10806000</v>
      </c>
      <c r="H47" s="175" t="s">
        <v>4990</v>
      </c>
      <c r="I47" s="175" t="s">
        <v>42</v>
      </c>
      <c r="J47" s="175">
        <v>1</v>
      </c>
      <c r="K47" s="175" t="s">
        <v>4992</v>
      </c>
      <c r="L47" s="175" t="s">
        <v>4991</v>
      </c>
      <c r="M47" s="176" t="s">
        <v>4994</v>
      </c>
      <c r="N47" s="185" t="s">
        <v>6998</v>
      </c>
      <c r="O47" s="177">
        <v>40463</v>
      </c>
      <c r="P47" s="177" t="s">
        <v>6995</v>
      </c>
      <c r="Q47" s="177" t="s">
        <v>42</v>
      </c>
      <c r="R47" s="177">
        <v>1</v>
      </c>
      <c r="S47" s="177" t="s">
        <v>6997</v>
      </c>
      <c r="T47" s="177" t="s">
        <v>6996</v>
      </c>
      <c r="U47" s="178" t="s">
        <v>6861</v>
      </c>
      <c r="V47" s="185" t="s">
        <v>7000</v>
      </c>
      <c r="W47" s="175">
        <v>8708000</v>
      </c>
      <c r="X47" s="175" t="s">
        <v>6995</v>
      </c>
      <c r="Y47" s="175" t="s">
        <v>22</v>
      </c>
      <c r="Z47" s="175">
        <v>2</v>
      </c>
      <c r="AA47" s="175" t="s">
        <v>6999</v>
      </c>
      <c r="AB47" s="175" t="s">
        <v>6996</v>
      </c>
      <c r="AC47" s="176" t="s">
        <v>6861</v>
      </c>
      <c r="AD47" s="185" t="s">
        <v>7004</v>
      </c>
      <c r="AE47" s="183">
        <v>1837000</v>
      </c>
      <c r="AF47" s="183" t="s">
        <v>7001</v>
      </c>
      <c r="AG47" s="183" t="s">
        <v>60</v>
      </c>
      <c r="AH47" s="183">
        <v>3</v>
      </c>
      <c r="AI47" s="183" t="s">
        <v>7003</v>
      </c>
      <c r="AJ47" s="183" t="s">
        <v>7002</v>
      </c>
      <c r="AK47" s="184" t="s">
        <v>6861</v>
      </c>
      <c r="AL47" s="185" t="s">
        <v>7006</v>
      </c>
      <c r="AM47" s="175">
        <v>1317000</v>
      </c>
      <c r="AN47" s="175" t="s">
        <v>7001</v>
      </c>
      <c r="AO47" s="175" t="s">
        <v>60</v>
      </c>
      <c r="AP47" s="175">
        <v>3</v>
      </c>
      <c r="AQ47" s="175" t="s">
        <v>7005</v>
      </c>
      <c r="AR47" s="175" t="s">
        <v>7002</v>
      </c>
      <c r="AS47" s="176" t="s">
        <v>6861</v>
      </c>
      <c r="AT47" s="186" t="s">
        <v>2812</v>
      </c>
      <c r="AU47" s="183" t="s">
        <v>14</v>
      </c>
      <c r="AV47" s="183" t="s">
        <v>2809</v>
      </c>
      <c r="AW47" s="183" t="s">
        <v>14</v>
      </c>
      <c r="AX47" s="183" t="s">
        <v>14</v>
      </c>
      <c r="AY47" s="183" t="s">
        <v>2811</v>
      </c>
      <c r="AZ47" s="183" t="s">
        <v>2810</v>
      </c>
      <c r="BA47" s="184" t="s">
        <v>2813</v>
      </c>
      <c r="BB47" s="185" t="s">
        <v>2472</v>
      </c>
      <c r="BC47" s="175" t="s">
        <v>14</v>
      </c>
      <c r="BD47" s="175" t="s">
        <v>14</v>
      </c>
      <c r="BE47" s="175" t="s">
        <v>14</v>
      </c>
      <c r="BF47" s="175" t="s">
        <v>14</v>
      </c>
      <c r="BG47" s="175" t="s">
        <v>218</v>
      </c>
      <c r="BH47" s="175" t="s">
        <v>14</v>
      </c>
      <c r="BI47" s="176" t="s">
        <v>2438</v>
      </c>
      <c r="BJ47" s="186" t="s">
        <v>3967</v>
      </c>
      <c r="BK47" s="186">
        <v>0</v>
      </c>
      <c r="BL47" s="186" t="s">
        <v>3964</v>
      </c>
      <c r="BM47" s="186" t="s">
        <v>60</v>
      </c>
      <c r="BN47" s="186">
        <v>3</v>
      </c>
      <c r="BO47" s="186" t="s">
        <v>3965</v>
      </c>
      <c r="BP47" s="183" t="s">
        <v>2810</v>
      </c>
      <c r="BQ47" s="187" t="s">
        <v>3868</v>
      </c>
      <c r="BR47" s="185" t="s">
        <v>2469</v>
      </c>
      <c r="BS47" s="179" t="s">
        <v>14</v>
      </c>
      <c r="BT47" s="179" t="s">
        <v>14</v>
      </c>
      <c r="BU47" s="179" t="s">
        <v>14</v>
      </c>
      <c r="BV47" s="179" t="s">
        <v>14</v>
      </c>
      <c r="BW47" s="179" t="s">
        <v>2468</v>
      </c>
      <c r="BX47" s="179" t="s">
        <v>14</v>
      </c>
      <c r="BY47" s="176" t="s">
        <v>2438</v>
      </c>
      <c r="BZ47" s="186" t="s">
        <v>2471</v>
      </c>
      <c r="CA47" s="186" t="s">
        <v>14</v>
      </c>
      <c r="CB47" s="186" t="s">
        <v>14</v>
      </c>
      <c r="CC47" s="186" t="s">
        <v>14</v>
      </c>
      <c r="CD47" s="186" t="s">
        <v>14</v>
      </c>
      <c r="CE47" s="186" t="s">
        <v>2470</v>
      </c>
      <c r="CF47" s="186" t="s">
        <v>14</v>
      </c>
      <c r="CG47" s="187" t="s">
        <v>2438</v>
      </c>
      <c r="CH47" s="185" t="s">
        <v>8373</v>
      </c>
      <c r="CI47" s="186" t="e">
        <v>#N/A</v>
      </c>
      <c r="CJ47" s="186" t="e">
        <v>#N/A</v>
      </c>
      <c r="CK47" s="186" t="e">
        <v>#N/A</v>
      </c>
      <c r="CL47" s="186" t="e">
        <v>#N/A</v>
      </c>
      <c r="CM47" s="186" t="e">
        <v>#N/A</v>
      </c>
      <c r="CN47" s="186" t="e">
        <v>#N/A</v>
      </c>
      <c r="CO47" s="188" t="e">
        <v>#N/A</v>
      </c>
      <c r="CP47" s="186" t="s">
        <v>2697</v>
      </c>
      <c r="CQ47" s="179" t="s">
        <v>14</v>
      </c>
      <c r="CR47" s="179" t="s">
        <v>2694</v>
      </c>
      <c r="CS47" s="179" t="s">
        <v>14</v>
      </c>
      <c r="CT47" s="179" t="s">
        <v>14</v>
      </c>
      <c r="CU47" s="179" t="s">
        <v>2696</v>
      </c>
      <c r="CV47" s="179" t="s">
        <v>2695</v>
      </c>
      <c r="CW47" s="176" t="s">
        <v>2678</v>
      </c>
      <c r="CX47" s="186" t="s">
        <v>7010</v>
      </c>
      <c r="CY47" s="183">
        <v>1464000</v>
      </c>
      <c r="CZ47" s="183" t="s">
        <v>7007</v>
      </c>
      <c r="DA47" s="183" t="s">
        <v>22</v>
      </c>
      <c r="DB47" s="183">
        <v>2</v>
      </c>
      <c r="DC47" s="183" t="s">
        <v>7009</v>
      </c>
      <c r="DD47" s="183" t="s">
        <v>7008</v>
      </c>
      <c r="DE47" s="189" t="s">
        <v>6861</v>
      </c>
      <c r="DF47" s="185" t="s">
        <v>7012</v>
      </c>
      <c r="DG47" s="175">
        <v>6870000</v>
      </c>
      <c r="DH47" s="179" t="s">
        <v>7007</v>
      </c>
      <c r="DI47" s="179" t="s">
        <v>22</v>
      </c>
      <c r="DJ47" s="179">
        <v>2</v>
      </c>
      <c r="DK47" s="179" t="s">
        <v>7011</v>
      </c>
      <c r="DL47" s="179" t="s">
        <v>7008</v>
      </c>
      <c r="DM47" s="176" t="s">
        <v>6861</v>
      </c>
      <c r="DN47" s="186" t="s">
        <v>7014</v>
      </c>
      <c r="DO47" s="183">
        <v>373000</v>
      </c>
      <c r="DP47" s="186" t="s">
        <v>7007</v>
      </c>
      <c r="DQ47" s="186" t="s">
        <v>22</v>
      </c>
      <c r="DR47" s="186">
        <v>2</v>
      </c>
      <c r="DS47" s="186" t="s">
        <v>7013</v>
      </c>
      <c r="DT47" s="186" t="s">
        <v>7008</v>
      </c>
      <c r="DU47" s="187" t="s">
        <v>6861</v>
      </c>
      <c r="DV47" s="185" t="s">
        <v>7015</v>
      </c>
      <c r="DW47" s="175">
        <v>1130000</v>
      </c>
      <c r="DX47" s="179" t="s">
        <v>7007</v>
      </c>
      <c r="DY47" s="179" t="s">
        <v>22</v>
      </c>
      <c r="DZ47" s="179">
        <v>2</v>
      </c>
      <c r="EA47" s="179" t="s">
        <v>7009</v>
      </c>
      <c r="EB47" s="179" t="s">
        <v>7008</v>
      </c>
      <c r="EC47" s="176" t="s">
        <v>6861</v>
      </c>
      <c r="ED47" s="186" t="s">
        <v>7016</v>
      </c>
      <c r="EE47" s="183">
        <v>334000</v>
      </c>
      <c r="EF47" s="186" t="s">
        <v>7007</v>
      </c>
      <c r="EG47" s="186" t="s">
        <v>22</v>
      </c>
      <c r="EH47" s="186">
        <v>2</v>
      </c>
      <c r="EI47" s="186" t="s">
        <v>7009</v>
      </c>
      <c r="EJ47" s="186" t="s">
        <v>7008</v>
      </c>
      <c r="EK47" s="187" t="s">
        <v>6861</v>
      </c>
      <c r="EL47" s="185" t="s">
        <v>7017</v>
      </c>
      <c r="EM47" s="175">
        <v>0</v>
      </c>
      <c r="EN47" s="179" t="s">
        <v>7007</v>
      </c>
      <c r="EO47" s="179" t="s">
        <v>22</v>
      </c>
      <c r="EP47" s="179">
        <v>2</v>
      </c>
      <c r="EQ47" s="179" t="s">
        <v>7009</v>
      </c>
      <c r="ER47" s="179" t="s">
        <v>7008</v>
      </c>
      <c r="ES47" s="176" t="s">
        <v>6861</v>
      </c>
      <c r="ET47" s="186" t="s">
        <v>3966</v>
      </c>
      <c r="EU47" s="186">
        <v>0</v>
      </c>
      <c r="EV47" s="186" t="s">
        <v>3964</v>
      </c>
      <c r="EW47" s="186" t="s">
        <v>60</v>
      </c>
      <c r="EX47" s="186">
        <v>3</v>
      </c>
      <c r="EY47" s="186" t="s">
        <v>3965</v>
      </c>
      <c r="EZ47" s="186" t="s">
        <v>2810</v>
      </c>
      <c r="FA47" s="187" t="s">
        <v>3868</v>
      </c>
      <c r="FB47" s="185" t="s">
        <v>2693</v>
      </c>
      <c r="FC47" s="179">
        <v>2</v>
      </c>
      <c r="FD47" s="179" t="s">
        <v>2691</v>
      </c>
      <c r="FE47" s="179" t="s">
        <v>22</v>
      </c>
      <c r="FF47" s="179">
        <v>2</v>
      </c>
      <c r="FG47" s="179" t="s">
        <v>266</v>
      </c>
      <c r="FH47" s="179" t="s">
        <v>2692</v>
      </c>
      <c r="FI47" s="176" t="s">
        <v>2678</v>
      </c>
      <c r="FJ47" s="185" t="s">
        <v>219</v>
      </c>
      <c r="FK47" s="186" t="s">
        <v>14</v>
      </c>
      <c r="FL47" s="186">
        <v>0</v>
      </c>
      <c r="FM47" s="186" t="s">
        <v>14</v>
      </c>
      <c r="FN47" s="186" t="s">
        <v>14</v>
      </c>
      <c r="FO47" s="186" t="s">
        <v>218</v>
      </c>
      <c r="FP47" s="183">
        <v>0</v>
      </c>
      <c r="FQ47" s="184" t="s">
        <v>212</v>
      </c>
      <c r="FR47" s="185" t="s">
        <v>220</v>
      </c>
      <c r="FS47" s="179" t="s">
        <v>14</v>
      </c>
      <c r="FT47" s="179">
        <v>0</v>
      </c>
      <c r="FU47" s="179" t="s">
        <v>14</v>
      </c>
      <c r="FV47" s="179" t="s">
        <v>14</v>
      </c>
      <c r="FW47" s="179" t="s">
        <v>218</v>
      </c>
      <c r="FX47" s="179">
        <v>0</v>
      </c>
      <c r="FY47" s="176" t="s">
        <v>212</v>
      </c>
      <c r="FZ47" s="186" t="s">
        <v>3627</v>
      </c>
      <c r="GA47" s="186">
        <v>1</v>
      </c>
      <c r="GB47" s="186" t="s">
        <v>3225</v>
      </c>
      <c r="GC47" s="186" t="s">
        <v>22</v>
      </c>
      <c r="GD47" s="186">
        <v>2</v>
      </c>
      <c r="GE47" s="186" t="s">
        <v>3139</v>
      </c>
      <c r="GF47" s="186" t="s">
        <v>3138</v>
      </c>
      <c r="GG47" s="187" t="s">
        <v>3532</v>
      </c>
      <c r="GH47" s="185" t="s">
        <v>3633</v>
      </c>
      <c r="GI47" s="179">
        <v>1</v>
      </c>
      <c r="GJ47" s="179" t="s">
        <v>3225</v>
      </c>
      <c r="GK47" s="179" t="s">
        <v>22</v>
      </c>
      <c r="GL47" s="179">
        <v>2</v>
      </c>
      <c r="GM47" s="179" t="s">
        <v>3139</v>
      </c>
      <c r="GN47" s="179" t="s">
        <v>3138</v>
      </c>
      <c r="GO47" s="176" t="s">
        <v>3532</v>
      </c>
      <c r="GP47" s="186" t="s">
        <v>3628</v>
      </c>
      <c r="GQ47" s="186">
        <v>0</v>
      </c>
      <c r="GR47" s="186" t="s">
        <v>3225</v>
      </c>
      <c r="GS47" s="186" t="s">
        <v>22</v>
      </c>
      <c r="GT47" s="186">
        <v>2</v>
      </c>
      <c r="GU47" s="186" t="s">
        <v>3139</v>
      </c>
      <c r="GV47" s="186" t="s">
        <v>3138</v>
      </c>
      <c r="GW47" s="187" t="s">
        <v>3532</v>
      </c>
      <c r="GX47" s="185" t="s">
        <v>3634</v>
      </c>
      <c r="GY47" s="179">
        <v>0</v>
      </c>
      <c r="GZ47" s="179" t="s">
        <v>3225</v>
      </c>
      <c r="HA47" s="179" t="s">
        <v>22</v>
      </c>
      <c r="HB47" s="179">
        <v>2</v>
      </c>
      <c r="HC47" s="179" t="s">
        <v>3139</v>
      </c>
      <c r="HD47" s="179" t="s">
        <v>3138</v>
      </c>
      <c r="HE47" s="176" t="s">
        <v>3532</v>
      </c>
      <c r="HF47" s="186" t="s">
        <v>3626</v>
      </c>
      <c r="HG47" s="186">
        <v>2</v>
      </c>
      <c r="HH47" s="186" t="s">
        <v>3225</v>
      </c>
      <c r="HI47" s="186" t="s">
        <v>22</v>
      </c>
      <c r="HJ47" s="186">
        <v>2</v>
      </c>
      <c r="HK47" s="186" t="s">
        <v>3139</v>
      </c>
      <c r="HL47" s="186" t="s">
        <v>3138</v>
      </c>
      <c r="HM47" s="187" t="s">
        <v>3532</v>
      </c>
      <c r="HN47" s="185" t="s">
        <v>3632</v>
      </c>
      <c r="HO47" s="179">
        <v>1</v>
      </c>
      <c r="HP47" s="179" t="s">
        <v>3225</v>
      </c>
      <c r="HQ47" s="179" t="s">
        <v>22</v>
      </c>
      <c r="HR47" s="179">
        <v>2</v>
      </c>
      <c r="HS47" s="179" t="s">
        <v>3139</v>
      </c>
      <c r="HT47" s="179" t="s">
        <v>3138</v>
      </c>
      <c r="HU47" s="176" t="s">
        <v>3532</v>
      </c>
      <c r="HV47" s="186" t="s">
        <v>3629</v>
      </c>
      <c r="HW47" s="186">
        <v>2</v>
      </c>
      <c r="HX47" s="186" t="s">
        <v>3225</v>
      </c>
      <c r="HY47" s="186" t="s">
        <v>22</v>
      </c>
      <c r="HZ47" s="186">
        <v>2</v>
      </c>
      <c r="IA47" s="186" t="s">
        <v>3139</v>
      </c>
      <c r="IB47" s="186" t="s">
        <v>3138</v>
      </c>
      <c r="IC47" s="187" t="s">
        <v>3532</v>
      </c>
      <c r="ID47" s="185" t="s">
        <v>3631</v>
      </c>
      <c r="IE47" s="179">
        <v>0</v>
      </c>
      <c r="IF47" s="179" t="s">
        <v>3225</v>
      </c>
      <c r="IG47" s="179" t="s">
        <v>22</v>
      </c>
      <c r="IH47" s="179">
        <v>2</v>
      </c>
      <c r="II47" s="179" t="s">
        <v>3139</v>
      </c>
      <c r="IJ47" s="179" t="s">
        <v>3138</v>
      </c>
      <c r="IK47" s="176" t="s">
        <v>3532</v>
      </c>
      <c r="IL47" s="186" t="s">
        <v>3630</v>
      </c>
      <c r="IM47" s="186">
        <v>2</v>
      </c>
      <c r="IN47" s="186" t="s">
        <v>3225</v>
      </c>
      <c r="IO47" s="186" t="s">
        <v>22</v>
      </c>
      <c r="IP47" s="186">
        <v>2</v>
      </c>
      <c r="IQ47" s="186" t="s">
        <v>3139</v>
      </c>
      <c r="IR47" s="186" t="s">
        <v>3138</v>
      </c>
      <c r="IS47" s="187" t="s">
        <v>3532</v>
      </c>
    </row>
    <row r="48" spans="1:253" s="280" customFormat="1" ht="12.75" customHeight="1" x14ac:dyDescent="0.25">
      <c r="A48" s="280" t="s">
        <v>671</v>
      </c>
      <c r="B48" s="280" t="s">
        <v>8018</v>
      </c>
      <c r="C48" s="280" t="s">
        <v>672</v>
      </c>
      <c r="D48" s="280" t="s">
        <v>673</v>
      </c>
      <c r="E48" s="280" t="s">
        <v>7507</v>
      </c>
      <c r="F48" s="280" t="s">
        <v>2672</v>
      </c>
      <c r="G48" s="174">
        <v>51393000</v>
      </c>
      <c r="H48" s="175" t="s">
        <v>2669</v>
      </c>
      <c r="I48" s="175" t="s">
        <v>42</v>
      </c>
      <c r="J48" s="175">
        <v>1</v>
      </c>
      <c r="K48" s="175" t="s">
        <v>2671</v>
      </c>
      <c r="L48" s="175" t="s">
        <v>2670</v>
      </c>
      <c r="M48" s="176" t="s">
        <v>2673</v>
      </c>
      <c r="N48" s="185" t="s">
        <v>5270</v>
      </c>
      <c r="O48" s="177">
        <v>113673</v>
      </c>
      <c r="P48" s="177" t="s">
        <v>5267</v>
      </c>
      <c r="Q48" s="177" t="s">
        <v>42</v>
      </c>
      <c r="R48" s="177">
        <v>1</v>
      </c>
      <c r="S48" s="177" t="s">
        <v>5269</v>
      </c>
      <c r="T48" s="177" t="s">
        <v>5268</v>
      </c>
      <c r="U48" s="178" t="s">
        <v>5271</v>
      </c>
      <c r="V48" s="185" t="s">
        <v>5279</v>
      </c>
      <c r="W48" s="175">
        <v>6684000</v>
      </c>
      <c r="X48" s="175" t="s">
        <v>5276</v>
      </c>
      <c r="Y48" s="175" t="s">
        <v>22</v>
      </c>
      <c r="Z48" s="175">
        <v>2</v>
      </c>
      <c r="AA48" s="175" t="s">
        <v>5278</v>
      </c>
      <c r="AB48" s="175" t="s">
        <v>5277</v>
      </c>
      <c r="AC48" s="176" t="s">
        <v>5271</v>
      </c>
      <c r="AD48" s="185" t="s">
        <v>5275</v>
      </c>
      <c r="AE48" s="183">
        <v>519000</v>
      </c>
      <c r="AF48" s="183" t="s">
        <v>5272</v>
      </c>
      <c r="AG48" s="183" t="s">
        <v>60</v>
      </c>
      <c r="AH48" s="183">
        <v>3</v>
      </c>
      <c r="AI48" s="183" t="s">
        <v>5274</v>
      </c>
      <c r="AJ48" s="183" t="s">
        <v>5273</v>
      </c>
      <c r="AK48" s="184" t="s">
        <v>5271</v>
      </c>
      <c r="AL48" s="185" t="s">
        <v>5281</v>
      </c>
      <c r="AM48" s="175">
        <v>519000</v>
      </c>
      <c r="AN48" s="175" t="s">
        <v>5272</v>
      </c>
      <c r="AO48" s="175" t="s">
        <v>22</v>
      </c>
      <c r="AP48" s="175">
        <v>2</v>
      </c>
      <c r="AQ48" s="175" t="s">
        <v>5280</v>
      </c>
      <c r="AR48" s="175" t="s">
        <v>5273</v>
      </c>
      <c r="AS48" s="176" t="s">
        <v>5271</v>
      </c>
      <c r="AT48" s="186" t="s">
        <v>1316</v>
      </c>
      <c r="AU48" s="183">
        <v>0</v>
      </c>
      <c r="AV48" s="183" t="s">
        <v>14</v>
      </c>
      <c r="AW48" s="183" t="s">
        <v>22</v>
      </c>
      <c r="AX48" s="183">
        <v>2</v>
      </c>
      <c r="AY48" s="183" t="s">
        <v>1315</v>
      </c>
      <c r="AZ48" s="183" t="s">
        <v>14</v>
      </c>
      <c r="BA48" s="184" t="s">
        <v>1313</v>
      </c>
      <c r="BB48" s="185" t="s">
        <v>680</v>
      </c>
      <c r="BC48" s="175" t="s">
        <v>14</v>
      </c>
      <c r="BD48" s="175">
        <v>0</v>
      </c>
      <c r="BE48" s="175" t="s">
        <v>14</v>
      </c>
      <c r="BF48" s="175" t="s">
        <v>14</v>
      </c>
      <c r="BG48" s="175" t="s">
        <v>15</v>
      </c>
      <c r="BH48" s="175">
        <v>0</v>
      </c>
      <c r="BI48" s="176" t="s">
        <v>588</v>
      </c>
      <c r="BJ48" s="186" t="s">
        <v>679</v>
      </c>
      <c r="BK48" s="186" t="s">
        <v>14</v>
      </c>
      <c r="BL48" s="186">
        <v>0</v>
      </c>
      <c r="BM48" s="186" t="s">
        <v>14</v>
      </c>
      <c r="BN48" s="186" t="s">
        <v>14</v>
      </c>
      <c r="BO48" s="186" t="s">
        <v>15</v>
      </c>
      <c r="BP48" s="183">
        <v>0</v>
      </c>
      <c r="BQ48" s="187" t="s">
        <v>588</v>
      </c>
      <c r="BR48" s="185" t="s">
        <v>1312</v>
      </c>
      <c r="BS48" s="179">
        <v>0</v>
      </c>
      <c r="BT48" s="179" t="s">
        <v>14</v>
      </c>
      <c r="BU48" s="179" t="s">
        <v>22</v>
      </c>
      <c r="BV48" s="179">
        <v>2</v>
      </c>
      <c r="BW48" s="179" t="s">
        <v>1311</v>
      </c>
      <c r="BX48" s="179" t="s">
        <v>14</v>
      </c>
      <c r="BY48" s="176" t="s">
        <v>1313</v>
      </c>
      <c r="BZ48" s="186" t="s">
        <v>1314</v>
      </c>
      <c r="CA48" s="186">
        <v>0</v>
      </c>
      <c r="CB48" s="186" t="s">
        <v>14</v>
      </c>
      <c r="CC48" s="186" t="s">
        <v>22</v>
      </c>
      <c r="CD48" s="186">
        <v>2</v>
      </c>
      <c r="CE48" s="186" t="s">
        <v>1311</v>
      </c>
      <c r="CF48" s="186" t="s">
        <v>14</v>
      </c>
      <c r="CG48" s="187" t="s">
        <v>1313</v>
      </c>
      <c r="CH48" s="185" t="s">
        <v>8374</v>
      </c>
      <c r="CI48" s="186" t="e">
        <v>#N/A</v>
      </c>
      <c r="CJ48" s="186" t="e">
        <v>#N/A</v>
      </c>
      <c r="CK48" s="186" t="e">
        <v>#N/A</v>
      </c>
      <c r="CL48" s="186" t="e">
        <v>#N/A</v>
      </c>
      <c r="CM48" s="186" t="e">
        <v>#N/A</v>
      </c>
      <c r="CN48" s="186" t="e">
        <v>#N/A</v>
      </c>
      <c r="CO48" s="188" t="e">
        <v>#N/A</v>
      </c>
      <c r="CP48" s="186" t="s">
        <v>678</v>
      </c>
      <c r="CQ48" s="179" t="s">
        <v>14</v>
      </c>
      <c r="CR48" s="179">
        <v>0</v>
      </c>
      <c r="CS48" s="179" t="s">
        <v>14</v>
      </c>
      <c r="CT48" s="179" t="s">
        <v>14</v>
      </c>
      <c r="CU48" s="179" t="s">
        <v>15</v>
      </c>
      <c r="CV48" s="179">
        <v>0</v>
      </c>
      <c r="CW48" s="176" t="s">
        <v>588</v>
      </c>
      <c r="CX48" s="186" t="s">
        <v>5288</v>
      </c>
      <c r="CY48" s="183">
        <v>519000</v>
      </c>
      <c r="CZ48" s="183" t="s">
        <v>5285</v>
      </c>
      <c r="DA48" s="183" t="s">
        <v>22</v>
      </c>
      <c r="DB48" s="183">
        <v>2</v>
      </c>
      <c r="DC48" s="183" t="s">
        <v>5287</v>
      </c>
      <c r="DD48" s="183" t="s">
        <v>5286</v>
      </c>
      <c r="DE48" s="189" t="s">
        <v>5271</v>
      </c>
      <c r="DF48" s="185" t="s">
        <v>5289</v>
      </c>
      <c r="DG48" s="175">
        <v>6165000</v>
      </c>
      <c r="DH48" s="179" t="s">
        <v>5285</v>
      </c>
      <c r="DI48" s="179" t="s">
        <v>22</v>
      </c>
      <c r="DJ48" s="179">
        <v>2</v>
      </c>
      <c r="DK48" s="179" t="s">
        <v>5287</v>
      </c>
      <c r="DL48" s="179" t="s">
        <v>5286</v>
      </c>
      <c r="DM48" s="176" t="s">
        <v>5271</v>
      </c>
      <c r="DN48" s="186" t="s">
        <v>2396</v>
      </c>
      <c r="DO48" s="183">
        <v>0</v>
      </c>
      <c r="DP48" s="186" t="s">
        <v>2391</v>
      </c>
      <c r="DQ48" s="186" t="s">
        <v>22</v>
      </c>
      <c r="DR48" s="186">
        <v>2</v>
      </c>
      <c r="DS48" s="186" t="s">
        <v>2393</v>
      </c>
      <c r="DT48" s="186" t="s">
        <v>2392</v>
      </c>
      <c r="DU48" s="187" t="s">
        <v>2371</v>
      </c>
      <c r="DV48" s="185" t="s">
        <v>5290</v>
      </c>
      <c r="DW48" s="175">
        <v>519000</v>
      </c>
      <c r="DX48" s="179" t="s">
        <v>5285</v>
      </c>
      <c r="DY48" s="179" t="s">
        <v>22</v>
      </c>
      <c r="DZ48" s="179">
        <v>2</v>
      </c>
      <c r="EA48" s="179" t="s">
        <v>5287</v>
      </c>
      <c r="EB48" s="179" t="s">
        <v>5286</v>
      </c>
      <c r="EC48" s="176" t="s">
        <v>5271</v>
      </c>
      <c r="ED48" s="186" t="s">
        <v>2395</v>
      </c>
      <c r="EE48" s="183">
        <v>0</v>
      </c>
      <c r="EF48" s="186" t="s">
        <v>2391</v>
      </c>
      <c r="EG48" s="186" t="s">
        <v>22</v>
      </c>
      <c r="EH48" s="186">
        <v>2</v>
      </c>
      <c r="EI48" s="186" t="s">
        <v>2393</v>
      </c>
      <c r="EJ48" s="186" t="s">
        <v>2392</v>
      </c>
      <c r="EK48" s="187" t="s">
        <v>2371</v>
      </c>
      <c r="EL48" s="185" t="s">
        <v>2394</v>
      </c>
      <c r="EM48" s="175">
        <v>0</v>
      </c>
      <c r="EN48" s="179" t="s">
        <v>2391</v>
      </c>
      <c r="EO48" s="179" t="s">
        <v>22</v>
      </c>
      <c r="EP48" s="179">
        <v>2</v>
      </c>
      <c r="EQ48" s="179" t="s">
        <v>2393</v>
      </c>
      <c r="ER48" s="179" t="s">
        <v>2392</v>
      </c>
      <c r="ES48" s="176" t="s">
        <v>2371</v>
      </c>
      <c r="ET48" s="186" t="s">
        <v>5284</v>
      </c>
      <c r="EU48" s="186">
        <v>100</v>
      </c>
      <c r="EV48" s="186" t="s">
        <v>5282</v>
      </c>
      <c r="EW48" s="186" t="s">
        <v>22</v>
      </c>
      <c r="EX48" s="186">
        <v>2</v>
      </c>
      <c r="EY48" s="186" t="s">
        <v>5283</v>
      </c>
      <c r="EZ48" s="186" t="s">
        <v>2810</v>
      </c>
      <c r="FA48" s="187" t="s">
        <v>5271</v>
      </c>
      <c r="FB48" s="185" t="s">
        <v>677</v>
      </c>
      <c r="FC48" s="179">
        <v>2</v>
      </c>
      <c r="FD48" s="179" t="s">
        <v>674</v>
      </c>
      <c r="FE48" s="179" t="s">
        <v>22</v>
      </c>
      <c r="FF48" s="179">
        <v>2</v>
      </c>
      <c r="FG48" s="179" t="s">
        <v>676</v>
      </c>
      <c r="FH48" s="179" t="s">
        <v>675</v>
      </c>
      <c r="FI48" s="176" t="s">
        <v>588</v>
      </c>
      <c r="FJ48" s="185" t="s">
        <v>681</v>
      </c>
      <c r="FK48" s="186" t="s">
        <v>14</v>
      </c>
      <c r="FL48" s="186">
        <v>0</v>
      </c>
      <c r="FM48" s="186" t="s">
        <v>14</v>
      </c>
      <c r="FN48" s="186" t="s">
        <v>14</v>
      </c>
      <c r="FO48" s="186" t="s">
        <v>15</v>
      </c>
      <c r="FP48" s="183">
        <v>0</v>
      </c>
      <c r="FQ48" s="184" t="s">
        <v>588</v>
      </c>
      <c r="FR48" s="185" t="s">
        <v>682</v>
      </c>
      <c r="FS48" s="179" t="s">
        <v>14</v>
      </c>
      <c r="FT48" s="179">
        <v>0</v>
      </c>
      <c r="FU48" s="179" t="s">
        <v>14</v>
      </c>
      <c r="FV48" s="179" t="s">
        <v>14</v>
      </c>
      <c r="FW48" s="179" t="s">
        <v>15</v>
      </c>
      <c r="FX48" s="179">
        <v>0</v>
      </c>
      <c r="FY48" s="176" t="s">
        <v>588</v>
      </c>
      <c r="FZ48" s="186" t="s">
        <v>1597</v>
      </c>
      <c r="GA48" s="186">
        <v>0</v>
      </c>
      <c r="GB48" s="186" t="s">
        <v>1592</v>
      </c>
      <c r="GC48" s="186" t="s">
        <v>42</v>
      </c>
      <c r="GD48" s="186">
        <v>1</v>
      </c>
      <c r="GE48" s="186" t="s">
        <v>1594</v>
      </c>
      <c r="GF48" s="186" t="s">
        <v>1593</v>
      </c>
      <c r="GG48" s="187" t="s">
        <v>1596</v>
      </c>
      <c r="GH48" s="185" t="s">
        <v>1603</v>
      </c>
      <c r="GI48" s="179">
        <v>0</v>
      </c>
      <c r="GJ48" s="179" t="s">
        <v>1592</v>
      </c>
      <c r="GK48" s="179" t="s">
        <v>42</v>
      </c>
      <c r="GL48" s="179">
        <v>1</v>
      </c>
      <c r="GM48" s="179" t="s">
        <v>1594</v>
      </c>
      <c r="GN48" s="179" t="s">
        <v>1593</v>
      </c>
      <c r="GO48" s="176" t="s">
        <v>1596</v>
      </c>
      <c r="GP48" s="186" t="s">
        <v>1598</v>
      </c>
      <c r="GQ48" s="186">
        <v>0</v>
      </c>
      <c r="GR48" s="186" t="s">
        <v>1592</v>
      </c>
      <c r="GS48" s="186" t="s">
        <v>42</v>
      </c>
      <c r="GT48" s="186">
        <v>1</v>
      </c>
      <c r="GU48" s="186" t="s">
        <v>1594</v>
      </c>
      <c r="GV48" s="186" t="s">
        <v>1593</v>
      </c>
      <c r="GW48" s="187" t="s">
        <v>1596</v>
      </c>
      <c r="GX48" s="185" t="s">
        <v>1604</v>
      </c>
      <c r="GY48" s="179">
        <v>0</v>
      </c>
      <c r="GZ48" s="179" t="s">
        <v>1592</v>
      </c>
      <c r="HA48" s="179" t="s">
        <v>42</v>
      </c>
      <c r="HB48" s="179">
        <v>1</v>
      </c>
      <c r="HC48" s="179" t="s">
        <v>1594</v>
      </c>
      <c r="HD48" s="179" t="s">
        <v>1593</v>
      </c>
      <c r="HE48" s="176" t="s">
        <v>1596</v>
      </c>
      <c r="HF48" s="186" t="s">
        <v>1595</v>
      </c>
      <c r="HG48" s="186">
        <v>0</v>
      </c>
      <c r="HH48" s="186" t="s">
        <v>1592</v>
      </c>
      <c r="HI48" s="186" t="s">
        <v>42</v>
      </c>
      <c r="HJ48" s="186">
        <v>1</v>
      </c>
      <c r="HK48" s="186" t="s">
        <v>1594</v>
      </c>
      <c r="HL48" s="186" t="s">
        <v>1593</v>
      </c>
      <c r="HM48" s="187" t="s">
        <v>1596</v>
      </c>
      <c r="HN48" s="185" t="s">
        <v>1602</v>
      </c>
      <c r="HO48" s="179">
        <v>0</v>
      </c>
      <c r="HP48" s="179" t="s">
        <v>1592</v>
      </c>
      <c r="HQ48" s="179" t="s">
        <v>42</v>
      </c>
      <c r="HR48" s="179">
        <v>1</v>
      </c>
      <c r="HS48" s="179" t="s">
        <v>1594</v>
      </c>
      <c r="HT48" s="179" t="s">
        <v>1593</v>
      </c>
      <c r="HU48" s="176" t="s">
        <v>1596</v>
      </c>
      <c r="HV48" s="186" t="s">
        <v>1599</v>
      </c>
      <c r="HW48" s="186">
        <v>0</v>
      </c>
      <c r="HX48" s="186" t="s">
        <v>1592</v>
      </c>
      <c r="HY48" s="186" t="s">
        <v>42</v>
      </c>
      <c r="HZ48" s="186">
        <v>1</v>
      </c>
      <c r="IA48" s="186" t="s">
        <v>1594</v>
      </c>
      <c r="IB48" s="186" t="s">
        <v>1593</v>
      </c>
      <c r="IC48" s="187" t="s">
        <v>1596</v>
      </c>
      <c r="ID48" s="185" t="s">
        <v>1601</v>
      </c>
      <c r="IE48" s="179">
        <v>1</v>
      </c>
      <c r="IF48" s="179" t="s">
        <v>1592</v>
      </c>
      <c r="IG48" s="179" t="s">
        <v>42</v>
      </c>
      <c r="IH48" s="179">
        <v>1</v>
      </c>
      <c r="II48" s="179" t="s">
        <v>1594</v>
      </c>
      <c r="IJ48" s="179" t="s">
        <v>1593</v>
      </c>
      <c r="IK48" s="176" t="s">
        <v>1596</v>
      </c>
      <c r="IL48" s="186" t="s">
        <v>1600</v>
      </c>
      <c r="IM48" s="186">
        <v>0</v>
      </c>
      <c r="IN48" s="186" t="s">
        <v>1592</v>
      </c>
      <c r="IO48" s="186" t="s">
        <v>42</v>
      </c>
      <c r="IP48" s="186">
        <v>1</v>
      </c>
      <c r="IQ48" s="186" t="s">
        <v>1594</v>
      </c>
      <c r="IR48" s="186" t="s">
        <v>1593</v>
      </c>
      <c r="IS48" s="187" t="s">
        <v>1596</v>
      </c>
    </row>
    <row r="49" spans="1:253" s="280" customFormat="1" ht="12.75" customHeight="1" x14ac:dyDescent="0.25">
      <c r="A49" s="280" t="s">
        <v>2540</v>
      </c>
      <c r="B49" s="280" t="s">
        <v>8018</v>
      </c>
      <c r="C49" s="280" t="s">
        <v>2541</v>
      </c>
      <c r="D49" s="280" t="s">
        <v>2475</v>
      </c>
      <c r="E49" s="280" t="s">
        <v>7520</v>
      </c>
      <c r="F49" s="280" t="s">
        <v>4997</v>
      </c>
      <c r="G49" s="174">
        <v>6856000</v>
      </c>
      <c r="H49" s="175" t="s">
        <v>2215</v>
      </c>
      <c r="I49" s="175" t="s">
        <v>22</v>
      </c>
      <c r="J49" s="175">
        <v>2</v>
      </c>
      <c r="K49" s="175" t="s">
        <v>4996</v>
      </c>
      <c r="L49" s="175" t="s">
        <v>4995</v>
      </c>
      <c r="M49" s="176" t="s">
        <v>4994</v>
      </c>
      <c r="N49" s="185" t="s">
        <v>2558</v>
      </c>
      <c r="O49" s="177">
        <v>10201.200000000001</v>
      </c>
      <c r="P49" s="177" t="s">
        <v>2484</v>
      </c>
      <c r="Q49" s="177" t="s">
        <v>42</v>
      </c>
      <c r="R49" s="177">
        <v>1</v>
      </c>
      <c r="S49" s="177" t="s">
        <v>2557</v>
      </c>
      <c r="T49" s="177" t="s">
        <v>2485</v>
      </c>
      <c r="U49" s="178" t="s">
        <v>2533</v>
      </c>
      <c r="V49" s="185" t="s">
        <v>5000</v>
      </c>
      <c r="W49" s="175">
        <v>6856000</v>
      </c>
      <c r="X49" s="175" t="s">
        <v>2215</v>
      </c>
      <c r="Y49" s="175" t="s">
        <v>22</v>
      </c>
      <c r="Z49" s="175">
        <v>2</v>
      </c>
      <c r="AA49" s="175" t="s">
        <v>4999</v>
      </c>
      <c r="AB49" s="175" t="s">
        <v>4998</v>
      </c>
      <c r="AC49" s="176" t="s">
        <v>4994</v>
      </c>
      <c r="AD49" s="185" t="s">
        <v>5864</v>
      </c>
      <c r="AE49" s="183">
        <v>3503000</v>
      </c>
      <c r="AF49" s="183" t="s">
        <v>5861</v>
      </c>
      <c r="AG49" s="183" t="s">
        <v>60</v>
      </c>
      <c r="AH49" s="183">
        <v>3</v>
      </c>
      <c r="AI49" s="183" t="s">
        <v>5863</v>
      </c>
      <c r="AJ49" s="183" t="s">
        <v>5862</v>
      </c>
      <c r="AK49" s="184" t="s">
        <v>5845</v>
      </c>
      <c r="AL49" s="185" t="s">
        <v>6096</v>
      </c>
      <c r="AM49" s="175">
        <v>3503000</v>
      </c>
      <c r="AN49" s="175" t="s">
        <v>6094</v>
      </c>
      <c r="AO49" s="175" t="s">
        <v>60</v>
      </c>
      <c r="AP49" s="175">
        <v>3</v>
      </c>
      <c r="AQ49" s="175" t="s">
        <v>5863</v>
      </c>
      <c r="AR49" s="175" t="s">
        <v>6095</v>
      </c>
      <c r="AS49" s="176" t="s">
        <v>6060</v>
      </c>
      <c r="AT49" s="186" t="s">
        <v>2556</v>
      </c>
      <c r="AU49" s="183" t="s">
        <v>14</v>
      </c>
      <c r="AV49" s="183" t="s">
        <v>14</v>
      </c>
      <c r="AW49" s="183" t="s">
        <v>14</v>
      </c>
      <c r="AX49" s="183" t="s">
        <v>14</v>
      </c>
      <c r="AY49" s="183" t="s">
        <v>15</v>
      </c>
      <c r="AZ49" s="183" t="s">
        <v>14</v>
      </c>
      <c r="BA49" s="184" t="s">
        <v>2533</v>
      </c>
      <c r="BB49" s="185" t="s">
        <v>2555</v>
      </c>
      <c r="BC49" s="175">
        <v>0</v>
      </c>
      <c r="BD49" s="175" t="s">
        <v>2542</v>
      </c>
      <c r="BE49" s="175" t="s">
        <v>60</v>
      </c>
      <c r="BF49" s="175">
        <v>3</v>
      </c>
      <c r="BG49" s="175" t="s">
        <v>2554</v>
      </c>
      <c r="BH49" s="175" t="s">
        <v>767</v>
      </c>
      <c r="BI49" s="176" t="s">
        <v>2533</v>
      </c>
      <c r="BJ49" s="186" t="s">
        <v>3041</v>
      </c>
      <c r="BK49" s="186">
        <v>0</v>
      </c>
      <c r="BL49" s="186" t="s">
        <v>3039</v>
      </c>
      <c r="BM49" s="186" t="s">
        <v>60</v>
      </c>
      <c r="BN49" s="186">
        <v>3</v>
      </c>
      <c r="BO49" s="186" t="s">
        <v>3040</v>
      </c>
      <c r="BP49" s="183" t="s">
        <v>767</v>
      </c>
      <c r="BQ49" s="187" t="s">
        <v>3038</v>
      </c>
      <c r="BR49" s="185" t="s">
        <v>2544</v>
      </c>
      <c r="BS49" s="179" t="s">
        <v>14</v>
      </c>
      <c r="BT49" s="179" t="s">
        <v>2542</v>
      </c>
      <c r="BU49" s="179" t="s">
        <v>14</v>
      </c>
      <c r="BV49" s="179" t="s">
        <v>14</v>
      </c>
      <c r="BW49" s="179" t="s">
        <v>2543</v>
      </c>
      <c r="BX49" s="179" t="s">
        <v>767</v>
      </c>
      <c r="BY49" s="176" t="s">
        <v>2533</v>
      </c>
      <c r="BZ49" s="186" t="s">
        <v>2545</v>
      </c>
      <c r="CA49" s="186" t="s">
        <v>14</v>
      </c>
      <c r="CB49" s="186" t="s">
        <v>2542</v>
      </c>
      <c r="CC49" s="186" t="s">
        <v>14</v>
      </c>
      <c r="CD49" s="186" t="s">
        <v>14</v>
      </c>
      <c r="CE49" s="186" t="s">
        <v>2543</v>
      </c>
      <c r="CF49" s="186" t="s">
        <v>767</v>
      </c>
      <c r="CG49" s="187" t="s">
        <v>2533</v>
      </c>
      <c r="CH49" s="185" t="s">
        <v>8375</v>
      </c>
      <c r="CI49" s="186" t="e">
        <v>#N/A</v>
      </c>
      <c r="CJ49" s="186" t="e">
        <v>#N/A</v>
      </c>
      <c r="CK49" s="186" t="e">
        <v>#N/A</v>
      </c>
      <c r="CL49" s="186" t="e">
        <v>#N/A</v>
      </c>
      <c r="CM49" s="186" t="e">
        <v>#N/A</v>
      </c>
      <c r="CN49" s="186" t="e">
        <v>#N/A</v>
      </c>
      <c r="CO49" s="188" t="e">
        <v>#N/A</v>
      </c>
      <c r="CP49" s="186" t="s">
        <v>2553</v>
      </c>
      <c r="CQ49" s="179" t="s">
        <v>14</v>
      </c>
      <c r="CR49" s="179" t="s">
        <v>2550</v>
      </c>
      <c r="CS49" s="179" t="s">
        <v>14</v>
      </c>
      <c r="CT49" s="179" t="s">
        <v>14</v>
      </c>
      <c r="CU49" s="179" t="s">
        <v>2552</v>
      </c>
      <c r="CV49" s="179" t="s">
        <v>2551</v>
      </c>
      <c r="CW49" s="176" t="s">
        <v>2533</v>
      </c>
      <c r="CX49" s="186" t="s">
        <v>5867</v>
      </c>
      <c r="CY49" s="183">
        <v>3208000</v>
      </c>
      <c r="CZ49" s="183" t="s">
        <v>5872</v>
      </c>
      <c r="DA49" s="183" t="s">
        <v>22</v>
      </c>
      <c r="DB49" s="183">
        <v>2</v>
      </c>
      <c r="DC49" s="183" t="s">
        <v>5874</v>
      </c>
      <c r="DD49" s="183" t="s">
        <v>5873</v>
      </c>
      <c r="DE49" s="189" t="s">
        <v>5845</v>
      </c>
      <c r="DF49" s="185" t="s">
        <v>5869</v>
      </c>
      <c r="DG49" s="175">
        <v>3353000</v>
      </c>
      <c r="DH49" s="179" t="s">
        <v>5865</v>
      </c>
      <c r="DI49" s="179" t="s">
        <v>22</v>
      </c>
      <c r="DJ49" s="179">
        <v>2</v>
      </c>
      <c r="DK49" s="179" t="s">
        <v>5868</v>
      </c>
      <c r="DL49" s="179" t="s">
        <v>5866</v>
      </c>
      <c r="DM49" s="176" t="s">
        <v>5845</v>
      </c>
      <c r="DN49" s="186" t="s">
        <v>5871</v>
      </c>
      <c r="DO49" s="183">
        <v>295000</v>
      </c>
      <c r="DP49" s="186" t="s">
        <v>5865</v>
      </c>
      <c r="DQ49" s="186" t="s">
        <v>22</v>
      </c>
      <c r="DR49" s="186">
        <v>2</v>
      </c>
      <c r="DS49" s="186" t="s">
        <v>5870</v>
      </c>
      <c r="DT49" s="186" t="s">
        <v>5866</v>
      </c>
      <c r="DU49" s="187" t="s">
        <v>5845</v>
      </c>
      <c r="DV49" s="185" t="s">
        <v>5875</v>
      </c>
      <c r="DW49" s="175">
        <v>1575000</v>
      </c>
      <c r="DX49" s="179" t="s">
        <v>5872</v>
      </c>
      <c r="DY49" s="179" t="s">
        <v>22</v>
      </c>
      <c r="DZ49" s="179">
        <v>2</v>
      </c>
      <c r="EA49" s="179" t="s">
        <v>5874</v>
      </c>
      <c r="EB49" s="179" t="s">
        <v>5873</v>
      </c>
      <c r="EC49" s="176" t="s">
        <v>5845</v>
      </c>
      <c r="ED49" s="186" t="s">
        <v>5876</v>
      </c>
      <c r="EE49" s="183">
        <v>1573000</v>
      </c>
      <c r="EF49" s="186" t="s">
        <v>5872</v>
      </c>
      <c r="EG49" s="186" t="s">
        <v>22</v>
      </c>
      <c r="EH49" s="186">
        <v>2</v>
      </c>
      <c r="EI49" s="186" t="s">
        <v>5874</v>
      </c>
      <c r="EJ49" s="186" t="s">
        <v>5873</v>
      </c>
      <c r="EK49" s="187" t="s">
        <v>5845</v>
      </c>
      <c r="EL49" s="185" t="s">
        <v>5877</v>
      </c>
      <c r="EM49" s="175">
        <v>60000</v>
      </c>
      <c r="EN49" s="179" t="s">
        <v>5872</v>
      </c>
      <c r="EO49" s="179" t="s">
        <v>22</v>
      </c>
      <c r="EP49" s="179">
        <v>2</v>
      </c>
      <c r="EQ49" s="179" t="s">
        <v>5874</v>
      </c>
      <c r="ER49" s="179" t="s">
        <v>5873</v>
      </c>
      <c r="ES49" s="176" t="s">
        <v>5845</v>
      </c>
      <c r="ET49" s="186" t="s">
        <v>3037</v>
      </c>
      <c r="EU49" s="186">
        <v>191</v>
      </c>
      <c r="EV49" s="186" t="s">
        <v>3034</v>
      </c>
      <c r="EW49" s="186" t="s">
        <v>60</v>
      </c>
      <c r="EX49" s="186">
        <v>3</v>
      </c>
      <c r="EY49" s="186" t="s">
        <v>3036</v>
      </c>
      <c r="EZ49" s="186" t="s">
        <v>3035</v>
      </c>
      <c r="FA49" s="187" t="s">
        <v>3038</v>
      </c>
      <c r="FB49" s="185" t="s">
        <v>2549</v>
      </c>
      <c r="FC49" s="179">
        <v>2</v>
      </c>
      <c r="FD49" s="179" t="s">
        <v>2546</v>
      </c>
      <c r="FE49" s="179" t="s">
        <v>42</v>
      </c>
      <c r="FF49" s="179">
        <v>1</v>
      </c>
      <c r="FG49" s="179" t="s">
        <v>2548</v>
      </c>
      <c r="FH49" s="179" t="s">
        <v>2547</v>
      </c>
      <c r="FI49" s="176" t="s">
        <v>2533</v>
      </c>
      <c r="FJ49" s="185" t="s">
        <v>2559</v>
      </c>
      <c r="FK49" s="186" t="s">
        <v>14</v>
      </c>
      <c r="FL49" s="186" t="s">
        <v>14</v>
      </c>
      <c r="FM49" s="186" t="s">
        <v>14</v>
      </c>
      <c r="FN49" s="186" t="s">
        <v>14</v>
      </c>
      <c r="FO49" s="186" t="s">
        <v>2488</v>
      </c>
      <c r="FP49" s="183" t="s">
        <v>14</v>
      </c>
      <c r="FQ49" s="184" t="s">
        <v>2533</v>
      </c>
      <c r="FR49" s="185" t="s">
        <v>2560</v>
      </c>
      <c r="FS49" s="179" t="s">
        <v>14</v>
      </c>
      <c r="FT49" s="179" t="s">
        <v>14</v>
      </c>
      <c r="FU49" s="179" t="s">
        <v>14</v>
      </c>
      <c r="FV49" s="179" t="s">
        <v>14</v>
      </c>
      <c r="FW49" s="179" t="s">
        <v>2488</v>
      </c>
      <c r="FX49" s="179" t="s">
        <v>14</v>
      </c>
      <c r="FY49" s="176" t="s">
        <v>2533</v>
      </c>
      <c r="FZ49" s="186" t="s">
        <v>3636</v>
      </c>
      <c r="GA49" s="186">
        <v>1</v>
      </c>
      <c r="GB49" s="186" t="s">
        <v>3225</v>
      </c>
      <c r="GC49" s="186" t="s">
        <v>22</v>
      </c>
      <c r="GD49" s="186">
        <v>2</v>
      </c>
      <c r="GE49" s="186" t="s">
        <v>3139</v>
      </c>
      <c r="GF49" s="186" t="s">
        <v>3138</v>
      </c>
      <c r="GG49" s="187" t="s">
        <v>3532</v>
      </c>
      <c r="GH49" s="185" t="s">
        <v>3642</v>
      </c>
      <c r="GI49" s="179">
        <v>2</v>
      </c>
      <c r="GJ49" s="179" t="s">
        <v>3225</v>
      </c>
      <c r="GK49" s="179" t="s">
        <v>22</v>
      </c>
      <c r="GL49" s="179">
        <v>2</v>
      </c>
      <c r="GM49" s="179" t="s">
        <v>3139</v>
      </c>
      <c r="GN49" s="179" t="s">
        <v>3138</v>
      </c>
      <c r="GO49" s="176" t="s">
        <v>3532</v>
      </c>
      <c r="GP49" s="186" t="s">
        <v>3637</v>
      </c>
      <c r="GQ49" s="186">
        <v>2</v>
      </c>
      <c r="GR49" s="186" t="s">
        <v>3225</v>
      </c>
      <c r="GS49" s="186" t="s">
        <v>22</v>
      </c>
      <c r="GT49" s="186">
        <v>2</v>
      </c>
      <c r="GU49" s="186" t="s">
        <v>3139</v>
      </c>
      <c r="GV49" s="186" t="s">
        <v>3138</v>
      </c>
      <c r="GW49" s="187" t="s">
        <v>3532</v>
      </c>
      <c r="GX49" s="185" t="s">
        <v>3643</v>
      </c>
      <c r="GY49" s="179">
        <v>0</v>
      </c>
      <c r="GZ49" s="179" t="s">
        <v>3225</v>
      </c>
      <c r="HA49" s="179" t="s">
        <v>22</v>
      </c>
      <c r="HB49" s="179">
        <v>2</v>
      </c>
      <c r="HC49" s="179" t="s">
        <v>3139</v>
      </c>
      <c r="HD49" s="179" t="s">
        <v>3138</v>
      </c>
      <c r="HE49" s="176" t="s">
        <v>3532</v>
      </c>
      <c r="HF49" s="186" t="s">
        <v>3635</v>
      </c>
      <c r="HG49" s="186">
        <v>2</v>
      </c>
      <c r="HH49" s="186" t="s">
        <v>3225</v>
      </c>
      <c r="HI49" s="186" t="s">
        <v>22</v>
      </c>
      <c r="HJ49" s="186">
        <v>2</v>
      </c>
      <c r="HK49" s="186" t="s">
        <v>3139</v>
      </c>
      <c r="HL49" s="186" t="s">
        <v>3138</v>
      </c>
      <c r="HM49" s="187" t="s">
        <v>3532</v>
      </c>
      <c r="HN49" s="185" t="s">
        <v>3641</v>
      </c>
      <c r="HO49" s="179">
        <v>2</v>
      </c>
      <c r="HP49" s="179" t="s">
        <v>3225</v>
      </c>
      <c r="HQ49" s="179" t="s">
        <v>22</v>
      </c>
      <c r="HR49" s="179">
        <v>2</v>
      </c>
      <c r="HS49" s="179" t="s">
        <v>3139</v>
      </c>
      <c r="HT49" s="179" t="s">
        <v>3138</v>
      </c>
      <c r="HU49" s="176" t="s">
        <v>3532</v>
      </c>
      <c r="HV49" s="186" t="s">
        <v>3638</v>
      </c>
      <c r="HW49" s="186">
        <v>0</v>
      </c>
      <c r="HX49" s="186" t="s">
        <v>3225</v>
      </c>
      <c r="HY49" s="186" t="s">
        <v>22</v>
      </c>
      <c r="HZ49" s="186">
        <v>2</v>
      </c>
      <c r="IA49" s="186" t="s">
        <v>3139</v>
      </c>
      <c r="IB49" s="186" t="s">
        <v>3138</v>
      </c>
      <c r="IC49" s="187" t="s">
        <v>3532</v>
      </c>
      <c r="ID49" s="185" t="s">
        <v>3640</v>
      </c>
      <c r="IE49" s="179">
        <v>3</v>
      </c>
      <c r="IF49" s="179" t="s">
        <v>3225</v>
      </c>
      <c r="IG49" s="179" t="s">
        <v>22</v>
      </c>
      <c r="IH49" s="179">
        <v>2</v>
      </c>
      <c r="II49" s="179" t="s">
        <v>3139</v>
      </c>
      <c r="IJ49" s="179" t="s">
        <v>3138</v>
      </c>
      <c r="IK49" s="176" t="s">
        <v>3532</v>
      </c>
      <c r="IL49" s="186" t="s">
        <v>3639</v>
      </c>
      <c r="IM49" s="186">
        <v>1</v>
      </c>
      <c r="IN49" s="186" t="s">
        <v>3225</v>
      </c>
      <c r="IO49" s="186" t="s">
        <v>22</v>
      </c>
      <c r="IP49" s="186">
        <v>2</v>
      </c>
      <c r="IQ49" s="186" t="s">
        <v>3139</v>
      </c>
      <c r="IR49" s="186" t="s">
        <v>3138</v>
      </c>
      <c r="IS49" s="187" t="s">
        <v>3532</v>
      </c>
    </row>
    <row r="50" spans="1:253" s="280" customFormat="1" ht="12.75" customHeight="1" x14ac:dyDescent="0.25">
      <c r="A50" s="280" t="s">
        <v>2473</v>
      </c>
      <c r="B50" s="280" t="s">
        <v>8093</v>
      </c>
      <c r="C50" s="280" t="s">
        <v>2474</v>
      </c>
      <c r="D50" s="280" t="s">
        <v>2475</v>
      </c>
      <c r="E50" s="280" t="s">
        <v>7520</v>
      </c>
      <c r="F50" s="280" t="s">
        <v>5003</v>
      </c>
      <c r="G50" s="174">
        <v>6856000</v>
      </c>
      <c r="H50" s="175" t="s">
        <v>2215</v>
      </c>
      <c r="I50" s="175" t="s">
        <v>22</v>
      </c>
      <c r="J50" s="175">
        <v>2</v>
      </c>
      <c r="K50" s="175" t="s">
        <v>5002</v>
      </c>
      <c r="L50" s="175" t="s">
        <v>5001</v>
      </c>
      <c r="M50" s="176" t="s">
        <v>4994</v>
      </c>
      <c r="N50" s="185" t="s">
        <v>2487</v>
      </c>
      <c r="O50" s="177">
        <v>10201.200000000001</v>
      </c>
      <c r="P50" s="177" t="s">
        <v>2484</v>
      </c>
      <c r="Q50" s="177" t="s">
        <v>42</v>
      </c>
      <c r="R50" s="177">
        <v>1</v>
      </c>
      <c r="S50" s="177" t="s">
        <v>2486</v>
      </c>
      <c r="T50" s="177" t="s">
        <v>2485</v>
      </c>
      <c r="U50" s="178" t="s">
        <v>2438</v>
      </c>
      <c r="V50" s="185" t="s">
        <v>5005</v>
      </c>
      <c r="W50" s="175">
        <v>6856000</v>
      </c>
      <c r="X50" s="175" t="s">
        <v>2215</v>
      </c>
      <c r="Y50" s="175" t="s">
        <v>22</v>
      </c>
      <c r="Z50" s="175">
        <v>2</v>
      </c>
      <c r="AA50" s="175" t="s">
        <v>5004</v>
      </c>
      <c r="AB50" s="175" t="s">
        <v>5001</v>
      </c>
      <c r="AC50" s="176" t="s">
        <v>4994</v>
      </c>
      <c r="AD50" s="185" t="s">
        <v>5879</v>
      </c>
      <c r="AE50" s="183">
        <v>6856000</v>
      </c>
      <c r="AF50" s="183" t="s">
        <v>2215</v>
      </c>
      <c r="AG50" s="183" t="s">
        <v>22</v>
      </c>
      <c r="AH50" s="183">
        <v>2</v>
      </c>
      <c r="AI50" s="183" t="s">
        <v>5878</v>
      </c>
      <c r="AJ50" s="183" t="s">
        <v>5001</v>
      </c>
      <c r="AK50" s="184" t="s">
        <v>5845</v>
      </c>
      <c r="AL50" s="185" t="s">
        <v>5384</v>
      </c>
      <c r="AM50" s="175" t="s">
        <v>14</v>
      </c>
      <c r="AN50" s="175" t="s">
        <v>1495</v>
      </c>
      <c r="AO50" s="175" t="s">
        <v>14</v>
      </c>
      <c r="AP50" s="175" t="s">
        <v>14</v>
      </c>
      <c r="AQ50" s="175" t="s">
        <v>5383</v>
      </c>
      <c r="AR50" s="175" t="s">
        <v>1495</v>
      </c>
      <c r="AS50" s="176" t="s">
        <v>5379</v>
      </c>
      <c r="AT50" s="186" t="s">
        <v>2834</v>
      </c>
      <c r="AU50" s="183" t="s">
        <v>14</v>
      </c>
      <c r="AV50" s="183" t="s">
        <v>2832</v>
      </c>
      <c r="AW50" s="183" t="s">
        <v>14</v>
      </c>
      <c r="AX50" s="183" t="s">
        <v>14</v>
      </c>
      <c r="AY50" s="183" t="s">
        <v>2833</v>
      </c>
      <c r="AZ50" s="183" t="s">
        <v>767</v>
      </c>
      <c r="BA50" s="184" t="s">
        <v>2835</v>
      </c>
      <c r="BB50" s="185" t="s">
        <v>2483</v>
      </c>
      <c r="BC50" s="175" t="s">
        <v>14</v>
      </c>
      <c r="BD50" s="175" t="s">
        <v>14</v>
      </c>
      <c r="BE50" s="175" t="s">
        <v>14</v>
      </c>
      <c r="BF50" s="175" t="s">
        <v>14</v>
      </c>
      <c r="BG50" s="175" t="s">
        <v>904</v>
      </c>
      <c r="BH50" s="175" t="s">
        <v>904</v>
      </c>
      <c r="BI50" s="176" t="s">
        <v>2438</v>
      </c>
      <c r="BJ50" s="186" t="s">
        <v>7020</v>
      </c>
      <c r="BK50" s="186">
        <v>18</v>
      </c>
      <c r="BL50" s="186" t="s">
        <v>7018</v>
      </c>
      <c r="BM50" s="186" t="s">
        <v>60</v>
      </c>
      <c r="BN50" s="186">
        <v>3</v>
      </c>
      <c r="BO50" s="186" t="s">
        <v>7019</v>
      </c>
      <c r="BP50" s="183" t="s">
        <v>767</v>
      </c>
      <c r="BQ50" s="187" t="s">
        <v>6861</v>
      </c>
      <c r="BR50" s="185" t="s">
        <v>2701</v>
      </c>
      <c r="BS50" s="179" t="s">
        <v>14</v>
      </c>
      <c r="BT50" s="179" t="s">
        <v>2698</v>
      </c>
      <c r="BU50" s="179" t="s">
        <v>14</v>
      </c>
      <c r="BV50" s="179" t="s">
        <v>14</v>
      </c>
      <c r="BW50" s="179" t="s">
        <v>2700</v>
      </c>
      <c r="BX50" s="179" t="s">
        <v>2699</v>
      </c>
      <c r="BY50" s="176" t="s">
        <v>2678</v>
      </c>
      <c r="BZ50" s="186" t="s">
        <v>2703</v>
      </c>
      <c r="CA50" s="186" t="s">
        <v>14</v>
      </c>
      <c r="CB50" s="186" t="s">
        <v>2698</v>
      </c>
      <c r="CC50" s="186" t="s">
        <v>14</v>
      </c>
      <c r="CD50" s="186" t="s">
        <v>14</v>
      </c>
      <c r="CE50" s="186" t="s">
        <v>2702</v>
      </c>
      <c r="CF50" s="186" t="s">
        <v>2699</v>
      </c>
      <c r="CG50" s="187" t="s">
        <v>2678</v>
      </c>
      <c r="CH50" s="185" t="s">
        <v>8376</v>
      </c>
      <c r="CI50" s="186" t="e">
        <v>#N/A</v>
      </c>
      <c r="CJ50" s="186" t="e">
        <v>#N/A</v>
      </c>
      <c r="CK50" s="186" t="e">
        <v>#N/A</v>
      </c>
      <c r="CL50" s="186" t="e">
        <v>#N/A</v>
      </c>
      <c r="CM50" s="186" t="e">
        <v>#N/A</v>
      </c>
      <c r="CN50" s="186" t="e">
        <v>#N/A</v>
      </c>
      <c r="CO50" s="188" t="e">
        <v>#N/A</v>
      </c>
      <c r="CP50" s="186" t="s">
        <v>2482</v>
      </c>
      <c r="CQ50" s="179" t="s">
        <v>14</v>
      </c>
      <c r="CR50" s="179" t="s">
        <v>14</v>
      </c>
      <c r="CS50" s="179" t="s">
        <v>14</v>
      </c>
      <c r="CT50" s="179" t="s">
        <v>14</v>
      </c>
      <c r="CU50" s="179" t="s">
        <v>2481</v>
      </c>
      <c r="CV50" s="179" t="s">
        <v>2480</v>
      </c>
      <c r="CW50" s="176" t="s">
        <v>2438</v>
      </c>
      <c r="CX50" s="186" t="s">
        <v>5882</v>
      </c>
      <c r="CY50" s="183">
        <v>4682000</v>
      </c>
      <c r="CZ50" s="183" t="s">
        <v>5880</v>
      </c>
      <c r="DA50" s="183" t="s">
        <v>22</v>
      </c>
      <c r="DB50" s="183">
        <v>2</v>
      </c>
      <c r="DC50" s="183" t="s">
        <v>5883</v>
      </c>
      <c r="DD50" s="183" t="s">
        <v>5881</v>
      </c>
      <c r="DE50" s="189" t="s">
        <v>5845</v>
      </c>
      <c r="DF50" s="185" t="s">
        <v>5884</v>
      </c>
      <c r="DG50" s="175">
        <v>0</v>
      </c>
      <c r="DH50" s="179" t="s">
        <v>5880</v>
      </c>
      <c r="DI50" s="179" t="s">
        <v>22</v>
      </c>
      <c r="DJ50" s="179">
        <v>2</v>
      </c>
      <c r="DK50" s="179" t="s">
        <v>5883</v>
      </c>
      <c r="DL50" s="179" t="s">
        <v>5881</v>
      </c>
      <c r="DM50" s="176" t="s">
        <v>5845</v>
      </c>
      <c r="DN50" s="186" t="s">
        <v>5885</v>
      </c>
      <c r="DO50" s="183">
        <v>2174000</v>
      </c>
      <c r="DP50" s="186" t="s">
        <v>5880</v>
      </c>
      <c r="DQ50" s="186" t="s">
        <v>22</v>
      </c>
      <c r="DR50" s="186">
        <v>2</v>
      </c>
      <c r="DS50" s="186" t="s">
        <v>5883</v>
      </c>
      <c r="DT50" s="186" t="s">
        <v>5881</v>
      </c>
      <c r="DU50" s="187" t="s">
        <v>5845</v>
      </c>
      <c r="DV50" s="185" t="s">
        <v>5886</v>
      </c>
      <c r="DW50" s="175">
        <v>1658000</v>
      </c>
      <c r="DX50" s="179" t="s">
        <v>5880</v>
      </c>
      <c r="DY50" s="179" t="s">
        <v>22</v>
      </c>
      <c r="DZ50" s="179">
        <v>2</v>
      </c>
      <c r="EA50" s="179" t="s">
        <v>5883</v>
      </c>
      <c r="EB50" s="179" t="s">
        <v>5881</v>
      </c>
      <c r="EC50" s="176" t="s">
        <v>5845</v>
      </c>
      <c r="ED50" s="186" t="s">
        <v>5887</v>
      </c>
      <c r="EE50" s="183">
        <v>2964000</v>
      </c>
      <c r="EF50" s="186" t="s">
        <v>5880</v>
      </c>
      <c r="EG50" s="186" t="s">
        <v>22</v>
      </c>
      <c r="EH50" s="186">
        <v>2</v>
      </c>
      <c r="EI50" s="186" t="s">
        <v>5883</v>
      </c>
      <c r="EJ50" s="186" t="s">
        <v>5881</v>
      </c>
      <c r="EK50" s="187" t="s">
        <v>5845</v>
      </c>
      <c r="EL50" s="185" t="s">
        <v>5888</v>
      </c>
      <c r="EM50" s="175">
        <v>60000</v>
      </c>
      <c r="EN50" s="179" t="s">
        <v>5880</v>
      </c>
      <c r="EO50" s="179" t="s">
        <v>22</v>
      </c>
      <c r="EP50" s="179">
        <v>2</v>
      </c>
      <c r="EQ50" s="179" t="s">
        <v>5883</v>
      </c>
      <c r="ER50" s="179" t="s">
        <v>5881</v>
      </c>
      <c r="ES50" s="176" t="s">
        <v>5845</v>
      </c>
      <c r="ET50" s="186" t="s">
        <v>3042</v>
      </c>
      <c r="EU50" s="186">
        <v>191</v>
      </c>
      <c r="EV50" s="186" t="s">
        <v>3034</v>
      </c>
      <c r="EW50" s="186" t="s">
        <v>60</v>
      </c>
      <c r="EX50" s="186">
        <v>3</v>
      </c>
      <c r="EY50" s="186" t="s">
        <v>3036</v>
      </c>
      <c r="EZ50" s="186" t="s">
        <v>3035</v>
      </c>
      <c r="FA50" s="187" t="s">
        <v>3038</v>
      </c>
      <c r="FB50" s="185" t="s">
        <v>2479</v>
      </c>
      <c r="FC50" s="179">
        <v>3</v>
      </c>
      <c r="FD50" s="179" t="s">
        <v>2476</v>
      </c>
      <c r="FE50" s="179" t="s">
        <v>42</v>
      </c>
      <c r="FF50" s="179">
        <v>1</v>
      </c>
      <c r="FG50" s="179" t="s">
        <v>2478</v>
      </c>
      <c r="FH50" s="179" t="s">
        <v>2477</v>
      </c>
      <c r="FI50" s="176" t="s">
        <v>2438</v>
      </c>
      <c r="FJ50" s="185" t="s">
        <v>2489</v>
      </c>
      <c r="FK50" s="186" t="s">
        <v>14</v>
      </c>
      <c r="FL50" s="186" t="s">
        <v>14</v>
      </c>
      <c r="FM50" s="186" t="s">
        <v>14</v>
      </c>
      <c r="FN50" s="186" t="s">
        <v>14</v>
      </c>
      <c r="FO50" s="186" t="s">
        <v>2488</v>
      </c>
      <c r="FP50" s="183" t="s">
        <v>904</v>
      </c>
      <c r="FQ50" s="184" t="s">
        <v>2438</v>
      </c>
      <c r="FR50" s="185" t="s">
        <v>2490</v>
      </c>
      <c r="FS50" s="179" t="s">
        <v>14</v>
      </c>
      <c r="FT50" s="179" t="s">
        <v>14</v>
      </c>
      <c r="FU50" s="179" t="s">
        <v>14</v>
      </c>
      <c r="FV50" s="179" t="s">
        <v>14</v>
      </c>
      <c r="FW50" s="179" t="s">
        <v>2488</v>
      </c>
      <c r="FX50" s="179" t="s">
        <v>904</v>
      </c>
      <c r="FY50" s="176" t="s">
        <v>2438</v>
      </c>
      <c r="FZ50" s="186" t="s">
        <v>3645</v>
      </c>
      <c r="GA50" s="186">
        <v>1</v>
      </c>
      <c r="GB50" s="186" t="s">
        <v>3225</v>
      </c>
      <c r="GC50" s="186" t="s">
        <v>22</v>
      </c>
      <c r="GD50" s="186">
        <v>2</v>
      </c>
      <c r="GE50" s="186" t="s">
        <v>3139</v>
      </c>
      <c r="GF50" s="186" t="s">
        <v>3138</v>
      </c>
      <c r="GG50" s="187" t="s">
        <v>3532</v>
      </c>
      <c r="GH50" s="185" t="s">
        <v>3651</v>
      </c>
      <c r="GI50" s="179">
        <v>2</v>
      </c>
      <c r="GJ50" s="179" t="s">
        <v>3225</v>
      </c>
      <c r="GK50" s="179" t="s">
        <v>22</v>
      </c>
      <c r="GL50" s="179">
        <v>2</v>
      </c>
      <c r="GM50" s="179" t="s">
        <v>3139</v>
      </c>
      <c r="GN50" s="179" t="s">
        <v>3138</v>
      </c>
      <c r="GO50" s="176" t="s">
        <v>3532</v>
      </c>
      <c r="GP50" s="186" t="s">
        <v>3646</v>
      </c>
      <c r="GQ50" s="186">
        <v>2</v>
      </c>
      <c r="GR50" s="186" t="s">
        <v>3225</v>
      </c>
      <c r="GS50" s="186" t="s">
        <v>22</v>
      </c>
      <c r="GT50" s="186">
        <v>2</v>
      </c>
      <c r="GU50" s="186" t="s">
        <v>3139</v>
      </c>
      <c r="GV50" s="186" t="s">
        <v>3138</v>
      </c>
      <c r="GW50" s="187" t="s">
        <v>3532</v>
      </c>
      <c r="GX50" s="185" t="s">
        <v>3652</v>
      </c>
      <c r="GY50" s="179">
        <v>0</v>
      </c>
      <c r="GZ50" s="179" t="s">
        <v>3225</v>
      </c>
      <c r="HA50" s="179" t="s">
        <v>22</v>
      </c>
      <c r="HB50" s="179">
        <v>2</v>
      </c>
      <c r="HC50" s="179" t="s">
        <v>3139</v>
      </c>
      <c r="HD50" s="179" t="s">
        <v>3138</v>
      </c>
      <c r="HE50" s="176" t="s">
        <v>3532</v>
      </c>
      <c r="HF50" s="186" t="s">
        <v>3644</v>
      </c>
      <c r="HG50" s="186">
        <v>2</v>
      </c>
      <c r="HH50" s="186" t="s">
        <v>3225</v>
      </c>
      <c r="HI50" s="186" t="s">
        <v>22</v>
      </c>
      <c r="HJ50" s="186">
        <v>2</v>
      </c>
      <c r="HK50" s="186" t="s">
        <v>3139</v>
      </c>
      <c r="HL50" s="186" t="s">
        <v>3138</v>
      </c>
      <c r="HM50" s="187" t="s">
        <v>3532</v>
      </c>
      <c r="HN50" s="185" t="s">
        <v>3650</v>
      </c>
      <c r="HO50" s="179">
        <v>2</v>
      </c>
      <c r="HP50" s="179" t="s">
        <v>3225</v>
      </c>
      <c r="HQ50" s="179" t="s">
        <v>22</v>
      </c>
      <c r="HR50" s="179">
        <v>2</v>
      </c>
      <c r="HS50" s="179" t="s">
        <v>3139</v>
      </c>
      <c r="HT50" s="179" t="s">
        <v>3138</v>
      </c>
      <c r="HU50" s="176" t="s">
        <v>3532</v>
      </c>
      <c r="HV50" s="186" t="s">
        <v>3647</v>
      </c>
      <c r="HW50" s="186">
        <v>0</v>
      </c>
      <c r="HX50" s="186" t="s">
        <v>3225</v>
      </c>
      <c r="HY50" s="186" t="s">
        <v>22</v>
      </c>
      <c r="HZ50" s="186">
        <v>2</v>
      </c>
      <c r="IA50" s="186" t="s">
        <v>3139</v>
      </c>
      <c r="IB50" s="186" t="s">
        <v>3138</v>
      </c>
      <c r="IC50" s="187" t="s">
        <v>3532</v>
      </c>
      <c r="ID50" s="185" t="s">
        <v>3649</v>
      </c>
      <c r="IE50" s="179">
        <v>3</v>
      </c>
      <c r="IF50" s="179" t="s">
        <v>3225</v>
      </c>
      <c r="IG50" s="179" t="s">
        <v>22</v>
      </c>
      <c r="IH50" s="179">
        <v>2</v>
      </c>
      <c r="II50" s="179" t="s">
        <v>3139</v>
      </c>
      <c r="IJ50" s="179" t="s">
        <v>3138</v>
      </c>
      <c r="IK50" s="176" t="s">
        <v>3532</v>
      </c>
      <c r="IL50" s="186" t="s">
        <v>3648</v>
      </c>
      <c r="IM50" s="186">
        <v>1</v>
      </c>
      <c r="IN50" s="186" t="s">
        <v>3225</v>
      </c>
      <c r="IO50" s="186" t="s">
        <v>22</v>
      </c>
      <c r="IP50" s="186">
        <v>2</v>
      </c>
      <c r="IQ50" s="186" t="s">
        <v>3139</v>
      </c>
      <c r="IR50" s="186" t="s">
        <v>3138</v>
      </c>
      <c r="IS50" s="187" t="s">
        <v>3532</v>
      </c>
    </row>
    <row r="51" spans="1:253" s="280" customFormat="1" ht="12.75" customHeight="1" x14ac:dyDescent="0.25">
      <c r="A51" s="280" t="s">
        <v>221</v>
      </c>
      <c r="B51" s="280" t="s">
        <v>8025</v>
      </c>
      <c r="C51" s="280" t="s">
        <v>222</v>
      </c>
      <c r="D51" s="280" t="s">
        <v>223</v>
      </c>
      <c r="E51" s="280" t="s">
        <v>7524</v>
      </c>
      <c r="F51" s="280" t="s">
        <v>5915</v>
      </c>
      <c r="G51" s="174">
        <v>7400000</v>
      </c>
      <c r="H51" s="175" t="s">
        <v>5912</v>
      </c>
      <c r="I51" s="175" t="s">
        <v>22</v>
      </c>
      <c r="J51" s="175">
        <v>2</v>
      </c>
      <c r="K51" s="175" t="s">
        <v>5914</v>
      </c>
      <c r="L51" s="175" t="s">
        <v>5913</v>
      </c>
      <c r="M51" s="176" t="s">
        <v>5911</v>
      </c>
      <c r="N51" s="185" t="s">
        <v>2496</v>
      </c>
      <c r="O51" s="177">
        <v>1759540</v>
      </c>
      <c r="P51" s="177" t="s">
        <v>1958</v>
      </c>
      <c r="Q51" s="177" t="s">
        <v>42</v>
      </c>
      <c r="R51" s="177">
        <v>1</v>
      </c>
      <c r="S51" s="177" t="s">
        <v>2495</v>
      </c>
      <c r="T51" s="177" t="s">
        <v>2494</v>
      </c>
      <c r="U51" s="178" t="s">
        <v>2438</v>
      </c>
      <c r="V51" s="185" t="s">
        <v>5917</v>
      </c>
      <c r="W51" s="175">
        <v>7400000</v>
      </c>
      <c r="X51" s="175" t="s">
        <v>5912</v>
      </c>
      <c r="Y51" s="175" t="s">
        <v>22</v>
      </c>
      <c r="Z51" s="175">
        <v>2</v>
      </c>
      <c r="AA51" s="175" t="s">
        <v>5916</v>
      </c>
      <c r="AB51" s="175" t="s">
        <v>5913</v>
      </c>
      <c r="AC51" s="176" t="s">
        <v>5911</v>
      </c>
      <c r="AD51" s="185" t="s">
        <v>2499</v>
      </c>
      <c r="AE51" s="183">
        <v>1800000</v>
      </c>
      <c r="AF51" s="183" t="s">
        <v>2497</v>
      </c>
      <c r="AG51" s="183" t="s">
        <v>22</v>
      </c>
      <c r="AH51" s="183">
        <v>2</v>
      </c>
      <c r="AI51" s="183" t="s">
        <v>2498</v>
      </c>
      <c r="AJ51" s="183" t="s">
        <v>2491</v>
      </c>
      <c r="AK51" s="184" t="s">
        <v>2438</v>
      </c>
      <c r="AL51" s="185" t="s">
        <v>5981</v>
      </c>
      <c r="AM51" s="175">
        <v>1467000</v>
      </c>
      <c r="AN51" s="175" t="s">
        <v>5978</v>
      </c>
      <c r="AO51" s="175" t="s">
        <v>22</v>
      </c>
      <c r="AP51" s="175">
        <v>2</v>
      </c>
      <c r="AQ51" s="175" t="s">
        <v>5980</v>
      </c>
      <c r="AR51" s="175" t="s">
        <v>5979</v>
      </c>
      <c r="AS51" s="176" t="s">
        <v>5959</v>
      </c>
      <c r="AT51" s="186" t="s">
        <v>1606</v>
      </c>
      <c r="AU51" s="183" t="s">
        <v>14</v>
      </c>
      <c r="AV51" s="183" t="s">
        <v>14</v>
      </c>
      <c r="AW51" s="183" t="s">
        <v>14</v>
      </c>
      <c r="AX51" s="183" t="s">
        <v>14</v>
      </c>
      <c r="AY51" s="183" t="s">
        <v>1605</v>
      </c>
      <c r="AZ51" s="183" t="s">
        <v>14</v>
      </c>
      <c r="BA51" s="184" t="s">
        <v>1596</v>
      </c>
      <c r="BB51" s="185" t="s">
        <v>227</v>
      </c>
      <c r="BC51" s="175" t="s">
        <v>14</v>
      </c>
      <c r="BD51" s="175">
        <v>0</v>
      </c>
      <c r="BE51" s="175" t="s">
        <v>14</v>
      </c>
      <c r="BF51" s="175" t="s">
        <v>14</v>
      </c>
      <c r="BG51" s="175" t="s">
        <v>15</v>
      </c>
      <c r="BH51" s="175">
        <v>0</v>
      </c>
      <c r="BI51" s="176" t="s">
        <v>212</v>
      </c>
      <c r="BJ51" s="186" t="s">
        <v>5941</v>
      </c>
      <c r="BK51" s="186">
        <v>630</v>
      </c>
      <c r="BL51" s="186" t="s">
        <v>5938</v>
      </c>
      <c r="BM51" s="186" t="s">
        <v>22</v>
      </c>
      <c r="BN51" s="186">
        <v>2</v>
      </c>
      <c r="BO51" s="186" t="s">
        <v>5940</v>
      </c>
      <c r="BP51" s="183" t="s">
        <v>5939</v>
      </c>
      <c r="BQ51" s="187" t="s">
        <v>5926</v>
      </c>
      <c r="BR51" s="185" t="s">
        <v>224</v>
      </c>
      <c r="BS51" s="179" t="s">
        <v>14</v>
      </c>
      <c r="BT51" s="179">
        <v>0</v>
      </c>
      <c r="BU51" s="179" t="s">
        <v>14</v>
      </c>
      <c r="BV51" s="179" t="s">
        <v>14</v>
      </c>
      <c r="BW51" s="179" t="s">
        <v>15</v>
      </c>
      <c r="BX51" s="179">
        <v>0</v>
      </c>
      <c r="BY51" s="176" t="s">
        <v>212</v>
      </c>
      <c r="BZ51" s="186" t="s">
        <v>225</v>
      </c>
      <c r="CA51" s="186" t="s">
        <v>14</v>
      </c>
      <c r="CB51" s="186">
        <v>0</v>
      </c>
      <c r="CC51" s="186" t="s">
        <v>14</v>
      </c>
      <c r="CD51" s="186" t="s">
        <v>14</v>
      </c>
      <c r="CE51" s="186" t="s">
        <v>15</v>
      </c>
      <c r="CF51" s="186">
        <v>0</v>
      </c>
      <c r="CG51" s="187" t="s">
        <v>212</v>
      </c>
      <c r="CH51" s="185" t="s">
        <v>8377</v>
      </c>
      <c r="CI51" s="186" t="e">
        <v>#N/A</v>
      </c>
      <c r="CJ51" s="186" t="e">
        <v>#N/A</v>
      </c>
      <c r="CK51" s="186" t="e">
        <v>#N/A</v>
      </c>
      <c r="CL51" s="186" t="e">
        <v>#N/A</v>
      </c>
      <c r="CM51" s="186" t="e">
        <v>#N/A</v>
      </c>
      <c r="CN51" s="186" t="e">
        <v>#N/A</v>
      </c>
      <c r="CO51" s="188" t="e">
        <v>#N/A</v>
      </c>
      <c r="CP51" s="186" t="s">
        <v>226</v>
      </c>
      <c r="CQ51" s="179" t="s">
        <v>14</v>
      </c>
      <c r="CR51" s="179">
        <v>0</v>
      </c>
      <c r="CS51" s="179" t="s">
        <v>14</v>
      </c>
      <c r="CT51" s="179" t="s">
        <v>14</v>
      </c>
      <c r="CU51" s="179" t="s">
        <v>15</v>
      </c>
      <c r="CV51" s="179">
        <v>0</v>
      </c>
      <c r="CW51" s="176" t="s">
        <v>212</v>
      </c>
      <c r="CX51" s="186" t="s">
        <v>5925</v>
      </c>
      <c r="CY51" s="183">
        <v>1300000</v>
      </c>
      <c r="CZ51" s="183" t="s">
        <v>5912</v>
      </c>
      <c r="DA51" s="183" t="s">
        <v>22</v>
      </c>
      <c r="DB51" s="183">
        <v>2</v>
      </c>
      <c r="DC51" s="183" t="s">
        <v>5924</v>
      </c>
      <c r="DD51" s="183" t="s">
        <v>5913</v>
      </c>
      <c r="DE51" s="189" t="s">
        <v>5926</v>
      </c>
      <c r="DF51" s="185" t="s">
        <v>5927</v>
      </c>
      <c r="DG51" s="175">
        <v>4900000</v>
      </c>
      <c r="DH51" s="179" t="s">
        <v>5912</v>
      </c>
      <c r="DI51" s="179" t="s">
        <v>22</v>
      </c>
      <c r="DJ51" s="179">
        <v>2</v>
      </c>
      <c r="DK51" s="179" t="s">
        <v>5924</v>
      </c>
      <c r="DL51" s="179" t="s">
        <v>5913</v>
      </c>
      <c r="DM51" s="176" t="s">
        <v>5926</v>
      </c>
      <c r="DN51" s="186" t="s">
        <v>5928</v>
      </c>
      <c r="DO51" s="183">
        <v>1200000</v>
      </c>
      <c r="DP51" s="186" t="s">
        <v>5912</v>
      </c>
      <c r="DQ51" s="186" t="s">
        <v>22</v>
      </c>
      <c r="DR51" s="186">
        <v>2</v>
      </c>
      <c r="DS51" s="186" t="s">
        <v>5924</v>
      </c>
      <c r="DT51" s="186" t="s">
        <v>5913</v>
      </c>
      <c r="DU51" s="187" t="s">
        <v>5926</v>
      </c>
      <c r="DV51" s="185" t="s">
        <v>5929</v>
      </c>
      <c r="DW51" s="175">
        <v>871000</v>
      </c>
      <c r="DX51" s="179" t="s">
        <v>5912</v>
      </c>
      <c r="DY51" s="179" t="s">
        <v>22</v>
      </c>
      <c r="DZ51" s="179">
        <v>2</v>
      </c>
      <c r="EA51" s="179" t="s">
        <v>5924</v>
      </c>
      <c r="EB51" s="179" t="s">
        <v>5913</v>
      </c>
      <c r="EC51" s="176" t="s">
        <v>5926</v>
      </c>
      <c r="ED51" s="186" t="s">
        <v>5930</v>
      </c>
      <c r="EE51" s="183">
        <v>273000</v>
      </c>
      <c r="EF51" s="186" t="s">
        <v>5912</v>
      </c>
      <c r="EG51" s="186" t="s">
        <v>22</v>
      </c>
      <c r="EH51" s="186">
        <v>2</v>
      </c>
      <c r="EI51" s="186" t="s">
        <v>5924</v>
      </c>
      <c r="EJ51" s="186" t="s">
        <v>5913</v>
      </c>
      <c r="EK51" s="187" t="s">
        <v>5926</v>
      </c>
      <c r="EL51" s="185" t="s">
        <v>5931</v>
      </c>
      <c r="EM51" s="175">
        <v>156000</v>
      </c>
      <c r="EN51" s="179" t="s">
        <v>5912</v>
      </c>
      <c r="EO51" s="179" t="s">
        <v>22</v>
      </c>
      <c r="EP51" s="179">
        <v>2</v>
      </c>
      <c r="EQ51" s="179" t="s">
        <v>5924</v>
      </c>
      <c r="ER51" s="179" t="s">
        <v>5913</v>
      </c>
      <c r="ES51" s="176" t="s">
        <v>5926</v>
      </c>
      <c r="ET51" s="186" t="s">
        <v>5942</v>
      </c>
      <c r="EU51" s="186">
        <v>630</v>
      </c>
      <c r="EV51" s="186" t="s">
        <v>5938</v>
      </c>
      <c r="EW51" s="186" t="s">
        <v>22</v>
      </c>
      <c r="EX51" s="186">
        <v>2</v>
      </c>
      <c r="EY51" s="186" t="s">
        <v>5940</v>
      </c>
      <c r="EZ51" s="186" t="s">
        <v>5939</v>
      </c>
      <c r="FA51" s="187" t="s">
        <v>5926</v>
      </c>
      <c r="FB51" s="185" t="s">
        <v>2493</v>
      </c>
      <c r="FC51" s="179">
        <v>5</v>
      </c>
      <c r="FD51" s="179" t="s">
        <v>2420</v>
      </c>
      <c r="FE51" s="179" t="s">
        <v>42</v>
      </c>
      <c r="FF51" s="179">
        <v>1</v>
      </c>
      <c r="FG51" s="179" t="s">
        <v>2492</v>
      </c>
      <c r="FH51" s="179" t="s">
        <v>2491</v>
      </c>
      <c r="FI51" s="176" t="s">
        <v>2438</v>
      </c>
      <c r="FJ51" s="185" t="s">
        <v>2707</v>
      </c>
      <c r="FK51" s="186">
        <v>198000</v>
      </c>
      <c r="FL51" s="186" t="s">
        <v>2704</v>
      </c>
      <c r="FM51" s="186" t="s">
        <v>60</v>
      </c>
      <c r="FN51" s="186">
        <v>3</v>
      </c>
      <c r="FO51" s="186" t="s">
        <v>2706</v>
      </c>
      <c r="FP51" s="183" t="s">
        <v>2705</v>
      </c>
      <c r="FQ51" s="184" t="s">
        <v>2678</v>
      </c>
      <c r="FR51" s="185" t="s">
        <v>2708</v>
      </c>
      <c r="FS51" s="179">
        <v>633000</v>
      </c>
      <c r="FT51" s="179" t="s">
        <v>2704</v>
      </c>
      <c r="FU51" s="179" t="s">
        <v>60</v>
      </c>
      <c r="FV51" s="179">
        <v>3</v>
      </c>
      <c r="FW51" s="179" t="s">
        <v>2706</v>
      </c>
      <c r="FX51" s="179" t="s">
        <v>2705</v>
      </c>
      <c r="FY51" s="176" t="s">
        <v>2678</v>
      </c>
      <c r="FZ51" s="186" t="s">
        <v>3654</v>
      </c>
      <c r="GA51" s="186">
        <v>1</v>
      </c>
      <c r="GB51" s="186" t="s">
        <v>3225</v>
      </c>
      <c r="GC51" s="186" t="s">
        <v>22</v>
      </c>
      <c r="GD51" s="186">
        <v>2</v>
      </c>
      <c r="GE51" s="186" t="s">
        <v>3139</v>
      </c>
      <c r="GF51" s="186" t="s">
        <v>3138</v>
      </c>
      <c r="GG51" s="187" t="s">
        <v>3532</v>
      </c>
      <c r="GH51" s="185" t="s">
        <v>3660</v>
      </c>
      <c r="GI51" s="179">
        <v>3</v>
      </c>
      <c r="GJ51" s="179" t="s">
        <v>3225</v>
      </c>
      <c r="GK51" s="179" t="s">
        <v>22</v>
      </c>
      <c r="GL51" s="179">
        <v>2</v>
      </c>
      <c r="GM51" s="179" t="s">
        <v>3139</v>
      </c>
      <c r="GN51" s="179" t="s">
        <v>3138</v>
      </c>
      <c r="GO51" s="176" t="s">
        <v>3532</v>
      </c>
      <c r="GP51" s="186" t="s">
        <v>3655</v>
      </c>
      <c r="GQ51" s="186">
        <v>3</v>
      </c>
      <c r="GR51" s="186" t="s">
        <v>3225</v>
      </c>
      <c r="GS51" s="186" t="s">
        <v>22</v>
      </c>
      <c r="GT51" s="186">
        <v>2</v>
      </c>
      <c r="GU51" s="186" t="s">
        <v>3139</v>
      </c>
      <c r="GV51" s="186" t="s">
        <v>3138</v>
      </c>
      <c r="GW51" s="187" t="s">
        <v>3532</v>
      </c>
      <c r="GX51" s="185" t="s">
        <v>3661</v>
      </c>
      <c r="GY51" s="179">
        <v>3</v>
      </c>
      <c r="GZ51" s="179" t="s">
        <v>3225</v>
      </c>
      <c r="HA51" s="179" t="s">
        <v>22</v>
      </c>
      <c r="HB51" s="179">
        <v>2</v>
      </c>
      <c r="HC51" s="179" t="s">
        <v>3139</v>
      </c>
      <c r="HD51" s="179" t="s">
        <v>3138</v>
      </c>
      <c r="HE51" s="176" t="s">
        <v>3532</v>
      </c>
      <c r="HF51" s="186" t="s">
        <v>3653</v>
      </c>
      <c r="HG51" s="186">
        <v>2</v>
      </c>
      <c r="HH51" s="186" t="s">
        <v>3225</v>
      </c>
      <c r="HI51" s="186" t="s">
        <v>22</v>
      </c>
      <c r="HJ51" s="186">
        <v>2</v>
      </c>
      <c r="HK51" s="186" t="s">
        <v>3139</v>
      </c>
      <c r="HL51" s="186" t="s">
        <v>3138</v>
      </c>
      <c r="HM51" s="187" t="s">
        <v>3532</v>
      </c>
      <c r="HN51" s="185" t="s">
        <v>3659</v>
      </c>
      <c r="HO51" s="179">
        <v>3</v>
      </c>
      <c r="HP51" s="179" t="s">
        <v>3225</v>
      </c>
      <c r="HQ51" s="179" t="s">
        <v>22</v>
      </c>
      <c r="HR51" s="179">
        <v>2</v>
      </c>
      <c r="HS51" s="179" t="s">
        <v>3139</v>
      </c>
      <c r="HT51" s="179" t="s">
        <v>3138</v>
      </c>
      <c r="HU51" s="176" t="s">
        <v>3532</v>
      </c>
      <c r="HV51" s="186" t="s">
        <v>3656</v>
      </c>
      <c r="HW51" s="186">
        <v>3</v>
      </c>
      <c r="HX51" s="186" t="s">
        <v>3225</v>
      </c>
      <c r="HY51" s="186" t="s">
        <v>22</v>
      </c>
      <c r="HZ51" s="186">
        <v>2</v>
      </c>
      <c r="IA51" s="186" t="s">
        <v>3139</v>
      </c>
      <c r="IB51" s="186" t="s">
        <v>3138</v>
      </c>
      <c r="IC51" s="187" t="s">
        <v>3532</v>
      </c>
      <c r="ID51" s="185" t="s">
        <v>3658</v>
      </c>
      <c r="IE51" s="179">
        <v>1</v>
      </c>
      <c r="IF51" s="179" t="s">
        <v>3225</v>
      </c>
      <c r="IG51" s="179" t="s">
        <v>22</v>
      </c>
      <c r="IH51" s="179">
        <v>2</v>
      </c>
      <c r="II51" s="179" t="s">
        <v>3139</v>
      </c>
      <c r="IJ51" s="179" t="s">
        <v>3138</v>
      </c>
      <c r="IK51" s="176" t="s">
        <v>3532</v>
      </c>
      <c r="IL51" s="186" t="s">
        <v>3657</v>
      </c>
      <c r="IM51" s="186">
        <v>3</v>
      </c>
      <c r="IN51" s="186" t="s">
        <v>3225</v>
      </c>
      <c r="IO51" s="186" t="s">
        <v>22</v>
      </c>
      <c r="IP51" s="186">
        <v>2</v>
      </c>
      <c r="IQ51" s="186" t="s">
        <v>3139</v>
      </c>
      <c r="IR51" s="186" t="s">
        <v>3138</v>
      </c>
      <c r="IS51" s="187" t="s">
        <v>3532</v>
      </c>
    </row>
    <row r="52" spans="1:253" s="280" customFormat="1" ht="12.75" customHeight="1" x14ac:dyDescent="0.25">
      <c r="A52" s="280" t="s">
        <v>228</v>
      </c>
      <c r="B52" s="280" t="s">
        <v>8018</v>
      </c>
      <c r="C52" s="280" t="s">
        <v>229</v>
      </c>
      <c r="D52" s="280" t="s">
        <v>223</v>
      </c>
      <c r="E52" s="280" t="s">
        <v>7524</v>
      </c>
      <c r="F52" s="280" t="s">
        <v>5918</v>
      </c>
      <c r="G52" s="174">
        <v>7400000</v>
      </c>
      <c r="H52" s="175" t="s">
        <v>5912</v>
      </c>
      <c r="I52" s="175" t="s">
        <v>22</v>
      </c>
      <c r="J52" s="175">
        <v>2</v>
      </c>
      <c r="K52" s="175" t="s">
        <v>5914</v>
      </c>
      <c r="L52" s="175" t="s">
        <v>5913</v>
      </c>
      <c r="M52" s="176" t="s">
        <v>5911</v>
      </c>
      <c r="N52" s="185" t="s">
        <v>2821</v>
      </c>
      <c r="O52" s="177">
        <v>1759540</v>
      </c>
      <c r="P52" s="177" t="s">
        <v>2818</v>
      </c>
      <c r="Q52" s="177" t="s">
        <v>42</v>
      </c>
      <c r="R52" s="177">
        <v>1</v>
      </c>
      <c r="S52" s="177" t="s">
        <v>2820</v>
      </c>
      <c r="T52" s="177" t="s">
        <v>2819</v>
      </c>
      <c r="U52" s="178" t="s">
        <v>2813</v>
      </c>
      <c r="V52" s="185" t="s">
        <v>5919</v>
      </c>
      <c r="W52" s="175">
        <v>7400000</v>
      </c>
      <c r="X52" s="175" t="s">
        <v>5912</v>
      </c>
      <c r="Y52" s="175" t="s">
        <v>22</v>
      </c>
      <c r="Z52" s="175">
        <v>2</v>
      </c>
      <c r="AA52" s="175" t="s">
        <v>5916</v>
      </c>
      <c r="AB52" s="175" t="s">
        <v>5913</v>
      </c>
      <c r="AC52" s="176" t="s">
        <v>5911</v>
      </c>
      <c r="AD52" s="185" t="s">
        <v>6062</v>
      </c>
      <c r="AE52" s="183">
        <v>576000</v>
      </c>
      <c r="AF52" s="183" t="s">
        <v>6056</v>
      </c>
      <c r="AG52" s="183" t="s">
        <v>22</v>
      </c>
      <c r="AH52" s="183">
        <v>2</v>
      </c>
      <c r="AI52" s="183" t="s">
        <v>6061</v>
      </c>
      <c r="AJ52" s="183" t="s">
        <v>6057</v>
      </c>
      <c r="AK52" s="184" t="s">
        <v>6060</v>
      </c>
      <c r="AL52" s="185" t="s">
        <v>6059</v>
      </c>
      <c r="AM52" s="175">
        <v>576000</v>
      </c>
      <c r="AN52" s="175" t="s">
        <v>6056</v>
      </c>
      <c r="AO52" s="175" t="s">
        <v>22</v>
      </c>
      <c r="AP52" s="175">
        <v>2</v>
      </c>
      <c r="AQ52" s="175" t="s">
        <v>6058</v>
      </c>
      <c r="AR52" s="175" t="s">
        <v>6057</v>
      </c>
      <c r="AS52" s="176" t="s">
        <v>6060</v>
      </c>
      <c r="AT52" s="186" t="s">
        <v>234</v>
      </c>
      <c r="AU52" s="183" t="s">
        <v>14</v>
      </c>
      <c r="AV52" s="183">
        <v>0</v>
      </c>
      <c r="AW52" s="183" t="s">
        <v>14</v>
      </c>
      <c r="AX52" s="183" t="s">
        <v>14</v>
      </c>
      <c r="AY52" s="183" t="s">
        <v>15</v>
      </c>
      <c r="AZ52" s="183">
        <v>0</v>
      </c>
      <c r="BA52" s="184" t="s">
        <v>212</v>
      </c>
      <c r="BB52" s="185" t="s">
        <v>233</v>
      </c>
      <c r="BC52" s="175" t="s">
        <v>14</v>
      </c>
      <c r="BD52" s="175">
        <v>0</v>
      </c>
      <c r="BE52" s="175" t="s">
        <v>14</v>
      </c>
      <c r="BF52" s="175" t="s">
        <v>14</v>
      </c>
      <c r="BG52" s="175" t="s">
        <v>15</v>
      </c>
      <c r="BH52" s="175">
        <v>0</v>
      </c>
      <c r="BI52" s="176" t="s">
        <v>212</v>
      </c>
      <c r="BJ52" s="186" t="s">
        <v>5923</v>
      </c>
      <c r="BK52" s="186">
        <v>604</v>
      </c>
      <c r="BL52" s="186" t="s">
        <v>5920</v>
      </c>
      <c r="BM52" s="186" t="s">
        <v>60</v>
      </c>
      <c r="BN52" s="186">
        <v>3</v>
      </c>
      <c r="BO52" s="186" t="s">
        <v>5922</v>
      </c>
      <c r="BP52" s="183" t="s">
        <v>5921</v>
      </c>
      <c r="BQ52" s="187" t="s">
        <v>5911</v>
      </c>
      <c r="BR52" s="185" t="s">
        <v>230</v>
      </c>
      <c r="BS52" s="179" t="s">
        <v>14</v>
      </c>
      <c r="BT52" s="179">
        <v>0</v>
      </c>
      <c r="BU52" s="179" t="s">
        <v>14</v>
      </c>
      <c r="BV52" s="179" t="s">
        <v>14</v>
      </c>
      <c r="BW52" s="179" t="s">
        <v>15</v>
      </c>
      <c r="BX52" s="179">
        <v>0</v>
      </c>
      <c r="BY52" s="176" t="s">
        <v>212</v>
      </c>
      <c r="BZ52" s="186" t="s">
        <v>231</v>
      </c>
      <c r="CA52" s="186" t="s">
        <v>14</v>
      </c>
      <c r="CB52" s="186">
        <v>0</v>
      </c>
      <c r="CC52" s="186" t="s">
        <v>14</v>
      </c>
      <c r="CD52" s="186" t="s">
        <v>14</v>
      </c>
      <c r="CE52" s="186" t="s">
        <v>15</v>
      </c>
      <c r="CF52" s="186">
        <v>0</v>
      </c>
      <c r="CG52" s="187" t="s">
        <v>212</v>
      </c>
      <c r="CH52" s="185" t="s">
        <v>8378</v>
      </c>
      <c r="CI52" s="186" t="e">
        <v>#N/A</v>
      </c>
      <c r="CJ52" s="186" t="e">
        <v>#N/A</v>
      </c>
      <c r="CK52" s="186" t="e">
        <v>#N/A</v>
      </c>
      <c r="CL52" s="186" t="e">
        <v>#N/A</v>
      </c>
      <c r="CM52" s="186" t="e">
        <v>#N/A</v>
      </c>
      <c r="CN52" s="186" t="e">
        <v>#N/A</v>
      </c>
      <c r="CO52" s="188" t="e">
        <v>#N/A</v>
      </c>
      <c r="CP52" s="186" t="s">
        <v>232</v>
      </c>
      <c r="CQ52" s="179" t="s">
        <v>14</v>
      </c>
      <c r="CR52" s="179">
        <v>0</v>
      </c>
      <c r="CS52" s="179" t="s">
        <v>14</v>
      </c>
      <c r="CT52" s="179" t="s">
        <v>14</v>
      </c>
      <c r="CU52" s="179" t="s">
        <v>15</v>
      </c>
      <c r="CV52" s="179">
        <v>0</v>
      </c>
      <c r="CW52" s="176" t="s">
        <v>212</v>
      </c>
      <c r="CX52" s="186" t="s">
        <v>5935</v>
      </c>
      <c r="CY52" s="183">
        <v>72000</v>
      </c>
      <c r="CZ52" s="183" t="s">
        <v>5932</v>
      </c>
      <c r="DA52" s="183" t="s">
        <v>22</v>
      </c>
      <c r="DB52" s="183">
        <v>2</v>
      </c>
      <c r="DC52" s="183" t="s">
        <v>5934</v>
      </c>
      <c r="DD52" s="183" t="s">
        <v>5933</v>
      </c>
      <c r="DE52" s="189" t="s">
        <v>5926</v>
      </c>
      <c r="DF52" s="185" t="s">
        <v>6066</v>
      </c>
      <c r="DG52" s="175">
        <v>6824000</v>
      </c>
      <c r="DH52" s="179" t="s">
        <v>6063</v>
      </c>
      <c r="DI52" s="179" t="s">
        <v>22</v>
      </c>
      <c r="DJ52" s="179">
        <v>2</v>
      </c>
      <c r="DK52" s="179" t="s">
        <v>6065</v>
      </c>
      <c r="DL52" s="179" t="s">
        <v>6064</v>
      </c>
      <c r="DM52" s="176" t="s">
        <v>6060</v>
      </c>
      <c r="DN52" s="186" t="s">
        <v>6067</v>
      </c>
      <c r="DO52" s="183">
        <v>228000</v>
      </c>
      <c r="DP52" s="186" t="s">
        <v>6063</v>
      </c>
      <c r="DQ52" s="186" t="s">
        <v>22</v>
      </c>
      <c r="DR52" s="186">
        <v>2</v>
      </c>
      <c r="DS52" s="186" t="s">
        <v>6065</v>
      </c>
      <c r="DT52" s="186" t="s">
        <v>6064</v>
      </c>
      <c r="DU52" s="187" t="s">
        <v>6060</v>
      </c>
      <c r="DV52" s="185" t="s">
        <v>5936</v>
      </c>
      <c r="DW52" s="175">
        <v>65000</v>
      </c>
      <c r="DX52" s="179" t="s">
        <v>5932</v>
      </c>
      <c r="DY52" s="179" t="s">
        <v>22</v>
      </c>
      <c r="DZ52" s="179">
        <v>2</v>
      </c>
      <c r="EA52" s="179" t="s">
        <v>5934</v>
      </c>
      <c r="EB52" s="179" t="s">
        <v>5933</v>
      </c>
      <c r="EC52" s="176" t="s">
        <v>5926</v>
      </c>
      <c r="ED52" s="186" t="s">
        <v>5937</v>
      </c>
      <c r="EE52" s="183">
        <v>4000</v>
      </c>
      <c r="EF52" s="186" t="s">
        <v>5932</v>
      </c>
      <c r="EG52" s="186" t="s">
        <v>22</v>
      </c>
      <c r="EH52" s="186">
        <v>2</v>
      </c>
      <c r="EI52" s="186" t="s">
        <v>5934</v>
      </c>
      <c r="EJ52" s="186" t="s">
        <v>5933</v>
      </c>
      <c r="EK52" s="187" t="s">
        <v>5926</v>
      </c>
      <c r="EL52" s="185" t="s">
        <v>2817</v>
      </c>
      <c r="EM52" s="175">
        <v>3000</v>
      </c>
      <c r="EN52" s="179" t="s">
        <v>2814</v>
      </c>
      <c r="EO52" s="179" t="s">
        <v>22</v>
      </c>
      <c r="EP52" s="179">
        <v>2</v>
      </c>
      <c r="EQ52" s="179" t="s">
        <v>2816</v>
      </c>
      <c r="ER52" s="179" t="s">
        <v>2815</v>
      </c>
      <c r="ES52" s="176" t="s">
        <v>2813</v>
      </c>
      <c r="ET52" s="186" t="s">
        <v>5943</v>
      </c>
      <c r="EU52" s="186">
        <v>630</v>
      </c>
      <c r="EV52" s="186" t="s">
        <v>5938</v>
      </c>
      <c r="EW52" s="186" t="s">
        <v>22</v>
      </c>
      <c r="EX52" s="186">
        <v>2</v>
      </c>
      <c r="EY52" s="186" t="s">
        <v>5940</v>
      </c>
      <c r="EZ52" s="186" t="s">
        <v>5939</v>
      </c>
      <c r="FA52" s="187" t="s">
        <v>5926</v>
      </c>
      <c r="FB52" s="185" t="s">
        <v>2502</v>
      </c>
      <c r="FC52" s="179">
        <v>2</v>
      </c>
      <c r="FD52" s="179" t="s">
        <v>2420</v>
      </c>
      <c r="FE52" s="179" t="s">
        <v>42</v>
      </c>
      <c r="FF52" s="179">
        <v>1</v>
      </c>
      <c r="FG52" s="179" t="s">
        <v>2501</v>
      </c>
      <c r="FH52" s="179" t="s">
        <v>2500</v>
      </c>
      <c r="FI52" s="176" t="s">
        <v>2438</v>
      </c>
      <c r="FJ52" s="185" t="s">
        <v>2710</v>
      </c>
      <c r="FK52" s="186">
        <v>79000</v>
      </c>
      <c r="FL52" s="186" t="s">
        <v>2704</v>
      </c>
      <c r="FM52" s="186" t="s">
        <v>60</v>
      </c>
      <c r="FN52" s="186">
        <v>3</v>
      </c>
      <c r="FO52" s="186" t="s">
        <v>2709</v>
      </c>
      <c r="FP52" s="183" t="s">
        <v>2705</v>
      </c>
      <c r="FQ52" s="184" t="s">
        <v>2678</v>
      </c>
      <c r="FR52" s="185" t="s">
        <v>2711</v>
      </c>
      <c r="FS52" s="179">
        <v>229000</v>
      </c>
      <c r="FT52" s="179" t="s">
        <v>2704</v>
      </c>
      <c r="FU52" s="179" t="s">
        <v>60</v>
      </c>
      <c r="FV52" s="179">
        <v>3</v>
      </c>
      <c r="FW52" s="179" t="s">
        <v>2709</v>
      </c>
      <c r="FX52" s="179" t="s">
        <v>2705</v>
      </c>
      <c r="FY52" s="176" t="s">
        <v>2678</v>
      </c>
      <c r="FZ52" s="186" t="s">
        <v>3663</v>
      </c>
      <c r="GA52" s="186">
        <v>1</v>
      </c>
      <c r="GB52" s="186" t="s">
        <v>3225</v>
      </c>
      <c r="GC52" s="186" t="s">
        <v>22</v>
      </c>
      <c r="GD52" s="186">
        <v>2</v>
      </c>
      <c r="GE52" s="186" t="s">
        <v>3139</v>
      </c>
      <c r="GF52" s="186" t="s">
        <v>3138</v>
      </c>
      <c r="GG52" s="187" t="s">
        <v>3532</v>
      </c>
      <c r="GH52" s="185" t="s">
        <v>3669</v>
      </c>
      <c r="GI52" s="179">
        <v>3</v>
      </c>
      <c r="GJ52" s="179" t="s">
        <v>3225</v>
      </c>
      <c r="GK52" s="179" t="s">
        <v>22</v>
      </c>
      <c r="GL52" s="179">
        <v>2</v>
      </c>
      <c r="GM52" s="179" t="s">
        <v>3139</v>
      </c>
      <c r="GN52" s="179" t="s">
        <v>3138</v>
      </c>
      <c r="GO52" s="176" t="s">
        <v>3532</v>
      </c>
      <c r="GP52" s="186" t="s">
        <v>3664</v>
      </c>
      <c r="GQ52" s="186">
        <v>3</v>
      </c>
      <c r="GR52" s="186" t="s">
        <v>3225</v>
      </c>
      <c r="GS52" s="186" t="s">
        <v>22</v>
      </c>
      <c r="GT52" s="186">
        <v>2</v>
      </c>
      <c r="GU52" s="186" t="s">
        <v>3139</v>
      </c>
      <c r="GV52" s="186" t="s">
        <v>3138</v>
      </c>
      <c r="GW52" s="187" t="s">
        <v>3532</v>
      </c>
      <c r="GX52" s="185" t="s">
        <v>3670</v>
      </c>
      <c r="GY52" s="179">
        <v>0</v>
      </c>
      <c r="GZ52" s="179" t="s">
        <v>3225</v>
      </c>
      <c r="HA52" s="179" t="s">
        <v>22</v>
      </c>
      <c r="HB52" s="179">
        <v>2</v>
      </c>
      <c r="HC52" s="179" t="s">
        <v>3139</v>
      </c>
      <c r="HD52" s="179" t="s">
        <v>3138</v>
      </c>
      <c r="HE52" s="176" t="s">
        <v>3532</v>
      </c>
      <c r="HF52" s="186" t="s">
        <v>3662</v>
      </c>
      <c r="HG52" s="186">
        <v>2</v>
      </c>
      <c r="HH52" s="186" t="s">
        <v>3225</v>
      </c>
      <c r="HI52" s="186" t="s">
        <v>22</v>
      </c>
      <c r="HJ52" s="186">
        <v>2</v>
      </c>
      <c r="HK52" s="186" t="s">
        <v>3139</v>
      </c>
      <c r="HL52" s="186" t="s">
        <v>3138</v>
      </c>
      <c r="HM52" s="187" t="s">
        <v>3532</v>
      </c>
      <c r="HN52" s="185" t="s">
        <v>3668</v>
      </c>
      <c r="HO52" s="179">
        <v>3</v>
      </c>
      <c r="HP52" s="179" t="s">
        <v>3225</v>
      </c>
      <c r="HQ52" s="179" t="s">
        <v>22</v>
      </c>
      <c r="HR52" s="179">
        <v>2</v>
      </c>
      <c r="HS52" s="179" t="s">
        <v>3139</v>
      </c>
      <c r="HT52" s="179" t="s">
        <v>3138</v>
      </c>
      <c r="HU52" s="176" t="s">
        <v>3532</v>
      </c>
      <c r="HV52" s="186" t="s">
        <v>3665</v>
      </c>
      <c r="HW52" s="186">
        <v>3</v>
      </c>
      <c r="HX52" s="186" t="s">
        <v>3225</v>
      </c>
      <c r="HY52" s="186" t="s">
        <v>22</v>
      </c>
      <c r="HZ52" s="186">
        <v>2</v>
      </c>
      <c r="IA52" s="186" t="s">
        <v>3139</v>
      </c>
      <c r="IB52" s="186" t="s">
        <v>3138</v>
      </c>
      <c r="IC52" s="187" t="s">
        <v>3532</v>
      </c>
      <c r="ID52" s="185" t="s">
        <v>3667</v>
      </c>
      <c r="IE52" s="179">
        <v>1</v>
      </c>
      <c r="IF52" s="179" t="s">
        <v>3225</v>
      </c>
      <c r="IG52" s="179" t="s">
        <v>22</v>
      </c>
      <c r="IH52" s="179">
        <v>2</v>
      </c>
      <c r="II52" s="179" t="s">
        <v>3139</v>
      </c>
      <c r="IJ52" s="179" t="s">
        <v>3138</v>
      </c>
      <c r="IK52" s="176" t="s">
        <v>3532</v>
      </c>
      <c r="IL52" s="186" t="s">
        <v>3666</v>
      </c>
      <c r="IM52" s="186">
        <v>3</v>
      </c>
      <c r="IN52" s="186" t="s">
        <v>3225</v>
      </c>
      <c r="IO52" s="186" t="s">
        <v>22</v>
      </c>
      <c r="IP52" s="186">
        <v>2</v>
      </c>
      <c r="IQ52" s="186" t="s">
        <v>3139</v>
      </c>
      <c r="IR52" s="186" t="s">
        <v>3138</v>
      </c>
      <c r="IS52" s="187" t="s">
        <v>3532</v>
      </c>
    </row>
    <row r="53" spans="1:253" s="280" customFormat="1" ht="12.75" customHeight="1" x14ac:dyDescent="0.25">
      <c r="A53" s="280" t="s">
        <v>137</v>
      </c>
      <c r="B53" s="280" t="s">
        <v>8046</v>
      </c>
      <c r="C53" s="280" t="s">
        <v>138</v>
      </c>
      <c r="D53" s="280" t="s">
        <v>139</v>
      </c>
      <c r="E53" s="280" t="s">
        <v>7521</v>
      </c>
      <c r="F53" s="280" t="s">
        <v>3305</v>
      </c>
      <c r="G53" s="174">
        <v>2009000</v>
      </c>
      <c r="H53" s="175" t="s">
        <v>2910</v>
      </c>
      <c r="I53" s="175" t="s">
        <v>22</v>
      </c>
      <c r="J53" s="175">
        <v>2</v>
      </c>
      <c r="K53" s="175" t="s">
        <v>3304</v>
      </c>
      <c r="L53" s="175" t="s">
        <v>2911</v>
      </c>
      <c r="M53" s="176" t="s">
        <v>3227</v>
      </c>
      <c r="N53" s="185" t="s">
        <v>1455</v>
      </c>
      <c r="O53" s="177">
        <v>30400</v>
      </c>
      <c r="P53" s="177" t="s">
        <v>1452</v>
      </c>
      <c r="Q53" s="177" t="s">
        <v>22</v>
      </c>
      <c r="R53" s="177">
        <v>2</v>
      </c>
      <c r="S53" s="177" t="s">
        <v>1454</v>
      </c>
      <c r="T53" s="177" t="s">
        <v>1453</v>
      </c>
      <c r="U53" s="178" t="s">
        <v>1437</v>
      </c>
      <c r="V53" s="185" t="s">
        <v>3053</v>
      </c>
      <c r="W53" s="175">
        <v>1467000</v>
      </c>
      <c r="X53" s="175" t="s">
        <v>3043</v>
      </c>
      <c r="Y53" s="175" t="s">
        <v>22</v>
      </c>
      <c r="Z53" s="175">
        <v>2</v>
      </c>
      <c r="AA53" s="175" t="s">
        <v>3052</v>
      </c>
      <c r="AB53" s="175" t="s">
        <v>3044</v>
      </c>
      <c r="AC53" s="176" t="s">
        <v>3047</v>
      </c>
      <c r="AD53" s="185" t="s">
        <v>3051</v>
      </c>
      <c r="AE53" s="183">
        <v>1062000</v>
      </c>
      <c r="AF53" s="183" t="s">
        <v>3043</v>
      </c>
      <c r="AG53" s="183" t="s">
        <v>22</v>
      </c>
      <c r="AH53" s="183">
        <v>2</v>
      </c>
      <c r="AI53" s="183" t="s">
        <v>3050</v>
      </c>
      <c r="AJ53" s="183" t="s">
        <v>3044</v>
      </c>
      <c r="AK53" s="184" t="s">
        <v>3047</v>
      </c>
      <c r="AL53" s="185" t="s">
        <v>2999</v>
      </c>
      <c r="AM53" s="175" t="s">
        <v>14</v>
      </c>
      <c r="AN53" s="175" t="s">
        <v>218</v>
      </c>
      <c r="AO53" s="175" t="s">
        <v>60</v>
      </c>
      <c r="AP53" s="175">
        <v>3</v>
      </c>
      <c r="AQ53" s="175" t="s">
        <v>218</v>
      </c>
      <c r="AR53" s="175" t="s">
        <v>218</v>
      </c>
      <c r="AS53" s="176" t="s">
        <v>3000</v>
      </c>
      <c r="AT53" s="186" t="s">
        <v>152</v>
      </c>
      <c r="AU53" s="183">
        <v>0</v>
      </c>
      <c r="AV53" s="183">
        <v>0</v>
      </c>
      <c r="AW53" s="183" t="s">
        <v>22</v>
      </c>
      <c r="AX53" s="183">
        <v>2</v>
      </c>
      <c r="AY53" s="183" t="s">
        <v>151</v>
      </c>
      <c r="AZ53" s="183">
        <v>0</v>
      </c>
      <c r="BA53" s="184" t="s">
        <v>125</v>
      </c>
      <c r="BB53" s="185" t="s">
        <v>150</v>
      </c>
      <c r="BC53" s="175">
        <v>0</v>
      </c>
      <c r="BD53" s="175">
        <v>0</v>
      </c>
      <c r="BE53" s="175" t="s">
        <v>22</v>
      </c>
      <c r="BF53" s="175">
        <v>2</v>
      </c>
      <c r="BG53" s="175" t="s">
        <v>149</v>
      </c>
      <c r="BH53" s="175">
        <v>0</v>
      </c>
      <c r="BI53" s="176" t="s">
        <v>125</v>
      </c>
      <c r="BJ53" s="186" t="s">
        <v>148</v>
      </c>
      <c r="BK53" s="186">
        <v>0</v>
      </c>
      <c r="BL53" s="186">
        <v>0</v>
      </c>
      <c r="BM53" s="186" t="s">
        <v>22</v>
      </c>
      <c r="BN53" s="186">
        <v>2</v>
      </c>
      <c r="BO53" s="186" t="s">
        <v>146</v>
      </c>
      <c r="BP53" s="183">
        <v>0</v>
      </c>
      <c r="BQ53" s="187" t="s">
        <v>125</v>
      </c>
      <c r="BR53" s="185" t="s">
        <v>141</v>
      </c>
      <c r="BS53" s="179">
        <v>0</v>
      </c>
      <c r="BT53" s="179">
        <v>0</v>
      </c>
      <c r="BU53" s="179" t="s">
        <v>22</v>
      </c>
      <c r="BV53" s="179">
        <v>2</v>
      </c>
      <c r="BW53" s="179" t="s">
        <v>140</v>
      </c>
      <c r="BX53" s="179">
        <v>0</v>
      </c>
      <c r="BY53" s="176" t="s">
        <v>125</v>
      </c>
      <c r="BZ53" s="186" t="s">
        <v>142</v>
      </c>
      <c r="CA53" s="186">
        <v>0</v>
      </c>
      <c r="CB53" s="186">
        <v>0</v>
      </c>
      <c r="CC53" s="186" t="s">
        <v>22</v>
      </c>
      <c r="CD53" s="186">
        <v>2</v>
      </c>
      <c r="CE53" s="186" t="s">
        <v>140</v>
      </c>
      <c r="CF53" s="186">
        <v>0</v>
      </c>
      <c r="CG53" s="187" t="s">
        <v>125</v>
      </c>
      <c r="CH53" s="185" t="s">
        <v>8379</v>
      </c>
      <c r="CI53" s="186" t="e">
        <v>#N/A</v>
      </c>
      <c r="CJ53" s="186" t="e">
        <v>#N/A</v>
      </c>
      <c r="CK53" s="186" t="e">
        <v>#N/A</v>
      </c>
      <c r="CL53" s="186" t="e">
        <v>#N/A</v>
      </c>
      <c r="CM53" s="186" t="e">
        <v>#N/A</v>
      </c>
      <c r="CN53" s="186" t="e">
        <v>#N/A</v>
      </c>
      <c r="CO53" s="188" t="e">
        <v>#N/A</v>
      </c>
      <c r="CP53" s="186" t="s">
        <v>145</v>
      </c>
      <c r="CQ53" s="179" t="s">
        <v>14</v>
      </c>
      <c r="CR53" s="179">
        <v>0</v>
      </c>
      <c r="CS53" s="179" t="s">
        <v>22</v>
      </c>
      <c r="CT53" s="179">
        <v>2</v>
      </c>
      <c r="CU53" s="179" t="s">
        <v>15</v>
      </c>
      <c r="CV53" s="179">
        <v>0</v>
      </c>
      <c r="CW53" s="176" t="s">
        <v>125</v>
      </c>
      <c r="CX53" s="186" t="s">
        <v>3054</v>
      </c>
      <c r="CY53" s="183">
        <v>582000</v>
      </c>
      <c r="CZ53" s="183" t="s">
        <v>3043</v>
      </c>
      <c r="DA53" s="183" t="s">
        <v>22</v>
      </c>
      <c r="DB53" s="183">
        <v>2</v>
      </c>
      <c r="DC53" s="183" t="s">
        <v>3045</v>
      </c>
      <c r="DD53" s="183" t="s">
        <v>3044</v>
      </c>
      <c r="DE53" s="189" t="s">
        <v>3047</v>
      </c>
      <c r="DF53" s="185" t="s">
        <v>3048</v>
      </c>
      <c r="DG53" s="175">
        <v>405000</v>
      </c>
      <c r="DH53" s="179" t="s">
        <v>3043</v>
      </c>
      <c r="DI53" s="179" t="s">
        <v>22</v>
      </c>
      <c r="DJ53" s="179">
        <v>2</v>
      </c>
      <c r="DK53" s="179" t="s">
        <v>3045</v>
      </c>
      <c r="DL53" s="179" t="s">
        <v>3044</v>
      </c>
      <c r="DM53" s="176" t="s">
        <v>3047</v>
      </c>
      <c r="DN53" s="186" t="s">
        <v>3056</v>
      </c>
      <c r="DO53" s="183">
        <v>480000</v>
      </c>
      <c r="DP53" s="186" t="s">
        <v>3043</v>
      </c>
      <c r="DQ53" s="186" t="s">
        <v>22</v>
      </c>
      <c r="DR53" s="186">
        <v>2</v>
      </c>
      <c r="DS53" s="186" t="s">
        <v>3045</v>
      </c>
      <c r="DT53" s="186" t="s">
        <v>3044</v>
      </c>
      <c r="DU53" s="187" t="s">
        <v>3047</v>
      </c>
      <c r="DV53" s="185" t="s">
        <v>3049</v>
      </c>
      <c r="DW53" s="175">
        <v>482000</v>
      </c>
      <c r="DX53" s="179" t="s">
        <v>3043</v>
      </c>
      <c r="DY53" s="179" t="s">
        <v>22</v>
      </c>
      <c r="DZ53" s="179">
        <v>2</v>
      </c>
      <c r="EA53" s="179" t="s">
        <v>3045</v>
      </c>
      <c r="EB53" s="179" t="s">
        <v>3044</v>
      </c>
      <c r="EC53" s="176" t="s">
        <v>3047</v>
      </c>
      <c r="ED53" s="186" t="s">
        <v>3055</v>
      </c>
      <c r="EE53" s="183">
        <v>100000</v>
      </c>
      <c r="EF53" s="186" t="s">
        <v>3043</v>
      </c>
      <c r="EG53" s="186" t="s">
        <v>22</v>
      </c>
      <c r="EH53" s="186">
        <v>2</v>
      </c>
      <c r="EI53" s="186" t="s">
        <v>3045</v>
      </c>
      <c r="EJ53" s="186" t="s">
        <v>3044</v>
      </c>
      <c r="EK53" s="187" t="s">
        <v>3047</v>
      </c>
      <c r="EL53" s="185" t="s">
        <v>3046</v>
      </c>
      <c r="EM53" s="175">
        <v>0</v>
      </c>
      <c r="EN53" s="179" t="s">
        <v>3043</v>
      </c>
      <c r="EO53" s="179" t="s">
        <v>22</v>
      </c>
      <c r="EP53" s="179">
        <v>2</v>
      </c>
      <c r="EQ53" s="179" t="s">
        <v>3045</v>
      </c>
      <c r="ER53" s="179" t="s">
        <v>3044</v>
      </c>
      <c r="ES53" s="176" t="s">
        <v>3047</v>
      </c>
      <c r="ET53" s="186" t="s">
        <v>147</v>
      </c>
      <c r="EU53" s="186">
        <v>0</v>
      </c>
      <c r="EV53" s="186">
        <v>0</v>
      </c>
      <c r="EW53" s="186" t="s">
        <v>22</v>
      </c>
      <c r="EX53" s="186">
        <v>2</v>
      </c>
      <c r="EY53" s="186" t="s">
        <v>146</v>
      </c>
      <c r="EZ53" s="186">
        <v>0</v>
      </c>
      <c r="FA53" s="187" t="s">
        <v>125</v>
      </c>
      <c r="FB53" s="185" t="s">
        <v>144</v>
      </c>
      <c r="FC53" s="179">
        <v>1</v>
      </c>
      <c r="FD53" s="179">
        <v>0</v>
      </c>
      <c r="FE53" s="179" t="s">
        <v>22</v>
      </c>
      <c r="FF53" s="179">
        <v>2</v>
      </c>
      <c r="FG53" s="179" t="s">
        <v>143</v>
      </c>
      <c r="FH53" s="179">
        <v>0</v>
      </c>
      <c r="FI53" s="176" t="s">
        <v>125</v>
      </c>
      <c r="FJ53" s="185" t="s">
        <v>154</v>
      </c>
      <c r="FK53" s="186">
        <v>0</v>
      </c>
      <c r="FL53" s="186">
        <v>0</v>
      </c>
      <c r="FM53" s="186" t="s">
        <v>22</v>
      </c>
      <c r="FN53" s="186">
        <v>2</v>
      </c>
      <c r="FO53" s="186" t="s">
        <v>153</v>
      </c>
      <c r="FP53" s="183">
        <v>0</v>
      </c>
      <c r="FQ53" s="184" t="s">
        <v>125</v>
      </c>
      <c r="FR53" s="185" t="s">
        <v>155</v>
      </c>
      <c r="FS53" s="179">
        <v>0</v>
      </c>
      <c r="FT53" s="179">
        <v>0</v>
      </c>
      <c r="FU53" s="179" t="s">
        <v>22</v>
      </c>
      <c r="FV53" s="179">
        <v>2</v>
      </c>
      <c r="FW53" s="179" t="s">
        <v>153</v>
      </c>
      <c r="FX53" s="179">
        <v>0</v>
      </c>
      <c r="FY53" s="176" t="s">
        <v>125</v>
      </c>
      <c r="FZ53" s="186" t="s">
        <v>3297</v>
      </c>
      <c r="GA53" s="186">
        <v>0</v>
      </c>
      <c r="GB53" s="186" t="s">
        <v>3225</v>
      </c>
      <c r="GC53" s="186" t="s">
        <v>22</v>
      </c>
      <c r="GD53" s="186">
        <v>2</v>
      </c>
      <c r="GE53" s="186" t="s">
        <v>3139</v>
      </c>
      <c r="GF53" s="186" t="s">
        <v>3138</v>
      </c>
      <c r="GG53" s="187" t="s">
        <v>3227</v>
      </c>
      <c r="GH53" s="185" t="s">
        <v>3303</v>
      </c>
      <c r="GI53" s="179">
        <v>0</v>
      </c>
      <c r="GJ53" s="179" t="s">
        <v>3225</v>
      </c>
      <c r="GK53" s="179" t="s">
        <v>22</v>
      </c>
      <c r="GL53" s="179">
        <v>2</v>
      </c>
      <c r="GM53" s="179" t="s">
        <v>3139</v>
      </c>
      <c r="GN53" s="179" t="s">
        <v>3138</v>
      </c>
      <c r="GO53" s="176" t="s">
        <v>3227</v>
      </c>
      <c r="GP53" s="186" t="s">
        <v>3298</v>
      </c>
      <c r="GQ53" s="186">
        <v>0</v>
      </c>
      <c r="GR53" s="186" t="s">
        <v>3225</v>
      </c>
      <c r="GS53" s="186" t="s">
        <v>22</v>
      </c>
      <c r="GT53" s="186">
        <v>2</v>
      </c>
      <c r="GU53" s="186" t="s">
        <v>3139</v>
      </c>
      <c r="GV53" s="186" t="s">
        <v>3138</v>
      </c>
      <c r="GW53" s="187" t="s">
        <v>3227</v>
      </c>
      <c r="GX53" s="185" t="s">
        <v>3306</v>
      </c>
      <c r="GY53" s="179">
        <v>0</v>
      </c>
      <c r="GZ53" s="179" t="s">
        <v>3225</v>
      </c>
      <c r="HA53" s="179" t="s">
        <v>22</v>
      </c>
      <c r="HB53" s="179">
        <v>2</v>
      </c>
      <c r="HC53" s="179" t="s">
        <v>3139</v>
      </c>
      <c r="HD53" s="179" t="s">
        <v>3138</v>
      </c>
      <c r="HE53" s="176" t="s">
        <v>3227</v>
      </c>
      <c r="HF53" s="186" t="s">
        <v>3296</v>
      </c>
      <c r="HG53" s="186">
        <v>0</v>
      </c>
      <c r="HH53" s="186" t="s">
        <v>3225</v>
      </c>
      <c r="HI53" s="186" t="s">
        <v>22</v>
      </c>
      <c r="HJ53" s="186">
        <v>2</v>
      </c>
      <c r="HK53" s="186" t="s">
        <v>3139</v>
      </c>
      <c r="HL53" s="186" t="s">
        <v>3138</v>
      </c>
      <c r="HM53" s="187" t="s">
        <v>3227</v>
      </c>
      <c r="HN53" s="185" t="s">
        <v>3302</v>
      </c>
      <c r="HO53" s="179">
        <v>2</v>
      </c>
      <c r="HP53" s="179" t="s">
        <v>3225</v>
      </c>
      <c r="HQ53" s="179" t="s">
        <v>22</v>
      </c>
      <c r="HR53" s="179">
        <v>2</v>
      </c>
      <c r="HS53" s="179" t="s">
        <v>3139</v>
      </c>
      <c r="HT53" s="179" t="s">
        <v>3138</v>
      </c>
      <c r="HU53" s="176" t="s">
        <v>3227</v>
      </c>
      <c r="HV53" s="186" t="s">
        <v>3299</v>
      </c>
      <c r="HW53" s="186">
        <v>0</v>
      </c>
      <c r="HX53" s="186" t="s">
        <v>3225</v>
      </c>
      <c r="HY53" s="186" t="s">
        <v>22</v>
      </c>
      <c r="HZ53" s="186">
        <v>2</v>
      </c>
      <c r="IA53" s="186" t="s">
        <v>3139</v>
      </c>
      <c r="IB53" s="186" t="s">
        <v>3138</v>
      </c>
      <c r="IC53" s="187" t="s">
        <v>3227</v>
      </c>
      <c r="ID53" s="185" t="s">
        <v>3301</v>
      </c>
      <c r="IE53" s="179">
        <v>0</v>
      </c>
      <c r="IF53" s="179" t="s">
        <v>3225</v>
      </c>
      <c r="IG53" s="179" t="s">
        <v>22</v>
      </c>
      <c r="IH53" s="179">
        <v>2</v>
      </c>
      <c r="II53" s="179" t="s">
        <v>3139</v>
      </c>
      <c r="IJ53" s="179" t="s">
        <v>3138</v>
      </c>
      <c r="IK53" s="176" t="s">
        <v>3227</v>
      </c>
      <c r="IL53" s="186" t="s">
        <v>3300</v>
      </c>
      <c r="IM53" s="186">
        <v>1</v>
      </c>
      <c r="IN53" s="186" t="s">
        <v>3225</v>
      </c>
      <c r="IO53" s="186" t="s">
        <v>22</v>
      </c>
      <c r="IP53" s="186">
        <v>2</v>
      </c>
      <c r="IQ53" s="186" t="s">
        <v>3139</v>
      </c>
      <c r="IR53" s="186" t="s">
        <v>3138</v>
      </c>
      <c r="IS53" s="187" t="s">
        <v>3227</v>
      </c>
    </row>
    <row r="54" spans="1:253" s="280" customFormat="1" ht="12.75" customHeight="1" x14ac:dyDescent="0.25">
      <c r="A54" s="280" t="s">
        <v>683</v>
      </c>
      <c r="B54" s="280" t="s">
        <v>8018</v>
      </c>
      <c r="C54" s="280" t="s">
        <v>684</v>
      </c>
      <c r="D54" s="280" t="s">
        <v>685</v>
      </c>
      <c r="E54" s="280" t="s">
        <v>7555</v>
      </c>
      <c r="F54" s="280" t="s">
        <v>2605</v>
      </c>
      <c r="G54" s="174">
        <v>36472000</v>
      </c>
      <c r="H54" s="175" t="s">
        <v>2602</v>
      </c>
      <c r="I54" s="175" t="s">
        <v>22</v>
      </c>
      <c r="J54" s="175">
        <v>2</v>
      </c>
      <c r="K54" s="175" t="s">
        <v>2604</v>
      </c>
      <c r="L54" s="175" t="s">
        <v>2603</v>
      </c>
      <c r="M54" s="176" t="s">
        <v>2606</v>
      </c>
      <c r="N54" s="185" t="s">
        <v>2827</v>
      </c>
      <c r="O54" s="177">
        <v>446300</v>
      </c>
      <c r="P54" s="177" t="s">
        <v>1958</v>
      </c>
      <c r="Q54" s="177" t="s">
        <v>42</v>
      </c>
      <c r="R54" s="177">
        <v>1</v>
      </c>
      <c r="S54" s="177" t="s">
        <v>2826</v>
      </c>
      <c r="T54" s="177" t="s">
        <v>2825</v>
      </c>
      <c r="U54" s="178" t="s">
        <v>2828</v>
      </c>
      <c r="V54" s="185" t="s">
        <v>2591</v>
      </c>
      <c r="W54" s="175">
        <v>35587000</v>
      </c>
      <c r="X54" s="175" t="s">
        <v>2588</v>
      </c>
      <c r="Y54" s="175" t="s">
        <v>60</v>
      </c>
      <c r="Z54" s="175">
        <v>3</v>
      </c>
      <c r="AA54" s="175" t="s">
        <v>2590</v>
      </c>
      <c r="AB54" s="175" t="s">
        <v>2589</v>
      </c>
      <c r="AC54" s="176" t="s">
        <v>2575</v>
      </c>
      <c r="AD54" s="185" t="s">
        <v>2584</v>
      </c>
      <c r="AE54" s="183" t="s">
        <v>14</v>
      </c>
      <c r="AF54" s="183" t="s">
        <v>2581</v>
      </c>
      <c r="AG54" s="183" t="s">
        <v>14</v>
      </c>
      <c r="AH54" s="183" t="s">
        <v>14</v>
      </c>
      <c r="AI54" s="183" t="s">
        <v>2583</v>
      </c>
      <c r="AJ54" s="183" t="s">
        <v>2582</v>
      </c>
      <c r="AK54" s="184" t="s">
        <v>2575</v>
      </c>
      <c r="AL54" s="185" t="s">
        <v>2587</v>
      </c>
      <c r="AM54" s="175" t="s">
        <v>14</v>
      </c>
      <c r="AN54" s="175" t="s">
        <v>2585</v>
      </c>
      <c r="AO54" s="175" t="s">
        <v>14</v>
      </c>
      <c r="AP54" s="175" t="s">
        <v>14</v>
      </c>
      <c r="AQ54" s="175" t="s">
        <v>2586</v>
      </c>
      <c r="AR54" s="175" t="s">
        <v>2582</v>
      </c>
      <c r="AS54" s="176" t="s">
        <v>2575</v>
      </c>
      <c r="AT54" s="186" t="s">
        <v>1846</v>
      </c>
      <c r="AU54" s="183" t="s">
        <v>14</v>
      </c>
      <c r="AV54" s="183" t="s">
        <v>14</v>
      </c>
      <c r="AW54" s="183" t="s">
        <v>14</v>
      </c>
      <c r="AX54" s="183" t="s">
        <v>14</v>
      </c>
      <c r="AY54" s="183" t="s">
        <v>14</v>
      </c>
      <c r="AZ54" s="183" t="s">
        <v>14</v>
      </c>
      <c r="BA54" s="184" t="s">
        <v>1800</v>
      </c>
      <c r="BB54" s="185" t="s">
        <v>1845</v>
      </c>
      <c r="BC54" s="175" t="s">
        <v>14</v>
      </c>
      <c r="BD54" s="175" t="s">
        <v>14</v>
      </c>
      <c r="BE54" s="175" t="s">
        <v>14</v>
      </c>
      <c r="BF54" s="175" t="s">
        <v>14</v>
      </c>
      <c r="BG54" s="175" t="s">
        <v>14</v>
      </c>
      <c r="BH54" s="175" t="s">
        <v>14</v>
      </c>
      <c r="BI54" s="176" t="s">
        <v>1800</v>
      </c>
      <c r="BJ54" s="186" t="s">
        <v>6755</v>
      </c>
      <c r="BK54" s="186">
        <v>131</v>
      </c>
      <c r="BL54" s="186" t="s">
        <v>6752</v>
      </c>
      <c r="BM54" s="186" t="s">
        <v>22</v>
      </c>
      <c r="BN54" s="186">
        <v>2</v>
      </c>
      <c r="BO54" s="186" t="s">
        <v>6754</v>
      </c>
      <c r="BP54" s="183" t="s">
        <v>6753</v>
      </c>
      <c r="BQ54" s="187" t="s">
        <v>6709</v>
      </c>
      <c r="BR54" s="185" t="s">
        <v>687</v>
      </c>
      <c r="BS54" s="179">
        <v>0</v>
      </c>
      <c r="BT54" s="179">
        <v>0</v>
      </c>
      <c r="BU54" s="179" t="s">
        <v>22</v>
      </c>
      <c r="BV54" s="179">
        <v>2</v>
      </c>
      <c r="BW54" s="179" t="s">
        <v>686</v>
      </c>
      <c r="BX54" s="179">
        <v>0</v>
      </c>
      <c r="BY54" s="176" t="s">
        <v>588</v>
      </c>
      <c r="BZ54" s="186" t="s">
        <v>688</v>
      </c>
      <c r="CA54" s="186">
        <v>0</v>
      </c>
      <c r="CB54" s="186">
        <v>0</v>
      </c>
      <c r="CC54" s="186" t="s">
        <v>22</v>
      </c>
      <c r="CD54" s="186">
        <v>2</v>
      </c>
      <c r="CE54" s="186" t="s">
        <v>686</v>
      </c>
      <c r="CF54" s="186">
        <v>0</v>
      </c>
      <c r="CG54" s="187" t="s">
        <v>588</v>
      </c>
      <c r="CH54" s="185" t="s">
        <v>8380</v>
      </c>
      <c r="CI54" s="186" t="e">
        <v>#N/A</v>
      </c>
      <c r="CJ54" s="186" t="e">
        <v>#N/A</v>
      </c>
      <c r="CK54" s="186" t="e">
        <v>#N/A</v>
      </c>
      <c r="CL54" s="186" t="e">
        <v>#N/A</v>
      </c>
      <c r="CM54" s="186" t="e">
        <v>#N/A</v>
      </c>
      <c r="CN54" s="186" t="e">
        <v>#N/A</v>
      </c>
      <c r="CO54" s="188" t="e">
        <v>#N/A</v>
      </c>
      <c r="CP54" s="186" t="s">
        <v>691</v>
      </c>
      <c r="CQ54" s="179">
        <v>0</v>
      </c>
      <c r="CR54" s="179">
        <v>0</v>
      </c>
      <c r="CS54" s="179" t="s">
        <v>22</v>
      </c>
      <c r="CT54" s="179">
        <v>2</v>
      </c>
      <c r="CU54" s="179" t="s">
        <v>690</v>
      </c>
      <c r="CV54" s="179">
        <v>0</v>
      </c>
      <c r="CW54" s="176" t="s">
        <v>588</v>
      </c>
      <c r="CX54" s="186" t="s">
        <v>1849</v>
      </c>
      <c r="CY54" s="183" t="s">
        <v>14</v>
      </c>
      <c r="CZ54" s="183" t="s">
        <v>14</v>
      </c>
      <c r="DA54" s="183" t="s">
        <v>14</v>
      </c>
      <c r="DB54" s="183" t="s">
        <v>14</v>
      </c>
      <c r="DC54" s="183" t="s">
        <v>14</v>
      </c>
      <c r="DD54" s="183" t="s">
        <v>14</v>
      </c>
      <c r="DE54" s="189" t="s">
        <v>1800</v>
      </c>
      <c r="DF54" s="185" t="s">
        <v>1847</v>
      </c>
      <c r="DG54" s="175" t="s">
        <v>14</v>
      </c>
      <c r="DH54" s="179" t="s">
        <v>14</v>
      </c>
      <c r="DI54" s="179" t="s">
        <v>14</v>
      </c>
      <c r="DJ54" s="179" t="s">
        <v>14</v>
      </c>
      <c r="DK54" s="179" t="s">
        <v>14</v>
      </c>
      <c r="DL54" s="179" t="s">
        <v>14</v>
      </c>
      <c r="DM54" s="176" t="s">
        <v>1800</v>
      </c>
      <c r="DN54" s="186" t="s">
        <v>1851</v>
      </c>
      <c r="DO54" s="183" t="s">
        <v>14</v>
      </c>
      <c r="DP54" s="186" t="s">
        <v>14</v>
      </c>
      <c r="DQ54" s="186" t="s">
        <v>14</v>
      </c>
      <c r="DR54" s="186" t="s">
        <v>14</v>
      </c>
      <c r="DS54" s="186" t="s">
        <v>14</v>
      </c>
      <c r="DT54" s="186" t="s">
        <v>14</v>
      </c>
      <c r="DU54" s="187" t="s">
        <v>1800</v>
      </c>
      <c r="DV54" s="185" t="s">
        <v>1848</v>
      </c>
      <c r="DW54" s="175" t="s">
        <v>14</v>
      </c>
      <c r="DX54" s="179" t="s">
        <v>14</v>
      </c>
      <c r="DY54" s="179" t="s">
        <v>14</v>
      </c>
      <c r="DZ54" s="179" t="s">
        <v>14</v>
      </c>
      <c r="EA54" s="179" t="s">
        <v>14</v>
      </c>
      <c r="EB54" s="179" t="s">
        <v>14</v>
      </c>
      <c r="EC54" s="176" t="s">
        <v>1800</v>
      </c>
      <c r="ED54" s="186" t="s">
        <v>1850</v>
      </c>
      <c r="EE54" s="183" t="s">
        <v>14</v>
      </c>
      <c r="EF54" s="186" t="s">
        <v>14</v>
      </c>
      <c r="EG54" s="186" t="s">
        <v>14</v>
      </c>
      <c r="EH54" s="186" t="s">
        <v>14</v>
      </c>
      <c r="EI54" s="186" t="s">
        <v>14</v>
      </c>
      <c r="EJ54" s="186" t="s">
        <v>14</v>
      </c>
      <c r="EK54" s="187" t="s">
        <v>1800</v>
      </c>
      <c r="EL54" s="185" t="s">
        <v>1844</v>
      </c>
      <c r="EM54" s="175" t="s">
        <v>14</v>
      </c>
      <c r="EN54" s="179" t="s">
        <v>14</v>
      </c>
      <c r="EO54" s="179" t="s">
        <v>14</v>
      </c>
      <c r="EP54" s="179" t="s">
        <v>14</v>
      </c>
      <c r="EQ54" s="179" t="s">
        <v>14</v>
      </c>
      <c r="ER54" s="179" t="s">
        <v>14</v>
      </c>
      <c r="ES54" s="176" t="s">
        <v>1800</v>
      </c>
      <c r="ET54" s="186" t="s">
        <v>6759</v>
      </c>
      <c r="EU54" s="186">
        <v>143</v>
      </c>
      <c r="EV54" s="186" t="s">
        <v>6756</v>
      </c>
      <c r="EW54" s="186" t="s">
        <v>22</v>
      </c>
      <c r="EX54" s="186">
        <v>2</v>
      </c>
      <c r="EY54" s="186" t="s">
        <v>6758</v>
      </c>
      <c r="EZ54" s="186" t="s">
        <v>6757</v>
      </c>
      <c r="FA54" s="187" t="s">
        <v>6709</v>
      </c>
      <c r="FB54" s="185" t="s">
        <v>689</v>
      </c>
      <c r="FC54" s="179">
        <v>1</v>
      </c>
      <c r="FD54" s="179">
        <v>0</v>
      </c>
      <c r="FE54" s="179" t="s">
        <v>22</v>
      </c>
      <c r="FF54" s="179">
        <v>2</v>
      </c>
      <c r="FG54" s="179">
        <v>0</v>
      </c>
      <c r="FH54" s="179">
        <v>0</v>
      </c>
      <c r="FI54" s="176" t="s">
        <v>588</v>
      </c>
      <c r="FJ54" s="185" t="s">
        <v>693</v>
      </c>
      <c r="FK54" s="186">
        <v>0</v>
      </c>
      <c r="FL54" s="186">
        <v>0</v>
      </c>
      <c r="FM54" s="186" t="s">
        <v>22</v>
      </c>
      <c r="FN54" s="186">
        <v>2</v>
      </c>
      <c r="FO54" s="186" t="s">
        <v>692</v>
      </c>
      <c r="FP54" s="183">
        <v>0</v>
      </c>
      <c r="FQ54" s="184" t="s">
        <v>588</v>
      </c>
      <c r="FR54" s="185" t="s">
        <v>694</v>
      </c>
      <c r="FS54" s="179">
        <v>0</v>
      </c>
      <c r="FT54" s="179">
        <v>0</v>
      </c>
      <c r="FU54" s="179" t="s">
        <v>22</v>
      </c>
      <c r="FV54" s="179">
        <v>2</v>
      </c>
      <c r="FW54" s="179" t="s">
        <v>692</v>
      </c>
      <c r="FX54" s="179">
        <v>0</v>
      </c>
      <c r="FY54" s="176" t="s">
        <v>588</v>
      </c>
      <c r="FZ54" s="186" t="s">
        <v>3672</v>
      </c>
      <c r="GA54" s="186">
        <v>0</v>
      </c>
      <c r="GB54" s="186" t="s">
        <v>3225</v>
      </c>
      <c r="GC54" s="186" t="s">
        <v>22</v>
      </c>
      <c r="GD54" s="186">
        <v>2</v>
      </c>
      <c r="GE54" s="186" t="s">
        <v>3139</v>
      </c>
      <c r="GF54" s="186" t="s">
        <v>3138</v>
      </c>
      <c r="GG54" s="187" t="s">
        <v>3532</v>
      </c>
      <c r="GH54" s="185" t="s">
        <v>3678</v>
      </c>
      <c r="GI54" s="179">
        <v>0</v>
      </c>
      <c r="GJ54" s="179" t="s">
        <v>3225</v>
      </c>
      <c r="GK54" s="179" t="s">
        <v>22</v>
      </c>
      <c r="GL54" s="179">
        <v>2</v>
      </c>
      <c r="GM54" s="179" t="s">
        <v>3139</v>
      </c>
      <c r="GN54" s="179" t="s">
        <v>3138</v>
      </c>
      <c r="GO54" s="176" t="s">
        <v>3532</v>
      </c>
      <c r="GP54" s="186" t="s">
        <v>3673</v>
      </c>
      <c r="GQ54" s="186">
        <v>1</v>
      </c>
      <c r="GR54" s="186" t="s">
        <v>3225</v>
      </c>
      <c r="GS54" s="186" t="s">
        <v>22</v>
      </c>
      <c r="GT54" s="186">
        <v>2</v>
      </c>
      <c r="GU54" s="186" t="s">
        <v>3139</v>
      </c>
      <c r="GV54" s="186" t="s">
        <v>3138</v>
      </c>
      <c r="GW54" s="187" t="s">
        <v>3532</v>
      </c>
      <c r="GX54" s="185" t="s">
        <v>3679</v>
      </c>
      <c r="GY54" s="179">
        <v>0</v>
      </c>
      <c r="GZ54" s="179" t="s">
        <v>3225</v>
      </c>
      <c r="HA54" s="179" t="s">
        <v>22</v>
      </c>
      <c r="HB54" s="179">
        <v>2</v>
      </c>
      <c r="HC54" s="179" t="s">
        <v>3139</v>
      </c>
      <c r="HD54" s="179" t="s">
        <v>3138</v>
      </c>
      <c r="HE54" s="176" t="s">
        <v>3532</v>
      </c>
      <c r="HF54" s="186" t="s">
        <v>3671</v>
      </c>
      <c r="HG54" s="186">
        <v>0</v>
      </c>
      <c r="HH54" s="186" t="s">
        <v>3225</v>
      </c>
      <c r="HI54" s="186" t="s">
        <v>22</v>
      </c>
      <c r="HJ54" s="186">
        <v>2</v>
      </c>
      <c r="HK54" s="186" t="s">
        <v>3139</v>
      </c>
      <c r="HL54" s="186" t="s">
        <v>3138</v>
      </c>
      <c r="HM54" s="187" t="s">
        <v>3532</v>
      </c>
      <c r="HN54" s="185" t="s">
        <v>3677</v>
      </c>
      <c r="HO54" s="179">
        <v>1</v>
      </c>
      <c r="HP54" s="179" t="s">
        <v>3225</v>
      </c>
      <c r="HQ54" s="179" t="s">
        <v>22</v>
      </c>
      <c r="HR54" s="179">
        <v>2</v>
      </c>
      <c r="HS54" s="179" t="s">
        <v>3139</v>
      </c>
      <c r="HT54" s="179" t="s">
        <v>3138</v>
      </c>
      <c r="HU54" s="176" t="s">
        <v>3532</v>
      </c>
      <c r="HV54" s="186" t="s">
        <v>3674</v>
      </c>
      <c r="HW54" s="186">
        <v>0</v>
      </c>
      <c r="HX54" s="186" t="s">
        <v>3225</v>
      </c>
      <c r="HY54" s="186" t="s">
        <v>22</v>
      </c>
      <c r="HZ54" s="186">
        <v>2</v>
      </c>
      <c r="IA54" s="186" t="s">
        <v>3139</v>
      </c>
      <c r="IB54" s="186" t="s">
        <v>3138</v>
      </c>
      <c r="IC54" s="187" t="s">
        <v>3532</v>
      </c>
      <c r="ID54" s="185" t="s">
        <v>3676</v>
      </c>
      <c r="IE54" s="179">
        <v>1</v>
      </c>
      <c r="IF54" s="179" t="s">
        <v>3225</v>
      </c>
      <c r="IG54" s="179" t="s">
        <v>22</v>
      </c>
      <c r="IH54" s="179">
        <v>2</v>
      </c>
      <c r="II54" s="179" t="s">
        <v>3139</v>
      </c>
      <c r="IJ54" s="179" t="s">
        <v>3138</v>
      </c>
      <c r="IK54" s="176" t="s">
        <v>3532</v>
      </c>
      <c r="IL54" s="186" t="s">
        <v>3675</v>
      </c>
      <c r="IM54" s="186">
        <v>0</v>
      </c>
      <c r="IN54" s="186" t="s">
        <v>3225</v>
      </c>
      <c r="IO54" s="186" t="s">
        <v>22</v>
      </c>
      <c r="IP54" s="186">
        <v>2</v>
      </c>
      <c r="IQ54" s="186" t="s">
        <v>3139</v>
      </c>
      <c r="IR54" s="186" t="s">
        <v>3138</v>
      </c>
      <c r="IS54" s="187" t="s">
        <v>3532</v>
      </c>
    </row>
    <row r="55" spans="1:253" s="280" customFormat="1" ht="12.75" customHeight="1" x14ac:dyDescent="0.25">
      <c r="A55" s="280" t="s">
        <v>1403</v>
      </c>
      <c r="B55" s="280" t="s">
        <v>8046</v>
      </c>
      <c r="C55" s="280" t="s">
        <v>1404</v>
      </c>
      <c r="D55" s="280" t="s">
        <v>1405</v>
      </c>
      <c r="E55" s="280" t="s">
        <v>7533</v>
      </c>
      <c r="F55" s="280" t="s">
        <v>4848</v>
      </c>
      <c r="G55" s="174">
        <v>25680000</v>
      </c>
      <c r="H55" s="175" t="s">
        <v>4846</v>
      </c>
      <c r="I55" s="175" t="s">
        <v>42</v>
      </c>
      <c r="J55" s="175">
        <v>1</v>
      </c>
      <c r="K55" s="175" t="s">
        <v>4847</v>
      </c>
      <c r="L55" s="175" t="s">
        <v>2911</v>
      </c>
      <c r="M55" s="176" t="s">
        <v>4755</v>
      </c>
      <c r="N55" s="185" t="s">
        <v>4852</v>
      </c>
      <c r="O55" s="177">
        <v>81967</v>
      </c>
      <c r="P55" s="177" t="s">
        <v>4849</v>
      </c>
      <c r="Q55" s="177" t="s">
        <v>42</v>
      </c>
      <c r="R55" s="177">
        <v>1</v>
      </c>
      <c r="S55" s="177" t="s">
        <v>4851</v>
      </c>
      <c r="T55" s="177" t="s">
        <v>4850</v>
      </c>
      <c r="U55" s="178" t="s">
        <v>4755</v>
      </c>
      <c r="V55" s="185" t="s">
        <v>4855</v>
      </c>
      <c r="W55" s="175">
        <v>3909000</v>
      </c>
      <c r="X55" s="175" t="s">
        <v>4853</v>
      </c>
      <c r="Y55" s="175" t="s">
        <v>22</v>
      </c>
      <c r="Z55" s="175">
        <v>2</v>
      </c>
      <c r="AA55" s="175" t="s">
        <v>4832</v>
      </c>
      <c r="AB55" s="175" t="s">
        <v>4854</v>
      </c>
      <c r="AC55" s="176" t="s">
        <v>4755</v>
      </c>
      <c r="AD55" s="185" t="s">
        <v>4856</v>
      </c>
      <c r="AE55" s="183">
        <v>2967000</v>
      </c>
      <c r="AF55" s="183" t="s">
        <v>4853</v>
      </c>
      <c r="AG55" s="183" t="s">
        <v>22</v>
      </c>
      <c r="AH55" s="183">
        <v>2</v>
      </c>
      <c r="AI55" s="183" t="s">
        <v>4836</v>
      </c>
      <c r="AJ55" s="183" t="s">
        <v>4854</v>
      </c>
      <c r="AK55" s="184" t="s">
        <v>4755</v>
      </c>
      <c r="AL55" s="185" t="s">
        <v>3001</v>
      </c>
      <c r="AM55" s="175" t="s">
        <v>14</v>
      </c>
      <c r="AN55" s="175" t="s">
        <v>218</v>
      </c>
      <c r="AO55" s="175" t="s">
        <v>60</v>
      </c>
      <c r="AP55" s="175">
        <v>3</v>
      </c>
      <c r="AQ55" s="175" t="s">
        <v>218</v>
      </c>
      <c r="AR55" s="175" t="s">
        <v>218</v>
      </c>
      <c r="AS55" s="176" t="s">
        <v>3000</v>
      </c>
      <c r="AT55" s="186" t="s">
        <v>1414</v>
      </c>
      <c r="AU55" s="183">
        <v>0</v>
      </c>
      <c r="AV55" s="183" t="s">
        <v>14</v>
      </c>
      <c r="AW55" s="183" t="s">
        <v>42</v>
      </c>
      <c r="AX55" s="183">
        <v>1</v>
      </c>
      <c r="AY55" s="183" t="s">
        <v>1406</v>
      </c>
      <c r="AZ55" s="183" t="s">
        <v>14</v>
      </c>
      <c r="BA55" s="184" t="s">
        <v>1408</v>
      </c>
      <c r="BB55" s="185" t="s">
        <v>1413</v>
      </c>
      <c r="BC55" s="175" t="s">
        <v>14</v>
      </c>
      <c r="BD55" s="175" t="s">
        <v>14</v>
      </c>
      <c r="BE55" s="175" t="s">
        <v>14</v>
      </c>
      <c r="BF55" s="175" t="s">
        <v>14</v>
      </c>
      <c r="BG55" s="175" t="s">
        <v>1406</v>
      </c>
      <c r="BH55" s="175" t="s">
        <v>14</v>
      </c>
      <c r="BI55" s="176" t="s">
        <v>1408</v>
      </c>
      <c r="BJ55" s="186" t="s">
        <v>3058</v>
      </c>
      <c r="BK55" s="186" t="s">
        <v>14</v>
      </c>
      <c r="BL55" s="186" t="s">
        <v>14</v>
      </c>
      <c r="BM55" s="186" t="s">
        <v>14</v>
      </c>
      <c r="BN55" s="186" t="s">
        <v>14</v>
      </c>
      <c r="BO55" s="186" t="s">
        <v>3057</v>
      </c>
      <c r="BP55" s="183" t="s">
        <v>14</v>
      </c>
      <c r="BQ55" s="187" t="s">
        <v>3047</v>
      </c>
      <c r="BR55" s="185" t="s">
        <v>1407</v>
      </c>
      <c r="BS55" s="179" t="s">
        <v>14</v>
      </c>
      <c r="BT55" s="179" t="s">
        <v>14</v>
      </c>
      <c r="BU55" s="179" t="s">
        <v>14</v>
      </c>
      <c r="BV55" s="179" t="s">
        <v>14</v>
      </c>
      <c r="BW55" s="179" t="s">
        <v>1406</v>
      </c>
      <c r="BX55" s="179" t="s">
        <v>14</v>
      </c>
      <c r="BY55" s="176" t="s">
        <v>1408</v>
      </c>
      <c r="BZ55" s="186" t="s">
        <v>1409</v>
      </c>
      <c r="CA55" s="186" t="s">
        <v>14</v>
      </c>
      <c r="CB55" s="186" t="s">
        <v>14</v>
      </c>
      <c r="CC55" s="186" t="s">
        <v>14</v>
      </c>
      <c r="CD55" s="186" t="s">
        <v>14</v>
      </c>
      <c r="CE55" s="186" t="s">
        <v>1406</v>
      </c>
      <c r="CF55" s="186" t="s">
        <v>14</v>
      </c>
      <c r="CG55" s="187" t="s">
        <v>1408</v>
      </c>
      <c r="CH55" s="185" t="s">
        <v>8381</v>
      </c>
      <c r="CI55" s="186" t="e">
        <v>#N/A</v>
      </c>
      <c r="CJ55" s="186" t="e">
        <v>#N/A</v>
      </c>
      <c r="CK55" s="186" t="e">
        <v>#N/A</v>
      </c>
      <c r="CL55" s="186" t="e">
        <v>#N/A</v>
      </c>
      <c r="CM55" s="186" t="e">
        <v>#N/A</v>
      </c>
      <c r="CN55" s="186" t="e">
        <v>#N/A</v>
      </c>
      <c r="CO55" s="188" t="e">
        <v>#N/A</v>
      </c>
      <c r="CP55" s="186" t="s">
        <v>1412</v>
      </c>
      <c r="CQ55" s="179" t="s">
        <v>14</v>
      </c>
      <c r="CR55" s="179" t="s">
        <v>14</v>
      </c>
      <c r="CS55" s="179" t="s">
        <v>14</v>
      </c>
      <c r="CT55" s="179" t="s">
        <v>14</v>
      </c>
      <c r="CU55" s="179" t="s">
        <v>1406</v>
      </c>
      <c r="CV55" s="179" t="s">
        <v>14</v>
      </c>
      <c r="CW55" s="176" t="s">
        <v>1408</v>
      </c>
      <c r="CX55" s="186" t="s">
        <v>4858</v>
      </c>
      <c r="CY55" s="183">
        <v>1349000</v>
      </c>
      <c r="CZ55" s="183" t="s">
        <v>4853</v>
      </c>
      <c r="DA55" s="183" t="s">
        <v>22</v>
      </c>
      <c r="DB55" s="183">
        <v>2</v>
      </c>
      <c r="DC55" s="183" t="s">
        <v>4857</v>
      </c>
      <c r="DD55" s="183" t="s">
        <v>4854</v>
      </c>
      <c r="DE55" s="189" t="s">
        <v>4755</v>
      </c>
      <c r="DF55" s="185" t="s">
        <v>4859</v>
      </c>
      <c r="DG55" s="175">
        <v>942000</v>
      </c>
      <c r="DH55" s="179" t="s">
        <v>4853</v>
      </c>
      <c r="DI55" s="179" t="s">
        <v>22</v>
      </c>
      <c r="DJ55" s="179">
        <v>2</v>
      </c>
      <c r="DK55" s="179" t="s">
        <v>4857</v>
      </c>
      <c r="DL55" s="179" t="s">
        <v>4854</v>
      </c>
      <c r="DM55" s="176" t="s">
        <v>4755</v>
      </c>
      <c r="DN55" s="186" t="s">
        <v>4860</v>
      </c>
      <c r="DO55" s="183">
        <v>1618000</v>
      </c>
      <c r="DP55" s="186" t="s">
        <v>4853</v>
      </c>
      <c r="DQ55" s="186" t="s">
        <v>22</v>
      </c>
      <c r="DR55" s="186">
        <v>2</v>
      </c>
      <c r="DS55" s="186" t="s">
        <v>4857</v>
      </c>
      <c r="DT55" s="186" t="s">
        <v>4854</v>
      </c>
      <c r="DU55" s="187" t="s">
        <v>4755</v>
      </c>
      <c r="DV55" s="185" t="s">
        <v>4861</v>
      </c>
      <c r="DW55" s="175">
        <v>1067000</v>
      </c>
      <c r="DX55" s="179" t="s">
        <v>4853</v>
      </c>
      <c r="DY55" s="179" t="s">
        <v>22</v>
      </c>
      <c r="DZ55" s="179">
        <v>2</v>
      </c>
      <c r="EA55" s="179" t="s">
        <v>4857</v>
      </c>
      <c r="EB55" s="179" t="s">
        <v>4854</v>
      </c>
      <c r="EC55" s="176" t="s">
        <v>4755</v>
      </c>
      <c r="ED55" s="186" t="s">
        <v>4862</v>
      </c>
      <c r="EE55" s="183">
        <v>282000</v>
      </c>
      <c r="EF55" s="186" t="s">
        <v>4853</v>
      </c>
      <c r="EG55" s="186" t="s">
        <v>22</v>
      </c>
      <c r="EH55" s="186">
        <v>2</v>
      </c>
      <c r="EI55" s="186" t="s">
        <v>4857</v>
      </c>
      <c r="EJ55" s="186" t="s">
        <v>4854</v>
      </c>
      <c r="EK55" s="187" t="s">
        <v>4755</v>
      </c>
      <c r="EL55" s="185" t="s">
        <v>4863</v>
      </c>
      <c r="EM55" s="175">
        <v>0</v>
      </c>
      <c r="EN55" s="179" t="s">
        <v>4853</v>
      </c>
      <c r="EO55" s="179" t="s">
        <v>22</v>
      </c>
      <c r="EP55" s="179">
        <v>2</v>
      </c>
      <c r="EQ55" s="179" t="s">
        <v>4857</v>
      </c>
      <c r="ER55" s="179" t="s">
        <v>4854</v>
      </c>
      <c r="ES55" s="176" t="s">
        <v>4755</v>
      </c>
      <c r="ET55" s="186" t="s">
        <v>3310</v>
      </c>
      <c r="EU55" s="186">
        <v>183</v>
      </c>
      <c r="EV55" s="186" t="s">
        <v>3308</v>
      </c>
      <c r="EW55" s="186" t="s">
        <v>22</v>
      </c>
      <c r="EX55" s="186">
        <v>2</v>
      </c>
      <c r="EY55" s="186" t="s">
        <v>3309</v>
      </c>
      <c r="EZ55" s="186" t="s">
        <v>2810</v>
      </c>
      <c r="FA55" s="187" t="s">
        <v>3227</v>
      </c>
      <c r="FB55" s="185" t="s">
        <v>1411</v>
      </c>
      <c r="FC55" s="179">
        <v>1</v>
      </c>
      <c r="FD55" s="179" t="s">
        <v>14</v>
      </c>
      <c r="FE55" s="179" t="s">
        <v>42</v>
      </c>
      <c r="FF55" s="179">
        <v>1</v>
      </c>
      <c r="FG55" s="179" t="s">
        <v>1410</v>
      </c>
      <c r="FH55" s="179" t="s">
        <v>14</v>
      </c>
      <c r="FI55" s="176" t="s">
        <v>1408</v>
      </c>
      <c r="FJ55" s="185" t="s">
        <v>1415</v>
      </c>
      <c r="FK55" s="186" t="s">
        <v>14</v>
      </c>
      <c r="FL55" s="186" t="s">
        <v>14</v>
      </c>
      <c r="FM55" s="186" t="s">
        <v>14</v>
      </c>
      <c r="FN55" s="186" t="s">
        <v>14</v>
      </c>
      <c r="FO55" s="186" t="s">
        <v>1406</v>
      </c>
      <c r="FP55" s="183" t="s">
        <v>14</v>
      </c>
      <c r="FQ55" s="184" t="s">
        <v>1408</v>
      </c>
      <c r="FR55" s="185" t="s">
        <v>1416</v>
      </c>
      <c r="FS55" s="179" t="s">
        <v>14</v>
      </c>
      <c r="FT55" s="179" t="s">
        <v>14</v>
      </c>
      <c r="FU55" s="179" t="s">
        <v>14</v>
      </c>
      <c r="FV55" s="179" t="s">
        <v>14</v>
      </c>
      <c r="FW55" s="179" t="s">
        <v>1406</v>
      </c>
      <c r="FX55" s="179" t="s">
        <v>14</v>
      </c>
      <c r="FY55" s="176" t="s">
        <v>1408</v>
      </c>
      <c r="FZ55" s="186" t="s">
        <v>3311</v>
      </c>
      <c r="GA55" s="186">
        <v>0</v>
      </c>
      <c r="GB55" s="186" t="s">
        <v>3225</v>
      </c>
      <c r="GC55" s="186" t="s">
        <v>22</v>
      </c>
      <c r="GD55" s="186">
        <v>2</v>
      </c>
      <c r="GE55" s="186" t="s">
        <v>3139</v>
      </c>
      <c r="GF55" s="186" t="s">
        <v>3138</v>
      </c>
      <c r="GG55" s="187" t="s">
        <v>3227</v>
      </c>
      <c r="GH55" s="185" t="s">
        <v>3317</v>
      </c>
      <c r="GI55" s="179">
        <v>0</v>
      </c>
      <c r="GJ55" s="179" t="s">
        <v>3225</v>
      </c>
      <c r="GK55" s="179" t="s">
        <v>22</v>
      </c>
      <c r="GL55" s="179">
        <v>2</v>
      </c>
      <c r="GM55" s="179" t="s">
        <v>3139</v>
      </c>
      <c r="GN55" s="179" t="s">
        <v>3138</v>
      </c>
      <c r="GO55" s="176" t="s">
        <v>3227</v>
      </c>
      <c r="GP55" s="186" t="s">
        <v>3312</v>
      </c>
      <c r="GQ55" s="186">
        <v>0</v>
      </c>
      <c r="GR55" s="186" t="s">
        <v>3225</v>
      </c>
      <c r="GS55" s="186" t="s">
        <v>22</v>
      </c>
      <c r="GT55" s="186">
        <v>2</v>
      </c>
      <c r="GU55" s="186" t="s">
        <v>3139</v>
      </c>
      <c r="GV55" s="186" t="s">
        <v>3138</v>
      </c>
      <c r="GW55" s="187" t="s">
        <v>3227</v>
      </c>
      <c r="GX55" s="185" t="s">
        <v>3318</v>
      </c>
      <c r="GY55" s="179">
        <v>0</v>
      </c>
      <c r="GZ55" s="179" t="s">
        <v>3225</v>
      </c>
      <c r="HA55" s="179" t="s">
        <v>22</v>
      </c>
      <c r="HB55" s="179">
        <v>2</v>
      </c>
      <c r="HC55" s="179" t="s">
        <v>3139</v>
      </c>
      <c r="HD55" s="179" t="s">
        <v>3138</v>
      </c>
      <c r="HE55" s="176" t="s">
        <v>3227</v>
      </c>
      <c r="HF55" s="186" t="s">
        <v>3307</v>
      </c>
      <c r="HG55" s="186">
        <v>0</v>
      </c>
      <c r="HH55" s="186" t="s">
        <v>3225</v>
      </c>
      <c r="HI55" s="186" t="s">
        <v>22</v>
      </c>
      <c r="HJ55" s="186">
        <v>2</v>
      </c>
      <c r="HK55" s="186" t="s">
        <v>3139</v>
      </c>
      <c r="HL55" s="186" t="s">
        <v>3138</v>
      </c>
      <c r="HM55" s="187" t="s">
        <v>3227</v>
      </c>
      <c r="HN55" s="185" t="s">
        <v>3316</v>
      </c>
      <c r="HO55" s="179">
        <v>2</v>
      </c>
      <c r="HP55" s="179" t="s">
        <v>3225</v>
      </c>
      <c r="HQ55" s="179" t="s">
        <v>22</v>
      </c>
      <c r="HR55" s="179">
        <v>2</v>
      </c>
      <c r="HS55" s="179" t="s">
        <v>3139</v>
      </c>
      <c r="HT55" s="179" t="s">
        <v>3138</v>
      </c>
      <c r="HU55" s="176" t="s">
        <v>3227</v>
      </c>
      <c r="HV55" s="186" t="s">
        <v>3313</v>
      </c>
      <c r="HW55" s="186">
        <v>0</v>
      </c>
      <c r="HX55" s="186" t="s">
        <v>3225</v>
      </c>
      <c r="HY55" s="186" t="s">
        <v>22</v>
      </c>
      <c r="HZ55" s="186">
        <v>2</v>
      </c>
      <c r="IA55" s="186" t="s">
        <v>3139</v>
      </c>
      <c r="IB55" s="186" t="s">
        <v>3138</v>
      </c>
      <c r="IC55" s="187" t="s">
        <v>3227</v>
      </c>
      <c r="ID55" s="185" t="s">
        <v>3315</v>
      </c>
      <c r="IE55" s="179">
        <v>0</v>
      </c>
      <c r="IF55" s="179" t="s">
        <v>3225</v>
      </c>
      <c r="IG55" s="179" t="s">
        <v>22</v>
      </c>
      <c r="IH55" s="179">
        <v>2</v>
      </c>
      <c r="II55" s="179" t="s">
        <v>3139</v>
      </c>
      <c r="IJ55" s="179" t="s">
        <v>3138</v>
      </c>
      <c r="IK55" s="176" t="s">
        <v>3227</v>
      </c>
      <c r="IL55" s="186" t="s">
        <v>3314</v>
      </c>
      <c r="IM55" s="186">
        <v>0</v>
      </c>
      <c r="IN55" s="186" t="s">
        <v>3225</v>
      </c>
      <c r="IO55" s="186" t="s">
        <v>22</v>
      </c>
      <c r="IP55" s="186">
        <v>2</v>
      </c>
      <c r="IQ55" s="186" t="s">
        <v>3139</v>
      </c>
      <c r="IR55" s="186" t="s">
        <v>3138</v>
      </c>
      <c r="IS55" s="187" t="s">
        <v>3227</v>
      </c>
    </row>
    <row r="56" spans="1:253" s="280" customFormat="1" ht="12.75" customHeight="1" x14ac:dyDescent="0.25">
      <c r="A56" s="280" t="s">
        <v>1852</v>
      </c>
      <c r="B56" s="280" t="s">
        <v>8025</v>
      </c>
      <c r="C56" s="280" t="s">
        <v>1853</v>
      </c>
      <c r="D56" s="280" t="s">
        <v>1854</v>
      </c>
      <c r="E56" s="280" t="s">
        <v>7546</v>
      </c>
      <c r="F56" s="280" t="s">
        <v>1897</v>
      </c>
      <c r="G56" s="174">
        <v>114329000</v>
      </c>
      <c r="H56" s="175" t="s">
        <v>1894</v>
      </c>
      <c r="I56" s="175" t="s">
        <v>22</v>
      </c>
      <c r="J56" s="175">
        <v>2</v>
      </c>
      <c r="K56" s="175" t="s">
        <v>1896</v>
      </c>
      <c r="L56" s="175" t="s">
        <v>1895</v>
      </c>
      <c r="M56" s="176" t="s">
        <v>1800</v>
      </c>
      <c r="N56" s="185" t="s">
        <v>1877</v>
      </c>
      <c r="O56" s="177">
        <v>1635481</v>
      </c>
      <c r="P56" s="177" t="s">
        <v>1874</v>
      </c>
      <c r="Q56" s="177" t="s">
        <v>22</v>
      </c>
      <c r="R56" s="177">
        <v>2</v>
      </c>
      <c r="S56" s="177" t="s">
        <v>1876</v>
      </c>
      <c r="T56" s="177" t="s">
        <v>1875</v>
      </c>
      <c r="U56" s="178" t="s">
        <v>1800</v>
      </c>
      <c r="V56" s="185" t="s">
        <v>2038</v>
      </c>
      <c r="W56" s="175">
        <v>92033000</v>
      </c>
      <c r="X56" s="175" t="s">
        <v>2035</v>
      </c>
      <c r="Y56" s="175" t="s">
        <v>22</v>
      </c>
      <c r="Z56" s="175">
        <v>2</v>
      </c>
      <c r="AA56" s="175" t="s">
        <v>2037</v>
      </c>
      <c r="AB56" s="175" t="s">
        <v>2036</v>
      </c>
      <c r="AC56" s="176" t="s">
        <v>2033</v>
      </c>
      <c r="AD56" s="185" t="s">
        <v>1882</v>
      </c>
      <c r="AE56" s="183" t="s">
        <v>14</v>
      </c>
      <c r="AF56" s="183" t="s">
        <v>14</v>
      </c>
      <c r="AG56" s="183" t="s">
        <v>14</v>
      </c>
      <c r="AH56" s="183" t="s">
        <v>14</v>
      </c>
      <c r="AI56" s="183" t="s">
        <v>1881</v>
      </c>
      <c r="AJ56" s="183" t="s">
        <v>14</v>
      </c>
      <c r="AK56" s="184" t="s">
        <v>1800</v>
      </c>
      <c r="AL56" s="185" t="s">
        <v>2660</v>
      </c>
      <c r="AM56" s="175">
        <v>584000</v>
      </c>
      <c r="AN56" s="175" t="s">
        <v>2657</v>
      </c>
      <c r="AO56" s="175" t="s">
        <v>60</v>
      </c>
      <c r="AP56" s="175">
        <v>3</v>
      </c>
      <c r="AQ56" s="175" t="s">
        <v>2659</v>
      </c>
      <c r="AR56" s="175" t="s">
        <v>2658</v>
      </c>
      <c r="AS56" s="176" t="s">
        <v>2650</v>
      </c>
      <c r="AT56" s="186" t="s">
        <v>1870</v>
      </c>
      <c r="AU56" s="183" t="s">
        <v>14</v>
      </c>
      <c r="AV56" s="183" t="s">
        <v>14</v>
      </c>
      <c r="AW56" s="183" t="s">
        <v>14</v>
      </c>
      <c r="AX56" s="183" t="s">
        <v>14</v>
      </c>
      <c r="AY56" s="183" t="s">
        <v>1855</v>
      </c>
      <c r="AZ56" s="183" t="s">
        <v>14</v>
      </c>
      <c r="BA56" s="184" t="s">
        <v>1800</v>
      </c>
      <c r="BB56" s="185" t="s">
        <v>2909</v>
      </c>
      <c r="BC56" s="175">
        <v>45472</v>
      </c>
      <c r="BD56" s="175" t="s">
        <v>2907</v>
      </c>
      <c r="BE56" s="175" t="s">
        <v>42</v>
      </c>
      <c r="BF56" s="175">
        <v>1</v>
      </c>
      <c r="BG56" s="175" t="s">
        <v>2908</v>
      </c>
      <c r="BH56" s="175" t="s">
        <v>2874</v>
      </c>
      <c r="BI56" s="176" t="s">
        <v>2851</v>
      </c>
      <c r="BJ56" s="186" t="s">
        <v>4484</v>
      </c>
      <c r="BK56" s="186">
        <v>3714</v>
      </c>
      <c r="BL56" s="186" t="s">
        <v>4481</v>
      </c>
      <c r="BM56" s="186" t="s">
        <v>60</v>
      </c>
      <c r="BN56" s="186">
        <v>3</v>
      </c>
      <c r="BO56" s="186" t="s">
        <v>4483</v>
      </c>
      <c r="BP56" s="183" t="s">
        <v>4482</v>
      </c>
      <c r="BQ56" s="187" t="s">
        <v>4470</v>
      </c>
      <c r="BR56" s="185" t="s">
        <v>1856</v>
      </c>
      <c r="BS56" s="179" t="s">
        <v>14</v>
      </c>
      <c r="BT56" s="179" t="s">
        <v>1495</v>
      </c>
      <c r="BU56" s="179" t="s">
        <v>14</v>
      </c>
      <c r="BV56" s="179" t="s">
        <v>14</v>
      </c>
      <c r="BW56" s="179" t="s">
        <v>1855</v>
      </c>
      <c r="BX56" s="179" t="s">
        <v>1495</v>
      </c>
      <c r="BY56" s="176" t="s">
        <v>1800</v>
      </c>
      <c r="BZ56" s="186" t="s">
        <v>1857</v>
      </c>
      <c r="CA56" s="186" t="s">
        <v>14</v>
      </c>
      <c r="CB56" s="186" t="s">
        <v>1495</v>
      </c>
      <c r="CC56" s="186" t="s">
        <v>14</v>
      </c>
      <c r="CD56" s="186" t="s">
        <v>14</v>
      </c>
      <c r="CE56" s="186" t="s">
        <v>1855</v>
      </c>
      <c r="CF56" s="186" t="s">
        <v>1495</v>
      </c>
      <c r="CG56" s="187" t="s">
        <v>1800</v>
      </c>
      <c r="CH56" s="185" t="s">
        <v>8382</v>
      </c>
      <c r="CI56" s="186" t="e">
        <v>#N/A</v>
      </c>
      <c r="CJ56" s="186" t="e">
        <v>#N/A</v>
      </c>
      <c r="CK56" s="186" t="e">
        <v>#N/A</v>
      </c>
      <c r="CL56" s="186" t="e">
        <v>#N/A</v>
      </c>
      <c r="CM56" s="186" t="e">
        <v>#N/A</v>
      </c>
      <c r="CN56" s="186" t="e">
        <v>#N/A</v>
      </c>
      <c r="CO56" s="188" t="e">
        <v>#N/A</v>
      </c>
      <c r="CP56" s="186" t="s">
        <v>1866</v>
      </c>
      <c r="CQ56" s="179" t="s">
        <v>14</v>
      </c>
      <c r="CR56" s="179" t="s">
        <v>14</v>
      </c>
      <c r="CS56" s="179" t="s">
        <v>14</v>
      </c>
      <c r="CT56" s="179" t="s">
        <v>14</v>
      </c>
      <c r="CU56" s="179" t="s">
        <v>1865</v>
      </c>
      <c r="CV56" s="179" t="s">
        <v>14</v>
      </c>
      <c r="CW56" s="176" t="s">
        <v>1800</v>
      </c>
      <c r="CX56" s="186" t="s">
        <v>1885</v>
      </c>
      <c r="CY56" s="183" t="s">
        <v>14</v>
      </c>
      <c r="CZ56" s="183" t="s">
        <v>14</v>
      </c>
      <c r="DA56" s="183" t="s">
        <v>14</v>
      </c>
      <c r="DB56" s="183" t="s">
        <v>14</v>
      </c>
      <c r="DC56" s="183" t="s">
        <v>1908</v>
      </c>
      <c r="DD56" s="183" t="s">
        <v>14</v>
      </c>
      <c r="DE56" s="189" t="s">
        <v>2033</v>
      </c>
      <c r="DF56" s="185" t="s">
        <v>2032</v>
      </c>
      <c r="DG56" s="175" t="s">
        <v>14</v>
      </c>
      <c r="DH56" s="179" t="s">
        <v>14</v>
      </c>
      <c r="DI56" s="179" t="s">
        <v>14</v>
      </c>
      <c r="DJ56" s="179" t="s">
        <v>14</v>
      </c>
      <c r="DK56" s="179" t="s">
        <v>1908</v>
      </c>
      <c r="DL56" s="179" t="s">
        <v>14</v>
      </c>
      <c r="DM56" s="176" t="s">
        <v>2033</v>
      </c>
      <c r="DN56" s="186" t="s">
        <v>1893</v>
      </c>
      <c r="DO56" s="183" t="s">
        <v>14</v>
      </c>
      <c r="DP56" s="186" t="s">
        <v>14</v>
      </c>
      <c r="DQ56" s="186" t="s">
        <v>14</v>
      </c>
      <c r="DR56" s="186" t="s">
        <v>14</v>
      </c>
      <c r="DS56" s="186" t="s">
        <v>1867</v>
      </c>
      <c r="DT56" s="186" t="s">
        <v>14</v>
      </c>
      <c r="DU56" s="187" t="s">
        <v>1800</v>
      </c>
      <c r="DV56" s="185" t="s">
        <v>2034</v>
      </c>
      <c r="DW56" s="175" t="s">
        <v>14</v>
      </c>
      <c r="DX56" s="179" t="s">
        <v>14</v>
      </c>
      <c r="DY56" s="179" t="s">
        <v>14</v>
      </c>
      <c r="DZ56" s="179" t="s">
        <v>14</v>
      </c>
      <c r="EA56" s="179" t="s">
        <v>1908</v>
      </c>
      <c r="EB56" s="179" t="s">
        <v>14</v>
      </c>
      <c r="EC56" s="176" t="s">
        <v>2033</v>
      </c>
      <c r="ED56" s="186" t="s">
        <v>1892</v>
      </c>
      <c r="EE56" s="183" t="s">
        <v>14</v>
      </c>
      <c r="EF56" s="186" t="s">
        <v>14</v>
      </c>
      <c r="EG56" s="186" t="s">
        <v>14</v>
      </c>
      <c r="EH56" s="186" t="s">
        <v>14</v>
      </c>
      <c r="EI56" s="186" t="s">
        <v>1867</v>
      </c>
      <c r="EJ56" s="186" t="s">
        <v>14</v>
      </c>
      <c r="EK56" s="187" t="s">
        <v>1800</v>
      </c>
      <c r="EL56" s="185" t="s">
        <v>1868</v>
      </c>
      <c r="EM56" s="175" t="s">
        <v>14</v>
      </c>
      <c r="EN56" s="179" t="s">
        <v>14</v>
      </c>
      <c r="EO56" s="179" t="s">
        <v>14</v>
      </c>
      <c r="EP56" s="179" t="s">
        <v>14</v>
      </c>
      <c r="EQ56" s="179" t="s">
        <v>1867</v>
      </c>
      <c r="ER56" s="179" t="s">
        <v>14</v>
      </c>
      <c r="ES56" s="176" t="s">
        <v>1800</v>
      </c>
      <c r="ET56" s="186" t="s">
        <v>4485</v>
      </c>
      <c r="EU56" s="186">
        <v>3714</v>
      </c>
      <c r="EV56" s="186" t="s">
        <v>4481</v>
      </c>
      <c r="EW56" s="186" t="s">
        <v>60</v>
      </c>
      <c r="EX56" s="186">
        <v>3</v>
      </c>
      <c r="EY56" s="186" t="s">
        <v>4483</v>
      </c>
      <c r="EZ56" s="186" t="s">
        <v>4482</v>
      </c>
      <c r="FA56" s="187" t="s">
        <v>4470</v>
      </c>
      <c r="FB56" s="185" t="s">
        <v>1861</v>
      </c>
      <c r="FC56" s="179">
        <v>5</v>
      </c>
      <c r="FD56" s="179" t="s">
        <v>1858</v>
      </c>
      <c r="FE56" s="179" t="s">
        <v>22</v>
      </c>
      <c r="FF56" s="179">
        <v>2</v>
      </c>
      <c r="FG56" s="179" t="s">
        <v>1860</v>
      </c>
      <c r="FH56" s="179" t="s">
        <v>1859</v>
      </c>
      <c r="FI56" s="176" t="s">
        <v>1800</v>
      </c>
      <c r="FJ56" s="185" t="s">
        <v>1883</v>
      </c>
      <c r="FK56" s="186" t="s">
        <v>14</v>
      </c>
      <c r="FL56" s="186" t="s">
        <v>14</v>
      </c>
      <c r="FM56" s="186" t="s">
        <v>14</v>
      </c>
      <c r="FN56" s="186" t="s">
        <v>14</v>
      </c>
      <c r="FO56" s="186" t="s">
        <v>1855</v>
      </c>
      <c r="FP56" s="183" t="s">
        <v>14</v>
      </c>
      <c r="FQ56" s="184" t="s">
        <v>1800</v>
      </c>
      <c r="FR56" s="185" t="s">
        <v>1884</v>
      </c>
      <c r="FS56" s="179" t="s">
        <v>14</v>
      </c>
      <c r="FT56" s="179" t="s">
        <v>14</v>
      </c>
      <c r="FU56" s="179" t="s">
        <v>14</v>
      </c>
      <c r="FV56" s="179" t="s">
        <v>14</v>
      </c>
      <c r="FW56" s="179" t="s">
        <v>1855</v>
      </c>
      <c r="FX56" s="179" t="s">
        <v>14</v>
      </c>
      <c r="FY56" s="176" t="s">
        <v>1800</v>
      </c>
      <c r="FZ56" s="186" t="s">
        <v>1869</v>
      </c>
      <c r="GA56" s="186" t="s">
        <v>14</v>
      </c>
      <c r="GB56" s="186" t="s">
        <v>1495</v>
      </c>
      <c r="GC56" s="186" t="s">
        <v>14</v>
      </c>
      <c r="GD56" s="186" t="s">
        <v>14</v>
      </c>
      <c r="GE56" s="186" t="s">
        <v>1594</v>
      </c>
      <c r="GF56" s="186" t="s">
        <v>1495</v>
      </c>
      <c r="GG56" s="187" t="s">
        <v>1800</v>
      </c>
      <c r="GH56" s="185" t="s">
        <v>1891</v>
      </c>
      <c r="GI56" s="179">
        <v>1</v>
      </c>
      <c r="GJ56" s="179" t="s">
        <v>1888</v>
      </c>
      <c r="GK56" s="179" t="s">
        <v>60</v>
      </c>
      <c r="GL56" s="179">
        <v>3</v>
      </c>
      <c r="GM56" s="179" t="s">
        <v>1594</v>
      </c>
      <c r="GN56" s="179" t="s">
        <v>1889</v>
      </c>
      <c r="GO56" s="176" t="s">
        <v>1800</v>
      </c>
      <c r="GP56" s="186" t="s">
        <v>1873</v>
      </c>
      <c r="GQ56" s="186">
        <v>1</v>
      </c>
      <c r="GR56" s="186" t="s">
        <v>1871</v>
      </c>
      <c r="GS56" s="186" t="s">
        <v>22</v>
      </c>
      <c r="GT56" s="186">
        <v>2</v>
      </c>
      <c r="GU56" s="186" t="s">
        <v>1594</v>
      </c>
      <c r="GV56" s="186" t="s">
        <v>1872</v>
      </c>
      <c r="GW56" s="187" t="s">
        <v>1800</v>
      </c>
      <c r="GX56" s="185" t="s">
        <v>1900</v>
      </c>
      <c r="GY56" s="179">
        <v>0</v>
      </c>
      <c r="GZ56" s="179" t="s">
        <v>1898</v>
      </c>
      <c r="HA56" s="179" t="s">
        <v>60</v>
      </c>
      <c r="HB56" s="179">
        <v>3</v>
      </c>
      <c r="HC56" s="179" t="s">
        <v>1594</v>
      </c>
      <c r="HD56" s="179" t="s">
        <v>1899</v>
      </c>
      <c r="HE56" s="176" t="s">
        <v>1800</v>
      </c>
      <c r="HF56" s="186" t="s">
        <v>1864</v>
      </c>
      <c r="HG56" s="186">
        <v>0</v>
      </c>
      <c r="HH56" s="186" t="s">
        <v>1862</v>
      </c>
      <c r="HI56" s="186" t="s">
        <v>22</v>
      </c>
      <c r="HJ56" s="186">
        <v>2</v>
      </c>
      <c r="HK56" s="186" t="s">
        <v>1594</v>
      </c>
      <c r="HL56" s="186" t="s">
        <v>1863</v>
      </c>
      <c r="HM56" s="187" t="s">
        <v>1800</v>
      </c>
      <c r="HN56" s="185" t="s">
        <v>1890</v>
      </c>
      <c r="HO56" s="179">
        <v>1</v>
      </c>
      <c r="HP56" s="179" t="s">
        <v>1888</v>
      </c>
      <c r="HQ56" s="179" t="s">
        <v>60</v>
      </c>
      <c r="HR56" s="179">
        <v>3</v>
      </c>
      <c r="HS56" s="179" t="s">
        <v>1594</v>
      </c>
      <c r="HT56" s="179" t="s">
        <v>1889</v>
      </c>
      <c r="HU56" s="176" t="s">
        <v>1800</v>
      </c>
      <c r="HV56" s="186" t="s">
        <v>1880</v>
      </c>
      <c r="HW56" s="186">
        <v>1</v>
      </c>
      <c r="HX56" s="186" t="s">
        <v>1878</v>
      </c>
      <c r="HY56" s="186" t="s">
        <v>22</v>
      </c>
      <c r="HZ56" s="186">
        <v>2</v>
      </c>
      <c r="IA56" s="186" t="s">
        <v>1594</v>
      </c>
      <c r="IB56" s="186" t="s">
        <v>1879</v>
      </c>
      <c r="IC56" s="187" t="s">
        <v>1800</v>
      </c>
      <c r="ID56" s="185" t="s">
        <v>1887</v>
      </c>
      <c r="IE56" s="179" t="s">
        <v>14</v>
      </c>
      <c r="IF56" s="179" t="s">
        <v>14</v>
      </c>
      <c r="IG56" s="179" t="s">
        <v>14</v>
      </c>
      <c r="IH56" s="179" t="s">
        <v>14</v>
      </c>
      <c r="II56" s="179" t="s">
        <v>1594</v>
      </c>
      <c r="IJ56" s="179" t="s">
        <v>14</v>
      </c>
      <c r="IK56" s="176" t="s">
        <v>1800</v>
      </c>
      <c r="IL56" s="186" t="s">
        <v>1886</v>
      </c>
      <c r="IM56" s="186" t="s">
        <v>14</v>
      </c>
      <c r="IN56" s="186" t="s">
        <v>14</v>
      </c>
      <c r="IO56" s="186" t="s">
        <v>14</v>
      </c>
      <c r="IP56" s="186" t="s">
        <v>14</v>
      </c>
      <c r="IQ56" s="186" t="s">
        <v>1594</v>
      </c>
      <c r="IR56" s="186" t="s">
        <v>14</v>
      </c>
      <c r="IS56" s="187" t="s">
        <v>1800</v>
      </c>
    </row>
    <row r="57" spans="1:253" s="280" customFormat="1" ht="12.75" customHeight="1" x14ac:dyDescent="0.25">
      <c r="A57" s="280" t="s">
        <v>1901</v>
      </c>
      <c r="B57" s="280" t="s">
        <v>8104</v>
      </c>
      <c r="C57" s="280" t="s">
        <v>1902</v>
      </c>
      <c r="D57" s="280" t="s">
        <v>1854</v>
      </c>
      <c r="E57" s="280" t="s">
        <v>7546</v>
      </c>
      <c r="F57" s="280" t="s">
        <v>1936</v>
      </c>
      <c r="G57" s="174">
        <v>114329000</v>
      </c>
      <c r="H57" s="175" t="s">
        <v>1894</v>
      </c>
      <c r="I57" s="175" t="s">
        <v>22</v>
      </c>
      <c r="J57" s="175">
        <v>2</v>
      </c>
      <c r="K57" s="175" t="s">
        <v>1935</v>
      </c>
      <c r="L57" s="175" t="s">
        <v>1895</v>
      </c>
      <c r="M57" s="176" t="s">
        <v>1800</v>
      </c>
      <c r="N57" s="185" t="s">
        <v>1918</v>
      </c>
      <c r="O57" s="177">
        <v>1078234</v>
      </c>
      <c r="P57" s="177" t="s">
        <v>1916</v>
      </c>
      <c r="Q57" s="177" t="s">
        <v>22</v>
      </c>
      <c r="R57" s="177">
        <v>2</v>
      </c>
      <c r="S57" s="177" t="s">
        <v>1917</v>
      </c>
      <c r="T57" s="177" t="s">
        <v>1875</v>
      </c>
      <c r="U57" s="178" t="s">
        <v>1800</v>
      </c>
      <c r="V57" s="185" t="s">
        <v>2045</v>
      </c>
      <c r="W57" s="175">
        <v>70024000</v>
      </c>
      <c r="X57" s="175" t="s">
        <v>2043</v>
      </c>
      <c r="Y57" s="175" t="s">
        <v>60</v>
      </c>
      <c r="Z57" s="175">
        <v>3</v>
      </c>
      <c r="AA57" s="175" t="s">
        <v>2044</v>
      </c>
      <c r="AB57" s="175" t="s">
        <v>2036</v>
      </c>
      <c r="AC57" s="176" t="s">
        <v>2033</v>
      </c>
      <c r="AD57" s="185" t="s">
        <v>2042</v>
      </c>
      <c r="AE57" s="183" t="s">
        <v>14</v>
      </c>
      <c r="AF57" s="183" t="s">
        <v>14</v>
      </c>
      <c r="AG57" s="183" t="s">
        <v>60</v>
      </c>
      <c r="AH57" s="183">
        <v>3</v>
      </c>
      <c r="AI57" s="183" t="s">
        <v>2041</v>
      </c>
      <c r="AJ57" s="183" t="s">
        <v>14</v>
      </c>
      <c r="AK57" s="184" t="s">
        <v>2033</v>
      </c>
      <c r="AL57" s="185" t="s">
        <v>1923</v>
      </c>
      <c r="AM57" s="175">
        <v>351000</v>
      </c>
      <c r="AN57" s="175" t="s">
        <v>1920</v>
      </c>
      <c r="AO57" s="175" t="s">
        <v>22</v>
      </c>
      <c r="AP57" s="175">
        <v>2</v>
      </c>
      <c r="AQ57" s="175" t="s">
        <v>1922</v>
      </c>
      <c r="AR57" s="175" t="s">
        <v>1921</v>
      </c>
      <c r="AS57" s="176" t="s">
        <v>1800</v>
      </c>
      <c r="AT57" s="186" t="s">
        <v>1913</v>
      </c>
      <c r="AU57" s="183" t="s">
        <v>14</v>
      </c>
      <c r="AV57" s="183" t="s">
        <v>14</v>
      </c>
      <c r="AW57" s="183" t="s">
        <v>14</v>
      </c>
      <c r="AX57" s="183" t="s">
        <v>14</v>
      </c>
      <c r="AY57" s="183" t="s">
        <v>1912</v>
      </c>
      <c r="AZ57" s="183" t="s">
        <v>14</v>
      </c>
      <c r="BA57" s="184" t="s">
        <v>1800</v>
      </c>
      <c r="BB57" s="185" t="s">
        <v>1910</v>
      </c>
      <c r="BC57" s="175" t="s">
        <v>14</v>
      </c>
      <c r="BD57" s="175" t="s">
        <v>14</v>
      </c>
      <c r="BE57" s="175" t="s">
        <v>14</v>
      </c>
      <c r="BF57" s="175" t="s">
        <v>14</v>
      </c>
      <c r="BG57" s="175" t="s">
        <v>14</v>
      </c>
      <c r="BH57" s="175" t="s">
        <v>14</v>
      </c>
      <c r="BI57" s="176" t="s">
        <v>1800</v>
      </c>
      <c r="BJ57" s="186" t="s">
        <v>4489</v>
      </c>
      <c r="BK57" s="186">
        <v>3454</v>
      </c>
      <c r="BL57" s="186" t="s">
        <v>4486</v>
      </c>
      <c r="BM57" s="186" t="s">
        <v>60</v>
      </c>
      <c r="BN57" s="186">
        <v>3</v>
      </c>
      <c r="BO57" s="186" t="s">
        <v>4488</v>
      </c>
      <c r="BP57" s="183" t="s">
        <v>4487</v>
      </c>
      <c r="BQ57" s="187" t="s">
        <v>4470</v>
      </c>
      <c r="BR57" s="185" t="s">
        <v>1903</v>
      </c>
      <c r="BS57" s="179" t="s">
        <v>14</v>
      </c>
      <c r="BT57" s="179" t="s">
        <v>14</v>
      </c>
      <c r="BU57" s="179" t="s">
        <v>14</v>
      </c>
      <c r="BV57" s="179" t="s">
        <v>14</v>
      </c>
      <c r="BW57" s="179" t="s">
        <v>831</v>
      </c>
      <c r="BX57" s="179" t="s">
        <v>14</v>
      </c>
      <c r="BY57" s="176" t="s">
        <v>1800</v>
      </c>
      <c r="BZ57" s="186" t="s">
        <v>1904</v>
      </c>
      <c r="CA57" s="186" t="s">
        <v>14</v>
      </c>
      <c r="CB57" s="186" t="s">
        <v>14</v>
      </c>
      <c r="CC57" s="186" t="s">
        <v>14</v>
      </c>
      <c r="CD57" s="186" t="s">
        <v>14</v>
      </c>
      <c r="CE57" s="186" t="s">
        <v>831</v>
      </c>
      <c r="CF57" s="186" t="s">
        <v>14</v>
      </c>
      <c r="CG57" s="187" t="s">
        <v>1800</v>
      </c>
      <c r="CH57" s="185" t="s">
        <v>8383</v>
      </c>
      <c r="CI57" s="186" t="e">
        <v>#N/A</v>
      </c>
      <c r="CJ57" s="186" t="e">
        <v>#N/A</v>
      </c>
      <c r="CK57" s="186" t="e">
        <v>#N/A</v>
      </c>
      <c r="CL57" s="186" t="e">
        <v>#N/A</v>
      </c>
      <c r="CM57" s="186" t="e">
        <v>#N/A</v>
      </c>
      <c r="CN57" s="186" t="e">
        <v>#N/A</v>
      </c>
      <c r="CO57" s="188" t="e">
        <v>#N/A</v>
      </c>
      <c r="CP57" s="186" t="s">
        <v>1907</v>
      </c>
      <c r="CQ57" s="179" t="s">
        <v>14</v>
      </c>
      <c r="CR57" s="179" t="s">
        <v>14</v>
      </c>
      <c r="CS57" s="179" t="s">
        <v>14</v>
      </c>
      <c r="CT57" s="179" t="s">
        <v>14</v>
      </c>
      <c r="CU57" s="179" t="s">
        <v>831</v>
      </c>
      <c r="CV57" s="179" t="s">
        <v>14</v>
      </c>
      <c r="CW57" s="176" t="s">
        <v>1800</v>
      </c>
      <c r="CX57" s="186" t="s">
        <v>8384</v>
      </c>
      <c r="CY57" s="183" t="s">
        <v>14</v>
      </c>
      <c r="CZ57" s="183" t="s">
        <v>14</v>
      </c>
      <c r="DA57" s="183" t="s">
        <v>14</v>
      </c>
      <c r="DB57" s="183" t="s">
        <v>14</v>
      </c>
      <c r="DC57" s="183" t="s">
        <v>1908</v>
      </c>
      <c r="DD57" s="183" t="s">
        <v>14</v>
      </c>
      <c r="DE57" s="189" t="s">
        <v>2033</v>
      </c>
      <c r="DF57" s="185" t="s">
        <v>2039</v>
      </c>
      <c r="DG57" s="175" t="s">
        <v>14</v>
      </c>
      <c r="DH57" s="179" t="s">
        <v>14</v>
      </c>
      <c r="DI57" s="179" t="s">
        <v>14</v>
      </c>
      <c r="DJ57" s="179" t="s">
        <v>14</v>
      </c>
      <c r="DK57" s="179" t="s">
        <v>1908</v>
      </c>
      <c r="DL57" s="179" t="s">
        <v>14</v>
      </c>
      <c r="DM57" s="176" t="s">
        <v>2033</v>
      </c>
      <c r="DN57" s="186" t="s">
        <v>1934</v>
      </c>
      <c r="DO57" s="183" t="s">
        <v>14</v>
      </c>
      <c r="DP57" s="186" t="s">
        <v>14</v>
      </c>
      <c r="DQ57" s="186" t="s">
        <v>14</v>
      </c>
      <c r="DR57" s="186" t="s">
        <v>14</v>
      </c>
      <c r="DS57" s="186" t="s">
        <v>1908</v>
      </c>
      <c r="DT57" s="186" t="s">
        <v>14</v>
      </c>
      <c r="DU57" s="187" t="s">
        <v>1800</v>
      </c>
      <c r="DV57" s="185" t="s">
        <v>2040</v>
      </c>
      <c r="DW57" s="175" t="s">
        <v>14</v>
      </c>
      <c r="DX57" s="179" t="s">
        <v>14</v>
      </c>
      <c r="DY57" s="179" t="s">
        <v>14</v>
      </c>
      <c r="DZ57" s="179" t="s">
        <v>14</v>
      </c>
      <c r="EA57" s="179" t="s">
        <v>1908</v>
      </c>
      <c r="EB57" s="179" t="s">
        <v>14</v>
      </c>
      <c r="EC57" s="176" t="s">
        <v>2033</v>
      </c>
      <c r="ED57" s="186" t="s">
        <v>1933</v>
      </c>
      <c r="EE57" s="183" t="s">
        <v>14</v>
      </c>
      <c r="EF57" s="186" t="s">
        <v>14</v>
      </c>
      <c r="EG57" s="186" t="s">
        <v>14</v>
      </c>
      <c r="EH57" s="186" t="s">
        <v>14</v>
      </c>
      <c r="EI57" s="186" t="s">
        <v>1908</v>
      </c>
      <c r="EJ57" s="186" t="s">
        <v>14</v>
      </c>
      <c r="EK57" s="187" t="s">
        <v>1800</v>
      </c>
      <c r="EL57" s="185" t="s">
        <v>1909</v>
      </c>
      <c r="EM57" s="175" t="s">
        <v>14</v>
      </c>
      <c r="EN57" s="179" t="s">
        <v>14</v>
      </c>
      <c r="EO57" s="179" t="s">
        <v>14</v>
      </c>
      <c r="EP57" s="179" t="s">
        <v>14</v>
      </c>
      <c r="EQ57" s="179" t="s">
        <v>1908</v>
      </c>
      <c r="ER57" s="179" t="s">
        <v>14</v>
      </c>
      <c r="ES57" s="176" t="s">
        <v>1800</v>
      </c>
      <c r="ET57" s="186" t="s">
        <v>4490</v>
      </c>
      <c r="EU57" s="186">
        <v>3714</v>
      </c>
      <c r="EV57" s="186" t="s">
        <v>4481</v>
      </c>
      <c r="EW57" s="186" t="s">
        <v>60</v>
      </c>
      <c r="EX57" s="186">
        <v>3</v>
      </c>
      <c r="EY57" s="186" t="s">
        <v>4483</v>
      </c>
      <c r="EZ57" s="186" t="s">
        <v>4482</v>
      </c>
      <c r="FA57" s="187" t="s">
        <v>4470</v>
      </c>
      <c r="FB57" s="185" t="s">
        <v>1905</v>
      </c>
      <c r="FC57" s="179">
        <v>4</v>
      </c>
      <c r="FD57" s="179" t="s">
        <v>14</v>
      </c>
      <c r="FE57" s="179" t="s">
        <v>14</v>
      </c>
      <c r="FF57" s="179" t="s">
        <v>14</v>
      </c>
      <c r="FG57" s="179" t="s">
        <v>1860</v>
      </c>
      <c r="FH57" s="179" t="s">
        <v>14</v>
      </c>
      <c r="FI57" s="176" t="s">
        <v>1800</v>
      </c>
      <c r="FJ57" s="185" t="s">
        <v>1924</v>
      </c>
      <c r="FK57" s="186" t="s">
        <v>14</v>
      </c>
      <c r="FL57" s="186" t="s">
        <v>14</v>
      </c>
      <c r="FM57" s="186" t="s">
        <v>14</v>
      </c>
      <c r="FN57" s="186" t="s">
        <v>14</v>
      </c>
      <c r="FO57" s="186" t="s">
        <v>14</v>
      </c>
      <c r="FP57" s="183" t="s">
        <v>14</v>
      </c>
      <c r="FQ57" s="184" t="s">
        <v>1800</v>
      </c>
      <c r="FR57" s="185" t="s">
        <v>1925</v>
      </c>
      <c r="FS57" s="179" t="s">
        <v>14</v>
      </c>
      <c r="FT57" s="179" t="s">
        <v>14</v>
      </c>
      <c r="FU57" s="179" t="s">
        <v>14</v>
      </c>
      <c r="FV57" s="179" t="s">
        <v>14</v>
      </c>
      <c r="FW57" s="179" t="s">
        <v>14</v>
      </c>
      <c r="FX57" s="179" t="s">
        <v>14</v>
      </c>
      <c r="FY57" s="176" t="s">
        <v>1800</v>
      </c>
      <c r="FZ57" s="186" t="s">
        <v>1911</v>
      </c>
      <c r="GA57" s="186" t="s">
        <v>14</v>
      </c>
      <c r="GB57" s="186" t="s">
        <v>14</v>
      </c>
      <c r="GC57" s="186" t="s">
        <v>14</v>
      </c>
      <c r="GD57" s="186" t="s">
        <v>14</v>
      </c>
      <c r="GE57" s="186" t="s">
        <v>14</v>
      </c>
      <c r="GF57" s="186" t="s">
        <v>14</v>
      </c>
      <c r="GG57" s="187" t="s">
        <v>1800</v>
      </c>
      <c r="GH57" s="185" t="s">
        <v>1932</v>
      </c>
      <c r="GI57" s="179">
        <v>1</v>
      </c>
      <c r="GJ57" s="179" t="s">
        <v>1928</v>
      </c>
      <c r="GK57" s="179" t="s">
        <v>60</v>
      </c>
      <c r="GL57" s="179">
        <v>3</v>
      </c>
      <c r="GM57" s="179" t="s">
        <v>1931</v>
      </c>
      <c r="GN57" s="179" t="s">
        <v>1889</v>
      </c>
      <c r="GO57" s="176" t="s">
        <v>1800</v>
      </c>
      <c r="GP57" s="186" t="s">
        <v>1915</v>
      </c>
      <c r="GQ57" s="186">
        <v>1</v>
      </c>
      <c r="GR57" s="186" t="s">
        <v>1871</v>
      </c>
      <c r="GS57" s="186" t="s">
        <v>22</v>
      </c>
      <c r="GT57" s="186">
        <v>2</v>
      </c>
      <c r="GU57" s="186" t="s">
        <v>1914</v>
      </c>
      <c r="GV57" s="186" t="s">
        <v>1872</v>
      </c>
      <c r="GW57" s="187" t="s">
        <v>1800</v>
      </c>
      <c r="GX57" s="185" t="s">
        <v>1938</v>
      </c>
      <c r="GY57" s="179">
        <v>0</v>
      </c>
      <c r="GZ57" s="179" t="s">
        <v>1898</v>
      </c>
      <c r="HA57" s="179" t="s">
        <v>60</v>
      </c>
      <c r="HB57" s="179">
        <v>3</v>
      </c>
      <c r="HC57" s="179" t="s">
        <v>1937</v>
      </c>
      <c r="HD57" s="179" t="s">
        <v>1899</v>
      </c>
      <c r="HE57" s="176" t="s">
        <v>1800</v>
      </c>
      <c r="HF57" s="186" t="s">
        <v>1906</v>
      </c>
      <c r="HG57" s="186" t="s">
        <v>14</v>
      </c>
      <c r="HH57" s="186" t="s">
        <v>14</v>
      </c>
      <c r="HI57" s="186" t="s">
        <v>14</v>
      </c>
      <c r="HJ57" s="186" t="s">
        <v>14</v>
      </c>
      <c r="HK57" s="186" t="s">
        <v>14</v>
      </c>
      <c r="HL57" s="186" t="s">
        <v>14</v>
      </c>
      <c r="HM57" s="187" t="s">
        <v>1800</v>
      </c>
      <c r="HN57" s="185" t="s">
        <v>1930</v>
      </c>
      <c r="HO57" s="179">
        <v>1</v>
      </c>
      <c r="HP57" s="179" t="s">
        <v>1928</v>
      </c>
      <c r="HQ57" s="179" t="s">
        <v>60</v>
      </c>
      <c r="HR57" s="179">
        <v>3</v>
      </c>
      <c r="HS57" s="179" t="s">
        <v>1929</v>
      </c>
      <c r="HT57" s="179" t="s">
        <v>1889</v>
      </c>
      <c r="HU57" s="176" t="s">
        <v>1800</v>
      </c>
      <c r="HV57" s="186" t="s">
        <v>1919</v>
      </c>
      <c r="HW57" s="186" t="s">
        <v>14</v>
      </c>
      <c r="HX57" s="186" t="s">
        <v>14</v>
      </c>
      <c r="HY57" s="186" t="s">
        <v>14</v>
      </c>
      <c r="HZ57" s="186" t="s">
        <v>14</v>
      </c>
      <c r="IA57" s="186" t="s">
        <v>14</v>
      </c>
      <c r="IB57" s="186" t="s">
        <v>14</v>
      </c>
      <c r="IC57" s="187" t="s">
        <v>1800</v>
      </c>
      <c r="ID57" s="185" t="s">
        <v>1927</v>
      </c>
      <c r="IE57" s="179" t="s">
        <v>14</v>
      </c>
      <c r="IF57" s="179" t="s">
        <v>14</v>
      </c>
      <c r="IG57" s="179" t="s">
        <v>14</v>
      </c>
      <c r="IH57" s="179" t="s">
        <v>14</v>
      </c>
      <c r="II57" s="179" t="s">
        <v>14</v>
      </c>
      <c r="IJ57" s="179" t="s">
        <v>14</v>
      </c>
      <c r="IK57" s="176" t="s">
        <v>1800</v>
      </c>
      <c r="IL57" s="186" t="s">
        <v>1926</v>
      </c>
      <c r="IM57" s="186" t="s">
        <v>14</v>
      </c>
      <c r="IN57" s="186" t="s">
        <v>14</v>
      </c>
      <c r="IO57" s="186" t="s">
        <v>14</v>
      </c>
      <c r="IP57" s="186" t="s">
        <v>14</v>
      </c>
      <c r="IQ57" s="186" t="s">
        <v>14</v>
      </c>
      <c r="IR57" s="186" t="s">
        <v>14</v>
      </c>
      <c r="IS57" s="187" t="s">
        <v>1800</v>
      </c>
    </row>
    <row r="58" spans="1:253" s="280" customFormat="1" ht="12.75" customHeight="1" x14ac:dyDescent="0.25">
      <c r="A58" s="280" t="s">
        <v>1939</v>
      </c>
      <c r="B58" s="280" t="s">
        <v>8018</v>
      </c>
      <c r="C58" s="280" t="s">
        <v>1940</v>
      </c>
      <c r="D58" s="280" t="s">
        <v>1854</v>
      </c>
      <c r="E58" s="280" t="s">
        <v>7546</v>
      </c>
      <c r="F58" s="280" t="s">
        <v>1976</v>
      </c>
      <c r="G58" s="174">
        <v>114329000</v>
      </c>
      <c r="H58" s="175" t="s">
        <v>1974</v>
      </c>
      <c r="I58" s="175" t="s">
        <v>22</v>
      </c>
      <c r="J58" s="175">
        <v>2</v>
      </c>
      <c r="K58" s="175" t="s">
        <v>1975</v>
      </c>
      <c r="L58" s="175" t="s">
        <v>1895</v>
      </c>
      <c r="M58" s="176" t="s">
        <v>1800</v>
      </c>
      <c r="N58" s="185" t="s">
        <v>1961</v>
      </c>
      <c r="O58" s="177">
        <v>1437306</v>
      </c>
      <c r="P58" s="177" t="s">
        <v>1958</v>
      </c>
      <c r="Q58" s="177" t="s">
        <v>22</v>
      </c>
      <c r="R58" s="177">
        <v>2</v>
      </c>
      <c r="S58" s="177" t="s">
        <v>1960</v>
      </c>
      <c r="T58" s="177" t="s">
        <v>1959</v>
      </c>
      <c r="U58" s="178" t="s">
        <v>1800</v>
      </c>
      <c r="V58" s="185" t="s">
        <v>2056</v>
      </c>
      <c r="W58" s="175">
        <v>70840000</v>
      </c>
      <c r="X58" s="175" t="s">
        <v>2053</v>
      </c>
      <c r="Y58" s="175" t="s">
        <v>60</v>
      </c>
      <c r="Z58" s="175">
        <v>3</v>
      </c>
      <c r="AA58" s="175" t="s">
        <v>2055</v>
      </c>
      <c r="AB58" s="175" t="s">
        <v>2054</v>
      </c>
      <c r="AC58" s="176" t="s">
        <v>2033</v>
      </c>
      <c r="AD58" s="185" t="s">
        <v>2051</v>
      </c>
      <c r="AE58" s="183">
        <v>275000</v>
      </c>
      <c r="AF58" s="183" t="s">
        <v>674</v>
      </c>
      <c r="AG58" s="183" t="s">
        <v>60</v>
      </c>
      <c r="AH58" s="183">
        <v>3</v>
      </c>
      <c r="AI58" s="183" t="s">
        <v>2050</v>
      </c>
      <c r="AJ58" s="183" t="s">
        <v>2049</v>
      </c>
      <c r="AK58" s="184" t="s">
        <v>2033</v>
      </c>
      <c r="AL58" s="185" t="s">
        <v>2052</v>
      </c>
      <c r="AM58" s="175">
        <v>275000</v>
      </c>
      <c r="AN58" s="175" t="s">
        <v>674</v>
      </c>
      <c r="AO58" s="175" t="s">
        <v>60</v>
      </c>
      <c r="AP58" s="175">
        <v>3</v>
      </c>
      <c r="AQ58" s="175" t="s">
        <v>2050</v>
      </c>
      <c r="AR58" s="175" t="s">
        <v>2049</v>
      </c>
      <c r="AS58" s="176" t="s">
        <v>2033</v>
      </c>
      <c r="AT58" s="186" t="s">
        <v>1956</v>
      </c>
      <c r="AU58" s="183" t="s">
        <v>14</v>
      </c>
      <c r="AV58" s="183" t="s">
        <v>14</v>
      </c>
      <c r="AW58" s="183" t="s">
        <v>14</v>
      </c>
      <c r="AX58" s="183" t="s">
        <v>14</v>
      </c>
      <c r="AY58" s="183" t="s">
        <v>1953</v>
      </c>
      <c r="AZ58" s="183" t="s">
        <v>1952</v>
      </c>
      <c r="BA58" s="184" t="s">
        <v>1800</v>
      </c>
      <c r="BB58" s="185" t="s">
        <v>1954</v>
      </c>
      <c r="BC58" s="175" t="s">
        <v>14</v>
      </c>
      <c r="BD58" s="175" t="s">
        <v>14</v>
      </c>
      <c r="BE58" s="175" t="s">
        <v>14</v>
      </c>
      <c r="BF58" s="175" t="s">
        <v>14</v>
      </c>
      <c r="BG58" s="175" t="s">
        <v>1953</v>
      </c>
      <c r="BH58" s="175" t="s">
        <v>1952</v>
      </c>
      <c r="BI58" s="176" t="s">
        <v>1800</v>
      </c>
      <c r="BJ58" s="186" t="s">
        <v>4494</v>
      </c>
      <c r="BK58" s="186">
        <v>233</v>
      </c>
      <c r="BL58" s="186" t="s">
        <v>4492</v>
      </c>
      <c r="BM58" s="186" t="s">
        <v>60</v>
      </c>
      <c r="BN58" s="186">
        <v>3</v>
      </c>
      <c r="BO58" s="186" t="s">
        <v>4493</v>
      </c>
      <c r="BP58" s="183" t="s">
        <v>2653</v>
      </c>
      <c r="BQ58" s="187" t="s">
        <v>4470</v>
      </c>
      <c r="BR58" s="185" t="s">
        <v>1941</v>
      </c>
      <c r="BS58" s="179" t="s">
        <v>14</v>
      </c>
      <c r="BT58" s="179" t="s">
        <v>14</v>
      </c>
      <c r="BU58" s="179" t="s">
        <v>14</v>
      </c>
      <c r="BV58" s="179" t="s">
        <v>14</v>
      </c>
      <c r="BW58" s="179" t="s">
        <v>14</v>
      </c>
      <c r="BX58" s="179" t="s">
        <v>14</v>
      </c>
      <c r="BY58" s="176" t="s">
        <v>1800</v>
      </c>
      <c r="BZ58" s="186" t="s">
        <v>1942</v>
      </c>
      <c r="CA58" s="186" t="s">
        <v>14</v>
      </c>
      <c r="CB58" s="186" t="s">
        <v>14</v>
      </c>
      <c r="CC58" s="186" t="s">
        <v>14</v>
      </c>
      <c r="CD58" s="186" t="s">
        <v>14</v>
      </c>
      <c r="CE58" s="186" t="s">
        <v>14</v>
      </c>
      <c r="CF58" s="186" t="s">
        <v>14</v>
      </c>
      <c r="CG58" s="187" t="s">
        <v>1800</v>
      </c>
      <c r="CH58" s="185" t="s">
        <v>8385</v>
      </c>
      <c r="CI58" s="186" t="e">
        <v>#N/A</v>
      </c>
      <c r="CJ58" s="186" t="e">
        <v>#N/A</v>
      </c>
      <c r="CK58" s="186" t="e">
        <v>#N/A</v>
      </c>
      <c r="CL58" s="186" t="e">
        <v>#N/A</v>
      </c>
      <c r="CM58" s="186" t="e">
        <v>#N/A</v>
      </c>
      <c r="CN58" s="186" t="e">
        <v>#N/A</v>
      </c>
      <c r="CO58" s="188" t="e">
        <v>#N/A</v>
      </c>
      <c r="CP58" s="186" t="s">
        <v>1949</v>
      </c>
      <c r="CQ58" s="179" t="s">
        <v>14</v>
      </c>
      <c r="CR58" s="179" t="s">
        <v>14</v>
      </c>
      <c r="CS58" s="179" t="s">
        <v>14</v>
      </c>
      <c r="CT58" s="179" t="s">
        <v>14</v>
      </c>
      <c r="CU58" s="179" t="s">
        <v>14</v>
      </c>
      <c r="CV58" s="179" t="s">
        <v>14</v>
      </c>
      <c r="CW58" s="176" t="s">
        <v>1800</v>
      </c>
      <c r="CX58" s="186" t="s">
        <v>8386</v>
      </c>
      <c r="CY58" s="183" t="s">
        <v>14</v>
      </c>
      <c r="CZ58" s="183" t="s">
        <v>1495</v>
      </c>
      <c r="DA58" s="183" t="s">
        <v>14</v>
      </c>
      <c r="DB58" s="183" t="s">
        <v>14</v>
      </c>
      <c r="DC58" s="183" t="s">
        <v>2046</v>
      </c>
      <c r="DD58" s="183" t="s">
        <v>1495</v>
      </c>
      <c r="DE58" s="189" t="s">
        <v>2033</v>
      </c>
      <c r="DF58" s="185" t="s">
        <v>2047</v>
      </c>
      <c r="DG58" s="175" t="s">
        <v>14</v>
      </c>
      <c r="DH58" s="179" t="s">
        <v>1495</v>
      </c>
      <c r="DI58" s="179" t="s">
        <v>14</v>
      </c>
      <c r="DJ58" s="179" t="s">
        <v>14</v>
      </c>
      <c r="DK58" s="179" t="s">
        <v>2046</v>
      </c>
      <c r="DL58" s="179" t="s">
        <v>1495</v>
      </c>
      <c r="DM58" s="176" t="s">
        <v>2033</v>
      </c>
      <c r="DN58" s="186" t="s">
        <v>2057</v>
      </c>
      <c r="DO58" s="183" t="s">
        <v>14</v>
      </c>
      <c r="DP58" s="186" t="s">
        <v>1495</v>
      </c>
      <c r="DQ58" s="186" t="s">
        <v>14</v>
      </c>
      <c r="DR58" s="186" t="s">
        <v>14</v>
      </c>
      <c r="DS58" s="186" t="s">
        <v>2046</v>
      </c>
      <c r="DT58" s="186" t="s">
        <v>1495</v>
      </c>
      <c r="DU58" s="187" t="s">
        <v>2033</v>
      </c>
      <c r="DV58" s="185" t="s">
        <v>2048</v>
      </c>
      <c r="DW58" s="175" t="s">
        <v>14</v>
      </c>
      <c r="DX58" s="179" t="s">
        <v>1495</v>
      </c>
      <c r="DY58" s="179" t="s">
        <v>14</v>
      </c>
      <c r="DZ58" s="179" t="s">
        <v>14</v>
      </c>
      <c r="EA58" s="179" t="s">
        <v>2046</v>
      </c>
      <c r="EB58" s="179" t="s">
        <v>1495</v>
      </c>
      <c r="EC58" s="176" t="s">
        <v>2033</v>
      </c>
      <c r="ED58" s="186" t="s">
        <v>1973</v>
      </c>
      <c r="EE58" s="183" t="s">
        <v>14</v>
      </c>
      <c r="EF58" s="186" t="s">
        <v>14</v>
      </c>
      <c r="EG58" s="186" t="s">
        <v>14</v>
      </c>
      <c r="EH58" s="186" t="s">
        <v>14</v>
      </c>
      <c r="EI58" s="186" t="s">
        <v>1950</v>
      </c>
      <c r="EJ58" s="186" t="s">
        <v>14</v>
      </c>
      <c r="EK58" s="187" t="s">
        <v>1800</v>
      </c>
      <c r="EL58" s="185" t="s">
        <v>1951</v>
      </c>
      <c r="EM58" s="175" t="s">
        <v>14</v>
      </c>
      <c r="EN58" s="179" t="s">
        <v>14</v>
      </c>
      <c r="EO58" s="179" t="s">
        <v>14</v>
      </c>
      <c r="EP58" s="179" t="s">
        <v>14</v>
      </c>
      <c r="EQ58" s="179" t="s">
        <v>1950</v>
      </c>
      <c r="ER58" s="179" t="s">
        <v>14</v>
      </c>
      <c r="ES58" s="176" t="s">
        <v>1800</v>
      </c>
      <c r="ET58" s="186" t="s">
        <v>4491</v>
      </c>
      <c r="EU58" s="186">
        <v>3714</v>
      </c>
      <c r="EV58" s="186" t="s">
        <v>4481</v>
      </c>
      <c r="EW58" s="186" t="s">
        <v>60</v>
      </c>
      <c r="EX58" s="186">
        <v>3</v>
      </c>
      <c r="EY58" s="186" t="s">
        <v>4483</v>
      </c>
      <c r="EZ58" s="186" t="s">
        <v>4482</v>
      </c>
      <c r="FA58" s="187" t="s">
        <v>4470</v>
      </c>
      <c r="FB58" s="185" t="s">
        <v>1946</v>
      </c>
      <c r="FC58" s="179">
        <v>3</v>
      </c>
      <c r="FD58" s="179" t="s">
        <v>1943</v>
      </c>
      <c r="FE58" s="179" t="s">
        <v>42</v>
      </c>
      <c r="FF58" s="179">
        <v>1</v>
      </c>
      <c r="FG58" s="179" t="s">
        <v>1945</v>
      </c>
      <c r="FH58" s="179" t="s">
        <v>1944</v>
      </c>
      <c r="FI58" s="176" t="s">
        <v>1800</v>
      </c>
      <c r="FJ58" s="185" t="s">
        <v>1964</v>
      </c>
      <c r="FK58" s="186" t="s">
        <v>14</v>
      </c>
      <c r="FL58" s="186" t="s">
        <v>14</v>
      </c>
      <c r="FM58" s="186" t="s">
        <v>14</v>
      </c>
      <c r="FN58" s="186" t="s">
        <v>14</v>
      </c>
      <c r="FO58" s="186" t="s">
        <v>14</v>
      </c>
      <c r="FP58" s="183" t="s">
        <v>14</v>
      </c>
      <c r="FQ58" s="184" t="s">
        <v>1800</v>
      </c>
      <c r="FR58" s="185" t="s">
        <v>1965</v>
      </c>
      <c r="FS58" s="179" t="s">
        <v>14</v>
      </c>
      <c r="FT58" s="179" t="s">
        <v>14</v>
      </c>
      <c r="FU58" s="179" t="s">
        <v>14</v>
      </c>
      <c r="FV58" s="179" t="s">
        <v>14</v>
      </c>
      <c r="FW58" s="179" t="s">
        <v>14</v>
      </c>
      <c r="FX58" s="179" t="s">
        <v>14</v>
      </c>
      <c r="FY58" s="176" t="s">
        <v>1800</v>
      </c>
      <c r="FZ58" s="186" t="s">
        <v>1955</v>
      </c>
      <c r="GA58" s="186" t="s">
        <v>14</v>
      </c>
      <c r="GB58" s="186" t="s">
        <v>14</v>
      </c>
      <c r="GC58" s="186" t="s">
        <v>14</v>
      </c>
      <c r="GD58" s="186" t="s">
        <v>14</v>
      </c>
      <c r="GE58" s="186" t="s">
        <v>14</v>
      </c>
      <c r="GF58" s="186" t="s">
        <v>14</v>
      </c>
      <c r="GG58" s="187" t="s">
        <v>1800</v>
      </c>
      <c r="GH58" s="185" t="s">
        <v>1972</v>
      </c>
      <c r="GI58" s="179">
        <v>1</v>
      </c>
      <c r="GJ58" s="179" t="s">
        <v>1928</v>
      </c>
      <c r="GK58" s="179" t="s">
        <v>60</v>
      </c>
      <c r="GL58" s="179">
        <v>3</v>
      </c>
      <c r="GM58" s="179" t="s">
        <v>1931</v>
      </c>
      <c r="GN58" s="179" t="s">
        <v>1889</v>
      </c>
      <c r="GO58" s="176" t="s">
        <v>1800</v>
      </c>
      <c r="GP58" s="186" t="s">
        <v>1957</v>
      </c>
      <c r="GQ58" s="186">
        <v>1</v>
      </c>
      <c r="GR58" s="186" t="s">
        <v>1871</v>
      </c>
      <c r="GS58" s="186" t="s">
        <v>22</v>
      </c>
      <c r="GT58" s="186">
        <v>2</v>
      </c>
      <c r="GU58" s="186" t="s">
        <v>1914</v>
      </c>
      <c r="GV58" s="186" t="s">
        <v>1872</v>
      </c>
      <c r="GW58" s="187" t="s">
        <v>1800</v>
      </c>
      <c r="GX58" s="185" t="s">
        <v>1977</v>
      </c>
      <c r="GY58" s="179">
        <v>0</v>
      </c>
      <c r="GZ58" s="179" t="s">
        <v>1898</v>
      </c>
      <c r="HA58" s="179" t="s">
        <v>60</v>
      </c>
      <c r="HB58" s="179">
        <v>3</v>
      </c>
      <c r="HC58" s="179" t="s">
        <v>1937</v>
      </c>
      <c r="HD58" s="179" t="s">
        <v>1899</v>
      </c>
      <c r="HE58" s="176" t="s">
        <v>1800</v>
      </c>
      <c r="HF58" s="186" t="s">
        <v>1948</v>
      </c>
      <c r="HG58" s="186">
        <v>1</v>
      </c>
      <c r="HH58" s="186" t="s">
        <v>1862</v>
      </c>
      <c r="HI58" s="186" t="s">
        <v>22</v>
      </c>
      <c r="HJ58" s="186">
        <v>2</v>
      </c>
      <c r="HK58" s="186" t="s">
        <v>1947</v>
      </c>
      <c r="HL58" s="186" t="s">
        <v>1863</v>
      </c>
      <c r="HM58" s="187" t="s">
        <v>1800</v>
      </c>
      <c r="HN58" s="185" t="s">
        <v>1971</v>
      </c>
      <c r="HO58" s="179">
        <v>1</v>
      </c>
      <c r="HP58" s="179" t="s">
        <v>1968</v>
      </c>
      <c r="HQ58" s="179" t="s">
        <v>42</v>
      </c>
      <c r="HR58" s="179">
        <v>1</v>
      </c>
      <c r="HS58" s="179" t="s">
        <v>1970</v>
      </c>
      <c r="HT58" s="179" t="s">
        <v>1969</v>
      </c>
      <c r="HU58" s="176" t="s">
        <v>1800</v>
      </c>
      <c r="HV58" s="186" t="s">
        <v>1963</v>
      </c>
      <c r="HW58" s="186">
        <v>1</v>
      </c>
      <c r="HX58" s="186" t="s">
        <v>1878</v>
      </c>
      <c r="HY58" s="186" t="s">
        <v>22</v>
      </c>
      <c r="HZ58" s="186">
        <v>2</v>
      </c>
      <c r="IA58" s="186" t="s">
        <v>1962</v>
      </c>
      <c r="IB58" s="186" t="s">
        <v>1879</v>
      </c>
      <c r="IC58" s="187" t="s">
        <v>1800</v>
      </c>
      <c r="ID58" s="185" t="s">
        <v>1967</v>
      </c>
      <c r="IE58" s="179" t="s">
        <v>14</v>
      </c>
      <c r="IF58" s="179" t="s">
        <v>14</v>
      </c>
      <c r="IG58" s="179" t="s">
        <v>14</v>
      </c>
      <c r="IH58" s="179" t="s">
        <v>14</v>
      </c>
      <c r="II58" s="179" t="s">
        <v>14</v>
      </c>
      <c r="IJ58" s="179" t="s">
        <v>14</v>
      </c>
      <c r="IK58" s="176" t="s">
        <v>1800</v>
      </c>
      <c r="IL58" s="186" t="s">
        <v>1966</v>
      </c>
      <c r="IM58" s="186" t="s">
        <v>14</v>
      </c>
      <c r="IN58" s="186" t="s">
        <v>14</v>
      </c>
      <c r="IO58" s="186" t="s">
        <v>14</v>
      </c>
      <c r="IP58" s="186" t="s">
        <v>14</v>
      </c>
      <c r="IQ58" s="186" t="s">
        <v>14</v>
      </c>
      <c r="IR58" s="186" t="s">
        <v>14</v>
      </c>
      <c r="IS58" s="187" t="s">
        <v>1800</v>
      </c>
    </row>
    <row r="59" spans="1:253" s="280" customFormat="1" ht="12.75" customHeight="1" x14ac:dyDescent="0.25">
      <c r="A59" s="280" t="s">
        <v>10</v>
      </c>
      <c r="B59" s="280" t="s">
        <v>8005</v>
      </c>
      <c r="C59" s="280" t="s">
        <v>11</v>
      </c>
      <c r="D59" s="280" t="s">
        <v>12</v>
      </c>
      <c r="E59" s="280" t="s">
        <v>7538</v>
      </c>
      <c r="F59" s="280" t="s">
        <v>5443</v>
      </c>
      <c r="G59" s="174">
        <v>20402000</v>
      </c>
      <c r="H59" s="175" t="s">
        <v>5440</v>
      </c>
      <c r="I59" s="175" t="s">
        <v>22</v>
      </c>
      <c r="J59" s="175">
        <v>2</v>
      </c>
      <c r="K59" s="175" t="s">
        <v>5442</v>
      </c>
      <c r="L59" s="175" t="s">
        <v>5441</v>
      </c>
      <c r="M59" s="176" t="s">
        <v>5444</v>
      </c>
      <c r="N59" s="185" t="s">
        <v>2843</v>
      </c>
      <c r="O59" s="177">
        <v>1220190</v>
      </c>
      <c r="P59" s="177" t="s">
        <v>2836</v>
      </c>
      <c r="Q59" s="177" t="s">
        <v>42</v>
      </c>
      <c r="R59" s="177">
        <v>1</v>
      </c>
      <c r="S59" s="177" t="s">
        <v>2842</v>
      </c>
      <c r="T59" s="177" t="s">
        <v>2841</v>
      </c>
      <c r="U59" s="178" t="s">
        <v>2840</v>
      </c>
      <c r="V59" s="185" t="s">
        <v>5446</v>
      </c>
      <c r="W59" s="175">
        <v>20402000</v>
      </c>
      <c r="X59" s="175" t="s">
        <v>5440</v>
      </c>
      <c r="Y59" s="175" t="s">
        <v>22</v>
      </c>
      <c r="Z59" s="175">
        <v>2</v>
      </c>
      <c r="AA59" s="175" t="s">
        <v>5445</v>
      </c>
      <c r="AB59" s="175" t="s">
        <v>5441</v>
      </c>
      <c r="AC59" s="176" t="s">
        <v>5444</v>
      </c>
      <c r="AD59" s="185" t="s">
        <v>5450</v>
      </c>
      <c r="AE59" s="183">
        <v>11712000</v>
      </c>
      <c r="AF59" s="183" t="s">
        <v>5447</v>
      </c>
      <c r="AG59" s="183" t="s">
        <v>22</v>
      </c>
      <c r="AH59" s="183">
        <v>2</v>
      </c>
      <c r="AI59" s="183" t="s">
        <v>5449</v>
      </c>
      <c r="AJ59" s="183" t="s">
        <v>5448</v>
      </c>
      <c r="AK59" s="184" t="s">
        <v>5444</v>
      </c>
      <c r="AL59" s="185" t="s">
        <v>5454</v>
      </c>
      <c r="AM59" s="175">
        <v>469000</v>
      </c>
      <c r="AN59" s="175" t="s">
        <v>5451</v>
      </c>
      <c r="AO59" s="175" t="s">
        <v>22</v>
      </c>
      <c r="AP59" s="175">
        <v>2</v>
      </c>
      <c r="AQ59" s="175" t="s">
        <v>5453</v>
      </c>
      <c r="AR59" s="175" t="s">
        <v>5452</v>
      </c>
      <c r="AS59" s="176" t="s">
        <v>5444</v>
      </c>
      <c r="AT59" s="186" t="s">
        <v>1537</v>
      </c>
      <c r="AU59" s="183" t="s">
        <v>14</v>
      </c>
      <c r="AV59" s="183" t="s">
        <v>14</v>
      </c>
      <c r="AW59" s="183" t="s">
        <v>14</v>
      </c>
      <c r="AX59" s="183" t="s">
        <v>14</v>
      </c>
      <c r="AY59" s="183" t="s">
        <v>1536</v>
      </c>
      <c r="AZ59" s="183" t="s">
        <v>14</v>
      </c>
      <c r="BA59" s="184" t="s">
        <v>1538</v>
      </c>
      <c r="BB59" s="185" t="s">
        <v>1326</v>
      </c>
      <c r="BC59" s="175">
        <v>44056</v>
      </c>
      <c r="BD59" s="175" t="s">
        <v>1324</v>
      </c>
      <c r="BE59" s="175" t="s">
        <v>60</v>
      </c>
      <c r="BF59" s="175">
        <v>3</v>
      </c>
      <c r="BG59" s="175">
        <v>0</v>
      </c>
      <c r="BH59" s="175" t="s">
        <v>1325</v>
      </c>
      <c r="BI59" s="176" t="s">
        <v>1321</v>
      </c>
      <c r="BJ59" s="186" t="s">
        <v>5736</v>
      </c>
      <c r="BK59" s="186">
        <v>974</v>
      </c>
      <c r="BL59" s="186" t="s">
        <v>5669</v>
      </c>
      <c r="BM59" s="186" t="s">
        <v>22</v>
      </c>
      <c r="BN59" s="186">
        <v>2</v>
      </c>
      <c r="BO59" s="186" t="s">
        <v>5735</v>
      </c>
      <c r="BP59" s="183" t="s">
        <v>767</v>
      </c>
      <c r="BQ59" s="187" t="s">
        <v>5634</v>
      </c>
      <c r="BR59" s="185" t="s">
        <v>16</v>
      </c>
      <c r="BS59" s="179" t="s">
        <v>14</v>
      </c>
      <c r="BT59" s="179">
        <v>0</v>
      </c>
      <c r="BU59" s="179" t="s">
        <v>14</v>
      </c>
      <c r="BV59" s="179" t="s">
        <v>14</v>
      </c>
      <c r="BW59" s="179" t="s">
        <v>15</v>
      </c>
      <c r="BX59" s="179">
        <v>0</v>
      </c>
      <c r="BY59" s="176" t="s">
        <v>17</v>
      </c>
      <c r="BZ59" s="186" t="s">
        <v>20</v>
      </c>
      <c r="CA59" s="186" t="s">
        <v>14</v>
      </c>
      <c r="CB59" s="186">
        <v>0</v>
      </c>
      <c r="CC59" s="186" t="s">
        <v>14</v>
      </c>
      <c r="CD59" s="186" t="s">
        <v>14</v>
      </c>
      <c r="CE59" s="186" t="s">
        <v>15</v>
      </c>
      <c r="CF59" s="186">
        <v>0</v>
      </c>
      <c r="CG59" s="187" t="s">
        <v>17</v>
      </c>
      <c r="CH59" s="185" t="s">
        <v>8387</v>
      </c>
      <c r="CI59" s="186" t="e">
        <v>#N/A</v>
      </c>
      <c r="CJ59" s="186" t="e">
        <v>#N/A</v>
      </c>
      <c r="CK59" s="186" t="e">
        <v>#N/A</v>
      </c>
      <c r="CL59" s="186" t="e">
        <v>#N/A</v>
      </c>
      <c r="CM59" s="186" t="e">
        <v>#N/A</v>
      </c>
      <c r="CN59" s="186" t="e">
        <v>#N/A</v>
      </c>
      <c r="CO59" s="188" t="e">
        <v>#N/A</v>
      </c>
      <c r="CP59" s="186" t="s">
        <v>26</v>
      </c>
      <c r="CQ59" s="179" t="s">
        <v>14</v>
      </c>
      <c r="CR59" s="179">
        <v>0</v>
      </c>
      <c r="CS59" s="179" t="s">
        <v>14</v>
      </c>
      <c r="CT59" s="179" t="s">
        <v>14</v>
      </c>
      <c r="CU59" s="179" t="s">
        <v>15</v>
      </c>
      <c r="CV59" s="179">
        <v>0</v>
      </c>
      <c r="CW59" s="176" t="s">
        <v>17</v>
      </c>
      <c r="CX59" s="186" t="s">
        <v>5455</v>
      </c>
      <c r="CY59" s="183">
        <v>5900000</v>
      </c>
      <c r="CZ59" s="183" t="s">
        <v>5447</v>
      </c>
      <c r="DA59" s="183" t="s">
        <v>22</v>
      </c>
      <c r="DB59" s="183">
        <v>2</v>
      </c>
      <c r="DC59" s="183" t="s">
        <v>5456</v>
      </c>
      <c r="DD59" s="183" t="s">
        <v>5448</v>
      </c>
      <c r="DE59" s="189" t="s">
        <v>5444</v>
      </c>
      <c r="DF59" s="185" t="s">
        <v>5457</v>
      </c>
      <c r="DG59" s="175">
        <v>8691000</v>
      </c>
      <c r="DH59" s="179" t="s">
        <v>5447</v>
      </c>
      <c r="DI59" s="179" t="s">
        <v>22</v>
      </c>
      <c r="DJ59" s="179">
        <v>2</v>
      </c>
      <c r="DK59" s="179" t="s">
        <v>5456</v>
      </c>
      <c r="DL59" s="179" t="s">
        <v>5448</v>
      </c>
      <c r="DM59" s="176" t="s">
        <v>5444</v>
      </c>
      <c r="DN59" s="186" t="s">
        <v>5458</v>
      </c>
      <c r="DO59" s="183">
        <v>5812000</v>
      </c>
      <c r="DP59" s="186" t="s">
        <v>5447</v>
      </c>
      <c r="DQ59" s="186" t="s">
        <v>22</v>
      </c>
      <c r="DR59" s="186">
        <v>2</v>
      </c>
      <c r="DS59" s="186" t="s">
        <v>5456</v>
      </c>
      <c r="DT59" s="186" t="s">
        <v>5448</v>
      </c>
      <c r="DU59" s="187" t="s">
        <v>5444</v>
      </c>
      <c r="DV59" s="185" t="s">
        <v>5459</v>
      </c>
      <c r="DW59" s="175">
        <v>3700000</v>
      </c>
      <c r="DX59" s="179" t="s">
        <v>5447</v>
      </c>
      <c r="DY59" s="179" t="s">
        <v>22</v>
      </c>
      <c r="DZ59" s="179">
        <v>2</v>
      </c>
      <c r="EA59" s="179" t="s">
        <v>5456</v>
      </c>
      <c r="EB59" s="179" t="s">
        <v>5448</v>
      </c>
      <c r="EC59" s="176" t="s">
        <v>5444</v>
      </c>
      <c r="ED59" s="186" t="s">
        <v>5460</v>
      </c>
      <c r="EE59" s="183">
        <v>2200000</v>
      </c>
      <c r="EF59" s="186" t="s">
        <v>5447</v>
      </c>
      <c r="EG59" s="186" t="s">
        <v>22</v>
      </c>
      <c r="EH59" s="186">
        <v>2</v>
      </c>
      <c r="EI59" s="186" t="s">
        <v>5456</v>
      </c>
      <c r="EJ59" s="186" t="s">
        <v>5448</v>
      </c>
      <c r="EK59" s="187" t="s">
        <v>5444</v>
      </c>
      <c r="EL59" s="185" t="s">
        <v>5461</v>
      </c>
      <c r="EM59" s="175">
        <v>0</v>
      </c>
      <c r="EN59" s="179" t="s">
        <v>5447</v>
      </c>
      <c r="EO59" s="179" t="s">
        <v>22</v>
      </c>
      <c r="EP59" s="179">
        <v>2</v>
      </c>
      <c r="EQ59" s="179" t="s">
        <v>5456</v>
      </c>
      <c r="ER59" s="179" t="s">
        <v>5448</v>
      </c>
      <c r="ES59" s="176" t="s">
        <v>5444</v>
      </c>
      <c r="ET59" s="186" t="s">
        <v>5737</v>
      </c>
      <c r="EU59" s="186">
        <v>974</v>
      </c>
      <c r="EV59" s="186" t="s">
        <v>5669</v>
      </c>
      <c r="EW59" s="186" t="s">
        <v>22</v>
      </c>
      <c r="EX59" s="186">
        <v>2</v>
      </c>
      <c r="EY59" s="186" t="s">
        <v>5735</v>
      </c>
      <c r="EZ59" s="186" t="s">
        <v>767</v>
      </c>
      <c r="FA59" s="187" t="s">
        <v>5634</v>
      </c>
      <c r="FB59" s="185" t="s">
        <v>24</v>
      </c>
      <c r="FC59" s="179">
        <v>5</v>
      </c>
      <c r="FD59" s="179">
        <v>0</v>
      </c>
      <c r="FE59" s="179" t="s">
        <v>22</v>
      </c>
      <c r="FF59" s="179">
        <v>2</v>
      </c>
      <c r="FG59" s="179" t="s">
        <v>23</v>
      </c>
      <c r="FH59" s="179">
        <v>0</v>
      </c>
      <c r="FI59" s="176" t="s">
        <v>17</v>
      </c>
      <c r="FJ59" s="185" t="s">
        <v>28</v>
      </c>
      <c r="FK59" s="186" t="s">
        <v>14</v>
      </c>
      <c r="FL59" s="186">
        <v>0</v>
      </c>
      <c r="FM59" s="186" t="s">
        <v>14</v>
      </c>
      <c r="FN59" s="186" t="s">
        <v>14</v>
      </c>
      <c r="FO59" s="186" t="s">
        <v>15</v>
      </c>
      <c r="FP59" s="183">
        <v>0</v>
      </c>
      <c r="FQ59" s="184" t="s">
        <v>17</v>
      </c>
      <c r="FR59" s="185" t="s">
        <v>30</v>
      </c>
      <c r="FS59" s="179" t="s">
        <v>14</v>
      </c>
      <c r="FT59" s="179">
        <v>0</v>
      </c>
      <c r="FU59" s="179" t="s">
        <v>14</v>
      </c>
      <c r="FV59" s="179" t="s">
        <v>14</v>
      </c>
      <c r="FW59" s="179" t="s">
        <v>15</v>
      </c>
      <c r="FX59" s="179">
        <v>0</v>
      </c>
      <c r="FY59" s="176" t="s">
        <v>17</v>
      </c>
      <c r="FZ59" s="186" t="s">
        <v>3969</v>
      </c>
      <c r="GA59" s="186">
        <v>0</v>
      </c>
      <c r="GB59" s="186" t="s">
        <v>3225</v>
      </c>
      <c r="GC59" s="186" t="s">
        <v>22</v>
      </c>
      <c r="GD59" s="186">
        <v>2</v>
      </c>
      <c r="GE59" s="186" t="s">
        <v>3139</v>
      </c>
      <c r="GF59" s="186" t="s">
        <v>3138</v>
      </c>
      <c r="GG59" s="187" t="s">
        <v>3868</v>
      </c>
      <c r="GH59" s="185" t="s">
        <v>3975</v>
      </c>
      <c r="GI59" s="179">
        <v>2</v>
      </c>
      <c r="GJ59" s="179" t="s">
        <v>3225</v>
      </c>
      <c r="GK59" s="179" t="s">
        <v>22</v>
      </c>
      <c r="GL59" s="179">
        <v>2</v>
      </c>
      <c r="GM59" s="179" t="s">
        <v>3139</v>
      </c>
      <c r="GN59" s="179" t="s">
        <v>3138</v>
      </c>
      <c r="GO59" s="176" t="s">
        <v>3868</v>
      </c>
      <c r="GP59" s="186" t="s">
        <v>3970</v>
      </c>
      <c r="GQ59" s="186">
        <v>2</v>
      </c>
      <c r="GR59" s="186" t="s">
        <v>3225</v>
      </c>
      <c r="GS59" s="186" t="s">
        <v>22</v>
      </c>
      <c r="GT59" s="186">
        <v>2</v>
      </c>
      <c r="GU59" s="186" t="s">
        <v>3139</v>
      </c>
      <c r="GV59" s="186" t="s">
        <v>3138</v>
      </c>
      <c r="GW59" s="187" t="s">
        <v>3868</v>
      </c>
      <c r="GX59" s="185" t="s">
        <v>3976</v>
      </c>
      <c r="GY59" s="179">
        <v>3</v>
      </c>
      <c r="GZ59" s="179" t="s">
        <v>3225</v>
      </c>
      <c r="HA59" s="179" t="s">
        <v>22</v>
      </c>
      <c r="HB59" s="179">
        <v>2</v>
      </c>
      <c r="HC59" s="179" t="s">
        <v>3139</v>
      </c>
      <c r="HD59" s="179" t="s">
        <v>3138</v>
      </c>
      <c r="HE59" s="176" t="s">
        <v>3868</v>
      </c>
      <c r="HF59" s="186" t="s">
        <v>3968</v>
      </c>
      <c r="HG59" s="186">
        <v>2</v>
      </c>
      <c r="HH59" s="186" t="s">
        <v>3225</v>
      </c>
      <c r="HI59" s="186" t="s">
        <v>22</v>
      </c>
      <c r="HJ59" s="186">
        <v>2</v>
      </c>
      <c r="HK59" s="186" t="s">
        <v>3139</v>
      </c>
      <c r="HL59" s="186" t="s">
        <v>3138</v>
      </c>
      <c r="HM59" s="187" t="s">
        <v>3868</v>
      </c>
      <c r="HN59" s="185" t="s">
        <v>3974</v>
      </c>
      <c r="HO59" s="179">
        <v>2</v>
      </c>
      <c r="HP59" s="179" t="s">
        <v>3225</v>
      </c>
      <c r="HQ59" s="179" t="s">
        <v>22</v>
      </c>
      <c r="HR59" s="179">
        <v>2</v>
      </c>
      <c r="HS59" s="179" t="s">
        <v>3139</v>
      </c>
      <c r="HT59" s="179" t="s">
        <v>3138</v>
      </c>
      <c r="HU59" s="176" t="s">
        <v>3868</v>
      </c>
      <c r="HV59" s="186" t="s">
        <v>3971</v>
      </c>
      <c r="HW59" s="186">
        <v>3</v>
      </c>
      <c r="HX59" s="186" t="s">
        <v>3225</v>
      </c>
      <c r="HY59" s="186" t="s">
        <v>22</v>
      </c>
      <c r="HZ59" s="186">
        <v>2</v>
      </c>
      <c r="IA59" s="186" t="s">
        <v>3139</v>
      </c>
      <c r="IB59" s="186" t="s">
        <v>3138</v>
      </c>
      <c r="IC59" s="187" t="s">
        <v>3868</v>
      </c>
      <c r="ID59" s="185" t="s">
        <v>3973</v>
      </c>
      <c r="IE59" s="179">
        <v>1</v>
      </c>
      <c r="IF59" s="179" t="s">
        <v>3225</v>
      </c>
      <c r="IG59" s="179" t="s">
        <v>22</v>
      </c>
      <c r="IH59" s="179">
        <v>2</v>
      </c>
      <c r="II59" s="179" t="s">
        <v>3139</v>
      </c>
      <c r="IJ59" s="179" t="s">
        <v>3138</v>
      </c>
      <c r="IK59" s="176" t="s">
        <v>3868</v>
      </c>
      <c r="IL59" s="186" t="s">
        <v>3972</v>
      </c>
      <c r="IM59" s="186">
        <v>3</v>
      </c>
      <c r="IN59" s="186" t="s">
        <v>3225</v>
      </c>
      <c r="IO59" s="186" t="s">
        <v>22</v>
      </c>
      <c r="IP59" s="186">
        <v>2</v>
      </c>
      <c r="IQ59" s="186" t="s">
        <v>3139</v>
      </c>
      <c r="IR59" s="186" t="s">
        <v>3138</v>
      </c>
      <c r="IS59" s="187" t="s">
        <v>3868</v>
      </c>
    </row>
    <row r="60" spans="1:253" s="280" customFormat="1" ht="12.75" customHeight="1" x14ac:dyDescent="0.25">
      <c r="A60" s="280" t="s">
        <v>2397</v>
      </c>
      <c r="B60" s="280" t="s">
        <v>8025</v>
      </c>
      <c r="C60" s="280" t="s">
        <v>2398</v>
      </c>
      <c r="D60" s="280" t="s">
        <v>544</v>
      </c>
      <c r="E60" s="280" t="s">
        <v>7557</v>
      </c>
      <c r="F60" s="280" t="s">
        <v>6723</v>
      </c>
      <c r="G60" s="174">
        <v>52240000</v>
      </c>
      <c r="H60" s="175" t="s">
        <v>6629</v>
      </c>
      <c r="I60" s="175" t="s">
        <v>42</v>
      </c>
      <c r="J60" s="175">
        <v>1</v>
      </c>
      <c r="K60" s="175" t="s">
        <v>6631</v>
      </c>
      <c r="L60" s="175" t="s">
        <v>6630</v>
      </c>
      <c r="M60" s="176" t="s">
        <v>6709</v>
      </c>
      <c r="N60" s="185" t="s">
        <v>6619</v>
      </c>
      <c r="O60" s="177">
        <v>522039</v>
      </c>
      <c r="P60" s="177" t="s">
        <v>6616</v>
      </c>
      <c r="Q60" s="177" t="s">
        <v>22</v>
      </c>
      <c r="R60" s="177">
        <v>2</v>
      </c>
      <c r="S60" s="177" t="s">
        <v>6618</v>
      </c>
      <c r="T60" s="177" t="s">
        <v>6617</v>
      </c>
      <c r="U60" s="178" t="s">
        <v>6620</v>
      </c>
      <c r="V60" s="185" t="s">
        <v>6622</v>
      </c>
      <c r="W60" s="175">
        <v>28420000</v>
      </c>
      <c r="X60" s="175" t="s">
        <v>5006</v>
      </c>
      <c r="Y60" s="175" t="s">
        <v>22</v>
      </c>
      <c r="Z60" s="175">
        <v>2</v>
      </c>
      <c r="AA60" s="175" t="s">
        <v>6621</v>
      </c>
      <c r="AB60" s="175" t="s">
        <v>5007</v>
      </c>
      <c r="AC60" s="176" t="s">
        <v>6620</v>
      </c>
      <c r="AD60" s="185" t="s">
        <v>6729</v>
      </c>
      <c r="AE60" s="183">
        <v>5314000</v>
      </c>
      <c r="AF60" s="183" t="s">
        <v>6726</v>
      </c>
      <c r="AG60" s="183" t="s">
        <v>22</v>
      </c>
      <c r="AH60" s="183">
        <v>2</v>
      </c>
      <c r="AI60" s="183" t="s">
        <v>6728</v>
      </c>
      <c r="AJ60" s="183" t="s">
        <v>6727</v>
      </c>
      <c r="AK60" s="184" t="s">
        <v>6709</v>
      </c>
      <c r="AL60" s="185" t="s">
        <v>6626</v>
      </c>
      <c r="AM60" s="175">
        <v>1695000</v>
      </c>
      <c r="AN60" s="175" t="s">
        <v>6623</v>
      </c>
      <c r="AO60" s="175" t="s">
        <v>22</v>
      </c>
      <c r="AP60" s="175">
        <v>2</v>
      </c>
      <c r="AQ60" s="175" t="s">
        <v>6625</v>
      </c>
      <c r="AR60" s="175" t="s">
        <v>6624</v>
      </c>
      <c r="AS60" s="176" t="s">
        <v>6620</v>
      </c>
      <c r="AT60" s="186" t="s">
        <v>2403</v>
      </c>
      <c r="AU60" s="183" t="s">
        <v>14</v>
      </c>
      <c r="AV60" s="183" t="s">
        <v>14</v>
      </c>
      <c r="AW60" s="183" t="s">
        <v>14</v>
      </c>
      <c r="AX60" s="183" t="s">
        <v>14</v>
      </c>
      <c r="AY60" s="183" t="s">
        <v>14</v>
      </c>
      <c r="AZ60" s="183" t="s">
        <v>14</v>
      </c>
      <c r="BA60" s="184" t="s">
        <v>2371</v>
      </c>
      <c r="BB60" s="185" t="s">
        <v>2402</v>
      </c>
      <c r="BC60" s="175" t="s">
        <v>14</v>
      </c>
      <c r="BD60" s="175" t="s">
        <v>14</v>
      </c>
      <c r="BE60" s="175" t="s">
        <v>14</v>
      </c>
      <c r="BF60" s="175" t="s">
        <v>14</v>
      </c>
      <c r="BG60" s="175" t="s">
        <v>14</v>
      </c>
      <c r="BH60" s="175" t="s">
        <v>14</v>
      </c>
      <c r="BI60" s="176" t="s">
        <v>2371</v>
      </c>
      <c r="BJ60" s="186" t="s">
        <v>6599</v>
      </c>
      <c r="BK60" s="186">
        <v>2783</v>
      </c>
      <c r="BL60" s="186" t="s">
        <v>6447</v>
      </c>
      <c r="BM60" s="186" t="s">
        <v>60</v>
      </c>
      <c r="BN60" s="186">
        <v>3</v>
      </c>
      <c r="BO60" s="186" t="s">
        <v>6598</v>
      </c>
      <c r="BP60" s="183" t="s">
        <v>5670</v>
      </c>
      <c r="BQ60" s="187" t="s">
        <v>6450</v>
      </c>
      <c r="BR60" s="185" t="s">
        <v>2399</v>
      </c>
      <c r="BS60" s="179" t="s">
        <v>14</v>
      </c>
      <c r="BT60" s="179" t="s">
        <v>14</v>
      </c>
      <c r="BU60" s="179" t="s">
        <v>14</v>
      </c>
      <c r="BV60" s="179" t="s">
        <v>14</v>
      </c>
      <c r="BW60" s="179" t="s">
        <v>14</v>
      </c>
      <c r="BX60" s="179" t="s">
        <v>14</v>
      </c>
      <c r="BY60" s="176" t="s">
        <v>2371</v>
      </c>
      <c r="BZ60" s="186" t="s">
        <v>2400</v>
      </c>
      <c r="CA60" s="186" t="s">
        <v>14</v>
      </c>
      <c r="CB60" s="186" t="s">
        <v>14</v>
      </c>
      <c r="CC60" s="186" t="s">
        <v>14</v>
      </c>
      <c r="CD60" s="186" t="s">
        <v>14</v>
      </c>
      <c r="CE60" s="186" t="s">
        <v>14</v>
      </c>
      <c r="CF60" s="186" t="s">
        <v>14</v>
      </c>
      <c r="CG60" s="187" t="s">
        <v>2371</v>
      </c>
      <c r="CH60" s="185" t="s">
        <v>8388</v>
      </c>
      <c r="CI60" s="186" t="e">
        <v>#N/A</v>
      </c>
      <c r="CJ60" s="186" t="e">
        <v>#N/A</v>
      </c>
      <c r="CK60" s="186" t="e">
        <v>#N/A</v>
      </c>
      <c r="CL60" s="186" t="e">
        <v>#N/A</v>
      </c>
      <c r="CM60" s="186" t="e">
        <v>#N/A</v>
      </c>
      <c r="CN60" s="186" t="e">
        <v>#N/A</v>
      </c>
      <c r="CO60" s="188" t="e">
        <v>#N/A</v>
      </c>
      <c r="CP60" s="186" t="s">
        <v>2401</v>
      </c>
      <c r="CQ60" s="179" t="s">
        <v>14</v>
      </c>
      <c r="CR60" s="179" t="s">
        <v>14</v>
      </c>
      <c r="CS60" s="179" t="s">
        <v>14</v>
      </c>
      <c r="CT60" s="179" t="s">
        <v>14</v>
      </c>
      <c r="CU60" s="179" t="s">
        <v>14</v>
      </c>
      <c r="CV60" s="179" t="s">
        <v>14</v>
      </c>
      <c r="CW60" s="176" t="s">
        <v>2371</v>
      </c>
      <c r="CX60" s="186" t="s">
        <v>5009</v>
      </c>
      <c r="CY60" s="183">
        <v>1695000</v>
      </c>
      <c r="CZ60" s="183" t="s">
        <v>5006</v>
      </c>
      <c r="DA60" s="183" t="s">
        <v>22</v>
      </c>
      <c r="DB60" s="183">
        <v>2</v>
      </c>
      <c r="DC60" s="183" t="s">
        <v>5008</v>
      </c>
      <c r="DD60" s="183" t="s">
        <v>5007</v>
      </c>
      <c r="DE60" s="189" t="s">
        <v>5010</v>
      </c>
      <c r="DF60" s="185" t="s">
        <v>6747</v>
      </c>
      <c r="DG60" s="175">
        <v>23106000</v>
      </c>
      <c r="DH60" s="179" t="s">
        <v>6744</v>
      </c>
      <c r="DI60" s="179" t="s">
        <v>22</v>
      </c>
      <c r="DJ60" s="179">
        <v>2</v>
      </c>
      <c r="DK60" s="179" t="s">
        <v>6746</v>
      </c>
      <c r="DL60" s="179" t="s">
        <v>6745</v>
      </c>
      <c r="DM60" s="176" t="s">
        <v>6709</v>
      </c>
      <c r="DN60" s="186" t="s">
        <v>6751</v>
      </c>
      <c r="DO60" s="183">
        <v>3619000</v>
      </c>
      <c r="DP60" s="186" t="s">
        <v>6748</v>
      </c>
      <c r="DQ60" s="186" t="s">
        <v>22</v>
      </c>
      <c r="DR60" s="186">
        <v>2</v>
      </c>
      <c r="DS60" s="186" t="s">
        <v>6750</v>
      </c>
      <c r="DT60" s="186" t="s">
        <v>6749</v>
      </c>
      <c r="DU60" s="187" t="s">
        <v>6709</v>
      </c>
      <c r="DV60" s="185" t="s">
        <v>5011</v>
      </c>
      <c r="DW60" s="175">
        <v>1047000</v>
      </c>
      <c r="DX60" s="179" t="s">
        <v>5006</v>
      </c>
      <c r="DY60" s="179" t="s">
        <v>22</v>
      </c>
      <c r="DZ60" s="179">
        <v>2</v>
      </c>
      <c r="EA60" s="179" t="s">
        <v>5008</v>
      </c>
      <c r="EB60" s="179" t="s">
        <v>5007</v>
      </c>
      <c r="EC60" s="176" t="s">
        <v>5010</v>
      </c>
      <c r="ED60" s="186" t="s">
        <v>5012</v>
      </c>
      <c r="EE60" s="183">
        <v>498000</v>
      </c>
      <c r="EF60" s="186" t="s">
        <v>5006</v>
      </c>
      <c r="EG60" s="186" t="s">
        <v>22</v>
      </c>
      <c r="EH60" s="186">
        <v>2</v>
      </c>
      <c r="EI60" s="186" t="s">
        <v>5008</v>
      </c>
      <c r="EJ60" s="186" t="s">
        <v>5007</v>
      </c>
      <c r="EK60" s="187" t="s">
        <v>5010</v>
      </c>
      <c r="EL60" s="185" t="s">
        <v>5013</v>
      </c>
      <c r="EM60" s="175">
        <v>150000</v>
      </c>
      <c r="EN60" s="179" t="s">
        <v>5006</v>
      </c>
      <c r="EO60" s="179" t="s">
        <v>22</v>
      </c>
      <c r="EP60" s="179">
        <v>2</v>
      </c>
      <c r="EQ60" s="179" t="s">
        <v>5008</v>
      </c>
      <c r="ER60" s="179" t="s">
        <v>5007</v>
      </c>
      <c r="ES60" s="176" t="s">
        <v>5010</v>
      </c>
      <c r="ET60" s="186" t="s">
        <v>6601</v>
      </c>
      <c r="EU60" s="186">
        <v>2783</v>
      </c>
      <c r="EV60" s="186" t="s">
        <v>6447</v>
      </c>
      <c r="EW60" s="186" t="s">
        <v>22</v>
      </c>
      <c r="EX60" s="186">
        <v>2</v>
      </c>
      <c r="EY60" s="186" t="s">
        <v>6600</v>
      </c>
      <c r="EZ60" s="186" t="s">
        <v>5670</v>
      </c>
      <c r="FA60" s="187" t="s">
        <v>6450</v>
      </c>
      <c r="FB60" s="185" t="s">
        <v>5015</v>
      </c>
      <c r="FC60" s="179">
        <v>4</v>
      </c>
      <c r="FD60" s="179" t="s">
        <v>5006</v>
      </c>
      <c r="FE60" s="179" t="s">
        <v>22</v>
      </c>
      <c r="FF60" s="179">
        <v>2</v>
      </c>
      <c r="FG60" s="179" t="s">
        <v>5014</v>
      </c>
      <c r="FH60" s="179" t="s">
        <v>5007</v>
      </c>
      <c r="FI60" s="176" t="s">
        <v>5010</v>
      </c>
      <c r="FJ60" s="185" t="s">
        <v>2404</v>
      </c>
      <c r="FK60" s="186" t="s">
        <v>14</v>
      </c>
      <c r="FL60" s="186" t="s">
        <v>14</v>
      </c>
      <c r="FM60" s="186" t="s">
        <v>14</v>
      </c>
      <c r="FN60" s="186" t="s">
        <v>14</v>
      </c>
      <c r="FO60" s="186" t="s">
        <v>14</v>
      </c>
      <c r="FP60" s="183" t="s">
        <v>14</v>
      </c>
      <c r="FQ60" s="184" t="s">
        <v>2371</v>
      </c>
      <c r="FR60" s="185" t="s">
        <v>2405</v>
      </c>
      <c r="FS60" s="179" t="s">
        <v>14</v>
      </c>
      <c r="FT60" s="179" t="s">
        <v>14</v>
      </c>
      <c r="FU60" s="179" t="s">
        <v>14</v>
      </c>
      <c r="FV60" s="179" t="s">
        <v>14</v>
      </c>
      <c r="FW60" s="179" t="s">
        <v>14</v>
      </c>
      <c r="FX60" s="179" t="s">
        <v>14</v>
      </c>
      <c r="FY60" s="176" t="s">
        <v>2371</v>
      </c>
      <c r="FZ60" s="186" t="s">
        <v>3978</v>
      </c>
      <c r="GA60" s="186">
        <v>2</v>
      </c>
      <c r="GB60" s="186" t="s">
        <v>3225</v>
      </c>
      <c r="GC60" s="186" t="s">
        <v>22</v>
      </c>
      <c r="GD60" s="186">
        <v>2</v>
      </c>
      <c r="GE60" s="186" t="s">
        <v>3139</v>
      </c>
      <c r="GF60" s="186" t="s">
        <v>3138</v>
      </c>
      <c r="GG60" s="187" t="s">
        <v>3868</v>
      </c>
      <c r="GH60" s="185" t="s">
        <v>3984</v>
      </c>
      <c r="GI60" s="179">
        <v>3</v>
      </c>
      <c r="GJ60" s="179" t="s">
        <v>3225</v>
      </c>
      <c r="GK60" s="179" t="s">
        <v>22</v>
      </c>
      <c r="GL60" s="179">
        <v>2</v>
      </c>
      <c r="GM60" s="179" t="s">
        <v>3139</v>
      </c>
      <c r="GN60" s="179" t="s">
        <v>3138</v>
      </c>
      <c r="GO60" s="176" t="s">
        <v>3868</v>
      </c>
      <c r="GP60" s="186" t="s">
        <v>3979</v>
      </c>
      <c r="GQ60" s="186">
        <v>2</v>
      </c>
      <c r="GR60" s="186" t="s">
        <v>3225</v>
      </c>
      <c r="GS60" s="186" t="s">
        <v>22</v>
      </c>
      <c r="GT60" s="186">
        <v>2</v>
      </c>
      <c r="GU60" s="186" t="s">
        <v>3139</v>
      </c>
      <c r="GV60" s="186" t="s">
        <v>3138</v>
      </c>
      <c r="GW60" s="187" t="s">
        <v>3868</v>
      </c>
      <c r="GX60" s="185" t="s">
        <v>3985</v>
      </c>
      <c r="GY60" s="179">
        <v>0</v>
      </c>
      <c r="GZ60" s="179" t="s">
        <v>3225</v>
      </c>
      <c r="HA60" s="179" t="s">
        <v>22</v>
      </c>
      <c r="HB60" s="179">
        <v>2</v>
      </c>
      <c r="HC60" s="179" t="s">
        <v>3139</v>
      </c>
      <c r="HD60" s="179" t="s">
        <v>3138</v>
      </c>
      <c r="HE60" s="176" t="s">
        <v>3868</v>
      </c>
      <c r="HF60" s="186" t="s">
        <v>3977</v>
      </c>
      <c r="HG60" s="186">
        <v>3</v>
      </c>
      <c r="HH60" s="186" t="s">
        <v>3225</v>
      </c>
      <c r="HI60" s="186" t="s">
        <v>22</v>
      </c>
      <c r="HJ60" s="186">
        <v>2</v>
      </c>
      <c r="HK60" s="186" t="s">
        <v>3139</v>
      </c>
      <c r="HL60" s="186" t="s">
        <v>3138</v>
      </c>
      <c r="HM60" s="187" t="s">
        <v>3868</v>
      </c>
      <c r="HN60" s="185" t="s">
        <v>3983</v>
      </c>
      <c r="HO60" s="179">
        <v>3</v>
      </c>
      <c r="HP60" s="179" t="s">
        <v>3225</v>
      </c>
      <c r="HQ60" s="179" t="s">
        <v>22</v>
      </c>
      <c r="HR60" s="179">
        <v>2</v>
      </c>
      <c r="HS60" s="179" t="s">
        <v>3139</v>
      </c>
      <c r="HT60" s="179" t="s">
        <v>3138</v>
      </c>
      <c r="HU60" s="176" t="s">
        <v>3868</v>
      </c>
      <c r="HV60" s="186" t="s">
        <v>3980</v>
      </c>
      <c r="HW60" s="186">
        <v>2</v>
      </c>
      <c r="HX60" s="186" t="s">
        <v>3225</v>
      </c>
      <c r="HY60" s="186" t="s">
        <v>22</v>
      </c>
      <c r="HZ60" s="186">
        <v>2</v>
      </c>
      <c r="IA60" s="186" t="s">
        <v>3139</v>
      </c>
      <c r="IB60" s="186" t="s">
        <v>3138</v>
      </c>
      <c r="IC60" s="187" t="s">
        <v>3868</v>
      </c>
      <c r="ID60" s="185" t="s">
        <v>3982</v>
      </c>
      <c r="IE60" s="179">
        <v>1</v>
      </c>
      <c r="IF60" s="179" t="s">
        <v>3225</v>
      </c>
      <c r="IG60" s="179" t="s">
        <v>22</v>
      </c>
      <c r="IH60" s="179">
        <v>2</v>
      </c>
      <c r="II60" s="179" t="s">
        <v>3139</v>
      </c>
      <c r="IJ60" s="179" t="s">
        <v>3138</v>
      </c>
      <c r="IK60" s="176" t="s">
        <v>3868</v>
      </c>
      <c r="IL60" s="186" t="s">
        <v>3981</v>
      </c>
      <c r="IM60" s="186">
        <v>3</v>
      </c>
      <c r="IN60" s="186" t="s">
        <v>3225</v>
      </c>
      <c r="IO60" s="186" t="s">
        <v>22</v>
      </c>
      <c r="IP60" s="186">
        <v>2</v>
      </c>
      <c r="IQ60" s="186" t="s">
        <v>3139</v>
      </c>
      <c r="IR60" s="186" t="s">
        <v>3138</v>
      </c>
      <c r="IS60" s="187" t="s">
        <v>3868</v>
      </c>
    </row>
    <row r="61" spans="1:253" s="280" customFormat="1" ht="12.75" customHeight="1" x14ac:dyDescent="0.25">
      <c r="A61" s="280" t="s">
        <v>542</v>
      </c>
      <c r="B61" s="280" t="s">
        <v>8010</v>
      </c>
      <c r="C61" s="280" t="s">
        <v>543</v>
      </c>
      <c r="D61" s="280" t="s">
        <v>544</v>
      </c>
      <c r="E61" s="280" t="s">
        <v>7557</v>
      </c>
      <c r="F61" s="280" t="s">
        <v>6724</v>
      </c>
      <c r="G61" s="174">
        <v>52240000</v>
      </c>
      <c r="H61" s="175" t="s">
        <v>6629</v>
      </c>
      <c r="I61" s="175" t="s">
        <v>42</v>
      </c>
      <c r="J61" s="175">
        <v>1</v>
      </c>
      <c r="K61" s="175" t="s">
        <v>6631</v>
      </c>
      <c r="L61" s="175" t="s">
        <v>6630</v>
      </c>
      <c r="M61" s="176" t="s">
        <v>6709</v>
      </c>
      <c r="N61" s="185" t="s">
        <v>5019</v>
      </c>
      <c r="O61" s="177">
        <v>44857</v>
      </c>
      <c r="P61" s="177" t="s">
        <v>5016</v>
      </c>
      <c r="Q61" s="177" t="s">
        <v>22</v>
      </c>
      <c r="R61" s="177">
        <v>2</v>
      </c>
      <c r="S61" s="177" t="s">
        <v>5018</v>
      </c>
      <c r="T61" s="177" t="s">
        <v>5017</v>
      </c>
      <c r="U61" s="178" t="s">
        <v>5010</v>
      </c>
      <c r="V61" s="185" t="s">
        <v>5021</v>
      </c>
      <c r="W61" s="175">
        <v>3882000</v>
      </c>
      <c r="X61" s="175" t="s">
        <v>5006</v>
      </c>
      <c r="Y61" s="175" t="s">
        <v>22</v>
      </c>
      <c r="Z61" s="175">
        <v>2</v>
      </c>
      <c r="AA61" s="175" t="s">
        <v>5020</v>
      </c>
      <c r="AB61" s="175" t="s">
        <v>5007</v>
      </c>
      <c r="AC61" s="176" t="s">
        <v>5010</v>
      </c>
      <c r="AD61" s="185" t="s">
        <v>5023</v>
      </c>
      <c r="AE61" s="183">
        <v>1563000</v>
      </c>
      <c r="AF61" s="183" t="s">
        <v>5006</v>
      </c>
      <c r="AG61" s="183" t="s">
        <v>22</v>
      </c>
      <c r="AH61" s="183">
        <v>2</v>
      </c>
      <c r="AI61" s="183" t="s">
        <v>5022</v>
      </c>
      <c r="AJ61" s="183" t="s">
        <v>5007</v>
      </c>
      <c r="AK61" s="184" t="s">
        <v>5010</v>
      </c>
      <c r="AL61" s="185" t="s">
        <v>6743</v>
      </c>
      <c r="AM61" s="175">
        <v>1348000</v>
      </c>
      <c r="AN61" s="175" t="s">
        <v>6740</v>
      </c>
      <c r="AO61" s="175" t="s">
        <v>22</v>
      </c>
      <c r="AP61" s="175">
        <v>2</v>
      </c>
      <c r="AQ61" s="175" t="s">
        <v>6742</v>
      </c>
      <c r="AR61" s="175" t="s">
        <v>6741</v>
      </c>
      <c r="AS61" s="176" t="s">
        <v>6709</v>
      </c>
      <c r="AT61" s="186" t="s">
        <v>1299</v>
      </c>
      <c r="AU61" s="183" t="s">
        <v>14</v>
      </c>
      <c r="AV61" s="183" t="s">
        <v>14</v>
      </c>
      <c r="AW61" s="183" t="s">
        <v>14</v>
      </c>
      <c r="AX61" s="183" t="s">
        <v>14</v>
      </c>
      <c r="AY61" s="183" t="s">
        <v>14</v>
      </c>
      <c r="AZ61" s="183" t="s">
        <v>14</v>
      </c>
      <c r="BA61" s="184" t="s">
        <v>1296</v>
      </c>
      <c r="BB61" s="185" t="s">
        <v>1298</v>
      </c>
      <c r="BC61" s="175" t="s">
        <v>14</v>
      </c>
      <c r="BD61" s="175" t="s">
        <v>14</v>
      </c>
      <c r="BE61" s="175" t="s">
        <v>14</v>
      </c>
      <c r="BF61" s="175" t="s">
        <v>14</v>
      </c>
      <c r="BG61" s="175" t="s">
        <v>14</v>
      </c>
      <c r="BH61" s="175" t="s">
        <v>14</v>
      </c>
      <c r="BI61" s="176" t="s">
        <v>1296</v>
      </c>
      <c r="BJ61" s="186" t="s">
        <v>5563</v>
      </c>
      <c r="BK61" s="186">
        <v>112</v>
      </c>
      <c r="BL61" s="186" t="s">
        <v>5561</v>
      </c>
      <c r="BM61" s="186" t="s">
        <v>60</v>
      </c>
      <c r="BN61" s="186">
        <v>3</v>
      </c>
      <c r="BO61" s="186" t="s">
        <v>5562</v>
      </c>
      <c r="BP61" s="183" t="s">
        <v>767</v>
      </c>
      <c r="BQ61" s="187" t="s">
        <v>5542</v>
      </c>
      <c r="BR61" s="185" t="s">
        <v>545</v>
      </c>
      <c r="BS61" s="179" t="s">
        <v>14</v>
      </c>
      <c r="BT61" s="179">
        <v>0</v>
      </c>
      <c r="BU61" s="179" t="s">
        <v>14</v>
      </c>
      <c r="BV61" s="179" t="s">
        <v>14</v>
      </c>
      <c r="BW61" s="179" t="s">
        <v>15</v>
      </c>
      <c r="BX61" s="179">
        <v>0</v>
      </c>
      <c r="BY61" s="176" t="s">
        <v>457</v>
      </c>
      <c r="BZ61" s="186" t="s">
        <v>546</v>
      </c>
      <c r="CA61" s="186" t="s">
        <v>14</v>
      </c>
      <c r="CB61" s="186">
        <v>0</v>
      </c>
      <c r="CC61" s="186" t="s">
        <v>14</v>
      </c>
      <c r="CD61" s="186" t="s">
        <v>14</v>
      </c>
      <c r="CE61" s="186" t="s">
        <v>15</v>
      </c>
      <c r="CF61" s="186">
        <v>0</v>
      </c>
      <c r="CG61" s="187" t="s">
        <v>457</v>
      </c>
      <c r="CH61" s="185" t="s">
        <v>8389</v>
      </c>
      <c r="CI61" s="186" t="e">
        <v>#N/A</v>
      </c>
      <c r="CJ61" s="186" t="e">
        <v>#N/A</v>
      </c>
      <c r="CK61" s="186" t="e">
        <v>#N/A</v>
      </c>
      <c r="CL61" s="186" t="e">
        <v>#N/A</v>
      </c>
      <c r="CM61" s="186" t="e">
        <v>#N/A</v>
      </c>
      <c r="CN61" s="186" t="e">
        <v>#N/A</v>
      </c>
      <c r="CO61" s="188" t="e">
        <v>#N/A</v>
      </c>
      <c r="CP61" s="186" t="s">
        <v>547</v>
      </c>
      <c r="CQ61" s="179" t="s">
        <v>14</v>
      </c>
      <c r="CR61" s="179">
        <v>0</v>
      </c>
      <c r="CS61" s="179" t="s">
        <v>14</v>
      </c>
      <c r="CT61" s="179" t="s">
        <v>14</v>
      </c>
      <c r="CU61" s="179" t="s">
        <v>15</v>
      </c>
      <c r="CV61" s="179">
        <v>0</v>
      </c>
      <c r="CW61" s="176" t="s">
        <v>457</v>
      </c>
      <c r="CX61" s="186" t="s">
        <v>5025</v>
      </c>
      <c r="CY61" s="183">
        <v>834000</v>
      </c>
      <c r="CZ61" s="183" t="s">
        <v>5006</v>
      </c>
      <c r="DA61" s="183" t="s">
        <v>22</v>
      </c>
      <c r="DB61" s="183">
        <v>2</v>
      </c>
      <c r="DC61" s="183" t="s">
        <v>5024</v>
      </c>
      <c r="DD61" s="183" t="s">
        <v>5007</v>
      </c>
      <c r="DE61" s="189" t="s">
        <v>5010</v>
      </c>
      <c r="DF61" s="185" t="s">
        <v>5026</v>
      </c>
      <c r="DG61" s="175">
        <v>2318000</v>
      </c>
      <c r="DH61" s="179" t="s">
        <v>5006</v>
      </c>
      <c r="DI61" s="179" t="s">
        <v>22</v>
      </c>
      <c r="DJ61" s="179">
        <v>2</v>
      </c>
      <c r="DK61" s="179" t="s">
        <v>5024</v>
      </c>
      <c r="DL61" s="179" t="s">
        <v>5007</v>
      </c>
      <c r="DM61" s="176" t="s">
        <v>5010</v>
      </c>
      <c r="DN61" s="186" t="s">
        <v>5027</v>
      </c>
      <c r="DO61" s="183">
        <v>729000</v>
      </c>
      <c r="DP61" s="186" t="s">
        <v>5006</v>
      </c>
      <c r="DQ61" s="186" t="s">
        <v>22</v>
      </c>
      <c r="DR61" s="186">
        <v>2</v>
      </c>
      <c r="DS61" s="186" t="s">
        <v>5024</v>
      </c>
      <c r="DT61" s="186" t="s">
        <v>5007</v>
      </c>
      <c r="DU61" s="187" t="s">
        <v>5010</v>
      </c>
      <c r="DV61" s="185" t="s">
        <v>5028</v>
      </c>
      <c r="DW61" s="175">
        <v>247000</v>
      </c>
      <c r="DX61" s="179" t="s">
        <v>5006</v>
      </c>
      <c r="DY61" s="179" t="s">
        <v>22</v>
      </c>
      <c r="DZ61" s="179">
        <v>2</v>
      </c>
      <c r="EA61" s="179" t="s">
        <v>5024</v>
      </c>
      <c r="EB61" s="179" t="s">
        <v>5007</v>
      </c>
      <c r="EC61" s="176" t="s">
        <v>5010</v>
      </c>
      <c r="ED61" s="186" t="s">
        <v>5029</v>
      </c>
      <c r="EE61" s="183">
        <v>437000</v>
      </c>
      <c r="EF61" s="186" t="s">
        <v>5006</v>
      </c>
      <c r="EG61" s="186" t="s">
        <v>22</v>
      </c>
      <c r="EH61" s="186">
        <v>2</v>
      </c>
      <c r="EI61" s="186" t="s">
        <v>5024</v>
      </c>
      <c r="EJ61" s="186" t="s">
        <v>5007</v>
      </c>
      <c r="EK61" s="187" t="s">
        <v>5010</v>
      </c>
      <c r="EL61" s="185" t="s">
        <v>5030</v>
      </c>
      <c r="EM61" s="175">
        <v>150000</v>
      </c>
      <c r="EN61" s="179" t="s">
        <v>5006</v>
      </c>
      <c r="EO61" s="179" t="s">
        <v>22</v>
      </c>
      <c r="EP61" s="179">
        <v>2</v>
      </c>
      <c r="EQ61" s="179" t="s">
        <v>5024</v>
      </c>
      <c r="ER61" s="179" t="s">
        <v>5007</v>
      </c>
      <c r="ES61" s="176" t="s">
        <v>5010</v>
      </c>
      <c r="ET61" s="186" t="s">
        <v>6602</v>
      </c>
      <c r="EU61" s="186">
        <v>2783</v>
      </c>
      <c r="EV61" s="186" t="s">
        <v>6447</v>
      </c>
      <c r="EW61" s="186" t="s">
        <v>22</v>
      </c>
      <c r="EX61" s="186">
        <v>2</v>
      </c>
      <c r="EY61" s="186" t="s">
        <v>6600</v>
      </c>
      <c r="EZ61" s="186" t="s">
        <v>5670</v>
      </c>
      <c r="FA61" s="187" t="s">
        <v>6450</v>
      </c>
      <c r="FB61" s="185" t="s">
        <v>5031</v>
      </c>
      <c r="FC61" s="179">
        <v>4</v>
      </c>
      <c r="FD61" s="179" t="s">
        <v>5006</v>
      </c>
      <c r="FE61" s="179" t="s">
        <v>22</v>
      </c>
      <c r="FF61" s="179">
        <v>2</v>
      </c>
      <c r="FG61" s="179" t="s">
        <v>5014</v>
      </c>
      <c r="FH61" s="179" t="s">
        <v>5007</v>
      </c>
      <c r="FI61" s="176" t="s">
        <v>5010</v>
      </c>
      <c r="FJ61" s="185" t="s">
        <v>548</v>
      </c>
      <c r="FK61" s="186" t="s">
        <v>14</v>
      </c>
      <c r="FL61" s="186">
        <v>0</v>
      </c>
      <c r="FM61" s="186" t="s">
        <v>22</v>
      </c>
      <c r="FN61" s="186">
        <v>2</v>
      </c>
      <c r="FO61" s="186" t="s">
        <v>15</v>
      </c>
      <c r="FP61" s="183">
        <v>0</v>
      </c>
      <c r="FQ61" s="184" t="s">
        <v>457</v>
      </c>
      <c r="FR61" s="185" t="s">
        <v>549</v>
      </c>
      <c r="FS61" s="179" t="s">
        <v>14</v>
      </c>
      <c r="FT61" s="179">
        <v>0</v>
      </c>
      <c r="FU61" s="179" t="s">
        <v>22</v>
      </c>
      <c r="FV61" s="179">
        <v>2</v>
      </c>
      <c r="FW61" s="179" t="s">
        <v>15</v>
      </c>
      <c r="FX61" s="179">
        <v>0</v>
      </c>
      <c r="FY61" s="176" t="s">
        <v>457</v>
      </c>
      <c r="FZ61" s="186" t="s">
        <v>3987</v>
      </c>
      <c r="GA61" s="186">
        <v>2</v>
      </c>
      <c r="GB61" s="186" t="s">
        <v>3225</v>
      </c>
      <c r="GC61" s="186" t="s">
        <v>22</v>
      </c>
      <c r="GD61" s="186">
        <v>2</v>
      </c>
      <c r="GE61" s="186" t="s">
        <v>3139</v>
      </c>
      <c r="GF61" s="186" t="s">
        <v>3138</v>
      </c>
      <c r="GG61" s="187" t="s">
        <v>3868</v>
      </c>
      <c r="GH61" s="185" t="s">
        <v>3993</v>
      </c>
      <c r="GI61" s="179">
        <v>3</v>
      </c>
      <c r="GJ61" s="179" t="s">
        <v>3225</v>
      </c>
      <c r="GK61" s="179" t="s">
        <v>22</v>
      </c>
      <c r="GL61" s="179">
        <v>2</v>
      </c>
      <c r="GM61" s="179" t="s">
        <v>3139</v>
      </c>
      <c r="GN61" s="179" t="s">
        <v>3138</v>
      </c>
      <c r="GO61" s="176" t="s">
        <v>3868</v>
      </c>
      <c r="GP61" s="186" t="s">
        <v>3988</v>
      </c>
      <c r="GQ61" s="186">
        <v>2</v>
      </c>
      <c r="GR61" s="186" t="s">
        <v>3225</v>
      </c>
      <c r="GS61" s="186" t="s">
        <v>22</v>
      </c>
      <c r="GT61" s="186">
        <v>2</v>
      </c>
      <c r="GU61" s="186" t="s">
        <v>3139</v>
      </c>
      <c r="GV61" s="186" t="s">
        <v>3138</v>
      </c>
      <c r="GW61" s="187" t="s">
        <v>3868</v>
      </c>
      <c r="GX61" s="185" t="s">
        <v>3994</v>
      </c>
      <c r="GY61" s="179">
        <v>0</v>
      </c>
      <c r="GZ61" s="179" t="s">
        <v>3225</v>
      </c>
      <c r="HA61" s="179" t="s">
        <v>22</v>
      </c>
      <c r="HB61" s="179">
        <v>2</v>
      </c>
      <c r="HC61" s="179" t="s">
        <v>3139</v>
      </c>
      <c r="HD61" s="179" t="s">
        <v>3138</v>
      </c>
      <c r="HE61" s="176" t="s">
        <v>3868</v>
      </c>
      <c r="HF61" s="186" t="s">
        <v>3986</v>
      </c>
      <c r="HG61" s="186">
        <v>3</v>
      </c>
      <c r="HH61" s="186" t="s">
        <v>3225</v>
      </c>
      <c r="HI61" s="186" t="s">
        <v>22</v>
      </c>
      <c r="HJ61" s="186">
        <v>2</v>
      </c>
      <c r="HK61" s="186" t="s">
        <v>3139</v>
      </c>
      <c r="HL61" s="186" t="s">
        <v>3138</v>
      </c>
      <c r="HM61" s="187" t="s">
        <v>3868</v>
      </c>
      <c r="HN61" s="185" t="s">
        <v>3992</v>
      </c>
      <c r="HO61" s="179">
        <v>3</v>
      </c>
      <c r="HP61" s="179" t="s">
        <v>3225</v>
      </c>
      <c r="HQ61" s="179" t="s">
        <v>22</v>
      </c>
      <c r="HR61" s="179">
        <v>2</v>
      </c>
      <c r="HS61" s="179" t="s">
        <v>3139</v>
      </c>
      <c r="HT61" s="179" t="s">
        <v>3138</v>
      </c>
      <c r="HU61" s="176" t="s">
        <v>3868</v>
      </c>
      <c r="HV61" s="186" t="s">
        <v>3989</v>
      </c>
      <c r="HW61" s="186">
        <v>2</v>
      </c>
      <c r="HX61" s="186" t="s">
        <v>3225</v>
      </c>
      <c r="HY61" s="186" t="s">
        <v>22</v>
      </c>
      <c r="HZ61" s="186">
        <v>2</v>
      </c>
      <c r="IA61" s="186" t="s">
        <v>3139</v>
      </c>
      <c r="IB61" s="186" t="s">
        <v>3138</v>
      </c>
      <c r="IC61" s="187" t="s">
        <v>3868</v>
      </c>
      <c r="ID61" s="185" t="s">
        <v>3991</v>
      </c>
      <c r="IE61" s="179">
        <v>1</v>
      </c>
      <c r="IF61" s="179" t="s">
        <v>3225</v>
      </c>
      <c r="IG61" s="179" t="s">
        <v>22</v>
      </c>
      <c r="IH61" s="179">
        <v>2</v>
      </c>
      <c r="II61" s="179" t="s">
        <v>3139</v>
      </c>
      <c r="IJ61" s="179" t="s">
        <v>3138</v>
      </c>
      <c r="IK61" s="176" t="s">
        <v>3868</v>
      </c>
      <c r="IL61" s="186" t="s">
        <v>3990</v>
      </c>
      <c r="IM61" s="186">
        <v>3</v>
      </c>
      <c r="IN61" s="186" t="s">
        <v>3225</v>
      </c>
      <c r="IO61" s="186" t="s">
        <v>22</v>
      </c>
      <c r="IP61" s="186">
        <v>2</v>
      </c>
      <c r="IQ61" s="186" t="s">
        <v>3139</v>
      </c>
      <c r="IR61" s="186" t="s">
        <v>3138</v>
      </c>
      <c r="IS61" s="187" t="s">
        <v>3868</v>
      </c>
    </row>
    <row r="62" spans="1:253" s="280" customFormat="1" ht="12.75" customHeight="1" x14ac:dyDescent="0.25">
      <c r="A62" s="280" t="s">
        <v>550</v>
      </c>
      <c r="B62" s="280" t="s">
        <v>8010</v>
      </c>
      <c r="C62" s="280" t="s">
        <v>551</v>
      </c>
      <c r="D62" s="280" t="s">
        <v>544</v>
      </c>
      <c r="E62" s="280" t="s">
        <v>7557</v>
      </c>
      <c r="F62" s="280" t="s">
        <v>6725</v>
      </c>
      <c r="G62" s="174">
        <v>52240000</v>
      </c>
      <c r="H62" s="175" t="s">
        <v>6629</v>
      </c>
      <c r="I62" s="175" t="s">
        <v>42</v>
      </c>
      <c r="J62" s="175">
        <v>1</v>
      </c>
      <c r="K62" s="175" t="s">
        <v>6631</v>
      </c>
      <c r="L62" s="175" t="s">
        <v>6630</v>
      </c>
      <c r="M62" s="176" t="s">
        <v>6709</v>
      </c>
      <c r="N62" s="185" t="s">
        <v>5034</v>
      </c>
      <c r="O62" s="177">
        <v>244843</v>
      </c>
      <c r="P62" s="177" t="s">
        <v>5032</v>
      </c>
      <c r="Q62" s="177" t="s">
        <v>22</v>
      </c>
      <c r="R62" s="177">
        <v>2</v>
      </c>
      <c r="S62" s="177" t="s">
        <v>5033</v>
      </c>
      <c r="T62" s="177" t="s">
        <v>5017</v>
      </c>
      <c r="U62" s="178" t="s">
        <v>5010</v>
      </c>
      <c r="V62" s="185" t="s">
        <v>5036</v>
      </c>
      <c r="W62" s="175">
        <v>6513000</v>
      </c>
      <c r="X62" s="175" t="s">
        <v>5006</v>
      </c>
      <c r="Y62" s="175" t="s">
        <v>22</v>
      </c>
      <c r="Z62" s="175">
        <v>2</v>
      </c>
      <c r="AA62" s="175" t="s">
        <v>5035</v>
      </c>
      <c r="AB62" s="175" t="s">
        <v>5007</v>
      </c>
      <c r="AC62" s="176" t="s">
        <v>5010</v>
      </c>
      <c r="AD62" s="185" t="s">
        <v>5038</v>
      </c>
      <c r="AE62" s="183">
        <v>3560000</v>
      </c>
      <c r="AF62" s="183" t="s">
        <v>5006</v>
      </c>
      <c r="AG62" s="183" t="s">
        <v>22</v>
      </c>
      <c r="AH62" s="183">
        <v>2</v>
      </c>
      <c r="AI62" s="183" t="s">
        <v>5037</v>
      </c>
      <c r="AJ62" s="183" t="s">
        <v>5007</v>
      </c>
      <c r="AK62" s="184" t="s">
        <v>5010</v>
      </c>
      <c r="AL62" s="185" t="s">
        <v>6770</v>
      </c>
      <c r="AM62" s="175">
        <v>157000</v>
      </c>
      <c r="AN62" s="175" t="s">
        <v>6767</v>
      </c>
      <c r="AO62" s="175" t="s">
        <v>22</v>
      </c>
      <c r="AP62" s="175">
        <v>2</v>
      </c>
      <c r="AQ62" s="175" t="s">
        <v>6769</v>
      </c>
      <c r="AR62" s="175" t="s">
        <v>6768</v>
      </c>
      <c r="AS62" s="176" t="s">
        <v>6709</v>
      </c>
      <c r="AT62" s="186" t="s">
        <v>556</v>
      </c>
      <c r="AU62" s="183" t="s">
        <v>14</v>
      </c>
      <c r="AV62" s="183">
        <v>0</v>
      </c>
      <c r="AW62" s="183" t="s">
        <v>22</v>
      </c>
      <c r="AX62" s="183">
        <v>2</v>
      </c>
      <c r="AY62" s="183" t="s">
        <v>15</v>
      </c>
      <c r="AZ62" s="183">
        <v>0</v>
      </c>
      <c r="BA62" s="184" t="s">
        <v>457</v>
      </c>
      <c r="BB62" s="185" t="s">
        <v>555</v>
      </c>
      <c r="BC62" s="175" t="s">
        <v>14</v>
      </c>
      <c r="BD62" s="175">
        <v>0</v>
      </c>
      <c r="BE62" s="175" t="s">
        <v>22</v>
      </c>
      <c r="BF62" s="175">
        <v>2</v>
      </c>
      <c r="BG62" s="175" t="s">
        <v>15</v>
      </c>
      <c r="BH62" s="175">
        <v>0</v>
      </c>
      <c r="BI62" s="176" t="s">
        <v>457</v>
      </c>
      <c r="BJ62" s="186" t="s">
        <v>5565</v>
      </c>
      <c r="BK62" s="186">
        <v>84</v>
      </c>
      <c r="BL62" s="186" t="s">
        <v>5561</v>
      </c>
      <c r="BM62" s="186" t="s">
        <v>60</v>
      </c>
      <c r="BN62" s="186">
        <v>3</v>
      </c>
      <c r="BO62" s="186" t="s">
        <v>5564</v>
      </c>
      <c r="BP62" s="183" t="s">
        <v>767</v>
      </c>
      <c r="BQ62" s="187" t="s">
        <v>5542</v>
      </c>
      <c r="BR62" s="185" t="s">
        <v>552</v>
      </c>
      <c r="BS62" s="179" t="s">
        <v>14</v>
      </c>
      <c r="BT62" s="179">
        <v>0</v>
      </c>
      <c r="BU62" s="179" t="s">
        <v>22</v>
      </c>
      <c r="BV62" s="179">
        <v>2</v>
      </c>
      <c r="BW62" s="179" t="s">
        <v>15</v>
      </c>
      <c r="BX62" s="179">
        <v>0</v>
      </c>
      <c r="BY62" s="176" t="s">
        <v>457</v>
      </c>
      <c r="BZ62" s="186" t="s">
        <v>553</v>
      </c>
      <c r="CA62" s="186" t="s">
        <v>14</v>
      </c>
      <c r="CB62" s="186">
        <v>0</v>
      </c>
      <c r="CC62" s="186" t="s">
        <v>14</v>
      </c>
      <c r="CD62" s="186" t="s">
        <v>14</v>
      </c>
      <c r="CE62" s="186" t="s">
        <v>15</v>
      </c>
      <c r="CF62" s="186">
        <v>0</v>
      </c>
      <c r="CG62" s="187" t="s">
        <v>457</v>
      </c>
      <c r="CH62" s="185" t="s">
        <v>8390</v>
      </c>
      <c r="CI62" s="186" t="e">
        <v>#N/A</v>
      </c>
      <c r="CJ62" s="186" t="e">
        <v>#N/A</v>
      </c>
      <c r="CK62" s="186" t="e">
        <v>#N/A</v>
      </c>
      <c r="CL62" s="186" t="e">
        <v>#N/A</v>
      </c>
      <c r="CM62" s="186" t="e">
        <v>#N/A</v>
      </c>
      <c r="CN62" s="186" t="e">
        <v>#N/A</v>
      </c>
      <c r="CO62" s="188" t="e">
        <v>#N/A</v>
      </c>
      <c r="CP62" s="186" t="s">
        <v>554</v>
      </c>
      <c r="CQ62" s="179" t="s">
        <v>14</v>
      </c>
      <c r="CR62" s="179">
        <v>0</v>
      </c>
      <c r="CS62" s="179" t="s">
        <v>22</v>
      </c>
      <c r="CT62" s="179">
        <v>2</v>
      </c>
      <c r="CU62" s="179" t="s">
        <v>15</v>
      </c>
      <c r="CV62" s="179">
        <v>0</v>
      </c>
      <c r="CW62" s="176" t="s">
        <v>457</v>
      </c>
      <c r="CX62" s="186" t="s">
        <v>5040</v>
      </c>
      <c r="CY62" s="183">
        <v>861000</v>
      </c>
      <c r="CZ62" s="183" t="s">
        <v>5006</v>
      </c>
      <c r="DA62" s="183" t="s">
        <v>22</v>
      </c>
      <c r="DB62" s="183">
        <v>2</v>
      </c>
      <c r="DC62" s="183" t="s">
        <v>5039</v>
      </c>
      <c r="DD62" s="183" t="s">
        <v>5007</v>
      </c>
      <c r="DE62" s="189" t="s">
        <v>5010</v>
      </c>
      <c r="DF62" s="185" t="s">
        <v>5041</v>
      </c>
      <c r="DG62" s="175">
        <v>2953000</v>
      </c>
      <c r="DH62" s="179" t="s">
        <v>5006</v>
      </c>
      <c r="DI62" s="179" t="s">
        <v>22</v>
      </c>
      <c r="DJ62" s="179">
        <v>2</v>
      </c>
      <c r="DK62" s="179" t="s">
        <v>5039</v>
      </c>
      <c r="DL62" s="179" t="s">
        <v>5007</v>
      </c>
      <c r="DM62" s="176" t="s">
        <v>5010</v>
      </c>
      <c r="DN62" s="186" t="s">
        <v>5042</v>
      </c>
      <c r="DO62" s="183">
        <v>2699000</v>
      </c>
      <c r="DP62" s="186" t="s">
        <v>5006</v>
      </c>
      <c r="DQ62" s="186" t="s">
        <v>22</v>
      </c>
      <c r="DR62" s="186">
        <v>2</v>
      </c>
      <c r="DS62" s="186" t="s">
        <v>5039</v>
      </c>
      <c r="DT62" s="186" t="s">
        <v>5007</v>
      </c>
      <c r="DU62" s="187" t="s">
        <v>5010</v>
      </c>
      <c r="DV62" s="185" t="s">
        <v>5043</v>
      </c>
      <c r="DW62" s="175">
        <v>800000</v>
      </c>
      <c r="DX62" s="179" t="s">
        <v>5006</v>
      </c>
      <c r="DY62" s="179" t="s">
        <v>22</v>
      </c>
      <c r="DZ62" s="179">
        <v>2</v>
      </c>
      <c r="EA62" s="179" t="s">
        <v>5039</v>
      </c>
      <c r="EB62" s="179" t="s">
        <v>5007</v>
      </c>
      <c r="EC62" s="176" t="s">
        <v>5010</v>
      </c>
      <c r="ED62" s="186" t="s">
        <v>5044</v>
      </c>
      <c r="EE62" s="183">
        <v>61000</v>
      </c>
      <c r="EF62" s="186" t="s">
        <v>5006</v>
      </c>
      <c r="EG62" s="186" t="s">
        <v>22</v>
      </c>
      <c r="EH62" s="186">
        <v>2</v>
      </c>
      <c r="EI62" s="186" t="s">
        <v>5039</v>
      </c>
      <c r="EJ62" s="186" t="s">
        <v>5007</v>
      </c>
      <c r="EK62" s="187" t="s">
        <v>5010</v>
      </c>
      <c r="EL62" s="185" t="s">
        <v>5045</v>
      </c>
      <c r="EM62" s="175">
        <v>0</v>
      </c>
      <c r="EN62" s="179" t="s">
        <v>5006</v>
      </c>
      <c r="EO62" s="179" t="s">
        <v>22</v>
      </c>
      <c r="EP62" s="179">
        <v>2</v>
      </c>
      <c r="EQ62" s="179" t="s">
        <v>5039</v>
      </c>
      <c r="ER62" s="179" t="s">
        <v>5007</v>
      </c>
      <c r="ES62" s="176" t="s">
        <v>5010</v>
      </c>
      <c r="ET62" s="186" t="s">
        <v>6603</v>
      </c>
      <c r="EU62" s="186">
        <v>2783</v>
      </c>
      <c r="EV62" s="186" t="s">
        <v>6447</v>
      </c>
      <c r="EW62" s="186" t="s">
        <v>22</v>
      </c>
      <c r="EX62" s="186">
        <v>2</v>
      </c>
      <c r="EY62" s="186" t="s">
        <v>6600</v>
      </c>
      <c r="EZ62" s="186" t="s">
        <v>5670</v>
      </c>
      <c r="FA62" s="187" t="s">
        <v>6450</v>
      </c>
      <c r="FB62" s="185" t="s">
        <v>5049</v>
      </c>
      <c r="FC62" s="179">
        <v>3</v>
      </c>
      <c r="FD62" s="179" t="s">
        <v>5046</v>
      </c>
      <c r="FE62" s="179" t="s">
        <v>22</v>
      </c>
      <c r="FF62" s="179">
        <v>2</v>
      </c>
      <c r="FG62" s="179" t="s">
        <v>5048</v>
      </c>
      <c r="FH62" s="179" t="s">
        <v>5047</v>
      </c>
      <c r="FI62" s="176" t="s">
        <v>5010</v>
      </c>
      <c r="FJ62" s="185" t="s">
        <v>557</v>
      </c>
      <c r="FK62" s="186" t="s">
        <v>14</v>
      </c>
      <c r="FL62" s="186">
        <v>0</v>
      </c>
      <c r="FM62" s="186" t="s">
        <v>22</v>
      </c>
      <c r="FN62" s="186">
        <v>2</v>
      </c>
      <c r="FO62" s="186" t="s">
        <v>15</v>
      </c>
      <c r="FP62" s="183">
        <v>0</v>
      </c>
      <c r="FQ62" s="184" t="s">
        <v>457</v>
      </c>
      <c r="FR62" s="185" t="s">
        <v>558</v>
      </c>
      <c r="FS62" s="179" t="s">
        <v>14</v>
      </c>
      <c r="FT62" s="179">
        <v>0</v>
      </c>
      <c r="FU62" s="179" t="s">
        <v>22</v>
      </c>
      <c r="FV62" s="179">
        <v>2</v>
      </c>
      <c r="FW62" s="179" t="s">
        <v>15</v>
      </c>
      <c r="FX62" s="179">
        <v>0</v>
      </c>
      <c r="FY62" s="176" t="s">
        <v>457</v>
      </c>
      <c r="FZ62" s="186" t="s">
        <v>3996</v>
      </c>
      <c r="GA62" s="186">
        <v>2</v>
      </c>
      <c r="GB62" s="186" t="s">
        <v>3225</v>
      </c>
      <c r="GC62" s="186" t="s">
        <v>22</v>
      </c>
      <c r="GD62" s="186">
        <v>2</v>
      </c>
      <c r="GE62" s="186" t="s">
        <v>3139</v>
      </c>
      <c r="GF62" s="186" t="s">
        <v>3138</v>
      </c>
      <c r="GG62" s="187" t="s">
        <v>3868</v>
      </c>
      <c r="GH62" s="185" t="s">
        <v>4002</v>
      </c>
      <c r="GI62" s="179">
        <v>2</v>
      </c>
      <c r="GJ62" s="179" t="s">
        <v>3225</v>
      </c>
      <c r="GK62" s="179" t="s">
        <v>22</v>
      </c>
      <c r="GL62" s="179">
        <v>2</v>
      </c>
      <c r="GM62" s="179" t="s">
        <v>3139</v>
      </c>
      <c r="GN62" s="179" t="s">
        <v>3138</v>
      </c>
      <c r="GO62" s="176" t="s">
        <v>3868</v>
      </c>
      <c r="GP62" s="186" t="s">
        <v>3997</v>
      </c>
      <c r="GQ62" s="186">
        <v>2</v>
      </c>
      <c r="GR62" s="186" t="s">
        <v>3225</v>
      </c>
      <c r="GS62" s="186" t="s">
        <v>22</v>
      </c>
      <c r="GT62" s="186">
        <v>2</v>
      </c>
      <c r="GU62" s="186" t="s">
        <v>3139</v>
      </c>
      <c r="GV62" s="186" t="s">
        <v>3138</v>
      </c>
      <c r="GW62" s="187" t="s">
        <v>3868</v>
      </c>
      <c r="GX62" s="185" t="s">
        <v>4003</v>
      </c>
      <c r="GY62" s="179">
        <v>0</v>
      </c>
      <c r="GZ62" s="179" t="s">
        <v>3225</v>
      </c>
      <c r="HA62" s="179" t="s">
        <v>22</v>
      </c>
      <c r="HB62" s="179">
        <v>2</v>
      </c>
      <c r="HC62" s="179" t="s">
        <v>3139</v>
      </c>
      <c r="HD62" s="179" t="s">
        <v>3138</v>
      </c>
      <c r="HE62" s="176" t="s">
        <v>3868</v>
      </c>
      <c r="HF62" s="186" t="s">
        <v>3995</v>
      </c>
      <c r="HG62" s="186">
        <v>2</v>
      </c>
      <c r="HH62" s="186" t="s">
        <v>3225</v>
      </c>
      <c r="HI62" s="186" t="s">
        <v>22</v>
      </c>
      <c r="HJ62" s="186">
        <v>2</v>
      </c>
      <c r="HK62" s="186" t="s">
        <v>3139</v>
      </c>
      <c r="HL62" s="186" t="s">
        <v>3138</v>
      </c>
      <c r="HM62" s="187" t="s">
        <v>3868</v>
      </c>
      <c r="HN62" s="185" t="s">
        <v>4001</v>
      </c>
      <c r="HO62" s="179">
        <v>3</v>
      </c>
      <c r="HP62" s="179" t="s">
        <v>3225</v>
      </c>
      <c r="HQ62" s="179" t="s">
        <v>22</v>
      </c>
      <c r="HR62" s="179">
        <v>2</v>
      </c>
      <c r="HS62" s="179" t="s">
        <v>3139</v>
      </c>
      <c r="HT62" s="179" t="s">
        <v>3138</v>
      </c>
      <c r="HU62" s="176" t="s">
        <v>3868</v>
      </c>
      <c r="HV62" s="186" t="s">
        <v>3998</v>
      </c>
      <c r="HW62" s="186">
        <v>1</v>
      </c>
      <c r="HX62" s="186" t="s">
        <v>3225</v>
      </c>
      <c r="HY62" s="186" t="s">
        <v>22</v>
      </c>
      <c r="HZ62" s="186">
        <v>2</v>
      </c>
      <c r="IA62" s="186" t="s">
        <v>3139</v>
      </c>
      <c r="IB62" s="186" t="s">
        <v>3138</v>
      </c>
      <c r="IC62" s="187" t="s">
        <v>3868</v>
      </c>
      <c r="ID62" s="185" t="s">
        <v>4000</v>
      </c>
      <c r="IE62" s="179">
        <v>1</v>
      </c>
      <c r="IF62" s="179" t="s">
        <v>3225</v>
      </c>
      <c r="IG62" s="179" t="s">
        <v>22</v>
      </c>
      <c r="IH62" s="179">
        <v>2</v>
      </c>
      <c r="II62" s="179" t="s">
        <v>3139</v>
      </c>
      <c r="IJ62" s="179" t="s">
        <v>3138</v>
      </c>
      <c r="IK62" s="176" t="s">
        <v>3868</v>
      </c>
      <c r="IL62" s="186" t="s">
        <v>3999</v>
      </c>
      <c r="IM62" s="186">
        <v>2</v>
      </c>
      <c r="IN62" s="186" t="s">
        <v>3225</v>
      </c>
      <c r="IO62" s="186" t="s">
        <v>22</v>
      </c>
      <c r="IP62" s="186">
        <v>2</v>
      </c>
      <c r="IQ62" s="186" t="s">
        <v>3139</v>
      </c>
      <c r="IR62" s="186" t="s">
        <v>3138</v>
      </c>
      <c r="IS62" s="187" t="s">
        <v>3868</v>
      </c>
    </row>
    <row r="63" spans="1:253" s="280" customFormat="1" ht="12.75" customHeight="1" x14ac:dyDescent="0.25">
      <c r="A63" s="280" t="s">
        <v>6627</v>
      </c>
      <c r="B63" s="280" t="s">
        <v>8010</v>
      </c>
      <c r="C63" s="280" t="s">
        <v>6628</v>
      </c>
      <c r="D63" s="280" t="s">
        <v>544</v>
      </c>
      <c r="E63" s="280" t="s">
        <v>7557</v>
      </c>
      <c r="F63" s="280" t="s">
        <v>6632</v>
      </c>
      <c r="G63" s="174">
        <v>52240000</v>
      </c>
      <c r="H63" s="175" t="s">
        <v>6629</v>
      </c>
      <c r="I63" s="175" t="s">
        <v>42</v>
      </c>
      <c r="J63" s="175">
        <v>1</v>
      </c>
      <c r="K63" s="175" t="s">
        <v>6631</v>
      </c>
      <c r="L63" s="175" t="s">
        <v>6630</v>
      </c>
      <c r="M63" s="176" t="s">
        <v>6620</v>
      </c>
      <c r="N63" s="185" t="s">
        <v>6635</v>
      </c>
      <c r="O63" s="177">
        <v>232339</v>
      </c>
      <c r="P63" s="177" t="s">
        <v>6616</v>
      </c>
      <c r="Q63" s="177" t="s">
        <v>22</v>
      </c>
      <c r="R63" s="177">
        <v>2</v>
      </c>
      <c r="S63" s="177" t="s">
        <v>6634</v>
      </c>
      <c r="T63" s="177" t="s">
        <v>6633</v>
      </c>
      <c r="U63" s="178" t="s">
        <v>6620</v>
      </c>
      <c r="V63" s="185" t="s">
        <v>6637</v>
      </c>
      <c r="W63" s="175">
        <v>18025000</v>
      </c>
      <c r="X63" s="175" t="s">
        <v>6616</v>
      </c>
      <c r="Y63" s="175" t="s">
        <v>22</v>
      </c>
      <c r="Z63" s="175">
        <v>2</v>
      </c>
      <c r="AA63" s="175" t="s">
        <v>6636</v>
      </c>
      <c r="AB63" s="175" t="s">
        <v>6633</v>
      </c>
      <c r="AC63" s="176" t="s">
        <v>6620</v>
      </c>
      <c r="AD63" s="185" t="s">
        <v>6641</v>
      </c>
      <c r="AE63" s="183">
        <v>190000</v>
      </c>
      <c r="AF63" s="183" t="s">
        <v>6638</v>
      </c>
      <c r="AG63" s="183" t="s">
        <v>60</v>
      </c>
      <c r="AH63" s="183">
        <v>3</v>
      </c>
      <c r="AI63" s="183" t="s">
        <v>6640</v>
      </c>
      <c r="AJ63" s="183" t="s">
        <v>6639</v>
      </c>
      <c r="AK63" s="184" t="s">
        <v>6620</v>
      </c>
      <c r="AL63" s="185" t="s">
        <v>6645</v>
      </c>
      <c r="AM63" s="175">
        <v>190000</v>
      </c>
      <c r="AN63" s="175" t="s">
        <v>6642</v>
      </c>
      <c r="AO63" s="175" t="s">
        <v>22</v>
      </c>
      <c r="AP63" s="175">
        <v>2</v>
      </c>
      <c r="AQ63" s="175" t="s">
        <v>6644</v>
      </c>
      <c r="AR63" s="175" t="s">
        <v>6643</v>
      </c>
      <c r="AS63" s="176" t="s">
        <v>6620</v>
      </c>
      <c r="AT63" s="186" t="s">
        <v>6646</v>
      </c>
      <c r="AU63" s="183" t="s">
        <v>14</v>
      </c>
      <c r="AV63" s="183" t="s">
        <v>14</v>
      </c>
      <c r="AW63" s="183" t="s">
        <v>14</v>
      </c>
      <c r="AX63" s="183" t="s">
        <v>14</v>
      </c>
      <c r="AY63" s="183" t="s">
        <v>14</v>
      </c>
      <c r="AZ63" s="183" t="s">
        <v>14</v>
      </c>
      <c r="BA63" s="184" t="s">
        <v>6620</v>
      </c>
      <c r="BB63" s="185" t="s">
        <v>6647</v>
      </c>
      <c r="BC63" s="175" t="s">
        <v>14</v>
      </c>
      <c r="BD63" s="175" t="s">
        <v>14</v>
      </c>
      <c r="BE63" s="175" t="s">
        <v>14</v>
      </c>
      <c r="BF63" s="175" t="s">
        <v>14</v>
      </c>
      <c r="BG63" s="175" t="s">
        <v>14</v>
      </c>
      <c r="BH63" s="175" t="s">
        <v>14</v>
      </c>
      <c r="BI63" s="176" t="s">
        <v>6620</v>
      </c>
      <c r="BJ63" s="186" t="s">
        <v>6651</v>
      </c>
      <c r="BK63" s="186">
        <v>860</v>
      </c>
      <c r="BL63" s="186" t="s">
        <v>6648</v>
      </c>
      <c r="BM63" s="186" t="s">
        <v>60</v>
      </c>
      <c r="BN63" s="186">
        <v>3</v>
      </c>
      <c r="BO63" s="186" t="s">
        <v>6650</v>
      </c>
      <c r="BP63" s="183" t="s">
        <v>6649</v>
      </c>
      <c r="BQ63" s="187" t="s">
        <v>6620</v>
      </c>
      <c r="BR63" s="185" t="s">
        <v>6654</v>
      </c>
      <c r="BS63" s="179" t="s">
        <v>14</v>
      </c>
      <c r="BT63" s="179" t="s">
        <v>14</v>
      </c>
      <c r="BU63" s="179" t="s">
        <v>14</v>
      </c>
      <c r="BV63" s="179" t="s">
        <v>14</v>
      </c>
      <c r="BW63" s="179" t="s">
        <v>14</v>
      </c>
      <c r="BX63" s="179" t="s">
        <v>14</v>
      </c>
      <c r="BY63" s="176" t="s">
        <v>6620</v>
      </c>
      <c r="BZ63" s="186" t="s">
        <v>6655</v>
      </c>
      <c r="CA63" s="186" t="s">
        <v>14</v>
      </c>
      <c r="CB63" s="186" t="s">
        <v>14</v>
      </c>
      <c r="CC63" s="186" t="s">
        <v>14</v>
      </c>
      <c r="CD63" s="186" t="s">
        <v>14</v>
      </c>
      <c r="CE63" s="186" t="s">
        <v>14</v>
      </c>
      <c r="CF63" s="186" t="s">
        <v>14</v>
      </c>
      <c r="CG63" s="187" t="s">
        <v>6620</v>
      </c>
      <c r="CH63" s="185" t="s">
        <v>8391</v>
      </c>
      <c r="CI63" s="186" t="e">
        <v>#N/A</v>
      </c>
      <c r="CJ63" s="186" t="e">
        <v>#N/A</v>
      </c>
      <c r="CK63" s="186" t="e">
        <v>#N/A</v>
      </c>
      <c r="CL63" s="186" t="e">
        <v>#N/A</v>
      </c>
      <c r="CM63" s="186" t="e">
        <v>#N/A</v>
      </c>
      <c r="CN63" s="186" t="e">
        <v>#N/A</v>
      </c>
      <c r="CO63" s="188" t="e">
        <v>#N/A</v>
      </c>
      <c r="CP63" s="186" t="s">
        <v>6656</v>
      </c>
      <c r="CQ63" s="179" t="s">
        <v>14</v>
      </c>
      <c r="CR63" s="179" t="s">
        <v>14</v>
      </c>
      <c r="CS63" s="179" t="s">
        <v>14</v>
      </c>
      <c r="CT63" s="179" t="s">
        <v>14</v>
      </c>
      <c r="CU63" s="179" t="s">
        <v>14</v>
      </c>
      <c r="CV63" s="179" t="s">
        <v>14</v>
      </c>
      <c r="CW63" s="176" t="s">
        <v>6620</v>
      </c>
      <c r="CX63" s="186" t="s">
        <v>6657</v>
      </c>
      <c r="CY63" s="183">
        <v>0</v>
      </c>
      <c r="CZ63" s="183" t="s">
        <v>14</v>
      </c>
      <c r="DA63" s="183" t="s">
        <v>60</v>
      </c>
      <c r="DB63" s="183">
        <v>3</v>
      </c>
      <c r="DC63" s="183" t="s">
        <v>6662</v>
      </c>
      <c r="DD63" s="183" t="s">
        <v>14</v>
      </c>
      <c r="DE63" s="189" t="s">
        <v>6620</v>
      </c>
      <c r="DF63" s="185" t="s">
        <v>6659</v>
      </c>
      <c r="DG63" s="175">
        <v>17835000</v>
      </c>
      <c r="DH63" s="179" t="s">
        <v>6616</v>
      </c>
      <c r="DI63" s="179" t="s">
        <v>60</v>
      </c>
      <c r="DJ63" s="179">
        <v>3</v>
      </c>
      <c r="DK63" s="179" t="s">
        <v>6658</v>
      </c>
      <c r="DL63" s="179" t="s">
        <v>6633</v>
      </c>
      <c r="DM63" s="176" t="s">
        <v>6620</v>
      </c>
      <c r="DN63" s="186" t="s">
        <v>6661</v>
      </c>
      <c r="DO63" s="183">
        <v>190000</v>
      </c>
      <c r="DP63" s="186" t="s">
        <v>6642</v>
      </c>
      <c r="DQ63" s="186" t="s">
        <v>22</v>
      </c>
      <c r="DR63" s="186">
        <v>2</v>
      </c>
      <c r="DS63" s="186" t="s">
        <v>6660</v>
      </c>
      <c r="DT63" s="186" t="s">
        <v>6643</v>
      </c>
      <c r="DU63" s="187" t="s">
        <v>6620</v>
      </c>
      <c r="DV63" s="185" t="s">
        <v>6663</v>
      </c>
      <c r="DW63" s="175">
        <v>0</v>
      </c>
      <c r="DX63" s="179" t="s">
        <v>14</v>
      </c>
      <c r="DY63" s="179" t="s">
        <v>60</v>
      </c>
      <c r="DZ63" s="179">
        <v>3</v>
      </c>
      <c r="EA63" s="179" t="s">
        <v>6662</v>
      </c>
      <c r="EB63" s="179" t="s">
        <v>14</v>
      </c>
      <c r="EC63" s="176" t="s">
        <v>6620</v>
      </c>
      <c r="ED63" s="186" t="s">
        <v>6665</v>
      </c>
      <c r="EE63" s="183">
        <v>0</v>
      </c>
      <c r="EF63" s="186" t="s">
        <v>14</v>
      </c>
      <c r="EG63" s="186" t="s">
        <v>60</v>
      </c>
      <c r="EH63" s="186">
        <v>3</v>
      </c>
      <c r="EI63" s="186" t="s">
        <v>6664</v>
      </c>
      <c r="EJ63" s="186" t="s">
        <v>14</v>
      </c>
      <c r="EK63" s="187" t="s">
        <v>6620</v>
      </c>
      <c r="EL63" s="185" t="s">
        <v>6667</v>
      </c>
      <c r="EM63" s="175">
        <v>0</v>
      </c>
      <c r="EN63" s="179" t="s">
        <v>14</v>
      </c>
      <c r="EO63" s="179" t="s">
        <v>60</v>
      </c>
      <c r="EP63" s="179">
        <v>3</v>
      </c>
      <c r="EQ63" s="179" t="s">
        <v>6666</v>
      </c>
      <c r="ER63" s="179" t="s">
        <v>14</v>
      </c>
      <c r="ES63" s="176" t="s">
        <v>6620</v>
      </c>
      <c r="ET63" s="186" t="s">
        <v>6653</v>
      </c>
      <c r="EU63" s="186">
        <v>2783</v>
      </c>
      <c r="EV63" s="186" t="s">
        <v>6447</v>
      </c>
      <c r="EW63" s="186" t="s">
        <v>22</v>
      </c>
      <c r="EX63" s="186">
        <v>2</v>
      </c>
      <c r="EY63" s="186" t="s">
        <v>6652</v>
      </c>
      <c r="EZ63" s="186" t="s">
        <v>5670</v>
      </c>
      <c r="FA63" s="187" t="s">
        <v>6620</v>
      </c>
      <c r="FB63" s="185" t="s">
        <v>6671</v>
      </c>
      <c r="FC63" s="179">
        <v>3</v>
      </c>
      <c r="FD63" s="179" t="s">
        <v>6668</v>
      </c>
      <c r="FE63" s="179" t="s">
        <v>42</v>
      </c>
      <c r="FF63" s="179">
        <v>1</v>
      </c>
      <c r="FG63" s="179" t="s">
        <v>6670</v>
      </c>
      <c r="FH63" s="179" t="s">
        <v>6669</v>
      </c>
      <c r="FI63" s="176" t="s">
        <v>6620</v>
      </c>
      <c r="FJ63" s="185" t="s">
        <v>6672</v>
      </c>
      <c r="FK63" s="186" t="s">
        <v>14</v>
      </c>
      <c r="FL63" s="186" t="s">
        <v>14</v>
      </c>
      <c r="FM63" s="186" t="s">
        <v>14</v>
      </c>
      <c r="FN63" s="186" t="s">
        <v>14</v>
      </c>
      <c r="FO63" s="186" t="s">
        <v>14</v>
      </c>
      <c r="FP63" s="183" t="s">
        <v>14</v>
      </c>
      <c r="FQ63" s="184" t="s">
        <v>6620</v>
      </c>
      <c r="FR63" s="185" t="s">
        <v>6673</v>
      </c>
      <c r="FS63" s="179" t="s">
        <v>14</v>
      </c>
      <c r="FT63" s="179" t="s">
        <v>14</v>
      </c>
      <c r="FU63" s="179" t="s">
        <v>14</v>
      </c>
      <c r="FV63" s="179" t="s">
        <v>14</v>
      </c>
      <c r="FW63" s="179" t="s">
        <v>14</v>
      </c>
      <c r="FX63" s="179" t="s">
        <v>14</v>
      </c>
      <c r="FY63" s="176" t="s">
        <v>6620</v>
      </c>
      <c r="FZ63" s="186" t="s">
        <v>6675</v>
      </c>
      <c r="GA63" s="186">
        <v>0</v>
      </c>
      <c r="GB63" s="186" t="s">
        <v>6674</v>
      </c>
      <c r="GC63" s="186" t="s">
        <v>22</v>
      </c>
      <c r="GD63" s="186">
        <v>2</v>
      </c>
      <c r="GE63" s="186">
        <v>0</v>
      </c>
      <c r="GF63" s="186" t="s">
        <v>3138</v>
      </c>
      <c r="GG63" s="187" t="s">
        <v>6620</v>
      </c>
      <c r="GH63" s="185" t="s">
        <v>6676</v>
      </c>
      <c r="GI63" s="179">
        <v>0</v>
      </c>
      <c r="GJ63" s="179" t="s">
        <v>6674</v>
      </c>
      <c r="GK63" s="179" t="s">
        <v>22</v>
      </c>
      <c r="GL63" s="179">
        <v>2</v>
      </c>
      <c r="GM63" s="179">
        <v>0</v>
      </c>
      <c r="GN63" s="179" t="s">
        <v>3138</v>
      </c>
      <c r="GO63" s="176" t="s">
        <v>6620</v>
      </c>
      <c r="GP63" s="186" t="s">
        <v>6680</v>
      </c>
      <c r="GQ63" s="186">
        <v>2</v>
      </c>
      <c r="GR63" s="186" t="s">
        <v>6677</v>
      </c>
      <c r="GS63" s="186" t="s">
        <v>22</v>
      </c>
      <c r="GT63" s="186">
        <v>2</v>
      </c>
      <c r="GU63" s="186" t="s">
        <v>6679</v>
      </c>
      <c r="GV63" s="186" t="s">
        <v>6678</v>
      </c>
      <c r="GW63" s="187" t="s">
        <v>6620</v>
      </c>
      <c r="GX63" s="185" t="s">
        <v>6693</v>
      </c>
      <c r="GY63" s="179">
        <v>1</v>
      </c>
      <c r="GZ63" s="179" t="s">
        <v>6688</v>
      </c>
      <c r="HA63" s="179" t="s">
        <v>22</v>
      </c>
      <c r="HB63" s="179">
        <v>2</v>
      </c>
      <c r="HC63" s="179" t="s">
        <v>6692</v>
      </c>
      <c r="HD63" s="179" t="s">
        <v>6689</v>
      </c>
      <c r="HE63" s="176" t="s">
        <v>6620</v>
      </c>
      <c r="HF63" s="186" t="s">
        <v>6681</v>
      </c>
      <c r="HG63" s="186">
        <v>0</v>
      </c>
      <c r="HH63" s="186" t="s">
        <v>6068</v>
      </c>
      <c r="HI63" s="186" t="s">
        <v>22</v>
      </c>
      <c r="HJ63" s="186">
        <v>2</v>
      </c>
      <c r="HK63" s="186">
        <v>0</v>
      </c>
      <c r="HL63" s="186" t="s">
        <v>3138</v>
      </c>
      <c r="HM63" s="187" t="s">
        <v>6620</v>
      </c>
      <c r="HN63" s="185" t="s">
        <v>6685</v>
      </c>
      <c r="HO63" s="179">
        <v>3</v>
      </c>
      <c r="HP63" s="179" t="s">
        <v>6682</v>
      </c>
      <c r="HQ63" s="179" t="s">
        <v>22</v>
      </c>
      <c r="HR63" s="179">
        <v>2</v>
      </c>
      <c r="HS63" s="179" t="s">
        <v>6684</v>
      </c>
      <c r="HT63" s="179" t="s">
        <v>6683</v>
      </c>
      <c r="HU63" s="176" t="s">
        <v>6620</v>
      </c>
      <c r="HV63" s="186" t="s">
        <v>6687</v>
      </c>
      <c r="HW63" s="186">
        <v>2</v>
      </c>
      <c r="HX63" s="186" t="s">
        <v>6674</v>
      </c>
      <c r="HY63" s="186" t="s">
        <v>22</v>
      </c>
      <c r="HZ63" s="186">
        <v>2</v>
      </c>
      <c r="IA63" s="186" t="s">
        <v>6686</v>
      </c>
      <c r="IB63" s="186" t="s">
        <v>3138</v>
      </c>
      <c r="IC63" s="187" t="s">
        <v>6620</v>
      </c>
      <c r="ID63" s="185" t="s">
        <v>6691</v>
      </c>
      <c r="IE63" s="179">
        <v>1</v>
      </c>
      <c r="IF63" s="179" t="s">
        <v>6688</v>
      </c>
      <c r="IG63" s="179" t="s">
        <v>22</v>
      </c>
      <c r="IH63" s="179">
        <v>2</v>
      </c>
      <c r="II63" s="179" t="s">
        <v>6690</v>
      </c>
      <c r="IJ63" s="179" t="s">
        <v>6689</v>
      </c>
      <c r="IK63" s="176" t="s">
        <v>6620</v>
      </c>
      <c r="IL63" s="186" t="s">
        <v>6694</v>
      </c>
      <c r="IM63" s="186">
        <v>0</v>
      </c>
      <c r="IN63" s="186" t="s">
        <v>6674</v>
      </c>
      <c r="IO63" s="186" t="s">
        <v>22</v>
      </c>
      <c r="IP63" s="186">
        <v>2</v>
      </c>
      <c r="IQ63" s="186">
        <v>0</v>
      </c>
      <c r="IR63" s="186" t="s">
        <v>3138</v>
      </c>
      <c r="IS63" s="187" t="s">
        <v>6620</v>
      </c>
    </row>
    <row r="64" spans="1:253" s="280" customFormat="1" ht="12.75" customHeight="1" x14ac:dyDescent="0.25">
      <c r="A64" s="280" t="s">
        <v>1219</v>
      </c>
      <c r="B64" s="280" t="s">
        <v>8005</v>
      </c>
      <c r="C64" s="280" t="s">
        <v>1220</v>
      </c>
      <c r="D64" s="280" t="s">
        <v>1031</v>
      </c>
      <c r="E64" s="280" t="s">
        <v>7556</v>
      </c>
      <c r="F64" s="280" t="s">
        <v>1222</v>
      </c>
      <c r="G64" s="182">
        <v>28862000</v>
      </c>
      <c r="H64" s="183" t="s">
        <v>1037</v>
      </c>
      <c r="I64" s="183" t="s">
        <v>42</v>
      </c>
      <c r="J64" s="183">
        <v>1</v>
      </c>
      <c r="K64" s="183" t="s">
        <v>1221</v>
      </c>
      <c r="L64" s="183" t="s">
        <v>1038</v>
      </c>
      <c r="M64" s="184" t="s">
        <v>1214</v>
      </c>
      <c r="N64" s="185" t="s">
        <v>5346</v>
      </c>
      <c r="O64" s="183">
        <v>781990</v>
      </c>
      <c r="P64" s="183" t="s">
        <v>5343</v>
      </c>
      <c r="Q64" s="183" t="s">
        <v>22</v>
      </c>
      <c r="R64" s="183">
        <v>2</v>
      </c>
      <c r="S64" s="183" t="s">
        <v>5345</v>
      </c>
      <c r="T64" s="183" t="s">
        <v>5344</v>
      </c>
      <c r="U64" s="184" t="s">
        <v>5271</v>
      </c>
      <c r="V64" s="185" t="s">
        <v>5350</v>
      </c>
      <c r="W64" s="183">
        <v>21456000</v>
      </c>
      <c r="X64" s="183" t="s">
        <v>5347</v>
      </c>
      <c r="Y64" s="183" t="s">
        <v>60</v>
      </c>
      <c r="Z64" s="183">
        <v>3</v>
      </c>
      <c r="AA64" s="183" t="s">
        <v>5349</v>
      </c>
      <c r="AB64" s="183" t="s">
        <v>5348</v>
      </c>
      <c r="AC64" s="184" t="s">
        <v>5271</v>
      </c>
      <c r="AD64" s="185" t="s">
        <v>5354</v>
      </c>
      <c r="AE64" s="183">
        <v>6117000</v>
      </c>
      <c r="AF64" s="183" t="s">
        <v>5351</v>
      </c>
      <c r="AG64" s="183" t="s">
        <v>22</v>
      </c>
      <c r="AH64" s="183">
        <v>2</v>
      </c>
      <c r="AI64" s="183" t="s">
        <v>5353</v>
      </c>
      <c r="AJ64" s="183" t="s">
        <v>5352</v>
      </c>
      <c r="AK64" s="184" t="s">
        <v>5271</v>
      </c>
      <c r="AL64" s="185" t="s">
        <v>5358</v>
      </c>
      <c r="AM64" s="183">
        <v>807000</v>
      </c>
      <c r="AN64" s="183" t="s">
        <v>5355</v>
      </c>
      <c r="AO64" s="183" t="s">
        <v>22</v>
      </c>
      <c r="AP64" s="183">
        <v>2</v>
      </c>
      <c r="AQ64" s="183" t="s">
        <v>5357</v>
      </c>
      <c r="AR64" s="183" t="s">
        <v>5356</v>
      </c>
      <c r="AS64" s="184" t="s">
        <v>5271</v>
      </c>
      <c r="AT64" s="186" t="s">
        <v>1609</v>
      </c>
      <c r="AU64" s="183">
        <v>26</v>
      </c>
      <c r="AV64" s="183" t="s">
        <v>1607</v>
      </c>
      <c r="AW64" s="183" t="s">
        <v>60</v>
      </c>
      <c r="AX64" s="183">
        <v>3</v>
      </c>
      <c r="AY64" s="183" t="s">
        <v>1608</v>
      </c>
      <c r="AZ64" s="183" t="s">
        <v>767</v>
      </c>
      <c r="BA64" s="184" t="s">
        <v>1596</v>
      </c>
      <c r="BB64" s="185" t="s">
        <v>1562</v>
      </c>
      <c r="BC64" s="183">
        <v>277460</v>
      </c>
      <c r="BD64" s="183" t="s">
        <v>1559</v>
      </c>
      <c r="BE64" s="183" t="s">
        <v>22</v>
      </c>
      <c r="BF64" s="183">
        <v>2</v>
      </c>
      <c r="BG64" s="183" t="s">
        <v>1561</v>
      </c>
      <c r="BH64" s="183" t="s">
        <v>1560</v>
      </c>
      <c r="BI64" s="184" t="s">
        <v>1563</v>
      </c>
      <c r="BJ64" s="186" t="s">
        <v>5362</v>
      </c>
      <c r="BK64" s="186">
        <v>663</v>
      </c>
      <c r="BL64" s="186" t="s">
        <v>5359</v>
      </c>
      <c r="BM64" s="186" t="s">
        <v>22</v>
      </c>
      <c r="BN64" s="186">
        <v>2</v>
      </c>
      <c r="BO64" s="186" t="s">
        <v>5361</v>
      </c>
      <c r="BP64" s="183" t="s">
        <v>5360</v>
      </c>
      <c r="BQ64" s="187" t="s">
        <v>5271</v>
      </c>
      <c r="BR64" s="185" t="s">
        <v>1459</v>
      </c>
      <c r="BS64" s="186">
        <v>147000</v>
      </c>
      <c r="BT64" s="186" t="s">
        <v>1456</v>
      </c>
      <c r="BU64" s="186" t="s">
        <v>22</v>
      </c>
      <c r="BV64" s="186">
        <v>2</v>
      </c>
      <c r="BW64" s="186" t="s">
        <v>1458</v>
      </c>
      <c r="BX64" s="186" t="s">
        <v>1457</v>
      </c>
      <c r="BY64" s="184" t="s">
        <v>1437</v>
      </c>
      <c r="BZ64" s="186" t="s">
        <v>1462</v>
      </c>
      <c r="CA64" s="186">
        <v>143000</v>
      </c>
      <c r="CB64" s="186" t="s">
        <v>1460</v>
      </c>
      <c r="CC64" s="186" t="s">
        <v>22</v>
      </c>
      <c r="CD64" s="186">
        <v>2</v>
      </c>
      <c r="CE64" s="186" t="s">
        <v>1461</v>
      </c>
      <c r="CF64" s="186" t="s">
        <v>1457</v>
      </c>
      <c r="CG64" s="187" t="s">
        <v>1437</v>
      </c>
      <c r="CH64" s="185" t="s">
        <v>8392</v>
      </c>
      <c r="CI64" s="186" t="e">
        <v>#N/A</v>
      </c>
      <c r="CJ64" s="186" t="e">
        <v>#N/A</v>
      </c>
      <c r="CK64" s="186" t="e">
        <v>#N/A</v>
      </c>
      <c r="CL64" s="186" t="e">
        <v>#N/A</v>
      </c>
      <c r="CM64" s="186" t="e">
        <v>#N/A</v>
      </c>
      <c r="CN64" s="186" t="e">
        <v>#N/A</v>
      </c>
      <c r="CO64" s="188" t="e">
        <v>#N/A</v>
      </c>
      <c r="CP64" s="186" t="s">
        <v>1468</v>
      </c>
      <c r="CQ64" s="186">
        <v>773</v>
      </c>
      <c r="CR64" s="186" t="s">
        <v>1465</v>
      </c>
      <c r="CS64" s="186" t="s">
        <v>22</v>
      </c>
      <c r="CT64" s="186">
        <v>2</v>
      </c>
      <c r="CU64" s="186" t="s">
        <v>1467</v>
      </c>
      <c r="CV64" s="186" t="s">
        <v>1466</v>
      </c>
      <c r="CW64" s="184" t="s">
        <v>1437</v>
      </c>
      <c r="CX64" s="186" t="s">
        <v>5370</v>
      </c>
      <c r="CY64" s="183">
        <v>2561000</v>
      </c>
      <c r="CZ64" s="183" t="s">
        <v>5367</v>
      </c>
      <c r="DA64" s="183" t="s">
        <v>60</v>
      </c>
      <c r="DB64" s="183">
        <v>3</v>
      </c>
      <c r="DC64" s="183" t="s">
        <v>5369</v>
      </c>
      <c r="DD64" s="183" t="s">
        <v>5368</v>
      </c>
      <c r="DE64" s="189" t="s">
        <v>5271</v>
      </c>
      <c r="DF64" s="185" t="s">
        <v>5371</v>
      </c>
      <c r="DG64" s="183">
        <v>15339000</v>
      </c>
      <c r="DH64" s="186" t="s">
        <v>5367</v>
      </c>
      <c r="DI64" s="186" t="s">
        <v>60</v>
      </c>
      <c r="DJ64" s="186">
        <v>3</v>
      </c>
      <c r="DK64" s="186" t="s">
        <v>5369</v>
      </c>
      <c r="DL64" s="186" t="s">
        <v>5368</v>
      </c>
      <c r="DM64" s="184" t="s">
        <v>5271</v>
      </c>
      <c r="DN64" s="186" t="s">
        <v>5372</v>
      </c>
      <c r="DO64" s="183">
        <v>3556000</v>
      </c>
      <c r="DP64" s="186" t="s">
        <v>5367</v>
      </c>
      <c r="DQ64" s="186" t="s">
        <v>60</v>
      </c>
      <c r="DR64" s="186">
        <v>3</v>
      </c>
      <c r="DS64" s="186" t="s">
        <v>5369</v>
      </c>
      <c r="DT64" s="186" t="s">
        <v>5368</v>
      </c>
      <c r="DU64" s="187" t="s">
        <v>5271</v>
      </c>
      <c r="DV64" s="185" t="s">
        <v>5373</v>
      </c>
      <c r="DW64" s="183">
        <v>2377000</v>
      </c>
      <c r="DX64" s="186" t="s">
        <v>5367</v>
      </c>
      <c r="DY64" s="186" t="s">
        <v>60</v>
      </c>
      <c r="DZ64" s="186">
        <v>3</v>
      </c>
      <c r="EA64" s="186" t="s">
        <v>5369</v>
      </c>
      <c r="EB64" s="186" t="s">
        <v>5368</v>
      </c>
      <c r="EC64" s="184" t="s">
        <v>5271</v>
      </c>
      <c r="ED64" s="186" t="s">
        <v>5374</v>
      </c>
      <c r="EE64" s="183">
        <v>184000</v>
      </c>
      <c r="EF64" s="186" t="s">
        <v>5367</v>
      </c>
      <c r="EG64" s="186" t="s">
        <v>60</v>
      </c>
      <c r="EH64" s="186">
        <v>3</v>
      </c>
      <c r="EI64" s="186" t="s">
        <v>5369</v>
      </c>
      <c r="EJ64" s="186" t="s">
        <v>5368</v>
      </c>
      <c r="EK64" s="187" t="s">
        <v>5271</v>
      </c>
      <c r="EL64" s="185" t="s">
        <v>4715</v>
      </c>
      <c r="EM64" s="183">
        <v>0</v>
      </c>
      <c r="EN64" s="186" t="s">
        <v>4712</v>
      </c>
      <c r="EO64" s="186" t="s">
        <v>22</v>
      </c>
      <c r="EP64" s="186">
        <v>2</v>
      </c>
      <c r="EQ64" s="186" t="s">
        <v>4714</v>
      </c>
      <c r="ER64" s="186" t="s">
        <v>4713</v>
      </c>
      <c r="ES64" s="184" t="s">
        <v>4470</v>
      </c>
      <c r="ET64" s="186" t="s">
        <v>5363</v>
      </c>
      <c r="EU64" s="186">
        <v>663</v>
      </c>
      <c r="EV64" s="186" t="s">
        <v>5359</v>
      </c>
      <c r="EW64" s="186" t="s">
        <v>22</v>
      </c>
      <c r="EX64" s="186">
        <v>2</v>
      </c>
      <c r="EY64" s="186" t="s">
        <v>5361</v>
      </c>
      <c r="EZ64" s="186" t="s">
        <v>5360</v>
      </c>
      <c r="FA64" s="187" t="s">
        <v>5271</v>
      </c>
      <c r="FB64" s="185" t="s">
        <v>1464</v>
      </c>
      <c r="FC64" s="186">
        <v>3</v>
      </c>
      <c r="FD64" s="186" t="s">
        <v>14</v>
      </c>
      <c r="FE64" s="186" t="s">
        <v>42</v>
      </c>
      <c r="FF64" s="186">
        <v>1</v>
      </c>
      <c r="FG64" s="186" t="s">
        <v>1463</v>
      </c>
      <c r="FH64" s="186" t="s">
        <v>14</v>
      </c>
      <c r="FI64" s="184" t="s">
        <v>1437</v>
      </c>
      <c r="FJ64" s="185" t="s">
        <v>1469</v>
      </c>
      <c r="FK64" s="186" t="s">
        <v>14</v>
      </c>
      <c r="FL64" s="186" t="s">
        <v>14</v>
      </c>
      <c r="FM64" s="186" t="s">
        <v>14</v>
      </c>
      <c r="FN64" s="186" t="s">
        <v>14</v>
      </c>
      <c r="FO64" s="186" t="s">
        <v>14</v>
      </c>
      <c r="FP64" s="183" t="s">
        <v>14</v>
      </c>
      <c r="FQ64" s="184" t="s">
        <v>1437</v>
      </c>
      <c r="FR64" s="185" t="s">
        <v>1470</v>
      </c>
      <c r="FS64" s="186" t="s">
        <v>14</v>
      </c>
      <c r="FT64" s="186" t="s">
        <v>14</v>
      </c>
      <c r="FU64" s="186" t="s">
        <v>14</v>
      </c>
      <c r="FV64" s="186" t="s">
        <v>14</v>
      </c>
      <c r="FW64" s="186" t="s">
        <v>14</v>
      </c>
      <c r="FX64" s="186" t="s">
        <v>14</v>
      </c>
      <c r="FY64" s="184" t="s">
        <v>1437</v>
      </c>
      <c r="FZ64" s="186" t="s">
        <v>3793</v>
      </c>
      <c r="GA64" s="186">
        <v>1</v>
      </c>
      <c r="GB64" s="186" t="s">
        <v>3225</v>
      </c>
      <c r="GC64" s="186" t="s">
        <v>22</v>
      </c>
      <c r="GD64" s="186">
        <v>2</v>
      </c>
      <c r="GE64" s="186" t="s">
        <v>3139</v>
      </c>
      <c r="GF64" s="186" t="s">
        <v>3138</v>
      </c>
      <c r="GG64" s="187" t="s">
        <v>3744</v>
      </c>
      <c r="GH64" s="185" t="s">
        <v>3799</v>
      </c>
      <c r="GI64" s="186">
        <v>2</v>
      </c>
      <c r="GJ64" s="186" t="s">
        <v>3225</v>
      </c>
      <c r="GK64" s="186" t="s">
        <v>22</v>
      </c>
      <c r="GL64" s="186">
        <v>2</v>
      </c>
      <c r="GM64" s="186" t="s">
        <v>3139</v>
      </c>
      <c r="GN64" s="186" t="s">
        <v>3138</v>
      </c>
      <c r="GO64" s="184" t="s">
        <v>3744</v>
      </c>
      <c r="GP64" s="186" t="s">
        <v>3794</v>
      </c>
      <c r="GQ64" s="186">
        <v>2</v>
      </c>
      <c r="GR64" s="186" t="s">
        <v>3225</v>
      </c>
      <c r="GS64" s="186" t="s">
        <v>22</v>
      </c>
      <c r="GT64" s="186">
        <v>2</v>
      </c>
      <c r="GU64" s="186" t="s">
        <v>3139</v>
      </c>
      <c r="GV64" s="186" t="s">
        <v>3138</v>
      </c>
      <c r="GW64" s="187" t="s">
        <v>3744</v>
      </c>
      <c r="GX64" s="185" t="s">
        <v>3800</v>
      </c>
      <c r="GY64" s="186">
        <v>0</v>
      </c>
      <c r="GZ64" s="186" t="s">
        <v>3225</v>
      </c>
      <c r="HA64" s="186" t="s">
        <v>22</v>
      </c>
      <c r="HB64" s="186">
        <v>2</v>
      </c>
      <c r="HC64" s="186" t="s">
        <v>3139</v>
      </c>
      <c r="HD64" s="186" t="s">
        <v>3138</v>
      </c>
      <c r="HE64" s="184" t="s">
        <v>3744</v>
      </c>
      <c r="HF64" s="186" t="s">
        <v>3792</v>
      </c>
      <c r="HG64" s="186">
        <v>1</v>
      </c>
      <c r="HH64" s="186" t="s">
        <v>3225</v>
      </c>
      <c r="HI64" s="186" t="s">
        <v>22</v>
      </c>
      <c r="HJ64" s="186">
        <v>2</v>
      </c>
      <c r="HK64" s="186" t="s">
        <v>3139</v>
      </c>
      <c r="HL64" s="186" t="s">
        <v>3138</v>
      </c>
      <c r="HM64" s="187" t="s">
        <v>3744</v>
      </c>
      <c r="HN64" s="185" t="s">
        <v>3798</v>
      </c>
      <c r="HO64" s="186">
        <v>2</v>
      </c>
      <c r="HP64" s="186" t="s">
        <v>3225</v>
      </c>
      <c r="HQ64" s="186" t="s">
        <v>22</v>
      </c>
      <c r="HR64" s="186">
        <v>2</v>
      </c>
      <c r="HS64" s="186" t="s">
        <v>3139</v>
      </c>
      <c r="HT64" s="186" t="s">
        <v>3138</v>
      </c>
      <c r="HU64" s="184" t="s">
        <v>3744</v>
      </c>
      <c r="HV64" s="186" t="s">
        <v>3795</v>
      </c>
      <c r="HW64" s="186">
        <v>3</v>
      </c>
      <c r="HX64" s="186" t="s">
        <v>3225</v>
      </c>
      <c r="HY64" s="186" t="s">
        <v>22</v>
      </c>
      <c r="HZ64" s="186">
        <v>2</v>
      </c>
      <c r="IA64" s="186" t="s">
        <v>3139</v>
      </c>
      <c r="IB64" s="186" t="s">
        <v>3138</v>
      </c>
      <c r="IC64" s="187" t="s">
        <v>3744</v>
      </c>
      <c r="ID64" s="185" t="s">
        <v>3797</v>
      </c>
      <c r="IE64" s="186">
        <v>1</v>
      </c>
      <c r="IF64" s="186" t="s">
        <v>3225</v>
      </c>
      <c r="IG64" s="186" t="s">
        <v>22</v>
      </c>
      <c r="IH64" s="186">
        <v>2</v>
      </c>
      <c r="II64" s="186" t="s">
        <v>3139</v>
      </c>
      <c r="IJ64" s="186" t="s">
        <v>3138</v>
      </c>
      <c r="IK64" s="184" t="s">
        <v>3744</v>
      </c>
      <c r="IL64" s="186" t="s">
        <v>3796</v>
      </c>
      <c r="IM64" s="186">
        <v>1</v>
      </c>
      <c r="IN64" s="186" t="s">
        <v>3225</v>
      </c>
      <c r="IO64" s="186" t="s">
        <v>22</v>
      </c>
      <c r="IP64" s="186">
        <v>2</v>
      </c>
      <c r="IQ64" s="186" t="s">
        <v>3139</v>
      </c>
      <c r="IR64" s="186" t="s">
        <v>3138</v>
      </c>
      <c r="IS64" s="187" t="s">
        <v>3744</v>
      </c>
    </row>
    <row r="65" spans="1:253" s="280" customFormat="1" ht="12.75" customHeight="1" x14ac:dyDescent="0.25">
      <c r="A65" s="280" t="s">
        <v>1029</v>
      </c>
      <c r="B65" s="280" t="s">
        <v>8104</v>
      </c>
      <c r="C65" s="280" t="s">
        <v>1030</v>
      </c>
      <c r="D65" s="280" t="s">
        <v>1031</v>
      </c>
      <c r="E65" s="280" t="s">
        <v>7556</v>
      </c>
      <c r="F65" s="280" t="s">
        <v>1040</v>
      </c>
      <c r="G65" s="174">
        <v>28860000</v>
      </c>
      <c r="H65" s="175" t="s">
        <v>1037</v>
      </c>
      <c r="I65" s="175" t="s">
        <v>42</v>
      </c>
      <c r="J65" s="175">
        <v>1</v>
      </c>
      <c r="K65" s="175" t="s">
        <v>1039</v>
      </c>
      <c r="L65" s="175" t="s">
        <v>1038</v>
      </c>
      <c r="M65" s="176" t="s">
        <v>1028</v>
      </c>
      <c r="N65" s="185" t="s">
        <v>5311</v>
      </c>
      <c r="O65" s="177">
        <v>280615</v>
      </c>
      <c r="P65" s="177" t="s">
        <v>5308</v>
      </c>
      <c r="Q65" s="177" t="s">
        <v>60</v>
      </c>
      <c r="R65" s="177">
        <v>3</v>
      </c>
      <c r="S65" s="177" t="s">
        <v>5310</v>
      </c>
      <c r="T65" s="177" t="s">
        <v>5309</v>
      </c>
      <c r="U65" s="178" t="s">
        <v>5271</v>
      </c>
      <c r="V65" s="185" t="s">
        <v>5315</v>
      </c>
      <c r="W65" s="175">
        <v>4941000</v>
      </c>
      <c r="X65" s="175" t="s">
        <v>5312</v>
      </c>
      <c r="Y65" s="175" t="s">
        <v>60</v>
      </c>
      <c r="Z65" s="175">
        <v>3</v>
      </c>
      <c r="AA65" s="175" t="s">
        <v>5314</v>
      </c>
      <c r="AB65" s="175" t="s">
        <v>5313</v>
      </c>
      <c r="AC65" s="176" t="s">
        <v>5271</v>
      </c>
      <c r="AD65" s="185" t="s">
        <v>5319</v>
      </c>
      <c r="AE65" s="183">
        <v>3057000</v>
      </c>
      <c r="AF65" s="183" t="s">
        <v>5316</v>
      </c>
      <c r="AG65" s="183" t="s">
        <v>60</v>
      </c>
      <c r="AH65" s="183">
        <v>3</v>
      </c>
      <c r="AI65" s="183" t="s">
        <v>5318</v>
      </c>
      <c r="AJ65" s="183" t="s">
        <v>5317</v>
      </c>
      <c r="AK65" s="184" t="s">
        <v>5271</v>
      </c>
      <c r="AL65" s="185" t="s">
        <v>5323</v>
      </c>
      <c r="AM65" s="175">
        <v>670000</v>
      </c>
      <c r="AN65" s="175" t="s">
        <v>5320</v>
      </c>
      <c r="AO65" s="175" t="s">
        <v>22</v>
      </c>
      <c r="AP65" s="175">
        <v>2</v>
      </c>
      <c r="AQ65" s="175" t="s">
        <v>5322</v>
      </c>
      <c r="AR65" s="175" t="s">
        <v>5321</v>
      </c>
      <c r="AS65" s="176" t="s">
        <v>5271</v>
      </c>
      <c r="AT65" s="186" t="s">
        <v>1760</v>
      </c>
      <c r="AU65" s="183" t="s">
        <v>14</v>
      </c>
      <c r="AV65" s="183" t="s">
        <v>14</v>
      </c>
      <c r="AW65" s="183" t="s">
        <v>14</v>
      </c>
      <c r="AX65" s="183" t="s">
        <v>14</v>
      </c>
      <c r="AY65" s="183" t="s">
        <v>14</v>
      </c>
      <c r="AZ65" s="183" t="s">
        <v>14</v>
      </c>
      <c r="BA65" s="184" t="s">
        <v>1761</v>
      </c>
      <c r="BB65" s="185" t="s">
        <v>1565</v>
      </c>
      <c r="BC65" s="175">
        <v>0</v>
      </c>
      <c r="BD65" s="175" t="s">
        <v>14</v>
      </c>
      <c r="BE65" s="175" t="s">
        <v>14</v>
      </c>
      <c r="BF65" s="175" t="s">
        <v>14</v>
      </c>
      <c r="BG65" s="175" t="s">
        <v>1564</v>
      </c>
      <c r="BH65" s="175" t="s">
        <v>14</v>
      </c>
      <c r="BI65" s="176" t="s">
        <v>1563</v>
      </c>
      <c r="BJ65" s="186" t="s">
        <v>5325</v>
      </c>
      <c r="BK65" s="186">
        <v>620</v>
      </c>
      <c r="BL65" s="186" t="s">
        <v>5282</v>
      </c>
      <c r="BM65" s="186" t="s">
        <v>22</v>
      </c>
      <c r="BN65" s="186">
        <v>2</v>
      </c>
      <c r="BO65" s="186" t="s">
        <v>5324</v>
      </c>
      <c r="BP65" s="183" t="s">
        <v>767</v>
      </c>
      <c r="BQ65" s="187" t="s">
        <v>5271</v>
      </c>
      <c r="BR65" s="185" t="s">
        <v>1032</v>
      </c>
      <c r="BS65" s="179" t="s">
        <v>14</v>
      </c>
      <c r="BT65" s="179" t="s">
        <v>14</v>
      </c>
      <c r="BU65" s="179" t="s">
        <v>14</v>
      </c>
      <c r="BV65" s="179" t="s">
        <v>14</v>
      </c>
      <c r="BW65" s="179" t="s">
        <v>14</v>
      </c>
      <c r="BX65" s="179" t="s">
        <v>14</v>
      </c>
      <c r="BY65" s="176" t="s">
        <v>1028</v>
      </c>
      <c r="BZ65" s="186" t="s">
        <v>1033</v>
      </c>
      <c r="CA65" s="186" t="s">
        <v>14</v>
      </c>
      <c r="CB65" s="186" t="s">
        <v>14</v>
      </c>
      <c r="CC65" s="186" t="s">
        <v>14</v>
      </c>
      <c r="CD65" s="186" t="s">
        <v>14</v>
      </c>
      <c r="CE65" s="186" t="s">
        <v>14</v>
      </c>
      <c r="CF65" s="186" t="s">
        <v>14</v>
      </c>
      <c r="CG65" s="187" t="s">
        <v>1028</v>
      </c>
      <c r="CH65" s="185" t="s">
        <v>8393</v>
      </c>
      <c r="CI65" s="186" t="e">
        <v>#N/A</v>
      </c>
      <c r="CJ65" s="186" t="e">
        <v>#N/A</v>
      </c>
      <c r="CK65" s="186" t="e">
        <v>#N/A</v>
      </c>
      <c r="CL65" s="186" t="e">
        <v>#N/A</v>
      </c>
      <c r="CM65" s="186" t="e">
        <v>#N/A</v>
      </c>
      <c r="CN65" s="186" t="e">
        <v>#N/A</v>
      </c>
      <c r="CO65" s="188" t="e">
        <v>#N/A</v>
      </c>
      <c r="CP65" s="186" t="s">
        <v>1034</v>
      </c>
      <c r="CQ65" s="179" t="s">
        <v>14</v>
      </c>
      <c r="CR65" s="179">
        <v>0</v>
      </c>
      <c r="CS65" s="179" t="s">
        <v>22</v>
      </c>
      <c r="CT65" s="179">
        <v>2</v>
      </c>
      <c r="CU65" s="179">
        <v>0</v>
      </c>
      <c r="CV65" s="179">
        <v>0</v>
      </c>
      <c r="CW65" s="176" t="s">
        <v>1028</v>
      </c>
      <c r="CX65" s="186" t="s">
        <v>5329</v>
      </c>
      <c r="CY65" s="183">
        <v>1577000</v>
      </c>
      <c r="CZ65" s="183" t="s">
        <v>5326</v>
      </c>
      <c r="DA65" s="183" t="s">
        <v>60</v>
      </c>
      <c r="DB65" s="183">
        <v>3</v>
      </c>
      <c r="DC65" s="183" t="s">
        <v>5328</v>
      </c>
      <c r="DD65" s="183" t="s">
        <v>5327</v>
      </c>
      <c r="DE65" s="189" t="s">
        <v>5271</v>
      </c>
      <c r="DF65" s="185" t="s">
        <v>5330</v>
      </c>
      <c r="DG65" s="175">
        <v>1885000</v>
      </c>
      <c r="DH65" s="179" t="s">
        <v>5326</v>
      </c>
      <c r="DI65" s="179" t="s">
        <v>60</v>
      </c>
      <c r="DJ65" s="179">
        <v>3</v>
      </c>
      <c r="DK65" s="179" t="s">
        <v>5328</v>
      </c>
      <c r="DL65" s="179" t="s">
        <v>5327</v>
      </c>
      <c r="DM65" s="176" t="s">
        <v>5271</v>
      </c>
      <c r="DN65" s="186" t="s">
        <v>5331</v>
      </c>
      <c r="DO65" s="183">
        <v>1480000</v>
      </c>
      <c r="DP65" s="186" t="s">
        <v>5326</v>
      </c>
      <c r="DQ65" s="186" t="s">
        <v>60</v>
      </c>
      <c r="DR65" s="186">
        <v>3</v>
      </c>
      <c r="DS65" s="186" t="s">
        <v>5328</v>
      </c>
      <c r="DT65" s="186" t="s">
        <v>5327</v>
      </c>
      <c r="DU65" s="187" t="s">
        <v>5271</v>
      </c>
      <c r="DV65" s="185" t="s">
        <v>5332</v>
      </c>
      <c r="DW65" s="175">
        <v>1436000</v>
      </c>
      <c r="DX65" s="179" t="s">
        <v>5326</v>
      </c>
      <c r="DY65" s="179" t="s">
        <v>60</v>
      </c>
      <c r="DZ65" s="179">
        <v>3</v>
      </c>
      <c r="EA65" s="179" t="s">
        <v>5328</v>
      </c>
      <c r="EB65" s="179" t="s">
        <v>5327</v>
      </c>
      <c r="EC65" s="176" t="s">
        <v>5271</v>
      </c>
      <c r="ED65" s="186" t="s">
        <v>5333</v>
      </c>
      <c r="EE65" s="183">
        <v>141000</v>
      </c>
      <c r="EF65" s="186" t="s">
        <v>5326</v>
      </c>
      <c r="EG65" s="186" t="s">
        <v>60</v>
      </c>
      <c r="EH65" s="186">
        <v>3</v>
      </c>
      <c r="EI65" s="186" t="s">
        <v>5328</v>
      </c>
      <c r="EJ65" s="186" t="s">
        <v>5327</v>
      </c>
      <c r="EK65" s="187" t="s">
        <v>5271</v>
      </c>
      <c r="EL65" s="185" t="s">
        <v>5334</v>
      </c>
      <c r="EM65" s="175">
        <v>0</v>
      </c>
      <c r="EN65" s="179" t="s">
        <v>5326</v>
      </c>
      <c r="EO65" s="179" t="s">
        <v>60</v>
      </c>
      <c r="EP65" s="179">
        <v>3</v>
      </c>
      <c r="EQ65" s="179" t="s">
        <v>5328</v>
      </c>
      <c r="ER65" s="179" t="s">
        <v>5327</v>
      </c>
      <c r="ES65" s="176" t="s">
        <v>5271</v>
      </c>
      <c r="ET65" s="186" t="s">
        <v>5364</v>
      </c>
      <c r="EU65" s="186">
        <v>663</v>
      </c>
      <c r="EV65" s="186" t="s">
        <v>5359</v>
      </c>
      <c r="EW65" s="186" t="s">
        <v>22</v>
      </c>
      <c r="EX65" s="186">
        <v>2</v>
      </c>
      <c r="EY65" s="186" t="s">
        <v>5361</v>
      </c>
      <c r="EZ65" s="186" t="s">
        <v>5360</v>
      </c>
      <c r="FA65" s="187" t="s">
        <v>5271</v>
      </c>
      <c r="FB65" s="185" t="s">
        <v>3804</v>
      </c>
      <c r="FC65" s="179">
        <v>63423</v>
      </c>
      <c r="FD65" s="179" t="s">
        <v>3801</v>
      </c>
      <c r="FE65" s="179" t="s">
        <v>22</v>
      </c>
      <c r="FF65" s="179">
        <v>2</v>
      </c>
      <c r="FG65" s="179" t="s">
        <v>3803</v>
      </c>
      <c r="FH65" s="179" t="s">
        <v>3802</v>
      </c>
      <c r="FI65" s="176" t="s">
        <v>3744</v>
      </c>
      <c r="FJ65" s="185" t="s">
        <v>1036</v>
      </c>
      <c r="FK65" s="186" t="s">
        <v>14</v>
      </c>
      <c r="FL65" s="186">
        <v>0</v>
      </c>
      <c r="FM65" s="186" t="s">
        <v>22</v>
      </c>
      <c r="FN65" s="186">
        <v>2</v>
      </c>
      <c r="FO65" s="186" t="s">
        <v>1035</v>
      </c>
      <c r="FP65" s="183">
        <v>0</v>
      </c>
      <c r="FQ65" s="184" t="s">
        <v>1028</v>
      </c>
      <c r="FR65" s="185" t="s">
        <v>1762</v>
      </c>
      <c r="FS65" s="179" t="s">
        <v>14</v>
      </c>
      <c r="FT65" s="179" t="s">
        <v>14</v>
      </c>
      <c r="FU65" s="179" t="s">
        <v>14</v>
      </c>
      <c r="FV65" s="179" t="s">
        <v>14</v>
      </c>
      <c r="FW65" s="179" t="s">
        <v>14</v>
      </c>
      <c r="FX65" s="179" t="s">
        <v>14</v>
      </c>
      <c r="FY65" s="176" t="s">
        <v>1761</v>
      </c>
      <c r="FZ65" s="186" t="s">
        <v>1611</v>
      </c>
      <c r="GA65" s="186">
        <v>0</v>
      </c>
      <c r="GB65" s="186" t="s">
        <v>1592</v>
      </c>
      <c r="GC65" s="186" t="s">
        <v>42</v>
      </c>
      <c r="GD65" s="186">
        <v>1</v>
      </c>
      <c r="GE65" s="186" t="s">
        <v>1594</v>
      </c>
      <c r="GF65" s="186" t="s">
        <v>1593</v>
      </c>
      <c r="GG65" s="187" t="s">
        <v>1596</v>
      </c>
      <c r="GH65" s="185" t="s">
        <v>2747</v>
      </c>
      <c r="GI65" s="179">
        <v>1</v>
      </c>
      <c r="GJ65" s="179" t="s">
        <v>2713</v>
      </c>
      <c r="GK65" s="179" t="s">
        <v>22</v>
      </c>
      <c r="GL65" s="179">
        <v>2</v>
      </c>
      <c r="GM65" s="179" t="s">
        <v>2713</v>
      </c>
      <c r="GN65" s="179" t="s">
        <v>1110</v>
      </c>
      <c r="GO65" s="176" t="s">
        <v>2748</v>
      </c>
      <c r="GP65" s="186" t="s">
        <v>1612</v>
      </c>
      <c r="GQ65" s="186">
        <v>0</v>
      </c>
      <c r="GR65" s="186" t="s">
        <v>1592</v>
      </c>
      <c r="GS65" s="186" t="s">
        <v>22</v>
      </c>
      <c r="GT65" s="186">
        <v>2</v>
      </c>
      <c r="GU65" s="186" t="s">
        <v>1594</v>
      </c>
      <c r="GV65" s="186" t="s">
        <v>1593</v>
      </c>
      <c r="GW65" s="187" t="s">
        <v>1596</v>
      </c>
      <c r="GX65" s="185" t="s">
        <v>1616</v>
      </c>
      <c r="GY65" s="179">
        <v>0</v>
      </c>
      <c r="GZ65" s="179" t="s">
        <v>1592</v>
      </c>
      <c r="HA65" s="179" t="s">
        <v>22</v>
      </c>
      <c r="HB65" s="179">
        <v>2</v>
      </c>
      <c r="HC65" s="179" t="s">
        <v>1594</v>
      </c>
      <c r="HD65" s="179" t="s">
        <v>1593</v>
      </c>
      <c r="HE65" s="176" t="s">
        <v>1596</v>
      </c>
      <c r="HF65" s="186" t="s">
        <v>1610</v>
      </c>
      <c r="HG65" s="186">
        <v>0</v>
      </c>
      <c r="HH65" s="186" t="s">
        <v>1592</v>
      </c>
      <c r="HI65" s="186" t="s">
        <v>60</v>
      </c>
      <c r="HJ65" s="186">
        <v>3</v>
      </c>
      <c r="HK65" s="186" t="s">
        <v>1594</v>
      </c>
      <c r="HL65" s="186" t="s">
        <v>1593</v>
      </c>
      <c r="HM65" s="187" t="s">
        <v>1596</v>
      </c>
      <c r="HN65" s="185" t="s">
        <v>1615</v>
      </c>
      <c r="HO65" s="179">
        <v>2</v>
      </c>
      <c r="HP65" s="179" t="s">
        <v>1592</v>
      </c>
      <c r="HQ65" s="179" t="s">
        <v>22</v>
      </c>
      <c r="HR65" s="179">
        <v>2</v>
      </c>
      <c r="HS65" s="179" t="s">
        <v>1594</v>
      </c>
      <c r="HT65" s="179" t="s">
        <v>1593</v>
      </c>
      <c r="HU65" s="176" t="s">
        <v>1596</v>
      </c>
      <c r="HV65" s="186" t="s">
        <v>2745</v>
      </c>
      <c r="HW65" s="186">
        <v>1</v>
      </c>
      <c r="HX65" s="186" t="s">
        <v>2713</v>
      </c>
      <c r="HY65" s="186" t="s">
        <v>22</v>
      </c>
      <c r="HZ65" s="186">
        <v>2</v>
      </c>
      <c r="IA65" s="186" t="s">
        <v>2713</v>
      </c>
      <c r="IB65" s="186" t="s">
        <v>1110</v>
      </c>
      <c r="IC65" s="187" t="s">
        <v>2746</v>
      </c>
      <c r="ID65" s="185" t="s">
        <v>1614</v>
      </c>
      <c r="IE65" s="179">
        <v>1</v>
      </c>
      <c r="IF65" s="179" t="s">
        <v>1592</v>
      </c>
      <c r="IG65" s="179" t="s">
        <v>22</v>
      </c>
      <c r="IH65" s="179">
        <v>2</v>
      </c>
      <c r="II65" s="179" t="s">
        <v>1594</v>
      </c>
      <c r="IJ65" s="179" t="s">
        <v>1593</v>
      </c>
      <c r="IK65" s="176" t="s">
        <v>1596</v>
      </c>
      <c r="IL65" s="186" t="s">
        <v>1613</v>
      </c>
      <c r="IM65" s="186">
        <v>1</v>
      </c>
      <c r="IN65" s="186" t="s">
        <v>1592</v>
      </c>
      <c r="IO65" s="186" t="s">
        <v>22</v>
      </c>
      <c r="IP65" s="186">
        <v>2</v>
      </c>
      <c r="IQ65" s="186" t="s">
        <v>1594</v>
      </c>
      <c r="IR65" s="186" t="s">
        <v>1593</v>
      </c>
      <c r="IS65" s="187" t="s">
        <v>1596</v>
      </c>
    </row>
    <row r="66" spans="1:253" s="280" customFormat="1" ht="12.75" customHeight="1" x14ac:dyDescent="0.25">
      <c r="A66" s="280" t="s">
        <v>2248</v>
      </c>
      <c r="B66" s="280" t="s">
        <v>8120</v>
      </c>
      <c r="C66" s="280" t="s">
        <v>2249</v>
      </c>
      <c r="D66" s="280" t="s">
        <v>1031</v>
      </c>
      <c r="E66" s="280" t="s">
        <v>7556</v>
      </c>
      <c r="F66" s="280" t="s">
        <v>2267</v>
      </c>
      <c r="G66" s="174">
        <v>28862000</v>
      </c>
      <c r="H66" s="175" t="s">
        <v>2265</v>
      </c>
      <c r="I66" s="175" t="s">
        <v>42</v>
      </c>
      <c r="J66" s="175">
        <v>1</v>
      </c>
      <c r="K66" s="175" t="s">
        <v>2266</v>
      </c>
      <c r="L66" s="175" t="s">
        <v>1038</v>
      </c>
      <c r="M66" s="176" t="s">
        <v>2254</v>
      </c>
      <c r="N66" s="185" t="s">
        <v>5338</v>
      </c>
      <c r="O66" s="177">
        <v>781990</v>
      </c>
      <c r="P66" s="177" t="s">
        <v>5335</v>
      </c>
      <c r="Q66" s="177" t="s">
        <v>60</v>
      </c>
      <c r="R66" s="177">
        <v>3</v>
      </c>
      <c r="S66" s="177" t="s">
        <v>5337</v>
      </c>
      <c r="T66" s="177" t="s">
        <v>5336</v>
      </c>
      <c r="U66" s="178" t="s">
        <v>5271</v>
      </c>
      <c r="V66" s="185" t="s">
        <v>5342</v>
      </c>
      <c r="W66" s="175">
        <v>18143000</v>
      </c>
      <c r="X66" s="175" t="s">
        <v>5339</v>
      </c>
      <c r="Y66" s="175" t="s">
        <v>60</v>
      </c>
      <c r="Z66" s="175">
        <v>3</v>
      </c>
      <c r="AA66" s="175" t="s">
        <v>5341</v>
      </c>
      <c r="AB66" s="175" t="s">
        <v>5340</v>
      </c>
      <c r="AC66" s="176" t="s">
        <v>5271</v>
      </c>
      <c r="AD66" s="185" t="s">
        <v>4719</v>
      </c>
      <c r="AE66" s="183">
        <v>11321000</v>
      </c>
      <c r="AF66" s="183" t="s">
        <v>4716</v>
      </c>
      <c r="AG66" s="183" t="s">
        <v>22</v>
      </c>
      <c r="AH66" s="183">
        <v>2</v>
      </c>
      <c r="AI66" s="183" t="s">
        <v>4718</v>
      </c>
      <c r="AJ66" s="183" t="s">
        <v>4717</v>
      </c>
      <c r="AK66" s="184" t="s">
        <v>4470</v>
      </c>
      <c r="AL66" s="185" t="s">
        <v>2733</v>
      </c>
      <c r="AM66" s="175">
        <v>94000</v>
      </c>
      <c r="AN66" s="175" t="s">
        <v>2730</v>
      </c>
      <c r="AO66" s="175" t="s">
        <v>22</v>
      </c>
      <c r="AP66" s="175">
        <v>2</v>
      </c>
      <c r="AQ66" s="175" t="s">
        <v>2732</v>
      </c>
      <c r="AR66" s="175" t="s">
        <v>2731</v>
      </c>
      <c r="AS66" s="176" t="s">
        <v>2734</v>
      </c>
      <c r="AT66" s="186" t="s">
        <v>2311</v>
      </c>
      <c r="AU66" s="183">
        <v>0</v>
      </c>
      <c r="AV66" s="183" t="s">
        <v>14</v>
      </c>
      <c r="AW66" s="183" t="s">
        <v>14</v>
      </c>
      <c r="AX66" s="183" t="s">
        <v>14</v>
      </c>
      <c r="AY66" s="183" t="s">
        <v>14</v>
      </c>
      <c r="AZ66" s="183" t="s">
        <v>14</v>
      </c>
      <c r="BA66" s="184" t="s">
        <v>2310</v>
      </c>
      <c r="BB66" s="185" t="s">
        <v>2309</v>
      </c>
      <c r="BC66" s="175">
        <v>0</v>
      </c>
      <c r="BD66" s="175" t="s">
        <v>14</v>
      </c>
      <c r="BE66" s="175" t="s">
        <v>14</v>
      </c>
      <c r="BF66" s="175" t="s">
        <v>14</v>
      </c>
      <c r="BG66" s="175" t="s">
        <v>14</v>
      </c>
      <c r="BH66" s="175" t="s">
        <v>14</v>
      </c>
      <c r="BI66" s="176" t="s">
        <v>2310</v>
      </c>
      <c r="BJ66" s="186" t="s">
        <v>2257</v>
      </c>
      <c r="BK66" s="186" t="s">
        <v>14</v>
      </c>
      <c r="BL66" s="186" t="s">
        <v>14</v>
      </c>
      <c r="BM66" s="186" t="s">
        <v>14</v>
      </c>
      <c r="BN66" s="186" t="s">
        <v>14</v>
      </c>
      <c r="BO66" s="186" t="s">
        <v>14</v>
      </c>
      <c r="BP66" s="183" t="s">
        <v>14</v>
      </c>
      <c r="BQ66" s="187" t="s">
        <v>2254</v>
      </c>
      <c r="BR66" s="185" t="s">
        <v>8394</v>
      </c>
      <c r="BS66" s="179" t="e">
        <v>#N/A</v>
      </c>
      <c r="BT66" s="179" t="e">
        <v>#N/A</v>
      </c>
      <c r="BU66" s="179" t="e">
        <v>#N/A</v>
      </c>
      <c r="BV66" s="179" t="e">
        <v>#N/A</v>
      </c>
      <c r="BW66" s="179" t="e">
        <v>#N/A</v>
      </c>
      <c r="BX66" s="179" t="e">
        <v>#N/A</v>
      </c>
      <c r="BY66" s="176" t="e">
        <v>#N/A</v>
      </c>
      <c r="BZ66" s="186" t="s">
        <v>8395</v>
      </c>
      <c r="CA66" s="186" t="e">
        <v>#N/A</v>
      </c>
      <c r="CB66" s="186" t="e">
        <v>#N/A</v>
      </c>
      <c r="CC66" s="186" t="e">
        <v>#N/A</v>
      </c>
      <c r="CD66" s="186" t="e">
        <v>#N/A</v>
      </c>
      <c r="CE66" s="186" t="e">
        <v>#N/A</v>
      </c>
      <c r="CF66" s="186" t="e">
        <v>#N/A</v>
      </c>
      <c r="CG66" s="187" t="e">
        <v>#N/A</v>
      </c>
      <c r="CH66" s="185" t="s">
        <v>8396</v>
      </c>
      <c r="CI66" s="186" t="e">
        <v>#N/A</v>
      </c>
      <c r="CJ66" s="186" t="e">
        <v>#N/A</v>
      </c>
      <c r="CK66" s="186" t="e">
        <v>#N/A</v>
      </c>
      <c r="CL66" s="186" t="e">
        <v>#N/A</v>
      </c>
      <c r="CM66" s="186" t="e">
        <v>#N/A</v>
      </c>
      <c r="CN66" s="186" t="e">
        <v>#N/A</v>
      </c>
      <c r="CO66" s="188" t="e">
        <v>#N/A</v>
      </c>
      <c r="CP66" s="186" t="s">
        <v>8397</v>
      </c>
      <c r="CQ66" s="179" t="e">
        <v>#N/A</v>
      </c>
      <c r="CR66" s="179" t="e">
        <v>#N/A</v>
      </c>
      <c r="CS66" s="179" t="e">
        <v>#N/A</v>
      </c>
      <c r="CT66" s="179" t="e">
        <v>#N/A</v>
      </c>
      <c r="CU66" s="179" t="e">
        <v>#N/A</v>
      </c>
      <c r="CV66" s="179" t="e">
        <v>#N/A</v>
      </c>
      <c r="CW66" s="176" t="e">
        <v>#N/A</v>
      </c>
      <c r="CX66" s="186" t="s">
        <v>4722</v>
      </c>
      <c r="CY66" s="183">
        <v>2914000</v>
      </c>
      <c r="CZ66" s="183" t="s">
        <v>4712</v>
      </c>
      <c r="DA66" s="183" t="s">
        <v>22</v>
      </c>
      <c r="DB66" s="183">
        <v>2</v>
      </c>
      <c r="DC66" s="183" t="s">
        <v>4721</v>
      </c>
      <c r="DD66" s="183" t="s">
        <v>4720</v>
      </c>
      <c r="DE66" s="189" t="s">
        <v>4470</v>
      </c>
      <c r="DF66" s="185" t="s">
        <v>4723</v>
      </c>
      <c r="DG66" s="175">
        <v>6822000</v>
      </c>
      <c r="DH66" s="179" t="s">
        <v>4712</v>
      </c>
      <c r="DI66" s="179" t="s">
        <v>22</v>
      </c>
      <c r="DJ66" s="179">
        <v>2</v>
      </c>
      <c r="DK66" s="179" t="s">
        <v>4721</v>
      </c>
      <c r="DL66" s="179" t="s">
        <v>4720</v>
      </c>
      <c r="DM66" s="176" t="s">
        <v>4470</v>
      </c>
      <c r="DN66" s="186" t="s">
        <v>4724</v>
      </c>
      <c r="DO66" s="183">
        <v>8407000</v>
      </c>
      <c r="DP66" s="186" t="s">
        <v>4712</v>
      </c>
      <c r="DQ66" s="186" t="s">
        <v>22</v>
      </c>
      <c r="DR66" s="186">
        <v>2</v>
      </c>
      <c r="DS66" s="186" t="s">
        <v>4721</v>
      </c>
      <c r="DT66" s="186" t="s">
        <v>4720</v>
      </c>
      <c r="DU66" s="187" t="s">
        <v>4470</v>
      </c>
      <c r="DV66" s="185" t="s">
        <v>4725</v>
      </c>
      <c r="DW66" s="175">
        <v>2649000</v>
      </c>
      <c r="DX66" s="179" t="s">
        <v>4712</v>
      </c>
      <c r="DY66" s="179" t="s">
        <v>22</v>
      </c>
      <c r="DZ66" s="179">
        <v>2</v>
      </c>
      <c r="EA66" s="179" t="s">
        <v>4721</v>
      </c>
      <c r="EB66" s="179" t="s">
        <v>4720</v>
      </c>
      <c r="EC66" s="176" t="s">
        <v>4470</v>
      </c>
      <c r="ED66" s="186" t="s">
        <v>4726</v>
      </c>
      <c r="EE66" s="183">
        <v>265000</v>
      </c>
      <c r="EF66" s="186" t="s">
        <v>4712</v>
      </c>
      <c r="EG66" s="186" t="s">
        <v>22</v>
      </c>
      <c r="EH66" s="186">
        <v>2</v>
      </c>
      <c r="EI66" s="186" t="s">
        <v>4721</v>
      </c>
      <c r="EJ66" s="186" t="s">
        <v>4720</v>
      </c>
      <c r="EK66" s="187" t="s">
        <v>4470</v>
      </c>
      <c r="EL66" s="185" t="s">
        <v>4727</v>
      </c>
      <c r="EM66" s="175">
        <v>0</v>
      </c>
      <c r="EN66" s="179" t="s">
        <v>4712</v>
      </c>
      <c r="EO66" s="179" t="s">
        <v>22</v>
      </c>
      <c r="EP66" s="179">
        <v>2</v>
      </c>
      <c r="EQ66" s="179" t="s">
        <v>4721</v>
      </c>
      <c r="ER66" s="179" t="s">
        <v>4720</v>
      </c>
      <c r="ES66" s="176" t="s">
        <v>4470</v>
      </c>
      <c r="ET66" s="186" t="s">
        <v>5365</v>
      </c>
      <c r="EU66" s="186">
        <v>663</v>
      </c>
      <c r="EV66" s="186" t="s">
        <v>5359</v>
      </c>
      <c r="EW66" s="186" t="s">
        <v>22</v>
      </c>
      <c r="EX66" s="186">
        <v>2</v>
      </c>
      <c r="EY66" s="186" t="s">
        <v>5361</v>
      </c>
      <c r="EZ66" s="186" t="s">
        <v>5360</v>
      </c>
      <c r="FA66" s="187" t="s">
        <v>5271</v>
      </c>
      <c r="FB66" s="185" t="s">
        <v>2253</v>
      </c>
      <c r="FC66" s="179">
        <v>3</v>
      </c>
      <c r="FD66" s="179" t="s">
        <v>2250</v>
      </c>
      <c r="FE66" s="179" t="s">
        <v>22</v>
      </c>
      <c r="FF66" s="179">
        <v>2</v>
      </c>
      <c r="FG66" s="179" t="s">
        <v>2252</v>
      </c>
      <c r="FH66" s="179" t="s">
        <v>2251</v>
      </c>
      <c r="FI66" s="176" t="s">
        <v>2254</v>
      </c>
      <c r="FJ66" s="185" t="s">
        <v>8398</v>
      </c>
      <c r="FK66" s="186" t="e">
        <v>#N/A</v>
      </c>
      <c r="FL66" s="186" t="e">
        <v>#N/A</v>
      </c>
      <c r="FM66" s="186" t="e">
        <v>#N/A</v>
      </c>
      <c r="FN66" s="186" t="e">
        <v>#N/A</v>
      </c>
      <c r="FO66" s="186" t="e">
        <v>#N/A</v>
      </c>
      <c r="FP66" s="183" t="e">
        <v>#N/A</v>
      </c>
      <c r="FQ66" s="184" t="e">
        <v>#N/A</v>
      </c>
      <c r="FR66" s="185" t="s">
        <v>8399</v>
      </c>
      <c r="FS66" s="179" t="e">
        <v>#N/A</v>
      </c>
      <c r="FT66" s="179" t="e">
        <v>#N/A</v>
      </c>
      <c r="FU66" s="179" t="e">
        <v>#N/A</v>
      </c>
      <c r="FV66" s="179" t="e">
        <v>#N/A</v>
      </c>
      <c r="FW66" s="179" t="e">
        <v>#N/A</v>
      </c>
      <c r="FX66" s="179" t="e">
        <v>#N/A</v>
      </c>
      <c r="FY66" s="176" t="e">
        <v>#N/A</v>
      </c>
      <c r="FZ66" s="186" t="s">
        <v>2258</v>
      </c>
      <c r="GA66" s="186">
        <v>0</v>
      </c>
      <c r="GB66" s="186" t="s">
        <v>2255</v>
      </c>
      <c r="GC66" s="186" t="s">
        <v>22</v>
      </c>
      <c r="GD66" s="186">
        <v>2</v>
      </c>
      <c r="GE66" s="186" t="s">
        <v>14</v>
      </c>
      <c r="GF66" s="186" t="s">
        <v>2011</v>
      </c>
      <c r="GG66" s="187" t="s">
        <v>2254</v>
      </c>
      <c r="GH66" s="185" t="s">
        <v>2264</v>
      </c>
      <c r="GI66" s="179">
        <v>0</v>
      </c>
      <c r="GJ66" s="179" t="s">
        <v>2255</v>
      </c>
      <c r="GK66" s="179" t="s">
        <v>22</v>
      </c>
      <c r="GL66" s="179">
        <v>2</v>
      </c>
      <c r="GM66" s="179" t="s">
        <v>14</v>
      </c>
      <c r="GN66" s="179" t="s">
        <v>2011</v>
      </c>
      <c r="GO66" s="176" t="s">
        <v>2254</v>
      </c>
      <c r="GP66" s="186" t="s">
        <v>2259</v>
      </c>
      <c r="GQ66" s="186">
        <v>0</v>
      </c>
      <c r="GR66" s="186" t="s">
        <v>2255</v>
      </c>
      <c r="GS66" s="186" t="s">
        <v>22</v>
      </c>
      <c r="GT66" s="186">
        <v>2</v>
      </c>
      <c r="GU66" s="186" t="s">
        <v>14</v>
      </c>
      <c r="GV66" s="186" t="s">
        <v>2011</v>
      </c>
      <c r="GW66" s="187" t="s">
        <v>2254</v>
      </c>
      <c r="GX66" s="185" t="s">
        <v>2268</v>
      </c>
      <c r="GY66" s="179">
        <v>1</v>
      </c>
      <c r="GZ66" s="179" t="s">
        <v>2255</v>
      </c>
      <c r="HA66" s="179" t="s">
        <v>22</v>
      </c>
      <c r="HB66" s="179">
        <v>2</v>
      </c>
      <c r="HC66" s="179" t="s">
        <v>14</v>
      </c>
      <c r="HD66" s="179" t="s">
        <v>2011</v>
      </c>
      <c r="HE66" s="176" t="s">
        <v>2254</v>
      </c>
      <c r="HF66" s="186" t="s">
        <v>2256</v>
      </c>
      <c r="HG66" s="186">
        <v>0</v>
      </c>
      <c r="HH66" s="186" t="s">
        <v>2255</v>
      </c>
      <c r="HI66" s="186" t="s">
        <v>22</v>
      </c>
      <c r="HJ66" s="186">
        <v>2</v>
      </c>
      <c r="HK66" s="186" t="s">
        <v>14</v>
      </c>
      <c r="HL66" s="186" t="s">
        <v>2011</v>
      </c>
      <c r="HM66" s="187" t="s">
        <v>2254</v>
      </c>
      <c r="HN66" s="185" t="s">
        <v>2263</v>
      </c>
      <c r="HO66" s="179">
        <v>0</v>
      </c>
      <c r="HP66" s="179" t="s">
        <v>2255</v>
      </c>
      <c r="HQ66" s="179" t="s">
        <v>22</v>
      </c>
      <c r="HR66" s="179">
        <v>2</v>
      </c>
      <c r="HS66" s="179" t="s">
        <v>14</v>
      </c>
      <c r="HT66" s="179" t="s">
        <v>2011</v>
      </c>
      <c r="HU66" s="176" t="s">
        <v>2254</v>
      </c>
      <c r="HV66" s="186" t="s">
        <v>2260</v>
      </c>
      <c r="HW66" s="186">
        <v>1</v>
      </c>
      <c r="HX66" s="186" t="s">
        <v>2255</v>
      </c>
      <c r="HY66" s="186" t="s">
        <v>22</v>
      </c>
      <c r="HZ66" s="186">
        <v>2</v>
      </c>
      <c r="IA66" s="186" t="s">
        <v>14</v>
      </c>
      <c r="IB66" s="186" t="s">
        <v>2011</v>
      </c>
      <c r="IC66" s="187" t="s">
        <v>2254</v>
      </c>
      <c r="ID66" s="185" t="s">
        <v>2262</v>
      </c>
      <c r="IE66" s="179">
        <v>0</v>
      </c>
      <c r="IF66" s="179" t="s">
        <v>2255</v>
      </c>
      <c r="IG66" s="179" t="s">
        <v>22</v>
      </c>
      <c r="IH66" s="179">
        <v>2</v>
      </c>
      <c r="II66" s="179" t="s">
        <v>14</v>
      </c>
      <c r="IJ66" s="179" t="s">
        <v>2011</v>
      </c>
      <c r="IK66" s="176" t="s">
        <v>2254</v>
      </c>
      <c r="IL66" s="186" t="s">
        <v>2261</v>
      </c>
      <c r="IM66" s="186">
        <v>1</v>
      </c>
      <c r="IN66" s="186" t="s">
        <v>2255</v>
      </c>
      <c r="IO66" s="186" t="s">
        <v>22</v>
      </c>
      <c r="IP66" s="186">
        <v>2</v>
      </c>
      <c r="IQ66" s="186" t="s">
        <v>14</v>
      </c>
      <c r="IR66" s="186" t="s">
        <v>2011</v>
      </c>
      <c r="IS66" s="187" t="s">
        <v>2254</v>
      </c>
    </row>
    <row r="67" spans="1:253" s="280" customFormat="1" ht="12.75" customHeight="1" x14ac:dyDescent="0.25">
      <c r="A67" s="280" t="s">
        <v>5050</v>
      </c>
      <c r="B67" s="280" t="s">
        <v>8069</v>
      </c>
      <c r="C67" s="280" t="s">
        <v>5051</v>
      </c>
      <c r="D67" s="280" t="s">
        <v>1031</v>
      </c>
      <c r="E67" s="280" t="s">
        <v>7556</v>
      </c>
      <c r="F67" s="280" t="s">
        <v>5053</v>
      </c>
      <c r="G67" s="174">
        <v>28862000</v>
      </c>
      <c r="H67" s="175" t="s">
        <v>1037</v>
      </c>
      <c r="I67" s="175" t="s">
        <v>42</v>
      </c>
      <c r="J67" s="175">
        <v>1</v>
      </c>
      <c r="K67" s="175" t="s">
        <v>5052</v>
      </c>
      <c r="L67" s="175" t="s">
        <v>1038</v>
      </c>
      <c r="M67" s="176" t="s">
        <v>5054</v>
      </c>
      <c r="N67" s="185" t="s">
        <v>5058</v>
      </c>
      <c r="O67" s="177">
        <v>377612</v>
      </c>
      <c r="P67" s="177" t="s">
        <v>5055</v>
      </c>
      <c r="Q67" s="177" t="s">
        <v>60</v>
      </c>
      <c r="R67" s="177">
        <v>3</v>
      </c>
      <c r="S67" s="177" t="s">
        <v>5057</v>
      </c>
      <c r="T67" s="177" t="s">
        <v>5056</v>
      </c>
      <c r="U67" s="178" t="s">
        <v>5054</v>
      </c>
      <c r="V67" s="185" t="s">
        <v>5060</v>
      </c>
      <c r="W67" s="175">
        <v>12187000</v>
      </c>
      <c r="X67" s="175" t="s">
        <v>5055</v>
      </c>
      <c r="Y67" s="175" t="s">
        <v>60</v>
      </c>
      <c r="Z67" s="175">
        <v>3</v>
      </c>
      <c r="AA67" s="175" t="s">
        <v>5059</v>
      </c>
      <c r="AB67" s="175" t="s">
        <v>5056</v>
      </c>
      <c r="AC67" s="176" t="s">
        <v>5054</v>
      </c>
      <c r="AD67" s="185" t="s">
        <v>5294</v>
      </c>
      <c r="AE67" s="183">
        <v>441000</v>
      </c>
      <c r="AF67" s="183" t="s">
        <v>5291</v>
      </c>
      <c r="AG67" s="183" t="s">
        <v>22</v>
      </c>
      <c r="AH67" s="183">
        <v>2</v>
      </c>
      <c r="AI67" s="183" t="s">
        <v>5293</v>
      </c>
      <c r="AJ67" s="183" t="s">
        <v>5292</v>
      </c>
      <c r="AK67" s="184" t="s">
        <v>5271</v>
      </c>
      <c r="AL67" s="185" t="s">
        <v>5296</v>
      </c>
      <c r="AM67" s="175">
        <v>43000</v>
      </c>
      <c r="AN67" s="175" t="s">
        <v>5291</v>
      </c>
      <c r="AO67" s="175" t="s">
        <v>22</v>
      </c>
      <c r="AP67" s="175">
        <v>2</v>
      </c>
      <c r="AQ67" s="175" t="s">
        <v>5295</v>
      </c>
      <c r="AR67" s="175" t="s">
        <v>5292</v>
      </c>
      <c r="AS67" s="176" t="s">
        <v>5271</v>
      </c>
      <c r="AT67" s="186" t="s">
        <v>5064</v>
      </c>
      <c r="AU67" s="183">
        <v>18</v>
      </c>
      <c r="AV67" s="183" t="s">
        <v>5061</v>
      </c>
      <c r="AW67" s="183" t="s">
        <v>60</v>
      </c>
      <c r="AX67" s="183">
        <v>3</v>
      </c>
      <c r="AY67" s="183" t="s">
        <v>5063</v>
      </c>
      <c r="AZ67" s="183" t="s">
        <v>5062</v>
      </c>
      <c r="BA67" s="184" t="s">
        <v>5054</v>
      </c>
      <c r="BB67" s="185" t="s">
        <v>5094</v>
      </c>
      <c r="BC67" s="175" t="s">
        <v>14</v>
      </c>
      <c r="BD67" s="175" t="s">
        <v>14</v>
      </c>
      <c r="BE67" s="175" t="s">
        <v>14</v>
      </c>
      <c r="BF67" s="175" t="s">
        <v>14</v>
      </c>
      <c r="BG67" s="175" t="s">
        <v>379</v>
      </c>
      <c r="BH67" s="175" t="s">
        <v>14</v>
      </c>
      <c r="BI67" s="176" t="s">
        <v>5054</v>
      </c>
      <c r="BJ67" s="186" t="s">
        <v>5068</v>
      </c>
      <c r="BK67" s="186">
        <v>13</v>
      </c>
      <c r="BL67" s="186" t="s">
        <v>5065</v>
      </c>
      <c r="BM67" s="186" t="s">
        <v>22</v>
      </c>
      <c r="BN67" s="186">
        <v>2</v>
      </c>
      <c r="BO67" s="186" t="s">
        <v>5067</v>
      </c>
      <c r="BP67" s="183" t="s">
        <v>5066</v>
      </c>
      <c r="BQ67" s="187" t="s">
        <v>5054</v>
      </c>
      <c r="BR67" s="185" t="s">
        <v>5298</v>
      </c>
      <c r="BS67" s="179">
        <v>56364</v>
      </c>
      <c r="BT67" s="179" t="s">
        <v>5291</v>
      </c>
      <c r="BU67" s="179" t="s">
        <v>22</v>
      </c>
      <c r="BV67" s="179">
        <v>2</v>
      </c>
      <c r="BW67" s="179" t="s">
        <v>5297</v>
      </c>
      <c r="BX67" s="179" t="s">
        <v>5292</v>
      </c>
      <c r="BY67" s="176" t="s">
        <v>5271</v>
      </c>
      <c r="BZ67" s="186" t="s">
        <v>5070</v>
      </c>
      <c r="CA67" s="186">
        <v>8565</v>
      </c>
      <c r="CB67" s="186" t="s">
        <v>5061</v>
      </c>
      <c r="CC67" s="186" t="s">
        <v>22</v>
      </c>
      <c r="CD67" s="186">
        <v>2</v>
      </c>
      <c r="CE67" s="186" t="s">
        <v>5069</v>
      </c>
      <c r="CF67" s="186" t="s">
        <v>5062</v>
      </c>
      <c r="CG67" s="187" t="s">
        <v>5054</v>
      </c>
      <c r="CH67" s="185" t="s">
        <v>8400</v>
      </c>
      <c r="CI67" s="186" t="e">
        <v>#N/A</v>
      </c>
      <c r="CJ67" s="186" t="e">
        <v>#N/A</v>
      </c>
      <c r="CK67" s="186" t="e">
        <v>#N/A</v>
      </c>
      <c r="CL67" s="186" t="e">
        <v>#N/A</v>
      </c>
      <c r="CM67" s="186" t="e">
        <v>#N/A</v>
      </c>
      <c r="CN67" s="186" t="e">
        <v>#N/A</v>
      </c>
      <c r="CO67" s="188" t="e">
        <v>#N/A</v>
      </c>
      <c r="CP67" s="186" t="s">
        <v>5093</v>
      </c>
      <c r="CQ67" s="179" t="s">
        <v>14</v>
      </c>
      <c r="CR67" s="179" t="s">
        <v>14</v>
      </c>
      <c r="CS67" s="179" t="s">
        <v>14</v>
      </c>
      <c r="CT67" s="179" t="s">
        <v>14</v>
      </c>
      <c r="CU67" s="179" t="s">
        <v>379</v>
      </c>
      <c r="CV67" s="179" t="s">
        <v>14</v>
      </c>
      <c r="CW67" s="176" t="s">
        <v>5054</v>
      </c>
      <c r="CX67" s="186" t="s">
        <v>5302</v>
      </c>
      <c r="CY67" s="183">
        <v>260000</v>
      </c>
      <c r="CZ67" s="183" t="s">
        <v>5299</v>
      </c>
      <c r="DA67" s="183" t="s">
        <v>60</v>
      </c>
      <c r="DB67" s="183">
        <v>3</v>
      </c>
      <c r="DC67" s="183" t="s">
        <v>5301</v>
      </c>
      <c r="DD67" s="183" t="s">
        <v>5300</v>
      </c>
      <c r="DE67" s="189" t="s">
        <v>5271</v>
      </c>
      <c r="DF67" s="185" t="s">
        <v>5303</v>
      </c>
      <c r="DG67" s="175">
        <v>11746000</v>
      </c>
      <c r="DH67" s="179" t="s">
        <v>5299</v>
      </c>
      <c r="DI67" s="179" t="s">
        <v>60</v>
      </c>
      <c r="DJ67" s="179">
        <v>3</v>
      </c>
      <c r="DK67" s="179" t="s">
        <v>5301</v>
      </c>
      <c r="DL67" s="179" t="s">
        <v>5300</v>
      </c>
      <c r="DM67" s="176" t="s">
        <v>5271</v>
      </c>
      <c r="DN67" s="186" t="s">
        <v>5304</v>
      </c>
      <c r="DO67" s="183">
        <v>181000</v>
      </c>
      <c r="DP67" s="186" t="s">
        <v>5299</v>
      </c>
      <c r="DQ67" s="186" t="s">
        <v>60</v>
      </c>
      <c r="DR67" s="186">
        <v>3</v>
      </c>
      <c r="DS67" s="186" t="s">
        <v>5301</v>
      </c>
      <c r="DT67" s="186" t="s">
        <v>5300</v>
      </c>
      <c r="DU67" s="187" t="s">
        <v>5271</v>
      </c>
      <c r="DV67" s="185" t="s">
        <v>5305</v>
      </c>
      <c r="DW67" s="175">
        <v>217000</v>
      </c>
      <c r="DX67" s="179" t="s">
        <v>5299</v>
      </c>
      <c r="DY67" s="179" t="s">
        <v>60</v>
      </c>
      <c r="DZ67" s="179">
        <v>3</v>
      </c>
      <c r="EA67" s="179" t="s">
        <v>5301</v>
      </c>
      <c r="EB67" s="179" t="s">
        <v>5300</v>
      </c>
      <c r="EC67" s="176" t="s">
        <v>5271</v>
      </c>
      <c r="ED67" s="186" t="s">
        <v>5306</v>
      </c>
      <c r="EE67" s="183">
        <v>43000</v>
      </c>
      <c r="EF67" s="186" t="s">
        <v>5299</v>
      </c>
      <c r="EG67" s="186" t="s">
        <v>60</v>
      </c>
      <c r="EH67" s="186">
        <v>3</v>
      </c>
      <c r="EI67" s="186" t="s">
        <v>5301</v>
      </c>
      <c r="EJ67" s="186" t="s">
        <v>5300</v>
      </c>
      <c r="EK67" s="187" t="s">
        <v>5271</v>
      </c>
      <c r="EL67" s="185" t="s">
        <v>5307</v>
      </c>
      <c r="EM67" s="175">
        <v>0</v>
      </c>
      <c r="EN67" s="179" t="s">
        <v>5299</v>
      </c>
      <c r="EO67" s="179" t="s">
        <v>60</v>
      </c>
      <c r="EP67" s="179">
        <v>3</v>
      </c>
      <c r="EQ67" s="179" t="s">
        <v>5301</v>
      </c>
      <c r="ER67" s="179" t="s">
        <v>5300</v>
      </c>
      <c r="ES67" s="176" t="s">
        <v>5271</v>
      </c>
      <c r="ET67" s="186" t="s">
        <v>5366</v>
      </c>
      <c r="EU67" s="186">
        <v>663</v>
      </c>
      <c r="EV67" s="186" t="s">
        <v>5359</v>
      </c>
      <c r="EW67" s="186" t="s">
        <v>22</v>
      </c>
      <c r="EX67" s="186">
        <v>2</v>
      </c>
      <c r="EY67" s="186" t="s">
        <v>5361</v>
      </c>
      <c r="EZ67" s="186" t="s">
        <v>5360</v>
      </c>
      <c r="FA67" s="187" t="s">
        <v>5271</v>
      </c>
      <c r="FB67" s="185" t="s">
        <v>5074</v>
      </c>
      <c r="FC67" s="179">
        <v>3</v>
      </c>
      <c r="FD67" s="179" t="s">
        <v>5071</v>
      </c>
      <c r="FE67" s="179" t="s">
        <v>22</v>
      </c>
      <c r="FF67" s="179">
        <v>2</v>
      </c>
      <c r="FG67" s="179" t="s">
        <v>5073</v>
      </c>
      <c r="FH67" s="179" t="s">
        <v>5072</v>
      </c>
      <c r="FI67" s="176" t="s">
        <v>5054</v>
      </c>
      <c r="FJ67" s="185" t="s">
        <v>5193</v>
      </c>
      <c r="FK67" s="186" t="s">
        <v>14</v>
      </c>
      <c r="FL67" s="186" t="s">
        <v>14</v>
      </c>
      <c r="FM67" s="186" t="s">
        <v>14</v>
      </c>
      <c r="FN67" s="186" t="s">
        <v>14</v>
      </c>
      <c r="FO67" s="186" t="s">
        <v>14</v>
      </c>
      <c r="FP67" s="183" t="s">
        <v>14</v>
      </c>
      <c r="FQ67" s="184" t="s">
        <v>5194</v>
      </c>
      <c r="FR67" s="185" t="s">
        <v>5195</v>
      </c>
      <c r="FS67" s="179" t="s">
        <v>14</v>
      </c>
      <c r="FT67" s="179" t="s">
        <v>14</v>
      </c>
      <c r="FU67" s="179" t="s">
        <v>14</v>
      </c>
      <c r="FV67" s="179" t="s">
        <v>14</v>
      </c>
      <c r="FW67" s="179" t="s">
        <v>14</v>
      </c>
      <c r="FX67" s="179" t="s">
        <v>14</v>
      </c>
      <c r="FY67" s="176" t="s">
        <v>5194</v>
      </c>
      <c r="FZ67" s="186" t="s">
        <v>5080</v>
      </c>
      <c r="GA67" s="186">
        <v>1</v>
      </c>
      <c r="GB67" s="186" t="s">
        <v>5078</v>
      </c>
      <c r="GC67" s="186" t="s">
        <v>22</v>
      </c>
      <c r="GD67" s="186">
        <v>2</v>
      </c>
      <c r="GE67" s="186" t="s">
        <v>2713</v>
      </c>
      <c r="GF67" s="186" t="s">
        <v>5079</v>
      </c>
      <c r="GG67" s="187" t="s">
        <v>5054</v>
      </c>
      <c r="GH67" s="185" t="s">
        <v>5081</v>
      </c>
      <c r="GI67" s="179">
        <v>1</v>
      </c>
      <c r="GJ67" s="179" t="s">
        <v>5078</v>
      </c>
      <c r="GK67" s="179" t="s">
        <v>22</v>
      </c>
      <c r="GL67" s="179">
        <v>2</v>
      </c>
      <c r="GM67" s="179" t="s">
        <v>2713</v>
      </c>
      <c r="GN67" s="179" t="s">
        <v>5079</v>
      </c>
      <c r="GO67" s="176" t="s">
        <v>5054</v>
      </c>
      <c r="GP67" s="186" t="s">
        <v>5084</v>
      </c>
      <c r="GQ67" s="186">
        <v>0</v>
      </c>
      <c r="GR67" s="186" t="s">
        <v>5082</v>
      </c>
      <c r="GS67" s="186" t="s">
        <v>22</v>
      </c>
      <c r="GT67" s="186">
        <v>2</v>
      </c>
      <c r="GU67" s="186" t="s">
        <v>2713</v>
      </c>
      <c r="GV67" s="186" t="s">
        <v>5083</v>
      </c>
      <c r="GW67" s="187" t="s">
        <v>5054</v>
      </c>
      <c r="GX67" s="185" t="s">
        <v>5085</v>
      </c>
      <c r="GY67" s="179">
        <v>0</v>
      </c>
      <c r="GZ67" s="179" t="s">
        <v>5082</v>
      </c>
      <c r="HA67" s="179" t="s">
        <v>22</v>
      </c>
      <c r="HB67" s="179">
        <v>2</v>
      </c>
      <c r="HC67" s="179" t="s">
        <v>2713</v>
      </c>
      <c r="HD67" s="179" t="s">
        <v>5083</v>
      </c>
      <c r="HE67" s="176" t="s">
        <v>5054</v>
      </c>
      <c r="HF67" s="186" t="s">
        <v>5075</v>
      </c>
      <c r="HG67" s="186">
        <v>0</v>
      </c>
      <c r="HH67" s="186" t="s">
        <v>5061</v>
      </c>
      <c r="HI67" s="186" t="s">
        <v>22</v>
      </c>
      <c r="HJ67" s="186">
        <v>2</v>
      </c>
      <c r="HK67" s="186" t="s">
        <v>2713</v>
      </c>
      <c r="HL67" s="186" t="s">
        <v>5062</v>
      </c>
      <c r="HM67" s="187" t="s">
        <v>5054</v>
      </c>
      <c r="HN67" s="185" t="s">
        <v>5077</v>
      </c>
      <c r="HO67" s="179">
        <v>1</v>
      </c>
      <c r="HP67" s="179" t="s">
        <v>5071</v>
      </c>
      <c r="HQ67" s="179" t="s">
        <v>22</v>
      </c>
      <c r="HR67" s="179">
        <v>2</v>
      </c>
      <c r="HS67" s="179" t="s">
        <v>2713</v>
      </c>
      <c r="HT67" s="179" t="s">
        <v>5076</v>
      </c>
      <c r="HU67" s="176" t="s">
        <v>5054</v>
      </c>
      <c r="HV67" s="186" t="s">
        <v>5086</v>
      </c>
      <c r="HW67" s="186">
        <v>0</v>
      </c>
      <c r="HX67" s="186" t="s">
        <v>5082</v>
      </c>
      <c r="HY67" s="186" t="s">
        <v>22</v>
      </c>
      <c r="HZ67" s="186">
        <v>2</v>
      </c>
      <c r="IA67" s="186" t="s">
        <v>2713</v>
      </c>
      <c r="IB67" s="186" t="s">
        <v>5083</v>
      </c>
      <c r="IC67" s="187" t="s">
        <v>5054</v>
      </c>
      <c r="ID67" s="185" t="s">
        <v>5089</v>
      </c>
      <c r="IE67" s="179">
        <v>1</v>
      </c>
      <c r="IF67" s="179" t="s">
        <v>5087</v>
      </c>
      <c r="IG67" s="179" t="s">
        <v>22</v>
      </c>
      <c r="IH67" s="179">
        <v>2</v>
      </c>
      <c r="II67" s="179" t="s">
        <v>2713</v>
      </c>
      <c r="IJ67" s="179" t="s">
        <v>5088</v>
      </c>
      <c r="IK67" s="176" t="s">
        <v>5054</v>
      </c>
      <c r="IL67" s="186" t="s">
        <v>5092</v>
      </c>
      <c r="IM67" s="186">
        <v>3</v>
      </c>
      <c r="IN67" s="186" t="s">
        <v>5090</v>
      </c>
      <c r="IO67" s="186" t="s">
        <v>42</v>
      </c>
      <c r="IP67" s="186">
        <v>1</v>
      </c>
      <c r="IQ67" s="186" t="s">
        <v>2713</v>
      </c>
      <c r="IR67" s="186" t="s">
        <v>5091</v>
      </c>
      <c r="IS67" s="187" t="s">
        <v>5054</v>
      </c>
    </row>
    <row r="68" spans="1:253" s="280" customFormat="1" ht="12.75" customHeight="1" x14ac:dyDescent="0.25">
      <c r="A68" s="280" t="s">
        <v>559</v>
      </c>
      <c r="B68" s="280" t="s">
        <v>8018</v>
      </c>
      <c r="C68" s="280" t="s">
        <v>560</v>
      </c>
      <c r="D68" s="280" t="s">
        <v>561</v>
      </c>
      <c r="E68" s="280" t="s">
        <v>7543</v>
      </c>
      <c r="F68" s="280" t="s">
        <v>5098</v>
      </c>
      <c r="G68" s="174">
        <v>4147000</v>
      </c>
      <c r="H68" s="175" t="s">
        <v>5095</v>
      </c>
      <c r="I68" s="175" t="s">
        <v>22</v>
      </c>
      <c r="J68" s="175">
        <v>2</v>
      </c>
      <c r="K68" s="175" t="s">
        <v>5097</v>
      </c>
      <c r="L68" s="175" t="s">
        <v>5096</v>
      </c>
      <c r="M68" s="176" t="s">
        <v>5099</v>
      </c>
      <c r="N68" s="185" t="s">
        <v>567</v>
      </c>
      <c r="O68" s="177">
        <v>75</v>
      </c>
      <c r="P68" s="177" t="s">
        <v>565</v>
      </c>
      <c r="Q68" s="177" t="s">
        <v>22</v>
      </c>
      <c r="R68" s="177">
        <v>2</v>
      </c>
      <c r="S68" s="177" t="s">
        <v>566</v>
      </c>
      <c r="T68" s="177">
        <v>0</v>
      </c>
      <c r="U68" s="178" t="s">
        <v>457</v>
      </c>
      <c r="V68" s="185" t="s">
        <v>5103</v>
      </c>
      <c r="W68" s="175">
        <v>73000</v>
      </c>
      <c r="X68" s="175" t="s">
        <v>5100</v>
      </c>
      <c r="Y68" s="175" t="s">
        <v>22</v>
      </c>
      <c r="Z68" s="175">
        <v>2</v>
      </c>
      <c r="AA68" s="175" t="s">
        <v>5102</v>
      </c>
      <c r="AB68" s="175" t="s">
        <v>5101</v>
      </c>
      <c r="AC68" s="176" t="s">
        <v>5099</v>
      </c>
      <c r="AD68" s="185" t="s">
        <v>5106</v>
      </c>
      <c r="AE68" s="183">
        <v>63000</v>
      </c>
      <c r="AF68" s="183" t="s">
        <v>4834</v>
      </c>
      <c r="AG68" s="183" t="s">
        <v>22</v>
      </c>
      <c r="AH68" s="183">
        <v>2</v>
      </c>
      <c r="AI68" s="183" t="s">
        <v>5105</v>
      </c>
      <c r="AJ68" s="183" t="s">
        <v>5104</v>
      </c>
      <c r="AK68" s="184" t="s">
        <v>5099</v>
      </c>
      <c r="AL68" s="185" t="s">
        <v>5107</v>
      </c>
      <c r="AM68" s="175">
        <v>63000</v>
      </c>
      <c r="AN68" s="175" t="s">
        <v>4834</v>
      </c>
      <c r="AO68" s="175" t="s">
        <v>22</v>
      </c>
      <c r="AP68" s="175">
        <v>2</v>
      </c>
      <c r="AQ68" s="175" t="s">
        <v>5105</v>
      </c>
      <c r="AR68" s="175" t="s">
        <v>5104</v>
      </c>
      <c r="AS68" s="176" t="s">
        <v>5099</v>
      </c>
      <c r="AT68" s="186" t="s">
        <v>1338</v>
      </c>
      <c r="AU68" s="183">
        <v>0</v>
      </c>
      <c r="AV68" s="183">
        <v>0</v>
      </c>
      <c r="AW68" s="183" t="s">
        <v>42</v>
      </c>
      <c r="AX68" s="183">
        <v>1</v>
      </c>
      <c r="AY68" s="183">
        <v>0</v>
      </c>
      <c r="AZ68" s="183" t="s">
        <v>14</v>
      </c>
      <c r="BA68" s="184" t="s">
        <v>1328</v>
      </c>
      <c r="BB68" s="185" t="s">
        <v>564</v>
      </c>
      <c r="BC68" s="175" t="s">
        <v>14</v>
      </c>
      <c r="BD68" s="175">
        <v>0</v>
      </c>
      <c r="BE68" s="175" t="s">
        <v>22</v>
      </c>
      <c r="BF68" s="175">
        <v>2</v>
      </c>
      <c r="BG68" s="175">
        <v>0</v>
      </c>
      <c r="BH68" s="175">
        <v>0</v>
      </c>
      <c r="BI68" s="176" t="s">
        <v>457</v>
      </c>
      <c r="BJ68" s="186" t="s">
        <v>1337</v>
      </c>
      <c r="BK68" s="186" t="s">
        <v>14</v>
      </c>
      <c r="BL68" s="186" t="s">
        <v>14</v>
      </c>
      <c r="BM68" s="186" t="s">
        <v>14</v>
      </c>
      <c r="BN68" s="186" t="s">
        <v>14</v>
      </c>
      <c r="BO68" s="186">
        <v>0</v>
      </c>
      <c r="BP68" s="183" t="s">
        <v>14</v>
      </c>
      <c r="BQ68" s="187" t="s">
        <v>1328</v>
      </c>
      <c r="BR68" s="185" t="s">
        <v>1334</v>
      </c>
      <c r="BS68" s="179">
        <v>0</v>
      </c>
      <c r="BT68" s="179" t="s">
        <v>14</v>
      </c>
      <c r="BU68" s="179" t="s">
        <v>42</v>
      </c>
      <c r="BV68" s="179">
        <v>1</v>
      </c>
      <c r="BW68" s="179">
        <v>0</v>
      </c>
      <c r="BX68" s="179" t="s">
        <v>14</v>
      </c>
      <c r="BY68" s="176" t="s">
        <v>1328</v>
      </c>
      <c r="BZ68" s="186" t="s">
        <v>1335</v>
      </c>
      <c r="CA68" s="186">
        <v>0</v>
      </c>
      <c r="CB68" s="186" t="s">
        <v>14</v>
      </c>
      <c r="CC68" s="186" t="s">
        <v>42</v>
      </c>
      <c r="CD68" s="186">
        <v>1</v>
      </c>
      <c r="CE68" s="186">
        <v>0</v>
      </c>
      <c r="CF68" s="186" t="s">
        <v>14</v>
      </c>
      <c r="CG68" s="187" t="s">
        <v>1328</v>
      </c>
      <c r="CH68" s="185" t="s">
        <v>8401</v>
      </c>
      <c r="CI68" s="186" t="e">
        <v>#N/A</v>
      </c>
      <c r="CJ68" s="186" t="e">
        <v>#N/A</v>
      </c>
      <c r="CK68" s="186" t="e">
        <v>#N/A</v>
      </c>
      <c r="CL68" s="186" t="e">
        <v>#N/A</v>
      </c>
      <c r="CM68" s="186" t="e">
        <v>#N/A</v>
      </c>
      <c r="CN68" s="186" t="e">
        <v>#N/A</v>
      </c>
      <c r="CO68" s="188" t="e">
        <v>#N/A</v>
      </c>
      <c r="CP68" s="186" t="s">
        <v>563</v>
      </c>
      <c r="CQ68" s="179" t="s">
        <v>14</v>
      </c>
      <c r="CR68" s="179">
        <v>0</v>
      </c>
      <c r="CS68" s="179" t="s">
        <v>22</v>
      </c>
      <c r="CT68" s="179">
        <v>2</v>
      </c>
      <c r="CU68" s="179">
        <v>0</v>
      </c>
      <c r="CV68" s="179">
        <v>0</v>
      </c>
      <c r="CW68" s="176" t="s">
        <v>457</v>
      </c>
      <c r="CX68" s="186" t="s">
        <v>5111</v>
      </c>
      <c r="CY68" s="183">
        <v>63000</v>
      </c>
      <c r="CZ68" s="183" t="s">
        <v>5108</v>
      </c>
      <c r="DA68" s="183" t="s">
        <v>22</v>
      </c>
      <c r="DB68" s="183">
        <v>2</v>
      </c>
      <c r="DC68" s="183" t="s">
        <v>5110</v>
      </c>
      <c r="DD68" s="183" t="s">
        <v>5109</v>
      </c>
      <c r="DE68" s="189" t="s">
        <v>5099</v>
      </c>
      <c r="DF68" s="185" t="s">
        <v>5113</v>
      </c>
      <c r="DG68" s="175">
        <v>11000</v>
      </c>
      <c r="DH68" s="179" t="s">
        <v>5108</v>
      </c>
      <c r="DI68" s="179" t="s">
        <v>22</v>
      </c>
      <c r="DJ68" s="179">
        <v>2</v>
      </c>
      <c r="DK68" s="179" t="s">
        <v>5112</v>
      </c>
      <c r="DL68" s="179" t="s">
        <v>5109</v>
      </c>
      <c r="DM68" s="176" t="s">
        <v>5099</v>
      </c>
      <c r="DN68" s="186" t="s">
        <v>5114</v>
      </c>
      <c r="DO68" s="183">
        <v>0</v>
      </c>
      <c r="DP68" s="186" t="s">
        <v>5108</v>
      </c>
      <c r="DQ68" s="186" t="s">
        <v>22</v>
      </c>
      <c r="DR68" s="186">
        <v>2</v>
      </c>
      <c r="DS68" s="186" t="s">
        <v>5110</v>
      </c>
      <c r="DT68" s="186" t="s">
        <v>5109</v>
      </c>
      <c r="DU68" s="187" t="s">
        <v>5099</v>
      </c>
      <c r="DV68" s="185" t="s">
        <v>5115</v>
      </c>
      <c r="DW68" s="175">
        <v>63000</v>
      </c>
      <c r="DX68" s="179" t="s">
        <v>5108</v>
      </c>
      <c r="DY68" s="179" t="s">
        <v>22</v>
      </c>
      <c r="DZ68" s="179">
        <v>2</v>
      </c>
      <c r="EA68" s="179" t="s">
        <v>5110</v>
      </c>
      <c r="EB68" s="179" t="s">
        <v>5109</v>
      </c>
      <c r="EC68" s="176" t="s">
        <v>5099</v>
      </c>
      <c r="ED68" s="186" t="s">
        <v>5116</v>
      </c>
      <c r="EE68" s="183">
        <v>0</v>
      </c>
      <c r="EF68" s="186" t="s">
        <v>5108</v>
      </c>
      <c r="EG68" s="186" t="s">
        <v>22</v>
      </c>
      <c r="EH68" s="186">
        <v>2</v>
      </c>
      <c r="EI68" s="186" t="s">
        <v>5110</v>
      </c>
      <c r="EJ68" s="186" t="s">
        <v>5109</v>
      </c>
      <c r="EK68" s="187" t="s">
        <v>5099</v>
      </c>
      <c r="EL68" s="185" t="s">
        <v>5118</v>
      </c>
      <c r="EM68" s="175">
        <v>0</v>
      </c>
      <c r="EN68" s="179" t="s">
        <v>5108</v>
      </c>
      <c r="EO68" s="179" t="s">
        <v>22</v>
      </c>
      <c r="EP68" s="179">
        <v>2</v>
      </c>
      <c r="EQ68" s="179" t="s">
        <v>5117</v>
      </c>
      <c r="ER68" s="179" t="s">
        <v>5109</v>
      </c>
      <c r="ES68" s="176" t="s">
        <v>5099</v>
      </c>
      <c r="ET68" s="186" t="s">
        <v>1336</v>
      </c>
      <c r="EU68" s="186" t="s">
        <v>14</v>
      </c>
      <c r="EV68" s="186" t="s">
        <v>14</v>
      </c>
      <c r="EW68" s="186" t="s">
        <v>14</v>
      </c>
      <c r="EX68" s="186" t="s">
        <v>14</v>
      </c>
      <c r="EY68" s="186">
        <v>0</v>
      </c>
      <c r="EZ68" s="186" t="s">
        <v>14</v>
      </c>
      <c r="FA68" s="187" t="s">
        <v>1328</v>
      </c>
      <c r="FB68" s="185" t="s">
        <v>562</v>
      </c>
      <c r="FC68" s="179">
        <v>2</v>
      </c>
      <c r="FD68" s="179">
        <v>0</v>
      </c>
      <c r="FE68" s="179" t="s">
        <v>22</v>
      </c>
      <c r="FF68" s="179">
        <v>2</v>
      </c>
      <c r="FG68" s="179" t="s">
        <v>500</v>
      </c>
      <c r="FH68" s="179">
        <v>0</v>
      </c>
      <c r="FI68" s="176" t="s">
        <v>457</v>
      </c>
      <c r="FJ68" s="185" t="s">
        <v>568</v>
      </c>
      <c r="FK68" s="186" t="s">
        <v>14</v>
      </c>
      <c r="FL68" s="186">
        <v>0</v>
      </c>
      <c r="FM68" s="186" t="s">
        <v>22</v>
      </c>
      <c r="FN68" s="186">
        <v>2</v>
      </c>
      <c r="FO68" s="186">
        <v>0</v>
      </c>
      <c r="FP68" s="183">
        <v>0</v>
      </c>
      <c r="FQ68" s="184" t="s">
        <v>457</v>
      </c>
      <c r="FR68" s="185" t="s">
        <v>569</v>
      </c>
      <c r="FS68" s="179" t="s">
        <v>14</v>
      </c>
      <c r="FT68" s="179">
        <v>0</v>
      </c>
      <c r="FU68" s="179" t="s">
        <v>22</v>
      </c>
      <c r="FV68" s="179">
        <v>2</v>
      </c>
      <c r="FW68" s="179">
        <v>0</v>
      </c>
      <c r="FX68" s="179">
        <v>0</v>
      </c>
      <c r="FY68" s="176" t="s">
        <v>457</v>
      </c>
      <c r="FZ68" s="186" t="s">
        <v>3681</v>
      </c>
      <c r="GA68" s="186">
        <v>0</v>
      </c>
      <c r="GB68" s="186" t="s">
        <v>3225</v>
      </c>
      <c r="GC68" s="186" t="s">
        <v>22</v>
      </c>
      <c r="GD68" s="186">
        <v>2</v>
      </c>
      <c r="GE68" s="186" t="s">
        <v>3139</v>
      </c>
      <c r="GF68" s="186" t="s">
        <v>3138</v>
      </c>
      <c r="GG68" s="187" t="s">
        <v>3532</v>
      </c>
      <c r="GH68" s="185" t="s">
        <v>3687</v>
      </c>
      <c r="GI68" s="179">
        <v>0</v>
      </c>
      <c r="GJ68" s="179" t="s">
        <v>3225</v>
      </c>
      <c r="GK68" s="179" t="s">
        <v>22</v>
      </c>
      <c r="GL68" s="179">
        <v>2</v>
      </c>
      <c r="GM68" s="179" t="s">
        <v>3139</v>
      </c>
      <c r="GN68" s="179" t="s">
        <v>3138</v>
      </c>
      <c r="GO68" s="176" t="s">
        <v>3532</v>
      </c>
      <c r="GP68" s="186" t="s">
        <v>3682</v>
      </c>
      <c r="GQ68" s="186">
        <v>0</v>
      </c>
      <c r="GR68" s="186" t="s">
        <v>3225</v>
      </c>
      <c r="GS68" s="186" t="s">
        <v>22</v>
      </c>
      <c r="GT68" s="186">
        <v>2</v>
      </c>
      <c r="GU68" s="186" t="s">
        <v>3139</v>
      </c>
      <c r="GV68" s="186" t="s">
        <v>3138</v>
      </c>
      <c r="GW68" s="187" t="s">
        <v>3532</v>
      </c>
      <c r="GX68" s="185" t="s">
        <v>3688</v>
      </c>
      <c r="GY68" s="179">
        <v>0</v>
      </c>
      <c r="GZ68" s="179" t="s">
        <v>3225</v>
      </c>
      <c r="HA68" s="179" t="s">
        <v>22</v>
      </c>
      <c r="HB68" s="179">
        <v>2</v>
      </c>
      <c r="HC68" s="179" t="s">
        <v>3139</v>
      </c>
      <c r="HD68" s="179" t="s">
        <v>3138</v>
      </c>
      <c r="HE68" s="176" t="s">
        <v>3532</v>
      </c>
      <c r="HF68" s="186" t="s">
        <v>3680</v>
      </c>
      <c r="HG68" s="186">
        <v>0</v>
      </c>
      <c r="HH68" s="186" t="s">
        <v>3225</v>
      </c>
      <c r="HI68" s="186" t="s">
        <v>22</v>
      </c>
      <c r="HJ68" s="186">
        <v>2</v>
      </c>
      <c r="HK68" s="186" t="s">
        <v>3139</v>
      </c>
      <c r="HL68" s="186" t="s">
        <v>3138</v>
      </c>
      <c r="HM68" s="187" t="s">
        <v>3532</v>
      </c>
      <c r="HN68" s="185" t="s">
        <v>3686</v>
      </c>
      <c r="HO68" s="179">
        <v>0</v>
      </c>
      <c r="HP68" s="179" t="s">
        <v>3225</v>
      </c>
      <c r="HQ68" s="179" t="s">
        <v>22</v>
      </c>
      <c r="HR68" s="179">
        <v>2</v>
      </c>
      <c r="HS68" s="179" t="s">
        <v>3139</v>
      </c>
      <c r="HT68" s="179" t="s">
        <v>3138</v>
      </c>
      <c r="HU68" s="176" t="s">
        <v>3532</v>
      </c>
      <c r="HV68" s="186" t="s">
        <v>3683</v>
      </c>
      <c r="HW68" s="186">
        <v>0</v>
      </c>
      <c r="HX68" s="186" t="s">
        <v>3225</v>
      </c>
      <c r="HY68" s="186" t="s">
        <v>22</v>
      </c>
      <c r="HZ68" s="186">
        <v>2</v>
      </c>
      <c r="IA68" s="186" t="s">
        <v>3139</v>
      </c>
      <c r="IB68" s="186" t="s">
        <v>3138</v>
      </c>
      <c r="IC68" s="187" t="s">
        <v>3532</v>
      </c>
      <c r="ID68" s="185" t="s">
        <v>3685</v>
      </c>
      <c r="IE68" s="179">
        <v>1</v>
      </c>
      <c r="IF68" s="179" t="s">
        <v>3225</v>
      </c>
      <c r="IG68" s="179" t="s">
        <v>22</v>
      </c>
      <c r="IH68" s="179">
        <v>2</v>
      </c>
      <c r="II68" s="179" t="s">
        <v>3139</v>
      </c>
      <c r="IJ68" s="179" t="s">
        <v>3138</v>
      </c>
      <c r="IK68" s="176" t="s">
        <v>3532</v>
      </c>
      <c r="IL68" s="186" t="s">
        <v>3684</v>
      </c>
      <c r="IM68" s="186">
        <v>3</v>
      </c>
      <c r="IN68" s="186" t="s">
        <v>3225</v>
      </c>
      <c r="IO68" s="186" t="s">
        <v>22</v>
      </c>
      <c r="IP68" s="186">
        <v>2</v>
      </c>
      <c r="IQ68" s="186" t="s">
        <v>3139</v>
      </c>
      <c r="IR68" s="186" t="s">
        <v>3138</v>
      </c>
      <c r="IS68" s="187" t="s">
        <v>3532</v>
      </c>
    </row>
    <row r="69" spans="1:253" s="280" customFormat="1" ht="12.75" customHeight="1" x14ac:dyDescent="0.25">
      <c r="A69" s="280" t="s">
        <v>2791</v>
      </c>
      <c r="B69" s="280" t="s">
        <v>8046</v>
      </c>
      <c r="C69" s="280" t="s">
        <v>2792</v>
      </c>
      <c r="D69" s="280" t="s">
        <v>561</v>
      </c>
      <c r="E69" s="280" t="s">
        <v>7543</v>
      </c>
      <c r="F69" s="280" t="s">
        <v>5121</v>
      </c>
      <c r="G69" s="174">
        <v>4147000</v>
      </c>
      <c r="H69" s="175" t="s">
        <v>5119</v>
      </c>
      <c r="I69" s="175" t="s">
        <v>22</v>
      </c>
      <c r="J69" s="175">
        <v>2</v>
      </c>
      <c r="K69" s="175" t="s">
        <v>5097</v>
      </c>
      <c r="L69" s="175" t="s">
        <v>5120</v>
      </c>
      <c r="M69" s="176" t="s">
        <v>5099</v>
      </c>
      <c r="N69" s="185" t="s">
        <v>2824</v>
      </c>
      <c r="O69" s="177">
        <v>1030700</v>
      </c>
      <c r="P69" s="177" t="s">
        <v>1958</v>
      </c>
      <c r="Q69" s="177" t="s">
        <v>22</v>
      </c>
      <c r="R69" s="177">
        <v>2</v>
      </c>
      <c r="S69" s="177" t="s">
        <v>2823</v>
      </c>
      <c r="T69" s="177" t="s">
        <v>2822</v>
      </c>
      <c r="U69" s="178" t="s">
        <v>2813</v>
      </c>
      <c r="V69" s="185" t="s">
        <v>5123</v>
      </c>
      <c r="W69" s="175">
        <v>4147000</v>
      </c>
      <c r="X69" s="175" t="s">
        <v>5122</v>
      </c>
      <c r="Y69" s="175" t="s">
        <v>22</v>
      </c>
      <c r="Z69" s="175">
        <v>2</v>
      </c>
      <c r="AA69" s="175" t="s">
        <v>5097</v>
      </c>
      <c r="AB69" s="175" t="s">
        <v>5120</v>
      </c>
      <c r="AC69" s="176" t="s">
        <v>5099</v>
      </c>
      <c r="AD69" s="185" t="s">
        <v>5126</v>
      </c>
      <c r="AE69" s="183">
        <v>1513000</v>
      </c>
      <c r="AF69" s="183" t="s">
        <v>5122</v>
      </c>
      <c r="AG69" s="183" t="s">
        <v>22</v>
      </c>
      <c r="AH69" s="183">
        <v>2</v>
      </c>
      <c r="AI69" s="183" t="s">
        <v>5125</v>
      </c>
      <c r="AJ69" s="183" t="s">
        <v>5124</v>
      </c>
      <c r="AK69" s="184" t="s">
        <v>5099</v>
      </c>
      <c r="AL69" s="185" t="s">
        <v>2806</v>
      </c>
      <c r="AM69" s="175" t="s">
        <v>14</v>
      </c>
      <c r="AN69" s="175" t="s">
        <v>2803</v>
      </c>
      <c r="AO69" s="175" t="s">
        <v>14</v>
      </c>
      <c r="AP69" s="175" t="s">
        <v>14</v>
      </c>
      <c r="AQ69" s="175" t="s">
        <v>2805</v>
      </c>
      <c r="AR69" s="175" t="s">
        <v>2804</v>
      </c>
      <c r="AS69" s="176" t="s">
        <v>2794</v>
      </c>
      <c r="AT69" s="186" t="s">
        <v>2802</v>
      </c>
      <c r="AU69" s="183" t="s">
        <v>14</v>
      </c>
      <c r="AV69" s="183" t="s">
        <v>14</v>
      </c>
      <c r="AW69" s="183" t="s">
        <v>14</v>
      </c>
      <c r="AX69" s="183" t="s">
        <v>14</v>
      </c>
      <c r="AY69" s="183" t="s">
        <v>14</v>
      </c>
      <c r="AZ69" s="183" t="s">
        <v>14</v>
      </c>
      <c r="BA69" s="184" t="s">
        <v>2794</v>
      </c>
      <c r="BB69" s="185" t="s">
        <v>2801</v>
      </c>
      <c r="BC69" s="175" t="s">
        <v>14</v>
      </c>
      <c r="BD69" s="175" t="s">
        <v>14</v>
      </c>
      <c r="BE69" s="175" t="s">
        <v>14</v>
      </c>
      <c r="BF69" s="175" t="s">
        <v>14</v>
      </c>
      <c r="BG69" s="175" t="s">
        <v>14</v>
      </c>
      <c r="BH69" s="175" t="s">
        <v>14</v>
      </c>
      <c r="BI69" s="176" t="s">
        <v>2794</v>
      </c>
      <c r="BJ69" s="186" t="s">
        <v>2800</v>
      </c>
      <c r="BK69" s="186" t="s">
        <v>14</v>
      </c>
      <c r="BL69" s="186" t="s">
        <v>14</v>
      </c>
      <c r="BM69" s="186" t="s">
        <v>14</v>
      </c>
      <c r="BN69" s="186" t="s">
        <v>14</v>
      </c>
      <c r="BO69" s="186" t="s">
        <v>14</v>
      </c>
      <c r="BP69" s="183" t="s">
        <v>14</v>
      </c>
      <c r="BQ69" s="187" t="s">
        <v>2794</v>
      </c>
      <c r="BR69" s="185" t="s">
        <v>2793</v>
      </c>
      <c r="BS69" s="179" t="s">
        <v>14</v>
      </c>
      <c r="BT69" s="179" t="s">
        <v>14</v>
      </c>
      <c r="BU69" s="179" t="s">
        <v>14</v>
      </c>
      <c r="BV69" s="179" t="s">
        <v>14</v>
      </c>
      <c r="BW69" s="179" t="s">
        <v>14</v>
      </c>
      <c r="BX69" s="179" t="s">
        <v>14</v>
      </c>
      <c r="BY69" s="176" t="s">
        <v>2794</v>
      </c>
      <c r="BZ69" s="186" t="s">
        <v>2795</v>
      </c>
      <c r="CA69" s="186" t="s">
        <v>14</v>
      </c>
      <c r="CB69" s="186" t="s">
        <v>14</v>
      </c>
      <c r="CC69" s="186" t="s">
        <v>14</v>
      </c>
      <c r="CD69" s="186" t="s">
        <v>14</v>
      </c>
      <c r="CE69" s="186" t="s">
        <v>14</v>
      </c>
      <c r="CF69" s="186" t="s">
        <v>14</v>
      </c>
      <c r="CG69" s="187" t="s">
        <v>2794</v>
      </c>
      <c r="CH69" s="185" t="s">
        <v>8402</v>
      </c>
      <c r="CI69" s="186" t="e">
        <v>#N/A</v>
      </c>
      <c r="CJ69" s="186" t="e">
        <v>#N/A</v>
      </c>
      <c r="CK69" s="186" t="e">
        <v>#N/A</v>
      </c>
      <c r="CL69" s="186" t="e">
        <v>#N/A</v>
      </c>
      <c r="CM69" s="186" t="e">
        <v>#N/A</v>
      </c>
      <c r="CN69" s="186" t="e">
        <v>#N/A</v>
      </c>
      <c r="CO69" s="188" t="e">
        <v>#N/A</v>
      </c>
      <c r="CP69" s="186" t="s">
        <v>2798</v>
      </c>
      <c r="CQ69" s="179" t="s">
        <v>14</v>
      </c>
      <c r="CR69" s="179" t="s">
        <v>14</v>
      </c>
      <c r="CS69" s="179" t="s">
        <v>14</v>
      </c>
      <c r="CT69" s="179" t="s">
        <v>14</v>
      </c>
      <c r="CU69" s="179" t="s">
        <v>14</v>
      </c>
      <c r="CV69" s="179" t="s">
        <v>14</v>
      </c>
      <c r="CW69" s="176" t="s">
        <v>2794</v>
      </c>
      <c r="CX69" s="186" t="s">
        <v>5128</v>
      </c>
      <c r="CY69" s="183">
        <v>477000</v>
      </c>
      <c r="CZ69" s="183" t="s">
        <v>5119</v>
      </c>
      <c r="DA69" s="183" t="s">
        <v>22</v>
      </c>
      <c r="DB69" s="183">
        <v>2</v>
      </c>
      <c r="DC69" s="183" t="s">
        <v>5127</v>
      </c>
      <c r="DD69" s="183" t="s">
        <v>5124</v>
      </c>
      <c r="DE69" s="189" t="s">
        <v>5099</v>
      </c>
      <c r="DF69" s="185" t="s">
        <v>5129</v>
      </c>
      <c r="DG69" s="175">
        <v>2634000</v>
      </c>
      <c r="DH69" s="179" t="s">
        <v>5119</v>
      </c>
      <c r="DI69" s="179" t="s">
        <v>22</v>
      </c>
      <c r="DJ69" s="179">
        <v>2</v>
      </c>
      <c r="DK69" s="179" t="s">
        <v>5127</v>
      </c>
      <c r="DL69" s="179" t="s">
        <v>5124</v>
      </c>
      <c r="DM69" s="176" t="s">
        <v>5099</v>
      </c>
      <c r="DN69" s="186" t="s">
        <v>5130</v>
      </c>
      <c r="DO69" s="183">
        <v>1036000</v>
      </c>
      <c r="DP69" s="186" t="s">
        <v>5119</v>
      </c>
      <c r="DQ69" s="186" t="s">
        <v>22</v>
      </c>
      <c r="DR69" s="186">
        <v>2</v>
      </c>
      <c r="DS69" s="186" t="s">
        <v>5127</v>
      </c>
      <c r="DT69" s="186" t="s">
        <v>5124</v>
      </c>
      <c r="DU69" s="187" t="s">
        <v>5099</v>
      </c>
      <c r="DV69" s="185" t="s">
        <v>5131</v>
      </c>
      <c r="DW69" s="175">
        <v>457000</v>
      </c>
      <c r="DX69" s="179" t="s">
        <v>5119</v>
      </c>
      <c r="DY69" s="179" t="s">
        <v>22</v>
      </c>
      <c r="DZ69" s="179">
        <v>2</v>
      </c>
      <c r="EA69" s="179" t="s">
        <v>5127</v>
      </c>
      <c r="EB69" s="179" t="s">
        <v>5124</v>
      </c>
      <c r="EC69" s="176" t="s">
        <v>5099</v>
      </c>
      <c r="ED69" s="186" t="s">
        <v>5132</v>
      </c>
      <c r="EE69" s="183">
        <v>20000</v>
      </c>
      <c r="EF69" s="186" t="s">
        <v>5119</v>
      </c>
      <c r="EG69" s="186" t="s">
        <v>22</v>
      </c>
      <c r="EH69" s="186">
        <v>2</v>
      </c>
      <c r="EI69" s="186" t="s">
        <v>5127</v>
      </c>
      <c r="EJ69" s="186" t="s">
        <v>5124</v>
      </c>
      <c r="EK69" s="187" t="s">
        <v>5099</v>
      </c>
      <c r="EL69" s="185" t="s">
        <v>5133</v>
      </c>
      <c r="EM69" s="175">
        <v>0</v>
      </c>
      <c r="EN69" s="179" t="s">
        <v>5119</v>
      </c>
      <c r="EO69" s="179" t="s">
        <v>22</v>
      </c>
      <c r="EP69" s="179">
        <v>2</v>
      </c>
      <c r="EQ69" s="179" t="s">
        <v>5127</v>
      </c>
      <c r="ER69" s="179" t="s">
        <v>5124</v>
      </c>
      <c r="ES69" s="176" t="s">
        <v>5099</v>
      </c>
      <c r="ET69" s="186" t="s">
        <v>2799</v>
      </c>
      <c r="EU69" s="186" t="s">
        <v>14</v>
      </c>
      <c r="EV69" s="186" t="s">
        <v>14</v>
      </c>
      <c r="EW69" s="186" t="s">
        <v>14</v>
      </c>
      <c r="EX69" s="186" t="s">
        <v>14</v>
      </c>
      <c r="EY69" s="186" t="s">
        <v>14</v>
      </c>
      <c r="EZ69" s="186" t="s">
        <v>14</v>
      </c>
      <c r="FA69" s="187" t="s">
        <v>2794</v>
      </c>
      <c r="FB69" s="185" t="s">
        <v>2797</v>
      </c>
      <c r="FC69" s="179">
        <v>3</v>
      </c>
      <c r="FD69" s="179" t="s">
        <v>14</v>
      </c>
      <c r="FE69" s="179" t="s">
        <v>14</v>
      </c>
      <c r="FF69" s="179" t="s">
        <v>14</v>
      </c>
      <c r="FG69" s="179" t="s">
        <v>2796</v>
      </c>
      <c r="FH69" s="179" t="s">
        <v>14</v>
      </c>
      <c r="FI69" s="176" t="s">
        <v>2794</v>
      </c>
      <c r="FJ69" s="185" t="s">
        <v>2807</v>
      </c>
      <c r="FK69" s="186" t="s">
        <v>14</v>
      </c>
      <c r="FL69" s="186" t="s">
        <v>14</v>
      </c>
      <c r="FM69" s="186" t="s">
        <v>14</v>
      </c>
      <c r="FN69" s="186" t="s">
        <v>14</v>
      </c>
      <c r="FO69" s="186" t="s">
        <v>14</v>
      </c>
      <c r="FP69" s="183" t="s">
        <v>14</v>
      </c>
      <c r="FQ69" s="184" t="s">
        <v>2794</v>
      </c>
      <c r="FR69" s="185" t="s">
        <v>2808</v>
      </c>
      <c r="FS69" s="179" t="s">
        <v>14</v>
      </c>
      <c r="FT69" s="179" t="s">
        <v>14</v>
      </c>
      <c r="FU69" s="179" t="s">
        <v>14</v>
      </c>
      <c r="FV69" s="179" t="s">
        <v>14</v>
      </c>
      <c r="FW69" s="179" t="s">
        <v>14</v>
      </c>
      <c r="FX69" s="179" t="s">
        <v>14</v>
      </c>
      <c r="FY69" s="176" t="s">
        <v>2794</v>
      </c>
      <c r="FZ69" s="186" t="s">
        <v>3690</v>
      </c>
      <c r="GA69" s="186">
        <v>0</v>
      </c>
      <c r="GB69" s="186" t="s">
        <v>3225</v>
      </c>
      <c r="GC69" s="186" t="s">
        <v>22</v>
      </c>
      <c r="GD69" s="186">
        <v>2</v>
      </c>
      <c r="GE69" s="186" t="s">
        <v>3139</v>
      </c>
      <c r="GF69" s="186" t="s">
        <v>3138</v>
      </c>
      <c r="GG69" s="187" t="s">
        <v>3532</v>
      </c>
      <c r="GH69" s="185" t="s">
        <v>3696</v>
      </c>
      <c r="GI69" s="179">
        <v>0</v>
      </c>
      <c r="GJ69" s="179" t="s">
        <v>3225</v>
      </c>
      <c r="GK69" s="179" t="s">
        <v>22</v>
      </c>
      <c r="GL69" s="179">
        <v>2</v>
      </c>
      <c r="GM69" s="179" t="s">
        <v>3139</v>
      </c>
      <c r="GN69" s="179" t="s">
        <v>3138</v>
      </c>
      <c r="GO69" s="176" t="s">
        <v>3532</v>
      </c>
      <c r="GP69" s="186" t="s">
        <v>3691</v>
      </c>
      <c r="GQ69" s="186">
        <v>0</v>
      </c>
      <c r="GR69" s="186" t="s">
        <v>3225</v>
      </c>
      <c r="GS69" s="186" t="s">
        <v>22</v>
      </c>
      <c r="GT69" s="186">
        <v>2</v>
      </c>
      <c r="GU69" s="186" t="s">
        <v>3139</v>
      </c>
      <c r="GV69" s="186" t="s">
        <v>3138</v>
      </c>
      <c r="GW69" s="187" t="s">
        <v>3532</v>
      </c>
      <c r="GX69" s="185" t="s">
        <v>3697</v>
      </c>
      <c r="GY69" s="179">
        <v>0</v>
      </c>
      <c r="GZ69" s="179" t="s">
        <v>3225</v>
      </c>
      <c r="HA69" s="179" t="s">
        <v>22</v>
      </c>
      <c r="HB69" s="179">
        <v>2</v>
      </c>
      <c r="HC69" s="179" t="s">
        <v>3139</v>
      </c>
      <c r="HD69" s="179" t="s">
        <v>3138</v>
      </c>
      <c r="HE69" s="176" t="s">
        <v>3532</v>
      </c>
      <c r="HF69" s="186" t="s">
        <v>3689</v>
      </c>
      <c r="HG69" s="186">
        <v>0</v>
      </c>
      <c r="HH69" s="186" t="s">
        <v>3225</v>
      </c>
      <c r="HI69" s="186" t="s">
        <v>22</v>
      </c>
      <c r="HJ69" s="186">
        <v>2</v>
      </c>
      <c r="HK69" s="186" t="s">
        <v>3139</v>
      </c>
      <c r="HL69" s="186" t="s">
        <v>3138</v>
      </c>
      <c r="HM69" s="187" t="s">
        <v>3532</v>
      </c>
      <c r="HN69" s="185" t="s">
        <v>3695</v>
      </c>
      <c r="HO69" s="179">
        <v>0</v>
      </c>
      <c r="HP69" s="179" t="s">
        <v>3225</v>
      </c>
      <c r="HQ69" s="179" t="s">
        <v>22</v>
      </c>
      <c r="HR69" s="179">
        <v>2</v>
      </c>
      <c r="HS69" s="179" t="s">
        <v>3139</v>
      </c>
      <c r="HT69" s="179" t="s">
        <v>3138</v>
      </c>
      <c r="HU69" s="176" t="s">
        <v>3532</v>
      </c>
      <c r="HV69" s="186" t="s">
        <v>3692</v>
      </c>
      <c r="HW69" s="186">
        <v>0</v>
      </c>
      <c r="HX69" s="186" t="s">
        <v>3225</v>
      </c>
      <c r="HY69" s="186" t="s">
        <v>22</v>
      </c>
      <c r="HZ69" s="186">
        <v>2</v>
      </c>
      <c r="IA69" s="186" t="s">
        <v>3139</v>
      </c>
      <c r="IB69" s="186" t="s">
        <v>3138</v>
      </c>
      <c r="IC69" s="187" t="s">
        <v>3532</v>
      </c>
      <c r="ID69" s="185" t="s">
        <v>3694</v>
      </c>
      <c r="IE69" s="179">
        <v>1</v>
      </c>
      <c r="IF69" s="179" t="s">
        <v>3225</v>
      </c>
      <c r="IG69" s="179" t="s">
        <v>22</v>
      </c>
      <c r="IH69" s="179">
        <v>2</v>
      </c>
      <c r="II69" s="179" t="s">
        <v>3139</v>
      </c>
      <c r="IJ69" s="179" t="s">
        <v>3138</v>
      </c>
      <c r="IK69" s="176" t="s">
        <v>3532</v>
      </c>
      <c r="IL69" s="186" t="s">
        <v>3693</v>
      </c>
      <c r="IM69" s="186">
        <v>3</v>
      </c>
      <c r="IN69" s="186" t="s">
        <v>3225</v>
      </c>
      <c r="IO69" s="186" t="s">
        <v>22</v>
      </c>
      <c r="IP69" s="186">
        <v>2</v>
      </c>
      <c r="IQ69" s="186" t="s">
        <v>3139</v>
      </c>
      <c r="IR69" s="186" t="s">
        <v>3138</v>
      </c>
      <c r="IS69" s="187" t="s">
        <v>3532</v>
      </c>
    </row>
    <row r="70" spans="1:253" s="280" customFormat="1" ht="12.75" customHeight="1" x14ac:dyDescent="0.25">
      <c r="A70" s="280" t="s">
        <v>695</v>
      </c>
      <c r="B70" s="280" t="s">
        <v>8005</v>
      </c>
      <c r="C70" s="280" t="s">
        <v>696</v>
      </c>
      <c r="D70" s="280" t="s">
        <v>697</v>
      </c>
      <c r="E70" s="280" t="s">
        <v>7534</v>
      </c>
      <c r="F70" s="280" t="s">
        <v>4865</v>
      </c>
      <c r="G70" s="174">
        <v>19718000</v>
      </c>
      <c r="H70" s="175" t="s">
        <v>4864</v>
      </c>
      <c r="I70" s="175" t="s">
        <v>42</v>
      </c>
      <c r="J70" s="175">
        <v>1</v>
      </c>
      <c r="K70" s="175" t="s">
        <v>2912</v>
      </c>
      <c r="L70" s="175" t="s">
        <v>2911</v>
      </c>
      <c r="M70" s="176" t="s">
        <v>4755</v>
      </c>
      <c r="N70" s="185" t="s">
        <v>1023</v>
      </c>
      <c r="O70" s="177">
        <v>94276</v>
      </c>
      <c r="P70" s="177" t="s">
        <v>1020</v>
      </c>
      <c r="Q70" s="177" t="s">
        <v>42</v>
      </c>
      <c r="R70" s="177">
        <v>1</v>
      </c>
      <c r="S70" s="177" t="s">
        <v>1022</v>
      </c>
      <c r="T70" s="177" t="s">
        <v>1021</v>
      </c>
      <c r="U70" s="178" t="s">
        <v>1024</v>
      </c>
      <c r="V70" s="185" t="s">
        <v>4868</v>
      </c>
      <c r="W70" s="175">
        <v>17677000</v>
      </c>
      <c r="X70" s="175" t="s">
        <v>4866</v>
      </c>
      <c r="Y70" s="175" t="s">
        <v>22</v>
      </c>
      <c r="Z70" s="175">
        <v>2</v>
      </c>
      <c r="AA70" s="175" t="s">
        <v>4832</v>
      </c>
      <c r="AB70" s="175" t="s">
        <v>4867</v>
      </c>
      <c r="AC70" s="176" t="s">
        <v>4755</v>
      </c>
      <c r="AD70" s="185" t="s">
        <v>4870</v>
      </c>
      <c r="AE70" s="183">
        <v>8908000</v>
      </c>
      <c r="AF70" s="183" t="s">
        <v>4866</v>
      </c>
      <c r="AG70" s="183" t="s">
        <v>22</v>
      </c>
      <c r="AH70" s="183">
        <v>2</v>
      </c>
      <c r="AI70" s="183" t="s">
        <v>4869</v>
      </c>
      <c r="AJ70" s="183" t="s">
        <v>4867</v>
      </c>
      <c r="AK70" s="184" t="s">
        <v>4755</v>
      </c>
      <c r="AL70" s="185" t="s">
        <v>1534</v>
      </c>
      <c r="AM70" s="175">
        <v>0</v>
      </c>
      <c r="AN70" s="175" t="s">
        <v>1531</v>
      </c>
      <c r="AO70" s="175" t="s">
        <v>22</v>
      </c>
      <c r="AP70" s="175">
        <v>2</v>
      </c>
      <c r="AQ70" s="175" t="s">
        <v>1533</v>
      </c>
      <c r="AR70" s="175" t="s">
        <v>1532</v>
      </c>
      <c r="AS70" s="176" t="s">
        <v>1535</v>
      </c>
      <c r="AT70" s="186" t="s">
        <v>1586</v>
      </c>
      <c r="AU70" s="183">
        <v>0</v>
      </c>
      <c r="AV70" s="183" t="s">
        <v>1584</v>
      </c>
      <c r="AW70" s="183" t="s">
        <v>42</v>
      </c>
      <c r="AX70" s="183">
        <v>1</v>
      </c>
      <c r="AY70" s="183" t="s">
        <v>1566</v>
      </c>
      <c r="AZ70" s="183" t="s">
        <v>1585</v>
      </c>
      <c r="BA70" s="184" t="s">
        <v>1587</v>
      </c>
      <c r="BB70" s="185" t="s">
        <v>1567</v>
      </c>
      <c r="BC70" s="175">
        <v>0</v>
      </c>
      <c r="BD70" s="175" t="s">
        <v>14</v>
      </c>
      <c r="BE70" s="175" t="s">
        <v>22</v>
      </c>
      <c r="BF70" s="175">
        <v>2</v>
      </c>
      <c r="BG70" s="175" t="s">
        <v>1566</v>
      </c>
      <c r="BH70" s="175" t="s">
        <v>14</v>
      </c>
      <c r="BI70" s="176" t="s">
        <v>1563</v>
      </c>
      <c r="BJ70" s="186" t="s">
        <v>4879</v>
      </c>
      <c r="BK70" s="186">
        <v>41</v>
      </c>
      <c r="BL70" s="186" t="s">
        <v>4827</v>
      </c>
      <c r="BM70" s="186" t="s">
        <v>22</v>
      </c>
      <c r="BN70" s="186">
        <v>2</v>
      </c>
      <c r="BO70" s="186" t="s">
        <v>4878</v>
      </c>
      <c r="BP70" s="183" t="s">
        <v>2810</v>
      </c>
      <c r="BQ70" s="187" t="s">
        <v>4755</v>
      </c>
      <c r="BR70" s="185" t="s">
        <v>1472</v>
      </c>
      <c r="BS70" s="179" t="s">
        <v>14</v>
      </c>
      <c r="BT70" s="179" t="s">
        <v>14</v>
      </c>
      <c r="BU70" s="179" t="s">
        <v>14</v>
      </c>
      <c r="BV70" s="179" t="s">
        <v>14</v>
      </c>
      <c r="BW70" s="179" t="s">
        <v>1471</v>
      </c>
      <c r="BX70" s="179" t="s">
        <v>14</v>
      </c>
      <c r="BY70" s="176" t="s">
        <v>1437</v>
      </c>
      <c r="BZ70" s="186" t="s">
        <v>1473</v>
      </c>
      <c r="CA70" s="186" t="s">
        <v>14</v>
      </c>
      <c r="CB70" s="186" t="s">
        <v>14</v>
      </c>
      <c r="CC70" s="186" t="s">
        <v>14</v>
      </c>
      <c r="CD70" s="186" t="s">
        <v>14</v>
      </c>
      <c r="CE70" s="186" t="s">
        <v>1471</v>
      </c>
      <c r="CF70" s="186" t="s">
        <v>14</v>
      </c>
      <c r="CG70" s="187" t="s">
        <v>1437</v>
      </c>
      <c r="CH70" s="185" t="s">
        <v>8403</v>
      </c>
      <c r="CI70" s="186" t="e">
        <v>#N/A</v>
      </c>
      <c r="CJ70" s="186" t="e">
        <v>#N/A</v>
      </c>
      <c r="CK70" s="186" t="e">
        <v>#N/A</v>
      </c>
      <c r="CL70" s="186" t="e">
        <v>#N/A</v>
      </c>
      <c r="CM70" s="186" t="e">
        <v>#N/A</v>
      </c>
      <c r="CN70" s="186" t="e">
        <v>#N/A</v>
      </c>
      <c r="CO70" s="188" t="e">
        <v>#N/A</v>
      </c>
      <c r="CP70" s="186" t="s">
        <v>1475</v>
      </c>
      <c r="CQ70" s="179" t="s">
        <v>14</v>
      </c>
      <c r="CR70" s="179" t="s">
        <v>14</v>
      </c>
      <c r="CS70" s="179" t="s">
        <v>14</v>
      </c>
      <c r="CT70" s="179" t="s">
        <v>14</v>
      </c>
      <c r="CU70" s="179" t="s">
        <v>1474</v>
      </c>
      <c r="CV70" s="179" t="s">
        <v>14</v>
      </c>
      <c r="CW70" s="176" t="s">
        <v>1437</v>
      </c>
      <c r="CX70" s="186" t="s">
        <v>4872</v>
      </c>
      <c r="CY70" s="183">
        <v>2642000</v>
      </c>
      <c r="CZ70" s="183" t="s">
        <v>4866</v>
      </c>
      <c r="DA70" s="183" t="s">
        <v>22</v>
      </c>
      <c r="DB70" s="183">
        <v>2</v>
      </c>
      <c r="DC70" s="183" t="s">
        <v>4871</v>
      </c>
      <c r="DD70" s="183" t="s">
        <v>4867</v>
      </c>
      <c r="DE70" s="189" t="s">
        <v>4755</v>
      </c>
      <c r="DF70" s="185" t="s">
        <v>4873</v>
      </c>
      <c r="DG70" s="175">
        <v>8769000</v>
      </c>
      <c r="DH70" s="179" t="s">
        <v>4866</v>
      </c>
      <c r="DI70" s="179" t="s">
        <v>22</v>
      </c>
      <c r="DJ70" s="179">
        <v>2</v>
      </c>
      <c r="DK70" s="179" t="s">
        <v>4871</v>
      </c>
      <c r="DL70" s="179" t="s">
        <v>4867</v>
      </c>
      <c r="DM70" s="176" t="s">
        <v>4755</v>
      </c>
      <c r="DN70" s="186" t="s">
        <v>4874</v>
      </c>
      <c r="DO70" s="183">
        <v>6266000</v>
      </c>
      <c r="DP70" s="186" t="s">
        <v>4866</v>
      </c>
      <c r="DQ70" s="186" t="s">
        <v>22</v>
      </c>
      <c r="DR70" s="186">
        <v>2</v>
      </c>
      <c r="DS70" s="186" t="s">
        <v>4871</v>
      </c>
      <c r="DT70" s="186" t="s">
        <v>4867</v>
      </c>
      <c r="DU70" s="187" t="s">
        <v>4755</v>
      </c>
      <c r="DV70" s="185" t="s">
        <v>4875</v>
      </c>
      <c r="DW70" s="175">
        <v>2509000</v>
      </c>
      <c r="DX70" s="179" t="s">
        <v>4866</v>
      </c>
      <c r="DY70" s="179" t="s">
        <v>22</v>
      </c>
      <c r="DZ70" s="179">
        <v>2</v>
      </c>
      <c r="EA70" s="179" t="s">
        <v>4871</v>
      </c>
      <c r="EB70" s="179" t="s">
        <v>4867</v>
      </c>
      <c r="EC70" s="176" t="s">
        <v>4755</v>
      </c>
      <c r="ED70" s="186" t="s">
        <v>4876</v>
      </c>
      <c r="EE70" s="183">
        <v>133000</v>
      </c>
      <c r="EF70" s="186" t="s">
        <v>4866</v>
      </c>
      <c r="EG70" s="186" t="s">
        <v>22</v>
      </c>
      <c r="EH70" s="186">
        <v>2</v>
      </c>
      <c r="EI70" s="186" t="s">
        <v>4871</v>
      </c>
      <c r="EJ70" s="186" t="s">
        <v>4867</v>
      </c>
      <c r="EK70" s="187" t="s">
        <v>4755</v>
      </c>
      <c r="EL70" s="185" t="s">
        <v>4877</v>
      </c>
      <c r="EM70" s="175">
        <v>0</v>
      </c>
      <c r="EN70" s="179" t="s">
        <v>4866</v>
      </c>
      <c r="EO70" s="179" t="s">
        <v>22</v>
      </c>
      <c r="EP70" s="179">
        <v>2</v>
      </c>
      <c r="EQ70" s="179" t="s">
        <v>4871</v>
      </c>
      <c r="ER70" s="179" t="s">
        <v>4867</v>
      </c>
      <c r="ES70" s="176" t="s">
        <v>4755</v>
      </c>
      <c r="ET70" s="186" t="s">
        <v>4880</v>
      </c>
      <c r="EU70" s="186">
        <v>41</v>
      </c>
      <c r="EV70" s="186" t="s">
        <v>4827</v>
      </c>
      <c r="EW70" s="186" t="s">
        <v>22</v>
      </c>
      <c r="EX70" s="186">
        <v>2</v>
      </c>
      <c r="EY70" s="186" t="s">
        <v>4878</v>
      </c>
      <c r="EZ70" s="186" t="s">
        <v>2810</v>
      </c>
      <c r="FA70" s="187" t="s">
        <v>4755</v>
      </c>
      <c r="FB70" s="185" t="s">
        <v>1540</v>
      </c>
      <c r="FC70" s="179">
        <v>1</v>
      </c>
      <c r="FD70" s="179" t="s">
        <v>14</v>
      </c>
      <c r="FE70" s="179" t="s">
        <v>14</v>
      </c>
      <c r="FF70" s="179" t="s">
        <v>14</v>
      </c>
      <c r="FG70" s="179" t="s">
        <v>1539</v>
      </c>
      <c r="FH70" s="179" t="s">
        <v>14</v>
      </c>
      <c r="FI70" s="176" t="s">
        <v>1538</v>
      </c>
      <c r="FJ70" s="185" t="s">
        <v>698</v>
      </c>
      <c r="FK70" s="186" t="s">
        <v>14</v>
      </c>
      <c r="FL70" s="186">
        <v>0</v>
      </c>
      <c r="FM70" s="186" t="s">
        <v>22</v>
      </c>
      <c r="FN70" s="186">
        <v>2</v>
      </c>
      <c r="FO70" s="186">
        <v>0</v>
      </c>
      <c r="FP70" s="183">
        <v>0</v>
      </c>
      <c r="FQ70" s="184" t="s">
        <v>588</v>
      </c>
      <c r="FR70" s="185" t="s">
        <v>699</v>
      </c>
      <c r="FS70" s="179" t="s">
        <v>14</v>
      </c>
      <c r="FT70" s="179">
        <v>0</v>
      </c>
      <c r="FU70" s="179" t="s">
        <v>22</v>
      </c>
      <c r="FV70" s="179">
        <v>2</v>
      </c>
      <c r="FW70" s="179">
        <v>0</v>
      </c>
      <c r="FX70" s="179">
        <v>0</v>
      </c>
      <c r="FY70" s="176" t="s">
        <v>588</v>
      </c>
      <c r="FZ70" s="186" t="s">
        <v>3320</v>
      </c>
      <c r="GA70" s="186">
        <v>0</v>
      </c>
      <c r="GB70" s="186" t="s">
        <v>3225</v>
      </c>
      <c r="GC70" s="186" t="s">
        <v>22</v>
      </c>
      <c r="GD70" s="186">
        <v>2</v>
      </c>
      <c r="GE70" s="186" t="s">
        <v>3139</v>
      </c>
      <c r="GF70" s="186" t="s">
        <v>3138</v>
      </c>
      <c r="GG70" s="187" t="s">
        <v>3227</v>
      </c>
      <c r="GH70" s="185" t="s">
        <v>3326</v>
      </c>
      <c r="GI70" s="179">
        <v>0</v>
      </c>
      <c r="GJ70" s="179" t="s">
        <v>3225</v>
      </c>
      <c r="GK70" s="179" t="s">
        <v>22</v>
      </c>
      <c r="GL70" s="179">
        <v>2</v>
      </c>
      <c r="GM70" s="179" t="s">
        <v>3139</v>
      </c>
      <c r="GN70" s="179" t="s">
        <v>3138</v>
      </c>
      <c r="GO70" s="176" t="s">
        <v>3227</v>
      </c>
      <c r="GP70" s="186" t="s">
        <v>3321</v>
      </c>
      <c r="GQ70" s="186">
        <v>0</v>
      </c>
      <c r="GR70" s="186" t="s">
        <v>3225</v>
      </c>
      <c r="GS70" s="186" t="s">
        <v>22</v>
      </c>
      <c r="GT70" s="186">
        <v>2</v>
      </c>
      <c r="GU70" s="186" t="s">
        <v>3139</v>
      </c>
      <c r="GV70" s="186" t="s">
        <v>3138</v>
      </c>
      <c r="GW70" s="187" t="s">
        <v>3227</v>
      </c>
      <c r="GX70" s="185" t="s">
        <v>3327</v>
      </c>
      <c r="GY70" s="179">
        <v>0</v>
      </c>
      <c r="GZ70" s="179" t="s">
        <v>3225</v>
      </c>
      <c r="HA70" s="179" t="s">
        <v>22</v>
      </c>
      <c r="HB70" s="179">
        <v>2</v>
      </c>
      <c r="HC70" s="179" t="s">
        <v>3139</v>
      </c>
      <c r="HD70" s="179" t="s">
        <v>3138</v>
      </c>
      <c r="HE70" s="176" t="s">
        <v>3227</v>
      </c>
      <c r="HF70" s="186" t="s">
        <v>3319</v>
      </c>
      <c r="HG70" s="186">
        <v>0</v>
      </c>
      <c r="HH70" s="186" t="s">
        <v>3225</v>
      </c>
      <c r="HI70" s="186" t="s">
        <v>22</v>
      </c>
      <c r="HJ70" s="186">
        <v>2</v>
      </c>
      <c r="HK70" s="186" t="s">
        <v>3139</v>
      </c>
      <c r="HL70" s="186" t="s">
        <v>3138</v>
      </c>
      <c r="HM70" s="187" t="s">
        <v>3227</v>
      </c>
      <c r="HN70" s="185" t="s">
        <v>3325</v>
      </c>
      <c r="HO70" s="179">
        <v>2</v>
      </c>
      <c r="HP70" s="179" t="s">
        <v>3225</v>
      </c>
      <c r="HQ70" s="179" t="s">
        <v>22</v>
      </c>
      <c r="HR70" s="179">
        <v>2</v>
      </c>
      <c r="HS70" s="179" t="s">
        <v>3139</v>
      </c>
      <c r="HT70" s="179" t="s">
        <v>3138</v>
      </c>
      <c r="HU70" s="176" t="s">
        <v>3227</v>
      </c>
      <c r="HV70" s="186" t="s">
        <v>3322</v>
      </c>
      <c r="HW70" s="186">
        <v>0</v>
      </c>
      <c r="HX70" s="186" t="s">
        <v>3225</v>
      </c>
      <c r="HY70" s="186" t="s">
        <v>22</v>
      </c>
      <c r="HZ70" s="186">
        <v>2</v>
      </c>
      <c r="IA70" s="186" t="s">
        <v>3139</v>
      </c>
      <c r="IB70" s="186" t="s">
        <v>3138</v>
      </c>
      <c r="IC70" s="187" t="s">
        <v>3227</v>
      </c>
      <c r="ID70" s="185" t="s">
        <v>3324</v>
      </c>
      <c r="IE70" s="179">
        <v>0</v>
      </c>
      <c r="IF70" s="179" t="s">
        <v>3225</v>
      </c>
      <c r="IG70" s="179" t="s">
        <v>22</v>
      </c>
      <c r="IH70" s="179">
        <v>2</v>
      </c>
      <c r="II70" s="179" t="s">
        <v>3139</v>
      </c>
      <c r="IJ70" s="179" t="s">
        <v>3138</v>
      </c>
      <c r="IK70" s="176" t="s">
        <v>3227</v>
      </c>
      <c r="IL70" s="186" t="s">
        <v>3323</v>
      </c>
      <c r="IM70" s="186">
        <v>0</v>
      </c>
      <c r="IN70" s="186" t="s">
        <v>3225</v>
      </c>
      <c r="IO70" s="186" t="s">
        <v>22</v>
      </c>
      <c r="IP70" s="186">
        <v>2</v>
      </c>
      <c r="IQ70" s="186" t="s">
        <v>3139</v>
      </c>
      <c r="IR70" s="186" t="s">
        <v>3138</v>
      </c>
      <c r="IS70" s="187" t="s">
        <v>3227</v>
      </c>
    </row>
    <row r="71" spans="1:253" s="280" customFormat="1" ht="12.75" customHeight="1" x14ac:dyDescent="0.25">
      <c r="A71" s="280" t="s">
        <v>5825</v>
      </c>
      <c r="B71" s="280" t="s">
        <v>8018</v>
      </c>
      <c r="C71" s="280" t="s">
        <v>5826</v>
      </c>
      <c r="D71" s="280" t="s">
        <v>5827</v>
      </c>
      <c r="E71" s="280" t="s">
        <v>7535</v>
      </c>
      <c r="F71" s="280" t="s">
        <v>5831</v>
      </c>
      <c r="G71" s="174">
        <v>30485000</v>
      </c>
      <c r="H71" s="175" t="s">
        <v>5828</v>
      </c>
      <c r="I71" s="175" t="s">
        <v>22</v>
      </c>
      <c r="J71" s="175">
        <v>2</v>
      </c>
      <c r="K71" s="175" t="s">
        <v>5830</v>
      </c>
      <c r="L71" s="175" t="s">
        <v>5829</v>
      </c>
      <c r="M71" s="176" t="s">
        <v>5634</v>
      </c>
      <c r="N71" s="185" t="s">
        <v>5835</v>
      </c>
      <c r="O71" s="177">
        <v>9395</v>
      </c>
      <c r="P71" s="177" t="s">
        <v>5832</v>
      </c>
      <c r="Q71" s="177" t="s">
        <v>22</v>
      </c>
      <c r="R71" s="177">
        <v>2</v>
      </c>
      <c r="S71" s="177" t="s">
        <v>5834</v>
      </c>
      <c r="T71" s="177" t="s">
        <v>5833</v>
      </c>
      <c r="U71" s="178" t="s">
        <v>5634</v>
      </c>
      <c r="V71" s="185" t="s">
        <v>5893</v>
      </c>
      <c r="W71" s="175">
        <v>3815000</v>
      </c>
      <c r="X71" s="175" t="s">
        <v>5832</v>
      </c>
      <c r="Y71" s="175" t="s">
        <v>22</v>
      </c>
      <c r="Z71" s="175">
        <v>2</v>
      </c>
      <c r="AA71" s="175" t="s">
        <v>5892</v>
      </c>
      <c r="AB71" s="175" t="s">
        <v>5833</v>
      </c>
      <c r="AC71" s="176" t="s">
        <v>5890</v>
      </c>
      <c r="AD71" s="185" t="s">
        <v>6698</v>
      </c>
      <c r="AE71" s="183">
        <v>180000</v>
      </c>
      <c r="AF71" s="183" t="s">
        <v>6695</v>
      </c>
      <c r="AG71" s="183" t="s">
        <v>22</v>
      </c>
      <c r="AH71" s="183">
        <v>2</v>
      </c>
      <c r="AI71" s="183" t="s">
        <v>6697</v>
      </c>
      <c r="AJ71" s="183" t="s">
        <v>6696</v>
      </c>
      <c r="AK71" s="184" t="s">
        <v>6699</v>
      </c>
      <c r="AL71" s="185" t="s">
        <v>6701</v>
      </c>
      <c r="AM71" s="175">
        <v>180000</v>
      </c>
      <c r="AN71" s="175" t="s">
        <v>6695</v>
      </c>
      <c r="AO71" s="175" t="s">
        <v>22</v>
      </c>
      <c r="AP71" s="175">
        <v>2</v>
      </c>
      <c r="AQ71" s="175" t="s">
        <v>6700</v>
      </c>
      <c r="AR71" s="175" t="s">
        <v>6696</v>
      </c>
      <c r="AS71" s="176" t="s">
        <v>6699</v>
      </c>
      <c r="AT71" s="186" t="s">
        <v>8404</v>
      </c>
      <c r="AU71" s="183" t="e">
        <v>#N/A</v>
      </c>
      <c r="AV71" s="183" t="e">
        <v>#N/A</v>
      </c>
      <c r="AW71" s="183" t="e">
        <v>#N/A</v>
      </c>
      <c r="AX71" s="183" t="e">
        <v>#N/A</v>
      </c>
      <c r="AY71" s="183" t="e">
        <v>#N/A</v>
      </c>
      <c r="AZ71" s="183" t="e">
        <v>#N/A</v>
      </c>
      <c r="BA71" s="184" t="e">
        <v>#N/A</v>
      </c>
      <c r="BB71" s="185" t="s">
        <v>8405</v>
      </c>
      <c r="BC71" s="175" t="e">
        <v>#N/A</v>
      </c>
      <c r="BD71" s="175" t="e">
        <v>#N/A</v>
      </c>
      <c r="BE71" s="175" t="e">
        <v>#N/A</v>
      </c>
      <c r="BF71" s="175" t="e">
        <v>#N/A</v>
      </c>
      <c r="BG71" s="175" t="e">
        <v>#N/A</v>
      </c>
      <c r="BH71" s="175" t="e">
        <v>#N/A</v>
      </c>
      <c r="BI71" s="176" t="e">
        <v>#N/A</v>
      </c>
      <c r="BJ71" s="186" t="s">
        <v>5839</v>
      </c>
      <c r="BK71" s="186">
        <v>0</v>
      </c>
      <c r="BL71" s="186" t="s">
        <v>5561</v>
      </c>
      <c r="BM71" s="186" t="s">
        <v>60</v>
      </c>
      <c r="BN71" s="186">
        <v>3</v>
      </c>
      <c r="BO71" s="186" t="s">
        <v>5838</v>
      </c>
      <c r="BP71" s="183" t="s">
        <v>2810</v>
      </c>
      <c r="BQ71" s="187" t="s">
        <v>5634</v>
      </c>
      <c r="BR71" s="185" t="s">
        <v>8406</v>
      </c>
      <c r="BS71" s="179" t="e">
        <v>#N/A</v>
      </c>
      <c r="BT71" s="179" t="e">
        <v>#N/A</v>
      </c>
      <c r="BU71" s="179" t="e">
        <v>#N/A</v>
      </c>
      <c r="BV71" s="179" t="e">
        <v>#N/A</v>
      </c>
      <c r="BW71" s="179" t="e">
        <v>#N/A</v>
      </c>
      <c r="BX71" s="179" t="e">
        <v>#N/A</v>
      </c>
      <c r="BY71" s="176" t="e">
        <v>#N/A</v>
      </c>
      <c r="BZ71" s="186" t="s">
        <v>8407</v>
      </c>
      <c r="CA71" s="186" t="e">
        <v>#N/A</v>
      </c>
      <c r="CB71" s="186" t="e">
        <v>#N/A</v>
      </c>
      <c r="CC71" s="186" t="e">
        <v>#N/A</v>
      </c>
      <c r="CD71" s="186" t="e">
        <v>#N/A</v>
      </c>
      <c r="CE71" s="186" t="e">
        <v>#N/A</v>
      </c>
      <c r="CF71" s="186" t="e">
        <v>#N/A</v>
      </c>
      <c r="CG71" s="187" t="e">
        <v>#N/A</v>
      </c>
      <c r="CH71" s="185" t="s">
        <v>8408</v>
      </c>
      <c r="CI71" s="186" t="e">
        <v>#N/A</v>
      </c>
      <c r="CJ71" s="186" t="e">
        <v>#N/A</v>
      </c>
      <c r="CK71" s="186" t="e">
        <v>#N/A</v>
      </c>
      <c r="CL71" s="186" t="e">
        <v>#N/A</v>
      </c>
      <c r="CM71" s="186" t="e">
        <v>#N/A</v>
      </c>
      <c r="CN71" s="186" t="e">
        <v>#N/A</v>
      </c>
      <c r="CO71" s="188" t="e">
        <v>#N/A</v>
      </c>
      <c r="CP71" s="186" t="s">
        <v>8409</v>
      </c>
      <c r="CQ71" s="179" t="e">
        <v>#N/A</v>
      </c>
      <c r="CR71" s="179" t="e">
        <v>#N/A</v>
      </c>
      <c r="CS71" s="179" t="e">
        <v>#N/A</v>
      </c>
      <c r="CT71" s="179" t="e">
        <v>#N/A</v>
      </c>
      <c r="CU71" s="179" t="e">
        <v>#N/A</v>
      </c>
      <c r="CV71" s="179" t="e">
        <v>#N/A</v>
      </c>
      <c r="CW71" s="176" t="e">
        <v>#N/A</v>
      </c>
      <c r="CX71" s="186" t="s">
        <v>6702</v>
      </c>
      <c r="CY71" s="183">
        <v>180000</v>
      </c>
      <c r="CZ71" s="183" t="s">
        <v>6695</v>
      </c>
      <c r="DA71" s="183" t="s">
        <v>22</v>
      </c>
      <c r="DB71" s="183">
        <v>2</v>
      </c>
      <c r="DC71" s="183" t="s">
        <v>6703</v>
      </c>
      <c r="DD71" s="183" t="s">
        <v>6696</v>
      </c>
      <c r="DE71" s="189" t="s">
        <v>6699</v>
      </c>
      <c r="DF71" s="185" t="s">
        <v>5837</v>
      </c>
      <c r="DG71" s="175">
        <v>3636000</v>
      </c>
      <c r="DH71" s="179" t="s">
        <v>5832</v>
      </c>
      <c r="DI71" s="179" t="s">
        <v>22</v>
      </c>
      <c r="DJ71" s="179">
        <v>2</v>
      </c>
      <c r="DK71" s="179" t="s">
        <v>5836</v>
      </c>
      <c r="DL71" s="179" t="s">
        <v>5833</v>
      </c>
      <c r="DM71" s="176" t="s">
        <v>5634</v>
      </c>
      <c r="DN71" s="186" t="s">
        <v>5840</v>
      </c>
      <c r="DO71" s="183">
        <v>0</v>
      </c>
      <c r="DP71" s="186" t="s">
        <v>5832</v>
      </c>
      <c r="DQ71" s="186" t="s">
        <v>22</v>
      </c>
      <c r="DR71" s="186">
        <v>2</v>
      </c>
      <c r="DS71" s="186" t="s">
        <v>5836</v>
      </c>
      <c r="DT71" s="186" t="s">
        <v>5833</v>
      </c>
      <c r="DU71" s="187" t="s">
        <v>5634</v>
      </c>
      <c r="DV71" s="185" t="s">
        <v>6704</v>
      </c>
      <c r="DW71" s="175">
        <v>180000</v>
      </c>
      <c r="DX71" s="179" t="s">
        <v>6695</v>
      </c>
      <c r="DY71" s="179" t="s">
        <v>22</v>
      </c>
      <c r="DZ71" s="179">
        <v>2</v>
      </c>
      <c r="EA71" s="179" t="s">
        <v>6703</v>
      </c>
      <c r="EB71" s="179" t="s">
        <v>6696</v>
      </c>
      <c r="EC71" s="176" t="s">
        <v>6699</v>
      </c>
      <c r="ED71" s="186" t="s">
        <v>5889</v>
      </c>
      <c r="EE71" s="183">
        <v>0</v>
      </c>
      <c r="EF71" s="186" t="s">
        <v>5832</v>
      </c>
      <c r="EG71" s="186" t="s">
        <v>22</v>
      </c>
      <c r="EH71" s="186">
        <v>2</v>
      </c>
      <c r="EI71" s="186" t="s">
        <v>5836</v>
      </c>
      <c r="EJ71" s="186" t="s">
        <v>5833</v>
      </c>
      <c r="EK71" s="187" t="s">
        <v>5890</v>
      </c>
      <c r="EL71" s="185" t="s">
        <v>5891</v>
      </c>
      <c r="EM71" s="175">
        <v>0</v>
      </c>
      <c r="EN71" s="179" t="s">
        <v>5832</v>
      </c>
      <c r="EO71" s="179" t="s">
        <v>22</v>
      </c>
      <c r="EP71" s="179">
        <v>2</v>
      </c>
      <c r="EQ71" s="179" t="s">
        <v>5836</v>
      </c>
      <c r="ER71" s="179" t="s">
        <v>5833</v>
      </c>
      <c r="ES71" s="176" t="s">
        <v>5890</v>
      </c>
      <c r="ET71" s="186" t="s">
        <v>6615</v>
      </c>
      <c r="EU71" s="186">
        <v>9</v>
      </c>
      <c r="EV71" s="186" t="s">
        <v>6447</v>
      </c>
      <c r="EW71" s="186" t="s">
        <v>22</v>
      </c>
      <c r="EX71" s="186">
        <v>2</v>
      </c>
      <c r="EY71" s="186" t="s">
        <v>6614</v>
      </c>
      <c r="EZ71" s="186" t="s">
        <v>5670</v>
      </c>
      <c r="FA71" s="187" t="s">
        <v>6606</v>
      </c>
      <c r="FB71" s="185" t="s">
        <v>5896</v>
      </c>
      <c r="FC71" s="179">
        <v>3</v>
      </c>
      <c r="FD71" s="179" t="s">
        <v>5832</v>
      </c>
      <c r="FE71" s="179" t="s">
        <v>22</v>
      </c>
      <c r="FF71" s="179">
        <v>2</v>
      </c>
      <c r="FG71" s="179" t="s">
        <v>5895</v>
      </c>
      <c r="FH71" s="179" t="s">
        <v>5894</v>
      </c>
      <c r="FI71" s="176" t="s">
        <v>5890</v>
      </c>
      <c r="FJ71" s="185" t="s">
        <v>8410</v>
      </c>
      <c r="FK71" s="186" t="e">
        <v>#N/A</v>
      </c>
      <c r="FL71" s="186" t="e">
        <v>#N/A</v>
      </c>
      <c r="FM71" s="186" t="e">
        <v>#N/A</v>
      </c>
      <c r="FN71" s="186" t="e">
        <v>#N/A</v>
      </c>
      <c r="FO71" s="186" t="e">
        <v>#N/A</v>
      </c>
      <c r="FP71" s="183" t="e">
        <v>#N/A</v>
      </c>
      <c r="FQ71" s="184" t="e">
        <v>#N/A</v>
      </c>
      <c r="FR71" s="185" t="s">
        <v>8411</v>
      </c>
      <c r="FS71" s="179" t="e">
        <v>#N/A</v>
      </c>
      <c r="FT71" s="179" t="e">
        <v>#N/A</v>
      </c>
      <c r="FU71" s="179" t="e">
        <v>#N/A</v>
      </c>
      <c r="FV71" s="179" t="e">
        <v>#N/A</v>
      </c>
      <c r="FW71" s="179" t="e">
        <v>#N/A</v>
      </c>
      <c r="FX71" s="179" t="e">
        <v>#N/A</v>
      </c>
      <c r="FY71" s="176" t="e">
        <v>#N/A</v>
      </c>
      <c r="FZ71" s="186" t="s">
        <v>5901</v>
      </c>
      <c r="GA71" s="186">
        <v>1</v>
      </c>
      <c r="GB71" s="186" t="s">
        <v>5897</v>
      </c>
      <c r="GC71" s="186" t="s">
        <v>22</v>
      </c>
      <c r="GD71" s="186">
        <v>2</v>
      </c>
      <c r="GE71" s="186" t="s">
        <v>3139</v>
      </c>
      <c r="GF71" s="186" t="s">
        <v>3138</v>
      </c>
      <c r="GG71" s="187" t="s">
        <v>5890</v>
      </c>
      <c r="GH71" s="185" t="s">
        <v>5902</v>
      </c>
      <c r="GI71" s="179">
        <v>0</v>
      </c>
      <c r="GJ71" s="179" t="s">
        <v>5897</v>
      </c>
      <c r="GK71" s="179" t="s">
        <v>22</v>
      </c>
      <c r="GL71" s="179">
        <v>2</v>
      </c>
      <c r="GM71" s="179" t="s">
        <v>3139</v>
      </c>
      <c r="GN71" s="179" t="s">
        <v>3138</v>
      </c>
      <c r="GO71" s="176" t="s">
        <v>5890</v>
      </c>
      <c r="GP71" s="186" t="s">
        <v>5903</v>
      </c>
      <c r="GQ71" s="186">
        <v>0</v>
      </c>
      <c r="GR71" s="186" t="s">
        <v>5897</v>
      </c>
      <c r="GS71" s="186" t="s">
        <v>22</v>
      </c>
      <c r="GT71" s="186">
        <v>2</v>
      </c>
      <c r="GU71" s="186" t="s">
        <v>3139</v>
      </c>
      <c r="GV71" s="186" t="s">
        <v>3138</v>
      </c>
      <c r="GW71" s="187" t="s">
        <v>5890</v>
      </c>
      <c r="GX71" s="185" t="s">
        <v>5899</v>
      </c>
      <c r="GY71" s="179">
        <v>0</v>
      </c>
      <c r="GZ71" s="179" t="s">
        <v>5897</v>
      </c>
      <c r="HA71" s="179" t="s">
        <v>22</v>
      </c>
      <c r="HB71" s="179">
        <v>2</v>
      </c>
      <c r="HC71" s="179" t="s">
        <v>3139</v>
      </c>
      <c r="HD71" s="179" t="s">
        <v>3138</v>
      </c>
      <c r="HE71" s="176" t="s">
        <v>5890</v>
      </c>
      <c r="HF71" s="186" t="s">
        <v>5898</v>
      </c>
      <c r="HG71" s="186">
        <v>1</v>
      </c>
      <c r="HH71" s="186" t="s">
        <v>5897</v>
      </c>
      <c r="HI71" s="186" t="s">
        <v>22</v>
      </c>
      <c r="HJ71" s="186">
        <v>2</v>
      </c>
      <c r="HK71" s="186" t="s">
        <v>3139</v>
      </c>
      <c r="HL71" s="186" t="s">
        <v>3138</v>
      </c>
      <c r="HM71" s="187" t="s">
        <v>5890</v>
      </c>
      <c r="HN71" s="185" t="s">
        <v>5900</v>
      </c>
      <c r="HO71" s="179">
        <v>1</v>
      </c>
      <c r="HP71" s="179" t="s">
        <v>5897</v>
      </c>
      <c r="HQ71" s="179" t="s">
        <v>22</v>
      </c>
      <c r="HR71" s="179">
        <v>2</v>
      </c>
      <c r="HS71" s="179" t="s">
        <v>3139</v>
      </c>
      <c r="HT71" s="179" t="s">
        <v>3138</v>
      </c>
      <c r="HU71" s="176" t="s">
        <v>5890</v>
      </c>
      <c r="HV71" s="186" t="s">
        <v>5904</v>
      </c>
      <c r="HW71" s="186">
        <v>0</v>
      </c>
      <c r="HX71" s="186" t="s">
        <v>5897</v>
      </c>
      <c r="HY71" s="186" t="s">
        <v>22</v>
      </c>
      <c r="HZ71" s="186">
        <v>2</v>
      </c>
      <c r="IA71" s="186" t="s">
        <v>3139</v>
      </c>
      <c r="IB71" s="186" t="s">
        <v>3138</v>
      </c>
      <c r="IC71" s="187" t="s">
        <v>5890</v>
      </c>
      <c r="ID71" s="185" t="s">
        <v>5905</v>
      </c>
      <c r="IE71" s="179">
        <v>0</v>
      </c>
      <c r="IF71" s="179" t="s">
        <v>5897</v>
      </c>
      <c r="IG71" s="179" t="s">
        <v>22</v>
      </c>
      <c r="IH71" s="179">
        <v>2</v>
      </c>
      <c r="II71" s="179" t="s">
        <v>3139</v>
      </c>
      <c r="IJ71" s="179" t="s">
        <v>3138</v>
      </c>
      <c r="IK71" s="176" t="s">
        <v>5890</v>
      </c>
      <c r="IL71" s="186" t="s">
        <v>5906</v>
      </c>
      <c r="IM71" s="186">
        <v>0</v>
      </c>
      <c r="IN71" s="186" t="s">
        <v>5897</v>
      </c>
      <c r="IO71" s="186" t="s">
        <v>22</v>
      </c>
      <c r="IP71" s="186">
        <v>2</v>
      </c>
      <c r="IQ71" s="186" t="s">
        <v>3139</v>
      </c>
      <c r="IR71" s="186" t="s">
        <v>3138</v>
      </c>
      <c r="IS71" s="187" t="s">
        <v>5890</v>
      </c>
    </row>
    <row r="72" spans="1:253" s="280" customFormat="1" ht="12.75" customHeight="1" x14ac:dyDescent="0.25">
      <c r="A72" s="280" t="s">
        <v>2269</v>
      </c>
      <c r="B72" s="280" t="s">
        <v>8120</v>
      </c>
      <c r="C72" s="280" t="s">
        <v>2270</v>
      </c>
      <c r="D72" s="280" t="s">
        <v>2271</v>
      </c>
      <c r="E72" s="280" t="s">
        <v>7558</v>
      </c>
      <c r="F72" s="280" t="s">
        <v>2913</v>
      </c>
      <c r="G72" s="174">
        <v>2541000</v>
      </c>
      <c r="H72" s="175" t="s">
        <v>2910</v>
      </c>
      <c r="I72" s="175" t="s">
        <v>22</v>
      </c>
      <c r="J72" s="175">
        <v>2</v>
      </c>
      <c r="K72" s="175" t="s">
        <v>2912</v>
      </c>
      <c r="L72" s="175" t="s">
        <v>2911</v>
      </c>
      <c r="M72" s="176" t="s">
        <v>2851</v>
      </c>
      <c r="N72" s="185" t="s">
        <v>2279</v>
      </c>
      <c r="O72" s="177">
        <v>823</v>
      </c>
      <c r="P72" s="177" t="s">
        <v>2276</v>
      </c>
      <c r="Q72" s="177" t="s">
        <v>42</v>
      </c>
      <c r="R72" s="177">
        <v>1</v>
      </c>
      <c r="S72" s="177" t="s">
        <v>2278</v>
      </c>
      <c r="T72" s="177" t="s">
        <v>2277</v>
      </c>
      <c r="U72" s="178" t="s">
        <v>2254</v>
      </c>
      <c r="V72" s="185" t="s">
        <v>3068</v>
      </c>
      <c r="W72" s="175">
        <v>2256000</v>
      </c>
      <c r="X72" s="175" t="s">
        <v>3059</v>
      </c>
      <c r="Y72" s="175" t="s">
        <v>22</v>
      </c>
      <c r="Z72" s="175">
        <v>2</v>
      </c>
      <c r="AA72" s="175" t="s">
        <v>3052</v>
      </c>
      <c r="AB72" s="175" t="s">
        <v>3060</v>
      </c>
      <c r="AC72" s="176" t="s">
        <v>3047</v>
      </c>
      <c r="AD72" s="185" t="s">
        <v>3067</v>
      </c>
      <c r="AE72" s="183">
        <v>1091000</v>
      </c>
      <c r="AF72" s="183" t="s">
        <v>3059</v>
      </c>
      <c r="AG72" s="183" t="s">
        <v>22</v>
      </c>
      <c r="AH72" s="183">
        <v>2</v>
      </c>
      <c r="AI72" s="183" t="s">
        <v>3050</v>
      </c>
      <c r="AJ72" s="183" t="s">
        <v>3060</v>
      </c>
      <c r="AK72" s="184" t="s">
        <v>3047</v>
      </c>
      <c r="AL72" s="185" t="s">
        <v>2280</v>
      </c>
      <c r="AM72" s="175">
        <v>0</v>
      </c>
      <c r="AN72" s="175" t="s">
        <v>14</v>
      </c>
      <c r="AO72" s="175" t="s">
        <v>14</v>
      </c>
      <c r="AP72" s="175" t="s">
        <v>14</v>
      </c>
      <c r="AQ72" s="175" t="s">
        <v>14</v>
      </c>
      <c r="AR72" s="175" t="s">
        <v>14</v>
      </c>
      <c r="AS72" s="176" t="s">
        <v>2254</v>
      </c>
      <c r="AT72" s="186" t="s">
        <v>2313</v>
      </c>
      <c r="AU72" s="183">
        <v>0</v>
      </c>
      <c r="AV72" s="183" t="s">
        <v>14</v>
      </c>
      <c r="AW72" s="183" t="s">
        <v>14</v>
      </c>
      <c r="AX72" s="183" t="s">
        <v>14</v>
      </c>
      <c r="AY72" s="183" t="s">
        <v>14</v>
      </c>
      <c r="AZ72" s="183" t="s">
        <v>14</v>
      </c>
      <c r="BA72" s="184" t="s">
        <v>2310</v>
      </c>
      <c r="BB72" s="185" t="s">
        <v>2312</v>
      </c>
      <c r="BC72" s="175">
        <v>0</v>
      </c>
      <c r="BD72" s="175" t="s">
        <v>14</v>
      </c>
      <c r="BE72" s="175" t="s">
        <v>14</v>
      </c>
      <c r="BF72" s="175" t="s">
        <v>14</v>
      </c>
      <c r="BG72" s="175" t="s">
        <v>14</v>
      </c>
      <c r="BH72" s="175" t="s">
        <v>14</v>
      </c>
      <c r="BI72" s="176" t="s">
        <v>2310</v>
      </c>
      <c r="BJ72" s="186" t="s">
        <v>3064</v>
      </c>
      <c r="BK72" s="186" t="s">
        <v>14</v>
      </c>
      <c r="BL72" s="186" t="s">
        <v>14</v>
      </c>
      <c r="BM72" s="186" t="s">
        <v>14</v>
      </c>
      <c r="BN72" s="186" t="s">
        <v>14</v>
      </c>
      <c r="BO72" s="186" t="s">
        <v>3062</v>
      </c>
      <c r="BP72" s="183" t="s">
        <v>14</v>
      </c>
      <c r="BQ72" s="187" t="s">
        <v>3047</v>
      </c>
      <c r="BR72" s="185" t="s">
        <v>8412</v>
      </c>
      <c r="BS72" s="179" t="e">
        <v>#N/A</v>
      </c>
      <c r="BT72" s="179" t="e">
        <v>#N/A</v>
      </c>
      <c r="BU72" s="179" t="e">
        <v>#N/A</v>
      </c>
      <c r="BV72" s="179" t="e">
        <v>#N/A</v>
      </c>
      <c r="BW72" s="179" t="e">
        <v>#N/A</v>
      </c>
      <c r="BX72" s="179" t="e">
        <v>#N/A</v>
      </c>
      <c r="BY72" s="176" t="e">
        <v>#N/A</v>
      </c>
      <c r="BZ72" s="186" t="s">
        <v>8413</v>
      </c>
      <c r="CA72" s="186" t="e">
        <v>#N/A</v>
      </c>
      <c r="CB72" s="186" t="e">
        <v>#N/A</v>
      </c>
      <c r="CC72" s="186" t="e">
        <v>#N/A</v>
      </c>
      <c r="CD72" s="186" t="e">
        <v>#N/A</v>
      </c>
      <c r="CE72" s="186" t="e">
        <v>#N/A</v>
      </c>
      <c r="CF72" s="186" t="e">
        <v>#N/A</v>
      </c>
      <c r="CG72" s="187" t="e">
        <v>#N/A</v>
      </c>
      <c r="CH72" s="185" t="s">
        <v>8414</v>
      </c>
      <c r="CI72" s="186" t="e">
        <v>#N/A</v>
      </c>
      <c r="CJ72" s="186" t="e">
        <v>#N/A</v>
      </c>
      <c r="CK72" s="186" t="e">
        <v>#N/A</v>
      </c>
      <c r="CL72" s="186" t="e">
        <v>#N/A</v>
      </c>
      <c r="CM72" s="186" t="e">
        <v>#N/A</v>
      </c>
      <c r="CN72" s="186" t="e">
        <v>#N/A</v>
      </c>
      <c r="CO72" s="188" t="e">
        <v>#N/A</v>
      </c>
      <c r="CP72" s="186" t="s">
        <v>8415</v>
      </c>
      <c r="CQ72" s="179" t="e">
        <v>#N/A</v>
      </c>
      <c r="CR72" s="179" t="e">
        <v>#N/A</v>
      </c>
      <c r="CS72" s="179" t="e">
        <v>#N/A</v>
      </c>
      <c r="CT72" s="179" t="e">
        <v>#N/A</v>
      </c>
      <c r="CU72" s="179" t="e">
        <v>#N/A</v>
      </c>
      <c r="CV72" s="179" t="e">
        <v>#N/A</v>
      </c>
      <c r="CW72" s="176" t="e">
        <v>#N/A</v>
      </c>
      <c r="CX72" s="186" t="s">
        <v>3069</v>
      </c>
      <c r="CY72" s="183">
        <v>440000</v>
      </c>
      <c r="CZ72" s="183" t="s">
        <v>3059</v>
      </c>
      <c r="DA72" s="183" t="s">
        <v>22</v>
      </c>
      <c r="DB72" s="183">
        <v>2</v>
      </c>
      <c r="DC72" s="183" t="s">
        <v>3045</v>
      </c>
      <c r="DD72" s="183" t="s">
        <v>3060</v>
      </c>
      <c r="DE72" s="189" t="s">
        <v>3047</v>
      </c>
      <c r="DF72" s="185" t="s">
        <v>3065</v>
      </c>
      <c r="DG72" s="175">
        <v>1165000</v>
      </c>
      <c r="DH72" s="179" t="s">
        <v>3059</v>
      </c>
      <c r="DI72" s="179" t="s">
        <v>22</v>
      </c>
      <c r="DJ72" s="179">
        <v>2</v>
      </c>
      <c r="DK72" s="179" t="s">
        <v>3045</v>
      </c>
      <c r="DL72" s="179" t="s">
        <v>3060</v>
      </c>
      <c r="DM72" s="176" t="s">
        <v>3047</v>
      </c>
      <c r="DN72" s="186" t="s">
        <v>3071</v>
      </c>
      <c r="DO72" s="183">
        <v>651000</v>
      </c>
      <c r="DP72" s="186" t="s">
        <v>3059</v>
      </c>
      <c r="DQ72" s="186" t="s">
        <v>22</v>
      </c>
      <c r="DR72" s="186">
        <v>2</v>
      </c>
      <c r="DS72" s="186" t="s">
        <v>3045</v>
      </c>
      <c r="DT72" s="186" t="s">
        <v>3060</v>
      </c>
      <c r="DU72" s="187" t="s">
        <v>3047</v>
      </c>
      <c r="DV72" s="185" t="s">
        <v>3066</v>
      </c>
      <c r="DW72" s="175">
        <v>426000</v>
      </c>
      <c r="DX72" s="179" t="s">
        <v>3059</v>
      </c>
      <c r="DY72" s="179" t="s">
        <v>22</v>
      </c>
      <c r="DZ72" s="179">
        <v>2</v>
      </c>
      <c r="EA72" s="179" t="s">
        <v>3045</v>
      </c>
      <c r="EB72" s="179" t="s">
        <v>3060</v>
      </c>
      <c r="EC72" s="176" t="s">
        <v>3047</v>
      </c>
      <c r="ED72" s="186" t="s">
        <v>3070</v>
      </c>
      <c r="EE72" s="183">
        <v>14000</v>
      </c>
      <c r="EF72" s="186" t="s">
        <v>3059</v>
      </c>
      <c r="EG72" s="186" t="s">
        <v>22</v>
      </c>
      <c r="EH72" s="186">
        <v>2</v>
      </c>
      <c r="EI72" s="186" t="s">
        <v>3045</v>
      </c>
      <c r="EJ72" s="186" t="s">
        <v>3060</v>
      </c>
      <c r="EK72" s="187" t="s">
        <v>3047</v>
      </c>
      <c r="EL72" s="185" t="s">
        <v>3061</v>
      </c>
      <c r="EM72" s="175">
        <v>0</v>
      </c>
      <c r="EN72" s="179" t="s">
        <v>3059</v>
      </c>
      <c r="EO72" s="179" t="s">
        <v>22</v>
      </c>
      <c r="EP72" s="179">
        <v>2</v>
      </c>
      <c r="EQ72" s="179" t="s">
        <v>3045</v>
      </c>
      <c r="ER72" s="179" t="s">
        <v>3060</v>
      </c>
      <c r="ES72" s="176" t="s">
        <v>3047</v>
      </c>
      <c r="ET72" s="186" t="s">
        <v>3063</v>
      </c>
      <c r="EU72" s="186" t="s">
        <v>14</v>
      </c>
      <c r="EV72" s="186" t="s">
        <v>14</v>
      </c>
      <c r="EW72" s="186" t="s">
        <v>14</v>
      </c>
      <c r="EX72" s="186" t="s">
        <v>14</v>
      </c>
      <c r="EY72" s="186" t="s">
        <v>3062</v>
      </c>
      <c r="EZ72" s="186" t="s">
        <v>14</v>
      </c>
      <c r="FA72" s="187" t="s">
        <v>3047</v>
      </c>
      <c r="FB72" s="185" t="s">
        <v>2275</v>
      </c>
      <c r="FC72" s="179">
        <v>1</v>
      </c>
      <c r="FD72" s="179" t="s">
        <v>2272</v>
      </c>
      <c r="FE72" s="179" t="s">
        <v>22</v>
      </c>
      <c r="FF72" s="179">
        <v>2</v>
      </c>
      <c r="FG72" s="179" t="s">
        <v>2274</v>
      </c>
      <c r="FH72" s="179" t="s">
        <v>2273</v>
      </c>
      <c r="FI72" s="176" t="s">
        <v>2254</v>
      </c>
      <c r="FJ72" s="185" t="s">
        <v>8416</v>
      </c>
      <c r="FK72" s="186" t="e">
        <v>#N/A</v>
      </c>
      <c r="FL72" s="186" t="e">
        <v>#N/A</v>
      </c>
      <c r="FM72" s="186" t="e">
        <v>#N/A</v>
      </c>
      <c r="FN72" s="186" t="e">
        <v>#N/A</v>
      </c>
      <c r="FO72" s="186" t="e">
        <v>#N/A</v>
      </c>
      <c r="FP72" s="183" t="e">
        <v>#N/A</v>
      </c>
      <c r="FQ72" s="184" t="e">
        <v>#N/A</v>
      </c>
      <c r="FR72" s="185" t="s">
        <v>8417</v>
      </c>
      <c r="FS72" s="179" t="e">
        <v>#N/A</v>
      </c>
      <c r="FT72" s="179" t="e">
        <v>#N/A</v>
      </c>
      <c r="FU72" s="179" t="e">
        <v>#N/A</v>
      </c>
      <c r="FV72" s="179" t="e">
        <v>#N/A</v>
      </c>
      <c r="FW72" s="179" t="e">
        <v>#N/A</v>
      </c>
      <c r="FX72" s="179" t="e">
        <v>#N/A</v>
      </c>
      <c r="FY72" s="176" t="e">
        <v>#N/A</v>
      </c>
      <c r="FZ72" s="186" t="s">
        <v>3329</v>
      </c>
      <c r="GA72" s="186">
        <v>1</v>
      </c>
      <c r="GB72" s="186" t="s">
        <v>3225</v>
      </c>
      <c r="GC72" s="186" t="s">
        <v>22</v>
      </c>
      <c r="GD72" s="186">
        <v>2</v>
      </c>
      <c r="GE72" s="186" t="s">
        <v>3139</v>
      </c>
      <c r="GF72" s="186" t="s">
        <v>3138</v>
      </c>
      <c r="GG72" s="187" t="s">
        <v>3227</v>
      </c>
      <c r="GH72" s="185" t="s">
        <v>3335</v>
      </c>
      <c r="GI72" s="179">
        <v>0</v>
      </c>
      <c r="GJ72" s="179" t="s">
        <v>3225</v>
      </c>
      <c r="GK72" s="179" t="s">
        <v>22</v>
      </c>
      <c r="GL72" s="179">
        <v>2</v>
      </c>
      <c r="GM72" s="179" t="s">
        <v>3139</v>
      </c>
      <c r="GN72" s="179" t="s">
        <v>3138</v>
      </c>
      <c r="GO72" s="176" t="s">
        <v>3227</v>
      </c>
      <c r="GP72" s="186" t="s">
        <v>3330</v>
      </c>
      <c r="GQ72" s="186">
        <v>0</v>
      </c>
      <c r="GR72" s="186" t="s">
        <v>3225</v>
      </c>
      <c r="GS72" s="186" t="s">
        <v>22</v>
      </c>
      <c r="GT72" s="186">
        <v>2</v>
      </c>
      <c r="GU72" s="186" t="s">
        <v>3139</v>
      </c>
      <c r="GV72" s="186" t="s">
        <v>3138</v>
      </c>
      <c r="GW72" s="187" t="s">
        <v>3227</v>
      </c>
      <c r="GX72" s="185" t="s">
        <v>3336</v>
      </c>
      <c r="GY72" s="179">
        <v>0</v>
      </c>
      <c r="GZ72" s="179" t="s">
        <v>3225</v>
      </c>
      <c r="HA72" s="179" t="s">
        <v>22</v>
      </c>
      <c r="HB72" s="179">
        <v>2</v>
      </c>
      <c r="HC72" s="179" t="s">
        <v>3139</v>
      </c>
      <c r="HD72" s="179" t="s">
        <v>3138</v>
      </c>
      <c r="HE72" s="176" t="s">
        <v>3227</v>
      </c>
      <c r="HF72" s="186" t="s">
        <v>3328</v>
      </c>
      <c r="HG72" s="186">
        <v>0</v>
      </c>
      <c r="HH72" s="186" t="s">
        <v>3225</v>
      </c>
      <c r="HI72" s="186" t="s">
        <v>22</v>
      </c>
      <c r="HJ72" s="186">
        <v>2</v>
      </c>
      <c r="HK72" s="186" t="s">
        <v>3139</v>
      </c>
      <c r="HL72" s="186" t="s">
        <v>3138</v>
      </c>
      <c r="HM72" s="187" t="s">
        <v>3227</v>
      </c>
      <c r="HN72" s="185" t="s">
        <v>3334</v>
      </c>
      <c r="HO72" s="179">
        <v>2</v>
      </c>
      <c r="HP72" s="179" t="s">
        <v>3225</v>
      </c>
      <c r="HQ72" s="179" t="s">
        <v>22</v>
      </c>
      <c r="HR72" s="179">
        <v>2</v>
      </c>
      <c r="HS72" s="179" t="s">
        <v>3139</v>
      </c>
      <c r="HT72" s="179" t="s">
        <v>3138</v>
      </c>
      <c r="HU72" s="176" t="s">
        <v>3227</v>
      </c>
      <c r="HV72" s="186" t="s">
        <v>3331</v>
      </c>
      <c r="HW72" s="186">
        <v>0</v>
      </c>
      <c r="HX72" s="186" t="s">
        <v>3225</v>
      </c>
      <c r="HY72" s="186" t="s">
        <v>22</v>
      </c>
      <c r="HZ72" s="186">
        <v>2</v>
      </c>
      <c r="IA72" s="186" t="s">
        <v>3139</v>
      </c>
      <c r="IB72" s="186" t="s">
        <v>3138</v>
      </c>
      <c r="IC72" s="187" t="s">
        <v>3227</v>
      </c>
      <c r="ID72" s="185" t="s">
        <v>3333</v>
      </c>
      <c r="IE72" s="179">
        <v>0</v>
      </c>
      <c r="IF72" s="179" t="s">
        <v>3225</v>
      </c>
      <c r="IG72" s="179" t="s">
        <v>22</v>
      </c>
      <c r="IH72" s="179">
        <v>2</v>
      </c>
      <c r="II72" s="179" t="s">
        <v>3139</v>
      </c>
      <c r="IJ72" s="179" t="s">
        <v>3138</v>
      </c>
      <c r="IK72" s="176" t="s">
        <v>3227</v>
      </c>
      <c r="IL72" s="186" t="s">
        <v>3332</v>
      </c>
      <c r="IM72" s="186">
        <v>0</v>
      </c>
      <c r="IN72" s="186" t="s">
        <v>3225</v>
      </c>
      <c r="IO72" s="186" t="s">
        <v>22</v>
      </c>
      <c r="IP72" s="186">
        <v>2</v>
      </c>
      <c r="IQ72" s="186" t="s">
        <v>3139</v>
      </c>
      <c r="IR72" s="186" t="s">
        <v>3138</v>
      </c>
      <c r="IS72" s="187" t="s">
        <v>3227</v>
      </c>
    </row>
    <row r="73" spans="1:253" s="280" customFormat="1" ht="12.75" customHeight="1" x14ac:dyDescent="0.25">
      <c r="A73" s="280" t="s">
        <v>286</v>
      </c>
      <c r="B73" s="280" t="s">
        <v>8025</v>
      </c>
      <c r="C73" s="280" t="s">
        <v>287</v>
      </c>
      <c r="D73" s="280" t="s">
        <v>288</v>
      </c>
      <c r="E73" s="280" t="s">
        <v>7568</v>
      </c>
      <c r="F73" s="280" t="s">
        <v>4779</v>
      </c>
      <c r="G73" s="174">
        <v>23800000</v>
      </c>
      <c r="H73" s="175" t="s">
        <v>4776</v>
      </c>
      <c r="I73" s="175" t="s">
        <v>22</v>
      </c>
      <c r="J73" s="175">
        <v>2</v>
      </c>
      <c r="K73" s="175" t="s">
        <v>4778</v>
      </c>
      <c r="L73" s="175" t="s">
        <v>4777</v>
      </c>
      <c r="M73" s="176" t="s">
        <v>4755</v>
      </c>
      <c r="N73" s="185" t="s">
        <v>301</v>
      </c>
      <c r="O73" s="177">
        <v>1267000</v>
      </c>
      <c r="P73" s="177" t="s">
        <v>298</v>
      </c>
      <c r="Q73" s="177" t="s">
        <v>42</v>
      </c>
      <c r="R73" s="177">
        <v>1</v>
      </c>
      <c r="S73" s="177" t="s">
        <v>300</v>
      </c>
      <c r="T73" s="177" t="s">
        <v>299</v>
      </c>
      <c r="U73" s="178" t="s">
        <v>276</v>
      </c>
      <c r="V73" s="185" t="s">
        <v>4780</v>
      </c>
      <c r="W73" s="175">
        <v>23800000</v>
      </c>
      <c r="X73" s="175" t="s">
        <v>4776</v>
      </c>
      <c r="Y73" s="175" t="s">
        <v>22</v>
      </c>
      <c r="Z73" s="175">
        <v>2</v>
      </c>
      <c r="AA73" s="175" t="s">
        <v>4778</v>
      </c>
      <c r="AB73" s="175" t="s">
        <v>4777</v>
      </c>
      <c r="AC73" s="176" t="s">
        <v>4755</v>
      </c>
      <c r="AD73" s="185" t="s">
        <v>4782</v>
      </c>
      <c r="AE73" s="183">
        <v>3882000</v>
      </c>
      <c r="AF73" s="183" t="s">
        <v>4776</v>
      </c>
      <c r="AG73" s="183" t="s">
        <v>22</v>
      </c>
      <c r="AH73" s="183">
        <v>2</v>
      </c>
      <c r="AI73" s="183" t="s">
        <v>4781</v>
      </c>
      <c r="AJ73" s="183" t="s">
        <v>4777</v>
      </c>
      <c r="AK73" s="184" t="s">
        <v>4755</v>
      </c>
      <c r="AL73" s="185" t="s">
        <v>5712</v>
      </c>
      <c r="AM73" s="175">
        <v>594000</v>
      </c>
      <c r="AN73" s="175" t="s">
        <v>5709</v>
      </c>
      <c r="AO73" s="175" t="s">
        <v>22</v>
      </c>
      <c r="AP73" s="175">
        <v>2</v>
      </c>
      <c r="AQ73" s="175" t="s">
        <v>5711</v>
      </c>
      <c r="AR73" s="175" t="s">
        <v>5710</v>
      </c>
      <c r="AS73" s="176" t="s">
        <v>5634</v>
      </c>
      <c r="AT73" s="186" t="s">
        <v>297</v>
      </c>
      <c r="AU73" s="183" t="s">
        <v>14</v>
      </c>
      <c r="AV73" s="183">
        <v>0</v>
      </c>
      <c r="AW73" s="183" t="s">
        <v>14</v>
      </c>
      <c r="AX73" s="183" t="s">
        <v>14</v>
      </c>
      <c r="AY73" s="183" t="s">
        <v>274</v>
      </c>
      <c r="AZ73" s="183">
        <v>0</v>
      </c>
      <c r="BA73" s="184" t="s">
        <v>276</v>
      </c>
      <c r="BB73" s="185" t="s">
        <v>296</v>
      </c>
      <c r="BC73" s="175" t="s">
        <v>14</v>
      </c>
      <c r="BD73" s="175">
        <v>0</v>
      </c>
      <c r="BE73" s="175" t="s">
        <v>14</v>
      </c>
      <c r="BF73" s="175" t="s">
        <v>14</v>
      </c>
      <c r="BG73" s="175" t="s">
        <v>274</v>
      </c>
      <c r="BH73" s="175">
        <v>0</v>
      </c>
      <c r="BI73" s="176" t="s">
        <v>276</v>
      </c>
      <c r="BJ73" s="186" t="s">
        <v>5715</v>
      </c>
      <c r="BK73" s="186">
        <v>385</v>
      </c>
      <c r="BL73" s="186" t="s">
        <v>5713</v>
      </c>
      <c r="BM73" s="186" t="s">
        <v>60</v>
      </c>
      <c r="BN73" s="186">
        <v>3</v>
      </c>
      <c r="BO73" s="186" t="s">
        <v>5714</v>
      </c>
      <c r="BP73" s="183" t="s">
        <v>767</v>
      </c>
      <c r="BQ73" s="187" t="s">
        <v>5634</v>
      </c>
      <c r="BR73" s="185" t="s">
        <v>289</v>
      </c>
      <c r="BS73" s="179" t="s">
        <v>14</v>
      </c>
      <c r="BT73" s="179">
        <v>0</v>
      </c>
      <c r="BU73" s="179" t="s">
        <v>14</v>
      </c>
      <c r="BV73" s="179" t="s">
        <v>14</v>
      </c>
      <c r="BW73" s="179" t="s">
        <v>274</v>
      </c>
      <c r="BX73" s="179">
        <v>0</v>
      </c>
      <c r="BY73" s="176" t="s">
        <v>276</v>
      </c>
      <c r="BZ73" s="186" t="s">
        <v>290</v>
      </c>
      <c r="CA73" s="186" t="s">
        <v>14</v>
      </c>
      <c r="CB73" s="186">
        <v>0</v>
      </c>
      <c r="CC73" s="186" t="s">
        <v>14</v>
      </c>
      <c r="CD73" s="186" t="s">
        <v>14</v>
      </c>
      <c r="CE73" s="186" t="s">
        <v>274</v>
      </c>
      <c r="CF73" s="186">
        <v>0</v>
      </c>
      <c r="CG73" s="187" t="s">
        <v>276</v>
      </c>
      <c r="CH73" s="185" t="s">
        <v>8418</v>
      </c>
      <c r="CI73" s="186" t="e">
        <v>#N/A</v>
      </c>
      <c r="CJ73" s="186" t="e">
        <v>#N/A</v>
      </c>
      <c r="CK73" s="186" t="e">
        <v>#N/A</v>
      </c>
      <c r="CL73" s="186" t="e">
        <v>#N/A</v>
      </c>
      <c r="CM73" s="186" t="e">
        <v>#N/A</v>
      </c>
      <c r="CN73" s="186" t="e">
        <v>#N/A</v>
      </c>
      <c r="CO73" s="188" t="e">
        <v>#N/A</v>
      </c>
      <c r="CP73" s="186" t="s">
        <v>295</v>
      </c>
      <c r="CQ73" s="179" t="s">
        <v>14</v>
      </c>
      <c r="CR73" s="179">
        <v>0</v>
      </c>
      <c r="CS73" s="179" t="s">
        <v>14</v>
      </c>
      <c r="CT73" s="179" t="s">
        <v>14</v>
      </c>
      <c r="CU73" s="179" t="s">
        <v>274</v>
      </c>
      <c r="CV73" s="179">
        <v>0</v>
      </c>
      <c r="CW73" s="176" t="s">
        <v>276</v>
      </c>
      <c r="CX73" s="186" t="s">
        <v>4784</v>
      </c>
      <c r="CY73" s="183">
        <v>3821000</v>
      </c>
      <c r="CZ73" s="183" t="s">
        <v>4776</v>
      </c>
      <c r="DA73" s="183" t="s">
        <v>22</v>
      </c>
      <c r="DB73" s="183">
        <v>2</v>
      </c>
      <c r="DC73" s="183" t="s">
        <v>4783</v>
      </c>
      <c r="DD73" s="183" t="s">
        <v>4777</v>
      </c>
      <c r="DE73" s="189" t="s">
        <v>4755</v>
      </c>
      <c r="DF73" s="185" t="s">
        <v>4785</v>
      </c>
      <c r="DG73" s="175">
        <v>19918000</v>
      </c>
      <c r="DH73" s="179" t="s">
        <v>4776</v>
      </c>
      <c r="DI73" s="179" t="s">
        <v>22</v>
      </c>
      <c r="DJ73" s="179">
        <v>2</v>
      </c>
      <c r="DK73" s="179" t="s">
        <v>4783</v>
      </c>
      <c r="DL73" s="179" t="s">
        <v>4777</v>
      </c>
      <c r="DM73" s="176" t="s">
        <v>4755</v>
      </c>
      <c r="DN73" s="186" t="s">
        <v>4786</v>
      </c>
      <c r="DO73" s="183">
        <v>60000</v>
      </c>
      <c r="DP73" s="186" t="s">
        <v>4776</v>
      </c>
      <c r="DQ73" s="186" t="s">
        <v>22</v>
      </c>
      <c r="DR73" s="186">
        <v>2</v>
      </c>
      <c r="DS73" s="186" t="s">
        <v>4783</v>
      </c>
      <c r="DT73" s="186" t="s">
        <v>4777</v>
      </c>
      <c r="DU73" s="187" t="s">
        <v>4755</v>
      </c>
      <c r="DV73" s="185" t="s">
        <v>4787</v>
      </c>
      <c r="DW73" s="175">
        <v>3648000</v>
      </c>
      <c r="DX73" s="179" t="s">
        <v>4776</v>
      </c>
      <c r="DY73" s="179" t="s">
        <v>22</v>
      </c>
      <c r="DZ73" s="179">
        <v>2</v>
      </c>
      <c r="EA73" s="179" t="s">
        <v>4783</v>
      </c>
      <c r="EB73" s="179" t="s">
        <v>4777</v>
      </c>
      <c r="EC73" s="176" t="s">
        <v>4755</v>
      </c>
      <c r="ED73" s="186" t="s">
        <v>4788</v>
      </c>
      <c r="EE73" s="183">
        <v>173000</v>
      </c>
      <c r="EF73" s="186" t="s">
        <v>4776</v>
      </c>
      <c r="EG73" s="186" t="s">
        <v>22</v>
      </c>
      <c r="EH73" s="186">
        <v>2</v>
      </c>
      <c r="EI73" s="186" t="s">
        <v>4783</v>
      </c>
      <c r="EJ73" s="186" t="s">
        <v>4777</v>
      </c>
      <c r="EK73" s="187" t="s">
        <v>4755</v>
      </c>
      <c r="EL73" s="185" t="s">
        <v>4789</v>
      </c>
      <c r="EM73" s="175">
        <v>0</v>
      </c>
      <c r="EN73" s="179" t="s">
        <v>4776</v>
      </c>
      <c r="EO73" s="179" t="s">
        <v>22</v>
      </c>
      <c r="EP73" s="179">
        <v>2</v>
      </c>
      <c r="EQ73" s="179" t="s">
        <v>4783</v>
      </c>
      <c r="ER73" s="179" t="s">
        <v>4777</v>
      </c>
      <c r="ES73" s="176" t="s">
        <v>4755</v>
      </c>
      <c r="ET73" s="186" t="s">
        <v>5716</v>
      </c>
      <c r="EU73" s="186">
        <v>385</v>
      </c>
      <c r="EV73" s="186" t="s">
        <v>5713</v>
      </c>
      <c r="EW73" s="186" t="s">
        <v>60</v>
      </c>
      <c r="EX73" s="186">
        <v>3</v>
      </c>
      <c r="EY73" s="186" t="s">
        <v>5714</v>
      </c>
      <c r="EZ73" s="186" t="s">
        <v>767</v>
      </c>
      <c r="FA73" s="187" t="s">
        <v>5634</v>
      </c>
      <c r="FB73" s="185" t="s">
        <v>294</v>
      </c>
      <c r="FC73" s="179">
        <v>5</v>
      </c>
      <c r="FD73" s="179" t="s">
        <v>291</v>
      </c>
      <c r="FE73" s="179" t="s">
        <v>42</v>
      </c>
      <c r="FF73" s="179">
        <v>1</v>
      </c>
      <c r="FG73" s="179" t="s">
        <v>293</v>
      </c>
      <c r="FH73" s="179" t="s">
        <v>292</v>
      </c>
      <c r="FI73" s="176" t="s">
        <v>276</v>
      </c>
      <c r="FJ73" s="185" t="s">
        <v>302</v>
      </c>
      <c r="FK73" s="186" t="s">
        <v>14</v>
      </c>
      <c r="FL73" s="186">
        <v>0</v>
      </c>
      <c r="FM73" s="186" t="s">
        <v>14</v>
      </c>
      <c r="FN73" s="186" t="s">
        <v>14</v>
      </c>
      <c r="FO73" s="186" t="s">
        <v>274</v>
      </c>
      <c r="FP73" s="183">
        <v>0</v>
      </c>
      <c r="FQ73" s="184" t="s">
        <v>276</v>
      </c>
      <c r="FR73" s="185" t="s">
        <v>303</v>
      </c>
      <c r="FS73" s="179" t="s">
        <v>14</v>
      </c>
      <c r="FT73" s="179">
        <v>0</v>
      </c>
      <c r="FU73" s="179" t="s">
        <v>14</v>
      </c>
      <c r="FV73" s="179" t="s">
        <v>14</v>
      </c>
      <c r="FW73" s="179" t="s">
        <v>274</v>
      </c>
      <c r="FX73" s="179">
        <v>0</v>
      </c>
      <c r="FY73" s="176" t="s">
        <v>276</v>
      </c>
      <c r="FZ73" s="186" t="s">
        <v>4005</v>
      </c>
      <c r="GA73" s="186">
        <v>0</v>
      </c>
      <c r="GB73" s="186" t="s">
        <v>3225</v>
      </c>
      <c r="GC73" s="186" t="s">
        <v>22</v>
      </c>
      <c r="GD73" s="186">
        <v>2</v>
      </c>
      <c r="GE73" s="186" t="s">
        <v>3139</v>
      </c>
      <c r="GF73" s="186" t="s">
        <v>3138</v>
      </c>
      <c r="GG73" s="187" t="s">
        <v>3868</v>
      </c>
      <c r="GH73" s="185" t="s">
        <v>4011</v>
      </c>
      <c r="GI73" s="179">
        <v>2</v>
      </c>
      <c r="GJ73" s="179" t="s">
        <v>3225</v>
      </c>
      <c r="GK73" s="179" t="s">
        <v>22</v>
      </c>
      <c r="GL73" s="179">
        <v>2</v>
      </c>
      <c r="GM73" s="179" t="s">
        <v>3139</v>
      </c>
      <c r="GN73" s="179" t="s">
        <v>3138</v>
      </c>
      <c r="GO73" s="176" t="s">
        <v>3868</v>
      </c>
      <c r="GP73" s="186" t="s">
        <v>4006</v>
      </c>
      <c r="GQ73" s="186">
        <v>0</v>
      </c>
      <c r="GR73" s="186" t="s">
        <v>3225</v>
      </c>
      <c r="GS73" s="186" t="s">
        <v>22</v>
      </c>
      <c r="GT73" s="186">
        <v>2</v>
      </c>
      <c r="GU73" s="186" t="s">
        <v>3139</v>
      </c>
      <c r="GV73" s="186" t="s">
        <v>3138</v>
      </c>
      <c r="GW73" s="187" t="s">
        <v>3868</v>
      </c>
      <c r="GX73" s="185" t="s">
        <v>4012</v>
      </c>
      <c r="GY73" s="179">
        <v>2</v>
      </c>
      <c r="GZ73" s="179" t="s">
        <v>3225</v>
      </c>
      <c r="HA73" s="179" t="s">
        <v>22</v>
      </c>
      <c r="HB73" s="179">
        <v>2</v>
      </c>
      <c r="HC73" s="179" t="s">
        <v>3139</v>
      </c>
      <c r="HD73" s="179" t="s">
        <v>3138</v>
      </c>
      <c r="HE73" s="176" t="s">
        <v>3868</v>
      </c>
      <c r="HF73" s="186" t="s">
        <v>4004</v>
      </c>
      <c r="HG73" s="186">
        <v>0</v>
      </c>
      <c r="HH73" s="186" t="s">
        <v>3225</v>
      </c>
      <c r="HI73" s="186" t="s">
        <v>22</v>
      </c>
      <c r="HJ73" s="186">
        <v>2</v>
      </c>
      <c r="HK73" s="186" t="s">
        <v>3139</v>
      </c>
      <c r="HL73" s="186" t="s">
        <v>3138</v>
      </c>
      <c r="HM73" s="187" t="s">
        <v>3868</v>
      </c>
      <c r="HN73" s="185" t="s">
        <v>4010</v>
      </c>
      <c r="HO73" s="179">
        <v>2</v>
      </c>
      <c r="HP73" s="179" t="s">
        <v>3225</v>
      </c>
      <c r="HQ73" s="179" t="s">
        <v>22</v>
      </c>
      <c r="HR73" s="179">
        <v>2</v>
      </c>
      <c r="HS73" s="179" t="s">
        <v>3139</v>
      </c>
      <c r="HT73" s="179" t="s">
        <v>3138</v>
      </c>
      <c r="HU73" s="176" t="s">
        <v>3868</v>
      </c>
      <c r="HV73" s="186" t="s">
        <v>4007</v>
      </c>
      <c r="HW73" s="186">
        <v>3</v>
      </c>
      <c r="HX73" s="186" t="s">
        <v>3225</v>
      </c>
      <c r="HY73" s="186" t="s">
        <v>22</v>
      </c>
      <c r="HZ73" s="186">
        <v>2</v>
      </c>
      <c r="IA73" s="186" t="s">
        <v>3139</v>
      </c>
      <c r="IB73" s="186" t="s">
        <v>3138</v>
      </c>
      <c r="IC73" s="187" t="s">
        <v>3868</v>
      </c>
      <c r="ID73" s="185" t="s">
        <v>4009</v>
      </c>
      <c r="IE73" s="179">
        <v>1</v>
      </c>
      <c r="IF73" s="179" t="s">
        <v>3225</v>
      </c>
      <c r="IG73" s="179" t="s">
        <v>22</v>
      </c>
      <c r="IH73" s="179">
        <v>2</v>
      </c>
      <c r="II73" s="179" t="s">
        <v>3139</v>
      </c>
      <c r="IJ73" s="179" t="s">
        <v>3138</v>
      </c>
      <c r="IK73" s="176" t="s">
        <v>3868</v>
      </c>
      <c r="IL73" s="186" t="s">
        <v>4008</v>
      </c>
      <c r="IM73" s="186">
        <v>3</v>
      </c>
      <c r="IN73" s="186" t="s">
        <v>3225</v>
      </c>
      <c r="IO73" s="186" t="s">
        <v>22</v>
      </c>
      <c r="IP73" s="186">
        <v>2</v>
      </c>
      <c r="IQ73" s="186" t="s">
        <v>3139</v>
      </c>
      <c r="IR73" s="186" t="s">
        <v>3138</v>
      </c>
      <c r="IS73" s="187" t="s">
        <v>3868</v>
      </c>
    </row>
    <row r="74" spans="1:253" s="280" customFormat="1" ht="12.75" customHeight="1" x14ac:dyDescent="0.25">
      <c r="A74" s="280" t="s">
        <v>304</v>
      </c>
      <c r="B74" s="280" t="s">
        <v>8010</v>
      </c>
      <c r="C74" s="280" t="s">
        <v>305</v>
      </c>
      <c r="D74" s="280" t="s">
        <v>288</v>
      </c>
      <c r="E74" s="280" t="s">
        <v>7568</v>
      </c>
      <c r="F74" s="280" t="s">
        <v>4790</v>
      </c>
      <c r="G74" s="174">
        <v>23800000</v>
      </c>
      <c r="H74" s="175" t="s">
        <v>4776</v>
      </c>
      <c r="I74" s="175" t="s">
        <v>22</v>
      </c>
      <c r="J74" s="175">
        <v>2</v>
      </c>
      <c r="K74" s="175" t="s">
        <v>4778</v>
      </c>
      <c r="L74" s="175" t="s">
        <v>4777</v>
      </c>
      <c r="M74" s="176" t="s">
        <v>4755</v>
      </c>
      <c r="N74" s="185" t="s">
        <v>310</v>
      </c>
      <c r="O74" s="177">
        <v>156906</v>
      </c>
      <c r="P74" s="177" t="s">
        <v>298</v>
      </c>
      <c r="Q74" s="177" t="s">
        <v>42</v>
      </c>
      <c r="R74" s="177">
        <v>1</v>
      </c>
      <c r="S74" s="177" t="s">
        <v>309</v>
      </c>
      <c r="T74" s="177" t="s">
        <v>299</v>
      </c>
      <c r="U74" s="178" t="s">
        <v>276</v>
      </c>
      <c r="V74" s="185" t="s">
        <v>4792</v>
      </c>
      <c r="W74" s="175">
        <v>949000</v>
      </c>
      <c r="X74" s="175" t="s">
        <v>4776</v>
      </c>
      <c r="Y74" s="175" t="s">
        <v>22</v>
      </c>
      <c r="Z74" s="175">
        <v>2</v>
      </c>
      <c r="AA74" s="175" t="s">
        <v>4791</v>
      </c>
      <c r="AB74" s="175" t="s">
        <v>4777</v>
      </c>
      <c r="AC74" s="176" t="s">
        <v>4755</v>
      </c>
      <c r="AD74" s="185" t="s">
        <v>4794</v>
      </c>
      <c r="AE74" s="183">
        <v>293000</v>
      </c>
      <c r="AF74" s="183" t="s">
        <v>4776</v>
      </c>
      <c r="AG74" s="183" t="s">
        <v>22</v>
      </c>
      <c r="AH74" s="183">
        <v>2</v>
      </c>
      <c r="AI74" s="183" t="s">
        <v>4793</v>
      </c>
      <c r="AJ74" s="183" t="s">
        <v>4777</v>
      </c>
      <c r="AK74" s="184" t="s">
        <v>4755</v>
      </c>
      <c r="AL74" s="185" t="s">
        <v>5720</v>
      </c>
      <c r="AM74" s="175">
        <v>270000</v>
      </c>
      <c r="AN74" s="175" t="s">
        <v>5717</v>
      </c>
      <c r="AO74" s="175" t="s">
        <v>22</v>
      </c>
      <c r="AP74" s="175">
        <v>2</v>
      </c>
      <c r="AQ74" s="175" t="s">
        <v>5719</v>
      </c>
      <c r="AR74" s="175" t="s">
        <v>5718</v>
      </c>
      <c r="AS74" s="176" t="s">
        <v>5634</v>
      </c>
      <c r="AT74" s="186" t="s">
        <v>2510</v>
      </c>
      <c r="AU74" s="183">
        <v>141012</v>
      </c>
      <c r="AV74" s="183" t="s">
        <v>2507</v>
      </c>
      <c r="AW74" s="183" t="s">
        <v>22</v>
      </c>
      <c r="AX74" s="183">
        <v>2</v>
      </c>
      <c r="AY74" s="183" t="s">
        <v>2509</v>
      </c>
      <c r="AZ74" s="183" t="s">
        <v>2508</v>
      </c>
      <c r="BA74" s="184" t="s">
        <v>2511</v>
      </c>
      <c r="BB74" s="185" t="s">
        <v>308</v>
      </c>
      <c r="BC74" s="175" t="s">
        <v>14</v>
      </c>
      <c r="BD74" s="175">
        <v>0</v>
      </c>
      <c r="BE74" s="175" t="s">
        <v>14</v>
      </c>
      <c r="BF74" s="175" t="s">
        <v>14</v>
      </c>
      <c r="BG74" s="175" t="s">
        <v>274</v>
      </c>
      <c r="BH74" s="175">
        <v>0</v>
      </c>
      <c r="BI74" s="176" t="s">
        <v>276</v>
      </c>
      <c r="BJ74" s="186" t="s">
        <v>5722</v>
      </c>
      <c r="BK74" s="186">
        <v>119</v>
      </c>
      <c r="BL74" s="186" t="s">
        <v>5581</v>
      </c>
      <c r="BM74" s="186" t="s">
        <v>22</v>
      </c>
      <c r="BN74" s="186">
        <v>2</v>
      </c>
      <c r="BO74" s="186" t="s">
        <v>5721</v>
      </c>
      <c r="BP74" s="183" t="s">
        <v>767</v>
      </c>
      <c r="BQ74" s="187" t="s">
        <v>5634</v>
      </c>
      <c r="BR74" s="185" t="s">
        <v>1046</v>
      </c>
      <c r="BS74" s="179" t="s">
        <v>14</v>
      </c>
      <c r="BT74" s="179">
        <v>0</v>
      </c>
      <c r="BU74" s="179" t="s">
        <v>22</v>
      </c>
      <c r="BV74" s="179">
        <v>2</v>
      </c>
      <c r="BW74" s="179" t="s">
        <v>1045</v>
      </c>
      <c r="BX74" s="179" t="s">
        <v>767</v>
      </c>
      <c r="BY74" s="176" t="s">
        <v>1047</v>
      </c>
      <c r="BZ74" s="186" t="s">
        <v>1048</v>
      </c>
      <c r="CA74" s="186" t="s">
        <v>14</v>
      </c>
      <c r="CB74" s="186">
        <v>0</v>
      </c>
      <c r="CC74" s="186" t="s">
        <v>22</v>
      </c>
      <c r="CD74" s="186">
        <v>2</v>
      </c>
      <c r="CE74" s="186" t="s">
        <v>1045</v>
      </c>
      <c r="CF74" s="186" t="s">
        <v>767</v>
      </c>
      <c r="CG74" s="187" t="s">
        <v>1047</v>
      </c>
      <c r="CH74" s="185" t="s">
        <v>8419</v>
      </c>
      <c r="CI74" s="186" t="e">
        <v>#N/A</v>
      </c>
      <c r="CJ74" s="186" t="e">
        <v>#N/A</v>
      </c>
      <c r="CK74" s="186" t="e">
        <v>#N/A</v>
      </c>
      <c r="CL74" s="186" t="e">
        <v>#N/A</v>
      </c>
      <c r="CM74" s="186" t="e">
        <v>#N/A</v>
      </c>
      <c r="CN74" s="186" t="e">
        <v>#N/A</v>
      </c>
      <c r="CO74" s="188" t="e">
        <v>#N/A</v>
      </c>
      <c r="CP74" s="186" t="s">
        <v>307</v>
      </c>
      <c r="CQ74" s="179" t="s">
        <v>14</v>
      </c>
      <c r="CR74" s="179">
        <v>0</v>
      </c>
      <c r="CS74" s="179" t="s">
        <v>14</v>
      </c>
      <c r="CT74" s="179" t="s">
        <v>14</v>
      </c>
      <c r="CU74" s="179" t="s">
        <v>274</v>
      </c>
      <c r="CV74" s="179">
        <v>0</v>
      </c>
      <c r="CW74" s="176" t="s">
        <v>276</v>
      </c>
      <c r="CX74" s="186" t="s">
        <v>4795</v>
      </c>
      <c r="CY74" s="183">
        <v>292000</v>
      </c>
      <c r="CZ74" s="183" t="s">
        <v>4776</v>
      </c>
      <c r="DA74" s="183" t="s">
        <v>60</v>
      </c>
      <c r="DB74" s="183">
        <v>3</v>
      </c>
      <c r="DC74" s="183" t="s">
        <v>4783</v>
      </c>
      <c r="DD74" s="183" t="s">
        <v>4777</v>
      </c>
      <c r="DE74" s="189" t="s">
        <v>4755</v>
      </c>
      <c r="DF74" s="185" t="s">
        <v>4796</v>
      </c>
      <c r="DG74" s="175">
        <v>656000</v>
      </c>
      <c r="DH74" s="179" t="s">
        <v>4776</v>
      </c>
      <c r="DI74" s="179" t="s">
        <v>60</v>
      </c>
      <c r="DJ74" s="179">
        <v>3</v>
      </c>
      <c r="DK74" s="179" t="s">
        <v>4783</v>
      </c>
      <c r="DL74" s="179" t="s">
        <v>4777</v>
      </c>
      <c r="DM74" s="176" t="s">
        <v>4755</v>
      </c>
      <c r="DN74" s="186" t="s">
        <v>4797</v>
      </c>
      <c r="DO74" s="183">
        <v>1000</v>
      </c>
      <c r="DP74" s="186" t="s">
        <v>4776</v>
      </c>
      <c r="DQ74" s="186" t="s">
        <v>60</v>
      </c>
      <c r="DR74" s="186">
        <v>3</v>
      </c>
      <c r="DS74" s="186" t="s">
        <v>4783</v>
      </c>
      <c r="DT74" s="186" t="s">
        <v>4777</v>
      </c>
      <c r="DU74" s="187" t="s">
        <v>4755</v>
      </c>
      <c r="DV74" s="185" t="s">
        <v>4798</v>
      </c>
      <c r="DW74" s="175">
        <v>272000</v>
      </c>
      <c r="DX74" s="179" t="s">
        <v>4776</v>
      </c>
      <c r="DY74" s="179" t="s">
        <v>60</v>
      </c>
      <c r="DZ74" s="179">
        <v>3</v>
      </c>
      <c r="EA74" s="179" t="s">
        <v>4783</v>
      </c>
      <c r="EB74" s="179" t="s">
        <v>4777</v>
      </c>
      <c r="EC74" s="176" t="s">
        <v>4755</v>
      </c>
      <c r="ED74" s="186" t="s">
        <v>4799</v>
      </c>
      <c r="EE74" s="183">
        <v>20000</v>
      </c>
      <c r="EF74" s="186" t="s">
        <v>4776</v>
      </c>
      <c r="EG74" s="186" t="s">
        <v>60</v>
      </c>
      <c r="EH74" s="186">
        <v>3</v>
      </c>
      <c r="EI74" s="186" t="s">
        <v>4783</v>
      </c>
      <c r="EJ74" s="186" t="s">
        <v>4777</v>
      </c>
      <c r="EK74" s="187" t="s">
        <v>4755</v>
      </c>
      <c r="EL74" s="185" t="s">
        <v>4800</v>
      </c>
      <c r="EM74" s="175">
        <v>0</v>
      </c>
      <c r="EN74" s="179" t="s">
        <v>4776</v>
      </c>
      <c r="EO74" s="179" t="s">
        <v>60</v>
      </c>
      <c r="EP74" s="179">
        <v>3</v>
      </c>
      <c r="EQ74" s="179" t="s">
        <v>4783</v>
      </c>
      <c r="ER74" s="179" t="s">
        <v>4777</v>
      </c>
      <c r="ES74" s="176" t="s">
        <v>4755</v>
      </c>
      <c r="ET74" s="186" t="s">
        <v>5723</v>
      </c>
      <c r="EU74" s="186">
        <v>385</v>
      </c>
      <c r="EV74" s="186" t="s">
        <v>5713</v>
      </c>
      <c r="EW74" s="186" t="s">
        <v>60</v>
      </c>
      <c r="EX74" s="186">
        <v>3</v>
      </c>
      <c r="EY74" s="186" t="s">
        <v>5714</v>
      </c>
      <c r="EZ74" s="186" t="s">
        <v>767</v>
      </c>
      <c r="FA74" s="187" t="s">
        <v>5634</v>
      </c>
      <c r="FB74" s="185" t="s">
        <v>306</v>
      </c>
      <c r="FC74" s="179">
        <v>5</v>
      </c>
      <c r="FD74" s="179" t="s">
        <v>291</v>
      </c>
      <c r="FE74" s="179" t="s">
        <v>42</v>
      </c>
      <c r="FF74" s="179">
        <v>1</v>
      </c>
      <c r="FG74" s="179" t="s">
        <v>293</v>
      </c>
      <c r="FH74" s="179" t="s">
        <v>292</v>
      </c>
      <c r="FI74" s="176" t="s">
        <v>276</v>
      </c>
      <c r="FJ74" s="185" t="s">
        <v>311</v>
      </c>
      <c r="FK74" s="186" t="s">
        <v>14</v>
      </c>
      <c r="FL74" s="186">
        <v>0</v>
      </c>
      <c r="FM74" s="186" t="s">
        <v>14</v>
      </c>
      <c r="FN74" s="186" t="s">
        <v>14</v>
      </c>
      <c r="FO74" s="186" t="s">
        <v>274</v>
      </c>
      <c r="FP74" s="183">
        <v>0</v>
      </c>
      <c r="FQ74" s="184" t="s">
        <v>276</v>
      </c>
      <c r="FR74" s="185" t="s">
        <v>312</v>
      </c>
      <c r="FS74" s="179" t="s">
        <v>14</v>
      </c>
      <c r="FT74" s="179">
        <v>0</v>
      </c>
      <c r="FU74" s="179" t="s">
        <v>14</v>
      </c>
      <c r="FV74" s="179" t="s">
        <v>14</v>
      </c>
      <c r="FW74" s="179" t="s">
        <v>274</v>
      </c>
      <c r="FX74" s="179">
        <v>0</v>
      </c>
      <c r="FY74" s="176" t="s">
        <v>276</v>
      </c>
      <c r="FZ74" s="186" t="s">
        <v>4014</v>
      </c>
      <c r="GA74" s="186">
        <v>0</v>
      </c>
      <c r="GB74" s="186" t="s">
        <v>3225</v>
      </c>
      <c r="GC74" s="186" t="s">
        <v>22</v>
      </c>
      <c r="GD74" s="186">
        <v>2</v>
      </c>
      <c r="GE74" s="186" t="s">
        <v>3139</v>
      </c>
      <c r="GF74" s="186" t="s">
        <v>3138</v>
      </c>
      <c r="GG74" s="187" t="s">
        <v>3868</v>
      </c>
      <c r="GH74" s="185" t="s">
        <v>4020</v>
      </c>
      <c r="GI74" s="179">
        <v>2</v>
      </c>
      <c r="GJ74" s="179" t="s">
        <v>3225</v>
      </c>
      <c r="GK74" s="179" t="s">
        <v>22</v>
      </c>
      <c r="GL74" s="179">
        <v>2</v>
      </c>
      <c r="GM74" s="179" t="s">
        <v>3139</v>
      </c>
      <c r="GN74" s="179" t="s">
        <v>3138</v>
      </c>
      <c r="GO74" s="176" t="s">
        <v>3868</v>
      </c>
      <c r="GP74" s="186" t="s">
        <v>4015</v>
      </c>
      <c r="GQ74" s="186">
        <v>0</v>
      </c>
      <c r="GR74" s="186" t="s">
        <v>3225</v>
      </c>
      <c r="GS74" s="186" t="s">
        <v>22</v>
      </c>
      <c r="GT74" s="186">
        <v>2</v>
      </c>
      <c r="GU74" s="186" t="s">
        <v>3139</v>
      </c>
      <c r="GV74" s="186" t="s">
        <v>3138</v>
      </c>
      <c r="GW74" s="187" t="s">
        <v>3868</v>
      </c>
      <c r="GX74" s="185" t="s">
        <v>4021</v>
      </c>
      <c r="GY74" s="179">
        <v>0</v>
      </c>
      <c r="GZ74" s="179" t="s">
        <v>3225</v>
      </c>
      <c r="HA74" s="179" t="s">
        <v>22</v>
      </c>
      <c r="HB74" s="179">
        <v>2</v>
      </c>
      <c r="HC74" s="179" t="s">
        <v>3139</v>
      </c>
      <c r="HD74" s="179" t="s">
        <v>3138</v>
      </c>
      <c r="HE74" s="176" t="s">
        <v>3868</v>
      </c>
      <c r="HF74" s="186" t="s">
        <v>4013</v>
      </c>
      <c r="HG74" s="186">
        <v>0</v>
      </c>
      <c r="HH74" s="186" t="s">
        <v>3225</v>
      </c>
      <c r="HI74" s="186" t="s">
        <v>22</v>
      </c>
      <c r="HJ74" s="186">
        <v>2</v>
      </c>
      <c r="HK74" s="186" t="s">
        <v>3139</v>
      </c>
      <c r="HL74" s="186" t="s">
        <v>3138</v>
      </c>
      <c r="HM74" s="187" t="s">
        <v>3868</v>
      </c>
      <c r="HN74" s="185" t="s">
        <v>4019</v>
      </c>
      <c r="HO74" s="179">
        <v>2</v>
      </c>
      <c r="HP74" s="179" t="s">
        <v>3225</v>
      </c>
      <c r="HQ74" s="179" t="s">
        <v>22</v>
      </c>
      <c r="HR74" s="179">
        <v>2</v>
      </c>
      <c r="HS74" s="179" t="s">
        <v>3139</v>
      </c>
      <c r="HT74" s="179" t="s">
        <v>3138</v>
      </c>
      <c r="HU74" s="176" t="s">
        <v>3868</v>
      </c>
      <c r="HV74" s="186" t="s">
        <v>4016</v>
      </c>
      <c r="HW74" s="186">
        <v>2</v>
      </c>
      <c r="HX74" s="186" t="s">
        <v>3225</v>
      </c>
      <c r="HY74" s="186" t="s">
        <v>22</v>
      </c>
      <c r="HZ74" s="186">
        <v>2</v>
      </c>
      <c r="IA74" s="186" t="s">
        <v>3139</v>
      </c>
      <c r="IB74" s="186" t="s">
        <v>3138</v>
      </c>
      <c r="IC74" s="187" t="s">
        <v>3868</v>
      </c>
      <c r="ID74" s="185" t="s">
        <v>4018</v>
      </c>
      <c r="IE74" s="179">
        <v>1</v>
      </c>
      <c r="IF74" s="179" t="s">
        <v>3225</v>
      </c>
      <c r="IG74" s="179" t="s">
        <v>22</v>
      </c>
      <c r="IH74" s="179">
        <v>2</v>
      </c>
      <c r="II74" s="179" t="s">
        <v>3139</v>
      </c>
      <c r="IJ74" s="179" t="s">
        <v>3138</v>
      </c>
      <c r="IK74" s="176" t="s">
        <v>3868</v>
      </c>
      <c r="IL74" s="186" t="s">
        <v>4017</v>
      </c>
      <c r="IM74" s="186">
        <v>3</v>
      </c>
      <c r="IN74" s="186" t="s">
        <v>3225</v>
      </c>
      <c r="IO74" s="186" t="s">
        <v>22</v>
      </c>
      <c r="IP74" s="186">
        <v>2</v>
      </c>
      <c r="IQ74" s="186" t="s">
        <v>3139</v>
      </c>
      <c r="IR74" s="186" t="s">
        <v>3138</v>
      </c>
      <c r="IS74" s="187" t="s">
        <v>3868</v>
      </c>
    </row>
    <row r="75" spans="1:253" s="280" customFormat="1" ht="12.75" customHeight="1" x14ac:dyDescent="0.25">
      <c r="A75" s="280" t="s">
        <v>313</v>
      </c>
      <c r="B75" s="280" t="s">
        <v>8010</v>
      </c>
      <c r="C75" s="280" t="s">
        <v>314</v>
      </c>
      <c r="D75" s="280" t="s">
        <v>288</v>
      </c>
      <c r="E75" s="280" t="s">
        <v>7568</v>
      </c>
      <c r="F75" s="280" t="s">
        <v>4801</v>
      </c>
      <c r="G75" s="174">
        <v>23800000</v>
      </c>
      <c r="H75" s="175" t="s">
        <v>4776</v>
      </c>
      <c r="I75" s="175" t="s">
        <v>22</v>
      </c>
      <c r="J75" s="175">
        <v>2</v>
      </c>
      <c r="K75" s="175" t="s">
        <v>4778</v>
      </c>
      <c r="L75" s="175" t="s">
        <v>4777</v>
      </c>
      <c r="M75" s="176" t="s">
        <v>4755</v>
      </c>
      <c r="N75" s="185" t="s">
        <v>324</v>
      </c>
      <c r="O75" s="177">
        <v>210600</v>
      </c>
      <c r="P75" s="177" t="s">
        <v>321</v>
      </c>
      <c r="Q75" s="177" t="s">
        <v>22</v>
      </c>
      <c r="R75" s="177">
        <v>2</v>
      </c>
      <c r="S75" s="177" t="s">
        <v>323</v>
      </c>
      <c r="T75" s="177" t="s">
        <v>322</v>
      </c>
      <c r="U75" s="178" t="s">
        <v>276</v>
      </c>
      <c r="V75" s="185" t="s">
        <v>4803</v>
      </c>
      <c r="W75" s="175">
        <v>8400000</v>
      </c>
      <c r="X75" s="175" t="s">
        <v>4776</v>
      </c>
      <c r="Y75" s="175" t="s">
        <v>22</v>
      </c>
      <c r="Z75" s="175">
        <v>2</v>
      </c>
      <c r="AA75" s="175" t="s">
        <v>4802</v>
      </c>
      <c r="AB75" s="175" t="s">
        <v>4777</v>
      </c>
      <c r="AC75" s="176" t="s">
        <v>4755</v>
      </c>
      <c r="AD75" s="185" t="s">
        <v>4804</v>
      </c>
      <c r="AE75" s="183">
        <v>1356000</v>
      </c>
      <c r="AF75" s="183" t="s">
        <v>4776</v>
      </c>
      <c r="AG75" s="183" t="s">
        <v>22</v>
      </c>
      <c r="AH75" s="183">
        <v>2</v>
      </c>
      <c r="AI75" s="183" t="s">
        <v>4793</v>
      </c>
      <c r="AJ75" s="183" t="s">
        <v>4777</v>
      </c>
      <c r="AK75" s="184" t="s">
        <v>4755</v>
      </c>
      <c r="AL75" s="185" t="s">
        <v>5725</v>
      </c>
      <c r="AM75" s="175">
        <v>219000</v>
      </c>
      <c r="AN75" s="175" t="s">
        <v>5709</v>
      </c>
      <c r="AO75" s="175" t="s">
        <v>22</v>
      </c>
      <c r="AP75" s="175">
        <v>2</v>
      </c>
      <c r="AQ75" s="175" t="s">
        <v>5724</v>
      </c>
      <c r="AR75" s="175" t="s">
        <v>5710</v>
      </c>
      <c r="AS75" s="176" t="s">
        <v>5634</v>
      </c>
      <c r="AT75" s="186" t="s">
        <v>320</v>
      </c>
      <c r="AU75" s="183" t="s">
        <v>14</v>
      </c>
      <c r="AV75" s="183">
        <v>0</v>
      </c>
      <c r="AW75" s="183" t="s">
        <v>22</v>
      </c>
      <c r="AX75" s="183">
        <v>2</v>
      </c>
      <c r="AY75" s="183" t="s">
        <v>274</v>
      </c>
      <c r="AZ75" s="183">
        <v>0</v>
      </c>
      <c r="BA75" s="184" t="s">
        <v>276</v>
      </c>
      <c r="BB75" s="185" t="s">
        <v>319</v>
      </c>
      <c r="BC75" s="175" t="s">
        <v>14</v>
      </c>
      <c r="BD75" s="175">
        <v>0</v>
      </c>
      <c r="BE75" s="175" t="s">
        <v>22</v>
      </c>
      <c r="BF75" s="175">
        <v>2</v>
      </c>
      <c r="BG75" s="175" t="s">
        <v>274</v>
      </c>
      <c r="BH75" s="175">
        <v>0</v>
      </c>
      <c r="BI75" s="176" t="s">
        <v>276</v>
      </c>
      <c r="BJ75" s="186" t="s">
        <v>5727</v>
      </c>
      <c r="BK75" s="186">
        <v>229</v>
      </c>
      <c r="BL75" s="186" t="s">
        <v>5669</v>
      </c>
      <c r="BM75" s="186" t="s">
        <v>60</v>
      </c>
      <c r="BN75" s="186">
        <v>3</v>
      </c>
      <c r="BO75" s="186" t="s">
        <v>5726</v>
      </c>
      <c r="BP75" s="183" t="s">
        <v>767</v>
      </c>
      <c r="BQ75" s="187" t="s">
        <v>5634</v>
      </c>
      <c r="BR75" s="185" t="s">
        <v>315</v>
      </c>
      <c r="BS75" s="179" t="s">
        <v>14</v>
      </c>
      <c r="BT75" s="179">
        <v>0</v>
      </c>
      <c r="BU75" s="179" t="s">
        <v>22</v>
      </c>
      <c r="BV75" s="179">
        <v>2</v>
      </c>
      <c r="BW75" s="179" t="s">
        <v>274</v>
      </c>
      <c r="BX75" s="179">
        <v>0</v>
      </c>
      <c r="BY75" s="176" t="s">
        <v>276</v>
      </c>
      <c r="BZ75" s="186" t="s">
        <v>316</v>
      </c>
      <c r="CA75" s="186" t="s">
        <v>14</v>
      </c>
      <c r="CB75" s="186">
        <v>0</v>
      </c>
      <c r="CC75" s="186" t="s">
        <v>14</v>
      </c>
      <c r="CD75" s="186" t="s">
        <v>14</v>
      </c>
      <c r="CE75" s="186" t="s">
        <v>274</v>
      </c>
      <c r="CF75" s="186">
        <v>0</v>
      </c>
      <c r="CG75" s="187" t="s">
        <v>276</v>
      </c>
      <c r="CH75" s="185" t="s">
        <v>8420</v>
      </c>
      <c r="CI75" s="186" t="e">
        <v>#N/A</v>
      </c>
      <c r="CJ75" s="186" t="e">
        <v>#N/A</v>
      </c>
      <c r="CK75" s="186" t="e">
        <v>#N/A</v>
      </c>
      <c r="CL75" s="186" t="e">
        <v>#N/A</v>
      </c>
      <c r="CM75" s="186" t="e">
        <v>#N/A</v>
      </c>
      <c r="CN75" s="186" t="e">
        <v>#N/A</v>
      </c>
      <c r="CO75" s="188" t="e">
        <v>#N/A</v>
      </c>
      <c r="CP75" s="186" t="s">
        <v>318</v>
      </c>
      <c r="CQ75" s="179" t="s">
        <v>14</v>
      </c>
      <c r="CR75" s="179">
        <v>0</v>
      </c>
      <c r="CS75" s="179" t="s">
        <v>22</v>
      </c>
      <c r="CT75" s="179">
        <v>2</v>
      </c>
      <c r="CU75" s="179" t="s">
        <v>274</v>
      </c>
      <c r="CV75" s="179">
        <v>0</v>
      </c>
      <c r="CW75" s="176" t="s">
        <v>276</v>
      </c>
      <c r="CX75" s="186" t="s">
        <v>4805</v>
      </c>
      <c r="CY75" s="183">
        <v>1346000</v>
      </c>
      <c r="CZ75" s="183" t="s">
        <v>4776</v>
      </c>
      <c r="DA75" s="183" t="s">
        <v>60</v>
      </c>
      <c r="DB75" s="183">
        <v>3</v>
      </c>
      <c r="DC75" s="183" t="s">
        <v>4783</v>
      </c>
      <c r="DD75" s="183" t="s">
        <v>4777</v>
      </c>
      <c r="DE75" s="189" t="s">
        <v>4755</v>
      </c>
      <c r="DF75" s="185" t="s">
        <v>4806</v>
      </c>
      <c r="DG75" s="175">
        <v>7044000</v>
      </c>
      <c r="DH75" s="179" t="s">
        <v>4776</v>
      </c>
      <c r="DI75" s="179" t="s">
        <v>60</v>
      </c>
      <c r="DJ75" s="179">
        <v>3</v>
      </c>
      <c r="DK75" s="179" t="s">
        <v>4783</v>
      </c>
      <c r="DL75" s="179" t="s">
        <v>4777</v>
      </c>
      <c r="DM75" s="176" t="s">
        <v>4755</v>
      </c>
      <c r="DN75" s="186" t="s">
        <v>4807</v>
      </c>
      <c r="DO75" s="183">
        <v>9000</v>
      </c>
      <c r="DP75" s="186" t="s">
        <v>4776</v>
      </c>
      <c r="DQ75" s="186" t="s">
        <v>60</v>
      </c>
      <c r="DR75" s="186">
        <v>3</v>
      </c>
      <c r="DS75" s="186" t="s">
        <v>4783</v>
      </c>
      <c r="DT75" s="186" t="s">
        <v>4777</v>
      </c>
      <c r="DU75" s="187" t="s">
        <v>4755</v>
      </c>
      <c r="DV75" s="185" t="s">
        <v>4808</v>
      </c>
      <c r="DW75" s="175">
        <v>1310000</v>
      </c>
      <c r="DX75" s="179" t="s">
        <v>4776</v>
      </c>
      <c r="DY75" s="179" t="s">
        <v>60</v>
      </c>
      <c r="DZ75" s="179">
        <v>3</v>
      </c>
      <c r="EA75" s="179" t="s">
        <v>4783</v>
      </c>
      <c r="EB75" s="179" t="s">
        <v>4777</v>
      </c>
      <c r="EC75" s="176" t="s">
        <v>4755</v>
      </c>
      <c r="ED75" s="186" t="s">
        <v>4809</v>
      </c>
      <c r="EE75" s="183">
        <v>36000</v>
      </c>
      <c r="EF75" s="186" t="s">
        <v>4776</v>
      </c>
      <c r="EG75" s="186" t="s">
        <v>60</v>
      </c>
      <c r="EH75" s="186">
        <v>3</v>
      </c>
      <c r="EI75" s="186" t="s">
        <v>4783</v>
      </c>
      <c r="EJ75" s="186" t="s">
        <v>4777</v>
      </c>
      <c r="EK75" s="187" t="s">
        <v>4755</v>
      </c>
      <c r="EL75" s="185" t="s">
        <v>4810</v>
      </c>
      <c r="EM75" s="175">
        <v>0</v>
      </c>
      <c r="EN75" s="179" t="s">
        <v>4776</v>
      </c>
      <c r="EO75" s="179" t="s">
        <v>60</v>
      </c>
      <c r="EP75" s="179">
        <v>3</v>
      </c>
      <c r="EQ75" s="179" t="s">
        <v>4783</v>
      </c>
      <c r="ER75" s="179" t="s">
        <v>4777</v>
      </c>
      <c r="ES75" s="176" t="s">
        <v>4755</v>
      </c>
      <c r="ET75" s="186" t="s">
        <v>5728</v>
      </c>
      <c r="EU75" s="186">
        <v>385</v>
      </c>
      <c r="EV75" s="186" t="s">
        <v>5713</v>
      </c>
      <c r="EW75" s="186" t="s">
        <v>60</v>
      </c>
      <c r="EX75" s="186">
        <v>3</v>
      </c>
      <c r="EY75" s="186" t="s">
        <v>5714</v>
      </c>
      <c r="EZ75" s="186" t="s">
        <v>767</v>
      </c>
      <c r="FA75" s="187" t="s">
        <v>5634</v>
      </c>
      <c r="FB75" s="185" t="s">
        <v>317</v>
      </c>
      <c r="FC75" s="179">
        <v>5</v>
      </c>
      <c r="FD75" s="179" t="s">
        <v>291</v>
      </c>
      <c r="FE75" s="179" t="s">
        <v>22</v>
      </c>
      <c r="FF75" s="179">
        <v>2</v>
      </c>
      <c r="FG75" s="179" t="s">
        <v>293</v>
      </c>
      <c r="FH75" s="179" t="s">
        <v>292</v>
      </c>
      <c r="FI75" s="176" t="s">
        <v>276</v>
      </c>
      <c r="FJ75" s="185" t="s">
        <v>325</v>
      </c>
      <c r="FK75" s="186" t="s">
        <v>14</v>
      </c>
      <c r="FL75" s="186">
        <v>0</v>
      </c>
      <c r="FM75" s="186" t="s">
        <v>22</v>
      </c>
      <c r="FN75" s="186">
        <v>2</v>
      </c>
      <c r="FO75" s="186" t="s">
        <v>274</v>
      </c>
      <c r="FP75" s="183">
        <v>0</v>
      </c>
      <c r="FQ75" s="184" t="s">
        <v>276</v>
      </c>
      <c r="FR75" s="185" t="s">
        <v>326</v>
      </c>
      <c r="FS75" s="179" t="s">
        <v>14</v>
      </c>
      <c r="FT75" s="179">
        <v>0</v>
      </c>
      <c r="FU75" s="179" t="s">
        <v>22</v>
      </c>
      <c r="FV75" s="179">
        <v>2</v>
      </c>
      <c r="FW75" s="179" t="s">
        <v>274</v>
      </c>
      <c r="FX75" s="179">
        <v>0</v>
      </c>
      <c r="FY75" s="176" t="s">
        <v>276</v>
      </c>
      <c r="FZ75" s="186" t="s">
        <v>4023</v>
      </c>
      <c r="GA75" s="186">
        <v>0</v>
      </c>
      <c r="GB75" s="186" t="s">
        <v>3225</v>
      </c>
      <c r="GC75" s="186" t="s">
        <v>22</v>
      </c>
      <c r="GD75" s="186">
        <v>2</v>
      </c>
      <c r="GE75" s="186" t="s">
        <v>3139</v>
      </c>
      <c r="GF75" s="186" t="s">
        <v>3138</v>
      </c>
      <c r="GG75" s="187" t="s">
        <v>3868</v>
      </c>
      <c r="GH75" s="185" t="s">
        <v>4029</v>
      </c>
      <c r="GI75" s="179">
        <v>2</v>
      </c>
      <c r="GJ75" s="179" t="s">
        <v>3225</v>
      </c>
      <c r="GK75" s="179" t="s">
        <v>22</v>
      </c>
      <c r="GL75" s="179">
        <v>2</v>
      </c>
      <c r="GM75" s="179" t="s">
        <v>3139</v>
      </c>
      <c r="GN75" s="179" t="s">
        <v>3138</v>
      </c>
      <c r="GO75" s="176" t="s">
        <v>3868</v>
      </c>
      <c r="GP75" s="186" t="s">
        <v>4024</v>
      </c>
      <c r="GQ75" s="186">
        <v>0</v>
      </c>
      <c r="GR75" s="186" t="s">
        <v>3225</v>
      </c>
      <c r="GS75" s="186" t="s">
        <v>22</v>
      </c>
      <c r="GT75" s="186">
        <v>2</v>
      </c>
      <c r="GU75" s="186" t="s">
        <v>3139</v>
      </c>
      <c r="GV75" s="186" t="s">
        <v>3138</v>
      </c>
      <c r="GW75" s="187" t="s">
        <v>3868</v>
      </c>
      <c r="GX75" s="185" t="s">
        <v>4030</v>
      </c>
      <c r="GY75" s="179">
        <v>2</v>
      </c>
      <c r="GZ75" s="179" t="s">
        <v>3225</v>
      </c>
      <c r="HA75" s="179" t="s">
        <v>22</v>
      </c>
      <c r="HB75" s="179">
        <v>2</v>
      </c>
      <c r="HC75" s="179" t="s">
        <v>3139</v>
      </c>
      <c r="HD75" s="179" t="s">
        <v>3138</v>
      </c>
      <c r="HE75" s="176" t="s">
        <v>3868</v>
      </c>
      <c r="HF75" s="186" t="s">
        <v>4022</v>
      </c>
      <c r="HG75" s="186">
        <v>0</v>
      </c>
      <c r="HH75" s="186" t="s">
        <v>3225</v>
      </c>
      <c r="HI75" s="186" t="s">
        <v>22</v>
      </c>
      <c r="HJ75" s="186">
        <v>2</v>
      </c>
      <c r="HK75" s="186" t="s">
        <v>3139</v>
      </c>
      <c r="HL75" s="186" t="s">
        <v>3138</v>
      </c>
      <c r="HM75" s="187" t="s">
        <v>3868</v>
      </c>
      <c r="HN75" s="185" t="s">
        <v>4028</v>
      </c>
      <c r="HO75" s="179">
        <v>2</v>
      </c>
      <c r="HP75" s="179" t="s">
        <v>3225</v>
      </c>
      <c r="HQ75" s="179" t="s">
        <v>22</v>
      </c>
      <c r="HR75" s="179">
        <v>2</v>
      </c>
      <c r="HS75" s="179" t="s">
        <v>3139</v>
      </c>
      <c r="HT75" s="179" t="s">
        <v>3138</v>
      </c>
      <c r="HU75" s="176" t="s">
        <v>3868</v>
      </c>
      <c r="HV75" s="186" t="s">
        <v>4025</v>
      </c>
      <c r="HW75" s="186">
        <v>3</v>
      </c>
      <c r="HX75" s="186" t="s">
        <v>3225</v>
      </c>
      <c r="HY75" s="186" t="s">
        <v>22</v>
      </c>
      <c r="HZ75" s="186">
        <v>2</v>
      </c>
      <c r="IA75" s="186" t="s">
        <v>3139</v>
      </c>
      <c r="IB75" s="186" t="s">
        <v>3138</v>
      </c>
      <c r="IC75" s="187" t="s">
        <v>3868</v>
      </c>
      <c r="ID75" s="185" t="s">
        <v>4027</v>
      </c>
      <c r="IE75" s="179">
        <v>1</v>
      </c>
      <c r="IF75" s="179" t="s">
        <v>3225</v>
      </c>
      <c r="IG75" s="179" t="s">
        <v>22</v>
      </c>
      <c r="IH75" s="179">
        <v>2</v>
      </c>
      <c r="II75" s="179" t="s">
        <v>3139</v>
      </c>
      <c r="IJ75" s="179" t="s">
        <v>3138</v>
      </c>
      <c r="IK75" s="176" t="s">
        <v>3868</v>
      </c>
      <c r="IL75" s="186" t="s">
        <v>4026</v>
      </c>
      <c r="IM75" s="186">
        <v>3</v>
      </c>
      <c r="IN75" s="186" t="s">
        <v>3225</v>
      </c>
      <c r="IO75" s="186" t="s">
        <v>22</v>
      </c>
      <c r="IP75" s="186">
        <v>2</v>
      </c>
      <c r="IQ75" s="186" t="s">
        <v>3139</v>
      </c>
      <c r="IR75" s="186" t="s">
        <v>3138</v>
      </c>
      <c r="IS75" s="187" t="s">
        <v>3868</v>
      </c>
    </row>
    <row r="76" spans="1:253" s="280" customFormat="1" ht="12.75" customHeight="1" x14ac:dyDescent="0.25">
      <c r="A76" s="280" t="s">
        <v>2062</v>
      </c>
      <c r="B76" s="280" t="s">
        <v>8018</v>
      </c>
      <c r="C76" s="280" t="s">
        <v>2063</v>
      </c>
      <c r="D76" s="280" t="s">
        <v>288</v>
      </c>
      <c r="E76" s="280" t="s">
        <v>7568</v>
      </c>
      <c r="F76" s="280" t="s">
        <v>4811</v>
      </c>
      <c r="G76" s="174">
        <v>23800000</v>
      </c>
      <c r="H76" s="175" t="s">
        <v>4776</v>
      </c>
      <c r="I76" s="175" t="s">
        <v>22</v>
      </c>
      <c r="J76" s="175">
        <v>2</v>
      </c>
      <c r="K76" s="175" t="s">
        <v>4778</v>
      </c>
      <c r="L76" s="175" t="s">
        <v>4777</v>
      </c>
      <c r="M76" s="176" t="s">
        <v>4755</v>
      </c>
      <c r="N76" s="185" t="s">
        <v>4815</v>
      </c>
      <c r="O76" s="177">
        <v>8616</v>
      </c>
      <c r="P76" s="177" t="s">
        <v>4812</v>
      </c>
      <c r="Q76" s="177" t="s">
        <v>22</v>
      </c>
      <c r="R76" s="177">
        <v>2</v>
      </c>
      <c r="S76" s="177" t="s">
        <v>4814</v>
      </c>
      <c r="T76" s="177" t="s">
        <v>4813</v>
      </c>
      <c r="U76" s="178" t="s">
        <v>4755</v>
      </c>
      <c r="V76" s="185" t="s">
        <v>4819</v>
      </c>
      <c r="W76" s="175">
        <v>1328000</v>
      </c>
      <c r="X76" s="175" t="s">
        <v>4816</v>
      </c>
      <c r="Y76" s="175" t="s">
        <v>60</v>
      </c>
      <c r="Z76" s="175">
        <v>3</v>
      </c>
      <c r="AA76" s="175" t="s">
        <v>4818</v>
      </c>
      <c r="AB76" s="175" t="s">
        <v>4817</v>
      </c>
      <c r="AC76" s="176" t="s">
        <v>4755</v>
      </c>
      <c r="AD76" s="185" t="s">
        <v>4820</v>
      </c>
      <c r="AE76" s="183">
        <v>704000</v>
      </c>
      <c r="AF76" s="183" t="s">
        <v>4776</v>
      </c>
      <c r="AG76" s="183" t="s">
        <v>60</v>
      </c>
      <c r="AH76" s="183">
        <v>3</v>
      </c>
      <c r="AI76" s="183" t="s">
        <v>4793</v>
      </c>
      <c r="AJ76" s="183" t="s">
        <v>4777</v>
      </c>
      <c r="AK76" s="184" t="s">
        <v>4755</v>
      </c>
      <c r="AL76" s="185" t="s">
        <v>5731</v>
      </c>
      <c r="AM76" s="175">
        <v>100000</v>
      </c>
      <c r="AN76" s="175" t="s">
        <v>5717</v>
      </c>
      <c r="AO76" s="175" t="s">
        <v>60</v>
      </c>
      <c r="AP76" s="175">
        <v>3</v>
      </c>
      <c r="AQ76" s="175" t="s">
        <v>5730</v>
      </c>
      <c r="AR76" s="175" t="s">
        <v>5729</v>
      </c>
      <c r="AS76" s="176" t="s">
        <v>5634</v>
      </c>
      <c r="AT76" s="186" t="s">
        <v>2073</v>
      </c>
      <c r="AU76" s="183" t="s">
        <v>14</v>
      </c>
      <c r="AV76" s="183" t="s">
        <v>14</v>
      </c>
      <c r="AW76" s="183" t="s">
        <v>14</v>
      </c>
      <c r="AX76" s="183" t="s">
        <v>14</v>
      </c>
      <c r="AY76" s="183" t="s">
        <v>15</v>
      </c>
      <c r="AZ76" s="183" t="s">
        <v>14</v>
      </c>
      <c r="BA76" s="184" t="s">
        <v>2061</v>
      </c>
      <c r="BB76" s="185" t="s">
        <v>2072</v>
      </c>
      <c r="BC76" s="175" t="s">
        <v>14</v>
      </c>
      <c r="BD76" s="175" t="s">
        <v>14</v>
      </c>
      <c r="BE76" s="175" t="s">
        <v>14</v>
      </c>
      <c r="BF76" s="175" t="s">
        <v>14</v>
      </c>
      <c r="BG76" s="175" t="s">
        <v>15</v>
      </c>
      <c r="BH76" s="175" t="s">
        <v>14</v>
      </c>
      <c r="BI76" s="176" t="s">
        <v>2061</v>
      </c>
      <c r="BJ76" s="186" t="s">
        <v>5733</v>
      </c>
      <c r="BK76" s="186">
        <v>15</v>
      </c>
      <c r="BL76" s="186" t="s">
        <v>5669</v>
      </c>
      <c r="BM76" s="186" t="s">
        <v>60</v>
      </c>
      <c r="BN76" s="186">
        <v>3</v>
      </c>
      <c r="BO76" s="186" t="s">
        <v>5732</v>
      </c>
      <c r="BP76" s="183" t="s">
        <v>767</v>
      </c>
      <c r="BQ76" s="187" t="s">
        <v>5634</v>
      </c>
      <c r="BR76" s="185" t="s">
        <v>2065</v>
      </c>
      <c r="BS76" s="179">
        <v>0</v>
      </c>
      <c r="BT76" s="179" t="s">
        <v>14</v>
      </c>
      <c r="BU76" s="179" t="s">
        <v>42</v>
      </c>
      <c r="BV76" s="179">
        <v>1</v>
      </c>
      <c r="BW76" s="179" t="s">
        <v>2064</v>
      </c>
      <c r="BX76" s="179" t="s">
        <v>14</v>
      </c>
      <c r="BY76" s="176" t="s">
        <v>2061</v>
      </c>
      <c r="BZ76" s="186" t="s">
        <v>2066</v>
      </c>
      <c r="CA76" s="186">
        <v>0</v>
      </c>
      <c r="CB76" s="186" t="s">
        <v>14</v>
      </c>
      <c r="CC76" s="186" t="s">
        <v>42</v>
      </c>
      <c r="CD76" s="186">
        <v>1</v>
      </c>
      <c r="CE76" s="186" t="s">
        <v>2064</v>
      </c>
      <c r="CF76" s="186" t="s">
        <v>14</v>
      </c>
      <c r="CG76" s="187" t="s">
        <v>2061</v>
      </c>
      <c r="CH76" s="185" t="s">
        <v>8421</v>
      </c>
      <c r="CI76" s="186" t="e">
        <v>#N/A</v>
      </c>
      <c r="CJ76" s="186" t="e">
        <v>#N/A</v>
      </c>
      <c r="CK76" s="186" t="e">
        <v>#N/A</v>
      </c>
      <c r="CL76" s="186" t="e">
        <v>#N/A</v>
      </c>
      <c r="CM76" s="186" t="e">
        <v>#N/A</v>
      </c>
      <c r="CN76" s="186" t="e">
        <v>#N/A</v>
      </c>
      <c r="CO76" s="188" t="e">
        <v>#N/A</v>
      </c>
      <c r="CP76" s="186" t="s">
        <v>2071</v>
      </c>
      <c r="CQ76" s="179">
        <v>0</v>
      </c>
      <c r="CR76" s="179" t="s">
        <v>14</v>
      </c>
      <c r="CS76" s="179" t="s">
        <v>42</v>
      </c>
      <c r="CT76" s="179">
        <v>1</v>
      </c>
      <c r="CU76" s="179" t="s">
        <v>2064</v>
      </c>
      <c r="CV76" s="179" t="s">
        <v>14</v>
      </c>
      <c r="CW76" s="176" t="s">
        <v>2061</v>
      </c>
      <c r="CX76" s="186" t="s">
        <v>4821</v>
      </c>
      <c r="CY76" s="183">
        <v>704000</v>
      </c>
      <c r="CZ76" s="183" t="s">
        <v>4776</v>
      </c>
      <c r="DA76" s="183" t="s">
        <v>60</v>
      </c>
      <c r="DB76" s="183">
        <v>3</v>
      </c>
      <c r="DC76" s="183" t="s">
        <v>4783</v>
      </c>
      <c r="DD76" s="183" t="s">
        <v>4777</v>
      </c>
      <c r="DE76" s="189" t="s">
        <v>4755</v>
      </c>
      <c r="DF76" s="185" t="s">
        <v>4822</v>
      </c>
      <c r="DG76" s="175">
        <v>624000</v>
      </c>
      <c r="DH76" s="179" t="s">
        <v>4776</v>
      </c>
      <c r="DI76" s="179" t="s">
        <v>60</v>
      </c>
      <c r="DJ76" s="179">
        <v>3</v>
      </c>
      <c r="DK76" s="179" t="s">
        <v>4783</v>
      </c>
      <c r="DL76" s="179" t="s">
        <v>4777</v>
      </c>
      <c r="DM76" s="176" t="s">
        <v>4755</v>
      </c>
      <c r="DN76" s="186" t="s">
        <v>4823</v>
      </c>
      <c r="DO76" s="183">
        <v>0</v>
      </c>
      <c r="DP76" s="186" t="s">
        <v>4776</v>
      </c>
      <c r="DQ76" s="186" t="s">
        <v>60</v>
      </c>
      <c r="DR76" s="186">
        <v>3</v>
      </c>
      <c r="DS76" s="186" t="s">
        <v>4783</v>
      </c>
      <c r="DT76" s="186" t="s">
        <v>4777</v>
      </c>
      <c r="DU76" s="187" t="s">
        <v>4755</v>
      </c>
      <c r="DV76" s="185" t="s">
        <v>4824</v>
      </c>
      <c r="DW76" s="175">
        <v>662000</v>
      </c>
      <c r="DX76" s="179" t="s">
        <v>4776</v>
      </c>
      <c r="DY76" s="179" t="s">
        <v>60</v>
      </c>
      <c r="DZ76" s="179">
        <v>3</v>
      </c>
      <c r="EA76" s="179" t="s">
        <v>4783</v>
      </c>
      <c r="EB76" s="179" t="s">
        <v>4777</v>
      </c>
      <c r="EC76" s="176" t="s">
        <v>4755</v>
      </c>
      <c r="ED76" s="186" t="s">
        <v>4825</v>
      </c>
      <c r="EE76" s="183">
        <v>42000</v>
      </c>
      <c r="EF76" s="186" t="s">
        <v>4776</v>
      </c>
      <c r="EG76" s="186" t="s">
        <v>60</v>
      </c>
      <c r="EH76" s="186">
        <v>3</v>
      </c>
      <c r="EI76" s="186" t="s">
        <v>4783</v>
      </c>
      <c r="EJ76" s="186" t="s">
        <v>4777</v>
      </c>
      <c r="EK76" s="187" t="s">
        <v>4755</v>
      </c>
      <c r="EL76" s="185" t="s">
        <v>4826</v>
      </c>
      <c r="EM76" s="175">
        <v>0</v>
      </c>
      <c r="EN76" s="179" t="s">
        <v>4776</v>
      </c>
      <c r="EO76" s="179" t="s">
        <v>60</v>
      </c>
      <c r="EP76" s="179">
        <v>3</v>
      </c>
      <c r="EQ76" s="179" t="s">
        <v>4783</v>
      </c>
      <c r="ER76" s="179" t="s">
        <v>4777</v>
      </c>
      <c r="ES76" s="176" t="s">
        <v>4755</v>
      </c>
      <c r="ET76" s="186" t="s">
        <v>5734</v>
      </c>
      <c r="EU76" s="186">
        <v>385</v>
      </c>
      <c r="EV76" s="186" t="s">
        <v>5713</v>
      </c>
      <c r="EW76" s="186" t="s">
        <v>60</v>
      </c>
      <c r="EX76" s="186">
        <v>3</v>
      </c>
      <c r="EY76" s="186" t="s">
        <v>5714</v>
      </c>
      <c r="EZ76" s="186" t="s">
        <v>767</v>
      </c>
      <c r="FA76" s="187" t="s">
        <v>5634</v>
      </c>
      <c r="FB76" s="185" t="s">
        <v>2070</v>
      </c>
      <c r="FC76" s="179">
        <v>2</v>
      </c>
      <c r="FD76" s="179" t="s">
        <v>2067</v>
      </c>
      <c r="FE76" s="179" t="s">
        <v>42</v>
      </c>
      <c r="FF76" s="179">
        <v>1</v>
      </c>
      <c r="FG76" s="179" t="s">
        <v>2069</v>
      </c>
      <c r="FH76" s="179" t="s">
        <v>2068</v>
      </c>
      <c r="FI76" s="176" t="s">
        <v>2061</v>
      </c>
      <c r="FJ76" s="185" t="s">
        <v>2074</v>
      </c>
      <c r="FK76" s="186" t="s">
        <v>14</v>
      </c>
      <c r="FL76" s="186" t="s">
        <v>14</v>
      </c>
      <c r="FM76" s="186" t="s">
        <v>14</v>
      </c>
      <c r="FN76" s="186" t="s">
        <v>14</v>
      </c>
      <c r="FO76" s="186" t="s">
        <v>15</v>
      </c>
      <c r="FP76" s="183" t="s">
        <v>14</v>
      </c>
      <c r="FQ76" s="184" t="s">
        <v>2061</v>
      </c>
      <c r="FR76" s="185" t="s">
        <v>2075</v>
      </c>
      <c r="FS76" s="179" t="s">
        <v>14</v>
      </c>
      <c r="FT76" s="179" t="s">
        <v>14</v>
      </c>
      <c r="FU76" s="179" t="s">
        <v>14</v>
      </c>
      <c r="FV76" s="179" t="s">
        <v>14</v>
      </c>
      <c r="FW76" s="179" t="s">
        <v>15</v>
      </c>
      <c r="FX76" s="179" t="s">
        <v>14</v>
      </c>
      <c r="FY76" s="176" t="s">
        <v>2061</v>
      </c>
      <c r="FZ76" s="186" t="s">
        <v>4032</v>
      </c>
      <c r="GA76" s="186">
        <v>0</v>
      </c>
      <c r="GB76" s="186" t="s">
        <v>3225</v>
      </c>
      <c r="GC76" s="186" t="s">
        <v>22</v>
      </c>
      <c r="GD76" s="186">
        <v>2</v>
      </c>
      <c r="GE76" s="186" t="s">
        <v>3139</v>
      </c>
      <c r="GF76" s="186" t="s">
        <v>3138</v>
      </c>
      <c r="GG76" s="187" t="s">
        <v>3868</v>
      </c>
      <c r="GH76" s="185" t="s">
        <v>4038</v>
      </c>
      <c r="GI76" s="179">
        <v>1</v>
      </c>
      <c r="GJ76" s="179" t="s">
        <v>3225</v>
      </c>
      <c r="GK76" s="179" t="s">
        <v>22</v>
      </c>
      <c r="GL76" s="179">
        <v>2</v>
      </c>
      <c r="GM76" s="179" t="s">
        <v>3139</v>
      </c>
      <c r="GN76" s="179" t="s">
        <v>3138</v>
      </c>
      <c r="GO76" s="176" t="s">
        <v>3868</v>
      </c>
      <c r="GP76" s="186" t="s">
        <v>4033</v>
      </c>
      <c r="GQ76" s="186">
        <v>0</v>
      </c>
      <c r="GR76" s="186" t="s">
        <v>3225</v>
      </c>
      <c r="GS76" s="186" t="s">
        <v>22</v>
      </c>
      <c r="GT76" s="186">
        <v>2</v>
      </c>
      <c r="GU76" s="186" t="s">
        <v>3139</v>
      </c>
      <c r="GV76" s="186" t="s">
        <v>3138</v>
      </c>
      <c r="GW76" s="187" t="s">
        <v>3868</v>
      </c>
      <c r="GX76" s="185" t="s">
        <v>4039</v>
      </c>
      <c r="GY76" s="179">
        <v>0</v>
      </c>
      <c r="GZ76" s="179" t="s">
        <v>3225</v>
      </c>
      <c r="HA76" s="179" t="s">
        <v>22</v>
      </c>
      <c r="HB76" s="179">
        <v>2</v>
      </c>
      <c r="HC76" s="179" t="s">
        <v>3139</v>
      </c>
      <c r="HD76" s="179" t="s">
        <v>3138</v>
      </c>
      <c r="HE76" s="176" t="s">
        <v>3868</v>
      </c>
      <c r="HF76" s="186" t="s">
        <v>4031</v>
      </c>
      <c r="HG76" s="186">
        <v>0</v>
      </c>
      <c r="HH76" s="186" t="s">
        <v>3225</v>
      </c>
      <c r="HI76" s="186" t="s">
        <v>22</v>
      </c>
      <c r="HJ76" s="186">
        <v>2</v>
      </c>
      <c r="HK76" s="186" t="s">
        <v>3139</v>
      </c>
      <c r="HL76" s="186" t="s">
        <v>3138</v>
      </c>
      <c r="HM76" s="187" t="s">
        <v>3868</v>
      </c>
      <c r="HN76" s="185" t="s">
        <v>4037</v>
      </c>
      <c r="HO76" s="179">
        <v>0</v>
      </c>
      <c r="HP76" s="179" t="s">
        <v>3225</v>
      </c>
      <c r="HQ76" s="179" t="s">
        <v>22</v>
      </c>
      <c r="HR76" s="179">
        <v>2</v>
      </c>
      <c r="HS76" s="179" t="s">
        <v>3139</v>
      </c>
      <c r="HT76" s="179" t="s">
        <v>3138</v>
      </c>
      <c r="HU76" s="176" t="s">
        <v>3868</v>
      </c>
      <c r="HV76" s="186" t="s">
        <v>4034</v>
      </c>
      <c r="HW76" s="186">
        <v>2</v>
      </c>
      <c r="HX76" s="186" t="s">
        <v>3225</v>
      </c>
      <c r="HY76" s="186" t="s">
        <v>22</v>
      </c>
      <c r="HZ76" s="186">
        <v>2</v>
      </c>
      <c r="IA76" s="186" t="s">
        <v>3139</v>
      </c>
      <c r="IB76" s="186" t="s">
        <v>3138</v>
      </c>
      <c r="IC76" s="187" t="s">
        <v>3868</v>
      </c>
      <c r="ID76" s="185" t="s">
        <v>4036</v>
      </c>
      <c r="IE76" s="179">
        <v>1</v>
      </c>
      <c r="IF76" s="179" t="s">
        <v>3225</v>
      </c>
      <c r="IG76" s="179" t="s">
        <v>22</v>
      </c>
      <c r="IH76" s="179">
        <v>2</v>
      </c>
      <c r="II76" s="179" t="s">
        <v>3139</v>
      </c>
      <c r="IJ76" s="179" t="s">
        <v>3138</v>
      </c>
      <c r="IK76" s="176" t="s">
        <v>3868</v>
      </c>
      <c r="IL76" s="186" t="s">
        <v>4035</v>
      </c>
      <c r="IM76" s="186">
        <v>3</v>
      </c>
      <c r="IN76" s="186" t="s">
        <v>3225</v>
      </c>
      <c r="IO76" s="186" t="s">
        <v>22</v>
      </c>
      <c r="IP76" s="186">
        <v>2</v>
      </c>
      <c r="IQ76" s="186" t="s">
        <v>3139</v>
      </c>
      <c r="IR76" s="186" t="s">
        <v>3138</v>
      </c>
      <c r="IS76" s="187" t="s">
        <v>3868</v>
      </c>
    </row>
    <row r="77" spans="1:253" s="280" customFormat="1" ht="12.75" customHeight="1" x14ac:dyDescent="0.25">
      <c r="A77" s="280" t="s">
        <v>1387</v>
      </c>
      <c r="B77" s="280" t="s">
        <v>8005</v>
      </c>
      <c r="C77" s="280" t="s">
        <v>1388</v>
      </c>
      <c r="D77" s="280" t="s">
        <v>1353</v>
      </c>
      <c r="E77" s="280" t="s">
        <v>7569</v>
      </c>
      <c r="F77" s="280" t="s">
        <v>4041</v>
      </c>
      <c r="G77" s="174">
        <v>200964000</v>
      </c>
      <c r="H77" s="175" t="s">
        <v>2215</v>
      </c>
      <c r="I77" s="175" t="s">
        <v>22</v>
      </c>
      <c r="J77" s="175">
        <v>2</v>
      </c>
      <c r="K77" s="175" t="s">
        <v>3866</v>
      </c>
      <c r="L77" s="175" t="s">
        <v>4040</v>
      </c>
      <c r="M77" s="176" t="s">
        <v>3868</v>
      </c>
      <c r="N77" s="185" t="s">
        <v>1400</v>
      </c>
      <c r="O77" s="177">
        <v>909890</v>
      </c>
      <c r="P77" s="177" t="s">
        <v>1397</v>
      </c>
      <c r="Q77" s="177" t="s">
        <v>22</v>
      </c>
      <c r="R77" s="177">
        <v>2</v>
      </c>
      <c r="S77" s="177" t="s">
        <v>1399</v>
      </c>
      <c r="T77" s="177" t="s">
        <v>1398</v>
      </c>
      <c r="U77" s="178" t="s">
        <v>1390</v>
      </c>
      <c r="V77" s="185" t="s">
        <v>5257</v>
      </c>
      <c r="W77" s="175">
        <v>72033000</v>
      </c>
      <c r="X77" s="175" t="s">
        <v>5254</v>
      </c>
      <c r="Y77" s="175" t="s">
        <v>60</v>
      </c>
      <c r="Z77" s="175">
        <v>3</v>
      </c>
      <c r="AA77" s="175" t="s">
        <v>5256</v>
      </c>
      <c r="AB77" s="175" t="s">
        <v>5255</v>
      </c>
      <c r="AC77" s="176" t="s">
        <v>5223</v>
      </c>
      <c r="AD77" s="185" t="s">
        <v>5259</v>
      </c>
      <c r="AE77" s="183">
        <v>9677000</v>
      </c>
      <c r="AF77" s="183" t="s">
        <v>5254</v>
      </c>
      <c r="AG77" s="183" t="s">
        <v>60</v>
      </c>
      <c r="AH77" s="183">
        <v>3</v>
      </c>
      <c r="AI77" s="183" t="s">
        <v>5258</v>
      </c>
      <c r="AJ77" s="183" t="s">
        <v>5255</v>
      </c>
      <c r="AK77" s="184" t="s">
        <v>5223</v>
      </c>
      <c r="AL77" s="185" t="s">
        <v>5741</v>
      </c>
      <c r="AM77" s="175">
        <v>4825000</v>
      </c>
      <c r="AN77" s="175" t="s">
        <v>5738</v>
      </c>
      <c r="AO77" s="175" t="s">
        <v>22</v>
      </c>
      <c r="AP77" s="175">
        <v>2</v>
      </c>
      <c r="AQ77" s="175" t="s">
        <v>5740</v>
      </c>
      <c r="AR77" s="175" t="s">
        <v>5739</v>
      </c>
      <c r="AS77" s="176" t="s">
        <v>5634</v>
      </c>
      <c r="AT77" s="186" t="s">
        <v>1429</v>
      </c>
      <c r="AU77" s="183" t="s">
        <v>14</v>
      </c>
      <c r="AV77" s="183" t="s">
        <v>14</v>
      </c>
      <c r="AW77" s="183" t="s">
        <v>14</v>
      </c>
      <c r="AX77" s="183" t="s">
        <v>14</v>
      </c>
      <c r="AY77" s="183" t="s">
        <v>1426</v>
      </c>
      <c r="AZ77" s="183" t="s">
        <v>14</v>
      </c>
      <c r="BA77" s="184" t="s">
        <v>1428</v>
      </c>
      <c r="BB77" s="185" t="s">
        <v>1427</v>
      </c>
      <c r="BC77" s="175" t="s">
        <v>14</v>
      </c>
      <c r="BD77" s="175" t="s">
        <v>14</v>
      </c>
      <c r="BE77" s="175" t="s">
        <v>14</v>
      </c>
      <c r="BF77" s="175" t="s">
        <v>14</v>
      </c>
      <c r="BG77" s="175" t="s">
        <v>1426</v>
      </c>
      <c r="BH77" s="175" t="s">
        <v>14</v>
      </c>
      <c r="BI77" s="176" t="s">
        <v>1428</v>
      </c>
      <c r="BJ77" s="186" t="s">
        <v>6914</v>
      </c>
      <c r="BK77" s="186">
        <v>5958</v>
      </c>
      <c r="BL77" s="186" t="s">
        <v>6903</v>
      </c>
      <c r="BM77" s="186" t="s">
        <v>22</v>
      </c>
      <c r="BN77" s="186">
        <v>2</v>
      </c>
      <c r="BO77" s="186" t="s">
        <v>6905</v>
      </c>
      <c r="BP77" s="183" t="s">
        <v>6904</v>
      </c>
      <c r="BQ77" s="187" t="s">
        <v>6861</v>
      </c>
      <c r="BR77" s="185" t="s">
        <v>1389</v>
      </c>
      <c r="BS77" s="179" t="s">
        <v>14</v>
      </c>
      <c r="BT77" s="179" t="s">
        <v>14</v>
      </c>
      <c r="BU77" s="179" t="s">
        <v>14</v>
      </c>
      <c r="BV77" s="179" t="s">
        <v>14</v>
      </c>
      <c r="BW77" s="179" t="s">
        <v>1354</v>
      </c>
      <c r="BX77" s="179" t="s">
        <v>14</v>
      </c>
      <c r="BY77" s="176" t="s">
        <v>1390</v>
      </c>
      <c r="BZ77" s="186" t="s">
        <v>1392</v>
      </c>
      <c r="CA77" s="186">
        <v>4300</v>
      </c>
      <c r="CB77" s="186" t="s">
        <v>1014</v>
      </c>
      <c r="CC77" s="186" t="s">
        <v>60</v>
      </c>
      <c r="CD77" s="186">
        <v>3</v>
      </c>
      <c r="CE77" s="186" t="s">
        <v>1391</v>
      </c>
      <c r="CF77" s="186" t="s">
        <v>1357</v>
      </c>
      <c r="CG77" s="187" t="s">
        <v>1390</v>
      </c>
      <c r="CH77" s="185" t="s">
        <v>8422</v>
      </c>
      <c r="CI77" s="186" t="e">
        <v>#N/A</v>
      </c>
      <c r="CJ77" s="186" t="e">
        <v>#N/A</v>
      </c>
      <c r="CK77" s="186" t="e">
        <v>#N/A</v>
      </c>
      <c r="CL77" s="186" t="e">
        <v>#N/A</v>
      </c>
      <c r="CM77" s="186" t="e">
        <v>#N/A</v>
      </c>
      <c r="CN77" s="186" t="e">
        <v>#N/A</v>
      </c>
      <c r="CO77" s="188" t="e">
        <v>#N/A</v>
      </c>
      <c r="CP77" s="186" t="s">
        <v>1396</v>
      </c>
      <c r="CQ77" s="179" t="s">
        <v>14</v>
      </c>
      <c r="CR77" s="179" t="s">
        <v>1362</v>
      </c>
      <c r="CS77" s="179" t="s">
        <v>14</v>
      </c>
      <c r="CT77" s="179" t="s">
        <v>14</v>
      </c>
      <c r="CU77" s="179" t="s">
        <v>1395</v>
      </c>
      <c r="CV77" s="179" t="s">
        <v>1363</v>
      </c>
      <c r="CW77" s="176" t="s">
        <v>1390</v>
      </c>
      <c r="CX77" s="186" t="s">
        <v>5261</v>
      </c>
      <c r="CY77" s="183">
        <v>9677000</v>
      </c>
      <c r="CZ77" s="183" t="s">
        <v>5254</v>
      </c>
      <c r="DA77" s="183" t="s">
        <v>60</v>
      </c>
      <c r="DB77" s="183">
        <v>3</v>
      </c>
      <c r="DC77" s="183" t="s">
        <v>5260</v>
      </c>
      <c r="DD77" s="183" t="s">
        <v>5255</v>
      </c>
      <c r="DE77" s="189" t="s">
        <v>5223</v>
      </c>
      <c r="DF77" s="185" t="s">
        <v>5262</v>
      </c>
      <c r="DG77" s="175">
        <v>62356000</v>
      </c>
      <c r="DH77" s="179" t="s">
        <v>5254</v>
      </c>
      <c r="DI77" s="179" t="s">
        <v>60</v>
      </c>
      <c r="DJ77" s="179">
        <v>3</v>
      </c>
      <c r="DK77" s="179" t="s">
        <v>5260</v>
      </c>
      <c r="DL77" s="179" t="s">
        <v>5255</v>
      </c>
      <c r="DM77" s="176" t="s">
        <v>5223</v>
      </c>
      <c r="DN77" s="186" t="s">
        <v>5263</v>
      </c>
      <c r="DO77" s="183">
        <v>0</v>
      </c>
      <c r="DP77" s="186" t="s">
        <v>5254</v>
      </c>
      <c r="DQ77" s="186" t="s">
        <v>60</v>
      </c>
      <c r="DR77" s="186">
        <v>3</v>
      </c>
      <c r="DS77" s="186" t="s">
        <v>5260</v>
      </c>
      <c r="DT77" s="186" t="s">
        <v>5255</v>
      </c>
      <c r="DU77" s="187" t="s">
        <v>5223</v>
      </c>
      <c r="DV77" s="185" t="s">
        <v>5264</v>
      </c>
      <c r="DW77" s="175">
        <v>9677000</v>
      </c>
      <c r="DX77" s="179" t="s">
        <v>5254</v>
      </c>
      <c r="DY77" s="179" t="s">
        <v>60</v>
      </c>
      <c r="DZ77" s="179">
        <v>3</v>
      </c>
      <c r="EA77" s="179" t="s">
        <v>5260</v>
      </c>
      <c r="EB77" s="179" t="s">
        <v>5255</v>
      </c>
      <c r="EC77" s="176" t="s">
        <v>5223</v>
      </c>
      <c r="ED77" s="186" t="s">
        <v>5265</v>
      </c>
      <c r="EE77" s="183">
        <v>0</v>
      </c>
      <c r="EF77" s="186" t="s">
        <v>5254</v>
      </c>
      <c r="EG77" s="186" t="s">
        <v>60</v>
      </c>
      <c r="EH77" s="186">
        <v>3</v>
      </c>
      <c r="EI77" s="186" t="s">
        <v>5260</v>
      </c>
      <c r="EJ77" s="186" t="s">
        <v>5255</v>
      </c>
      <c r="EK77" s="187" t="s">
        <v>5223</v>
      </c>
      <c r="EL77" s="185" t="s">
        <v>5266</v>
      </c>
      <c r="EM77" s="175">
        <v>0</v>
      </c>
      <c r="EN77" s="179" t="s">
        <v>5254</v>
      </c>
      <c r="EO77" s="179" t="s">
        <v>60</v>
      </c>
      <c r="EP77" s="179">
        <v>3</v>
      </c>
      <c r="EQ77" s="179" t="s">
        <v>5260</v>
      </c>
      <c r="ER77" s="179" t="s">
        <v>5255</v>
      </c>
      <c r="ES77" s="176" t="s">
        <v>5223</v>
      </c>
      <c r="ET77" s="186" t="s">
        <v>6915</v>
      </c>
      <c r="EU77" s="186">
        <v>5958</v>
      </c>
      <c r="EV77" s="186" t="s">
        <v>6903</v>
      </c>
      <c r="EW77" s="186" t="s">
        <v>22</v>
      </c>
      <c r="EX77" s="186">
        <v>2</v>
      </c>
      <c r="EY77" s="186" t="s">
        <v>6905</v>
      </c>
      <c r="EZ77" s="186" t="s">
        <v>6904</v>
      </c>
      <c r="FA77" s="187" t="s">
        <v>6861</v>
      </c>
      <c r="FB77" s="185" t="s">
        <v>1394</v>
      </c>
      <c r="FC77" s="179">
        <v>5</v>
      </c>
      <c r="FD77" s="179" t="s">
        <v>14</v>
      </c>
      <c r="FE77" s="179" t="s">
        <v>22</v>
      </c>
      <c r="FF77" s="179">
        <v>2</v>
      </c>
      <c r="FG77" s="179" t="s">
        <v>1393</v>
      </c>
      <c r="FH77" s="179" t="s">
        <v>14</v>
      </c>
      <c r="FI77" s="176" t="s">
        <v>1390</v>
      </c>
      <c r="FJ77" s="185" t="s">
        <v>1401</v>
      </c>
      <c r="FK77" s="186" t="s">
        <v>14</v>
      </c>
      <c r="FL77" s="186" t="s">
        <v>14</v>
      </c>
      <c r="FM77" s="186" t="s">
        <v>14</v>
      </c>
      <c r="FN77" s="186" t="s">
        <v>14</v>
      </c>
      <c r="FO77" s="186" t="s">
        <v>1354</v>
      </c>
      <c r="FP77" s="183" t="s">
        <v>14</v>
      </c>
      <c r="FQ77" s="184" t="s">
        <v>1390</v>
      </c>
      <c r="FR77" s="185" t="s">
        <v>1402</v>
      </c>
      <c r="FS77" s="179">
        <v>800000</v>
      </c>
      <c r="FT77" s="179" t="s">
        <v>1371</v>
      </c>
      <c r="FU77" s="179" t="s">
        <v>22</v>
      </c>
      <c r="FV77" s="179">
        <v>2</v>
      </c>
      <c r="FW77" s="179" t="s">
        <v>1373</v>
      </c>
      <c r="FX77" s="179" t="s">
        <v>1372</v>
      </c>
      <c r="FY77" s="176" t="s">
        <v>1390</v>
      </c>
      <c r="FZ77" s="186" t="s">
        <v>3338</v>
      </c>
      <c r="GA77" s="186">
        <v>1</v>
      </c>
      <c r="GB77" s="186" t="s">
        <v>3225</v>
      </c>
      <c r="GC77" s="186" t="s">
        <v>22</v>
      </c>
      <c r="GD77" s="186">
        <v>2</v>
      </c>
      <c r="GE77" s="186" t="s">
        <v>3139</v>
      </c>
      <c r="GF77" s="186" t="s">
        <v>3138</v>
      </c>
      <c r="GG77" s="187" t="s">
        <v>3227</v>
      </c>
      <c r="GH77" s="185" t="s">
        <v>3344</v>
      </c>
      <c r="GI77" s="179">
        <v>2</v>
      </c>
      <c r="GJ77" s="179" t="s">
        <v>3225</v>
      </c>
      <c r="GK77" s="179" t="s">
        <v>22</v>
      </c>
      <c r="GL77" s="179">
        <v>2</v>
      </c>
      <c r="GM77" s="179" t="s">
        <v>3139</v>
      </c>
      <c r="GN77" s="179" t="s">
        <v>3138</v>
      </c>
      <c r="GO77" s="176" t="s">
        <v>3227</v>
      </c>
      <c r="GP77" s="186" t="s">
        <v>3339</v>
      </c>
      <c r="GQ77" s="186">
        <v>3</v>
      </c>
      <c r="GR77" s="186" t="s">
        <v>3225</v>
      </c>
      <c r="GS77" s="186" t="s">
        <v>22</v>
      </c>
      <c r="GT77" s="186">
        <v>2</v>
      </c>
      <c r="GU77" s="186" t="s">
        <v>3139</v>
      </c>
      <c r="GV77" s="186" t="s">
        <v>3138</v>
      </c>
      <c r="GW77" s="187" t="s">
        <v>3227</v>
      </c>
      <c r="GX77" s="185" t="s">
        <v>3345</v>
      </c>
      <c r="GY77" s="179">
        <v>2</v>
      </c>
      <c r="GZ77" s="179" t="s">
        <v>3225</v>
      </c>
      <c r="HA77" s="179" t="s">
        <v>22</v>
      </c>
      <c r="HB77" s="179">
        <v>2</v>
      </c>
      <c r="HC77" s="179" t="s">
        <v>3139</v>
      </c>
      <c r="HD77" s="179" t="s">
        <v>3138</v>
      </c>
      <c r="HE77" s="176" t="s">
        <v>3227</v>
      </c>
      <c r="HF77" s="186" t="s">
        <v>3337</v>
      </c>
      <c r="HG77" s="186">
        <v>2</v>
      </c>
      <c r="HH77" s="186" t="s">
        <v>3225</v>
      </c>
      <c r="HI77" s="186" t="s">
        <v>22</v>
      </c>
      <c r="HJ77" s="186">
        <v>2</v>
      </c>
      <c r="HK77" s="186" t="s">
        <v>3139</v>
      </c>
      <c r="HL77" s="186" t="s">
        <v>3138</v>
      </c>
      <c r="HM77" s="187" t="s">
        <v>3227</v>
      </c>
      <c r="HN77" s="185" t="s">
        <v>3343</v>
      </c>
      <c r="HO77" s="179">
        <v>2</v>
      </c>
      <c r="HP77" s="179" t="s">
        <v>3225</v>
      </c>
      <c r="HQ77" s="179" t="s">
        <v>22</v>
      </c>
      <c r="HR77" s="179">
        <v>2</v>
      </c>
      <c r="HS77" s="179" t="s">
        <v>3139</v>
      </c>
      <c r="HT77" s="179" t="s">
        <v>3138</v>
      </c>
      <c r="HU77" s="176" t="s">
        <v>3227</v>
      </c>
      <c r="HV77" s="186" t="s">
        <v>3340</v>
      </c>
      <c r="HW77" s="186">
        <v>2</v>
      </c>
      <c r="HX77" s="186" t="s">
        <v>3225</v>
      </c>
      <c r="HY77" s="186" t="s">
        <v>22</v>
      </c>
      <c r="HZ77" s="186">
        <v>2</v>
      </c>
      <c r="IA77" s="186" t="s">
        <v>3139</v>
      </c>
      <c r="IB77" s="186" t="s">
        <v>3138</v>
      </c>
      <c r="IC77" s="187" t="s">
        <v>3227</v>
      </c>
      <c r="ID77" s="185" t="s">
        <v>3342</v>
      </c>
      <c r="IE77" s="179">
        <v>1</v>
      </c>
      <c r="IF77" s="179" t="s">
        <v>3225</v>
      </c>
      <c r="IG77" s="179" t="s">
        <v>22</v>
      </c>
      <c r="IH77" s="179">
        <v>2</v>
      </c>
      <c r="II77" s="179" t="s">
        <v>3139</v>
      </c>
      <c r="IJ77" s="179" t="s">
        <v>3138</v>
      </c>
      <c r="IK77" s="176" t="s">
        <v>3227</v>
      </c>
      <c r="IL77" s="186" t="s">
        <v>3341</v>
      </c>
      <c r="IM77" s="186">
        <v>2</v>
      </c>
      <c r="IN77" s="186" t="s">
        <v>3225</v>
      </c>
      <c r="IO77" s="186" t="s">
        <v>22</v>
      </c>
      <c r="IP77" s="186">
        <v>2</v>
      </c>
      <c r="IQ77" s="186" t="s">
        <v>3139</v>
      </c>
      <c r="IR77" s="186" t="s">
        <v>3138</v>
      </c>
      <c r="IS77" s="187" t="s">
        <v>3227</v>
      </c>
    </row>
    <row r="78" spans="1:253" s="280" customFormat="1" ht="12.75" customHeight="1" x14ac:dyDescent="0.25">
      <c r="A78" s="280" t="s">
        <v>1375</v>
      </c>
      <c r="B78" s="280" t="s">
        <v>8010</v>
      </c>
      <c r="C78" s="280" t="s">
        <v>1376</v>
      </c>
      <c r="D78" s="280" t="s">
        <v>1353</v>
      </c>
      <c r="E78" s="280" t="s">
        <v>7569</v>
      </c>
      <c r="F78" s="280" t="s">
        <v>4046</v>
      </c>
      <c r="G78" s="174">
        <v>200964000</v>
      </c>
      <c r="H78" s="175" t="s">
        <v>2215</v>
      </c>
      <c r="I78" s="175" t="s">
        <v>22</v>
      </c>
      <c r="J78" s="175">
        <v>2</v>
      </c>
      <c r="K78" s="175" t="s">
        <v>3866</v>
      </c>
      <c r="L78" s="175" t="s">
        <v>4040</v>
      </c>
      <c r="M78" s="176" t="s">
        <v>3868</v>
      </c>
      <c r="N78" s="185" t="s">
        <v>4045</v>
      </c>
      <c r="O78" s="177">
        <v>181664</v>
      </c>
      <c r="P78" s="177" t="s">
        <v>4042</v>
      </c>
      <c r="Q78" s="177" t="s">
        <v>42</v>
      </c>
      <c r="R78" s="177">
        <v>1</v>
      </c>
      <c r="S78" s="177" t="s">
        <v>4044</v>
      </c>
      <c r="T78" s="177" t="s">
        <v>4043</v>
      </c>
      <c r="U78" s="178" t="s">
        <v>3868</v>
      </c>
      <c r="V78" s="185" t="s">
        <v>4974</v>
      </c>
      <c r="W78" s="175">
        <v>15100000</v>
      </c>
      <c r="X78" s="175" t="s">
        <v>4971</v>
      </c>
      <c r="Y78" s="175" t="s">
        <v>22</v>
      </c>
      <c r="Z78" s="175">
        <v>2</v>
      </c>
      <c r="AA78" s="175" t="s">
        <v>4973</v>
      </c>
      <c r="AB78" s="175" t="s">
        <v>4972</v>
      </c>
      <c r="AC78" s="176" t="s">
        <v>4755</v>
      </c>
      <c r="AD78" s="185" t="s">
        <v>5751</v>
      </c>
      <c r="AE78" s="183">
        <v>401000</v>
      </c>
      <c r="AF78" s="183" t="s">
        <v>5746</v>
      </c>
      <c r="AG78" s="183" t="s">
        <v>22</v>
      </c>
      <c r="AH78" s="183">
        <v>2</v>
      </c>
      <c r="AI78" s="183" t="s">
        <v>5750</v>
      </c>
      <c r="AJ78" s="183" t="s">
        <v>5747</v>
      </c>
      <c r="AK78" s="184" t="s">
        <v>5634</v>
      </c>
      <c r="AL78" s="185" t="s">
        <v>5749</v>
      </c>
      <c r="AM78" s="175">
        <v>401000</v>
      </c>
      <c r="AN78" s="175" t="s">
        <v>5746</v>
      </c>
      <c r="AO78" s="175" t="s">
        <v>22</v>
      </c>
      <c r="AP78" s="175">
        <v>2</v>
      </c>
      <c r="AQ78" s="175" t="s">
        <v>5748</v>
      </c>
      <c r="AR78" s="175" t="s">
        <v>5747</v>
      </c>
      <c r="AS78" s="176" t="s">
        <v>5634</v>
      </c>
      <c r="AT78" s="186" t="s">
        <v>1431</v>
      </c>
      <c r="AU78" s="183" t="s">
        <v>14</v>
      </c>
      <c r="AV78" s="183" t="s">
        <v>14</v>
      </c>
      <c r="AW78" s="183" t="s">
        <v>14</v>
      </c>
      <c r="AX78" s="183" t="s">
        <v>14</v>
      </c>
      <c r="AY78" s="183" t="s">
        <v>1426</v>
      </c>
      <c r="AZ78" s="183" t="s">
        <v>14</v>
      </c>
      <c r="BA78" s="184" t="s">
        <v>1428</v>
      </c>
      <c r="BB78" s="185" t="s">
        <v>1430</v>
      </c>
      <c r="BC78" s="175" t="s">
        <v>14</v>
      </c>
      <c r="BD78" s="175" t="s">
        <v>14</v>
      </c>
      <c r="BE78" s="175" t="s">
        <v>14</v>
      </c>
      <c r="BF78" s="175" t="s">
        <v>14</v>
      </c>
      <c r="BG78" s="175" t="s">
        <v>1426</v>
      </c>
      <c r="BH78" s="175" t="s">
        <v>14</v>
      </c>
      <c r="BI78" s="176" t="s">
        <v>1428</v>
      </c>
      <c r="BJ78" s="186" t="s">
        <v>6968</v>
      </c>
      <c r="BK78" s="186">
        <v>1247</v>
      </c>
      <c r="BL78" s="186" t="s">
        <v>6903</v>
      </c>
      <c r="BM78" s="186" t="s">
        <v>60</v>
      </c>
      <c r="BN78" s="186">
        <v>3</v>
      </c>
      <c r="BO78" s="186" t="s">
        <v>6967</v>
      </c>
      <c r="BP78" s="183" t="s">
        <v>6904</v>
      </c>
      <c r="BQ78" s="187" t="s">
        <v>6861</v>
      </c>
      <c r="BR78" s="185" t="s">
        <v>1377</v>
      </c>
      <c r="BS78" s="179" t="s">
        <v>14</v>
      </c>
      <c r="BT78" s="179" t="s">
        <v>14</v>
      </c>
      <c r="BU78" s="179" t="s">
        <v>14</v>
      </c>
      <c r="BV78" s="179" t="s">
        <v>14</v>
      </c>
      <c r="BW78" s="179" t="s">
        <v>1354</v>
      </c>
      <c r="BX78" s="179" t="s">
        <v>14</v>
      </c>
      <c r="BY78" s="176" t="s">
        <v>1378</v>
      </c>
      <c r="BZ78" s="186" t="s">
        <v>1379</v>
      </c>
      <c r="CA78" s="186" t="s">
        <v>14</v>
      </c>
      <c r="CB78" s="186" t="s">
        <v>14</v>
      </c>
      <c r="CC78" s="186" t="s">
        <v>14</v>
      </c>
      <c r="CD78" s="186" t="s">
        <v>14</v>
      </c>
      <c r="CE78" s="186" t="s">
        <v>1354</v>
      </c>
      <c r="CF78" s="186" t="s">
        <v>14</v>
      </c>
      <c r="CG78" s="187" t="s">
        <v>1378</v>
      </c>
      <c r="CH78" s="185" t="s">
        <v>8423</v>
      </c>
      <c r="CI78" s="186" t="e">
        <v>#N/A</v>
      </c>
      <c r="CJ78" s="186" t="e">
        <v>#N/A</v>
      </c>
      <c r="CK78" s="186" t="e">
        <v>#N/A</v>
      </c>
      <c r="CL78" s="186" t="e">
        <v>#N/A</v>
      </c>
      <c r="CM78" s="186" t="e">
        <v>#N/A</v>
      </c>
      <c r="CN78" s="186" t="e">
        <v>#N/A</v>
      </c>
      <c r="CO78" s="188" t="e">
        <v>#N/A</v>
      </c>
      <c r="CP78" s="186" t="s">
        <v>1382</v>
      </c>
      <c r="CQ78" s="179" t="s">
        <v>14</v>
      </c>
      <c r="CR78" s="179" t="s">
        <v>14</v>
      </c>
      <c r="CS78" s="179" t="s">
        <v>14</v>
      </c>
      <c r="CT78" s="179" t="s">
        <v>14</v>
      </c>
      <c r="CU78" s="179" t="s">
        <v>1354</v>
      </c>
      <c r="CV78" s="179" t="s">
        <v>14</v>
      </c>
      <c r="CW78" s="176" t="s">
        <v>1378</v>
      </c>
      <c r="CX78" s="186" t="s">
        <v>5753</v>
      </c>
      <c r="CY78" s="183">
        <v>401000</v>
      </c>
      <c r="CZ78" s="183" t="s">
        <v>5746</v>
      </c>
      <c r="DA78" s="183" t="s">
        <v>60</v>
      </c>
      <c r="DB78" s="183">
        <v>3</v>
      </c>
      <c r="DC78" s="183" t="s">
        <v>5752</v>
      </c>
      <c r="DD78" s="183" t="s">
        <v>5747</v>
      </c>
      <c r="DE78" s="189" t="s">
        <v>5634</v>
      </c>
      <c r="DF78" s="185" t="s">
        <v>5754</v>
      </c>
      <c r="DG78" s="175">
        <v>14700000</v>
      </c>
      <c r="DH78" s="179" t="s">
        <v>4971</v>
      </c>
      <c r="DI78" s="179" t="s">
        <v>60</v>
      </c>
      <c r="DJ78" s="179">
        <v>3</v>
      </c>
      <c r="DK78" s="179" t="s">
        <v>5752</v>
      </c>
      <c r="DL78" s="179" t="s">
        <v>4972</v>
      </c>
      <c r="DM78" s="176" t="s">
        <v>5634</v>
      </c>
      <c r="DN78" s="186" t="s">
        <v>5756</v>
      </c>
      <c r="DO78" s="183">
        <v>0</v>
      </c>
      <c r="DP78" s="186" t="s">
        <v>5755</v>
      </c>
      <c r="DQ78" s="186" t="s">
        <v>60</v>
      </c>
      <c r="DR78" s="186">
        <v>3</v>
      </c>
      <c r="DS78" s="186" t="s">
        <v>5752</v>
      </c>
      <c r="DT78" s="186" t="s">
        <v>14</v>
      </c>
      <c r="DU78" s="187" t="s">
        <v>5634</v>
      </c>
      <c r="DV78" s="185" t="s">
        <v>5757</v>
      </c>
      <c r="DW78" s="175">
        <v>401000</v>
      </c>
      <c r="DX78" s="179" t="s">
        <v>5746</v>
      </c>
      <c r="DY78" s="179" t="s">
        <v>60</v>
      </c>
      <c r="DZ78" s="179">
        <v>3</v>
      </c>
      <c r="EA78" s="179" t="s">
        <v>5752</v>
      </c>
      <c r="EB78" s="179" t="s">
        <v>5747</v>
      </c>
      <c r="EC78" s="176" t="s">
        <v>5634</v>
      </c>
      <c r="ED78" s="186" t="s">
        <v>5758</v>
      </c>
      <c r="EE78" s="183">
        <v>0</v>
      </c>
      <c r="EF78" s="186" t="s">
        <v>4442</v>
      </c>
      <c r="EG78" s="186" t="s">
        <v>60</v>
      </c>
      <c r="EH78" s="186">
        <v>3</v>
      </c>
      <c r="EI78" s="186" t="s">
        <v>5752</v>
      </c>
      <c r="EJ78" s="186" t="s">
        <v>14</v>
      </c>
      <c r="EK78" s="187" t="s">
        <v>5634</v>
      </c>
      <c r="EL78" s="185" t="s">
        <v>5759</v>
      </c>
      <c r="EM78" s="175">
        <v>0</v>
      </c>
      <c r="EN78" s="179" t="s">
        <v>14</v>
      </c>
      <c r="EO78" s="179" t="s">
        <v>60</v>
      </c>
      <c r="EP78" s="179">
        <v>3</v>
      </c>
      <c r="EQ78" s="179" t="s">
        <v>5752</v>
      </c>
      <c r="ER78" s="179" t="s">
        <v>14</v>
      </c>
      <c r="ES78" s="176" t="s">
        <v>5634</v>
      </c>
      <c r="ET78" s="186" t="s">
        <v>6969</v>
      </c>
      <c r="EU78" s="186">
        <v>5958</v>
      </c>
      <c r="EV78" s="186" t="s">
        <v>6903</v>
      </c>
      <c r="EW78" s="186" t="s">
        <v>22</v>
      </c>
      <c r="EX78" s="186">
        <v>2</v>
      </c>
      <c r="EY78" s="186" t="s">
        <v>6905</v>
      </c>
      <c r="EZ78" s="186" t="s">
        <v>6904</v>
      </c>
      <c r="FA78" s="187" t="s">
        <v>6861</v>
      </c>
      <c r="FB78" s="185" t="s">
        <v>1381</v>
      </c>
      <c r="FC78" s="179">
        <v>5</v>
      </c>
      <c r="FD78" s="179" t="s">
        <v>14</v>
      </c>
      <c r="FE78" s="179" t="s">
        <v>22</v>
      </c>
      <c r="FF78" s="179">
        <v>2</v>
      </c>
      <c r="FG78" s="179" t="s">
        <v>1380</v>
      </c>
      <c r="FH78" s="179" t="s">
        <v>14</v>
      </c>
      <c r="FI78" s="176" t="s">
        <v>1378</v>
      </c>
      <c r="FJ78" s="185" t="s">
        <v>1384</v>
      </c>
      <c r="FK78" s="186" t="s">
        <v>14</v>
      </c>
      <c r="FL78" s="186" t="s">
        <v>14</v>
      </c>
      <c r="FM78" s="186" t="s">
        <v>14</v>
      </c>
      <c r="FN78" s="186" t="s">
        <v>14</v>
      </c>
      <c r="FO78" s="186" t="s">
        <v>1383</v>
      </c>
      <c r="FP78" s="183" t="s">
        <v>14</v>
      </c>
      <c r="FQ78" s="184" t="s">
        <v>1378</v>
      </c>
      <c r="FR78" s="185" t="s">
        <v>1386</v>
      </c>
      <c r="FS78" s="179" t="s">
        <v>14</v>
      </c>
      <c r="FT78" s="179" t="s">
        <v>14</v>
      </c>
      <c r="FU78" s="179" t="s">
        <v>14</v>
      </c>
      <c r="FV78" s="179" t="s">
        <v>14</v>
      </c>
      <c r="FW78" s="179" t="s">
        <v>1385</v>
      </c>
      <c r="FX78" s="179" t="s">
        <v>14</v>
      </c>
      <c r="FY78" s="176" t="s">
        <v>1378</v>
      </c>
      <c r="FZ78" s="186" t="s">
        <v>3347</v>
      </c>
      <c r="GA78" s="186">
        <v>0</v>
      </c>
      <c r="GB78" s="186" t="s">
        <v>3225</v>
      </c>
      <c r="GC78" s="186" t="s">
        <v>22</v>
      </c>
      <c r="GD78" s="186">
        <v>2</v>
      </c>
      <c r="GE78" s="186" t="s">
        <v>3139</v>
      </c>
      <c r="GF78" s="186" t="s">
        <v>3138</v>
      </c>
      <c r="GG78" s="187" t="s">
        <v>3227</v>
      </c>
      <c r="GH78" s="185" t="s">
        <v>3353</v>
      </c>
      <c r="GI78" s="179">
        <v>0</v>
      </c>
      <c r="GJ78" s="179" t="s">
        <v>3225</v>
      </c>
      <c r="GK78" s="179" t="s">
        <v>22</v>
      </c>
      <c r="GL78" s="179">
        <v>2</v>
      </c>
      <c r="GM78" s="179" t="s">
        <v>3139</v>
      </c>
      <c r="GN78" s="179" t="s">
        <v>3138</v>
      </c>
      <c r="GO78" s="176" t="s">
        <v>3227</v>
      </c>
      <c r="GP78" s="186" t="s">
        <v>3348</v>
      </c>
      <c r="GQ78" s="186">
        <v>0</v>
      </c>
      <c r="GR78" s="186" t="s">
        <v>3225</v>
      </c>
      <c r="GS78" s="186" t="s">
        <v>22</v>
      </c>
      <c r="GT78" s="186">
        <v>2</v>
      </c>
      <c r="GU78" s="186" t="s">
        <v>3139</v>
      </c>
      <c r="GV78" s="186" t="s">
        <v>3138</v>
      </c>
      <c r="GW78" s="187" t="s">
        <v>3227</v>
      </c>
      <c r="GX78" s="185" t="s">
        <v>3354</v>
      </c>
      <c r="GY78" s="179">
        <v>0</v>
      </c>
      <c r="GZ78" s="179" t="s">
        <v>3225</v>
      </c>
      <c r="HA78" s="179" t="s">
        <v>22</v>
      </c>
      <c r="HB78" s="179">
        <v>2</v>
      </c>
      <c r="HC78" s="179" t="s">
        <v>3139</v>
      </c>
      <c r="HD78" s="179" t="s">
        <v>3138</v>
      </c>
      <c r="HE78" s="176" t="s">
        <v>3227</v>
      </c>
      <c r="HF78" s="186" t="s">
        <v>3346</v>
      </c>
      <c r="HG78" s="186">
        <v>0</v>
      </c>
      <c r="HH78" s="186" t="s">
        <v>3225</v>
      </c>
      <c r="HI78" s="186" t="s">
        <v>22</v>
      </c>
      <c r="HJ78" s="186">
        <v>2</v>
      </c>
      <c r="HK78" s="186" t="s">
        <v>3139</v>
      </c>
      <c r="HL78" s="186" t="s">
        <v>3138</v>
      </c>
      <c r="HM78" s="187" t="s">
        <v>3227</v>
      </c>
      <c r="HN78" s="185" t="s">
        <v>3352</v>
      </c>
      <c r="HO78" s="179">
        <v>2</v>
      </c>
      <c r="HP78" s="179" t="s">
        <v>3225</v>
      </c>
      <c r="HQ78" s="179" t="s">
        <v>22</v>
      </c>
      <c r="HR78" s="179">
        <v>2</v>
      </c>
      <c r="HS78" s="179" t="s">
        <v>3139</v>
      </c>
      <c r="HT78" s="179" t="s">
        <v>3138</v>
      </c>
      <c r="HU78" s="176" t="s">
        <v>3227</v>
      </c>
      <c r="HV78" s="186" t="s">
        <v>3349</v>
      </c>
      <c r="HW78" s="186">
        <v>0</v>
      </c>
      <c r="HX78" s="186" t="s">
        <v>3225</v>
      </c>
      <c r="HY78" s="186" t="s">
        <v>22</v>
      </c>
      <c r="HZ78" s="186">
        <v>2</v>
      </c>
      <c r="IA78" s="186" t="s">
        <v>3139</v>
      </c>
      <c r="IB78" s="186" t="s">
        <v>3138</v>
      </c>
      <c r="IC78" s="187" t="s">
        <v>3227</v>
      </c>
      <c r="ID78" s="185" t="s">
        <v>3351</v>
      </c>
      <c r="IE78" s="179">
        <v>1</v>
      </c>
      <c r="IF78" s="179" t="s">
        <v>3225</v>
      </c>
      <c r="IG78" s="179" t="s">
        <v>22</v>
      </c>
      <c r="IH78" s="179">
        <v>2</v>
      </c>
      <c r="II78" s="179" t="s">
        <v>3139</v>
      </c>
      <c r="IJ78" s="179" t="s">
        <v>3138</v>
      </c>
      <c r="IK78" s="176" t="s">
        <v>3227</v>
      </c>
      <c r="IL78" s="186" t="s">
        <v>3350</v>
      </c>
      <c r="IM78" s="186">
        <v>0</v>
      </c>
      <c r="IN78" s="186" t="s">
        <v>3225</v>
      </c>
      <c r="IO78" s="186" t="s">
        <v>22</v>
      </c>
      <c r="IP78" s="186">
        <v>2</v>
      </c>
      <c r="IQ78" s="186" t="s">
        <v>3139</v>
      </c>
      <c r="IR78" s="186" t="s">
        <v>3138</v>
      </c>
      <c r="IS78" s="187" t="s">
        <v>3227</v>
      </c>
    </row>
    <row r="79" spans="1:253" s="280" customFormat="1" ht="12.75" customHeight="1" x14ac:dyDescent="0.25">
      <c r="A79" s="280" t="s">
        <v>1351</v>
      </c>
      <c r="B79" s="280" t="s">
        <v>8010</v>
      </c>
      <c r="C79" s="280" t="s">
        <v>1352</v>
      </c>
      <c r="D79" s="280" t="s">
        <v>1353</v>
      </c>
      <c r="E79" s="280" t="s">
        <v>7569</v>
      </c>
      <c r="F79" s="280" t="s">
        <v>4047</v>
      </c>
      <c r="G79" s="174">
        <v>200964000</v>
      </c>
      <c r="H79" s="175" t="s">
        <v>2215</v>
      </c>
      <c r="I79" s="175" t="s">
        <v>22</v>
      </c>
      <c r="J79" s="175">
        <v>2</v>
      </c>
      <c r="K79" s="175" t="s">
        <v>3866</v>
      </c>
      <c r="L79" s="175" t="s">
        <v>4040</v>
      </c>
      <c r="M79" s="176" t="s">
        <v>3868</v>
      </c>
      <c r="N79" s="185" t="s">
        <v>1369</v>
      </c>
      <c r="O79" s="177">
        <v>157918</v>
      </c>
      <c r="P79" s="177" t="s">
        <v>1366</v>
      </c>
      <c r="Q79" s="177" t="s">
        <v>42</v>
      </c>
      <c r="R79" s="177">
        <v>1</v>
      </c>
      <c r="S79" s="177" t="s">
        <v>1368</v>
      </c>
      <c r="T79" s="177" t="s">
        <v>1367</v>
      </c>
      <c r="U79" s="178" t="s">
        <v>1356</v>
      </c>
      <c r="V79" s="185" t="s">
        <v>5776</v>
      </c>
      <c r="W79" s="175">
        <v>13100000</v>
      </c>
      <c r="X79" s="175" t="s">
        <v>5773</v>
      </c>
      <c r="Y79" s="175" t="s">
        <v>60</v>
      </c>
      <c r="Z79" s="175">
        <v>3</v>
      </c>
      <c r="AA79" s="175" t="s">
        <v>5775</v>
      </c>
      <c r="AB79" s="175" t="s">
        <v>5774</v>
      </c>
      <c r="AC79" s="176" t="s">
        <v>5634</v>
      </c>
      <c r="AD79" s="185" t="s">
        <v>5777</v>
      </c>
      <c r="AE79" s="183">
        <v>10220000</v>
      </c>
      <c r="AF79" s="183" t="s">
        <v>5773</v>
      </c>
      <c r="AG79" s="183" t="s">
        <v>60</v>
      </c>
      <c r="AH79" s="183">
        <v>3</v>
      </c>
      <c r="AI79" s="183" t="s">
        <v>5775</v>
      </c>
      <c r="AJ79" s="183" t="s">
        <v>5774</v>
      </c>
      <c r="AK79" s="184" t="s">
        <v>5634</v>
      </c>
      <c r="AL79" s="185" t="s">
        <v>5745</v>
      </c>
      <c r="AM79" s="175">
        <v>3914000</v>
      </c>
      <c r="AN79" s="175" t="s">
        <v>5742</v>
      </c>
      <c r="AO79" s="175" t="s">
        <v>22</v>
      </c>
      <c r="AP79" s="175">
        <v>2</v>
      </c>
      <c r="AQ79" s="175" t="s">
        <v>5744</v>
      </c>
      <c r="AR79" s="175" t="s">
        <v>5743</v>
      </c>
      <c r="AS79" s="176" t="s">
        <v>5634</v>
      </c>
      <c r="AT79" s="186" t="s">
        <v>1433</v>
      </c>
      <c r="AU79" s="183" t="s">
        <v>14</v>
      </c>
      <c r="AV79" s="183" t="s">
        <v>14</v>
      </c>
      <c r="AW79" s="183" t="s">
        <v>14</v>
      </c>
      <c r="AX79" s="183" t="s">
        <v>14</v>
      </c>
      <c r="AY79" s="183" t="s">
        <v>1426</v>
      </c>
      <c r="AZ79" s="183" t="s">
        <v>14</v>
      </c>
      <c r="BA79" s="184" t="s">
        <v>1428</v>
      </c>
      <c r="BB79" s="185" t="s">
        <v>1432</v>
      </c>
      <c r="BC79" s="175" t="s">
        <v>14</v>
      </c>
      <c r="BD79" s="175" t="s">
        <v>14</v>
      </c>
      <c r="BE79" s="175" t="s">
        <v>14</v>
      </c>
      <c r="BF79" s="175" t="s">
        <v>14</v>
      </c>
      <c r="BG79" s="175" t="s">
        <v>1426</v>
      </c>
      <c r="BH79" s="175" t="s">
        <v>14</v>
      </c>
      <c r="BI79" s="176" t="s">
        <v>1428</v>
      </c>
      <c r="BJ79" s="186" t="s">
        <v>6971</v>
      </c>
      <c r="BK79" s="186">
        <v>1347</v>
      </c>
      <c r="BL79" s="186" t="s">
        <v>6903</v>
      </c>
      <c r="BM79" s="186" t="s">
        <v>22</v>
      </c>
      <c r="BN79" s="186">
        <v>2</v>
      </c>
      <c r="BO79" s="186" t="s">
        <v>6970</v>
      </c>
      <c r="BP79" s="183" t="s">
        <v>6904</v>
      </c>
      <c r="BQ79" s="187" t="s">
        <v>6861</v>
      </c>
      <c r="BR79" s="185" t="s">
        <v>1355</v>
      </c>
      <c r="BS79" s="179" t="s">
        <v>14</v>
      </c>
      <c r="BT79" s="179" t="s">
        <v>14</v>
      </c>
      <c r="BU79" s="179" t="s">
        <v>14</v>
      </c>
      <c r="BV79" s="179" t="s">
        <v>14</v>
      </c>
      <c r="BW79" s="179" t="s">
        <v>1354</v>
      </c>
      <c r="BX79" s="179" t="s">
        <v>14</v>
      </c>
      <c r="BY79" s="176" t="s">
        <v>1356</v>
      </c>
      <c r="BZ79" s="186" t="s">
        <v>1359</v>
      </c>
      <c r="CA79" s="186">
        <v>4300</v>
      </c>
      <c r="CB79" s="186" t="s">
        <v>1014</v>
      </c>
      <c r="CC79" s="186" t="s">
        <v>22</v>
      </c>
      <c r="CD79" s="186">
        <v>2</v>
      </c>
      <c r="CE79" s="186" t="s">
        <v>1358</v>
      </c>
      <c r="CF79" s="186" t="s">
        <v>1357</v>
      </c>
      <c r="CG79" s="187" t="s">
        <v>1356</v>
      </c>
      <c r="CH79" s="185" t="s">
        <v>8424</v>
      </c>
      <c r="CI79" s="186" t="e">
        <v>#N/A</v>
      </c>
      <c r="CJ79" s="186" t="e">
        <v>#N/A</v>
      </c>
      <c r="CK79" s="186" t="e">
        <v>#N/A</v>
      </c>
      <c r="CL79" s="186" t="e">
        <v>#N/A</v>
      </c>
      <c r="CM79" s="186" t="e">
        <v>#N/A</v>
      </c>
      <c r="CN79" s="186" t="e">
        <v>#N/A</v>
      </c>
      <c r="CO79" s="188" t="e">
        <v>#N/A</v>
      </c>
      <c r="CP79" s="186" t="s">
        <v>1365</v>
      </c>
      <c r="CQ79" s="179" t="s">
        <v>14</v>
      </c>
      <c r="CR79" s="179" t="s">
        <v>1362</v>
      </c>
      <c r="CS79" s="179" t="s">
        <v>14</v>
      </c>
      <c r="CT79" s="179" t="s">
        <v>14</v>
      </c>
      <c r="CU79" s="179" t="s">
        <v>1364</v>
      </c>
      <c r="CV79" s="179" t="s">
        <v>1363</v>
      </c>
      <c r="CW79" s="176" t="s">
        <v>1356</v>
      </c>
      <c r="CX79" s="186" t="s">
        <v>5779</v>
      </c>
      <c r="CY79" s="183">
        <v>7670000</v>
      </c>
      <c r="CZ79" s="183" t="s">
        <v>5773</v>
      </c>
      <c r="DA79" s="183" t="s">
        <v>60</v>
      </c>
      <c r="DB79" s="183">
        <v>3</v>
      </c>
      <c r="DC79" s="183" t="s">
        <v>5778</v>
      </c>
      <c r="DD79" s="183" t="s">
        <v>5774</v>
      </c>
      <c r="DE79" s="189" t="s">
        <v>5634</v>
      </c>
      <c r="DF79" s="185" t="s">
        <v>5780</v>
      </c>
      <c r="DG79" s="175">
        <v>2880000</v>
      </c>
      <c r="DH79" s="179" t="s">
        <v>5773</v>
      </c>
      <c r="DI79" s="179" t="s">
        <v>60</v>
      </c>
      <c r="DJ79" s="179">
        <v>3</v>
      </c>
      <c r="DK79" s="179" t="s">
        <v>5778</v>
      </c>
      <c r="DL79" s="179" t="s">
        <v>5774</v>
      </c>
      <c r="DM79" s="176" t="s">
        <v>5634</v>
      </c>
      <c r="DN79" s="186" t="s">
        <v>5781</v>
      </c>
      <c r="DO79" s="183">
        <v>2550000</v>
      </c>
      <c r="DP79" s="186" t="s">
        <v>5773</v>
      </c>
      <c r="DQ79" s="186" t="s">
        <v>60</v>
      </c>
      <c r="DR79" s="186">
        <v>3</v>
      </c>
      <c r="DS79" s="186" t="s">
        <v>5778</v>
      </c>
      <c r="DT79" s="186" t="s">
        <v>5774</v>
      </c>
      <c r="DU79" s="187" t="s">
        <v>5634</v>
      </c>
      <c r="DV79" s="185" t="s">
        <v>5782</v>
      </c>
      <c r="DW79" s="175">
        <v>3650000</v>
      </c>
      <c r="DX79" s="179" t="s">
        <v>5773</v>
      </c>
      <c r="DY79" s="179" t="s">
        <v>60</v>
      </c>
      <c r="DZ79" s="179">
        <v>3</v>
      </c>
      <c r="EA79" s="179" t="s">
        <v>5778</v>
      </c>
      <c r="EB79" s="179" t="s">
        <v>5774</v>
      </c>
      <c r="EC79" s="176" t="s">
        <v>5634</v>
      </c>
      <c r="ED79" s="186" t="s">
        <v>5783</v>
      </c>
      <c r="EE79" s="183">
        <v>4020000</v>
      </c>
      <c r="EF79" s="186" t="s">
        <v>5773</v>
      </c>
      <c r="EG79" s="186" t="s">
        <v>60</v>
      </c>
      <c r="EH79" s="186">
        <v>3</v>
      </c>
      <c r="EI79" s="186" t="s">
        <v>5778</v>
      </c>
      <c r="EJ79" s="186" t="s">
        <v>5774</v>
      </c>
      <c r="EK79" s="187" t="s">
        <v>5634</v>
      </c>
      <c r="EL79" s="185" t="s">
        <v>5784</v>
      </c>
      <c r="EM79" s="175">
        <v>0</v>
      </c>
      <c r="EN79" s="179" t="s">
        <v>5773</v>
      </c>
      <c r="EO79" s="179" t="s">
        <v>60</v>
      </c>
      <c r="EP79" s="179">
        <v>3</v>
      </c>
      <c r="EQ79" s="179" t="s">
        <v>5778</v>
      </c>
      <c r="ER79" s="179" t="s">
        <v>5774</v>
      </c>
      <c r="ES79" s="176" t="s">
        <v>5634</v>
      </c>
      <c r="ET79" s="186" t="s">
        <v>6972</v>
      </c>
      <c r="EU79" s="186">
        <v>5958</v>
      </c>
      <c r="EV79" s="186" t="s">
        <v>6903</v>
      </c>
      <c r="EW79" s="186" t="s">
        <v>22</v>
      </c>
      <c r="EX79" s="186">
        <v>2</v>
      </c>
      <c r="EY79" s="186" t="s">
        <v>6905</v>
      </c>
      <c r="EZ79" s="186" t="s">
        <v>6904</v>
      </c>
      <c r="FA79" s="187" t="s">
        <v>6861</v>
      </c>
      <c r="FB79" s="185" t="s">
        <v>1361</v>
      </c>
      <c r="FC79" s="179">
        <v>4</v>
      </c>
      <c r="FD79" s="179" t="s">
        <v>14</v>
      </c>
      <c r="FE79" s="179" t="s">
        <v>14</v>
      </c>
      <c r="FF79" s="179" t="s">
        <v>14</v>
      </c>
      <c r="FG79" s="179" t="s">
        <v>1360</v>
      </c>
      <c r="FH79" s="179" t="s">
        <v>14</v>
      </c>
      <c r="FI79" s="176" t="s">
        <v>1356</v>
      </c>
      <c r="FJ79" s="185" t="s">
        <v>1370</v>
      </c>
      <c r="FK79" s="186" t="s">
        <v>14</v>
      </c>
      <c r="FL79" s="186" t="s">
        <v>14</v>
      </c>
      <c r="FM79" s="186" t="s">
        <v>14</v>
      </c>
      <c r="FN79" s="186" t="s">
        <v>14</v>
      </c>
      <c r="FO79" s="186" t="s">
        <v>1354</v>
      </c>
      <c r="FP79" s="183" t="s">
        <v>14</v>
      </c>
      <c r="FQ79" s="184" t="s">
        <v>1356</v>
      </c>
      <c r="FR79" s="185" t="s">
        <v>1374</v>
      </c>
      <c r="FS79" s="179">
        <v>800000</v>
      </c>
      <c r="FT79" s="179" t="s">
        <v>1371</v>
      </c>
      <c r="FU79" s="179" t="s">
        <v>22</v>
      </c>
      <c r="FV79" s="179">
        <v>2</v>
      </c>
      <c r="FW79" s="179" t="s">
        <v>1373</v>
      </c>
      <c r="FX79" s="179" t="s">
        <v>1372</v>
      </c>
      <c r="FY79" s="176" t="s">
        <v>1356</v>
      </c>
      <c r="FZ79" s="186" t="s">
        <v>3356</v>
      </c>
      <c r="GA79" s="186">
        <v>1</v>
      </c>
      <c r="GB79" s="186" t="s">
        <v>3225</v>
      </c>
      <c r="GC79" s="186" t="s">
        <v>22</v>
      </c>
      <c r="GD79" s="186">
        <v>2</v>
      </c>
      <c r="GE79" s="186" t="s">
        <v>3139</v>
      </c>
      <c r="GF79" s="186" t="s">
        <v>3138</v>
      </c>
      <c r="GG79" s="187" t="s">
        <v>3227</v>
      </c>
      <c r="GH79" s="185" t="s">
        <v>3362</v>
      </c>
      <c r="GI79" s="179">
        <v>2</v>
      </c>
      <c r="GJ79" s="179" t="s">
        <v>3225</v>
      </c>
      <c r="GK79" s="179" t="s">
        <v>22</v>
      </c>
      <c r="GL79" s="179">
        <v>2</v>
      </c>
      <c r="GM79" s="179" t="s">
        <v>3139</v>
      </c>
      <c r="GN79" s="179" t="s">
        <v>3138</v>
      </c>
      <c r="GO79" s="176" t="s">
        <v>3227</v>
      </c>
      <c r="GP79" s="186" t="s">
        <v>3357</v>
      </c>
      <c r="GQ79" s="186">
        <v>3</v>
      </c>
      <c r="GR79" s="186" t="s">
        <v>3225</v>
      </c>
      <c r="GS79" s="186" t="s">
        <v>22</v>
      </c>
      <c r="GT79" s="186">
        <v>2</v>
      </c>
      <c r="GU79" s="186" t="s">
        <v>3139</v>
      </c>
      <c r="GV79" s="186" t="s">
        <v>3138</v>
      </c>
      <c r="GW79" s="187" t="s">
        <v>3227</v>
      </c>
      <c r="GX79" s="185" t="s">
        <v>3363</v>
      </c>
      <c r="GY79" s="179">
        <v>2</v>
      </c>
      <c r="GZ79" s="179" t="s">
        <v>3225</v>
      </c>
      <c r="HA79" s="179" t="s">
        <v>22</v>
      </c>
      <c r="HB79" s="179">
        <v>2</v>
      </c>
      <c r="HC79" s="179" t="s">
        <v>3139</v>
      </c>
      <c r="HD79" s="179" t="s">
        <v>3138</v>
      </c>
      <c r="HE79" s="176" t="s">
        <v>3227</v>
      </c>
      <c r="HF79" s="186" t="s">
        <v>3355</v>
      </c>
      <c r="HG79" s="186">
        <v>2</v>
      </c>
      <c r="HH79" s="186" t="s">
        <v>3225</v>
      </c>
      <c r="HI79" s="186" t="s">
        <v>22</v>
      </c>
      <c r="HJ79" s="186">
        <v>2</v>
      </c>
      <c r="HK79" s="186" t="s">
        <v>3139</v>
      </c>
      <c r="HL79" s="186" t="s">
        <v>3138</v>
      </c>
      <c r="HM79" s="187" t="s">
        <v>3227</v>
      </c>
      <c r="HN79" s="185" t="s">
        <v>3361</v>
      </c>
      <c r="HO79" s="179">
        <v>2</v>
      </c>
      <c r="HP79" s="179" t="s">
        <v>3225</v>
      </c>
      <c r="HQ79" s="179" t="s">
        <v>22</v>
      </c>
      <c r="HR79" s="179">
        <v>2</v>
      </c>
      <c r="HS79" s="179" t="s">
        <v>3139</v>
      </c>
      <c r="HT79" s="179" t="s">
        <v>3138</v>
      </c>
      <c r="HU79" s="176" t="s">
        <v>3227</v>
      </c>
      <c r="HV79" s="186" t="s">
        <v>3358</v>
      </c>
      <c r="HW79" s="186">
        <v>2</v>
      </c>
      <c r="HX79" s="186" t="s">
        <v>3225</v>
      </c>
      <c r="HY79" s="186" t="s">
        <v>22</v>
      </c>
      <c r="HZ79" s="186">
        <v>2</v>
      </c>
      <c r="IA79" s="186" t="s">
        <v>3139</v>
      </c>
      <c r="IB79" s="186" t="s">
        <v>3138</v>
      </c>
      <c r="IC79" s="187" t="s">
        <v>3227</v>
      </c>
      <c r="ID79" s="185" t="s">
        <v>3360</v>
      </c>
      <c r="IE79" s="179">
        <v>1</v>
      </c>
      <c r="IF79" s="179" t="s">
        <v>3225</v>
      </c>
      <c r="IG79" s="179" t="s">
        <v>22</v>
      </c>
      <c r="IH79" s="179">
        <v>2</v>
      </c>
      <c r="II79" s="179" t="s">
        <v>3139</v>
      </c>
      <c r="IJ79" s="179" t="s">
        <v>3138</v>
      </c>
      <c r="IK79" s="176" t="s">
        <v>3227</v>
      </c>
      <c r="IL79" s="186" t="s">
        <v>3359</v>
      </c>
      <c r="IM79" s="186">
        <v>2</v>
      </c>
      <c r="IN79" s="186" t="s">
        <v>3225</v>
      </c>
      <c r="IO79" s="186" t="s">
        <v>22</v>
      </c>
      <c r="IP79" s="186">
        <v>2</v>
      </c>
      <c r="IQ79" s="186" t="s">
        <v>3139</v>
      </c>
      <c r="IR79" s="186" t="s">
        <v>3138</v>
      </c>
      <c r="IS79" s="187" t="s">
        <v>3227</v>
      </c>
    </row>
    <row r="80" spans="1:253" s="280" customFormat="1" ht="12.75" customHeight="1" x14ac:dyDescent="0.25">
      <c r="A80" s="280" t="s">
        <v>2076</v>
      </c>
      <c r="B80" s="280" t="s">
        <v>8104</v>
      </c>
      <c r="C80" s="280" t="s">
        <v>2077</v>
      </c>
      <c r="D80" s="280" t="s">
        <v>1353</v>
      </c>
      <c r="E80" s="280" t="s">
        <v>7569</v>
      </c>
      <c r="F80" s="280" t="s">
        <v>4048</v>
      </c>
      <c r="G80" s="174">
        <v>200964000</v>
      </c>
      <c r="H80" s="175" t="s">
        <v>2215</v>
      </c>
      <c r="I80" s="175" t="s">
        <v>22</v>
      </c>
      <c r="J80" s="175">
        <v>2</v>
      </c>
      <c r="K80" s="175" t="s">
        <v>3866</v>
      </c>
      <c r="L80" s="175" t="s">
        <v>4040</v>
      </c>
      <c r="M80" s="176" t="s">
        <v>3868</v>
      </c>
      <c r="N80" s="185" t="s">
        <v>2435</v>
      </c>
      <c r="O80" s="177">
        <v>237708</v>
      </c>
      <c r="P80" s="177" t="s">
        <v>2432</v>
      </c>
      <c r="Q80" s="177" t="s">
        <v>22</v>
      </c>
      <c r="R80" s="177">
        <v>2</v>
      </c>
      <c r="S80" s="177" t="s">
        <v>2434</v>
      </c>
      <c r="T80" s="177" t="s">
        <v>2433</v>
      </c>
      <c r="U80" s="178" t="s">
        <v>2436</v>
      </c>
      <c r="V80" s="185" t="s">
        <v>4977</v>
      </c>
      <c r="W80" s="175">
        <v>30376000</v>
      </c>
      <c r="X80" s="175" t="s">
        <v>4975</v>
      </c>
      <c r="Y80" s="175" t="s">
        <v>22</v>
      </c>
      <c r="Z80" s="175">
        <v>2</v>
      </c>
      <c r="AA80" s="175" t="s">
        <v>4960</v>
      </c>
      <c r="AB80" s="175" t="s">
        <v>4976</v>
      </c>
      <c r="AC80" s="176" t="s">
        <v>4755</v>
      </c>
      <c r="AD80" s="185" t="s">
        <v>5762</v>
      </c>
      <c r="AE80" s="183">
        <v>446000</v>
      </c>
      <c r="AF80" s="183" t="s">
        <v>5742</v>
      </c>
      <c r="AG80" s="183" t="s">
        <v>22</v>
      </c>
      <c r="AH80" s="183">
        <v>2</v>
      </c>
      <c r="AI80" s="183" t="s">
        <v>4962</v>
      </c>
      <c r="AJ80" s="183" t="s">
        <v>5743</v>
      </c>
      <c r="AK80" s="184" t="s">
        <v>5634</v>
      </c>
      <c r="AL80" s="185" t="s">
        <v>5761</v>
      </c>
      <c r="AM80" s="175">
        <v>446000</v>
      </c>
      <c r="AN80" s="175" t="s">
        <v>5742</v>
      </c>
      <c r="AO80" s="175" t="s">
        <v>22</v>
      </c>
      <c r="AP80" s="175">
        <v>2</v>
      </c>
      <c r="AQ80" s="175" t="s">
        <v>5760</v>
      </c>
      <c r="AR80" s="175" t="s">
        <v>5743</v>
      </c>
      <c r="AS80" s="176" t="s">
        <v>5634</v>
      </c>
      <c r="AT80" s="186" t="s">
        <v>2091</v>
      </c>
      <c r="AU80" s="183" t="s">
        <v>14</v>
      </c>
      <c r="AV80" s="183" t="s">
        <v>14</v>
      </c>
      <c r="AW80" s="183" t="s">
        <v>14</v>
      </c>
      <c r="AX80" s="183" t="s">
        <v>14</v>
      </c>
      <c r="AY80" s="183" t="s">
        <v>1426</v>
      </c>
      <c r="AZ80" s="183" t="s">
        <v>14</v>
      </c>
      <c r="BA80" s="184" t="s">
        <v>2061</v>
      </c>
      <c r="BB80" s="185" t="s">
        <v>2090</v>
      </c>
      <c r="BC80" s="175" t="s">
        <v>14</v>
      </c>
      <c r="BD80" s="175" t="s">
        <v>14</v>
      </c>
      <c r="BE80" s="175" t="s">
        <v>14</v>
      </c>
      <c r="BF80" s="175" t="s">
        <v>14</v>
      </c>
      <c r="BG80" s="175" t="s">
        <v>1426</v>
      </c>
      <c r="BH80" s="175" t="s">
        <v>14</v>
      </c>
      <c r="BI80" s="176" t="s">
        <v>2061</v>
      </c>
      <c r="BJ80" s="186" t="s">
        <v>6974</v>
      </c>
      <c r="BK80" s="186">
        <v>2441</v>
      </c>
      <c r="BL80" s="186" t="s">
        <v>6903</v>
      </c>
      <c r="BM80" s="186" t="s">
        <v>60</v>
      </c>
      <c r="BN80" s="186">
        <v>3</v>
      </c>
      <c r="BO80" s="186" t="s">
        <v>6973</v>
      </c>
      <c r="BP80" s="183" t="s">
        <v>6904</v>
      </c>
      <c r="BQ80" s="187" t="s">
        <v>6861</v>
      </c>
      <c r="BR80" s="185" t="s">
        <v>2081</v>
      </c>
      <c r="BS80" s="179">
        <v>500</v>
      </c>
      <c r="BT80" s="179" t="s">
        <v>2078</v>
      </c>
      <c r="BU80" s="179" t="s">
        <v>60</v>
      </c>
      <c r="BV80" s="179">
        <v>3</v>
      </c>
      <c r="BW80" s="179" t="s">
        <v>2080</v>
      </c>
      <c r="BX80" s="179" t="s">
        <v>2079</v>
      </c>
      <c r="BY80" s="176" t="s">
        <v>2061</v>
      </c>
      <c r="BZ80" s="186" t="s">
        <v>2083</v>
      </c>
      <c r="CA80" s="186">
        <v>10500</v>
      </c>
      <c r="CB80" s="186" t="s">
        <v>2082</v>
      </c>
      <c r="CC80" s="186" t="s">
        <v>60</v>
      </c>
      <c r="CD80" s="186">
        <v>3</v>
      </c>
      <c r="CE80" s="186" t="s">
        <v>2080</v>
      </c>
      <c r="CF80" s="186" t="s">
        <v>2079</v>
      </c>
      <c r="CG80" s="187" t="s">
        <v>2061</v>
      </c>
      <c r="CH80" s="185" t="s">
        <v>8425</v>
      </c>
      <c r="CI80" s="186" t="e">
        <v>#N/A</v>
      </c>
      <c r="CJ80" s="186" t="e">
        <v>#N/A</v>
      </c>
      <c r="CK80" s="186" t="e">
        <v>#N/A</v>
      </c>
      <c r="CL80" s="186" t="e">
        <v>#N/A</v>
      </c>
      <c r="CM80" s="186" t="e">
        <v>#N/A</v>
      </c>
      <c r="CN80" s="186" t="e">
        <v>#N/A</v>
      </c>
      <c r="CO80" s="188" t="e">
        <v>#N/A</v>
      </c>
      <c r="CP80" s="186" t="s">
        <v>2089</v>
      </c>
      <c r="CQ80" s="179">
        <v>49</v>
      </c>
      <c r="CR80" s="179" t="s">
        <v>2086</v>
      </c>
      <c r="CS80" s="179" t="s">
        <v>60</v>
      </c>
      <c r="CT80" s="179">
        <v>3</v>
      </c>
      <c r="CU80" s="179" t="s">
        <v>2088</v>
      </c>
      <c r="CV80" s="179" t="s">
        <v>2087</v>
      </c>
      <c r="CW80" s="176" t="s">
        <v>2061</v>
      </c>
      <c r="CX80" s="186" t="s">
        <v>5764</v>
      </c>
      <c r="CY80" s="183">
        <v>446000</v>
      </c>
      <c r="CZ80" s="183" t="s">
        <v>5742</v>
      </c>
      <c r="DA80" s="183" t="s">
        <v>60</v>
      </c>
      <c r="DB80" s="183">
        <v>3</v>
      </c>
      <c r="DC80" s="183" t="s">
        <v>5763</v>
      </c>
      <c r="DD80" s="183" t="s">
        <v>5743</v>
      </c>
      <c r="DE80" s="189" t="s">
        <v>5634</v>
      </c>
      <c r="DF80" s="185" t="s">
        <v>5765</v>
      </c>
      <c r="DG80" s="175">
        <v>30058000</v>
      </c>
      <c r="DH80" s="179" t="s">
        <v>5742</v>
      </c>
      <c r="DI80" s="179" t="s">
        <v>60</v>
      </c>
      <c r="DJ80" s="179">
        <v>3</v>
      </c>
      <c r="DK80" s="179" t="s">
        <v>5763</v>
      </c>
      <c r="DL80" s="179" t="s">
        <v>5743</v>
      </c>
      <c r="DM80" s="176" t="s">
        <v>5634</v>
      </c>
      <c r="DN80" s="186" t="s">
        <v>5766</v>
      </c>
      <c r="DO80" s="183">
        <v>0</v>
      </c>
      <c r="DP80" s="186" t="s">
        <v>5742</v>
      </c>
      <c r="DQ80" s="186" t="s">
        <v>60</v>
      </c>
      <c r="DR80" s="186">
        <v>3</v>
      </c>
      <c r="DS80" s="186" t="s">
        <v>5763</v>
      </c>
      <c r="DT80" s="186" t="s">
        <v>5743</v>
      </c>
      <c r="DU80" s="187" t="s">
        <v>5634</v>
      </c>
      <c r="DV80" s="185" t="s">
        <v>5767</v>
      </c>
      <c r="DW80" s="175">
        <v>446000</v>
      </c>
      <c r="DX80" s="179" t="s">
        <v>5742</v>
      </c>
      <c r="DY80" s="179" t="s">
        <v>60</v>
      </c>
      <c r="DZ80" s="179">
        <v>3</v>
      </c>
      <c r="EA80" s="179" t="s">
        <v>5763</v>
      </c>
      <c r="EB80" s="179" t="s">
        <v>5743</v>
      </c>
      <c r="EC80" s="176" t="s">
        <v>5634</v>
      </c>
      <c r="ED80" s="186" t="s">
        <v>5768</v>
      </c>
      <c r="EE80" s="183">
        <v>0</v>
      </c>
      <c r="EF80" s="186" t="s">
        <v>5742</v>
      </c>
      <c r="EG80" s="186" t="s">
        <v>60</v>
      </c>
      <c r="EH80" s="186">
        <v>3</v>
      </c>
      <c r="EI80" s="186" t="s">
        <v>5763</v>
      </c>
      <c r="EJ80" s="186" t="s">
        <v>5743</v>
      </c>
      <c r="EK80" s="187" t="s">
        <v>5634</v>
      </c>
      <c r="EL80" s="185" t="s">
        <v>5769</v>
      </c>
      <c r="EM80" s="175">
        <v>0</v>
      </c>
      <c r="EN80" s="179" t="s">
        <v>5742</v>
      </c>
      <c r="EO80" s="179" t="s">
        <v>60</v>
      </c>
      <c r="EP80" s="179">
        <v>3</v>
      </c>
      <c r="EQ80" s="179" t="s">
        <v>5763</v>
      </c>
      <c r="ER80" s="179" t="s">
        <v>5743</v>
      </c>
      <c r="ES80" s="176" t="s">
        <v>5634</v>
      </c>
      <c r="ET80" s="186" t="s">
        <v>6975</v>
      </c>
      <c r="EU80" s="186">
        <v>5958</v>
      </c>
      <c r="EV80" s="186" t="s">
        <v>6903</v>
      </c>
      <c r="EW80" s="186" t="s">
        <v>22</v>
      </c>
      <c r="EX80" s="186">
        <v>2</v>
      </c>
      <c r="EY80" s="186" t="s">
        <v>6905</v>
      </c>
      <c r="EZ80" s="186" t="s">
        <v>6904</v>
      </c>
      <c r="FA80" s="187" t="s">
        <v>6861</v>
      </c>
      <c r="FB80" s="185" t="s">
        <v>2085</v>
      </c>
      <c r="FC80" s="179">
        <v>5</v>
      </c>
      <c r="FD80" s="179" t="s">
        <v>14</v>
      </c>
      <c r="FE80" s="179" t="s">
        <v>42</v>
      </c>
      <c r="FF80" s="179">
        <v>1</v>
      </c>
      <c r="FG80" s="179" t="s">
        <v>2084</v>
      </c>
      <c r="FH80" s="179" t="s">
        <v>14</v>
      </c>
      <c r="FI80" s="176" t="s">
        <v>2061</v>
      </c>
      <c r="FJ80" s="185" t="s">
        <v>2116</v>
      </c>
      <c r="FK80" s="186" t="s">
        <v>14</v>
      </c>
      <c r="FL80" s="186" t="s">
        <v>14</v>
      </c>
      <c r="FM80" s="186" t="s">
        <v>14</v>
      </c>
      <c r="FN80" s="186" t="s">
        <v>14</v>
      </c>
      <c r="FO80" s="186" t="s">
        <v>14</v>
      </c>
      <c r="FP80" s="183" t="s">
        <v>14</v>
      </c>
      <c r="FQ80" s="184" t="s">
        <v>2117</v>
      </c>
      <c r="FR80" s="185" t="s">
        <v>2118</v>
      </c>
      <c r="FS80" s="179" t="s">
        <v>14</v>
      </c>
      <c r="FT80" s="179" t="s">
        <v>14</v>
      </c>
      <c r="FU80" s="179" t="s">
        <v>14</v>
      </c>
      <c r="FV80" s="179" t="s">
        <v>14</v>
      </c>
      <c r="FW80" s="179" t="s">
        <v>14</v>
      </c>
      <c r="FX80" s="179" t="s">
        <v>14</v>
      </c>
      <c r="FY80" s="176" t="s">
        <v>2117</v>
      </c>
      <c r="FZ80" s="186" t="s">
        <v>3365</v>
      </c>
      <c r="GA80" s="186">
        <v>0</v>
      </c>
      <c r="GB80" s="186" t="s">
        <v>3225</v>
      </c>
      <c r="GC80" s="186" t="s">
        <v>22</v>
      </c>
      <c r="GD80" s="186">
        <v>2</v>
      </c>
      <c r="GE80" s="186" t="s">
        <v>3139</v>
      </c>
      <c r="GF80" s="186" t="s">
        <v>3138</v>
      </c>
      <c r="GG80" s="187" t="s">
        <v>3227</v>
      </c>
      <c r="GH80" s="185" t="s">
        <v>3371</v>
      </c>
      <c r="GI80" s="179">
        <v>0</v>
      </c>
      <c r="GJ80" s="179" t="s">
        <v>3225</v>
      </c>
      <c r="GK80" s="179" t="s">
        <v>22</v>
      </c>
      <c r="GL80" s="179">
        <v>2</v>
      </c>
      <c r="GM80" s="179" t="s">
        <v>3139</v>
      </c>
      <c r="GN80" s="179" t="s">
        <v>3138</v>
      </c>
      <c r="GO80" s="176" t="s">
        <v>3227</v>
      </c>
      <c r="GP80" s="186" t="s">
        <v>3366</v>
      </c>
      <c r="GQ80" s="186">
        <v>1</v>
      </c>
      <c r="GR80" s="186" t="s">
        <v>3225</v>
      </c>
      <c r="GS80" s="186" t="s">
        <v>22</v>
      </c>
      <c r="GT80" s="186">
        <v>2</v>
      </c>
      <c r="GU80" s="186" t="s">
        <v>3139</v>
      </c>
      <c r="GV80" s="186" t="s">
        <v>3138</v>
      </c>
      <c r="GW80" s="187" t="s">
        <v>3227</v>
      </c>
      <c r="GX80" s="185" t="s">
        <v>3372</v>
      </c>
      <c r="GY80" s="179">
        <v>0</v>
      </c>
      <c r="GZ80" s="179" t="s">
        <v>3225</v>
      </c>
      <c r="HA80" s="179" t="s">
        <v>22</v>
      </c>
      <c r="HB80" s="179">
        <v>2</v>
      </c>
      <c r="HC80" s="179" t="s">
        <v>3139</v>
      </c>
      <c r="HD80" s="179" t="s">
        <v>3138</v>
      </c>
      <c r="HE80" s="176" t="s">
        <v>3227</v>
      </c>
      <c r="HF80" s="186" t="s">
        <v>3364</v>
      </c>
      <c r="HG80" s="186">
        <v>0</v>
      </c>
      <c r="HH80" s="186" t="s">
        <v>3225</v>
      </c>
      <c r="HI80" s="186" t="s">
        <v>22</v>
      </c>
      <c r="HJ80" s="186">
        <v>2</v>
      </c>
      <c r="HK80" s="186" t="s">
        <v>3139</v>
      </c>
      <c r="HL80" s="186" t="s">
        <v>3138</v>
      </c>
      <c r="HM80" s="187" t="s">
        <v>3227</v>
      </c>
      <c r="HN80" s="185" t="s">
        <v>3370</v>
      </c>
      <c r="HO80" s="179">
        <v>2</v>
      </c>
      <c r="HP80" s="179" t="s">
        <v>3225</v>
      </c>
      <c r="HQ80" s="179" t="s">
        <v>22</v>
      </c>
      <c r="HR80" s="179">
        <v>2</v>
      </c>
      <c r="HS80" s="179" t="s">
        <v>3139</v>
      </c>
      <c r="HT80" s="179" t="s">
        <v>3138</v>
      </c>
      <c r="HU80" s="176" t="s">
        <v>3227</v>
      </c>
      <c r="HV80" s="186" t="s">
        <v>3367</v>
      </c>
      <c r="HW80" s="186">
        <v>1</v>
      </c>
      <c r="HX80" s="186" t="s">
        <v>3225</v>
      </c>
      <c r="HY80" s="186" t="s">
        <v>22</v>
      </c>
      <c r="HZ80" s="186">
        <v>2</v>
      </c>
      <c r="IA80" s="186" t="s">
        <v>3139</v>
      </c>
      <c r="IB80" s="186" t="s">
        <v>3138</v>
      </c>
      <c r="IC80" s="187" t="s">
        <v>3227</v>
      </c>
      <c r="ID80" s="185" t="s">
        <v>3369</v>
      </c>
      <c r="IE80" s="179">
        <v>1</v>
      </c>
      <c r="IF80" s="179" t="s">
        <v>3225</v>
      </c>
      <c r="IG80" s="179" t="s">
        <v>22</v>
      </c>
      <c r="IH80" s="179">
        <v>2</v>
      </c>
      <c r="II80" s="179" t="s">
        <v>3139</v>
      </c>
      <c r="IJ80" s="179" t="s">
        <v>3138</v>
      </c>
      <c r="IK80" s="176" t="s">
        <v>3227</v>
      </c>
      <c r="IL80" s="186" t="s">
        <v>3368</v>
      </c>
      <c r="IM80" s="186">
        <v>0</v>
      </c>
      <c r="IN80" s="186" t="s">
        <v>3225</v>
      </c>
      <c r="IO80" s="186" t="s">
        <v>22</v>
      </c>
      <c r="IP80" s="186">
        <v>2</v>
      </c>
      <c r="IQ80" s="186" t="s">
        <v>3139</v>
      </c>
      <c r="IR80" s="186" t="s">
        <v>3138</v>
      </c>
      <c r="IS80" s="187" t="s">
        <v>3227</v>
      </c>
    </row>
    <row r="81" spans="1:253" s="280" customFormat="1" ht="12.75" customHeight="1" x14ac:dyDescent="0.25">
      <c r="A81" s="280" t="s">
        <v>2123</v>
      </c>
      <c r="B81" s="280" t="s">
        <v>8018</v>
      </c>
      <c r="C81" s="280" t="s">
        <v>2124</v>
      </c>
      <c r="D81" s="280" t="s">
        <v>1353</v>
      </c>
      <c r="E81" s="280" t="s">
        <v>7569</v>
      </c>
      <c r="F81" s="280" t="s">
        <v>4049</v>
      </c>
      <c r="G81" s="174">
        <v>200964000</v>
      </c>
      <c r="H81" s="175" t="s">
        <v>2215</v>
      </c>
      <c r="I81" s="175" t="s">
        <v>22</v>
      </c>
      <c r="J81" s="175">
        <v>2</v>
      </c>
      <c r="K81" s="175" t="s">
        <v>3866</v>
      </c>
      <c r="L81" s="175" t="s">
        <v>4040</v>
      </c>
      <c r="M81" s="176" t="s">
        <v>3868</v>
      </c>
      <c r="N81" s="185" t="s">
        <v>6891</v>
      </c>
      <c r="O81" s="177">
        <v>108688</v>
      </c>
      <c r="P81" s="177" t="s">
        <v>6888</v>
      </c>
      <c r="Q81" s="177" t="s">
        <v>22</v>
      </c>
      <c r="R81" s="177">
        <v>2</v>
      </c>
      <c r="S81" s="177" t="s">
        <v>6890</v>
      </c>
      <c r="T81" s="177" t="s">
        <v>6889</v>
      </c>
      <c r="U81" s="178" t="s">
        <v>6861</v>
      </c>
      <c r="V81" s="185" t="s">
        <v>6895</v>
      </c>
      <c r="W81" s="175">
        <v>12675000</v>
      </c>
      <c r="X81" s="175" t="s">
        <v>6892</v>
      </c>
      <c r="Y81" s="175" t="s">
        <v>22</v>
      </c>
      <c r="Z81" s="175">
        <v>2</v>
      </c>
      <c r="AA81" s="175" t="s">
        <v>6894</v>
      </c>
      <c r="AB81" s="175" t="s">
        <v>6893</v>
      </c>
      <c r="AC81" s="176" t="s">
        <v>6861</v>
      </c>
      <c r="AD81" s="185" t="s">
        <v>6899</v>
      </c>
      <c r="AE81" s="183">
        <v>67000</v>
      </c>
      <c r="AF81" s="183" t="s">
        <v>6896</v>
      </c>
      <c r="AG81" s="183" t="s">
        <v>22</v>
      </c>
      <c r="AH81" s="183">
        <v>2</v>
      </c>
      <c r="AI81" s="183" t="s">
        <v>6898</v>
      </c>
      <c r="AJ81" s="183" t="s">
        <v>6897</v>
      </c>
      <c r="AK81" s="184" t="s">
        <v>6861</v>
      </c>
      <c r="AL81" s="185" t="s">
        <v>6900</v>
      </c>
      <c r="AM81" s="175">
        <v>67000</v>
      </c>
      <c r="AN81" s="175" t="s">
        <v>6896</v>
      </c>
      <c r="AO81" s="175" t="s">
        <v>22</v>
      </c>
      <c r="AP81" s="175">
        <v>2</v>
      </c>
      <c r="AQ81" s="175" t="s">
        <v>6898</v>
      </c>
      <c r="AR81" s="175" t="s">
        <v>6897</v>
      </c>
      <c r="AS81" s="176" t="s">
        <v>6861</v>
      </c>
      <c r="AT81" s="186" t="s">
        <v>2130</v>
      </c>
      <c r="AU81" s="183" t="s">
        <v>14</v>
      </c>
      <c r="AV81" s="183" t="s">
        <v>14</v>
      </c>
      <c r="AW81" s="183" t="s">
        <v>14</v>
      </c>
      <c r="AX81" s="183" t="s">
        <v>14</v>
      </c>
      <c r="AY81" s="183" t="s">
        <v>14</v>
      </c>
      <c r="AZ81" s="183" t="s">
        <v>14</v>
      </c>
      <c r="BA81" s="184" t="s">
        <v>2126</v>
      </c>
      <c r="BB81" s="185" t="s">
        <v>2129</v>
      </c>
      <c r="BC81" s="175" t="s">
        <v>14</v>
      </c>
      <c r="BD81" s="175" t="s">
        <v>14</v>
      </c>
      <c r="BE81" s="175" t="s">
        <v>14</v>
      </c>
      <c r="BF81" s="175" t="s">
        <v>14</v>
      </c>
      <c r="BG81" s="175" t="s">
        <v>14</v>
      </c>
      <c r="BH81" s="175" t="s">
        <v>14</v>
      </c>
      <c r="BI81" s="176" t="s">
        <v>2126</v>
      </c>
      <c r="BJ81" s="186" t="s">
        <v>6902</v>
      </c>
      <c r="BK81" s="186">
        <v>0</v>
      </c>
      <c r="BL81" s="186" t="s">
        <v>14</v>
      </c>
      <c r="BM81" s="186" t="s">
        <v>14</v>
      </c>
      <c r="BN81" s="186" t="s">
        <v>14</v>
      </c>
      <c r="BO81" s="186" t="s">
        <v>6901</v>
      </c>
      <c r="BP81" s="183" t="s">
        <v>14</v>
      </c>
      <c r="BQ81" s="187" t="s">
        <v>6861</v>
      </c>
      <c r="BR81" s="185" t="s">
        <v>2125</v>
      </c>
      <c r="BS81" s="179" t="s">
        <v>14</v>
      </c>
      <c r="BT81" s="179" t="s">
        <v>14</v>
      </c>
      <c r="BU81" s="179" t="s">
        <v>14</v>
      </c>
      <c r="BV81" s="179" t="s">
        <v>14</v>
      </c>
      <c r="BW81" s="179" t="s">
        <v>14</v>
      </c>
      <c r="BX81" s="179" t="s">
        <v>1495</v>
      </c>
      <c r="BY81" s="176" t="s">
        <v>2126</v>
      </c>
      <c r="BZ81" s="186" t="s">
        <v>2127</v>
      </c>
      <c r="CA81" s="186" t="s">
        <v>14</v>
      </c>
      <c r="CB81" s="186" t="s">
        <v>14</v>
      </c>
      <c r="CC81" s="186" t="s">
        <v>14</v>
      </c>
      <c r="CD81" s="186" t="s">
        <v>14</v>
      </c>
      <c r="CE81" s="186" t="s">
        <v>14</v>
      </c>
      <c r="CF81" s="186" t="s">
        <v>1495</v>
      </c>
      <c r="CG81" s="187" t="s">
        <v>2126</v>
      </c>
      <c r="CH81" s="185" t="s">
        <v>8426</v>
      </c>
      <c r="CI81" s="186" t="e">
        <v>#N/A</v>
      </c>
      <c r="CJ81" s="186" t="e">
        <v>#N/A</v>
      </c>
      <c r="CK81" s="186" t="e">
        <v>#N/A</v>
      </c>
      <c r="CL81" s="186" t="e">
        <v>#N/A</v>
      </c>
      <c r="CM81" s="186" t="e">
        <v>#N/A</v>
      </c>
      <c r="CN81" s="186" t="e">
        <v>#N/A</v>
      </c>
      <c r="CO81" s="188" t="e">
        <v>#N/A</v>
      </c>
      <c r="CP81" s="186" t="s">
        <v>2128</v>
      </c>
      <c r="CQ81" s="179" t="s">
        <v>14</v>
      </c>
      <c r="CR81" s="179" t="s">
        <v>14</v>
      </c>
      <c r="CS81" s="179" t="s">
        <v>14</v>
      </c>
      <c r="CT81" s="179" t="s">
        <v>14</v>
      </c>
      <c r="CU81" s="179" t="s">
        <v>14</v>
      </c>
      <c r="CV81" s="179" t="s">
        <v>1495</v>
      </c>
      <c r="CW81" s="176" t="s">
        <v>2126</v>
      </c>
      <c r="CX81" s="186" t="s">
        <v>6908</v>
      </c>
      <c r="CY81" s="183">
        <v>67000</v>
      </c>
      <c r="CZ81" s="183" t="s">
        <v>6896</v>
      </c>
      <c r="DA81" s="183" t="s">
        <v>60</v>
      </c>
      <c r="DB81" s="183">
        <v>3</v>
      </c>
      <c r="DC81" s="183" t="s">
        <v>6907</v>
      </c>
      <c r="DD81" s="183" t="s">
        <v>6897</v>
      </c>
      <c r="DE81" s="189" t="s">
        <v>6861</v>
      </c>
      <c r="DF81" s="185" t="s">
        <v>6909</v>
      </c>
      <c r="DG81" s="175">
        <v>12608000</v>
      </c>
      <c r="DH81" s="179" t="s">
        <v>6896</v>
      </c>
      <c r="DI81" s="179" t="s">
        <v>22</v>
      </c>
      <c r="DJ81" s="179">
        <v>2</v>
      </c>
      <c r="DK81" s="179" t="s">
        <v>6907</v>
      </c>
      <c r="DL81" s="179" t="s">
        <v>6897</v>
      </c>
      <c r="DM81" s="176" t="s">
        <v>6861</v>
      </c>
      <c r="DN81" s="186" t="s">
        <v>6910</v>
      </c>
      <c r="DO81" s="183">
        <v>0</v>
      </c>
      <c r="DP81" s="186" t="s">
        <v>6896</v>
      </c>
      <c r="DQ81" s="186" t="s">
        <v>60</v>
      </c>
      <c r="DR81" s="186">
        <v>3</v>
      </c>
      <c r="DS81" s="186" t="s">
        <v>6907</v>
      </c>
      <c r="DT81" s="186" t="s">
        <v>6897</v>
      </c>
      <c r="DU81" s="187" t="s">
        <v>6861</v>
      </c>
      <c r="DV81" s="185" t="s">
        <v>6911</v>
      </c>
      <c r="DW81" s="175">
        <v>67000</v>
      </c>
      <c r="DX81" s="179" t="s">
        <v>6896</v>
      </c>
      <c r="DY81" s="179" t="s">
        <v>60</v>
      </c>
      <c r="DZ81" s="179">
        <v>3</v>
      </c>
      <c r="EA81" s="179" t="s">
        <v>6907</v>
      </c>
      <c r="EB81" s="179" t="s">
        <v>6897</v>
      </c>
      <c r="EC81" s="176" t="s">
        <v>6861</v>
      </c>
      <c r="ED81" s="186" t="s">
        <v>6912</v>
      </c>
      <c r="EE81" s="183">
        <v>0</v>
      </c>
      <c r="EF81" s="186" t="s">
        <v>14</v>
      </c>
      <c r="EG81" s="186" t="s">
        <v>60</v>
      </c>
      <c r="EH81" s="186">
        <v>3</v>
      </c>
      <c r="EI81" s="186" t="s">
        <v>6907</v>
      </c>
      <c r="EJ81" s="186" t="s">
        <v>14</v>
      </c>
      <c r="EK81" s="187" t="s">
        <v>6861</v>
      </c>
      <c r="EL81" s="185" t="s">
        <v>6913</v>
      </c>
      <c r="EM81" s="175">
        <v>0</v>
      </c>
      <c r="EN81" s="179" t="s">
        <v>14</v>
      </c>
      <c r="EO81" s="179" t="s">
        <v>60</v>
      </c>
      <c r="EP81" s="179">
        <v>3</v>
      </c>
      <c r="EQ81" s="179" t="s">
        <v>6907</v>
      </c>
      <c r="ER81" s="179" t="s">
        <v>14</v>
      </c>
      <c r="ES81" s="176" t="s">
        <v>6861</v>
      </c>
      <c r="ET81" s="186" t="s">
        <v>6906</v>
      </c>
      <c r="EU81" s="186">
        <v>5958</v>
      </c>
      <c r="EV81" s="186" t="s">
        <v>6903</v>
      </c>
      <c r="EW81" s="186" t="s">
        <v>22</v>
      </c>
      <c r="EX81" s="186">
        <v>2</v>
      </c>
      <c r="EY81" s="186" t="s">
        <v>6905</v>
      </c>
      <c r="EZ81" s="186" t="s">
        <v>6904</v>
      </c>
      <c r="FA81" s="187" t="s">
        <v>6861</v>
      </c>
      <c r="FB81" s="185" t="s">
        <v>2159</v>
      </c>
      <c r="FC81" s="179">
        <v>2139</v>
      </c>
      <c r="FD81" s="179" t="s">
        <v>2156</v>
      </c>
      <c r="FE81" s="179" t="s">
        <v>22</v>
      </c>
      <c r="FF81" s="179">
        <v>2</v>
      </c>
      <c r="FG81" s="179" t="s">
        <v>2158</v>
      </c>
      <c r="FH81" s="179" t="s">
        <v>2157</v>
      </c>
      <c r="FI81" s="176" t="s">
        <v>2135</v>
      </c>
      <c r="FJ81" s="185" t="s">
        <v>2131</v>
      </c>
      <c r="FK81" s="186" t="s">
        <v>14</v>
      </c>
      <c r="FL81" s="186" t="s">
        <v>14</v>
      </c>
      <c r="FM81" s="186" t="s">
        <v>14</v>
      </c>
      <c r="FN81" s="186" t="s">
        <v>14</v>
      </c>
      <c r="FO81" s="186" t="s">
        <v>14</v>
      </c>
      <c r="FP81" s="183" t="s">
        <v>14</v>
      </c>
      <c r="FQ81" s="184" t="s">
        <v>2126</v>
      </c>
      <c r="FR81" s="185" t="s">
        <v>2132</v>
      </c>
      <c r="FS81" s="179" t="s">
        <v>14</v>
      </c>
      <c r="FT81" s="179" t="s">
        <v>14</v>
      </c>
      <c r="FU81" s="179" t="s">
        <v>14</v>
      </c>
      <c r="FV81" s="179" t="s">
        <v>14</v>
      </c>
      <c r="FW81" s="179" t="s">
        <v>14</v>
      </c>
      <c r="FX81" s="179" t="s">
        <v>14</v>
      </c>
      <c r="FY81" s="176" t="s">
        <v>2126</v>
      </c>
      <c r="FZ81" s="186" t="s">
        <v>3374</v>
      </c>
      <c r="GA81" s="186">
        <v>0</v>
      </c>
      <c r="GB81" s="186" t="s">
        <v>3225</v>
      </c>
      <c r="GC81" s="186" t="s">
        <v>22</v>
      </c>
      <c r="GD81" s="186">
        <v>2</v>
      </c>
      <c r="GE81" s="186" t="s">
        <v>3139</v>
      </c>
      <c r="GF81" s="186" t="s">
        <v>3138</v>
      </c>
      <c r="GG81" s="187" t="s">
        <v>3227</v>
      </c>
      <c r="GH81" s="185" t="s">
        <v>3380</v>
      </c>
      <c r="GI81" s="179">
        <v>0</v>
      </c>
      <c r="GJ81" s="179" t="s">
        <v>3225</v>
      </c>
      <c r="GK81" s="179" t="s">
        <v>22</v>
      </c>
      <c r="GL81" s="179">
        <v>2</v>
      </c>
      <c r="GM81" s="179" t="s">
        <v>3139</v>
      </c>
      <c r="GN81" s="179" t="s">
        <v>3138</v>
      </c>
      <c r="GO81" s="176" t="s">
        <v>3227</v>
      </c>
      <c r="GP81" s="186" t="s">
        <v>3375</v>
      </c>
      <c r="GQ81" s="186">
        <v>0</v>
      </c>
      <c r="GR81" s="186" t="s">
        <v>3225</v>
      </c>
      <c r="GS81" s="186" t="s">
        <v>22</v>
      </c>
      <c r="GT81" s="186">
        <v>2</v>
      </c>
      <c r="GU81" s="186" t="s">
        <v>3139</v>
      </c>
      <c r="GV81" s="186" t="s">
        <v>3138</v>
      </c>
      <c r="GW81" s="187" t="s">
        <v>3227</v>
      </c>
      <c r="GX81" s="185" t="s">
        <v>3381</v>
      </c>
      <c r="GY81" s="179">
        <v>0</v>
      </c>
      <c r="GZ81" s="179" t="s">
        <v>3225</v>
      </c>
      <c r="HA81" s="179" t="s">
        <v>22</v>
      </c>
      <c r="HB81" s="179">
        <v>2</v>
      </c>
      <c r="HC81" s="179" t="s">
        <v>3139</v>
      </c>
      <c r="HD81" s="179" t="s">
        <v>3138</v>
      </c>
      <c r="HE81" s="176" t="s">
        <v>3227</v>
      </c>
      <c r="HF81" s="186" t="s">
        <v>3373</v>
      </c>
      <c r="HG81" s="186">
        <v>0</v>
      </c>
      <c r="HH81" s="186" t="s">
        <v>3225</v>
      </c>
      <c r="HI81" s="186" t="s">
        <v>22</v>
      </c>
      <c r="HJ81" s="186">
        <v>2</v>
      </c>
      <c r="HK81" s="186" t="s">
        <v>3139</v>
      </c>
      <c r="HL81" s="186" t="s">
        <v>3138</v>
      </c>
      <c r="HM81" s="187" t="s">
        <v>3227</v>
      </c>
      <c r="HN81" s="185" t="s">
        <v>3379</v>
      </c>
      <c r="HO81" s="179">
        <v>2</v>
      </c>
      <c r="HP81" s="179" t="s">
        <v>3225</v>
      </c>
      <c r="HQ81" s="179" t="s">
        <v>22</v>
      </c>
      <c r="HR81" s="179">
        <v>2</v>
      </c>
      <c r="HS81" s="179" t="s">
        <v>3139</v>
      </c>
      <c r="HT81" s="179" t="s">
        <v>3138</v>
      </c>
      <c r="HU81" s="176" t="s">
        <v>3227</v>
      </c>
      <c r="HV81" s="186" t="s">
        <v>3376</v>
      </c>
      <c r="HW81" s="186">
        <v>0</v>
      </c>
      <c r="HX81" s="186" t="s">
        <v>3225</v>
      </c>
      <c r="HY81" s="186" t="s">
        <v>22</v>
      </c>
      <c r="HZ81" s="186">
        <v>2</v>
      </c>
      <c r="IA81" s="186" t="s">
        <v>3139</v>
      </c>
      <c r="IB81" s="186" t="s">
        <v>3138</v>
      </c>
      <c r="IC81" s="187" t="s">
        <v>3227</v>
      </c>
      <c r="ID81" s="185" t="s">
        <v>3378</v>
      </c>
      <c r="IE81" s="179">
        <v>1</v>
      </c>
      <c r="IF81" s="179" t="s">
        <v>3225</v>
      </c>
      <c r="IG81" s="179" t="s">
        <v>22</v>
      </c>
      <c r="IH81" s="179">
        <v>2</v>
      </c>
      <c r="II81" s="179" t="s">
        <v>3139</v>
      </c>
      <c r="IJ81" s="179" t="s">
        <v>3138</v>
      </c>
      <c r="IK81" s="176" t="s">
        <v>3227</v>
      </c>
      <c r="IL81" s="186" t="s">
        <v>3377</v>
      </c>
      <c r="IM81" s="186">
        <v>0</v>
      </c>
      <c r="IN81" s="186" t="s">
        <v>3225</v>
      </c>
      <c r="IO81" s="186" t="s">
        <v>22</v>
      </c>
      <c r="IP81" s="186">
        <v>2</v>
      </c>
      <c r="IQ81" s="186" t="s">
        <v>3139</v>
      </c>
      <c r="IR81" s="186" t="s">
        <v>3138</v>
      </c>
      <c r="IS81" s="187" t="s">
        <v>3227</v>
      </c>
    </row>
    <row r="82" spans="1:253" s="280" customFormat="1" ht="12.75" customHeight="1" x14ac:dyDescent="0.25">
      <c r="A82" s="280" t="s">
        <v>31</v>
      </c>
      <c r="B82" s="280" t="s">
        <v>8093</v>
      </c>
      <c r="C82" s="280" t="s">
        <v>32</v>
      </c>
      <c r="D82" s="280" t="s">
        <v>33</v>
      </c>
      <c r="E82" s="280" t="s">
        <v>7567</v>
      </c>
      <c r="F82" s="280" t="s">
        <v>2929</v>
      </c>
      <c r="G82" s="174">
        <v>6444000</v>
      </c>
      <c r="H82" s="175" t="s">
        <v>2925</v>
      </c>
      <c r="I82" s="175" t="s">
        <v>22</v>
      </c>
      <c r="J82" s="175">
        <v>2</v>
      </c>
      <c r="K82" s="175" t="s">
        <v>2927</v>
      </c>
      <c r="L82" s="175" t="s">
        <v>2926</v>
      </c>
      <c r="M82" s="176" t="s">
        <v>2851</v>
      </c>
      <c r="N82" s="185" t="s">
        <v>2206</v>
      </c>
      <c r="O82" s="177">
        <v>120339.54</v>
      </c>
      <c r="P82" s="177" t="s">
        <v>2203</v>
      </c>
      <c r="Q82" s="177" t="s">
        <v>42</v>
      </c>
      <c r="R82" s="177">
        <v>1</v>
      </c>
      <c r="S82" s="177" t="s">
        <v>2205</v>
      </c>
      <c r="T82" s="177" t="s">
        <v>2204</v>
      </c>
      <c r="U82" s="178" t="s">
        <v>2173</v>
      </c>
      <c r="V82" s="185" t="s">
        <v>2928</v>
      </c>
      <c r="W82" s="175">
        <v>6444000</v>
      </c>
      <c r="X82" s="175" t="s">
        <v>2925</v>
      </c>
      <c r="Y82" s="175" t="s">
        <v>22</v>
      </c>
      <c r="Z82" s="175">
        <v>2</v>
      </c>
      <c r="AA82" s="175" t="s">
        <v>2927</v>
      </c>
      <c r="AB82" s="175" t="s">
        <v>2926</v>
      </c>
      <c r="AC82" s="176" t="s">
        <v>2851</v>
      </c>
      <c r="AD82" s="185" t="s">
        <v>48</v>
      </c>
      <c r="AE82" s="183">
        <v>417000</v>
      </c>
      <c r="AF82" s="183" t="s">
        <v>45</v>
      </c>
      <c r="AG82" s="183" t="s">
        <v>22</v>
      </c>
      <c r="AH82" s="183">
        <v>2</v>
      </c>
      <c r="AI82" s="183" t="s">
        <v>47</v>
      </c>
      <c r="AJ82" s="183" t="s">
        <v>46</v>
      </c>
      <c r="AK82" s="184" t="s">
        <v>17</v>
      </c>
      <c r="AL82" s="185" t="s">
        <v>2924</v>
      </c>
      <c r="AM82" s="175">
        <v>102000</v>
      </c>
      <c r="AN82" s="175" t="s">
        <v>2921</v>
      </c>
      <c r="AO82" s="175" t="s">
        <v>22</v>
      </c>
      <c r="AP82" s="175">
        <v>2</v>
      </c>
      <c r="AQ82" s="175" t="s">
        <v>2923</v>
      </c>
      <c r="AR82" s="175" t="s">
        <v>2922</v>
      </c>
      <c r="AS82" s="176" t="s">
        <v>2851</v>
      </c>
      <c r="AT82" s="186" t="s">
        <v>2920</v>
      </c>
      <c r="AU82" s="183" t="s">
        <v>14</v>
      </c>
      <c r="AV82" s="183" t="s">
        <v>2918</v>
      </c>
      <c r="AW82" s="183" t="s">
        <v>60</v>
      </c>
      <c r="AX82" s="183">
        <v>3</v>
      </c>
      <c r="AY82" s="183" t="s">
        <v>2919</v>
      </c>
      <c r="AZ82" s="183" t="s">
        <v>2810</v>
      </c>
      <c r="BA82" s="184" t="s">
        <v>2851</v>
      </c>
      <c r="BB82" s="185" t="s">
        <v>2917</v>
      </c>
      <c r="BC82" s="175">
        <v>17631</v>
      </c>
      <c r="BD82" s="175" t="s">
        <v>2914</v>
      </c>
      <c r="BE82" s="175" t="s">
        <v>22</v>
      </c>
      <c r="BF82" s="175">
        <v>2</v>
      </c>
      <c r="BG82" s="175" t="s">
        <v>2916</v>
      </c>
      <c r="BH82" s="175" t="s">
        <v>2915</v>
      </c>
      <c r="BI82" s="176" t="s">
        <v>2851</v>
      </c>
      <c r="BJ82" s="186" t="s">
        <v>4556</v>
      </c>
      <c r="BK82" s="186">
        <v>3</v>
      </c>
      <c r="BL82" s="186" t="s">
        <v>4554</v>
      </c>
      <c r="BM82" s="186" t="s">
        <v>60</v>
      </c>
      <c r="BN82" s="186">
        <v>3</v>
      </c>
      <c r="BO82" s="186" t="s">
        <v>4555</v>
      </c>
      <c r="BP82" s="183" t="s">
        <v>2810</v>
      </c>
      <c r="BQ82" s="187" t="s">
        <v>4470</v>
      </c>
      <c r="BR82" s="185" t="s">
        <v>34</v>
      </c>
      <c r="BS82" s="179">
        <v>0</v>
      </c>
      <c r="BT82" s="179">
        <v>0</v>
      </c>
      <c r="BU82" s="179" t="s">
        <v>22</v>
      </c>
      <c r="BV82" s="179">
        <v>2</v>
      </c>
      <c r="BW82" s="179">
        <v>0</v>
      </c>
      <c r="BX82" s="179">
        <v>0</v>
      </c>
      <c r="BY82" s="176" t="s">
        <v>17</v>
      </c>
      <c r="BZ82" s="186" t="s">
        <v>35</v>
      </c>
      <c r="CA82" s="186">
        <v>0</v>
      </c>
      <c r="CB82" s="186">
        <v>0</v>
      </c>
      <c r="CC82" s="186" t="s">
        <v>22</v>
      </c>
      <c r="CD82" s="186">
        <v>2</v>
      </c>
      <c r="CE82" s="186">
        <v>0</v>
      </c>
      <c r="CF82" s="186">
        <v>0</v>
      </c>
      <c r="CG82" s="187" t="s">
        <v>17</v>
      </c>
      <c r="CH82" s="185" t="s">
        <v>8427</v>
      </c>
      <c r="CI82" s="186" t="e">
        <v>#N/A</v>
      </c>
      <c r="CJ82" s="186" t="e">
        <v>#N/A</v>
      </c>
      <c r="CK82" s="186" t="e">
        <v>#N/A</v>
      </c>
      <c r="CL82" s="186" t="e">
        <v>#N/A</v>
      </c>
      <c r="CM82" s="186" t="e">
        <v>#N/A</v>
      </c>
      <c r="CN82" s="186" t="e">
        <v>#N/A</v>
      </c>
      <c r="CO82" s="188" t="e">
        <v>#N/A</v>
      </c>
      <c r="CP82" s="186" t="s">
        <v>40</v>
      </c>
      <c r="CQ82" s="179">
        <v>1214</v>
      </c>
      <c r="CR82" s="179" t="s">
        <v>37</v>
      </c>
      <c r="CS82" s="179" t="s">
        <v>22</v>
      </c>
      <c r="CT82" s="179">
        <v>2</v>
      </c>
      <c r="CU82" s="179" t="s">
        <v>39</v>
      </c>
      <c r="CV82" s="179" t="s">
        <v>38</v>
      </c>
      <c r="CW82" s="176" t="s">
        <v>17</v>
      </c>
      <c r="CX82" s="186" t="s">
        <v>1659</v>
      </c>
      <c r="CY82" s="183" t="s">
        <v>14</v>
      </c>
      <c r="CZ82" s="183" t="s">
        <v>14</v>
      </c>
      <c r="DA82" s="183" t="s">
        <v>14</v>
      </c>
      <c r="DB82" s="183" t="s">
        <v>14</v>
      </c>
      <c r="DC82" s="183" t="s">
        <v>1656</v>
      </c>
      <c r="DD82" s="183">
        <v>0</v>
      </c>
      <c r="DE82" s="189" t="s">
        <v>1624</v>
      </c>
      <c r="DF82" s="185" t="s">
        <v>1655</v>
      </c>
      <c r="DG82" s="175" t="s">
        <v>14</v>
      </c>
      <c r="DH82" s="179" t="s">
        <v>14</v>
      </c>
      <c r="DI82" s="179" t="s">
        <v>14</v>
      </c>
      <c r="DJ82" s="179" t="s">
        <v>14</v>
      </c>
      <c r="DK82" s="179" t="s">
        <v>1654</v>
      </c>
      <c r="DL82" s="179">
        <v>0</v>
      </c>
      <c r="DM82" s="176" t="s">
        <v>1624</v>
      </c>
      <c r="DN82" s="186" t="s">
        <v>1664</v>
      </c>
      <c r="DO82" s="183" t="s">
        <v>14</v>
      </c>
      <c r="DP82" s="186" t="s">
        <v>14</v>
      </c>
      <c r="DQ82" s="186" t="s">
        <v>14</v>
      </c>
      <c r="DR82" s="186" t="s">
        <v>14</v>
      </c>
      <c r="DS82" s="186" t="s">
        <v>1656</v>
      </c>
      <c r="DT82" s="186">
        <v>0</v>
      </c>
      <c r="DU82" s="187" t="s">
        <v>1624</v>
      </c>
      <c r="DV82" s="185" t="s">
        <v>1657</v>
      </c>
      <c r="DW82" s="175" t="s">
        <v>14</v>
      </c>
      <c r="DX82" s="179" t="s">
        <v>14</v>
      </c>
      <c r="DY82" s="179" t="s">
        <v>14</v>
      </c>
      <c r="DZ82" s="179" t="s">
        <v>14</v>
      </c>
      <c r="EA82" s="179" t="s">
        <v>1656</v>
      </c>
      <c r="EB82" s="179">
        <v>0</v>
      </c>
      <c r="EC82" s="176" t="s">
        <v>1624</v>
      </c>
      <c r="ED82" s="186" t="s">
        <v>52</v>
      </c>
      <c r="EE82" s="183">
        <v>0</v>
      </c>
      <c r="EF82" s="186">
        <v>0</v>
      </c>
      <c r="EG82" s="186" t="s">
        <v>42</v>
      </c>
      <c r="EH82" s="186">
        <v>1</v>
      </c>
      <c r="EI82" s="186">
        <v>0</v>
      </c>
      <c r="EJ82" s="186">
        <v>0</v>
      </c>
      <c r="EK82" s="187" t="s">
        <v>17</v>
      </c>
      <c r="EL82" s="185" t="s">
        <v>43</v>
      </c>
      <c r="EM82" s="175">
        <v>0</v>
      </c>
      <c r="EN82" s="179">
        <v>0</v>
      </c>
      <c r="EO82" s="179" t="s">
        <v>42</v>
      </c>
      <c r="EP82" s="179">
        <v>1</v>
      </c>
      <c r="EQ82" s="179">
        <v>0</v>
      </c>
      <c r="ER82" s="179">
        <v>0</v>
      </c>
      <c r="ES82" s="176" t="s">
        <v>17</v>
      </c>
      <c r="ET82" s="186" t="s">
        <v>4560</v>
      </c>
      <c r="EU82" s="186">
        <v>26</v>
      </c>
      <c r="EV82" s="186" t="s">
        <v>4557</v>
      </c>
      <c r="EW82" s="186" t="s">
        <v>60</v>
      </c>
      <c r="EX82" s="186">
        <v>3</v>
      </c>
      <c r="EY82" s="186" t="s">
        <v>4559</v>
      </c>
      <c r="EZ82" s="186" t="s">
        <v>4558</v>
      </c>
      <c r="FA82" s="187" t="s">
        <v>4470</v>
      </c>
      <c r="FB82" s="185" t="s">
        <v>36</v>
      </c>
      <c r="FC82" s="179">
        <v>1</v>
      </c>
      <c r="FD82" s="179">
        <v>0</v>
      </c>
      <c r="FE82" s="179" t="s">
        <v>22</v>
      </c>
      <c r="FF82" s="179">
        <v>2</v>
      </c>
      <c r="FG82" s="179">
        <v>0</v>
      </c>
      <c r="FH82" s="179">
        <v>0</v>
      </c>
      <c r="FI82" s="176" t="s">
        <v>17</v>
      </c>
      <c r="FJ82" s="185" t="s">
        <v>49</v>
      </c>
      <c r="FK82" s="186">
        <v>0</v>
      </c>
      <c r="FL82" s="186">
        <v>0</v>
      </c>
      <c r="FM82" s="186">
        <v>0</v>
      </c>
      <c r="FN82" s="186">
        <v>0</v>
      </c>
      <c r="FO82" s="186">
        <v>0</v>
      </c>
      <c r="FP82" s="183">
        <v>0</v>
      </c>
      <c r="FQ82" s="184" t="s">
        <v>17</v>
      </c>
      <c r="FR82" s="185" t="s">
        <v>50</v>
      </c>
      <c r="FS82" s="179">
        <v>0</v>
      </c>
      <c r="FT82" s="179">
        <v>0</v>
      </c>
      <c r="FU82" s="179">
        <v>0</v>
      </c>
      <c r="FV82" s="179">
        <v>0</v>
      </c>
      <c r="FW82" s="179">
        <v>0</v>
      </c>
      <c r="FX82" s="179">
        <v>0</v>
      </c>
      <c r="FY82" s="176" t="s">
        <v>17</v>
      </c>
      <c r="FZ82" s="186" t="s">
        <v>1652</v>
      </c>
      <c r="GA82" s="186" t="s">
        <v>14</v>
      </c>
      <c r="GB82" s="186" t="s">
        <v>1592</v>
      </c>
      <c r="GC82" s="186" t="s">
        <v>14</v>
      </c>
      <c r="GD82" s="186" t="s">
        <v>14</v>
      </c>
      <c r="GE82" s="186" t="s">
        <v>1594</v>
      </c>
      <c r="GF82" s="186" t="s">
        <v>1593</v>
      </c>
      <c r="GG82" s="187" t="s">
        <v>1624</v>
      </c>
      <c r="GH82" s="185" t="s">
        <v>1663</v>
      </c>
      <c r="GI82" s="179" t="s">
        <v>14</v>
      </c>
      <c r="GJ82" s="179" t="s">
        <v>1592</v>
      </c>
      <c r="GK82" s="179" t="s">
        <v>14</v>
      </c>
      <c r="GL82" s="179" t="s">
        <v>14</v>
      </c>
      <c r="GM82" s="179" t="s">
        <v>1594</v>
      </c>
      <c r="GN82" s="179" t="s">
        <v>1593</v>
      </c>
      <c r="GO82" s="176" t="s">
        <v>1624</v>
      </c>
      <c r="GP82" s="186" t="s">
        <v>1653</v>
      </c>
      <c r="GQ82" s="186">
        <v>1</v>
      </c>
      <c r="GR82" s="186" t="s">
        <v>1592</v>
      </c>
      <c r="GS82" s="186" t="s">
        <v>42</v>
      </c>
      <c r="GT82" s="186">
        <v>1</v>
      </c>
      <c r="GU82" s="186" t="s">
        <v>1594</v>
      </c>
      <c r="GV82" s="186" t="s">
        <v>1593</v>
      </c>
      <c r="GW82" s="187" t="s">
        <v>1624</v>
      </c>
      <c r="GX82" s="185" t="s">
        <v>1665</v>
      </c>
      <c r="GY82" s="179">
        <v>0</v>
      </c>
      <c r="GZ82" s="179" t="s">
        <v>1592</v>
      </c>
      <c r="HA82" s="179" t="s">
        <v>42</v>
      </c>
      <c r="HB82" s="179">
        <v>1</v>
      </c>
      <c r="HC82" s="179" t="s">
        <v>1594</v>
      </c>
      <c r="HD82" s="179" t="s">
        <v>1593</v>
      </c>
      <c r="HE82" s="176" t="s">
        <v>1624</v>
      </c>
      <c r="HF82" s="186" t="s">
        <v>1651</v>
      </c>
      <c r="HG82" s="186">
        <v>1</v>
      </c>
      <c r="HH82" s="186" t="s">
        <v>1592</v>
      </c>
      <c r="HI82" s="186" t="s">
        <v>42</v>
      </c>
      <c r="HJ82" s="186">
        <v>1</v>
      </c>
      <c r="HK82" s="186" t="s">
        <v>1594</v>
      </c>
      <c r="HL82" s="186" t="s">
        <v>1593</v>
      </c>
      <c r="HM82" s="187" t="s">
        <v>1624</v>
      </c>
      <c r="HN82" s="185" t="s">
        <v>1662</v>
      </c>
      <c r="HO82" s="179">
        <v>1</v>
      </c>
      <c r="HP82" s="179" t="s">
        <v>1592</v>
      </c>
      <c r="HQ82" s="179" t="s">
        <v>42</v>
      </c>
      <c r="HR82" s="179">
        <v>1</v>
      </c>
      <c r="HS82" s="179" t="s">
        <v>1594</v>
      </c>
      <c r="HT82" s="179" t="s">
        <v>1593</v>
      </c>
      <c r="HU82" s="176" t="s">
        <v>1624</v>
      </c>
      <c r="HV82" s="186" t="s">
        <v>1658</v>
      </c>
      <c r="HW82" s="186">
        <v>0</v>
      </c>
      <c r="HX82" s="186" t="s">
        <v>1592</v>
      </c>
      <c r="HY82" s="186" t="s">
        <v>42</v>
      </c>
      <c r="HZ82" s="186">
        <v>1</v>
      </c>
      <c r="IA82" s="186" t="s">
        <v>1594</v>
      </c>
      <c r="IB82" s="186" t="s">
        <v>1593</v>
      </c>
      <c r="IC82" s="187" t="s">
        <v>1624</v>
      </c>
      <c r="ID82" s="185" t="s">
        <v>1661</v>
      </c>
      <c r="IE82" s="179">
        <v>0</v>
      </c>
      <c r="IF82" s="179" t="s">
        <v>1592</v>
      </c>
      <c r="IG82" s="179" t="s">
        <v>42</v>
      </c>
      <c r="IH82" s="179">
        <v>1</v>
      </c>
      <c r="II82" s="179" t="s">
        <v>1594</v>
      </c>
      <c r="IJ82" s="179" t="s">
        <v>1593</v>
      </c>
      <c r="IK82" s="176" t="s">
        <v>1624</v>
      </c>
      <c r="IL82" s="186" t="s">
        <v>1660</v>
      </c>
      <c r="IM82" s="186">
        <v>2</v>
      </c>
      <c r="IN82" s="186" t="s">
        <v>1592</v>
      </c>
      <c r="IO82" s="186" t="s">
        <v>42</v>
      </c>
      <c r="IP82" s="186">
        <v>1</v>
      </c>
      <c r="IQ82" s="186" t="s">
        <v>1594</v>
      </c>
      <c r="IR82" s="186" t="s">
        <v>1593</v>
      </c>
      <c r="IS82" s="187" t="s">
        <v>1624</v>
      </c>
    </row>
    <row r="83" spans="1:253" s="280" customFormat="1" ht="12.75" customHeight="1" x14ac:dyDescent="0.25">
      <c r="A83" s="280" t="s">
        <v>4050</v>
      </c>
      <c r="B83" s="280" t="s">
        <v>8069</v>
      </c>
      <c r="C83" s="280" t="s">
        <v>4051</v>
      </c>
      <c r="D83" s="280" t="s">
        <v>33</v>
      </c>
      <c r="E83" s="280" t="s">
        <v>7567</v>
      </c>
      <c r="F83" s="280" t="s">
        <v>4092</v>
      </c>
      <c r="G83" s="174">
        <v>6444000</v>
      </c>
      <c r="H83" s="175" t="s">
        <v>2925</v>
      </c>
      <c r="I83" s="175" t="s">
        <v>22</v>
      </c>
      <c r="J83" s="175">
        <v>2</v>
      </c>
      <c r="K83" s="175" t="s">
        <v>2927</v>
      </c>
      <c r="L83" s="175" t="s">
        <v>2926</v>
      </c>
      <c r="M83" s="176" t="s">
        <v>3868</v>
      </c>
      <c r="N83" s="185" t="s">
        <v>4079</v>
      </c>
      <c r="O83" s="177">
        <v>92703</v>
      </c>
      <c r="P83" s="177" t="s">
        <v>4076</v>
      </c>
      <c r="Q83" s="177" t="s">
        <v>22</v>
      </c>
      <c r="R83" s="177">
        <v>2</v>
      </c>
      <c r="S83" s="177" t="s">
        <v>4078</v>
      </c>
      <c r="T83" s="177" t="s">
        <v>4077</v>
      </c>
      <c r="U83" s="178" t="s">
        <v>3868</v>
      </c>
      <c r="V83" s="185" t="s">
        <v>4085</v>
      </c>
      <c r="W83" s="175">
        <v>2661000</v>
      </c>
      <c r="X83" s="175" t="s">
        <v>4076</v>
      </c>
      <c r="Y83" s="175" t="s">
        <v>22</v>
      </c>
      <c r="Z83" s="175">
        <v>2</v>
      </c>
      <c r="AA83" s="175" t="s">
        <v>4084</v>
      </c>
      <c r="AB83" s="175" t="s">
        <v>4077</v>
      </c>
      <c r="AC83" s="176" t="s">
        <v>3868</v>
      </c>
      <c r="AD83" s="185" t="s">
        <v>4566</v>
      </c>
      <c r="AE83" s="183">
        <v>1800000</v>
      </c>
      <c r="AF83" s="183" t="s">
        <v>4563</v>
      </c>
      <c r="AG83" s="183" t="s">
        <v>22</v>
      </c>
      <c r="AH83" s="183">
        <v>2</v>
      </c>
      <c r="AI83" s="183" t="s">
        <v>4565</v>
      </c>
      <c r="AJ83" s="183" t="s">
        <v>4564</v>
      </c>
      <c r="AK83" s="184" t="s">
        <v>4470</v>
      </c>
      <c r="AL83" s="185" t="s">
        <v>4083</v>
      </c>
      <c r="AM83" s="175">
        <v>73000</v>
      </c>
      <c r="AN83" s="175" t="s">
        <v>4076</v>
      </c>
      <c r="AO83" s="175" t="s">
        <v>22</v>
      </c>
      <c r="AP83" s="175">
        <v>2</v>
      </c>
      <c r="AQ83" s="175" t="s">
        <v>4082</v>
      </c>
      <c r="AR83" s="175" t="s">
        <v>4053</v>
      </c>
      <c r="AS83" s="176" t="s">
        <v>3868</v>
      </c>
      <c r="AT83" s="186" t="s">
        <v>4074</v>
      </c>
      <c r="AU83" s="183" t="s">
        <v>14</v>
      </c>
      <c r="AV83" s="183" t="s">
        <v>14</v>
      </c>
      <c r="AW83" s="183" t="s">
        <v>14</v>
      </c>
      <c r="AX83" s="183" t="s">
        <v>14</v>
      </c>
      <c r="AY83" s="183" t="s">
        <v>14</v>
      </c>
      <c r="AZ83" s="183" t="s">
        <v>14</v>
      </c>
      <c r="BA83" s="184" t="s">
        <v>3868</v>
      </c>
      <c r="BB83" s="185" t="s">
        <v>4072</v>
      </c>
      <c r="BC83" s="175" t="s">
        <v>14</v>
      </c>
      <c r="BD83" s="175" t="s">
        <v>14</v>
      </c>
      <c r="BE83" s="175" t="s">
        <v>14</v>
      </c>
      <c r="BF83" s="175" t="s">
        <v>14</v>
      </c>
      <c r="BG83" s="175" t="s">
        <v>14</v>
      </c>
      <c r="BH83" s="175" t="s">
        <v>14</v>
      </c>
      <c r="BI83" s="176" t="s">
        <v>3868</v>
      </c>
      <c r="BJ83" s="186" t="s">
        <v>4071</v>
      </c>
      <c r="BK83" s="186">
        <v>23</v>
      </c>
      <c r="BL83" s="186" t="s">
        <v>4068</v>
      </c>
      <c r="BM83" s="186" t="s">
        <v>22</v>
      </c>
      <c r="BN83" s="186">
        <v>2</v>
      </c>
      <c r="BO83" s="186" t="s">
        <v>4070</v>
      </c>
      <c r="BP83" s="183" t="s">
        <v>4069</v>
      </c>
      <c r="BQ83" s="187" t="s">
        <v>3868</v>
      </c>
      <c r="BR83" s="185" t="s">
        <v>4055</v>
      </c>
      <c r="BS83" s="179">
        <v>8000</v>
      </c>
      <c r="BT83" s="179" t="s">
        <v>4052</v>
      </c>
      <c r="BU83" s="179" t="s">
        <v>22</v>
      </c>
      <c r="BV83" s="179">
        <v>2</v>
      </c>
      <c r="BW83" s="179" t="s">
        <v>4054</v>
      </c>
      <c r="BX83" s="179" t="s">
        <v>4053</v>
      </c>
      <c r="BY83" s="176" t="s">
        <v>3868</v>
      </c>
      <c r="BZ83" s="186" t="s">
        <v>4059</v>
      </c>
      <c r="CA83" s="186">
        <v>5890</v>
      </c>
      <c r="CB83" s="186" t="s">
        <v>4056</v>
      </c>
      <c r="CC83" s="186" t="s">
        <v>22</v>
      </c>
      <c r="CD83" s="186">
        <v>2</v>
      </c>
      <c r="CE83" s="186" t="s">
        <v>4058</v>
      </c>
      <c r="CF83" s="186" t="s">
        <v>4057</v>
      </c>
      <c r="CG83" s="187" t="s">
        <v>3868</v>
      </c>
      <c r="CH83" s="185" t="s">
        <v>8428</v>
      </c>
      <c r="CI83" s="186" t="e">
        <v>#N/A</v>
      </c>
      <c r="CJ83" s="186" t="e">
        <v>#N/A</v>
      </c>
      <c r="CK83" s="186" t="e">
        <v>#N/A</v>
      </c>
      <c r="CL83" s="186" t="e">
        <v>#N/A</v>
      </c>
      <c r="CM83" s="186" t="e">
        <v>#N/A</v>
      </c>
      <c r="CN83" s="186" t="e">
        <v>#N/A</v>
      </c>
      <c r="CO83" s="188" t="e">
        <v>#N/A</v>
      </c>
      <c r="CP83" s="186" t="s">
        <v>4064</v>
      </c>
      <c r="CQ83" s="179" t="s">
        <v>14</v>
      </c>
      <c r="CR83" s="179" t="s">
        <v>14</v>
      </c>
      <c r="CS83" s="179" t="s">
        <v>14</v>
      </c>
      <c r="CT83" s="179" t="s">
        <v>14</v>
      </c>
      <c r="CU83" s="179" t="s">
        <v>14</v>
      </c>
      <c r="CV83" s="179" t="s">
        <v>14</v>
      </c>
      <c r="CW83" s="176" t="s">
        <v>3868</v>
      </c>
      <c r="CX83" s="186" t="s">
        <v>4086</v>
      </c>
      <c r="CY83" s="183">
        <v>73000</v>
      </c>
      <c r="CZ83" s="183" t="s">
        <v>4065</v>
      </c>
      <c r="DA83" s="183" t="s">
        <v>22</v>
      </c>
      <c r="DB83" s="183">
        <v>2</v>
      </c>
      <c r="DC83" s="183" t="s">
        <v>3934</v>
      </c>
      <c r="DD83" s="183" t="s">
        <v>4066</v>
      </c>
      <c r="DE83" s="189" t="s">
        <v>3868</v>
      </c>
      <c r="DF83" s="185" t="s">
        <v>4569</v>
      </c>
      <c r="DG83" s="175">
        <v>861000</v>
      </c>
      <c r="DH83" s="179" t="s">
        <v>4567</v>
      </c>
      <c r="DI83" s="179" t="s">
        <v>22</v>
      </c>
      <c r="DJ83" s="179">
        <v>2</v>
      </c>
      <c r="DK83" s="179" t="s">
        <v>3934</v>
      </c>
      <c r="DL83" s="179" t="s">
        <v>4568</v>
      </c>
      <c r="DM83" s="176" t="s">
        <v>4470</v>
      </c>
      <c r="DN83" s="186" t="s">
        <v>4570</v>
      </c>
      <c r="DO83" s="183">
        <v>1727000</v>
      </c>
      <c r="DP83" s="186" t="s">
        <v>4567</v>
      </c>
      <c r="DQ83" s="186" t="s">
        <v>22</v>
      </c>
      <c r="DR83" s="186">
        <v>2</v>
      </c>
      <c r="DS83" s="186" t="s">
        <v>3934</v>
      </c>
      <c r="DT83" s="186" t="s">
        <v>4568</v>
      </c>
      <c r="DU83" s="187" t="s">
        <v>4470</v>
      </c>
      <c r="DV83" s="185" t="s">
        <v>4080</v>
      </c>
      <c r="DW83" s="175">
        <v>73000</v>
      </c>
      <c r="DX83" s="179" t="s">
        <v>4065</v>
      </c>
      <c r="DY83" s="179" t="s">
        <v>22</v>
      </c>
      <c r="DZ83" s="179">
        <v>2</v>
      </c>
      <c r="EA83" s="179" t="s">
        <v>3934</v>
      </c>
      <c r="EB83" s="179" t="s">
        <v>4066</v>
      </c>
      <c r="EC83" s="176" t="s">
        <v>3868</v>
      </c>
      <c r="ED83" s="186" t="s">
        <v>4091</v>
      </c>
      <c r="EE83" s="183">
        <v>0</v>
      </c>
      <c r="EF83" s="186" t="s">
        <v>4065</v>
      </c>
      <c r="EG83" s="186" t="s">
        <v>22</v>
      </c>
      <c r="EH83" s="186">
        <v>2</v>
      </c>
      <c r="EI83" s="186" t="s">
        <v>3934</v>
      </c>
      <c r="EJ83" s="186" t="s">
        <v>4066</v>
      </c>
      <c r="EK83" s="187" t="s">
        <v>3868</v>
      </c>
      <c r="EL83" s="185" t="s">
        <v>4067</v>
      </c>
      <c r="EM83" s="175">
        <v>0</v>
      </c>
      <c r="EN83" s="179" t="s">
        <v>4065</v>
      </c>
      <c r="EO83" s="179" t="s">
        <v>22</v>
      </c>
      <c r="EP83" s="179">
        <v>2</v>
      </c>
      <c r="EQ83" s="179" t="s">
        <v>3934</v>
      </c>
      <c r="ER83" s="179" t="s">
        <v>4066</v>
      </c>
      <c r="ES83" s="176" t="s">
        <v>3868</v>
      </c>
      <c r="ET83" s="186" t="s">
        <v>4562</v>
      </c>
      <c r="EU83" s="186">
        <v>26</v>
      </c>
      <c r="EV83" s="186" t="s">
        <v>4557</v>
      </c>
      <c r="EW83" s="186" t="s">
        <v>60</v>
      </c>
      <c r="EX83" s="186">
        <v>3</v>
      </c>
      <c r="EY83" s="186" t="s">
        <v>4559</v>
      </c>
      <c r="EZ83" s="186" t="s">
        <v>4561</v>
      </c>
      <c r="FA83" s="187" t="s">
        <v>4470</v>
      </c>
      <c r="FB83" s="185" t="s">
        <v>4062</v>
      </c>
      <c r="FC83" s="179">
        <v>3</v>
      </c>
      <c r="FD83" s="179">
        <v>0</v>
      </c>
      <c r="FE83" s="179" t="s">
        <v>22</v>
      </c>
      <c r="FF83" s="179">
        <v>2</v>
      </c>
      <c r="FG83" s="179" t="s">
        <v>4061</v>
      </c>
      <c r="FH83" s="179" t="s">
        <v>4060</v>
      </c>
      <c r="FI83" s="176" t="s">
        <v>3868</v>
      </c>
      <c r="FJ83" s="185" t="s">
        <v>8429</v>
      </c>
      <c r="FK83" s="186" t="e">
        <v>#N/A</v>
      </c>
      <c r="FL83" s="186" t="e">
        <v>#N/A</v>
      </c>
      <c r="FM83" s="186" t="e">
        <v>#N/A</v>
      </c>
      <c r="FN83" s="186" t="e">
        <v>#N/A</v>
      </c>
      <c r="FO83" s="186" t="e">
        <v>#N/A</v>
      </c>
      <c r="FP83" s="183" t="e">
        <v>#N/A</v>
      </c>
      <c r="FQ83" s="184" t="e">
        <v>#N/A</v>
      </c>
      <c r="FR83" s="185" t="s">
        <v>8430</v>
      </c>
      <c r="FS83" s="179" t="e">
        <v>#N/A</v>
      </c>
      <c r="FT83" s="179" t="e">
        <v>#N/A</v>
      </c>
      <c r="FU83" s="179" t="e">
        <v>#N/A</v>
      </c>
      <c r="FV83" s="179" t="e">
        <v>#N/A</v>
      </c>
      <c r="FW83" s="179" t="e">
        <v>#N/A</v>
      </c>
      <c r="FX83" s="179" t="e">
        <v>#N/A</v>
      </c>
      <c r="FY83" s="176" t="e">
        <v>#N/A</v>
      </c>
      <c r="FZ83" s="186" t="s">
        <v>4073</v>
      </c>
      <c r="GA83" s="186">
        <v>1</v>
      </c>
      <c r="GB83" s="186" t="s">
        <v>3883</v>
      </c>
      <c r="GC83" s="186" t="s">
        <v>22</v>
      </c>
      <c r="GD83" s="186">
        <v>2</v>
      </c>
      <c r="GE83" s="186" t="s">
        <v>2713</v>
      </c>
      <c r="GF83" s="186" t="s">
        <v>3903</v>
      </c>
      <c r="GG83" s="187" t="s">
        <v>3868</v>
      </c>
      <c r="GH83" s="185" t="s">
        <v>4090</v>
      </c>
      <c r="GI83" s="179">
        <v>2</v>
      </c>
      <c r="GJ83" s="179" t="s">
        <v>3883</v>
      </c>
      <c r="GK83" s="179" t="s">
        <v>22</v>
      </c>
      <c r="GL83" s="179">
        <v>2</v>
      </c>
      <c r="GM83" s="179" t="s">
        <v>2713</v>
      </c>
      <c r="GN83" s="179" t="s">
        <v>3903</v>
      </c>
      <c r="GO83" s="176" t="s">
        <v>3868</v>
      </c>
      <c r="GP83" s="186" t="s">
        <v>4075</v>
      </c>
      <c r="GQ83" s="186">
        <v>2</v>
      </c>
      <c r="GR83" s="186" t="s">
        <v>3883</v>
      </c>
      <c r="GS83" s="186" t="s">
        <v>22</v>
      </c>
      <c r="GT83" s="186">
        <v>2</v>
      </c>
      <c r="GU83" s="186" t="s">
        <v>2713</v>
      </c>
      <c r="GV83" s="186" t="s">
        <v>3903</v>
      </c>
      <c r="GW83" s="187" t="s">
        <v>3868</v>
      </c>
      <c r="GX83" s="185" t="s">
        <v>4093</v>
      </c>
      <c r="GY83" s="179">
        <v>0</v>
      </c>
      <c r="GZ83" s="179" t="s">
        <v>3883</v>
      </c>
      <c r="HA83" s="179" t="s">
        <v>22</v>
      </c>
      <c r="HB83" s="179">
        <v>2</v>
      </c>
      <c r="HC83" s="179" t="s">
        <v>2713</v>
      </c>
      <c r="HD83" s="179" t="s">
        <v>3903</v>
      </c>
      <c r="HE83" s="176" t="s">
        <v>3868</v>
      </c>
      <c r="HF83" s="186" t="s">
        <v>4063</v>
      </c>
      <c r="HG83" s="186">
        <v>2</v>
      </c>
      <c r="HH83" s="186" t="s">
        <v>3883</v>
      </c>
      <c r="HI83" s="186" t="s">
        <v>22</v>
      </c>
      <c r="HJ83" s="186">
        <v>2</v>
      </c>
      <c r="HK83" s="186" t="s">
        <v>2713</v>
      </c>
      <c r="HL83" s="186" t="s">
        <v>3903</v>
      </c>
      <c r="HM83" s="187" t="s">
        <v>3868</v>
      </c>
      <c r="HN83" s="185" t="s">
        <v>4089</v>
      </c>
      <c r="HO83" s="179">
        <v>0</v>
      </c>
      <c r="HP83" s="179" t="s">
        <v>3883</v>
      </c>
      <c r="HQ83" s="179" t="s">
        <v>22</v>
      </c>
      <c r="HR83" s="179">
        <v>2</v>
      </c>
      <c r="HS83" s="179" t="s">
        <v>2713</v>
      </c>
      <c r="HT83" s="179" t="s">
        <v>3903</v>
      </c>
      <c r="HU83" s="176" t="s">
        <v>3868</v>
      </c>
      <c r="HV83" s="186" t="s">
        <v>4081</v>
      </c>
      <c r="HW83" s="186">
        <v>0</v>
      </c>
      <c r="HX83" s="186" t="s">
        <v>3883</v>
      </c>
      <c r="HY83" s="186" t="s">
        <v>22</v>
      </c>
      <c r="HZ83" s="186">
        <v>2</v>
      </c>
      <c r="IA83" s="186" t="s">
        <v>2713</v>
      </c>
      <c r="IB83" s="186" t="s">
        <v>3903</v>
      </c>
      <c r="IC83" s="187" t="s">
        <v>3868</v>
      </c>
      <c r="ID83" s="185" t="s">
        <v>4088</v>
      </c>
      <c r="IE83" s="179">
        <v>0</v>
      </c>
      <c r="IF83" s="179" t="s">
        <v>3883</v>
      </c>
      <c r="IG83" s="179" t="s">
        <v>22</v>
      </c>
      <c r="IH83" s="179">
        <v>2</v>
      </c>
      <c r="II83" s="179" t="s">
        <v>2713</v>
      </c>
      <c r="IJ83" s="179" t="s">
        <v>3903</v>
      </c>
      <c r="IK83" s="176" t="s">
        <v>3868</v>
      </c>
      <c r="IL83" s="186" t="s">
        <v>4087</v>
      </c>
      <c r="IM83" s="186">
        <v>3</v>
      </c>
      <c r="IN83" s="186" t="s">
        <v>3883</v>
      </c>
      <c r="IO83" s="186" t="s">
        <v>22</v>
      </c>
      <c r="IP83" s="186">
        <v>2</v>
      </c>
      <c r="IQ83" s="186" t="s">
        <v>2713</v>
      </c>
      <c r="IR83" s="186" t="s">
        <v>3903</v>
      </c>
      <c r="IS83" s="187" t="s">
        <v>3868</v>
      </c>
    </row>
    <row r="84" spans="1:253" s="280" customFormat="1" ht="12.75" customHeight="1" x14ac:dyDescent="0.25">
      <c r="A84" s="280" t="s">
        <v>235</v>
      </c>
      <c r="B84" s="280" t="s">
        <v>8005</v>
      </c>
      <c r="C84" s="280" t="s">
        <v>236</v>
      </c>
      <c r="D84" s="280" t="s">
        <v>237</v>
      </c>
      <c r="E84" s="280" t="s">
        <v>7574</v>
      </c>
      <c r="F84" s="280" t="s">
        <v>6173</v>
      </c>
      <c r="G84" s="174">
        <v>225200000</v>
      </c>
      <c r="H84" s="175" t="s">
        <v>2184</v>
      </c>
      <c r="I84" s="175" t="s">
        <v>22</v>
      </c>
      <c r="J84" s="175">
        <v>2</v>
      </c>
      <c r="K84" s="175" t="s">
        <v>6172</v>
      </c>
      <c r="L84" s="175" t="s">
        <v>6171</v>
      </c>
      <c r="M84" s="176" t="s">
        <v>6174</v>
      </c>
      <c r="N84" s="185" t="s">
        <v>6177</v>
      </c>
      <c r="O84" s="177">
        <v>796100</v>
      </c>
      <c r="P84" s="177" t="s">
        <v>2215</v>
      </c>
      <c r="Q84" s="177" t="s">
        <v>42</v>
      </c>
      <c r="R84" s="177">
        <v>1</v>
      </c>
      <c r="S84" s="177" t="s">
        <v>6176</v>
      </c>
      <c r="T84" s="177" t="s">
        <v>6175</v>
      </c>
      <c r="U84" s="178" t="s">
        <v>6174</v>
      </c>
      <c r="V84" s="185" t="s">
        <v>6180</v>
      </c>
      <c r="W84" s="175">
        <v>225200000</v>
      </c>
      <c r="X84" s="175" t="s">
        <v>6178</v>
      </c>
      <c r="Y84" s="175" t="s">
        <v>22</v>
      </c>
      <c r="Z84" s="175">
        <v>2</v>
      </c>
      <c r="AA84" s="175" t="s">
        <v>6179</v>
      </c>
      <c r="AB84" s="175" t="s">
        <v>6171</v>
      </c>
      <c r="AC84" s="176" t="s">
        <v>6174</v>
      </c>
      <c r="AD84" s="185" t="s">
        <v>6358</v>
      </c>
      <c r="AE84" s="183">
        <v>144769000</v>
      </c>
      <c r="AF84" s="183" t="s">
        <v>6355</v>
      </c>
      <c r="AG84" s="183" t="s">
        <v>60</v>
      </c>
      <c r="AH84" s="183">
        <v>3</v>
      </c>
      <c r="AI84" s="183" t="s">
        <v>6357</v>
      </c>
      <c r="AJ84" s="183" t="s">
        <v>6356</v>
      </c>
      <c r="AK84" s="184" t="s">
        <v>6359</v>
      </c>
      <c r="AL84" s="185" t="s">
        <v>6184</v>
      </c>
      <c r="AM84" s="175">
        <v>21037000</v>
      </c>
      <c r="AN84" s="175" t="s">
        <v>6181</v>
      </c>
      <c r="AO84" s="175" t="s">
        <v>60</v>
      </c>
      <c r="AP84" s="175">
        <v>3</v>
      </c>
      <c r="AQ84" s="175" t="s">
        <v>6183</v>
      </c>
      <c r="AR84" s="175" t="s">
        <v>6182</v>
      </c>
      <c r="AS84" s="176" t="s">
        <v>6174</v>
      </c>
      <c r="AT84" s="186" t="s">
        <v>1571</v>
      </c>
      <c r="AU84" s="183" t="s">
        <v>14</v>
      </c>
      <c r="AV84" s="183" t="s">
        <v>14</v>
      </c>
      <c r="AW84" s="183" t="s">
        <v>14</v>
      </c>
      <c r="AX84" s="183" t="s">
        <v>14</v>
      </c>
      <c r="AY84" s="183" t="s">
        <v>1570</v>
      </c>
      <c r="AZ84" s="183" t="s">
        <v>14</v>
      </c>
      <c r="BA84" s="184" t="s">
        <v>1563</v>
      </c>
      <c r="BB84" s="185" t="s">
        <v>1569</v>
      </c>
      <c r="BC84" s="175" t="s">
        <v>14</v>
      </c>
      <c r="BD84" s="175" t="s">
        <v>14</v>
      </c>
      <c r="BE84" s="175" t="s">
        <v>14</v>
      </c>
      <c r="BF84" s="175" t="s">
        <v>14</v>
      </c>
      <c r="BG84" s="175" t="s">
        <v>1568</v>
      </c>
      <c r="BH84" s="175" t="s">
        <v>14</v>
      </c>
      <c r="BI84" s="176" t="s">
        <v>1563</v>
      </c>
      <c r="BJ84" s="186" t="s">
        <v>7178</v>
      </c>
      <c r="BK84" s="186">
        <v>539</v>
      </c>
      <c r="BL84" s="186" t="s">
        <v>7018</v>
      </c>
      <c r="BM84" s="186" t="s">
        <v>22</v>
      </c>
      <c r="BN84" s="186">
        <v>2</v>
      </c>
      <c r="BO84" s="186" t="s">
        <v>7177</v>
      </c>
      <c r="BP84" s="183" t="s">
        <v>767</v>
      </c>
      <c r="BQ84" s="187" t="s">
        <v>7027</v>
      </c>
      <c r="BR84" s="185" t="s">
        <v>239</v>
      </c>
      <c r="BS84" s="179" t="s">
        <v>14</v>
      </c>
      <c r="BT84" s="179" t="s">
        <v>14</v>
      </c>
      <c r="BU84" s="179" t="s">
        <v>14</v>
      </c>
      <c r="BV84" s="179" t="s">
        <v>14</v>
      </c>
      <c r="BW84" s="179" t="s">
        <v>238</v>
      </c>
      <c r="BX84" s="179" t="s">
        <v>14</v>
      </c>
      <c r="BY84" s="176" t="s">
        <v>212</v>
      </c>
      <c r="BZ84" s="186" t="s">
        <v>240</v>
      </c>
      <c r="CA84" s="186" t="s">
        <v>14</v>
      </c>
      <c r="CB84" s="186" t="s">
        <v>14</v>
      </c>
      <c r="CC84" s="186" t="s">
        <v>14</v>
      </c>
      <c r="CD84" s="186" t="s">
        <v>14</v>
      </c>
      <c r="CE84" s="186" t="s">
        <v>238</v>
      </c>
      <c r="CF84" s="186" t="s">
        <v>14</v>
      </c>
      <c r="CG84" s="187" t="s">
        <v>212</v>
      </c>
      <c r="CH84" s="185" t="s">
        <v>8431</v>
      </c>
      <c r="CI84" s="186" t="e">
        <v>#N/A</v>
      </c>
      <c r="CJ84" s="186" t="e">
        <v>#N/A</v>
      </c>
      <c r="CK84" s="186" t="e">
        <v>#N/A</v>
      </c>
      <c r="CL84" s="186" t="e">
        <v>#N/A</v>
      </c>
      <c r="CM84" s="186" t="e">
        <v>#N/A</v>
      </c>
      <c r="CN84" s="186" t="e">
        <v>#N/A</v>
      </c>
      <c r="CO84" s="188" t="e">
        <v>#N/A</v>
      </c>
      <c r="CP84" s="186" t="s">
        <v>247</v>
      </c>
      <c r="CQ84" s="179" t="s">
        <v>14</v>
      </c>
      <c r="CR84" s="179" t="s">
        <v>244</v>
      </c>
      <c r="CS84" s="179" t="s">
        <v>14</v>
      </c>
      <c r="CT84" s="179" t="s">
        <v>14</v>
      </c>
      <c r="CU84" s="179" t="s">
        <v>246</v>
      </c>
      <c r="CV84" s="179" t="s">
        <v>245</v>
      </c>
      <c r="CW84" s="176" t="s">
        <v>212</v>
      </c>
      <c r="CX84" s="186" t="s">
        <v>6360</v>
      </c>
      <c r="CY84" s="183">
        <v>11000000</v>
      </c>
      <c r="CZ84" s="183" t="s">
        <v>6361</v>
      </c>
      <c r="DA84" s="183" t="s">
        <v>60</v>
      </c>
      <c r="DB84" s="183">
        <v>3</v>
      </c>
      <c r="DC84" s="183" t="s">
        <v>6363</v>
      </c>
      <c r="DD84" s="183" t="s">
        <v>6362</v>
      </c>
      <c r="DE84" s="189" t="s">
        <v>6359</v>
      </c>
      <c r="DF84" s="185" t="s">
        <v>6364</v>
      </c>
      <c r="DG84" s="175">
        <v>80431000</v>
      </c>
      <c r="DH84" s="179" t="s">
        <v>6361</v>
      </c>
      <c r="DI84" s="179" t="s">
        <v>60</v>
      </c>
      <c r="DJ84" s="179">
        <v>3</v>
      </c>
      <c r="DK84" s="179" t="s">
        <v>6363</v>
      </c>
      <c r="DL84" s="179" t="s">
        <v>6362</v>
      </c>
      <c r="DM84" s="176" t="s">
        <v>6359</v>
      </c>
      <c r="DN84" s="186" t="s">
        <v>6365</v>
      </c>
      <c r="DO84" s="183">
        <v>133769000</v>
      </c>
      <c r="DP84" s="186" t="s">
        <v>6361</v>
      </c>
      <c r="DQ84" s="186" t="s">
        <v>60</v>
      </c>
      <c r="DR84" s="186">
        <v>3</v>
      </c>
      <c r="DS84" s="186" t="s">
        <v>6363</v>
      </c>
      <c r="DT84" s="186" t="s">
        <v>6362</v>
      </c>
      <c r="DU84" s="187" t="s">
        <v>6359</v>
      </c>
      <c r="DV84" s="185" t="s">
        <v>6366</v>
      </c>
      <c r="DW84" s="175">
        <v>10443000</v>
      </c>
      <c r="DX84" s="179" t="s">
        <v>6361</v>
      </c>
      <c r="DY84" s="179" t="s">
        <v>60</v>
      </c>
      <c r="DZ84" s="179">
        <v>3</v>
      </c>
      <c r="EA84" s="179" t="s">
        <v>6363</v>
      </c>
      <c r="EB84" s="179" t="s">
        <v>6362</v>
      </c>
      <c r="EC84" s="176" t="s">
        <v>6359</v>
      </c>
      <c r="ED84" s="186" t="s">
        <v>6367</v>
      </c>
      <c r="EE84" s="183">
        <v>557000</v>
      </c>
      <c r="EF84" s="186" t="s">
        <v>6361</v>
      </c>
      <c r="EG84" s="186" t="s">
        <v>60</v>
      </c>
      <c r="EH84" s="186">
        <v>3</v>
      </c>
      <c r="EI84" s="186" t="s">
        <v>6363</v>
      </c>
      <c r="EJ84" s="186" t="s">
        <v>6362</v>
      </c>
      <c r="EK84" s="187" t="s">
        <v>6359</v>
      </c>
      <c r="EL84" s="185" t="s">
        <v>6368</v>
      </c>
      <c r="EM84" s="175">
        <v>0</v>
      </c>
      <c r="EN84" s="179" t="s">
        <v>6361</v>
      </c>
      <c r="EO84" s="179" t="s">
        <v>60</v>
      </c>
      <c r="EP84" s="179">
        <v>3</v>
      </c>
      <c r="EQ84" s="179" t="s">
        <v>6363</v>
      </c>
      <c r="ER84" s="179" t="s">
        <v>6362</v>
      </c>
      <c r="ES84" s="176" t="s">
        <v>6359</v>
      </c>
      <c r="ET84" s="186" t="s">
        <v>7180</v>
      </c>
      <c r="EU84" s="186">
        <v>553</v>
      </c>
      <c r="EV84" s="186" t="s">
        <v>7018</v>
      </c>
      <c r="EW84" s="186" t="s">
        <v>22</v>
      </c>
      <c r="EX84" s="186">
        <v>2</v>
      </c>
      <c r="EY84" s="186" t="s">
        <v>7179</v>
      </c>
      <c r="EZ84" s="186" t="s">
        <v>767</v>
      </c>
      <c r="FA84" s="187" t="s">
        <v>7027</v>
      </c>
      <c r="FB84" s="185" t="s">
        <v>243</v>
      </c>
      <c r="FC84" s="179">
        <v>5</v>
      </c>
      <c r="FD84" s="179" t="s">
        <v>241</v>
      </c>
      <c r="FE84" s="179" t="s">
        <v>42</v>
      </c>
      <c r="FF84" s="179">
        <v>1</v>
      </c>
      <c r="FG84" s="179" t="s">
        <v>242</v>
      </c>
      <c r="FH84" s="179">
        <v>0</v>
      </c>
      <c r="FI84" s="176" t="s">
        <v>212</v>
      </c>
      <c r="FJ84" s="185" t="s">
        <v>1115</v>
      </c>
      <c r="FK84" s="186" t="s">
        <v>14</v>
      </c>
      <c r="FL84" s="186" t="s">
        <v>1109</v>
      </c>
      <c r="FM84" s="186" t="s">
        <v>14</v>
      </c>
      <c r="FN84" s="186" t="s">
        <v>14</v>
      </c>
      <c r="FO84" s="186" t="s">
        <v>1114</v>
      </c>
      <c r="FP84" s="183" t="s">
        <v>1110</v>
      </c>
      <c r="FQ84" s="184" t="s">
        <v>1112</v>
      </c>
      <c r="FR84" s="185" t="s">
        <v>1116</v>
      </c>
      <c r="FS84" s="179" t="s">
        <v>14</v>
      </c>
      <c r="FT84" s="179" t="s">
        <v>1109</v>
      </c>
      <c r="FU84" s="179" t="s">
        <v>14</v>
      </c>
      <c r="FV84" s="179" t="s">
        <v>14</v>
      </c>
      <c r="FW84" s="179" t="s">
        <v>1114</v>
      </c>
      <c r="FX84" s="179" t="s">
        <v>1110</v>
      </c>
      <c r="FY84" s="176" t="s">
        <v>1112</v>
      </c>
      <c r="FZ84" s="186" t="s">
        <v>4095</v>
      </c>
      <c r="GA84" s="186">
        <v>2</v>
      </c>
      <c r="GB84" s="186" t="s">
        <v>3225</v>
      </c>
      <c r="GC84" s="186" t="s">
        <v>22</v>
      </c>
      <c r="GD84" s="186">
        <v>2</v>
      </c>
      <c r="GE84" s="186" t="s">
        <v>3139</v>
      </c>
      <c r="GF84" s="186" t="s">
        <v>3138</v>
      </c>
      <c r="GG84" s="187" t="s">
        <v>3868</v>
      </c>
      <c r="GH84" s="185" t="s">
        <v>4101</v>
      </c>
      <c r="GI84" s="179">
        <v>0</v>
      </c>
      <c r="GJ84" s="179" t="s">
        <v>3225</v>
      </c>
      <c r="GK84" s="179" t="s">
        <v>22</v>
      </c>
      <c r="GL84" s="179">
        <v>2</v>
      </c>
      <c r="GM84" s="179" t="s">
        <v>3139</v>
      </c>
      <c r="GN84" s="179" t="s">
        <v>3138</v>
      </c>
      <c r="GO84" s="176" t="s">
        <v>3868</v>
      </c>
      <c r="GP84" s="186" t="s">
        <v>4096</v>
      </c>
      <c r="GQ84" s="186">
        <v>2</v>
      </c>
      <c r="GR84" s="186" t="s">
        <v>3225</v>
      </c>
      <c r="GS84" s="186" t="s">
        <v>22</v>
      </c>
      <c r="GT84" s="186">
        <v>2</v>
      </c>
      <c r="GU84" s="186" t="s">
        <v>3139</v>
      </c>
      <c r="GV84" s="186" t="s">
        <v>3138</v>
      </c>
      <c r="GW84" s="187" t="s">
        <v>3868</v>
      </c>
      <c r="GX84" s="185" t="s">
        <v>4102</v>
      </c>
      <c r="GY84" s="179">
        <v>0</v>
      </c>
      <c r="GZ84" s="179" t="s">
        <v>3225</v>
      </c>
      <c r="HA84" s="179" t="s">
        <v>22</v>
      </c>
      <c r="HB84" s="179">
        <v>2</v>
      </c>
      <c r="HC84" s="179" t="s">
        <v>3139</v>
      </c>
      <c r="HD84" s="179" t="s">
        <v>3138</v>
      </c>
      <c r="HE84" s="176" t="s">
        <v>3868</v>
      </c>
      <c r="HF84" s="186" t="s">
        <v>4094</v>
      </c>
      <c r="HG84" s="186">
        <v>0</v>
      </c>
      <c r="HH84" s="186" t="s">
        <v>3225</v>
      </c>
      <c r="HI84" s="186" t="s">
        <v>22</v>
      </c>
      <c r="HJ84" s="186">
        <v>2</v>
      </c>
      <c r="HK84" s="186" t="s">
        <v>3139</v>
      </c>
      <c r="HL84" s="186" t="s">
        <v>3138</v>
      </c>
      <c r="HM84" s="187" t="s">
        <v>3868</v>
      </c>
      <c r="HN84" s="185" t="s">
        <v>4100</v>
      </c>
      <c r="HO84" s="179">
        <v>2</v>
      </c>
      <c r="HP84" s="179" t="s">
        <v>3225</v>
      </c>
      <c r="HQ84" s="179" t="s">
        <v>22</v>
      </c>
      <c r="HR84" s="179">
        <v>2</v>
      </c>
      <c r="HS84" s="179" t="s">
        <v>3139</v>
      </c>
      <c r="HT84" s="179" t="s">
        <v>3138</v>
      </c>
      <c r="HU84" s="176" t="s">
        <v>3868</v>
      </c>
      <c r="HV84" s="186" t="s">
        <v>4097</v>
      </c>
      <c r="HW84" s="186">
        <v>1</v>
      </c>
      <c r="HX84" s="186" t="s">
        <v>3225</v>
      </c>
      <c r="HY84" s="186" t="s">
        <v>22</v>
      </c>
      <c r="HZ84" s="186">
        <v>2</v>
      </c>
      <c r="IA84" s="186" t="s">
        <v>3139</v>
      </c>
      <c r="IB84" s="186" t="s">
        <v>3138</v>
      </c>
      <c r="IC84" s="187" t="s">
        <v>3868</v>
      </c>
      <c r="ID84" s="185" t="s">
        <v>4099</v>
      </c>
      <c r="IE84" s="179">
        <v>1</v>
      </c>
      <c r="IF84" s="179" t="s">
        <v>3225</v>
      </c>
      <c r="IG84" s="179" t="s">
        <v>22</v>
      </c>
      <c r="IH84" s="179">
        <v>2</v>
      </c>
      <c r="II84" s="179" t="s">
        <v>3139</v>
      </c>
      <c r="IJ84" s="179" t="s">
        <v>3138</v>
      </c>
      <c r="IK84" s="176" t="s">
        <v>3868</v>
      </c>
      <c r="IL84" s="186" t="s">
        <v>4098</v>
      </c>
      <c r="IM84" s="186">
        <v>3</v>
      </c>
      <c r="IN84" s="186" t="s">
        <v>3225</v>
      </c>
      <c r="IO84" s="186" t="s">
        <v>22</v>
      </c>
      <c r="IP84" s="186">
        <v>2</v>
      </c>
      <c r="IQ84" s="186" t="s">
        <v>3139</v>
      </c>
      <c r="IR84" s="186" t="s">
        <v>3138</v>
      </c>
      <c r="IS84" s="187" t="s">
        <v>3868</v>
      </c>
    </row>
    <row r="85" spans="1:253" s="280" customFormat="1" ht="12.75" customHeight="1" x14ac:dyDescent="0.25">
      <c r="A85" s="280" t="s">
        <v>958</v>
      </c>
      <c r="B85" s="280" t="s">
        <v>8010</v>
      </c>
      <c r="C85" s="280" t="s">
        <v>959</v>
      </c>
      <c r="D85" s="280" t="s">
        <v>237</v>
      </c>
      <c r="E85" s="280" t="s">
        <v>7574</v>
      </c>
      <c r="F85" s="280" t="s">
        <v>6185</v>
      </c>
      <c r="G85" s="174">
        <v>225200000</v>
      </c>
      <c r="H85" s="175" t="s">
        <v>2184</v>
      </c>
      <c r="I85" s="175" t="s">
        <v>22</v>
      </c>
      <c r="J85" s="175">
        <v>2</v>
      </c>
      <c r="K85" s="175" t="s">
        <v>6172</v>
      </c>
      <c r="L85" s="175" t="s">
        <v>6171</v>
      </c>
      <c r="M85" s="176" t="s">
        <v>6174</v>
      </c>
      <c r="N85" s="185" t="s">
        <v>1280</v>
      </c>
      <c r="O85" s="177">
        <v>13297</v>
      </c>
      <c r="P85" s="177" t="s">
        <v>1277</v>
      </c>
      <c r="Q85" s="177" t="s">
        <v>42</v>
      </c>
      <c r="R85" s="177">
        <v>1</v>
      </c>
      <c r="S85" s="177" t="s">
        <v>1279</v>
      </c>
      <c r="T85" s="177" t="s">
        <v>1278</v>
      </c>
      <c r="U85" s="178" t="s">
        <v>1281</v>
      </c>
      <c r="V85" s="185" t="s">
        <v>1283</v>
      </c>
      <c r="W85" s="175">
        <v>4450000</v>
      </c>
      <c r="X85" s="175" t="s">
        <v>1277</v>
      </c>
      <c r="Y85" s="175" t="s">
        <v>22</v>
      </c>
      <c r="Z85" s="175">
        <v>2</v>
      </c>
      <c r="AA85" s="175" t="s">
        <v>1282</v>
      </c>
      <c r="AB85" s="175" t="s">
        <v>1278</v>
      </c>
      <c r="AC85" s="176" t="s">
        <v>1281</v>
      </c>
      <c r="AD85" s="185" t="s">
        <v>978</v>
      </c>
      <c r="AE85" s="183" t="s">
        <v>14</v>
      </c>
      <c r="AF85" s="183" t="s">
        <v>14</v>
      </c>
      <c r="AG85" s="183" t="s">
        <v>22</v>
      </c>
      <c r="AH85" s="183">
        <v>2</v>
      </c>
      <c r="AI85" s="183" t="s">
        <v>977</v>
      </c>
      <c r="AJ85" s="183" t="s">
        <v>14</v>
      </c>
      <c r="AK85" s="184" t="s">
        <v>944</v>
      </c>
      <c r="AL85" s="185" t="s">
        <v>2161</v>
      </c>
      <c r="AM85" s="175" t="s">
        <v>14</v>
      </c>
      <c r="AN85" s="175" t="s">
        <v>14</v>
      </c>
      <c r="AO85" s="175" t="s">
        <v>14</v>
      </c>
      <c r="AP85" s="175" t="s">
        <v>14</v>
      </c>
      <c r="AQ85" s="175" t="s">
        <v>2160</v>
      </c>
      <c r="AR85" s="175" t="s">
        <v>14</v>
      </c>
      <c r="AS85" s="176" t="s">
        <v>2135</v>
      </c>
      <c r="AT85" s="186" t="s">
        <v>975</v>
      </c>
      <c r="AU85" s="183" t="s">
        <v>14</v>
      </c>
      <c r="AV85" s="183" t="s">
        <v>14</v>
      </c>
      <c r="AW85" s="183" t="s">
        <v>22</v>
      </c>
      <c r="AX85" s="183">
        <v>2</v>
      </c>
      <c r="AY85" s="183" t="s">
        <v>974</v>
      </c>
      <c r="AZ85" s="183" t="s">
        <v>14</v>
      </c>
      <c r="BA85" s="184" t="s">
        <v>944</v>
      </c>
      <c r="BB85" s="185" t="s">
        <v>973</v>
      </c>
      <c r="BC85" s="175" t="s">
        <v>14</v>
      </c>
      <c r="BD85" s="175" t="s">
        <v>14</v>
      </c>
      <c r="BE85" s="175" t="s">
        <v>22</v>
      </c>
      <c r="BF85" s="175">
        <v>2</v>
      </c>
      <c r="BG85" s="175" t="s">
        <v>972</v>
      </c>
      <c r="BH85" s="175" t="s">
        <v>14</v>
      </c>
      <c r="BI85" s="176" t="s">
        <v>944</v>
      </c>
      <c r="BJ85" s="186" t="s">
        <v>7176</v>
      </c>
      <c r="BK85" s="186">
        <v>14</v>
      </c>
      <c r="BL85" s="186" t="s">
        <v>7018</v>
      </c>
      <c r="BM85" s="186" t="s">
        <v>22</v>
      </c>
      <c r="BN85" s="186">
        <v>2</v>
      </c>
      <c r="BO85" s="186" t="s">
        <v>7175</v>
      </c>
      <c r="BP85" s="183" t="s">
        <v>767</v>
      </c>
      <c r="BQ85" s="187" t="s">
        <v>7027</v>
      </c>
      <c r="BR85" s="185" t="s">
        <v>961</v>
      </c>
      <c r="BS85" s="179" t="s">
        <v>14</v>
      </c>
      <c r="BT85" s="179" t="s">
        <v>14</v>
      </c>
      <c r="BU85" s="179" t="s">
        <v>22</v>
      </c>
      <c r="BV85" s="179">
        <v>2</v>
      </c>
      <c r="BW85" s="179" t="s">
        <v>960</v>
      </c>
      <c r="BX85" s="179" t="s">
        <v>14</v>
      </c>
      <c r="BY85" s="176" t="s">
        <v>944</v>
      </c>
      <c r="BZ85" s="186" t="s">
        <v>963</v>
      </c>
      <c r="CA85" s="186" t="s">
        <v>14</v>
      </c>
      <c r="CB85" s="186" t="s">
        <v>14</v>
      </c>
      <c r="CC85" s="186" t="s">
        <v>14</v>
      </c>
      <c r="CD85" s="186" t="s">
        <v>14</v>
      </c>
      <c r="CE85" s="186" t="s">
        <v>962</v>
      </c>
      <c r="CF85" s="186" t="s">
        <v>14</v>
      </c>
      <c r="CG85" s="187" t="s">
        <v>944</v>
      </c>
      <c r="CH85" s="185" t="s">
        <v>8432</v>
      </c>
      <c r="CI85" s="186" t="e">
        <v>#N/A</v>
      </c>
      <c r="CJ85" s="186" t="e">
        <v>#N/A</v>
      </c>
      <c r="CK85" s="186" t="e">
        <v>#N/A</v>
      </c>
      <c r="CL85" s="186" t="e">
        <v>#N/A</v>
      </c>
      <c r="CM85" s="186" t="e">
        <v>#N/A</v>
      </c>
      <c r="CN85" s="186" t="e">
        <v>#N/A</v>
      </c>
      <c r="CO85" s="188" t="e">
        <v>#N/A</v>
      </c>
      <c r="CP85" s="186" t="s">
        <v>969</v>
      </c>
      <c r="CQ85" s="179" t="s">
        <v>14</v>
      </c>
      <c r="CR85" s="179" t="s">
        <v>14</v>
      </c>
      <c r="CS85" s="179" t="s">
        <v>22</v>
      </c>
      <c r="CT85" s="179">
        <v>2</v>
      </c>
      <c r="CU85" s="179" t="s">
        <v>968</v>
      </c>
      <c r="CV85" s="179" t="s">
        <v>14</v>
      </c>
      <c r="CW85" s="176" t="s">
        <v>944</v>
      </c>
      <c r="CX85" s="186" t="s">
        <v>979</v>
      </c>
      <c r="CY85" s="183" t="s">
        <v>14</v>
      </c>
      <c r="CZ85" s="183" t="s">
        <v>14</v>
      </c>
      <c r="DA85" s="183" t="s">
        <v>60</v>
      </c>
      <c r="DB85" s="183">
        <v>3</v>
      </c>
      <c r="DC85" s="183" t="s">
        <v>970</v>
      </c>
      <c r="DD85" s="183" t="s">
        <v>14</v>
      </c>
      <c r="DE85" s="189" t="s">
        <v>944</v>
      </c>
      <c r="DF85" s="185" t="s">
        <v>1795</v>
      </c>
      <c r="DG85" s="175" t="s">
        <v>14</v>
      </c>
      <c r="DH85" s="179" t="s">
        <v>14</v>
      </c>
      <c r="DI85" s="179" t="s">
        <v>60</v>
      </c>
      <c r="DJ85" s="179">
        <v>3</v>
      </c>
      <c r="DK85" s="179" t="s">
        <v>14</v>
      </c>
      <c r="DL85" s="179" t="s">
        <v>14</v>
      </c>
      <c r="DM85" s="176" t="s">
        <v>1794</v>
      </c>
      <c r="DN85" s="186" t="s">
        <v>981</v>
      </c>
      <c r="DO85" s="183" t="s">
        <v>14</v>
      </c>
      <c r="DP85" s="186" t="s">
        <v>14</v>
      </c>
      <c r="DQ85" s="186" t="s">
        <v>60</v>
      </c>
      <c r="DR85" s="186">
        <v>3</v>
      </c>
      <c r="DS85" s="186" t="s">
        <v>970</v>
      </c>
      <c r="DT85" s="186" t="s">
        <v>14</v>
      </c>
      <c r="DU85" s="187" t="s">
        <v>944</v>
      </c>
      <c r="DV85" s="185" t="s">
        <v>976</v>
      </c>
      <c r="DW85" s="175" t="s">
        <v>14</v>
      </c>
      <c r="DX85" s="179" t="s">
        <v>14</v>
      </c>
      <c r="DY85" s="179" t="s">
        <v>60</v>
      </c>
      <c r="DZ85" s="179">
        <v>3</v>
      </c>
      <c r="EA85" s="179" t="s">
        <v>970</v>
      </c>
      <c r="EB85" s="179" t="s">
        <v>14</v>
      </c>
      <c r="EC85" s="176" t="s">
        <v>944</v>
      </c>
      <c r="ED85" s="186" t="s">
        <v>980</v>
      </c>
      <c r="EE85" s="183" t="s">
        <v>14</v>
      </c>
      <c r="EF85" s="186" t="s">
        <v>14</v>
      </c>
      <c r="EG85" s="186" t="s">
        <v>60</v>
      </c>
      <c r="EH85" s="186">
        <v>3</v>
      </c>
      <c r="EI85" s="186" t="s">
        <v>970</v>
      </c>
      <c r="EJ85" s="186" t="s">
        <v>14</v>
      </c>
      <c r="EK85" s="187" t="s">
        <v>944</v>
      </c>
      <c r="EL85" s="185" t="s">
        <v>971</v>
      </c>
      <c r="EM85" s="175" t="s">
        <v>14</v>
      </c>
      <c r="EN85" s="179" t="s">
        <v>14</v>
      </c>
      <c r="EO85" s="179" t="s">
        <v>60</v>
      </c>
      <c r="EP85" s="179">
        <v>3</v>
      </c>
      <c r="EQ85" s="179" t="s">
        <v>970</v>
      </c>
      <c r="ER85" s="179" t="s">
        <v>14</v>
      </c>
      <c r="ES85" s="176" t="s">
        <v>944</v>
      </c>
      <c r="ET85" s="186" t="s">
        <v>5212</v>
      </c>
      <c r="EU85" s="186">
        <v>260</v>
      </c>
      <c r="EV85" s="186" t="s">
        <v>5210</v>
      </c>
      <c r="EW85" s="186" t="s">
        <v>60</v>
      </c>
      <c r="EX85" s="186">
        <v>3</v>
      </c>
      <c r="EY85" s="186" t="s">
        <v>5211</v>
      </c>
      <c r="EZ85" s="186" t="s">
        <v>767</v>
      </c>
      <c r="FA85" s="187" t="s">
        <v>5213</v>
      </c>
      <c r="FB85" s="185" t="s">
        <v>967</v>
      </c>
      <c r="FC85" s="179">
        <v>3</v>
      </c>
      <c r="FD85" s="179" t="s">
        <v>964</v>
      </c>
      <c r="FE85" s="179" t="s">
        <v>22</v>
      </c>
      <c r="FF85" s="179">
        <v>2</v>
      </c>
      <c r="FG85" s="179" t="s">
        <v>966</v>
      </c>
      <c r="FH85" s="179" t="s">
        <v>965</v>
      </c>
      <c r="FI85" s="176" t="s">
        <v>944</v>
      </c>
      <c r="FJ85" s="185" t="s">
        <v>1117</v>
      </c>
      <c r="FK85" s="186" t="s">
        <v>14</v>
      </c>
      <c r="FL85" s="186" t="s">
        <v>1109</v>
      </c>
      <c r="FM85" s="186" t="s">
        <v>14</v>
      </c>
      <c r="FN85" s="186" t="s">
        <v>14</v>
      </c>
      <c r="FO85" s="186" t="s">
        <v>1114</v>
      </c>
      <c r="FP85" s="183" t="s">
        <v>1110</v>
      </c>
      <c r="FQ85" s="184" t="s">
        <v>1112</v>
      </c>
      <c r="FR85" s="185" t="s">
        <v>1118</v>
      </c>
      <c r="FS85" s="179" t="s">
        <v>14</v>
      </c>
      <c r="FT85" s="179" t="s">
        <v>1109</v>
      </c>
      <c r="FU85" s="179" t="s">
        <v>14</v>
      </c>
      <c r="FV85" s="179" t="s">
        <v>14</v>
      </c>
      <c r="FW85" s="179" t="s">
        <v>1114</v>
      </c>
      <c r="FX85" s="179" t="s">
        <v>1110</v>
      </c>
      <c r="FY85" s="176" t="s">
        <v>1112</v>
      </c>
      <c r="FZ85" s="186" t="s">
        <v>4104</v>
      </c>
      <c r="GA85" s="186">
        <v>2</v>
      </c>
      <c r="GB85" s="186" t="s">
        <v>3225</v>
      </c>
      <c r="GC85" s="186" t="s">
        <v>22</v>
      </c>
      <c r="GD85" s="186">
        <v>2</v>
      </c>
      <c r="GE85" s="186" t="s">
        <v>3139</v>
      </c>
      <c r="GF85" s="186" t="s">
        <v>3138</v>
      </c>
      <c r="GG85" s="187" t="s">
        <v>3868</v>
      </c>
      <c r="GH85" s="185" t="s">
        <v>4110</v>
      </c>
      <c r="GI85" s="179">
        <v>0</v>
      </c>
      <c r="GJ85" s="179" t="s">
        <v>3225</v>
      </c>
      <c r="GK85" s="179" t="s">
        <v>22</v>
      </c>
      <c r="GL85" s="179">
        <v>2</v>
      </c>
      <c r="GM85" s="179" t="s">
        <v>3139</v>
      </c>
      <c r="GN85" s="179" t="s">
        <v>3138</v>
      </c>
      <c r="GO85" s="176" t="s">
        <v>3868</v>
      </c>
      <c r="GP85" s="186" t="s">
        <v>4105</v>
      </c>
      <c r="GQ85" s="186">
        <v>2</v>
      </c>
      <c r="GR85" s="186" t="s">
        <v>3225</v>
      </c>
      <c r="GS85" s="186" t="s">
        <v>22</v>
      </c>
      <c r="GT85" s="186">
        <v>2</v>
      </c>
      <c r="GU85" s="186" t="s">
        <v>3139</v>
      </c>
      <c r="GV85" s="186" t="s">
        <v>3138</v>
      </c>
      <c r="GW85" s="187" t="s">
        <v>3868</v>
      </c>
      <c r="GX85" s="185" t="s">
        <v>4111</v>
      </c>
      <c r="GY85" s="179">
        <v>0</v>
      </c>
      <c r="GZ85" s="179" t="s">
        <v>3225</v>
      </c>
      <c r="HA85" s="179" t="s">
        <v>22</v>
      </c>
      <c r="HB85" s="179">
        <v>2</v>
      </c>
      <c r="HC85" s="179" t="s">
        <v>3139</v>
      </c>
      <c r="HD85" s="179" t="s">
        <v>3138</v>
      </c>
      <c r="HE85" s="176" t="s">
        <v>3868</v>
      </c>
      <c r="HF85" s="186" t="s">
        <v>4103</v>
      </c>
      <c r="HG85" s="186">
        <v>0</v>
      </c>
      <c r="HH85" s="186" t="s">
        <v>3225</v>
      </c>
      <c r="HI85" s="186" t="s">
        <v>22</v>
      </c>
      <c r="HJ85" s="186">
        <v>2</v>
      </c>
      <c r="HK85" s="186" t="s">
        <v>3139</v>
      </c>
      <c r="HL85" s="186" t="s">
        <v>3138</v>
      </c>
      <c r="HM85" s="187" t="s">
        <v>3868</v>
      </c>
      <c r="HN85" s="185" t="s">
        <v>4109</v>
      </c>
      <c r="HO85" s="179">
        <v>2</v>
      </c>
      <c r="HP85" s="179" t="s">
        <v>3225</v>
      </c>
      <c r="HQ85" s="179" t="s">
        <v>22</v>
      </c>
      <c r="HR85" s="179">
        <v>2</v>
      </c>
      <c r="HS85" s="179" t="s">
        <v>3139</v>
      </c>
      <c r="HT85" s="179" t="s">
        <v>3138</v>
      </c>
      <c r="HU85" s="176" t="s">
        <v>3868</v>
      </c>
      <c r="HV85" s="186" t="s">
        <v>4106</v>
      </c>
      <c r="HW85" s="186">
        <v>1</v>
      </c>
      <c r="HX85" s="186" t="s">
        <v>3225</v>
      </c>
      <c r="HY85" s="186" t="s">
        <v>22</v>
      </c>
      <c r="HZ85" s="186">
        <v>2</v>
      </c>
      <c r="IA85" s="186" t="s">
        <v>3139</v>
      </c>
      <c r="IB85" s="186" t="s">
        <v>3138</v>
      </c>
      <c r="IC85" s="187" t="s">
        <v>3868</v>
      </c>
      <c r="ID85" s="185" t="s">
        <v>4108</v>
      </c>
      <c r="IE85" s="179">
        <v>1</v>
      </c>
      <c r="IF85" s="179" t="s">
        <v>3225</v>
      </c>
      <c r="IG85" s="179" t="s">
        <v>22</v>
      </c>
      <c r="IH85" s="179">
        <v>2</v>
      </c>
      <c r="II85" s="179" t="s">
        <v>3139</v>
      </c>
      <c r="IJ85" s="179" t="s">
        <v>3138</v>
      </c>
      <c r="IK85" s="176" t="s">
        <v>3868</v>
      </c>
      <c r="IL85" s="186" t="s">
        <v>4107</v>
      </c>
      <c r="IM85" s="186">
        <v>3</v>
      </c>
      <c r="IN85" s="186" t="s">
        <v>3225</v>
      </c>
      <c r="IO85" s="186" t="s">
        <v>22</v>
      </c>
      <c r="IP85" s="186">
        <v>2</v>
      </c>
      <c r="IQ85" s="186" t="s">
        <v>3139</v>
      </c>
      <c r="IR85" s="186" t="s">
        <v>3138</v>
      </c>
      <c r="IS85" s="187" t="s">
        <v>3868</v>
      </c>
    </row>
    <row r="86" spans="1:253" s="280" customFormat="1" ht="12.75" customHeight="1" x14ac:dyDescent="0.25">
      <c r="A86" s="280" t="s">
        <v>700</v>
      </c>
      <c r="B86" s="280" t="s">
        <v>8018</v>
      </c>
      <c r="C86" s="280" t="s">
        <v>701</v>
      </c>
      <c r="D86" s="280" t="s">
        <v>702</v>
      </c>
      <c r="E86" s="280" t="s">
        <v>7584</v>
      </c>
      <c r="F86" s="280" t="s">
        <v>2218</v>
      </c>
      <c r="G86" s="174">
        <v>31989000</v>
      </c>
      <c r="H86" s="175" t="s">
        <v>2215</v>
      </c>
      <c r="I86" s="175" t="s">
        <v>22</v>
      </c>
      <c r="J86" s="175">
        <v>2</v>
      </c>
      <c r="K86" s="175" t="s">
        <v>2217</v>
      </c>
      <c r="L86" s="175" t="s">
        <v>2216</v>
      </c>
      <c r="M86" s="176" t="s">
        <v>2173</v>
      </c>
      <c r="N86" s="185" t="s">
        <v>2210</v>
      </c>
      <c r="O86" s="177">
        <v>178440</v>
      </c>
      <c r="P86" s="177" t="s">
        <v>2207</v>
      </c>
      <c r="Q86" s="177" t="s">
        <v>22</v>
      </c>
      <c r="R86" s="177">
        <v>2</v>
      </c>
      <c r="S86" s="177" t="s">
        <v>2209</v>
      </c>
      <c r="T86" s="177" t="s">
        <v>2208</v>
      </c>
      <c r="U86" s="178" t="s">
        <v>2173</v>
      </c>
      <c r="V86" s="185" t="s">
        <v>2214</v>
      </c>
      <c r="W86" s="175">
        <v>16328000</v>
      </c>
      <c r="X86" s="175" t="s">
        <v>2211</v>
      </c>
      <c r="Y86" s="175" t="s">
        <v>22</v>
      </c>
      <c r="Z86" s="175">
        <v>2</v>
      </c>
      <c r="AA86" s="175" t="s">
        <v>2213</v>
      </c>
      <c r="AB86" s="175" t="s">
        <v>2212</v>
      </c>
      <c r="AC86" s="176" t="s">
        <v>2173</v>
      </c>
      <c r="AD86" s="185" t="s">
        <v>4741</v>
      </c>
      <c r="AE86" s="183">
        <v>1368000</v>
      </c>
      <c r="AF86" s="183" t="s">
        <v>4738</v>
      </c>
      <c r="AG86" s="183" t="s">
        <v>60</v>
      </c>
      <c r="AH86" s="183">
        <v>3</v>
      </c>
      <c r="AI86" s="183" t="s">
        <v>4740</v>
      </c>
      <c r="AJ86" s="183" t="s">
        <v>4739</v>
      </c>
      <c r="AK86" s="184" t="s">
        <v>4470</v>
      </c>
      <c r="AL86" s="185" t="s">
        <v>4745</v>
      </c>
      <c r="AM86" s="175">
        <v>1100000</v>
      </c>
      <c r="AN86" s="175" t="s">
        <v>4742</v>
      </c>
      <c r="AO86" s="175" t="s">
        <v>22</v>
      </c>
      <c r="AP86" s="175">
        <v>2</v>
      </c>
      <c r="AQ86" s="175" t="s">
        <v>4744</v>
      </c>
      <c r="AR86" s="175" t="s">
        <v>4743</v>
      </c>
      <c r="AS86" s="176" t="s">
        <v>4470</v>
      </c>
      <c r="AT86" s="186" t="s">
        <v>713</v>
      </c>
      <c r="AU86" s="183" t="s">
        <v>14</v>
      </c>
      <c r="AV86" s="183">
        <v>0</v>
      </c>
      <c r="AW86" s="183" t="s">
        <v>22</v>
      </c>
      <c r="AX86" s="183">
        <v>2</v>
      </c>
      <c r="AY86" s="183" t="s">
        <v>712</v>
      </c>
      <c r="AZ86" s="183">
        <v>0</v>
      </c>
      <c r="BA86" s="184" t="s">
        <v>588</v>
      </c>
      <c r="BB86" s="185" t="s">
        <v>711</v>
      </c>
      <c r="BC86" s="175" t="s">
        <v>14</v>
      </c>
      <c r="BD86" s="175" t="s">
        <v>708</v>
      </c>
      <c r="BE86" s="175" t="s">
        <v>22</v>
      </c>
      <c r="BF86" s="175">
        <v>2</v>
      </c>
      <c r="BG86" s="175" t="s">
        <v>710</v>
      </c>
      <c r="BH86" s="175" t="s">
        <v>709</v>
      </c>
      <c r="BI86" s="176" t="s">
        <v>588</v>
      </c>
      <c r="BJ86" s="186" t="s">
        <v>2933</v>
      </c>
      <c r="BK86" s="186">
        <v>3</v>
      </c>
      <c r="BL86" s="186" t="s">
        <v>2930</v>
      </c>
      <c r="BM86" s="186" t="s">
        <v>60</v>
      </c>
      <c r="BN86" s="186">
        <v>3</v>
      </c>
      <c r="BO86" s="186" t="s">
        <v>2931</v>
      </c>
      <c r="BP86" s="183" t="s">
        <v>2653</v>
      </c>
      <c r="BQ86" s="187" t="s">
        <v>2851</v>
      </c>
      <c r="BR86" s="185" t="s">
        <v>703</v>
      </c>
      <c r="BS86" s="179">
        <v>0</v>
      </c>
      <c r="BT86" s="179">
        <v>0</v>
      </c>
      <c r="BU86" s="179" t="s">
        <v>22</v>
      </c>
      <c r="BV86" s="179">
        <v>2</v>
      </c>
      <c r="BW86" s="179">
        <v>0</v>
      </c>
      <c r="BX86" s="179">
        <v>0</v>
      </c>
      <c r="BY86" s="176" t="s">
        <v>588</v>
      </c>
      <c r="BZ86" s="186" t="s">
        <v>704</v>
      </c>
      <c r="CA86" s="186">
        <v>0</v>
      </c>
      <c r="CB86" s="186">
        <v>0</v>
      </c>
      <c r="CC86" s="186" t="s">
        <v>22</v>
      </c>
      <c r="CD86" s="186">
        <v>2</v>
      </c>
      <c r="CE86" s="186">
        <v>0</v>
      </c>
      <c r="CF86" s="186">
        <v>0</v>
      </c>
      <c r="CG86" s="187" t="s">
        <v>588</v>
      </c>
      <c r="CH86" s="185" t="s">
        <v>8433</v>
      </c>
      <c r="CI86" s="186" t="e">
        <v>#N/A</v>
      </c>
      <c r="CJ86" s="186" t="e">
        <v>#N/A</v>
      </c>
      <c r="CK86" s="186" t="e">
        <v>#N/A</v>
      </c>
      <c r="CL86" s="186" t="e">
        <v>#N/A</v>
      </c>
      <c r="CM86" s="186" t="e">
        <v>#N/A</v>
      </c>
      <c r="CN86" s="186" t="e">
        <v>#N/A</v>
      </c>
      <c r="CO86" s="188" t="e">
        <v>#N/A</v>
      </c>
      <c r="CP86" s="186" t="s">
        <v>707</v>
      </c>
      <c r="CQ86" s="179" t="s">
        <v>14</v>
      </c>
      <c r="CR86" s="179">
        <v>0</v>
      </c>
      <c r="CS86" s="179" t="s">
        <v>22</v>
      </c>
      <c r="CT86" s="179">
        <v>2</v>
      </c>
      <c r="CU86" s="179" t="s">
        <v>706</v>
      </c>
      <c r="CV86" s="179">
        <v>0</v>
      </c>
      <c r="CW86" s="176" t="s">
        <v>588</v>
      </c>
      <c r="CX86" s="186" t="s">
        <v>4747</v>
      </c>
      <c r="CY86" s="183">
        <v>1310000</v>
      </c>
      <c r="CZ86" s="183" t="s">
        <v>4748</v>
      </c>
      <c r="DA86" s="183" t="s">
        <v>60</v>
      </c>
      <c r="DB86" s="183">
        <v>3</v>
      </c>
      <c r="DC86" s="183" t="s">
        <v>4756</v>
      </c>
      <c r="DD86" s="183" t="s">
        <v>4746</v>
      </c>
      <c r="DE86" s="189" t="s">
        <v>4755</v>
      </c>
      <c r="DF86" s="185" t="s">
        <v>4751</v>
      </c>
      <c r="DG86" s="175">
        <v>13650000</v>
      </c>
      <c r="DH86" s="179" t="s">
        <v>4748</v>
      </c>
      <c r="DI86" s="179" t="s">
        <v>60</v>
      </c>
      <c r="DJ86" s="179">
        <v>3</v>
      </c>
      <c r="DK86" s="179" t="s">
        <v>4750</v>
      </c>
      <c r="DL86" s="179" t="s">
        <v>4749</v>
      </c>
      <c r="DM86" s="176" t="s">
        <v>4470</v>
      </c>
      <c r="DN86" s="186" t="s">
        <v>4754</v>
      </c>
      <c r="DO86" s="183">
        <v>58000</v>
      </c>
      <c r="DP86" s="186" t="s">
        <v>4752</v>
      </c>
      <c r="DQ86" s="186" t="s">
        <v>60</v>
      </c>
      <c r="DR86" s="186">
        <v>3</v>
      </c>
      <c r="DS86" s="186" t="s">
        <v>4753</v>
      </c>
      <c r="DT86" s="186" t="s">
        <v>4749</v>
      </c>
      <c r="DU86" s="187" t="s">
        <v>4755</v>
      </c>
      <c r="DV86" s="185" t="s">
        <v>4757</v>
      </c>
      <c r="DW86" s="175">
        <v>1310000</v>
      </c>
      <c r="DX86" s="179" t="s">
        <v>4748</v>
      </c>
      <c r="DY86" s="179" t="s">
        <v>60</v>
      </c>
      <c r="DZ86" s="179">
        <v>3</v>
      </c>
      <c r="EA86" s="179" t="s">
        <v>4756</v>
      </c>
      <c r="EB86" s="179" t="s">
        <v>4746</v>
      </c>
      <c r="EC86" s="176" t="s">
        <v>4755</v>
      </c>
      <c r="ED86" s="186" t="s">
        <v>4758</v>
      </c>
      <c r="EE86" s="183">
        <v>0</v>
      </c>
      <c r="EF86" s="186" t="s">
        <v>4748</v>
      </c>
      <c r="EG86" s="186" t="s">
        <v>60</v>
      </c>
      <c r="EH86" s="186">
        <v>3</v>
      </c>
      <c r="EI86" s="186" t="s">
        <v>4753</v>
      </c>
      <c r="EJ86" s="186" t="s">
        <v>4746</v>
      </c>
      <c r="EK86" s="187" t="s">
        <v>4755</v>
      </c>
      <c r="EL86" s="185" t="s">
        <v>4759</v>
      </c>
      <c r="EM86" s="175">
        <v>0</v>
      </c>
      <c r="EN86" s="179" t="s">
        <v>4748</v>
      </c>
      <c r="EO86" s="179" t="s">
        <v>60</v>
      </c>
      <c r="EP86" s="179">
        <v>3</v>
      </c>
      <c r="EQ86" s="179" t="s">
        <v>4753</v>
      </c>
      <c r="ER86" s="179" t="s">
        <v>4746</v>
      </c>
      <c r="ES86" s="176" t="s">
        <v>4755</v>
      </c>
      <c r="ET86" s="186" t="s">
        <v>2932</v>
      </c>
      <c r="EU86" s="186">
        <v>3</v>
      </c>
      <c r="EV86" s="186" t="s">
        <v>2930</v>
      </c>
      <c r="EW86" s="186" t="s">
        <v>60</v>
      </c>
      <c r="EX86" s="186">
        <v>3</v>
      </c>
      <c r="EY86" s="186" t="s">
        <v>2931</v>
      </c>
      <c r="EZ86" s="186" t="s">
        <v>2653</v>
      </c>
      <c r="FA86" s="187" t="s">
        <v>2851</v>
      </c>
      <c r="FB86" s="185" t="s">
        <v>705</v>
      </c>
      <c r="FC86" s="179">
        <v>2</v>
      </c>
      <c r="FD86" s="179">
        <v>0</v>
      </c>
      <c r="FE86" s="179" t="s">
        <v>22</v>
      </c>
      <c r="FF86" s="179">
        <v>2</v>
      </c>
      <c r="FG86" s="179">
        <v>0</v>
      </c>
      <c r="FH86" s="179">
        <v>0</v>
      </c>
      <c r="FI86" s="176" t="s">
        <v>588</v>
      </c>
      <c r="FJ86" s="185" t="s">
        <v>4114</v>
      </c>
      <c r="FK86" s="186">
        <v>1</v>
      </c>
      <c r="FL86" s="186" t="s">
        <v>575</v>
      </c>
      <c r="FM86" s="186" t="s">
        <v>60</v>
      </c>
      <c r="FN86" s="186">
        <v>3</v>
      </c>
      <c r="FO86" s="186" t="s">
        <v>4113</v>
      </c>
      <c r="FP86" s="183" t="s">
        <v>4112</v>
      </c>
      <c r="FQ86" s="184" t="s">
        <v>3868</v>
      </c>
      <c r="FR86" s="185" t="s">
        <v>715</v>
      </c>
      <c r="FS86" s="179">
        <v>0</v>
      </c>
      <c r="FT86" s="179">
        <v>0</v>
      </c>
      <c r="FU86" s="179" t="s">
        <v>22</v>
      </c>
      <c r="FV86" s="179">
        <v>2</v>
      </c>
      <c r="FW86" s="179" t="s">
        <v>714</v>
      </c>
      <c r="FX86" s="179">
        <v>0</v>
      </c>
      <c r="FY86" s="176" t="s">
        <v>588</v>
      </c>
      <c r="FZ86" s="186" t="s">
        <v>1736</v>
      </c>
      <c r="GA86" s="186">
        <v>0</v>
      </c>
      <c r="GB86" s="186" t="s">
        <v>1592</v>
      </c>
      <c r="GC86" s="186" t="s">
        <v>22</v>
      </c>
      <c r="GD86" s="186">
        <v>2</v>
      </c>
      <c r="GE86" s="186" t="s">
        <v>1594</v>
      </c>
      <c r="GF86" s="186" t="s">
        <v>1593</v>
      </c>
      <c r="GG86" s="187" t="s">
        <v>1689</v>
      </c>
      <c r="GH86" s="185" t="s">
        <v>4122</v>
      </c>
      <c r="GI86" s="179">
        <v>1</v>
      </c>
      <c r="GJ86" s="179" t="s">
        <v>4119</v>
      </c>
      <c r="GK86" s="179" t="s">
        <v>60</v>
      </c>
      <c r="GL86" s="179">
        <v>3</v>
      </c>
      <c r="GM86" s="179" t="s">
        <v>4121</v>
      </c>
      <c r="GN86" s="179" t="s">
        <v>4120</v>
      </c>
      <c r="GO86" s="176" t="s">
        <v>3868</v>
      </c>
      <c r="GP86" s="186" t="s">
        <v>1737</v>
      </c>
      <c r="GQ86" s="186">
        <v>0</v>
      </c>
      <c r="GR86" s="186" t="s">
        <v>1592</v>
      </c>
      <c r="GS86" s="186" t="s">
        <v>22</v>
      </c>
      <c r="GT86" s="186">
        <v>2</v>
      </c>
      <c r="GU86" s="186" t="s">
        <v>1594</v>
      </c>
      <c r="GV86" s="186" t="s">
        <v>1593</v>
      </c>
      <c r="GW86" s="187" t="s">
        <v>1689</v>
      </c>
      <c r="GX86" s="185" t="s">
        <v>1741</v>
      </c>
      <c r="GY86" s="179">
        <v>0</v>
      </c>
      <c r="GZ86" s="179" t="s">
        <v>1592</v>
      </c>
      <c r="HA86" s="179" t="s">
        <v>22</v>
      </c>
      <c r="HB86" s="179">
        <v>2</v>
      </c>
      <c r="HC86" s="179" t="s">
        <v>1594</v>
      </c>
      <c r="HD86" s="179" t="s">
        <v>1593</v>
      </c>
      <c r="HE86" s="176" t="s">
        <v>1689</v>
      </c>
      <c r="HF86" s="186" t="s">
        <v>1735</v>
      </c>
      <c r="HG86" s="186">
        <v>0</v>
      </c>
      <c r="HH86" s="186" t="s">
        <v>1592</v>
      </c>
      <c r="HI86" s="186" t="s">
        <v>22</v>
      </c>
      <c r="HJ86" s="186">
        <v>2</v>
      </c>
      <c r="HK86" s="186" t="s">
        <v>1594</v>
      </c>
      <c r="HL86" s="186" t="s">
        <v>1593</v>
      </c>
      <c r="HM86" s="187" t="s">
        <v>1689</v>
      </c>
      <c r="HN86" s="185" t="s">
        <v>4118</v>
      </c>
      <c r="HO86" s="179">
        <v>1</v>
      </c>
      <c r="HP86" s="179" t="s">
        <v>4115</v>
      </c>
      <c r="HQ86" s="179" t="s">
        <v>60</v>
      </c>
      <c r="HR86" s="179">
        <v>3</v>
      </c>
      <c r="HS86" s="179" t="s">
        <v>4117</v>
      </c>
      <c r="HT86" s="179" t="s">
        <v>4116</v>
      </c>
      <c r="HU86" s="176" t="s">
        <v>3868</v>
      </c>
      <c r="HV86" s="186" t="s">
        <v>1738</v>
      </c>
      <c r="HW86" s="186">
        <v>0</v>
      </c>
      <c r="HX86" s="186" t="s">
        <v>1592</v>
      </c>
      <c r="HY86" s="186" t="s">
        <v>22</v>
      </c>
      <c r="HZ86" s="186">
        <v>2</v>
      </c>
      <c r="IA86" s="186" t="s">
        <v>1594</v>
      </c>
      <c r="IB86" s="186" t="s">
        <v>1593</v>
      </c>
      <c r="IC86" s="187" t="s">
        <v>1689</v>
      </c>
      <c r="ID86" s="185" t="s">
        <v>1740</v>
      </c>
      <c r="IE86" s="179">
        <v>0</v>
      </c>
      <c r="IF86" s="179" t="s">
        <v>1592</v>
      </c>
      <c r="IG86" s="179" t="s">
        <v>22</v>
      </c>
      <c r="IH86" s="179">
        <v>2</v>
      </c>
      <c r="II86" s="179" t="s">
        <v>1594</v>
      </c>
      <c r="IJ86" s="179" t="s">
        <v>1593</v>
      </c>
      <c r="IK86" s="176" t="s">
        <v>1689</v>
      </c>
      <c r="IL86" s="186" t="s">
        <v>1739</v>
      </c>
      <c r="IM86" s="186">
        <v>2</v>
      </c>
      <c r="IN86" s="186" t="s">
        <v>1592</v>
      </c>
      <c r="IO86" s="186" t="s">
        <v>22</v>
      </c>
      <c r="IP86" s="186">
        <v>2</v>
      </c>
      <c r="IQ86" s="186" t="s">
        <v>1594</v>
      </c>
      <c r="IR86" s="186" t="s">
        <v>1593</v>
      </c>
      <c r="IS86" s="187" t="s">
        <v>1689</v>
      </c>
    </row>
    <row r="87" spans="1:253" s="280" customFormat="1" ht="12.75" customHeight="1" x14ac:dyDescent="0.25">
      <c r="A87" s="280" t="s">
        <v>1119</v>
      </c>
      <c r="B87" s="280" t="s">
        <v>8010</v>
      </c>
      <c r="C87" s="280" t="s">
        <v>1120</v>
      </c>
      <c r="D87" s="280" t="s">
        <v>1121</v>
      </c>
      <c r="E87" s="280" t="s">
        <v>7585</v>
      </c>
      <c r="F87" s="280" t="s">
        <v>1342</v>
      </c>
      <c r="G87" s="174">
        <v>100979000</v>
      </c>
      <c r="H87" s="175" t="s">
        <v>1339</v>
      </c>
      <c r="I87" s="175" t="s">
        <v>22</v>
      </c>
      <c r="J87" s="175">
        <v>2</v>
      </c>
      <c r="K87" s="175" t="s">
        <v>1341</v>
      </c>
      <c r="L87" s="175" t="s">
        <v>1340</v>
      </c>
      <c r="M87" s="176" t="s">
        <v>1328</v>
      </c>
      <c r="N87" s="185" t="s">
        <v>1987</v>
      </c>
      <c r="O87" s="177">
        <v>138354</v>
      </c>
      <c r="P87" s="177" t="s">
        <v>1984</v>
      </c>
      <c r="Q87" s="177" t="s">
        <v>22</v>
      </c>
      <c r="R87" s="177">
        <v>2</v>
      </c>
      <c r="S87" s="177" t="s">
        <v>1986</v>
      </c>
      <c r="T87" s="177" t="s">
        <v>1985</v>
      </c>
      <c r="U87" s="178" t="s">
        <v>1800</v>
      </c>
      <c r="V87" s="185" t="s">
        <v>1990</v>
      </c>
      <c r="W87" s="175">
        <v>24136000</v>
      </c>
      <c r="X87" s="175" t="s">
        <v>81</v>
      </c>
      <c r="Y87" s="175" t="s">
        <v>22</v>
      </c>
      <c r="Z87" s="175">
        <v>2</v>
      </c>
      <c r="AA87" s="175" t="s">
        <v>1989</v>
      </c>
      <c r="AB87" s="175" t="s">
        <v>1988</v>
      </c>
      <c r="AC87" s="176" t="s">
        <v>1800</v>
      </c>
      <c r="AD87" s="185" t="s">
        <v>6773</v>
      </c>
      <c r="AE87" s="183">
        <v>155000</v>
      </c>
      <c r="AF87" s="183" t="s">
        <v>6771</v>
      </c>
      <c r="AG87" s="183" t="s">
        <v>60</v>
      </c>
      <c r="AH87" s="183">
        <v>3</v>
      </c>
      <c r="AI87" s="183" t="s">
        <v>6403</v>
      </c>
      <c r="AJ87" s="183" t="s">
        <v>6772</v>
      </c>
      <c r="AK87" s="184" t="s">
        <v>6709</v>
      </c>
      <c r="AL87" s="185" t="s">
        <v>7022</v>
      </c>
      <c r="AM87" s="175">
        <v>155000</v>
      </c>
      <c r="AN87" s="175" t="s">
        <v>6771</v>
      </c>
      <c r="AO87" s="175" t="s">
        <v>22</v>
      </c>
      <c r="AP87" s="175">
        <v>2</v>
      </c>
      <c r="AQ87" s="175" t="s">
        <v>7021</v>
      </c>
      <c r="AR87" s="175" t="s">
        <v>6772</v>
      </c>
      <c r="AS87" s="176" t="s">
        <v>6861</v>
      </c>
      <c r="AT87" s="186" t="s">
        <v>1983</v>
      </c>
      <c r="AU87" s="183" t="s">
        <v>14</v>
      </c>
      <c r="AV87" s="183" t="s">
        <v>14</v>
      </c>
      <c r="AW87" s="183" t="s">
        <v>14</v>
      </c>
      <c r="AX87" s="183" t="s">
        <v>14</v>
      </c>
      <c r="AY87" s="183" t="s">
        <v>14</v>
      </c>
      <c r="AZ87" s="183" t="s">
        <v>14</v>
      </c>
      <c r="BA87" s="184" t="s">
        <v>1800</v>
      </c>
      <c r="BB87" s="185" t="s">
        <v>2122</v>
      </c>
      <c r="BC87" s="175" t="s">
        <v>14</v>
      </c>
      <c r="BD87" s="175" t="s">
        <v>14</v>
      </c>
      <c r="BE87" s="175" t="s">
        <v>14</v>
      </c>
      <c r="BF87" s="175" t="s">
        <v>14</v>
      </c>
      <c r="BG87" s="175" t="s">
        <v>2119</v>
      </c>
      <c r="BH87" s="175" t="s">
        <v>14</v>
      </c>
      <c r="BI87" s="176" t="s">
        <v>2121</v>
      </c>
      <c r="BJ87" s="186" t="s">
        <v>5567</v>
      </c>
      <c r="BK87" s="186">
        <v>259</v>
      </c>
      <c r="BL87" s="186" t="s">
        <v>5561</v>
      </c>
      <c r="BM87" s="186" t="s">
        <v>22</v>
      </c>
      <c r="BN87" s="186">
        <v>2</v>
      </c>
      <c r="BO87" s="186" t="s">
        <v>5566</v>
      </c>
      <c r="BP87" s="183" t="s">
        <v>2810</v>
      </c>
      <c r="BQ87" s="187" t="s">
        <v>5542</v>
      </c>
      <c r="BR87" s="185" t="s">
        <v>1978</v>
      </c>
      <c r="BS87" s="179" t="s">
        <v>14</v>
      </c>
      <c r="BT87" s="179" t="s">
        <v>14</v>
      </c>
      <c r="BU87" s="179" t="s">
        <v>14</v>
      </c>
      <c r="BV87" s="179" t="s">
        <v>14</v>
      </c>
      <c r="BW87" s="179" t="s">
        <v>14</v>
      </c>
      <c r="BX87" s="179" t="s">
        <v>14</v>
      </c>
      <c r="BY87" s="176" t="s">
        <v>1800</v>
      </c>
      <c r="BZ87" s="186" t="s">
        <v>1979</v>
      </c>
      <c r="CA87" s="186" t="s">
        <v>14</v>
      </c>
      <c r="CB87" s="186" t="s">
        <v>14</v>
      </c>
      <c r="CC87" s="186" t="s">
        <v>14</v>
      </c>
      <c r="CD87" s="186" t="s">
        <v>14</v>
      </c>
      <c r="CE87" s="186" t="s">
        <v>14</v>
      </c>
      <c r="CF87" s="186" t="s">
        <v>14</v>
      </c>
      <c r="CG87" s="187" t="s">
        <v>1800</v>
      </c>
      <c r="CH87" s="185" t="s">
        <v>8434</v>
      </c>
      <c r="CI87" s="186" t="e">
        <v>#N/A</v>
      </c>
      <c r="CJ87" s="186" t="e">
        <v>#N/A</v>
      </c>
      <c r="CK87" s="186" t="e">
        <v>#N/A</v>
      </c>
      <c r="CL87" s="186" t="e">
        <v>#N/A</v>
      </c>
      <c r="CM87" s="186" t="e">
        <v>#N/A</v>
      </c>
      <c r="CN87" s="186" t="e">
        <v>#N/A</v>
      </c>
      <c r="CO87" s="188" t="e">
        <v>#N/A</v>
      </c>
      <c r="CP87" s="186" t="s">
        <v>1982</v>
      </c>
      <c r="CQ87" s="179" t="s">
        <v>14</v>
      </c>
      <c r="CR87" s="179" t="s">
        <v>14</v>
      </c>
      <c r="CS87" s="179" t="s">
        <v>14</v>
      </c>
      <c r="CT87" s="179" t="s">
        <v>14</v>
      </c>
      <c r="CU87" s="179" t="s">
        <v>14</v>
      </c>
      <c r="CV87" s="179" t="s">
        <v>14</v>
      </c>
      <c r="CW87" s="176" t="s">
        <v>1800</v>
      </c>
      <c r="CX87" s="186" t="s">
        <v>6404</v>
      </c>
      <c r="CY87" s="183">
        <v>267000</v>
      </c>
      <c r="CZ87" s="183" t="s">
        <v>6401</v>
      </c>
      <c r="DA87" s="183" t="s">
        <v>60</v>
      </c>
      <c r="DB87" s="183">
        <v>3</v>
      </c>
      <c r="DC87" s="183" t="s">
        <v>6405</v>
      </c>
      <c r="DD87" s="183" t="s">
        <v>6402</v>
      </c>
      <c r="DE87" s="189" t="s">
        <v>6400</v>
      </c>
      <c r="DF87" s="185" t="s">
        <v>5422</v>
      </c>
      <c r="DG87" s="175">
        <v>23905000</v>
      </c>
      <c r="DH87" s="179" t="s">
        <v>5419</v>
      </c>
      <c r="DI87" s="179" t="s">
        <v>22</v>
      </c>
      <c r="DJ87" s="179">
        <v>2</v>
      </c>
      <c r="DK87" s="179" t="s">
        <v>5421</v>
      </c>
      <c r="DL87" s="179" t="s">
        <v>5420</v>
      </c>
      <c r="DM87" s="176" t="s">
        <v>5423</v>
      </c>
      <c r="DN87" s="186" t="s">
        <v>5424</v>
      </c>
      <c r="DO87" s="183">
        <v>0</v>
      </c>
      <c r="DP87" s="186" t="s">
        <v>5419</v>
      </c>
      <c r="DQ87" s="186" t="s">
        <v>22</v>
      </c>
      <c r="DR87" s="186">
        <v>2</v>
      </c>
      <c r="DS87" s="186" t="s">
        <v>5421</v>
      </c>
      <c r="DT87" s="186" t="s">
        <v>5420</v>
      </c>
      <c r="DU87" s="187" t="s">
        <v>5423</v>
      </c>
      <c r="DV87" s="185" t="s">
        <v>6406</v>
      </c>
      <c r="DW87" s="175">
        <v>267000</v>
      </c>
      <c r="DX87" s="179" t="s">
        <v>6401</v>
      </c>
      <c r="DY87" s="179" t="s">
        <v>60</v>
      </c>
      <c r="DZ87" s="179">
        <v>3</v>
      </c>
      <c r="EA87" s="179" t="s">
        <v>6405</v>
      </c>
      <c r="EB87" s="179" t="s">
        <v>6402</v>
      </c>
      <c r="EC87" s="176" t="s">
        <v>6400</v>
      </c>
      <c r="ED87" s="186" t="s">
        <v>5425</v>
      </c>
      <c r="EE87" s="183">
        <v>0</v>
      </c>
      <c r="EF87" s="186" t="s">
        <v>5419</v>
      </c>
      <c r="EG87" s="186" t="s">
        <v>22</v>
      </c>
      <c r="EH87" s="186">
        <v>2</v>
      </c>
      <c r="EI87" s="186" t="s">
        <v>5421</v>
      </c>
      <c r="EJ87" s="186" t="s">
        <v>5420</v>
      </c>
      <c r="EK87" s="187" t="s">
        <v>5423</v>
      </c>
      <c r="EL87" s="185" t="s">
        <v>5426</v>
      </c>
      <c r="EM87" s="175">
        <v>0</v>
      </c>
      <c r="EN87" s="179" t="s">
        <v>5419</v>
      </c>
      <c r="EO87" s="179" t="s">
        <v>22</v>
      </c>
      <c r="EP87" s="179">
        <v>2</v>
      </c>
      <c r="EQ87" s="179" t="s">
        <v>5421</v>
      </c>
      <c r="ER87" s="179" t="s">
        <v>5420</v>
      </c>
      <c r="ES87" s="176" t="s">
        <v>5423</v>
      </c>
      <c r="ET87" s="186" t="s">
        <v>6399</v>
      </c>
      <c r="EU87" s="186">
        <v>2182</v>
      </c>
      <c r="EV87" s="186" t="s">
        <v>6397</v>
      </c>
      <c r="EW87" s="186" t="s">
        <v>22</v>
      </c>
      <c r="EX87" s="186">
        <v>2</v>
      </c>
      <c r="EY87" s="186" t="s">
        <v>6398</v>
      </c>
      <c r="EZ87" s="186" t="s">
        <v>5670</v>
      </c>
      <c r="FA87" s="187" t="s">
        <v>6400</v>
      </c>
      <c r="FB87" s="185" t="s">
        <v>1981</v>
      </c>
      <c r="FC87" s="179">
        <v>4</v>
      </c>
      <c r="FD87" s="179">
        <v>0</v>
      </c>
      <c r="FE87" s="179" t="s">
        <v>22</v>
      </c>
      <c r="FF87" s="179">
        <v>2</v>
      </c>
      <c r="FG87" s="179" t="s">
        <v>1980</v>
      </c>
      <c r="FH87" s="179">
        <v>0</v>
      </c>
      <c r="FI87" s="176" t="s">
        <v>1800</v>
      </c>
      <c r="FJ87" s="185" t="s">
        <v>1122</v>
      </c>
      <c r="FK87" s="186" t="s">
        <v>14</v>
      </c>
      <c r="FL87" s="186" t="s">
        <v>1109</v>
      </c>
      <c r="FM87" s="186" t="s">
        <v>14</v>
      </c>
      <c r="FN87" s="186" t="s">
        <v>14</v>
      </c>
      <c r="FO87" s="186">
        <v>0</v>
      </c>
      <c r="FP87" s="183">
        <v>0</v>
      </c>
      <c r="FQ87" s="184" t="s">
        <v>1112</v>
      </c>
      <c r="FR87" s="185" t="s">
        <v>1123</v>
      </c>
      <c r="FS87" s="179" t="s">
        <v>14</v>
      </c>
      <c r="FT87" s="179" t="s">
        <v>1109</v>
      </c>
      <c r="FU87" s="179" t="s">
        <v>14</v>
      </c>
      <c r="FV87" s="179" t="s">
        <v>14</v>
      </c>
      <c r="FW87" s="179">
        <v>0</v>
      </c>
      <c r="FX87" s="179">
        <v>0</v>
      </c>
      <c r="FY87" s="176" t="s">
        <v>1112</v>
      </c>
      <c r="FZ87" s="186" t="s">
        <v>4124</v>
      </c>
      <c r="GA87" s="186">
        <v>0</v>
      </c>
      <c r="GB87" s="186" t="s">
        <v>3225</v>
      </c>
      <c r="GC87" s="186" t="s">
        <v>22</v>
      </c>
      <c r="GD87" s="186">
        <v>2</v>
      </c>
      <c r="GE87" s="186" t="s">
        <v>3139</v>
      </c>
      <c r="GF87" s="186" t="s">
        <v>3138</v>
      </c>
      <c r="GG87" s="187" t="s">
        <v>3868</v>
      </c>
      <c r="GH87" s="185" t="s">
        <v>4130</v>
      </c>
      <c r="GI87" s="179">
        <v>1</v>
      </c>
      <c r="GJ87" s="179" t="s">
        <v>3225</v>
      </c>
      <c r="GK87" s="179" t="s">
        <v>22</v>
      </c>
      <c r="GL87" s="179">
        <v>2</v>
      </c>
      <c r="GM87" s="179" t="s">
        <v>3139</v>
      </c>
      <c r="GN87" s="179" t="s">
        <v>3138</v>
      </c>
      <c r="GO87" s="176" t="s">
        <v>3868</v>
      </c>
      <c r="GP87" s="186" t="s">
        <v>4125</v>
      </c>
      <c r="GQ87" s="186">
        <v>0</v>
      </c>
      <c r="GR87" s="186" t="s">
        <v>3225</v>
      </c>
      <c r="GS87" s="186" t="s">
        <v>22</v>
      </c>
      <c r="GT87" s="186">
        <v>2</v>
      </c>
      <c r="GU87" s="186" t="s">
        <v>3139</v>
      </c>
      <c r="GV87" s="186" t="s">
        <v>3138</v>
      </c>
      <c r="GW87" s="187" t="s">
        <v>3868</v>
      </c>
      <c r="GX87" s="185" t="s">
        <v>4131</v>
      </c>
      <c r="GY87" s="179">
        <v>0</v>
      </c>
      <c r="GZ87" s="179" t="s">
        <v>3225</v>
      </c>
      <c r="HA87" s="179" t="s">
        <v>22</v>
      </c>
      <c r="HB87" s="179">
        <v>2</v>
      </c>
      <c r="HC87" s="179" t="s">
        <v>3139</v>
      </c>
      <c r="HD87" s="179" t="s">
        <v>3138</v>
      </c>
      <c r="HE87" s="176" t="s">
        <v>3868</v>
      </c>
      <c r="HF87" s="186" t="s">
        <v>4123</v>
      </c>
      <c r="HG87" s="186">
        <v>0</v>
      </c>
      <c r="HH87" s="186" t="s">
        <v>3225</v>
      </c>
      <c r="HI87" s="186" t="s">
        <v>22</v>
      </c>
      <c r="HJ87" s="186">
        <v>2</v>
      </c>
      <c r="HK87" s="186" t="s">
        <v>3139</v>
      </c>
      <c r="HL87" s="186" t="s">
        <v>3138</v>
      </c>
      <c r="HM87" s="187" t="s">
        <v>3868</v>
      </c>
      <c r="HN87" s="185" t="s">
        <v>4129</v>
      </c>
      <c r="HO87" s="179">
        <v>2</v>
      </c>
      <c r="HP87" s="179" t="s">
        <v>3225</v>
      </c>
      <c r="HQ87" s="179" t="s">
        <v>22</v>
      </c>
      <c r="HR87" s="179">
        <v>2</v>
      </c>
      <c r="HS87" s="179" t="s">
        <v>3139</v>
      </c>
      <c r="HT87" s="179" t="s">
        <v>3138</v>
      </c>
      <c r="HU87" s="176" t="s">
        <v>3868</v>
      </c>
      <c r="HV87" s="186" t="s">
        <v>4126</v>
      </c>
      <c r="HW87" s="186">
        <v>1</v>
      </c>
      <c r="HX87" s="186" t="s">
        <v>3225</v>
      </c>
      <c r="HY87" s="186" t="s">
        <v>22</v>
      </c>
      <c r="HZ87" s="186">
        <v>2</v>
      </c>
      <c r="IA87" s="186" t="s">
        <v>3139</v>
      </c>
      <c r="IB87" s="186" t="s">
        <v>3138</v>
      </c>
      <c r="IC87" s="187" t="s">
        <v>3868</v>
      </c>
      <c r="ID87" s="185" t="s">
        <v>4128</v>
      </c>
      <c r="IE87" s="179">
        <v>1</v>
      </c>
      <c r="IF87" s="179" t="s">
        <v>3225</v>
      </c>
      <c r="IG87" s="179" t="s">
        <v>22</v>
      </c>
      <c r="IH87" s="179">
        <v>2</v>
      </c>
      <c r="II87" s="179" t="s">
        <v>3139</v>
      </c>
      <c r="IJ87" s="179" t="s">
        <v>3138</v>
      </c>
      <c r="IK87" s="176" t="s">
        <v>3868</v>
      </c>
      <c r="IL87" s="186" t="s">
        <v>4127</v>
      </c>
      <c r="IM87" s="186">
        <v>3</v>
      </c>
      <c r="IN87" s="186" t="s">
        <v>3225</v>
      </c>
      <c r="IO87" s="186" t="s">
        <v>22</v>
      </c>
      <c r="IP87" s="186">
        <v>2</v>
      </c>
      <c r="IQ87" s="186" t="s">
        <v>3139</v>
      </c>
      <c r="IR87" s="186" t="s">
        <v>3138</v>
      </c>
      <c r="IS87" s="187" t="s">
        <v>3868</v>
      </c>
    </row>
    <row r="88" spans="1:253" s="280" customFormat="1" ht="12.75" customHeight="1" x14ac:dyDescent="0.25">
      <c r="A88" s="280" t="s">
        <v>85</v>
      </c>
      <c r="B88" s="280" t="s">
        <v>8005</v>
      </c>
      <c r="C88" s="280" t="s">
        <v>86</v>
      </c>
      <c r="D88" s="280" t="s">
        <v>87</v>
      </c>
      <c r="E88" s="280" t="s">
        <v>7440</v>
      </c>
      <c r="F88" s="280" t="s">
        <v>5541</v>
      </c>
      <c r="G88" s="182">
        <v>25666000</v>
      </c>
      <c r="H88" s="183" t="s">
        <v>2215</v>
      </c>
      <c r="I88" s="183" t="s">
        <v>22</v>
      </c>
      <c r="J88" s="183">
        <v>2</v>
      </c>
      <c r="K88" s="183" t="s">
        <v>5540</v>
      </c>
      <c r="L88" s="183" t="s">
        <v>5539</v>
      </c>
      <c r="M88" s="184" t="s">
        <v>5542</v>
      </c>
      <c r="N88" s="185" t="s">
        <v>5546</v>
      </c>
      <c r="O88" s="183">
        <v>120410</v>
      </c>
      <c r="P88" s="183" t="s">
        <v>5543</v>
      </c>
      <c r="Q88" s="183" t="s">
        <v>22</v>
      </c>
      <c r="R88" s="183">
        <v>2</v>
      </c>
      <c r="S88" s="183" t="s">
        <v>5545</v>
      </c>
      <c r="T88" s="183" t="s">
        <v>5544</v>
      </c>
      <c r="U88" s="184" t="s">
        <v>5542</v>
      </c>
      <c r="V88" s="185" t="s">
        <v>5548</v>
      </c>
      <c r="W88" s="183">
        <v>25666000</v>
      </c>
      <c r="X88" s="183" t="s">
        <v>2215</v>
      </c>
      <c r="Y88" s="183" t="s">
        <v>22</v>
      </c>
      <c r="Z88" s="183">
        <v>2</v>
      </c>
      <c r="AA88" s="183" t="s">
        <v>5547</v>
      </c>
      <c r="AB88" s="183" t="s">
        <v>5539</v>
      </c>
      <c r="AC88" s="184" t="s">
        <v>5542</v>
      </c>
      <c r="AD88" s="185" t="s">
        <v>5550</v>
      </c>
      <c r="AE88" s="183">
        <v>25666000</v>
      </c>
      <c r="AF88" s="183" t="s">
        <v>2215</v>
      </c>
      <c r="AG88" s="183" t="s">
        <v>22</v>
      </c>
      <c r="AH88" s="183">
        <v>2</v>
      </c>
      <c r="AI88" s="183" t="s">
        <v>5549</v>
      </c>
      <c r="AJ88" s="183" t="s">
        <v>5539</v>
      </c>
      <c r="AK88" s="184" t="s">
        <v>5542</v>
      </c>
      <c r="AL88" s="185" t="s">
        <v>6610</v>
      </c>
      <c r="AM88" s="183">
        <v>34000</v>
      </c>
      <c r="AN88" s="183" t="s">
        <v>6607</v>
      </c>
      <c r="AO88" s="183" t="s">
        <v>60</v>
      </c>
      <c r="AP88" s="183">
        <v>3</v>
      </c>
      <c r="AQ88" s="183" t="s">
        <v>6609</v>
      </c>
      <c r="AR88" s="183" t="s">
        <v>6608</v>
      </c>
      <c r="AS88" s="184" t="s">
        <v>6606</v>
      </c>
      <c r="AT88" s="186" t="s">
        <v>94</v>
      </c>
      <c r="AU88" s="183" t="s">
        <v>14</v>
      </c>
      <c r="AV88" s="183">
        <v>0</v>
      </c>
      <c r="AW88" s="183" t="s">
        <v>14</v>
      </c>
      <c r="AX88" s="183" t="s">
        <v>14</v>
      </c>
      <c r="AY88" s="183">
        <v>0</v>
      </c>
      <c r="AZ88" s="183">
        <v>0</v>
      </c>
      <c r="BA88" s="184" t="s">
        <v>75</v>
      </c>
      <c r="BB88" s="185" t="s">
        <v>93</v>
      </c>
      <c r="BC88" s="183" t="s">
        <v>14</v>
      </c>
      <c r="BD88" s="183">
        <v>0</v>
      </c>
      <c r="BE88" s="183" t="s">
        <v>14</v>
      </c>
      <c r="BF88" s="183" t="s">
        <v>14</v>
      </c>
      <c r="BG88" s="183">
        <v>0</v>
      </c>
      <c r="BH88" s="183">
        <v>0</v>
      </c>
      <c r="BI88" s="184" t="s">
        <v>75</v>
      </c>
      <c r="BJ88" s="186" t="s">
        <v>6612</v>
      </c>
      <c r="BK88" s="186">
        <v>11</v>
      </c>
      <c r="BL88" s="186" t="s">
        <v>6447</v>
      </c>
      <c r="BM88" s="186" t="s">
        <v>60</v>
      </c>
      <c r="BN88" s="186">
        <v>3</v>
      </c>
      <c r="BO88" s="186" t="s">
        <v>6611</v>
      </c>
      <c r="BP88" s="183" t="s">
        <v>5670</v>
      </c>
      <c r="BQ88" s="187" t="s">
        <v>6606</v>
      </c>
      <c r="BR88" s="185" t="s">
        <v>88</v>
      </c>
      <c r="BS88" s="186" t="s">
        <v>14</v>
      </c>
      <c r="BT88" s="186">
        <v>0</v>
      </c>
      <c r="BU88" s="186" t="s">
        <v>14</v>
      </c>
      <c r="BV88" s="186" t="s">
        <v>14</v>
      </c>
      <c r="BW88" s="186">
        <v>0</v>
      </c>
      <c r="BX88" s="186">
        <v>0</v>
      </c>
      <c r="BY88" s="184" t="s">
        <v>75</v>
      </c>
      <c r="BZ88" s="186" t="s">
        <v>89</v>
      </c>
      <c r="CA88" s="186" t="s">
        <v>14</v>
      </c>
      <c r="CB88" s="186">
        <v>0</v>
      </c>
      <c r="CC88" s="186" t="s">
        <v>14</v>
      </c>
      <c r="CD88" s="186" t="s">
        <v>14</v>
      </c>
      <c r="CE88" s="186">
        <v>0</v>
      </c>
      <c r="CF88" s="186">
        <v>0</v>
      </c>
      <c r="CG88" s="187" t="s">
        <v>75</v>
      </c>
      <c r="CH88" s="185" t="s">
        <v>8435</v>
      </c>
      <c r="CI88" s="186" t="e">
        <v>#N/A</v>
      </c>
      <c r="CJ88" s="186" t="e">
        <v>#N/A</v>
      </c>
      <c r="CK88" s="186" t="e">
        <v>#N/A</v>
      </c>
      <c r="CL88" s="186" t="e">
        <v>#N/A</v>
      </c>
      <c r="CM88" s="186" t="e">
        <v>#N/A</v>
      </c>
      <c r="CN88" s="186" t="e">
        <v>#N/A</v>
      </c>
      <c r="CO88" s="188" t="e">
        <v>#N/A</v>
      </c>
      <c r="CP88" s="186" t="s">
        <v>92</v>
      </c>
      <c r="CQ88" s="186" t="s">
        <v>14</v>
      </c>
      <c r="CR88" s="186">
        <v>0</v>
      </c>
      <c r="CS88" s="186" t="s">
        <v>14</v>
      </c>
      <c r="CT88" s="186" t="s">
        <v>14</v>
      </c>
      <c r="CU88" s="186">
        <v>0</v>
      </c>
      <c r="CV88" s="186">
        <v>0</v>
      </c>
      <c r="CW88" s="184" t="s">
        <v>75</v>
      </c>
      <c r="CX88" s="186" t="s">
        <v>1127</v>
      </c>
      <c r="CY88" s="183">
        <v>10429000</v>
      </c>
      <c r="CZ88" s="183" t="s">
        <v>2406</v>
      </c>
      <c r="DA88" s="183" t="s">
        <v>22</v>
      </c>
      <c r="DB88" s="183">
        <v>2</v>
      </c>
      <c r="DC88" s="183" t="s">
        <v>2408</v>
      </c>
      <c r="DD88" s="183" t="s">
        <v>2407</v>
      </c>
      <c r="DE88" s="189" t="s">
        <v>2371</v>
      </c>
      <c r="DF88" s="185" t="s">
        <v>2410</v>
      </c>
      <c r="DG88" s="183">
        <v>0</v>
      </c>
      <c r="DH88" s="186" t="s">
        <v>2406</v>
      </c>
      <c r="DI88" s="186" t="s">
        <v>22</v>
      </c>
      <c r="DJ88" s="186">
        <v>2</v>
      </c>
      <c r="DK88" s="186" t="s">
        <v>2408</v>
      </c>
      <c r="DL88" s="186" t="s">
        <v>2407</v>
      </c>
      <c r="DM88" s="184" t="s">
        <v>2371</v>
      </c>
      <c r="DN88" s="186" t="s">
        <v>2413</v>
      </c>
      <c r="DO88" s="183">
        <v>15120000</v>
      </c>
      <c r="DP88" s="186" t="s">
        <v>2406</v>
      </c>
      <c r="DQ88" s="186" t="s">
        <v>22</v>
      </c>
      <c r="DR88" s="186">
        <v>2</v>
      </c>
      <c r="DS88" s="186" t="s">
        <v>2408</v>
      </c>
      <c r="DT88" s="186" t="s">
        <v>2407</v>
      </c>
      <c r="DU88" s="187" t="s">
        <v>2371</v>
      </c>
      <c r="DV88" s="185" t="s">
        <v>2411</v>
      </c>
      <c r="DW88" s="183">
        <v>4970000</v>
      </c>
      <c r="DX88" s="186" t="s">
        <v>2406</v>
      </c>
      <c r="DY88" s="186" t="s">
        <v>22</v>
      </c>
      <c r="DZ88" s="186">
        <v>2</v>
      </c>
      <c r="EA88" s="186" t="s">
        <v>2408</v>
      </c>
      <c r="EB88" s="186" t="s">
        <v>2407</v>
      </c>
      <c r="EC88" s="184" t="s">
        <v>2371</v>
      </c>
      <c r="ED88" s="186" t="s">
        <v>2412</v>
      </c>
      <c r="EE88" s="183">
        <v>5459000</v>
      </c>
      <c r="EF88" s="186" t="s">
        <v>2406</v>
      </c>
      <c r="EG88" s="186" t="s">
        <v>22</v>
      </c>
      <c r="EH88" s="186">
        <v>2</v>
      </c>
      <c r="EI88" s="186" t="s">
        <v>2408</v>
      </c>
      <c r="EJ88" s="186" t="s">
        <v>2407</v>
      </c>
      <c r="EK88" s="187" t="s">
        <v>2371</v>
      </c>
      <c r="EL88" s="185" t="s">
        <v>2409</v>
      </c>
      <c r="EM88" s="183">
        <v>0</v>
      </c>
      <c r="EN88" s="186" t="s">
        <v>2406</v>
      </c>
      <c r="EO88" s="186" t="s">
        <v>22</v>
      </c>
      <c r="EP88" s="186">
        <v>2</v>
      </c>
      <c r="EQ88" s="186" t="s">
        <v>2408</v>
      </c>
      <c r="ER88" s="186" t="s">
        <v>2407</v>
      </c>
      <c r="ES88" s="184" t="s">
        <v>2371</v>
      </c>
      <c r="ET88" s="186" t="s">
        <v>6613</v>
      </c>
      <c r="EU88" s="186">
        <v>11</v>
      </c>
      <c r="EV88" s="186" t="s">
        <v>6447</v>
      </c>
      <c r="EW88" s="186" t="s">
        <v>60</v>
      </c>
      <c r="EX88" s="186">
        <v>3</v>
      </c>
      <c r="EY88" s="186" t="s">
        <v>6611</v>
      </c>
      <c r="EZ88" s="186" t="s">
        <v>5670</v>
      </c>
      <c r="FA88" s="187" t="s">
        <v>6606</v>
      </c>
      <c r="FB88" s="185" t="s">
        <v>91</v>
      </c>
      <c r="FC88" s="186">
        <v>1</v>
      </c>
      <c r="FD88" s="186">
        <v>0</v>
      </c>
      <c r="FE88" s="186" t="s">
        <v>22</v>
      </c>
      <c r="FF88" s="186">
        <v>2</v>
      </c>
      <c r="FG88" s="186" t="s">
        <v>90</v>
      </c>
      <c r="FH88" s="186">
        <v>0</v>
      </c>
      <c r="FI88" s="184" t="s">
        <v>75</v>
      </c>
      <c r="FJ88" s="185" t="s">
        <v>95</v>
      </c>
      <c r="FK88" s="186" t="s">
        <v>14</v>
      </c>
      <c r="FL88" s="186">
        <v>0</v>
      </c>
      <c r="FM88" s="186" t="s">
        <v>14</v>
      </c>
      <c r="FN88" s="186" t="s">
        <v>14</v>
      </c>
      <c r="FO88" s="186">
        <v>0</v>
      </c>
      <c r="FP88" s="183">
        <v>0</v>
      </c>
      <c r="FQ88" s="184" t="s">
        <v>75</v>
      </c>
      <c r="FR88" s="185" t="s">
        <v>96</v>
      </c>
      <c r="FS88" s="186" t="s">
        <v>14</v>
      </c>
      <c r="FT88" s="186">
        <v>0</v>
      </c>
      <c r="FU88" s="186" t="s">
        <v>14</v>
      </c>
      <c r="FV88" s="186" t="s">
        <v>14</v>
      </c>
      <c r="FW88" s="186">
        <v>0</v>
      </c>
      <c r="FX88" s="186">
        <v>0</v>
      </c>
      <c r="FY88" s="184" t="s">
        <v>75</v>
      </c>
      <c r="FZ88" s="186" t="s">
        <v>3699</v>
      </c>
      <c r="GA88" s="186">
        <v>1</v>
      </c>
      <c r="GB88" s="186" t="s">
        <v>3225</v>
      </c>
      <c r="GC88" s="186" t="s">
        <v>22</v>
      </c>
      <c r="GD88" s="186">
        <v>2</v>
      </c>
      <c r="GE88" s="186" t="s">
        <v>3139</v>
      </c>
      <c r="GF88" s="186" t="s">
        <v>3138</v>
      </c>
      <c r="GG88" s="187" t="s">
        <v>3532</v>
      </c>
      <c r="GH88" s="185" t="s">
        <v>3705</v>
      </c>
      <c r="GI88" s="186">
        <v>2</v>
      </c>
      <c r="GJ88" s="186" t="s">
        <v>3225</v>
      </c>
      <c r="GK88" s="186" t="s">
        <v>22</v>
      </c>
      <c r="GL88" s="186">
        <v>2</v>
      </c>
      <c r="GM88" s="186" t="s">
        <v>3139</v>
      </c>
      <c r="GN88" s="186" t="s">
        <v>3138</v>
      </c>
      <c r="GO88" s="184" t="s">
        <v>3532</v>
      </c>
      <c r="GP88" s="186" t="s">
        <v>3700</v>
      </c>
      <c r="GQ88" s="186">
        <v>2</v>
      </c>
      <c r="GR88" s="186" t="s">
        <v>3225</v>
      </c>
      <c r="GS88" s="186" t="s">
        <v>22</v>
      </c>
      <c r="GT88" s="186">
        <v>2</v>
      </c>
      <c r="GU88" s="186" t="s">
        <v>3139</v>
      </c>
      <c r="GV88" s="186" t="s">
        <v>3138</v>
      </c>
      <c r="GW88" s="187" t="s">
        <v>3532</v>
      </c>
      <c r="GX88" s="185" t="s">
        <v>3706</v>
      </c>
      <c r="GY88" s="186">
        <v>0</v>
      </c>
      <c r="GZ88" s="186" t="s">
        <v>3225</v>
      </c>
      <c r="HA88" s="186" t="s">
        <v>22</v>
      </c>
      <c r="HB88" s="186">
        <v>2</v>
      </c>
      <c r="HC88" s="186" t="s">
        <v>3139</v>
      </c>
      <c r="HD88" s="186" t="s">
        <v>3138</v>
      </c>
      <c r="HE88" s="184" t="s">
        <v>3532</v>
      </c>
      <c r="HF88" s="186" t="s">
        <v>3698</v>
      </c>
      <c r="HG88" s="186">
        <v>3</v>
      </c>
      <c r="HH88" s="186" t="s">
        <v>3225</v>
      </c>
      <c r="HI88" s="186" t="s">
        <v>22</v>
      </c>
      <c r="HJ88" s="186">
        <v>2</v>
      </c>
      <c r="HK88" s="186" t="s">
        <v>3139</v>
      </c>
      <c r="HL88" s="186" t="s">
        <v>3138</v>
      </c>
      <c r="HM88" s="187" t="s">
        <v>3532</v>
      </c>
      <c r="HN88" s="185" t="s">
        <v>3704</v>
      </c>
      <c r="HO88" s="186">
        <v>3</v>
      </c>
      <c r="HP88" s="186" t="s">
        <v>3225</v>
      </c>
      <c r="HQ88" s="186" t="s">
        <v>22</v>
      </c>
      <c r="HR88" s="186">
        <v>2</v>
      </c>
      <c r="HS88" s="186" t="s">
        <v>3139</v>
      </c>
      <c r="HT88" s="186" t="s">
        <v>3138</v>
      </c>
      <c r="HU88" s="184" t="s">
        <v>3532</v>
      </c>
      <c r="HV88" s="186" t="s">
        <v>3701</v>
      </c>
      <c r="HW88" s="186">
        <v>0</v>
      </c>
      <c r="HX88" s="186" t="s">
        <v>3225</v>
      </c>
      <c r="HY88" s="186" t="s">
        <v>22</v>
      </c>
      <c r="HZ88" s="186">
        <v>2</v>
      </c>
      <c r="IA88" s="186" t="s">
        <v>3139</v>
      </c>
      <c r="IB88" s="186" t="s">
        <v>3138</v>
      </c>
      <c r="IC88" s="187" t="s">
        <v>3532</v>
      </c>
      <c r="ID88" s="185" t="s">
        <v>3703</v>
      </c>
      <c r="IE88" s="186">
        <v>0</v>
      </c>
      <c r="IF88" s="186" t="s">
        <v>3225</v>
      </c>
      <c r="IG88" s="186" t="s">
        <v>22</v>
      </c>
      <c r="IH88" s="186">
        <v>2</v>
      </c>
      <c r="II88" s="186" t="s">
        <v>3139</v>
      </c>
      <c r="IJ88" s="186" t="s">
        <v>3138</v>
      </c>
      <c r="IK88" s="184" t="s">
        <v>3532</v>
      </c>
      <c r="IL88" s="186" t="s">
        <v>3702</v>
      </c>
      <c r="IM88" s="186">
        <v>3</v>
      </c>
      <c r="IN88" s="186" t="s">
        <v>3225</v>
      </c>
      <c r="IO88" s="186" t="s">
        <v>22</v>
      </c>
      <c r="IP88" s="186">
        <v>2</v>
      </c>
      <c r="IQ88" s="186" t="s">
        <v>3139</v>
      </c>
      <c r="IR88" s="186" t="s">
        <v>3138</v>
      </c>
      <c r="IS88" s="187" t="s">
        <v>3532</v>
      </c>
    </row>
    <row r="89" spans="1:253" s="280" customFormat="1" ht="12.75" customHeight="1" x14ac:dyDescent="0.25">
      <c r="A89" s="280" t="s">
        <v>248</v>
      </c>
      <c r="B89" s="280" t="s">
        <v>8010</v>
      </c>
      <c r="C89" s="280" t="s">
        <v>249</v>
      </c>
      <c r="D89" s="280" t="s">
        <v>250</v>
      </c>
      <c r="E89" s="280" t="s">
        <v>7577</v>
      </c>
      <c r="F89" s="280" t="s">
        <v>5388</v>
      </c>
      <c r="G89" s="174">
        <v>5200000</v>
      </c>
      <c r="H89" s="175" t="s">
        <v>5385</v>
      </c>
      <c r="I89" s="175" t="s">
        <v>42</v>
      </c>
      <c r="J89" s="175">
        <v>1</v>
      </c>
      <c r="K89" s="175" t="s">
        <v>5387</v>
      </c>
      <c r="L89" s="175" t="s">
        <v>5386</v>
      </c>
      <c r="M89" s="176" t="s">
        <v>5379</v>
      </c>
      <c r="N89" s="185" t="s">
        <v>5392</v>
      </c>
      <c r="O89" s="177">
        <v>6020</v>
      </c>
      <c r="P89" s="177" t="s">
        <v>5389</v>
      </c>
      <c r="Q89" s="177" t="s">
        <v>60</v>
      </c>
      <c r="R89" s="177">
        <v>3</v>
      </c>
      <c r="S89" s="177" t="s">
        <v>5391</v>
      </c>
      <c r="T89" s="177" t="s">
        <v>5390</v>
      </c>
      <c r="U89" s="178" t="s">
        <v>5379</v>
      </c>
      <c r="V89" s="185" t="s">
        <v>5394</v>
      </c>
      <c r="W89" s="175">
        <v>5200000</v>
      </c>
      <c r="X89" s="175" t="s">
        <v>5385</v>
      </c>
      <c r="Y89" s="175" t="s">
        <v>42</v>
      </c>
      <c r="Z89" s="175">
        <v>1</v>
      </c>
      <c r="AA89" s="175" t="s">
        <v>5393</v>
      </c>
      <c r="AB89" s="175" t="s">
        <v>5386</v>
      </c>
      <c r="AC89" s="176" t="s">
        <v>5379</v>
      </c>
      <c r="AD89" s="185" t="s">
        <v>5396</v>
      </c>
      <c r="AE89" s="183">
        <v>5200000</v>
      </c>
      <c r="AF89" s="183" t="s">
        <v>5385</v>
      </c>
      <c r="AG89" s="183" t="s">
        <v>42</v>
      </c>
      <c r="AH89" s="183">
        <v>1</v>
      </c>
      <c r="AI89" s="183" t="s">
        <v>5395</v>
      </c>
      <c r="AJ89" s="183" t="s">
        <v>5386</v>
      </c>
      <c r="AK89" s="184" t="s">
        <v>5379</v>
      </c>
      <c r="AL89" s="185" t="s">
        <v>5400</v>
      </c>
      <c r="AM89" s="175">
        <v>6389000</v>
      </c>
      <c r="AN89" s="175" t="s">
        <v>5397</v>
      </c>
      <c r="AO89" s="175" t="s">
        <v>42</v>
      </c>
      <c r="AP89" s="175">
        <v>1</v>
      </c>
      <c r="AQ89" s="175" t="s">
        <v>5399</v>
      </c>
      <c r="AR89" s="175" t="s">
        <v>5398</v>
      </c>
      <c r="AS89" s="176" t="s">
        <v>5379</v>
      </c>
      <c r="AT89" s="186" t="s">
        <v>7026</v>
      </c>
      <c r="AU89" s="183">
        <v>10781</v>
      </c>
      <c r="AV89" s="183" t="s">
        <v>7023</v>
      </c>
      <c r="AW89" s="183" t="s">
        <v>22</v>
      </c>
      <c r="AX89" s="183">
        <v>2</v>
      </c>
      <c r="AY89" s="183" t="s">
        <v>7025</v>
      </c>
      <c r="AZ89" s="183" t="s">
        <v>7024</v>
      </c>
      <c r="BA89" s="184" t="s">
        <v>7027</v>
      </c>
      <c r="BB89" s="185" t="s">
        <v>261</v>
      </c>
      <c r="BC89" s="175" t="s">
        <v>14</v>
      </c>
      <c r="BD89" s="175">
        <v>0</v>
      </c>
      <c r="BE89" s="175" t="s">
        <v>14</v>
      </c>
      <c r="BF89" s="175" t="s">
        <v>14</v>
      </c>
      <c r="BG89" s="175" t="s">
        <v>260</v>
      </c>
      <c r="BH89" s="175">
        <v>0</v>
      </c>
      <c r="BI89" s="176" t="s">
        <v>212</v>
      </c>
      <c r="BJ89" s="186" t="s">
        <v>7029</v>
      </c>
      <c r="BK89" s="186">
        <v>299</v>
      </c>
      <c r="BL89" s="186" t="s">
        <v>7023</v>
      </c>
      <c r="BM89" s="186" t="s">
        <v>22</v>
      </c>
      <c r="BN89" s="186">
        <v>2</v>
      </c>
      <c r="BO89" s="186" t="s">
        <v>7028</v>
      </c>
      <c r="BP89" s="183" t="s">
        <v>7024</v>
      </c>
      <c r="BQ89" s="187" t="s">
        <v>7027</v>
      </c>
      <c r="BR89" s="185" t="s">
        <v>254</v>
      </c>
      <c r="BS89" s="179">
        <v>160000</v>
      </c>
      <c r="BT89" s="179" t="s">
        <v>251</v>
      </c>
      <c r="BU89" s="179" t="s">
        <v>22</v>
      </c>
      <c r="BV89" s="179">
        <v>2</v>
      </c>
      <c r="BW89" s="179" t="s">
        <v>253</v>
      </c>
      <c r="BX89" s="179" t="s">
        <v>252</v>
      </c>
      <c r="BY89" s="176" t="s">
        <v>212</v>
      </c>
      <c r="BZ89" s="186" t="s">
        <v>257</v>
      </c>
      <c r="CA89" s="186">
        <v>11422</v>
      </c>
      <c r="CB89" s="186" t="s">
        <v>251</v>
      </c>
      <c r="CC89" s="186" t="s">
        <v>22</v>
      </c>
      <c r="CD89" s="186">
        <v>2</v>
      </c>
      <c r="CE89" s="186" t="s">
        <v>256</v>
      </c>
      <c r="CF89" s="186" t="s">
        <v>255</v>
      </c>
      <c r="CG89" s="187" t="s">
        <v>212</v>
      </c>
      <c r="CH89" s="185" t="s">
        <v>8436</v>
      </c>
      <c r="CI89" s="186" t="e">
        <v>#N/A</v>
      </c>
      <c r="CJ89" s="186" t="e">
        <v>#N/A</v>
      </c>
      <c r="CK89" s="186" t="e">
        <v>#N/A</v>
      </c>
      <c r="CL89" s="186" t="e">
        <v>#N/A</v>
      </c>
      <c r="CM89" s="186" t="e">
        <v>#N/A</v>
      </c>
      <c r="CN89" s="186" t="e">
        <v>#N/A</v>
      </c>
      <c r="CO89" s="188" t="e">
        <v>#N/A</v>
      </c>
      <c r="CP89" s="186" t="s">
        <v>2115</v>
      </c>
      <c r="CQ89" s="179" t="s">
        <v>14</v>
      </c>
      <c r="CR89" s="179" t="s">
        <v>2112</v>
      </c>
      <c r="CS89" s="179" t="s">
        <v>14</v>
      </c>
      <c r="CT89" s="179" t="s">
        <v>14</v>
      </c>
      <c r="CU89" s="179" t="s">
        <v>2114</v>
      </c>
      <c r="CV89" s="179" t="s">
        <v>2113</v>
      </c>
      <c r="CW89" s="176" t="s">
        <v>2099</v>
      </c>
      <c r="CX89" s="186" t="s">
        <v>7034</v>
      </c>
      <c r="CY89" s="183">
        <v>3800000</v>
      </c>
      <c r="CZ89" s="183" t="s">
        <v>7031</v>
      </c>
      <c r="DA89" s="183" t="s">
        <v>60</v>
      </c>
      <c r="DB89" s="183">
        <v>3</v>
      </c>
      <c r="DC89" s="183" t="s">
        <v>7033</v>
      </c>
      <c r="DD89" s="183" t="s">
        <v>7032</v>
      </c>
      <c r="DE89" s="189" t="s">
        <v>7027</v>
      </c>
      <c r="DF89" s="185" t="s">
        <v>7035</v>
      </c>
      <c r="DG89" s="175">
        <v>0</v>
      </c>
      <c r="DH89" s="179" t="s">
        <v>7031</v>
      </c>
      <c r="DI89" s="179" t="s">
        <v>60</v>
      </c>
      <c r="DJ89" s="179">
        <v>3</v>
      </c>
      <c r="DK89" s="179" t="s">
        <v>7033</v>
      </c>
      <c r="DL89" s="179" t="s">
        <v>7032</v>
      </c>
      <c r="DM89" s="176" t="s">
        <v>7027</v>
      </c>
      <c r="DN89" s="186" t="s">
        <v>7036</v>
      </c>
      <c r="DO89" s="183">
        <v>1400000</v>
      </c>
      <c r="DP89" s="186" t="s">
        <v>7031</v>
      </c>
      <c r="DQ89" s="186" t="s">
        <v>60</v>
      </c>
      <c r="DR89" s="186">
        <v>3</v>
      </c>
      <c r="DS89" s="186" t="s">
        <v>7033</v>
      </c>
      <c r="DT89" s="186" t="s">
        <v>7032</v>
      </c>
      <c r="DU89" s="187" t="s">
        <v>7027</v>
      </c>
      <c r="DV89" s="185" t="s">
        <v>7037</v>
      </c>
      <c r="DW89" s="175">
        <v>957000</v>
      </c>
      <c r="DX89" s="179" t="s">
        <v>7031</v>
      </c>
      <c r="DY89" s="179" t="s">
        <v>60</v>
      </c>
      <c r="DZ89" s="179">
        <v>3</v>
      </c>
      <c r="EA89" s="179" t="s">
        <v>7033</v>
      </c>
      <c r="EB89" s="179" t="s">
        <v>7032</v>
      </c>
      <c r="EC89" s="176" t="s">
        <v>7027</v>
      </c>
      <c r="ED89" s="186" t="s">
        <v>7038</v>
      </c>
      <c r="EE89" s="183">
        <v>1435000</v>
      </c>
      <c r="EF89" s="186" t="s">
        <v>7031</v>
      </c>
      <c r="EG89" s="186" t="s">
        <v>60</v>
      </c>
      <c r="EH89" s="186">
        <v>3</v>
      </c>
      <c r="EI89" s="186" t="s">
        <v>7033</v>
      </c>
      <c r="EJ89" s="186" t="s">
        <v>7032</v>
      </c>
      <c r="EK89" s="187" t="s">
        <v>7027</v>
      </c>
      <c r="EL89" s="185" t="s">
        <v>7039</v>
      </c>
      <c r="EM89" s="175">
        <v>1408000</v>
      </c>
      <c r="EN89" s="179" t="s">
        <v>7031</v>
      </c>
      <c r="EO89" s="179" t="s">
        <v>60</v>
      </c>
      <c r="EP89" s="179">
        <v>3</v>
      </c>
      <c r="EQ89" s="179" t="s">
        <v>7033</v>
      </c>
      <c r="ER89" s="179" t="s">
        <v>7032</v>
      </c>
      <c r="ES89" s="176" t="s">
        <v>7027</v>
      </c>
      <c r="ET89" s="186" t="s">
        <v>7030</v>
      </c>
      <c r="EU89" s="186">
        <v>299</v>
      </c>
      <c r="EV89" s="186" t="s">
        <v>7023</v>
      </c>
      <c r="EW89" s="186" t="s">
        <v>22</v>
      </c>
      <c r="EX89" s="186">
        <v>2</v>
      </c>
      <c r="EY89" s="186" t="s">
        <v>7028</v>
      </c>
      <c r="EZ89" s="186" t="s">
        <v>7024</v>
      </c>
      <c r="FA89" s="187" t="s">
        <v>7027</v>
      </c>
      <c r="FB89" s="185" t="s">
        <v>259</v>
      </c>
      <c r="FC89" s="179">
        <v>4</v>
      </c>
      <c r="FD89" s="179">
        <v>0</v>
      </c>
      <c r="FE89" s="179" t="s">
        <v>22</v>
      </c>
      <c r="FF89" s="179">
        <v>2</v>
      </c>
      <c r="FG89" s="179" t="s">
        <v>258</v>
      </c>
      <c r="FH89" s="179">
        <v>0</v>
      </c>
      <c r="FI89" s="176" t="s">
        <v>212</v>
      </c>
      <c r="FJ89" s="185" t="s">
        <v>262</v>
      </c>
      <c r="FK89" s="186" t="s">
        <v>14</v>
      </c>
      <c r="FL89" s="186">
        <v>0</v>
      </c>
      <c r="FM89" s="186" t="s">
        <v>14</v>
      </c>
      <c r="FN89" s="186" t="s">
        <v>14</v>
      </c>
      <c r="FO89" s="186">
        <v>0</v>
      </c>
      <c r="FP89" s="183">
        <v>0</v>
      </c>
      <c r="FQ89" s="184" t="s">
        <v>212</v>
      </c>
      <c r="FR89" s="185" t="s">
        <v>1226</v>
      </c>
      <c r="FS89" s="179">
        <v>4950000</v>
      </c>
      <c r="FT89" s="179" t="s">
        <v>1223</v>
      </c>
      <c r="FU89" s="179" t="s">
        <v>22</v>
      </c>
      <c r="FV89" s="179">
        <v>2</v>
      </c>
      <c r="FW89" s="179" t="s">
        <v>1225</v>
      </c>
      <c r="FX89" s="179" t="s">
        <v>1224</v>
      </c>
      <c r="FY89" s="176" t="s">
        <v>1214</v>
      </c>
      <c r="FZ89" s="186" t="s">
        <v>3708</v>
      </c>
      <c r="GA89" s="186">
        <v>2</v>
      </c>
      <c r="GB89" s="186" t="s">
        <v>3225</v>
      </c>
      <c r="GC89" s="186" t="s">
        <v>22</v>
      </c>
      <c r="GD89" s="186">
        <v>2</v>
      </c>
      <c r="GE89" s="186" t="s">
        <v>3139</v>
      </c>
      <c r="GF89" s="186" t="s">
        <v>3138</v>
      </c>
      <c r="GG89" s="187" t="s">
        <v>3532</v>
      </c>
      <c r="GH89" s="185" t="s">
        <v>3714</v>
      </c>
      <c r="GI89" s="179">
        <v>3</v>
      </c>
      <c r="GJ89" s="179" t="s">
        <v>3225</v>
      </c>
      <c r="GK89" s="179" t="s">
        <v>22</v>
      </c>
      <c r="GL89" s="179">
        <v>2</v>
      </c>
      <c r="GM89" s="179" t="s">
        <v>3139</v>
      </c>
      <c r="GN89" s="179" t="s">
        <v>3138</v>
      </c>
      <c r="GO89" s="176" t="s">
        <v>3532</v>
      </c>
      <c r="GP89" s="186" t="s">
        <v>3709</v>
      </c>
      <c r="GQ89" s="186">
        <v>3</v>
      </c>
      <c r="GR89" s="186" t="s">
        <v>3225</v>
      </c>
      <c r="GS89" s="186" t="s">
        <v>22</v>
      </c>
      <c r="GT89" s="186">
        <v>2</v>
      </c>
      <c r="GU89" s="186" t="s">
        <v>3139</v>
      </c>
      <c r="GV89" s="186" t="s">
        <v>3138</v>
      </c>
      <c r="GW89" s="187" t="s">
        <v>3532</v>
      </c>
      <c r="GX89" s="185" t="s">
        <v>3715</v>
      </c>
      <c r="GY89" s="179">
        <v>0</v>
      </c>
      <c r="GZ89" s="179" t="s">
        <v>3225</v>
      </c>
      <c r="HA89" s="179" t="s">
        <v>22</v>
      </c>
      <c r="HB89" s="179">
        <v>2</v>
      </c>
      <c r="HC89" s="179" t="s">
        <v>3139</v>
      </c>
      <c r="HD89" s="179" t="s">
        <v>3138</v>
      </c>
      <c r="HE89" s="176" t="s">
        <v>3532</v>
      </c>
      <c r="HF89" s="186" t="s">
        <v>3707</v>
      </c>
      <c r="HG89" s="186">
        <v>3</v>
      </c>
      <c r="HH89" s="186" t="s">
        <v>3225</v>
      </c>
      <c r="HI89" s="186" t="s">
        <v>22</v>
      </c>
      <c r="HJ89" s="186">
        <v>2</v>
      </c>
      <c r="HK89" s="186" t="s">
        <v>3139</v>
      </c>
      <c r="HL89" s="186" t="s">
        <v>3138</v>
      </c>
      <c r="HM89" s="187" t="s">
        <v>3532</v>
      </c>
      <c r="HN89" s="185" t="s">
        <v>3713</v>
      </c>
      <c r="HO89" s="179">
        <v>3</v>
      </c>
      <c r="HP89" s="179" t="s">
        <v>3225</v>
      </c>
      <c r="HQ89" s="179" t="s">
        <v>22</v>
      </c>
      <c r="HR89" s="179">
        <v>2</v>
      </c>
      <c r="HS89" s="179" t="s">
        <v>3139</v>
      </c>
      <c r="HT89" s="179" t="s">
        <v>3138</v>
      </c>
      <c r="HU89" s="176" t="s">
        <v>3532</v>
      </c>
      <c r="HV89" s="186" t="s">
        <v>3710</v>
      </c>
      <c r="HW89" s="186">
        <v>2</v>
      </c>
      <c r="HX89" s="186" t="s">
        <v>3225</v>
      </c>
      <c r="HY89" s="186" t="s">
        <v>22</v>
      </c>
      <c r="HZ89" s="186">
        <v>2</v>
      </c>
      <c r="IA89" s="186" t="s">
        <v>3139</v>
      </c>
      <c r="IB89" s="186" t="s">
        <v>3138</v>
      </c>
      <c r="IC89" s="187" t="s">
        <v>3532</v>
      </c>
      <c r="ID89" s="185" t="s">
        <v>3712</v>
      </c>
      <c r="IE89" s="179">
        <v>2</v>
      </c>
      <c r="IF89" s="179" t="s">
        <v>3225</v>
      </c>
      <c r="IG89" s="179" t="s">
        <v>22</v>
      </c>
      <c r="IH89" s="179">
        <v>2</v>
      </c>
      <c r="II89" s="179" t="s">
        <v>3139</v>
      </c>
      <c r="IJ89" s="179" t="s">
        <v>3138</v>
      </c>
      <c r="IK89" s="176" t="s">
        <v>3532</v>
      </c>
      <c r="IL89" s="186" t="s">
        <v>3711</v>
      </c>
      <c r="IM89" s="186">
        <v>2</v>
      </c>
      <c r="IN89" s="186" t="s">
        <v>3225</v>
      </c>
      <c r="IO89" s="186" t="s">
        <v>22</v>
      </c>
      <c r="IP89" s="186">
        <v>2</v>
      </c>
      <c r="IQ89" s="186" t="s">
        <v>3139</v>
      </c>
      <c r="IR89" s="186" t="s">
        <v>3138</v>
      </c>
      <c r="IS89" s="187" t="s">
        <v>3532</v>
      </c>
    </row>
    <row r="90" spans="1:253" s="280" customFormat="1" ht="12.75" customHeight="1" x14ac:dyDescent="0.25">
      <c r="A90" s="280" t="s">
        <v>1009</v>
      </c>
      <c r="B90" s="280" t="s">
        <v>8163</v>
      </c>
      <c r="C90" s="280" t="s">
        <v>1010</v>
      </c>
      <c r="D90" s="280" t="s">
        <v>7952</v>
      </c>
      <c r="E90" s="280" t="s">
        <v>8161</v>
      </c>
      <c r="F90" s="280" t="s">
        <v>5786</v>
      </c>
      <c r="G90" s="174">
        <v>267437000</v>
      </c>
      <c r="H90" s="175" t="s">
        <v>4141</v>
      </c>
      <c r="I90" s="175" t="s">
        <v>42</v>
      </c>
      <c r="J90" s="175">
        <v>1</v>
      </c>
      <c r="K90" s="175" t="s">
        <v>5785</v>
      </c>
      <c r="L90" s="175" t="s">
        <v>4141</v>
      </c>
      <c r="M90" s="176" t="s">
        <v>5634</v>
      </c>
      <c r="N90" s="185" t="s">
        <v>2528</v>
      </c>
      <c r="O90" s="177">
        <v>369002</v>
      </c>
      <c r="P90" s="177" t="s">
        <v>2525</v>
      </c>
      <c r="Q90" s="177" t="s">
        <v>22</v>
      </c>
      <c r="R90" s="177">
        <v>2</v>
      </c>
      <c r="S90" s="177" t="s">
        <v>2527</v>
      </c>
      <c r="T90" s="177" t="s">
        <v>2526</v>
      </c>
      <c r="U90" s="178" t="s">
        <v>2529</v>
      </c>
      <c r="V90" s="185" t="s">
        <v>5788</v>
      </c>
      <c r="W90" s="175">
        <v>19217000</v>
      </c>
      <c r="X90" s="175" t="s">
        <v>4141</v>
      </c>
      <c r="Y90" s="175" t="s">
        <v>42</v>
      </c>
      <c r="Z90" s="175">
        <v>1</v>
      </c>
      <c r="AA90" s="175" t="s">
        <v>5787</v>
      </c>
      <c r="AB90" s="175" t="s">
        <v>4141</v>
      </c>
      <c r="AC90" s="176" t="s">
        <v>5634</v>
      </c>
      <c r="AD90" s="185" t="s">
        <v>5790</v>
      </c>
      <c r="AE90" s="183">
        <v>13183000</v>
      </c>
      <c r="AF90" s="183" t="s">
        <v>4141</v>
      </c>
      <c r="AG90" s="183" t="s">
        <v>22</v>
      </c>
      <c r="AH90" s="183">
        <v>2</v>
      </c>
      <c r="AI90" s="183" t="s">
        <v>5789</v>
      </c>
      <c r="AJ90" s="183" t="s">
        <v>4141</v>
      </c>
      <c r="AK90" s="184" t="s">
        <v>5634</v>
      </c>
      <c r="AL90" s="185" t="s">
        <v>5792</v>
      </c>
      <c r="AM90" s="175">
        <v>5158000</v>
      </c>
      <c r="AN90" s="175" t="s">
        <v>4141</v>
      </c>
      <c r="AO90" s="175" t="s">
        <v>22</v>
      </c>
      <c r="AP90" s="175">
        <v>2</v>
      </c>
      <c r="AQ90" s="175" t="s">
        <v>5791</v>
      </c>
      <c r="AR90" s="175" t="s">
        <v>4141</v>
      </c>
      <c r="AS90" s="176" t="s">
        <v>5634</v>
      </c>
      <c r="AT90" s="186" t="s">
        <v>1667</v>
      </c>
      <c r="AU90" s="183" t="s">
        <v>14</v>
      </c>
      <c r="AV90" s="183">
        <v>0</v>
      </c>
      <c r="AW90" s="183" t="s">
        <v>14</v>
      </c>
      <c r="AX90" s="183" t="s">
        <v>14</v>
      </c>
      <c r="AY90" s="183">
        <v>0</v>
      </c>
      <c r="AZ90" s="183">
        <v>0</v>
      </c>
      <c r="BA90" s="184" t="s">
        <v>1624</v>
      </c>
      <c r="BB90" s="185" t="s">
        <v>1666</v>
      </c>
      <c r="BC90" s="175" t="s">
        <v>14</v>
      </c>
      <c r="BD90" s="175">
        <v>0</v>
      </c>
      <c r="BE90" s="175" t="s">
        <v>14</v>
      </c>
      <c r="BF90" s="175" t="s">
        <v>14</v>
      </c>
      <c r="BG90" s="175">
        <v>0</v>
      </c>
      <c r="BH90" s="175">
        <v>0</v>
      </c>
      <c r="BI90" s="176" t="s">
        <v>1624</v>
      </c>
      <c r="BJ90" s="186" t="s">
        <v>5794</v>
      </c>
      <c r="BK90" s="186">
        <v>1833</v>
      </c>
      <c r="BL90" s="186" t="s">
        <v>4141</v>
      </c>
      <c r="BM90" s="186" t="s">
        <v>22</v>
      </c>
      <c r="BN90" s="186">
        <v>2</v>
      </c>
      <c r="BO90" s="186" t="s">
        <v>5793</v>
      </c>
      <c r="BP90" s="183" t="s">
        <v>4141</v>
      </c>
      <c r="BQ90" s="187" t="s">
        <v>5634</v>
      </c>
      <c r="BR90" s="185" t="s">
        <v>1012</v>
      </c>
      <c r="BS90" s="179">
        <v>0</v>
      </c>
      <c r="BT90" s="179">
        <v>0</v>
      </c>
      <c r="BU90" s="179" t="s">
        <v>22</v>
      </c>
      <c r="BV90" s="179">
        <v>2</v>
      </c>
      <c r="BW90" s="179">
        <v>0</v>
      </c>
      <c r="BX90" s="179">
        <v>0</v>
      </c>
      <c r="BY90" s="176" t="s">
        <v>1013</v>
      </c>
      <c r="BZ90" s="186" t="s">
        <v>1016</v>
      </c>
      <c r="CA90" s="186">
        <v>4300</v>
      </c>
      <c r="CB90" s="186" t="s">
        <v>1014</v>
      </c>
      <c r="CC90" s="186" t="s">
        <v>22</v>
      </c>
      <c r="CD90" s="186">
        <v>2</v>
      </c>
      <c r="CE90" s="186" t="s">
        <v>1015</v>
      </c>
      <c r="CF90" s="186">
        <v>0</v>
      </c>
      <c r="CG90" s="187" t="s">
        <v>1013</v>
      </c>
      <c r="CH90" s="185" t="s">
        <v>8437</v>
      </c>
      <c r="CI90" s="186" t="e">
        <v>#N/A</v>
      </c>
      <c r="CJ90" s="186" t="e">
        <v>#N/A</v>
      </c>
      <c r="CK90" s="186" t="e">
        <v>#N/A</v>
      </c>
      <c r="CL90" s="186" t="e">
        <v>#N/A</v>
      </c>
      <c r="CM90" s="186" t="e">
        <v>#N/A</v>
      </c>
      <c r="CN90" s="186" t="e">
        <v>#N/A</v>
      </c>
      <c r="CO90" s="188" t="e">
        <v>#N/A</v>
      </c>
      <c r="CP90" s="186" t="s">
        <v>1019</v>
      </c>
      <c r="CQ90" s="179">
        <v>5200000</v>
      </c>
      <c r="CR90" s="179" t="s">
        <v>1017</v>
      </c>
      <c r="CS90" s="179" t="s">
        <v>22</v>
      </c>
      <c r="CT90" s="179">
        <v>2</v>
      </c>
      <c r="CU90" s="179" t="s">
        <v>1018</v>
      </c>
      <c r="CV90" s="179">
        <v>0</v>
      </c>
      <c r="CW90" s="176" t="s">
        <v>1013</v>
      </c>
      <c r="CX90" s="186" t="s">
        <v>5798</v>
      </c>
      <c r="CY90" s="183">
        <v>8959000</v>
      </c>
      <c r="CZ90" s="183" t="s">
        <v>4141</v>
      </c>
      <c r="DA90" s="183" t="s">
        <v>22</v>
      </c>
      <c r="DB90" s="183">
        <v>2</v>
      </c>
      <c r="DC90" s="183" t="s">
        <v>5797</v>
      </c>
      <c r="DD90" s="183" t="s">
        <v>4141</v>
      </c>
      <c r="DE90" s="189" t="s">
        <v>5634</v>
      </c>
      <c r="DF90" s="185" t="s">
        <v>5799</v>
      </c>
      <c r="DG90" s="175">
        <v>6035000</v>
      </c>
      <c r="DH90" s="179" t="s">
        <v>4141</v>
      </c>
      <c r="DI90" s="179" t="s">
        <v>22</v>
      </c>
      <c r="DJ90" s="179">
        <v>2</v>
      </c>
      <c r="DK90" s="179" t="s">
        <v>5797</v>
      </c>
      <c r="DL90" s="179" t="s">
        <v>4141</v>
      </c>
      <c r="DM90" s="176" t="s">
        <v>5634</v>
      </c>
      <c r="DN90" s="186" t="s">
        <v>5800</v>
      </c>
      <c r="DO90" s="183">
        <v>4223000</v>
      </c>
      <c r="DP90" s="186" t="s">
        <v>4141</v>
      </c>
      <c r="DQ90" s="186" t="s">
        <v>22</v>
      </c>
      <c r="DR90" s="186">
        <v>2</v>
      </c>
      <c r="DS90" s="186" t="s">
        <v>5797</v>
      </c>
      <c r="DT90" s="186" t="s">
        <v>4141</v>
      </c>
      <c r="DU90" s="187" t="s">
        <v>5634</v>
      </c>
      <c r="DV90" s="185" t="s">
        <v>5801</v>
      </c>
      <c r="DW90" s="175">
        <v>4636000</v>
      </c>
      <c r="DX90" s="179" t="s">
        <v>4141</v>
      </c>
      <c r="DY90" s="179" t="s">
        <v>22</v>
      </c>
      <c r="DZ90" s="179">
        <v>2</v>
      </c>
      <c r="EA90" s="179" t="s">
        <v>5797</v>
      </c>
      <c r="EB90" s="179" t="s">
        <v>4141</v>
      </c>
      <c r="EC90" s="176" t="s">
        <v>5634</v>
      </c>
      <c r="ED90" s="186" t="s">
        <v>5802</v>
      </c>
      <c r="EE90" s="183">
        <v>4201000</v>
      </c>
      <c r="EF90" s="186" t="s">
        <v>4141</v>
      </c>
      <c r="EG90" s="186" t="s">
        <v>22</v>
      </c>
      <c r="EH90" s="186">
        <v>2</v>
      </c>
      <c r="EI90" s="186" t="s">
        <v>5797</v>
      </c>
      <c r="EJ90" s="186" t="s">
        <v>4141</v>
      </c>
      <c r="EK90" s="187" t="s">
        <v>5634</v>
      </c>
      <c r="EL90" s="185" t="s">
        <v>5803</v>
      </c>
      <c r="EM90" s="175">
        <v>122000</v>
      </c>
      <c r="EN90" s="179" t="s">
        <v>4141</v>
      </c>
      <c r="EO90" s="179" t="s">
        <v>22</v>
      </c>
      <c r="EP90" s="179">
        <v>2</v>
      </c>
      <c r="EQ90" s="179" t="s">
        <v>5797</v>
      </c>
      <c r="ER90" s="179" t="s">
        <v>4141</v>
      </c>
      <c r="ES90" s="176" t="s">
        <v>5634</v>
      </c>
      <c r="ET90" s="186" t="s">
        <v>5796</v>
      </c>
      <c r="EU90" s="186">
        <v>4189</v>
      </c>
      <c r="EV90" s="186" t="s">
        <v>4141</v>
      </c>
      <c r="EW90" s="186" t="s">
        <v>22</v>
      </c>
      <c r="EX90" s="186">
        <v>2</v>
      </c>
      <c r="EY90" s="186" t="s">
        <v>5795</v>
      </c>
      <c r="EZ90" s="186" t="s">
        <v>4141</v>
      </c>
      <c r="FA90" s="187" t="s">
        <v>5634</v>
      </c>
      <c r="FB90" s="185" t="s">
        <v>1247</v>
      </c>
      <c r="FC90" s="179">
        <v>5</v>
      </c>
      <c r="FD90" s="179" t="s">
        <v>14</v>
      </c>
      <c r="FE90" s="179" t="s">
        <v>22</v>
      </c>
      <c r="FF90" s="179">
        <v>2</v>
      </c>
      <c r="FG90" s="179" t="s">
        <v>14</v>
      </c>
      <c r="FH90" s="179" t="s">
        <v>14</v>
      </c>
      <c r="FI90" s="176" t="s">
        <v>1248</v>
      </c>
      <c r="FJ90" s="185" t="s">
        <v>1250</v>
      </c>
      <c r="FK90" s="186" t="s">
        <v>14</v>
      </c>
      <c r="FL90" s="186" t="s">
        <v>1249</v>
      </c>
      <c r="FM90" s="186" t="s">
        <v>22</v>
      </c>
      <c r="FN90" s="186">
        <v>2</v>
      </c>
      <c r="FO90" s="186" t="s">
        <v>14</v>
      </c>
      <c r="FP90" s="183" t="s">
        <v>14</v>
      </c>
      <c r="FQ90" s="184" t="s">
        <v>1248</v>
      </c>
      <c r="FR90" s="185" t="s">
        <v>1253</v>
      </c>
      <c r="FS90" s="179">
        <v>800000</v>
      </c>
      <c r="FT90" s="179" t="s">
        <v>1249</v>
      </c>
      <c r="FU90" s="179" t="s">
        <v>22</v>
      </c>
      <c r="FV90" s="179">
        <v>2</v>
      </c>
      <c r="FW90" s="179" t="s">
        <v>1252</v>
      </c>
      <c r="FX90" s="179" t="s">
        <v>1251</v>
      </c>
      <c r="FY90" s="176" t="s">
        <v>1248</v>
      </c>
      <c r="FZ90" s="186" t="s">
        <v>3383</v>
      </c>
      <c r="GA90" s="186">
        <v>1</v>
      </c>
      <c r="GB90" s="186" t="s">
        <v>3225</v>
      </c>
      <c r="GC90" s="186" t="s">
        <v>22</v>
      </c>
      <c r="GD90" s="186">
        <v>2</v>
      </c>
      <c r="GE90" s="186" t="s">
        <v>3139</v>
      </c>
      <c r="GF90" s="186" t="s">
        <v>3138</v>
      </c>
      <c r="GG90" s="187" t="s">
        <v>3227</v>
      </c>
      <c r="GH90" s="185" t="s">
        <v>3389</v>
      </c>
      <c r="GI90" s="179">
        <v>1</v>
      </c>
      <c r="GJ90" s="179" t="s">
        <v>3225</v>
      </c>
      <c r="GK90" s="179" t="s">
        <v>22</v>
      </c>
      <c r="GL90" s="179">
        <v>2</v>
      </c>
      <c r="GM90" s="179" t="s">
        <v>3139</v>
      </c>
      <c r="GN90" s="179" t="s">
        <v>3138</v>
      </c>
      <c r="GO90" s="176" t="s">
        <v>3227</v>
      </c>
      <c r="GP90" s="186" t="s">
        <v>3384</v>
      </c>
      <c r="GQ90" s="186">
        <v>2</v>
      </c>
      <c r="GR90" s="186" t="s">
        <v>3225</v>
      </c>
      <c r="GS90" s="186" t="s">
        <v>22</v>
      </c>
      <c r="GT90" s="186">
        <v>2</v>
      </c>
      <c r="GU90" s="186" t="s">
        <v>3139</v>
      </c>
      <c r="GV90" s="186" t="s">
        <v>3138</v>
      </c>
      <c r="GW90" s="187" t="s">
        <v>3227</v>
      </c>
      <c r="GX90" s="185" t="s">
        <v>3390</v>
      </c>
      <c r="GY90" s="179">
        <v>2</v>
      </c>
      <c r="GZ90" s="179" t="s">
        <v>3225</v>
      </c>
      <c r="HA90" s="179" t="s">
        <v>22</v>
      </c>
      <c r="HB90" s="179">
        <v>2</v>
      </c>
      <c r="HC90" s="179" t="s">
        <v>3139</v>
      </c>
      <c r="HD90" s="179" t="s">
        <v>3138</v>
      </c>
      <c r="HE90" s="176" t="s">
        <v>3227</v>
      </c>
      <c r="HF90" s="186" t="s">
        <v>3382</v>
      </c>
      <c r="HG90" s="186">
        <v>0</v>
      </c>
      <c r="HH90" s="186" t="s">
        <v>3225</v>
      </c>
      <c r="HI90" s="186" t="s">
        <v>22</v>
      </c>
      <c r="HJ90" s="186">
        <v>2</v>
      </c>
      <c r="HK90" s="186" t="s">
        <v>3139</v>
      </c>
      <c r="HL90" s="186" t="s">
        <v>3138</v>
      </c>
      <c r="HM90" s="187" t="s">
        <v>3227</v>
      </c>
      <c r="HN90" s="185" t="s">
        <v>3388</v>
      </c>
      <c r="HO90" s="179">
        <v>2</v>
      </c>
      <c r="HP90" s="179" t="s">
        <v>3225</v>
      </c>
      <c r="HQ90" s="179" t="s">
        <v>22</v>
      </c>
      <c r="HR90" s="179">
        <v>2</v>
      </c>
      <c r="HS90" s="179" t="s">
        <v>3139</v>
      </c>
      <c r="HT90" s="179" t="s">
        <v>3138</v>
      </c>
      <c r="HU90" s="176" t="s">
        <v>3227</v>
      </c>
      <c r="HV90" s="186" t="s">
        <v>3385</v>
      </c>
      <c r="HW90" s="186">
        <v>2</v>
      </c>
      <c r="HX90" s="186" t="s">
        <v>3225</v>
      </c>
      <c r="HY90" s="186" t="s">
        <v>22</v>
      </c>
      <c r="HZ90" s="186">
        <v>2</v>
      </c>
      <c r="IA90" s="186" t="s">
        <v>3139</v>
      </c>
      <c r="IB90" s="186" t="s">
        <v>3138</v>
      </c>
      <c r="IC90" s="187" t="s">
        <v>3227</v>
      </c>
      <c r="ID90" s="185" t="s">
        <v>3387</v>
      </c>
      <c r="IE90" s="179">
        <v>2</v>
      </c>
      <c r="IF90" s="179" t="s">
        <v>3225</v>
      </c>
      <c r="IG90" s="179" t="s">
        <v>22</v>
      </c>
      <c r="IH90" s="179">
        <v>2</v>
      </c>
      <c r="II90" s="179" t="s">
        <v>3139</v>
      </c>
      <c r="IJ90" s="179" t="s">
        <v>3138</v>
      </c>
      <c r="IK90" s="176" t="s">
        <v>3227</v>
      </c>
      <c r="IL90" s="186" t="s">
        <v>3386</v>
      </c>
      <c r="IM90" s="186">
        <v>3</v>
      </c>
      <c r="IN90" s="186" t="s">
        <v>3225</v>
      </c>
      <c r="IO90" s="186" t="s">
        <v>22</v>
      </c>
      <c r="IP90" s="186">
        <v>2</v>
      </c>
      <c r="IQ90" s="186" t="s">
        <v>3139</v>
      </c>
      <c r="IR90" s="186" t="s">
        <v>3138</v>
      </c>
      <c r="IS90" s="187" t="s">
        <v>3227</v>
      </c>
    </row>
    <row r="91" spans="1:253" s="280" customFormat="1" ht="12.75" customHeight="1" x14ac:dyDescent="0.25">
      <c r="A91" s="280" t="s">
        <v>1227</v>
      </c>
      <c r="B91" s="280" t="s">
        <v>8163</v>
      </c>
      <c r="C91" s="280" t="s">
        <v>1228</v>
      </c>
      <c r="D91" s="280" t="s">
        <v>7953</v>
      </c>
      <c r="E91" s="280" t="s">
        <v>8166</v>
      </c>
      <c r="F91" s="280" t="s">
        <v>4681</v>
      </c>
      <c r="G91" s="174">
        <v>338382000</v>
      </c>
      <c r="H91" s="175" t="s">
        <v>4678</v>
      </c>
      <c r="I91" s="175" t="s">
        <v>22</v>
      </c>
      <c r="J91" s="175">
        <v>2</v>
      </c>
      <c r="K91" s="175" t="s">
        <v>4680</v>
      </c>
      <c r="L91" s="175" t="s">
        <v>4679</v>
      </c>
      <c r="M91" s="176" t="s">
        <v>4470</v>
      </c>
      <c r="N91" s="185" t="s">
        <v>2222</v>
      </c>
      <c r="O91" s="177">
        <v>1458646</v>
      </c>
      <c r="P91" s="177" t="s">
        <v>2219</v>
      </c>
      <c r="Q91" s="177" t="s">
        <v>22</v>
      </c>
      <c r="R91" s="177">
        <v>2</v>
      </c>
      <c r="S91" s="177" t="s">
        <v>2221</v>
      </c>
      <c r="T91" s="177" t="s">
        <v>2220</v>
      </c>
      <c r="U91" s="178" t="s">
        <v>2173</v>
      </c>
      <c r="V91" s="185" t="s">
        <v>4685</v>
      </c>
      <c r="W91" s="175">
        <v>73069000</v>
      </c>
      <c r="X91" s="175" t="s">
        <v>4682</v>
      </c>
      <c r="Y91" s="175" t="s">
        <v>22</v>
      </c>
      <c r="Z91" s="175">
        <v>2</v>
      </c>
      <c r="AA91" s="175" t="s">
        <v>4684</v>
      </c>
      <c r="AB91" s="175" t="s">
        <v>4683</v>
      </c>
      <c r="AC91" s="176" t="s">
        <v>4470</v>
      </c>
      <c r="AD91" s="185" t="s">
        <v>4689</v>
      </c>
      <c r="AE91" s="183">
        <v>35266000</v>
      </c>
      <c r="AF91" s="183" t="s">
        <v>4686</v>
      </c>
      <c r="AG91" s="183" t="s">
        <v>22</v>
      </c>
      <c r="AH91" s="183">
        <v>2</v>
      </c>
      <c r="AI91" s="183" t="s">
        <v>4688</v>
      </c>
      <c r="AJ91" s="183" t="s">
        <v>4687</v>
      </c>
      <c r="AK91" s="184" t="s">
        <v>4470</v>
      </c>
      <c r="AL91" s="185" t="s">
        <v>4693</v>
      </c>
      <c r="AM91" s="175">
        <v>5443000</v>
      </c>
      <c r="AN91" s="175" t="s">
        <v>4690</v>
      </c>
      <c r="AO91" s="175" t="s">
        <v>22</v>
      </c>
      <c r="AP91" s="175">
        <v>2</v>
      </c>
      <c r="AQ91" s="175" t="s">
        <v>4692</v>
      </c>
      <c r="AR91" s="175" t="s">
        <v>4691</v>
      </c>
      <c r="AS91" s="176" t="s">
        <v>4470</v>
      </c>
      <c r="AT91" s="186" t="s">
        <v>1995</v>
      </c>
      <c r="AU91" s="183" t="s">
        <v>14</v>
      </c>
      <c r="AV91" s="183" t="s">
        <v>14</v>
      </c>
      <c r="AW91" s="183" t="s">
        <v>14</v>
      </c>
      <c r="AX91" s="183" t="s">
        <v>14</v>
      </c>
      <c r="AY91" s="183" t="s">
        <v>1805</v>
      </c>
      <c r="AZ91" s="183" t="s">
        <v>14</v>
      </c>
      <c r="BA91" s="184" t="s">
        <v>1800</v>
      </c>
      <c r="BB91" s="185" t="s">
        <v>1994</v>
      </c>
      <c r="BC91" s="175" t="s">
        <v>14</v>
      </c>
      <c r="BD91" s="175" t="s">
        <v>14</v>
      </c>
      <c r="BE91" s="175" t="s">
        <v>14</v>
      </c>
      <c r="BF91" s="175" t="s">
        <v>14</v>
      </c>
      <c r="BG91" s="175" t="s">
        <v>1805</v>
      </c>
      <c r="BH91" s="175" t="s">
        <v>14</v>
      </c>
      <c r="BI91" s="176" t="s">
        <v>1800</v>
      </c>
      <c r="BJ91" s="186" t="s">
        <v>1993</v>
      </c>
      <c r="BK91" s="186" t="s">
        <v>14</v>
      </c>
      <c r="BL91" s="186" t="s">
        <v>14</v>
      </c>
      <c r="BM91" s="186" t="s">
        <v>14</v>
      </c>
      <c r="BN91" s="186" t="s">
        <v>14</v>
      </c>
      <c r="BO91" s="186" t="s">
        <v>1805</v>
      </c>
      <c r="BP91" s="183" t="s">
        <v>14</v>
      </c>
      <c r="BQ91" s="187" t="s">
        <v>1800</v>
      </c>
      <c r="BR91" s="185" t="s">
        <v>1230</v>
      </c>
      <c r="BS91" s="179">
        <v>0</v>
      </c>
      <c r="BT91" s="179">
        <v>0</v>
      </c>
      <c r="BU91" s="179" t="s">
        <v>60</v>
      </c>
      <c r="BV91" s="179">
        <v>3</v>
      </c>
      <c r="BW91" s="179">
        <v>0</v>
      </c>
      <c r="BX91" s="179">
        <v>0</v>
      </c>
      <c r="BY91" s="176" t="s">
        <v>1214</v>
      </c>
      <c r="BZ91" s="186" t="s">
        <v>1231</v>
      </c>
      <c r="CA91" s="186">
        <v>0</v>
      </c>
      <c r="CB91" s="186" t="s">
        <v>14</v>
      </c>
      <c r="CC91" s="186" t="s">
        <v>60</v>
      </c>
      <c r="CD91" s="186">
        <v>3</v>
      </c>
      <c r="CE91" s="186" t="s">
        <v>14</v>
      </c>
      <c r="CF91" s="186" t="s">
        <v>14</v>
      </c>
      <c r="CG91" s="187" t="s">
        <v>1214</v>
      </c>
      <c r="CH91" s="185" t="s">
        <v>8438</v>
      </c>
      <c r="CI91" s="186" t="e">
        <v>#N/A</v>
      </c>
      <c r="CJ91" s="186" t="e">
        <v>#N/A</v>
      </c>
      <c r="CK91" s="186" t="e">
        <v>#N/A</v>
      </c>
      <c r="CL91" s="186" t="e">
        <v>#N/A</v>
      </c>
      <c r="CM91" s="186" t="e">
        <v>#N/A</v>
      </c>
      <c r="CN91" s="186" t="e">
        <v>#N/A</v>
      </c>
      <c r="CO91" s="188" t="e">
        <v>#N/A</v>
      </c>
      <c r="CP91" s="186" t="s">
        <v>1991</v>
      </c>
      <c r="CQ91" s="179" t="s">
        <v>14</v>
      </c>
      <c r="CR91" s="179" t="s">
        <v>14</v>
      </c>
      <c r="CS91" s="179" t="s">
        <v>14</v>
      </c>
      <c r="CT91" s="179" t="s">
        <v>14</v>
      </c>
      <c r="CU91" s="179" t="s">
        <v>1805</v>
      </c>
      <c r="CV91" s="179" t="s">
        <v>14</v>
      </c>
      <c r="CW91" s="176" t="s">
        <v>1800</v>
      </c>
      <c r="CX91" s="186" t="s">
        <v>4697</v>
      </c>
      <c r="CY91" s="183">
        <v>20554000</v>
      </c>
      <c r="CZ91" s="183" t="s">
        <v>4694</v>
      </c>
      <c r="DA91" s="183" t="s">
        <v>60</v>
      </c>
      <c r="DB91" s="183">
        <v>3</v>
      </c>
      <c r="DC91" s="183" t="s">
        <v>4696</v>
      </c>
      <c r="DD91" s="183" t="s">
        <v>4695</v>
      </c>
      <c r="DE91" s="189" t="s">
        <v>4470</v>
      </c>
      <c r="DF91" s="185" t="s">
        <v>4698</v>
      </c>
      <c r="DG91" s="175">
        <v>39506000</v>
      </c>
      <c r="DH91" s="179" t="s">
        <v>4694</v>
      </c>
      <c r="DI91" s="179" t="s">
        <v>60</v>
      </c>
      <c r="DJ91" s="179">
        <v>3</v>
      </c>
      <c r="DK91" s="179" t="s">
        <v>4696</v>
      </c>
      <c r="DL91" s="179" t="s">
        <v>4695</v>
      </c>
      <c r="DM91" s="176" t="s">
        <v>4470</v>
      </c>
      <c r="DN91" s="186" t="s">
        <v>4699</v>
      </c>
      <c r="DO91" s="183">
        <v>13009000</v>
      </c>
      <c r="DP91" s="186" t="s">
        <v>4694</v>
      </c>
      <c r="DQ91" s="186" t="s">
        <v>60</v>
      </c>
      <c r="DR91" s="186">
        <v>3</v>
      </c>
      <c r="DS91" s="186" t="s">
        <v>4696</v>
      </c>
      <c r="DT91" s="186" t="s">
        <v>4695</v>
      </c>
      <c r="DU91" s="187" t="s">
        <v>4470</v>
      </c>
      <c r="DV91" s="185" t="s">
        <v>4700</v>
      </c>
      <c r="DW91" s="175">
        <v>20392000</v>
      </c>
      <c r="DX91" s="179" t="s">
        <v>4694</v>
      </c>
      <c r="DY91" s="179" t="s">
        <v>60</v>
      </c>
      <c r="DZ91" s="179">
        <v>3</v>
      </c>
      <c r="EA91" s="179" t="s">
        <v>4696</v>
      </c>
      <c r="EB91" s="179" t="s">
        <v>4695</v>
      </c>
      <c r="EC91" s="176" t="s">
        <v>4470</v>
      </c>
      <c r="ED91" s="186" t="s">
        <v>4701</v>
      </c>
      <c r="EE91" s="183">
        <v>162000</v>
      </c>
      <c r="EF91" s="186" t="s">
        <v>4694</v>
      </c>
      <c r="EG91" s="186" t="s">
        <v>60</v>
      </c>
      <c r="EH91" s="186">
        <v>3</v>
      </c>
      <c r="EI91" s="186" t="s">
        <v>4696</v>
      </c>
      <c r="EJ91" s="186" t="s">
        <v>4695</v>
      </c>
      <c r="EK91" s="187" t="s">
        <v>4470</v>
      </c>
      <c r="EL91" s="185" t="s">
        <v>4702</v>
      </c>
      <c r="EM91" s="175">
        <v>0</v>
      </c>
      <c r="EN91" s="179" t="s">
        <v>4694</v>
      </c>
      <c r="EO91" s="179" t="s">
        <v>60</v>
      </c>
      <c r="EP91" s="179">
        <v>3</v>
      </c>
      <c r="EQ91" s="179" t="s">
        <v>4696</v>
      </c>
      <c r="ER91" s="179" t="s">
        <v>4695</v>
      </c>
      <c r="ES91" s="176" t="s">
        <v>4470</v>
      </c>
      <c r="ET91" s="186" t="s">
        <v>1992</v>
      </c>
      <c r="EU91" s="186" t="s">
        <v>14</v>
      </c>
      <c r="EV91" s="186" t="s">
        <v>14</v>
      </c>
      <c r="EW91" s="186" t="s">
        <v>14</v>
      </c>
      <c r="EX91" s="186" t="s">
        <v>14</v>
      </c>
      <c r="EY91" s="186" t="s">
        <v>1805</v>
      </c>
      <c r="EZ91" s="186" t="s">
        <v>14</v>
      </c>
      <c r="FA91" s="187" t="s">
        <v>1800</v>
      </c>
      <c r="FB91" s="185" t="s">
        <v>1233</v>
      </c>
      <c r="FC91" s="179">
        <v>4</v>
      </c>
      <c r="FD91" s="179">
        <v>0</v>
      </c>
      <c r="FE91" s="179" t="s">
        <v>22</v>
      </c>
      <c r="FF91" s="179">
        <v>2</v>
      </c>
      <c r="FG91" s="179" t="s">
        <v>1232</v>
      </c>
      <c r="FH91" s="179">
        <v>0</v>
      </c>
      <c r="FI91" s="176" t="s">
        <v>1214</v>
      </c>
      <c r="FJ91" s="185" t="s">
        <v>1235</v>
      </c>
      <c r="FK91" s="186" t="s">
        <v>14</v>
      </c>
      <c r="FL91" s="186">
        <v>0</v>
      </c>
      <c r="FM91" s="186" t="s">
        <v>14</v>
      </c>
      <c r="FN91" s="186" t="s">
        <v>14</v>
      </c>
      <c r="FO91" s="186" t="s">
        <v>1234</v>
      </c>
      <c r="FP91" s="183">
        <v>0</v>
      </c>
      <c r="FQ91" s="184" t="s">
        <v>1214</v>
      </c>
      <c r="FR91" s="185" t="s">
        <v>1236</v>
      </c>
      <c r="FS91" s="179" t="s">
        <v>14</v>
      </c>
      <c r="FT91" s="179">
        <v>0</v>
      </c>
      <c r="FU91" s="179" t="s">
        <v>14</v>
      </c>
      <c r="FV91" s="179" t="s">
        <v>14</v>
      </c>
      <c r="FW91" s="179">
        <v>0</v>
      </c>
      <c r="FX91" s="179">
        <v>0</v>
      </c>
      <c r="FY91" s="176" t="s">
        <v>1214</v>
      </c>
      <c r="FZ91" s="186" t="s">
        <v>1743</v>
      </c>
      <c r="GA91" s="186">
        <v>0</v>
      </c>
      <c r="GB91" s="186" t="s">
        <v>1592</v>
      </c>
      <c r="GC91" s="186" t="s">
        <v>22</v>
      </c>
      <c r="GD91" s="186">
        <v>2</v>
      </c>
      <c r="GE91" s="186" t="s">
        <v>1594</v>
      </c>
      <c r="GF91" s="186" t="s">
        <v>1593</v>
      </c>
      <c r="GG91" s="187" t="s">
        <v>1689</v>
      </c>
      <c r="GH91" s="185" t="s">
        <v>1749</v>
      </c>
      <c r="GI91" s="179">
        <v>0</v>
      </c>
      <c r="GJ91" s="179" t="s">
        <v>1592</v>
      </c>
      <c r="GK91" s="179" t="s">
        <v>22</v>
      </c>
      <c r="GL91" s="179">
        <v>2</v>
      </c>
      <c r="GM91" s="179" t="s">
        <v>1594</v>
      </c>
      <c r="GN91" s="179" t="s">
        <v>1593</v>
      </c>
      <c r="GO91" s="176" t="s">
        <v>1689</v>
      </c>
      <c r="GP91" s="186" t="s">
        <v>1744</v>
      </c>
      <c r="GQ91" s="186">
        <v>0</v>
      </c>
      <c r="GR91" s="186" t="s">
        <v>1592</v>
      </c>
      <c r="GS91" s="186" t="s">
        <v>22</v>
      </c>
      <c r="GT91" s="186">
        <v>2</v>
      </c>
      <c r="GU91" s="186" t="s">
        <v>1594</v>
      </c>
      <c r="GV91" s="186" t="s">
        <v>1593</v>
      </c>
      <c r="GW91" s="187" t="s">
        <v>1689</v>
      </c>
      <c r="GX91" s="185" t="s">
        <v>1750</v>
      </c>
      <c r="GY91" s="179">
        <v>2</v>
      </c>
      <c r="GZ91" s="179" t="s">
        <v>1592</v>
      </c>
      <c r="HA91" s="179" t="s">
        <v>22</v>
      </c>
      <c r="HB91" s="179">
        <v>2</v>
      </c>
      <c r="HC91" s="179" t="s">
        <v>1594</v>
      </c>
      <c r="HD91" s="179" t="s">
        <v>1593</v>
      </c>
      <c r="HE91" s="176" t="s">
        <v>1689</v>
      </c>
      <c r="HF91" s="186" t="s">
        <v>1742</v>
      </c>
      <c r="HG91" s="186">
        <v>0</v>
      </c>
      <c r="HH91" s="186" t="s">
        <v>1592</v>
      </c>
      <c r="HI91" s="186" t="s">
        <v>22</v>
      </c>
      <c r="HJ91" s="186">
        <v>2</v>
      </c>
      <c r="HK91" s="186" t="s">
        <v>1594</v>
      </c>
      <c r="HL91" s="186" t="s">
        <v>1593</v>
      </c>
      <c r="HM91" s="187" t="s">
        <v>1689</v>
      </c>
      <c r="HN91" s="185" t="s">
        <v>1748</v>
      </c>
      <c r="HO91" s="179">
        <v>0</v>
      </c>
      <c r="HP91" s="179" t="s">
        <v>1592</v>
      </c>
      <c r="HQ91" s="179" t="s">
        <v>22</v>
      </c>
      <c r="HR91" s="179">
        <v>2</v>
      </c>
      <c r="HS91" s="179" t="s">
        <v>1594</v>
      </c>
      <c r="HT91" s="179" t="s">
        <v>1593</v>
      </c>
      <c r="HU91" s="176" t="s">
        <v>1689</v>
      </c>
      <c r="HV91" s="186" t="s">
        <v>1745</v>
      </c>
      <c r="HW91" s="186">
        <v>0</v>
      </c>
      <c r="HX91" s="186" t="s">
        <v>1592</v>
      </c>
      <c r="HY91" s="186" t="s">
        <v>22</v>
      </c>
      <c r="HZ91" s="186">
        <v>2</v>
      </c>
      <c r="IA91" s="186" t="s">
        <v>1594</v>
      </c>
      <c r="IB91" s="186" t="s">
        <v>1593</v>
      </c>
      <c r="IC91" s="187" t="s">
        <v>1689</v>
      </c>
      <c r="ID91" s="185" t="s">
        <v>1747</v>
      </c>
      <c r="IE91" s="179" t="s">
        <v>14</v>
      </c>
      <c r="IF91" s="179" t="s">
        <v>1592</v>
      </c>
      <c r="IG91" s="179" t="s">
        <v>14</v>
      </c>
      <c r="IH91" s="179" t="s">
        <v>14</v>
      </c>
      <c r="II91" s="179" t="s">
        <v>1594</v>
      </c>
      <c r="IJ91" s="179" t="s">
        <v>1593</v>
      </c>
      <c r="IK91" s="176" t="s">
        <v>1689</v>
      </c>
      <c r="IL91" s="186" t="s">
        <v>1746</v>
      </c>
      <c r="IM91" s="186">
        <v>0</v>
      </c>
      <c r="IN91" s="186" t="s">
        <v>1592</v>
      </c>
      <c r="IO91" s="186" t="s">
        <v>22</v>
      </c>
      <c r="IP91" s="186">
        <v>2</v>
      </c>
      <c r="IQ91" s="186" t="s">
        <v>1594</v>
      </c>
      <c r="IR91" s="186" t="s">
        <v>1593</v>
      </c>
      <c r="IS91" s="187" t="s">
        <v>1689</v>
      </c>
    </row>
    <row r="92" spans="1:253" s="280" customFormat="1" ht="12.75" customHeight="1" x14ac:dyDescent="0.25">
      <c r="A92" s="280" t="s">
        <v>1131</v>
      </c>
      <c r="B92" s="280" t="s">
        <v>8163</v>
      </c>
      <c r="C92" s="280" t="s">
        <v>1132</v>
      </c>
      <c r="D92" s="280" t="s">
        <v>7954</v>
      </c>
      <c r="E92" s="280" t="s">
        <v>8169</v>
      </c>
      <c r="F92" s="280" t="s">
        <v>1152</v>
      </c>
      <c r="G92" s="174">
        <v>1561970000</v>
      </c>
      <c r="H92" s="175" t="s">
        <v>1149</v>
      </c>
      <c r="I92" s="175" t="s">
        <v>22</v>
      </c>
      <c r="J92" s="175">
        <v>2</v>
      </c>
      <c r="K92" s="175" t="s">
        <v>1151</v>
      </c>
      <c r="L92" s="175" t="s">
        <v>1150</v>
      </c>
      <c r="M92" s="176" t="s">
        <v>1135</v>
      </c>
      <c r="N92" s="185" t="s">
        <v>1769</v>
      </c>
      <c r="O92" s="177">
        <v>235533</v>
      </c>
      <c r="P92" s="177" t="s">
        <v>1766</v>
      </c>
      <c r="Q92" s="177" t="s">
        <v>22</v>
      </c>
      <c r="R92" s="177">
        <v>2</v>
      </c>
      <c r="S92" s="177" t="s">
        <v>1768</v>
      </c>
      <c r="T92" s="177" t="s">
        <v>1767</v>
      </c>
      <c r="U92" s="178" t="s">
        <v>1770</v>
      </c>
      <c r="V92" s="185" t="s">
        <v>1775</v>
      </c>
      <c r="W92" s="175">
        <v>16991000</v>
      </c>
      <c r="X92" s="175" t="s">
        <v>1766</v>
      </c>
      <c r="Y92" s="175" t="s">
        <v>22</v>
      </c>
      <c r="Z92" s="175">
        <v>2</v>
      </c>
      <c r="AA92" s="175" t="s">
        <v>1774</v>
      </c>
      <c r="AB92" s="175" t="s">
        <v>1767</v>
      </c>
      <c r="AC92" s="176" t="s">
        <v>1770</v>
      </c>
      <c r="AD92" s="185" t="s">
        <v>2934</v>
      </c>
      <c r="AE92" s="183">
        <v>16991000</v>
      </c>
      <c r="AF92" s="183" t="s">
        <v>1766</v>
      </c>
      <c r="AG92" s="183" t="s">
        <v>22</v>
      </c>
      <c r="AH92" s="183">
        <v>2</v>
      </c>
      <c r="AI92" s="183" t="s">
        <v>1774</v>
      </c>
      <c r="AJ92" s="183" t="s">
        <v>1767</v>
      </c>
      <c r="AK92" s="184" t="s">
        <v>2851</v>
      </c>
      <c r="AL92" s="185" t="s">
        <v>1773</v>
      </c>
      <c r="AM92" s="175" t="s">
        <v>14</v>
      </c>
      <c r="AN92" s="175" t="s">
        <v>14</v>
      </c>
      <c r="AO92" s="175" t="s">
        <v>14</v>
      </c>
      <c r="AP92" s="175" t="s">
        <v>14</v>
      </c>
      <c r="AQ92" s="175" t="s">
        <v>1772</v>
      </c>
      <c r="AR92" s="175" t="s">
        <v>14</v>
      </c>
      <c r="AS92" s="176" t="s">
        <v>1770</v>
      </c>
      <c r="AT92" s="186" t="s">
        <v>1142</v>
      </c>
      <c r="AU92" s="183" t="s">
        <v>14</v>
      </c>
      <c r="AV92" s="183" t="s">
        <v>14</v>
      </c>
      <c r="AW92" s="183" t="s">
        <v>14</v>
      </c>
      <c r="AX92" s="183" t="s">
        <v>14</v>
      </c>
      <c r="AY92" s="183" t="s">
        <v>904</v>
      </c>
      <c r="AZ92" s="183" t="s">
        <v>14</v>
      </c>
      <c r="BA92" s="184" t="s">
        <v>1135</v>
      </c>
      <c r="BB92" s="185" t="s">
        <v>1141</v>
      </c>
      <c r="BC92" s="175" t="s">
        <v>14</v>
      </c>
      <c r="BD92" s="175" t="s">
        <v>14</v>
      </c>
      <c r="BE92" s="175" t="s">
        <v>14</v>
      </c>
      <c r="BF92" s="175" t="s">
        <v>14</v>
      </c>
      <c r="BG92" s="175" t="s">
        <v>904</v>
      </c>
      <c r="BH92" s="175" t="s">
        <v>14</v>
      </c>
      <c r="BI92" s="176" t="s">
        <v>1135</v>
      </c>
      <c r="BJ92" s="186" t="s">
        <v>5572</v>
      </c>
      <c r="BK92" s="186">
        <v>533</v>
      </c>
      <c r="BL92" s="186" t="s">
        <v>5561</v>
      </c>
      <c r="BM92" s="186" t="s">
        <v>22</v>
      </c>
      <c r="BN92" s="186">
        <v>2</v>
      </c>
      <c r="BO92" s="186" t="s">
        <v>5571</v>
      </c>
      <c r="BP92" s="183" t="s">
        <v>5568</v>
      </c>
      <c r="BQ92" s="187" t="s">
        <v>5542</v>
      </c>
      <c r="BR92" s="185" t="s">
        <v>1134</v>
      </c>
      <c r="BS92" s="179" t="s">
        <v>14</v>
      </c>
      <c r="BT92" s="179" t="s">
        <v>14</v>
      </c>
      <c r="BU92" s="179" t="s">
        <v>14</v>
      </c>
      <c r="BV92" s="179" t="s">
        <v>14</v>
      </c>
      <c r="BW92" s="179" t="s">
        <v>904</v>
      </c>
      <c r="BX92" s="179" t="s">
        <v>14</v>
      </c>
      <c r="BY92" s="176" t="s">
        <v>1135</v>
      </c>
      <c r="BZ92" s="186" t="s">
        <v>1136</v>
      </c>
      <c r="CA92" s="186" t="s">
        <v>14</v>
      </c>
      <c r="CB92" s="186" t="s">
        <v>14</v>
      </c>
      <c r="CC92" s="186" t="s">
        <v>14</v>
      </c>
      <c r="CD92" s="186" t="s">
        <v>14</v>
      </c>
      <c r="CE92" s="186" t="s">
        <v>904</v>
      </c>
      <c r="CF92" s="186" t="s">
        <v>14</v>
      </c>
      <c r="CG92" s="187" t="s">
        <v>1135</v>
      </c>
      <c r="CH92" s="185" t="s">
        <v>8439</v>
      </c>
      <c r="CI92" s="186" t="e">
        <v>#N/A</v>
      </c>
      <c r="CJ92" s="186" t="e">
        <v>#N/A</v>
      </c>
      <c r="CK92" s="186" t="e">
        <v>#N/A</v>
      </c>
      <c r="CL92" s="186" t="e">
        <v>#N/A</v>
      </c>
      <c r="CM92" s="186" t="e">
        <v>#N/A</v>
      </c>
      <c r="CN92" s="186" t="e">
        <v>#N/A</v>
      </c>
      <c r="CO92" s="188" t="e">
        <v>#N/A</v>
      </c>
      <c r="CP92" s="186" t="s">
        <v>1139</v>
      </c>
      <c r="CQ92" s="179" t="s">
        <v>14</v>
      </c>
      <c r="CR92" s="179" t="s">
        <v>14</v>
      </c>
      <c r="CS92" s="179" t="s">
        <v>14</v>
      </c>
      <c r="CT92" s="179" t="s">
        <v>14</v>
      </c>
      <c r="CU92" s="179" t="s">
        <v>904</v>
      </c>
      <c r="CV92" s="179" t="s">
        <v>14</v>
      </c>
      <c r="CW92" s="176" t="s">
        <v>1135</v>
      </c>
      <c r="CX92" s="186" t="s">
        <v>1146</v>
      </c>
      <c r="CY92" s="183" t="s">
        <v>14</v>
      </c>
      <c r="CZ92" s="183" t="s">
        <v>14</v>
      </c>
      <c r="DA92" s="183" t="s">
        <v>60</v>
      </c>
      <c r="DB92" s="183">
        <v>3</v>
      </c>
      <c r="DC92" s="183" t="s">
        <v>904</v>
      </c>
      <c r="DD92" s="183" t="s">
        <v>14</v>
      </c>
      <c r="DE92" s="189" t="s">
        <v>1135</v>
      </c>
      <c r="DF92" s="185" t="s">
        <v>1771</v>
      </c>
      <c r="DG92" s="175" t="s">
        <v>14</v>
      </c>
      <c r="DH92" s="179" t="s">
        <v>14</v>
      </c>
      <c r="DI92" s="179" t="s">
        <v>14</v>
      </c>
      <c r="DJ92" s="179" t="s">
        <v>14</v>
      </c>
      <c r="DK92" s="179" t="s">
        <v>14</v>
      </c>
      <c r="DL92" s="179" t="s">
        <v>14</v>
      </c>
      <c r="DM92" s="176" t="s">
        <v>1770</v>
      </c>
      <c r="DN92" s="186" t="s">
        <v>1148</v>
      </c>
      <c r="DO92" s="183" t="s">
        <v>14</v>
      </c>
      <c r="DP92" s="186" t="s">
        <v>14</v>
      </c>
      <c r="DQ92" s="186" t="s">
        <v>60</v>
      </c>
      <c r="DR92" s="186">
        <v>3</v>
      </c>
      <c r="DS92" s="186" t="s">
        <v>904</v>
      </c>
      <c r="DT92" s="186" t="s">
        <v>14</v>
      </c>
      <c r="DU92" s="187" t="s">
        <v>1135</v>
      </c>
      <c r="DV92" s="185" t="s">
        <v>1143</v>
      </c>
      <c r="DW92" s="175" t="s">
        <v>14</v>
      </c>
      <c r="DX92" s="179" t="s">
        <v>14</v>
      </c>
      <c r="DY92" s="179" t="s">
        <v>60</v>
      </c>
      <c r="DZ92" s="179">
        <v>3</v>
      </c>
      <c r="EA92" s="179" t="s">
        <v>904</v>
      </c>
      <c r="EB92" s="179" t="s">
        <v>14</v>
      </c>
      <c r="EC92" s="176" t="s">
        <v>1135</v>
      </c>
      <c r="ED92" s="186" t="s">
        <v>1147</v>
      </c>
      <c r="EE92" s="183" t="s">
        <v>14</v>
      </c>
      <c r="EF92" s="186" t="s">
        <v>14</v>
      </c>
      <c r="EG92" s="186" t="s">
        <v>60</v>
      </c>
      <c r="EH92" s="186">
        <v>3</v>
      </c>
      <c r="EI92" s="186" t="s">
        <v>904</v>
      </c>
      <c r="EJ92" s="186" t="s">
        <v>14</v>
      </c>
      <c r="EK92" s="187" t="s">
        <v>1135</v>
      </c>
      <c r="EL92" s="185" t="s">
        <v>1140</v>
      </c>
      <c r="EM92" s="175" t="s">
        <v>14</v>
      </c>
      <c r="EN92" s="179" t="s">
        <v>14</v>
      </c>
      <c r="EO92" s="179" t="s">
        <v>60</v>
      </c>
      <c r="EP92" s="179">
        <v>3</v>
      </c>
      <c r="EQ92" s="179" t="s">
        <v>904</v>
      </c>
      <c r="ER92" s="179" t="s">
        <v>14</v>
      </c>
      <c r="ES92" s="176" t="s">
        <v>1135</v>
      </c>
      <c r="ET92" s="186" t="s">
        <v>5570</v>
      </c>
      <c r="EU92" s="186">
        <v>134</v>
      </c>
      <c r="EV92" s="186" t="s">
        <v>5561</v>
      </c>
      <c r="EW92" s="186" t="s">
        <v>22</v>
      </c>
      <c r="EX92" s="186">
        <v>2</v>
      </c>
      <c r="EY92" s="186" t="s">
        <v>5569</v>
      </c>
      <c r="EZ92" s="186" t="s">
        <v>5568</v>
      </c>
      <c r="FA92" s="187" t="s">
        <v>5542</v>
      </c>
      <c r="FB92" s="185" t="s">
        <v>1138</v>
      </c>
      <c r="FC92" s="179">
        <v>3</v>
      </c>
      <c r="FD92" s="179" t="s">
        <v>964</v>
      </c>
      <c r="FE92" s="179" t="s">
        <v>22</v>
      </c>
      <c r="FF92" s="179">
        <v>2</v>
      </c>
      <c r="FG92" s="179" t="s">
        <v>1137</v>
      </c>
      <c r="FH92" s="179" t="s">
        <v>965</v>
      </c>
      <c r="FI92" s="176" t="s">
        <v>1135</v>
      </c>
      <c r="FJ92" s="185" t="s">
        <v>1144</v>
      </c>
      <c r="FK92" s="186" t="s">
        <v>14</v>
      </c>
      <c r="FL92" s="186" t="s">
        <v>14</v>
      </c>
      <c r="FM92" s="186" t="s">
        <v>14</v>
      </c>
      <c r="FN92" s="186" t="s">
        <v>14</v>
      </c>
      <c r="FO92" s="186" t="s">
        <v>14</v>
      </c>
      <c r="FP92" s="183" t="s">
        <v>14</v>
      </c>
      <c r="FQ92" s="184" t="s">
        <v>1135</v>
      </c>
      <c r="FR92" s="185" t="s">
        <v>1145</v>
      </c>
      <c r="FS92" s="179" t="s">
        <v>14</v>
      </c>
      <c r="FT92" s="179" t="s">
        <v>14</v>
      </c>
      <c r="FU92" s="179" t="s">
        <v>14</v>
      </c>
      <c r="FV92" s="179" t="s">
        <v>14</v>
      </c>
      <c r="FW92" s="179" t="s">
        <v>14</v>
      </c>
      <c r="FX92" s="179" t="s">
        <v>14</v>
      </c>
      <c r="FY92" s="176" t="s">
        <v>1135</v>
      </c>
      <c r="FZ92" s="186" t="s">
        <v>4133</v>
      </c>
      <c r="GA92" s="186">
        <v>2</v>
      </c>
      <c r="GB92" s="186" t="s">
        <v>3225</v>
      </c>
      <c r="GC92" s="186" t="s">
        <v>22</v>
      </c>
      <c r="GD92" s="186">
        <v>2</v>
      </c>
      <c r="GE92" s="186" t="s">
        <v>3139</v>
      </c>
      <c r="GF92" s="186" t="s">
        <v>3138</v>
      </c>
      <c r="GG92" s="187" t="s">
        <v>3868</v>
      </c>
      <c r="GH92" s="185" t="s">
        <v>4139</v>
      </c>
      <c r="GI92" s="179">
        <v>1</v>
      </c>
      <c r="GJ92" s="179" t="s">
        <v>3225</v>
      </c>
      <c r="GK92" s="179" t="s">
        <v>22</v>
      </c>
      <c r="GL92" s="179">
        <v>2</v>
      </c>
      <c r="GM92" s="179" t="s">
        <v>3139</v>
      </c>
      <c r="GN92" s="179" t="s">
        <v>3138</v>
      </c>
      <c r="GO92" s="176" t="s">
        <v>3868</v>
      </c>
      <c r="GP92" s="186" t="s">
        <v>4134</v>
      </c>
      <c r="GQ92" s="186">
        <v>2</v>
      </c>
      <c r="GR92" s="186" t="s">
        <v>3225</v>
      </c>
      <c r="GS92" s="186" t="s">
        <v>22</v>
      </c>
      <c r="GT92" s="186">
        <v>2</v>
      </c>
      <c r="GU92" s="186" t="s">
        <v>3139</v>
      </c>
      <c r="GV92" s="186" t="s">
        <v>3138</v>
      </c>
      <c r="GW92" s="187" t="s">
        <v>3868</v>
      </c>
      <c r="GX92" s="185" t="s">
        <v>4140</v>
      </c>
      <c r="GY92" s="179">
        <v>0</v>
      </c>
      <c r="GZ92" s="179" t="s">
        <v>3225</v>
      </c>
      <c r="HA92" s="179" t="s">
        <v>22</v>
      </c>
      <c r="HB92" s="179">
        <v>2</v>
      </c>
      <c r="HC92" s="179" t="s">
        <v>3139</v>
      </c>
      <c r="HD92" s="179" t="s">
        <v>3138</v>
      </c>
      <c r="HE92" s="176" t="s">
        <v>3868</v>
      </c>
      <c r="HF92" s="186" t="s">
        <v>4132</v>
      </c>
      <c r="HG92" s="186">
        <v>1</v>
      </c>
      <c r="HH92" s="186" t="s">
        <v>3225</v>
      </c>
      <c r="HI92" s="186" t="s">
        <v>22</v>
      </c>
      <c r="HJ92" s="186">
        <v>2</v>
      </c>
      <c r="HK92" s="186" t="s">
        <v>3139</v>
      </c>
      <c r="HL92" s="186" t="s">
        <v>3138</v>
      </c>
      <c r="HM92" s="187" t="s">
        <v>3868</v>
      </c>
      <c r="HN92" s="185" t="s">
        <v>4138</v>
      </c>
      <c r="HO92" s="179">
        <v>2</v>
      </c>
      <c r="HP92" s="179" t="s">
        <v>3225</v>
      </c>
      <c r="HQ92" s="179" t="s">
        <v>22</v>
      </c>
      <c r="HR92" s="179">
        <v>2</v>
      </c>
      <c r="HS92" s="179" t="s">
        <v>3139</v>
      </c>
      <c r="HT92" s="179" t="s">
        <v>3138</v>
      </c>
      <c r="HU92" s="176" t="s">
        <v>3868</v>
      </c>
      <c r="HV92" s="186" t="s">
        <v>4135</v>
      </c>
      <c r="HW92" s="186">
        <v>1</v>
      </c>
      <c r="HX92" s="186" t="s">
        <v>3225</v>
      </c>
      <c r="HY92" s="186" t="s">
        <v>22</v>
      </c>
      <c r="HZ92" s="186">
        <v>2</v>
      </c>
      <c r="IA92" s="186" t="s">
        <v>3139</v>
      </c>
      <c r="IB92" s="186" t="s">
        <v>3138</v>
      </c>
      <c r="IC92" s="187" t="s">
        <v>3868</v>
      </c>
      <c r="ID92" s="185" t="s">
        <v>4137</v>
      </c>
      <c r="IE92" s="179">
        <v>1</v>
      </c>
      <c r="IF92" s="179" t="s">
        <v>3225</v>
      </c>
      <c r="IG92" s="179" t="s">
        <v>22</v>
      </c>
      <c r="IH92" s="179">
        <v>2</v>
      </c>
      <c r="II92" s="179" t="s">
        <v>3139</v>
      </c>
      <c r="IJ92" s="179" t="s">
        <v>3138</v>
      </c>
      <c r="IK92" s="176" t="s">
        <v>3868</v>
      </c>
      <c r="IL92" s="186" t="s">
        <v>4136</v>
      </c>
      <c r="IM92" s="186">
        <v>3</v>
      </c>
      <c r="IN92" s="186" t="s">
        <v>3225</v>
      </c>
      <c r="IO92" s="186" t="s">
        <v>22</v>
      </c>
      <c r="IP92" s="186">
        <v>2</v>
      </c>
      <c r="IQ92" s="186" t="s">
        <v>3139</v>
      </c>
      <c r="IR92" s="186" t="s">
        <v>3138</v>
      </c>
      <c r="IS92" s="187" t="s">
        <v>3868</v>
      </c>
    </row>
    <row r="93" spans="1:253" s="280" customFormat="1" ht="12.75" customHeight="1" x14ac:dyDescent="0.25">
      <c r="A93" s="280" t="s">
        <v>1284</v>
      </c>
      <c r="B93" s="280" t="s">
        <v>8163</v>
      </c>
      <c r="C93" s="280" t="s">
        <v>1285</v>
      </c>
      <c r="D93" s="280" t="s">
        <v>7955</v>
      </c>
      <c r="E93" s="280" t="s">
        <v>8172</v>
      </c>
      <c r="F93" s="280" t="s">
        <v>5415</v>
      </c>
      <c r="G93" s="174">
        <v>258289000</v>
      </c>
      <c r="H93" s="175" t="s">
        <v>5412</v>
      </c>
      <c r="I93" s="175" t="s">
        <v>22</v>
      </c>
      <c r="J93" s="175">
        <v>2</v>
      </c>
      <c r="K93" s="175" t="s">
        <v>5414</v>
      </c>
      <c r="L93" s="175" t="s">
        <v>5413</v>
      </c>
      <c r="M93" s="176" t="s">
        <v>5416</v>
      </c>
      <c r="N93" s="185" t="s">
        <v>5418</v>
      </c>
      <c r="O93" s="177">
        <v>499587</v>
      </c>
      <c r="P93" s="177" t="s">
        <v>5412</v>
      </c>
      <c r="Q93" s="177" t="s">
        <v>22</v>
      </c>
      <c r="R93" s="177">
        <v>2</v>
      </c>
      <c r="S93" s="177" t="s">
        <v>5417</v>
      </c>
      <c r="T93" s="177" t="s">
        <v>5413</v>
      </c>
      <c r="U93" s="178" t="s">
        <v>5416</v>
      </c>
      <c r="V93" s="185" t="s">
        <v>7119</v>
      </c>
      <c r="W93" s="175">
        <v>97661000</v>
      </c>
      <c r="X93" s="175" t="s">
        <v>5412</v>
      </c>
      <c r="Y93" s="175" t="s">
        <v>60</v>
      </c>
      <c r="Z93" s="175">
        <v>3</v>
      </c>
      <c r="AA93" s="175" t="s">
        <v>7118</v>
      </c>
      <c r="AB93" s="175" t="s">
        <v>5412</v>
      </c>
      <c r="AC93" s="176" t="s">
        <v>7027</v>
      </c>
      <c r="AD93" s="185" t="s">
        <v>7121</v>
      </c>
      <c r="AE93" s="183">
        <v>30239000</v>
      </c>
      <c r="AF93" s="183" t="s">
        <v>5412</v>
      </c>
      <c r="AG93" s="183" t="s">
        <v>60</v>
      </c>
      <c r="AH93" s="183">
        <v>3</v>
      </c>
      <c r="AI93" s="183" t="s">
        <v>7120</v>
      </c>
      <c r="AJ93" s="183" t="s">
        <v>5412</v>
      </c>
      <c r="AK93" s="184" t="s">
        <v>7027</v>
      </c>
      <c r="AL93" s="185" t="s">
        <v>7123</v>
      </c>
      <c r="AM93" s="175">
        <v>22786000</v>
      </c>
      <c r="AN93" s="175" t="s">
        <v>5412</v>
      </c>
      <c r="AO93" s="175" t="s">
        <v>60</v>
      </c>
      <c r="AP93" s="175">
        <v>3</v>
      </c>
      <c r="AQ93" s="175" t="s">
        <v>7122</v>
      </c>
      <c r="AR93" s="175" t="s">
        <v>5412</v>
      </c>
      <c r="AS93" s="176" t="s">
        <v>7027</v>
      </c>
      <c r="AT93" s="186" t="s">
        <v>2095</v>
      </c>
      <c r="AU93" s="183" t="s">
        <v>14</v>
      </c>
      <c r="AV93" s="183" t="s">
        <v>1287</v>
      </c>
      <c r="AW93" s="183" t="s">
        <v>22</v>
      </c>
      <c r="AX93" s="183">
        <v>2</v>
      </c>
      <c r="AY93" s="183" t="s">
        <v>2094</v>
      </c>
      <c r="AZ93" s="183" t="s">
        <v>1287</v>
      </c>
      <c r="BA93" s="184" t="s">
        <v>2061</v>
      </c>
      <c r="BB93" s="185" t="s">
        <v>2093</v>
      </c>
      <c r="BC93" s="175" t="s">
        <v>14</v>
      </c>
      <c r="BD93" s="175" t="s">
        <v>1287</v>
      </c>
      <c r="BE93" s="175" t="s">
        <v>22</v>
      </c>
      <c r="BF93" s="175">
        <v>2</v>
      </c>
      <c r="BG93" s="175" t="s">
        <v>2092</v>
      </c>
      <c r="BH93" s="175" t="s">
        <v>1287</v>
      </c>
      <c r="BI93" s="176" t="s">
        <v>2061</v>
      </c>
      <c r="BJ93" s="186" t="s">
        <v>4144</v>
      </c>
      <c r="BK93" s="186">
        <v>3043</v>
      </c>
      <c r="BL93" s="186" t="s">
        <v>4141</v>
      </c>
      <c r="BM93" s="186" t="s">
        <v>60</v>
      </c>
      <c r="BN93" s="186">
        <v>3</v>
      </c>
      <c r="BO93" s="186" t="s">
        <v>4142</v>
      </c>
      <c r="BP93" s="183" t="s">
        <v>4141</v>
      </c>
      <c r="BQ93" s="187" t="s">
        <v>3868</v>
      </c>
      <c r="BR93" s="185" t="s">
        <v>1289</v>
      </c>
      <c r="BS93" s="179" t="s">
        <v>14</v>
      </c>
      <c r="BT93" s="179" t="s">
        <v>1287</v>
      </c>
      <c r="BU93" s="179" t="s">
        <v>22</v>
      </c>
      <c r="BV93" s="179">
        <v>2</v>
      </c>
      <c r="BW93" s="179" t="s">
        <v>1288</v>
      </c>
      <c r="BX93" s="179" t="s">
        <v>1287</v>
      </c>
      <c r="BY93" s="176" t="s">
        <v>1290</v>
      </c>
      <c r="BZ93" s="186" t="s">
        <v>1291</v>
      </c>
      <c r="CA93" s="186" t="s">
        <v>14</v>
      </c>
      <c r="CB93" s="186" t="s">
        <v>1287</v>
      </c>
      <c r="CC93" s="186" t="s">
        <v>22</v>
      </c>
      <c r="CD93" s="186">
        <v>2</v>
      </c>
      <c r="CE93" s="186" t="s">
        <v>1288</v>
      </c>
      <c r="CF93" s="186" t="s">
        <v>1287</v>
      </c>
      <c r="CG93" s="187" t="s">
        <v>1290</v>
      </c>
      <c r="CH93" s="185" t="s">
        <v>8440</v>
      </c>
      <c r="CI93" s="186" t="e">
        <v>#N/A</v>
      </c>
      <c r="CJ93" s="186" t="e">
        <v>#N/A</v>
      </c>
      <c r="CK93" s="186" t="e">
        <v>#N/A</v>
      </c>
      <c r="CL93" s="186" t="e">
        <v>#N/A</v>
      </c>
      <c r="CM93" s="186" t="e">
        <v>#N/A</v>
      </c>
      <c r="CN93" s="186" t="e">
        <v>#N/A</v>
      </c>
      <c r="CO93" s="188" t="e">
        <v>#N/A</v>
      </c>
      <c r="CP93" s="186" t="s">
        <v>1294</v>
      </c>
      <c r="CQ93" s="179" t="s">
        <v>14</v>
      </c>
      <c r="CR93" s="179" t="s">
        <v>1287</v>
      </c>
      <c r="CS93" s="179" t="s">
        <v>22</v>
      </c>
      <c r="CT93" s="179">
        <v>2</v>
      </c>
      <c r="CU93" s="179" t="s">
        <v>1288</v>
      </c>
      <c r="CV93" s="179" t="s">
        <v>1287</v>
      </c>
      <c r="CW93" s="176" t="s">
        <v>1290</v>
      </c>
      <c r="CX93" s="186" t="s">
        <v>7124</v>
      </c>
      <c r="CY93" s="183">
        <v>21116000</v>
      </c>
      <c r="CZ93" s="183" t="s">
        <v>5412</v>
      </c>
      <c r="DA93" s="183" t="s">
        <v>60</v>
      </c>
      <c r="DB93" s="183">
        <v>3</v>
      </c>
      <c r="DC93" s="183" t="s">
        <v>7125</v>
      </c>
      <c r="DD93" s="183" t="s">
        <v>5412</v>
      </c>
      <c r="DE93" s="189" t="s">
        <v>7027</v>
      </c>
      <c r="DF93" s="185" t="s">
        <v>7126</v>
      </c>
      <c r="DG93" s="175">
        <v>67422000</v>
      </c>
      <c r="DH93" s="179" t="s">
        <v>5412</v>
      </c>
      <c r="DI93" s="179" t="s">
        <v>60</v>
      </c>
      <c r="DJ93" s="179">
        <v>3</v>
      </c>
      <c r="DK93" s="179" t="s">
        <v>7125</v>
      </c>
      <c r="DL93" s="179" t="s">
        <v>5412</v>
      </c>
      <c r="DM93" s="176" t="s">
        <v>7027</v>
      </c>
      <c r="DN93" s="186" t="s">
        <v>7127</v>
      </c>
      <c r="DO93" s="183">
        <v>9123000</v>
      </c>
      <c r="DP93" s="186" t="s">
        <v>5412</v>
      </c>
      <c r="DQ93" s="186" t="s">
        <v>60</v>
      </c>
      <c r="DR93" s="186">
        <v>3</v>
      </c>
      <c r="DS93" s="186" t="s">
        <v>7125</v>
      </c>
      <c r="DT93" s="186" t="s">
        <v>5412</v>
      </c>
      <c r="DU93" s="187" t="s">
        <v>7027</v>
      </c>
      <c r="DV93" s="185" t="s">
        <v>7128</v>
      </c>
      <c r="DW93" s="175">
        <v>4868000</v>
      </c>
      <c r="DX93" s="179" t="s">
        <v>5412</v>
      </c>
      <c r="DY93" s="179" t="s">
        <v>60</v>
      </c>
      <c r="DZ93" s="179">
        <v>3</v>
      </c>
      <c r="EA93" s="179" t="s">
        <v>7125</v>
      </c>
      <c r="EB93" s="179" t="s">
        <v>5412</v>
      </c>
      <c r="EC93" s="176" t="s">
        <v>7027</v>
      </c>
      <c r="ED93" s="186" t="s">
        <v>7129</v>
      </c>
      <c r="EE93" s="183">
        <v>10178000</v>
      </c>
      <c r="EF93" s="186" t="s">
        <v>5412</v>
      </c>
      <c r="EG93" s="186" t="s">
        <v>60</v>
      </c>
      <c r="EH93" s="186">
        <v>3</v>
      </c>
      <c r="EI93" s="186" t="s">
        <v>7125</v>
      </c>
      <c r="EJ93" s="186" t="s">
        <v>5412</v>
      </c>
      <c r="EK93" s="187" t="s">
        <v>7027</v>
      </c>
      <c r="EL93" s="185" t="s">
        <v>7130</v>
      </c>
      <c r="EM93" s="175">
        <v>6070000</v>
      </c>
      <c r="EN93" s="179" t="s">
        <v>5412</v>
      </c>
      <c r="EO93" s="179" t="s">
        <v>60</v>
      </c>
      <c r="EP93" s="179">
        <v>3</v>
      </c>
      <c r="EQ93" s="179" t="s">
        <v>7125</v>
      </c>
      <c r="ER93" s="179" t="s">
        <v>5412</v>
      </c>
      <c r="ES93" s="176" t="s">
        <v>7027</v>
      </c>
      <c r="ET93" s="186" t="s">
        <v>4143</v>
      </c>
      <c r="EU93" s="186">
        <v>3043</v>
      </c>
      <c r="EV93" s="186" t="s">
        <v>4141</v>
      </c>
      <c r="EW93" s="186" t="s">
        <v>60</v>
      </c>
      <c r="EX93" s="186">
        <v>3</v>
      </c>
      <c r="EY93" s="186" t="s">
        <v>4142</v>
      </c>
      <c r="EZ93" s="186" t="s">
        <v>4141</v>
      </c>
      <c r="FA93" s="187" t="s">
        <v>3868</v>
      </c>
      <c r="FB93" s="185" t="s">
        <v>1293</v>
      </c>
      <c r="FC93" s="179">
        <v>5</v>
      </c>
      <c r="FD93" s="179" t="s">
        <v>1287</v>
      </c>
      <c r="FE93" s="179" t="s">
        <v>22</v>
      </c>
      <c r="FF93" s="179">
        <v>2</v>
      </c>
      <c r="FG93" s="179" t="s">
        <v>1292</v>
      </c>
      <c r="FH93" s="179" t="s">
        <v>1287</v>
      </c>
      <c r="FI93" s="176" t="s">
        <v>1290</v>
      </c>
      <c r="FJ93" s="185" t="s">
        <v>8441</v>
      </c>
      <c r="FK93" s="186" t="e">
        <v>#N/A</v>
      </c>
      <c r="FL93" s="186" t="e">
        <v>#N/A</v>
      </c>
      <c r="FM93" s="186" t="e">
        <v>#N/A</v>
      </c>
      <c r="FN93" s="186" t="e">
        <v>#N/A</v>
      </c>
      <c r="FO93" s="186" t="e">
        <v>#N/A</v>
      </c>
      <c r="FP93" s="183" t="e">
        <v>#N/A</v>
      </c>
      <c r="FQ93" s="184" t="e">
        <v>#N/A</v>
      </c>
      <c r="FR93" s="185" t="s">
        <v>2712</v>
      </c>
      <c r="FS93" s="179" t="s">
        <v>14</v>
      </c>
      <c r="FT93" s="179" t="s">
        <v>14</v>
      </c>
      <c r="FU93" s="179" t="s">
        <v>14</v>
      </c>
      <c r="FV93" s="179" t="s">
        <v>14</v>
      </c>
      <c r="FW93" s="179" t="s">
        <v>14</v>
      </c>
      <c r="FX93" s="179" t="s">
        <v>14</v>
      </c>
      <c r="FY93" s="176" t="s">
        <v>2678</v>
      </c>
      <c r="FZ93" s="186" t="s">
        <v>3717</v>
      </c>
      <c r="GA93" s="186">
        <v>1</v>
      </c>
      <c r="GB93" s="186" t="s">
        <v>3225</v>
      </c>
      <c r="GC93" s="186" t="s">
        <v>22</v>
      </c>
      <c r="GD93" s="186">
        <v>2</v>
      </c>
      <c r="GE93" s="186" t="s">
        <v>3139</v>
      </c>
      <c r="GF93" s="186" t="s">
        <v>3138</v>
      </c>
      <c r="GG93" s="187" t="s">
        <v>3532</v>
      </c>
      <c r="GH93" s="185" t="s">
        <v>3723</v>
      </c>
      <c r="GI93" s="179">
        <v>2</v>
      </c>
      <c r="GJ93" s="179" t="s">
        <v>3225</v>
      </c>
      <c r="GK93" s="179" t="s">
        <v>22</v>
      </c>
      <c r="GL93" s="179">
        <v>2</v>
      </c>
      <c r="GM93" s="179" t="s">
        <v>3139</v>
      </c>
      <c r="GN93" s="179" t="s">
        <v>3138</v>
      </c>
      <c r="GO93" s="176" t="s">
        <v>3532</v>
      </c>
      <c r="GP93" s="186" t="s">
        <v>3718</v>
      </c>
      <c r="GQ93" s="186">
        <v>2</v>
      </c>
      <c r="GR93" s="186" t="s">
        <v>3225</v>
      </c>
      <c r="GS93" s="186" t="s">
        <v>22</v>
      </c>
      <c r="GT93" s="186">
        <v>2</v>
      </c>
      <c r="GU93" s="186" t="s">
        <v>3139</v>
      </c>
      <c r="GV93" s="186" t="s">
        <v>3138</v>
      </c>
      <c r="GW93" s="187" t="s">
        <v>3532</v>
      </c>
      <c r="GX93" s="185" t="s">
        <v>3724</v>
      </c>
      <c r="GY93" s="179">
        <v>0</v>
      </c>
      <c r="GZ93" s="179" t="s">
        <v>3225</v>
      </c>
      <c r="HA93" s="179" t="s">
        <v>22</v>
      </c>
      <c r="HB93" s="179">
        <v>2</v>
      </c>
      <c r="HC93" s="179" t="s">
        <v>3139</v>
      </c>
      <c r="HD93" s="179" t="s">
        <v>3138</v>
      </c>
      <c r="HE93" s="176" t="s">
        <v>3532</v>
      </c>
      <c r="HF93" s="186" t="s">
        <v>3716</v>
      </c>
      <c r="HG93" s="186">
        <v>2</v>
      </c>
      <c r="HH93" s="186" t="s">
        <v>3225</v>
      </c>
      <c r="HI93" s="186" t="s">
        <v>22</v>
      </c>
      <c r="HJ93" s="186">
        <v>2</v>
      </c>
      <c r="HK93" s="186" t="s">
        <v>3139</v>
      </c>
      <c r="HL93" s="186" t="s">
        <v>3138</v>
      </c>
      <c r="HM93" s="187" t="s">
        <v>3532</v>
      </c>
      <c r="HN93" s="185" t="s">
        <v>3722</v>
      </c>
      <c r="HO93" s="179">
        <v>3</v>
      </c>
      <c r="HP93" s="179" t="s">
        <v>3225</v>
      </c>
      <c r="HQ93" s="179" t="s">
        <v>22</v>
      </c>
      <c r="HR93" s="179">
        <v>2</v>
      </c>
      <c r="HS93" s="179" t="s">
        <v>3139</v>
      </c>
      <c r="HT93" s="179" t="s">
        <v>3138</v>
      </c>
      <c r="HU93" s="176" t="s">
        <v>3532</v>
      </c>
      <c r="HV93" s="186" t="s">
        <v>3719</v>
      </c>
      <c r="HW93" s="186">
        <v>0</v>
      </c>
      <c r="HX93" s="186" t="s">
        <v>3225</v>
      </c>
      <c r="HY93" s="186" t="s">
        <v>22</v>
      </c>
      <c r="HZ93" s="186">
        <v>2</v>
      </c>
      <c r="IA93" s="186" t="s">
        <v>3139</v>
      </c>
      <c r="IB93" s="186" t="s">
        <v>3138</v>
      </c>
      <c r="IC93" s="187" t="s">
        <v>3532</v>
      </c>
      <c r="ID93" s="185" t="s">
        <v>3721</v>
      </c>
      <c r="IE93" s="179">
        <v>3</v>
      </c>
      <c r="IF93" s="179" t="s">
        <v>3225</v>
      </c>
      <c r="IG93" s="179" t="s">
        <v>22</v>
      </c>
      <c r="IH93" s="179">
        <v>2</v>
      </c>
      <c r="II93" s="179" t="s">
        <v>3139</v>
      </c>
      <c r="IJ93" s="179" t="s">
        <v>3138</v>
      </c>
      <c r="IK93" s="176" t="s">
        <v>3532</v>
      </c>
      <c r="IL93" s="186" t="s">
        <v>3720</v>
      </c>
      <c r="IM93" s="186">
        <v>3</v>
      </c>
      <c r="IN93" s="186" t="s">
        <v>3225</v>
      </c>
      <c r="IO93" s="186" t="s">
        <v>22</v>
      </c>
      <c r="IP93" s="186">
        <v>2</v>
      </c>
      <c r="IQ93" s="186" t="s">
        <v>3139</v>
      </c>
      <c r="IR93" s="186" t="s">
        <v>3138</v>
      </c>
      <c r="IS93" s="187" t="s">
        <v>3532</v>
      </c>
    </row>
    <row r="94" spans="1:253" s="280" customFormat="1" ht="12.75" customHeight="1" x14ac:dyDescent="0.25">
      <c r="A94" s="280" t="s">
        <v>1254</v>
      </c>
      <c r="B94" s="280" t="s">
        <v>8163</v>
      </c>
      <c r="C94" s="280" t="s">
        <v>1255</v>
      </c>
      <c r="D94" s="280" t="s">
        <v>7956</v>
      </c>
      <c r="E94" s="280" t="s">
        <v>8176</v>
      </c>
      <c r="F94" s="280" t="s">
        <v>6119</v>
      </c>
      <c r="G94" s="174">
        <v>94146000</v>
      </c>
      <c r="H94" s="175" t="s">
        <v>6116</v>
      </c>
      <c r="I94" s="175" t="s">
        <v>22</v>
      </c>
      <c r="J94" s="175">
        <v>2</v>
      </c>
      <c r="K94" s="175" t="s">
        <v>6118</v>
      </c>
      <c r="L94" s="175" t="s">
        <v>6117</v>
      </c>
      <c r="M94" s="176" t="s">
        <v>6060</v>
      </c>
      <c r="N94" s="185" t="s">
        <v>1266</v>
      </c>
      <c r="O94" s="177" t="s">
        <v>14</v>
      </c>
      <c r="P94" s="177" t="s">
        <v>14</v>
      </c>
      <c r="Q94" s="177" t="s">
        <v>14</v>
      </c>
      <c r="R94" s="177" t="s">
        <v>14</v>
      </c>
      <c r="S94" s="177" t="s">
        <v>14</v>
      </c>
      <c r="T94" s="177" t="s">
        <v>14</v>
      </c>
      <c r="U94" s="178" t="s">
        <v>1258</v>
      </c>
      <c r="V94" s="185" t="s">
        <v>1271</v>
      </c>
      <c r="W94" s="175" t="s">
        <v>14</v>
      </c>
      <c r="X94" s="175" t="s">
        <v>14</v>
      </c>
      <c r="Y94" s="175" t="s">
        <v>14</v>
      </c>
      <c r="Z94" s="175" t="s">
        <v>14</v>
      </c>
      <c r="AA94" s="175" t="s">
        <v>14</v>
      </c>
      <c r="AB94" s="175" t="s">
        <v>14</v>
      </c>
      <c r="AC94" s="176" t="s">
        <v>1258</v>
      </c>
      <c r="AD94" s="185" t="s">
        <v>1269</v>
      </c>
      <c r="AE94" s="183" t="s">
        <v>14</v>
      </c>
      <c r="AF94" s="183" t="s">
        <v>14</v>
      </c>
      <c r="AG94" s="183" t="s">
        <v>14</v>
      </c>
      <c r="AH94" s="183" t="s">
        <v>14</v>
      </c>
      <c r="AI94" s="183" t="s">
        <v>14</v>
      </c>
      <c r="AJ94" s="183" t="s">
        <v>14</v>
      </c>
      <c r="AK94" s="184" t="s">
        <v>1258</v>
      </c>
      <c r="AL94" s="185" t="s">
        <v>1270</v>
      </c>
      <c r="AM94" s="175" t="s">
        <v>14</v>
      </c>
      <c r="AN94" s="175" t="s">
        <v>14</v>
      </c>
      <c r="AO94" s="175" t="s">
        <v>14</v>
      </c>
      <c r="AP94" s="175" t="s">
        <v>14</v>
      </c>
      <c r="AQ94" s="175" t="s">
        <v>14</v>
      </c>
      <c r="AR94" s="175" t="s">
        <v>14</v>
      </c>
      <c r="AS94" s="176" t="s">
        <v>1258</v>
      </c>
      <c r="AT94" s="186" t="s">
        <v>1265</v>
      </c>
      <c r="AU94" s="183" t="s">
        <v>14</v>
      </c>
      <c r="AV94" s="183" t="s">
        <v>14</v>
      </c>
      <c r="AW94" s="183" t="s">
        <v>14</v>
      </c>
      <c r="AX94" s="183" t="s">
        <v>14</v>
      </c>
      <c r="AY94" s="183" t="s">
        <v>14</v>
      </c>
      <c r="AZ94" s="183" t="s">
        <v>14</v>
      </c>
      <c r="BA94" s="184" t="s">
        <v>1258</v>
      </c>
      <c r="BB94" s="185" t="s">
        <v>1264</v>
      </c>
      <c r="BC94" s="175" t="s">
        <v>14</v>
      </c>
      <c r="BD94" s="175" t="s">
        <v>14</v>
      </c>
      <c r="BE94" s="175" t="s">
        <v>14</v>
      </c>
      <c r="BF94" s="175" t="s">
        <v>14</v>
      </c>
      <c r="BG94" s="175" t="s">
        <v>14</v>
      </c>
      <c r="BH94" s="175" t="s">
        <v>14</v>
      </c>
      <c r="BI94" s="176" t="s">
        <v>1258</v>
      </c>
      <c r="BJ94" s="186" t="s">
        <v>7117</v>
      </c>
      <c r="BK94" s="186">
        <v>54</v>
      </c>
      <c r="BL94" s="186" t="s">
        <v>7113</v>
      </c>
      <c r="BM94" s="186" t="s">
        <v>60</v>
      </c>
      <c r="BN94" s="186">
        <v>3</v>
      </c>
      <c r="BO94" s="186" t="s">
        <v>7116</v>
      </c>
      <c r="BP94" s="183" t="s">
        <v>2653</v>
      </c>
      <c r="BQ94" s="187" t="s">
        <v>7027</v>
      </c>
      <c r="BR94" s="185" t="s">
        <v>1257</v>
      </c>
      <c r="BS94" s="179" t="s">
        <v>14</v>
      </c>
      <c r="BT94" s="179" t="s">
        <v>14</v>
      </c>
      <c r="BU94" s="179" t="s">
        <v>14</v>
      </c>
      <c r="BV94" s="179" t="s">
        <v>14</v>
      </c>
      <c r="BW94" s="179" t="s">
        <v>14</v>
      </c>
      <c r="BX94" s="179" t="s">
        <v>14</v>
      </c>
      <c r="BY94" s="176" t="s">
        <v>1258</v>
      </c>
      <c r="BZ94" s="186" t="s">
        <v>1259</v>
      </c>
      <c r="CA94" s="186" t="s">
        <v>14</v>
      </c>
      <c r="CB94" s="186" t="s">
        <v>14</v>
      </c>
      <c r="CC94" s="186" t="s">
        <v>14</v>
      </c>
      <c r="CD94" s="186" t="s">
        <v>14</v>
      </c>
      <c r="CE94" s="186" t="s">
        <v>14</v>
      </c>
      <c r="CF94" s="186" t="s">
        <v>14</v>
      </c>
      <c r="CG94" s="187" t="s">
        <v>1258</v>
      </c>
      <c r="CH94" s="185" t="s">
        <v>8442</v>
      </c>
      <c r="CI94" s="186" t="e">
        <v>#N/A</v>
      </c>
      <c r="CJ94" s="186" t="e">
        <v>#N/A</v>
      </c>
      <c r="CK94" s="186" t="e">
        <v>#N/A</v>
      </c>
      <c r="CL94" s="186" t="e">
        <v>#N/A</v>
      </c>
      <c r="CM94" s="186" t="e">
        <v>#N/A</v>
      </c>
      <c r="CN94" s="186" t="e">
        <v>#N/A</v>
      </c>
      <c r="CO94" s="188" t="e">
        <v>#N/A</v>
      </c>
      <c r="CP94" s="186" t="s">
        <v>1262</v>
      </c>
      <c r="CQ94" s="179" t="s">
        <v>14</v>
      </c>
      <c r="CR94" s="179" t="s">
        <v>14</v>
      </c>
      <c r="CS94" s="179" t="s">
        <v>14</v>
      </c>
      <c r="CT94" s="179" t="s">
        <v>14</v>
      </c>
      <c r="CU94" s="179" t="s">
        <v>14</v>
      </c>
      <c r="CV94" s="179" t="s">
        <v>14</v>
      </c>
      <c r="CW94" s="176" t="s">
        <v>1258</v>
      </c>
      <c r="CX94" s="186" t="s">
        <v>1274</v>
      </c>
      <c r="CY94" s="183" t="s">
        <v>14</v>
      </c>
      <c r="CZ94" s="183" t="s">
        <v>14</v>
      </c>
      <c r="DA94" s="183" t="s">
        <v>14</v>
      </c>
      <c r="DB94" s="183" t="s">
        <v>14</v>
      </c>
      <c r="DC94" s="183" t="s">
        <v>14</v>
      </c>
      <c r="DD94" s="183" t="s">
        <v>14</v>
      </c>
      <c r="DE94" s="189" t="s">
        <v>1258</v>
      </c>
      <c r="DF94" s="185" t="s">
        <v>1267</v>
      </c>
      <c r="DG94" s="175" t="s">
        <v>14</v>
      </c>
      <c r="DH94" s="179" t="s">
        <v>14</v>
      </c>
      <c r="DI94" s="179" t="s">
        <v>14</v>
      </c>
      <c r="DJ94" s="179" t="s">
        <v>14</v>
      </c>
      <c r="DK94" s="179" t="s">
        <v>14</v>
      </c>
      <c r="DL94" s="179" t="s">
        <v>14</v>
      </c>
      <c r="DM94" s="176" t="s">
        <v>1258</v>
      </c>
      <c r="DN94" s="186" t="s">
        <v>1276</v>
      </c>
      <c r="DO94" s="183" t="s">
        <v>14</v>
      </c>
      <c r="DP94" s="186" t="s">
        <v>14</v>
      </c>
      <c r="DQ94" s="186" t="s">
        <v>14</v>
      </c>
      <c r="DR94" s="186" t="s">
        <v>14</v>
      </c>
      <c r="DS94" s="186" t="s">
        <v>14</v>
      </c>
      <c r="DT94" s="186" t="s">
        <v>14</v>
      </c>
      <c r="DU94" s="187" t="s">
        <v>1258</v>
      </c>
      <c r="DV94" s="185" t="s">
        <v>1268</v>
      </c>
      <c r="DW94" s="175" t="s">
        <v>14</v>
      </c>
      <c r="DX94" s="179" t="s">
        <v>14</v>
      </c>
      <c r="DY94" s="179" t="s">
        <v>14</v>
      </c>
      <c r="DZ94" s="179" t="s">
        <v>14</v>
      </c>
      <c r="EA94" s="179" t="s">
        <v>14</v>
      </c>
      <c r="EB94" s="179" t="s">
        <v>14</v>
      </c>
      <c r="EC94" s="176" t="s">
        <v>1258</v>
      </c>
      <c r="ED94" s="186" t="s">
        <v>1275</v>
      </c>
      <c r="EE94" s="183" t="s">
        <v>14</v>
      </c>
      <c r="EF94" s="186" t="s">
        <v>14</v>
      </c>
      <c r="EG94" s="186" t="s">
        <v>14</v>
      </c>
      <c r="EH94" s="186" t="s">
        <v>14</v>
      </c>
      <c r="EI94" s="186" t="s">
        <v>14</v>
      </c>
      <c r="EJ94" s="186" t="s">
        <v>14</v>
      </c>
      <c r="EK94" s="187" t="s">
        <v>1258</v>
      </c>
      <c r="EL94" s="185" t="s">
        <v>1263</v>
      </c>
      <c r="EM94" s="175" t="s">
        <v>14</v>
      </c>
      <c r="EN94" s="179" t="s">
        <v>14</v>
      </c>
      <c r="EO94" s="179" t="s">
        <v>14</v>
      </c>
      <c r="EP94" s="179" t="s">
        <v>14</v>
      </c>
      <c r="EQ94" s="179" t="s">
        <v>14</v>
      </c>
      <c r="ER94" s="179" t="s">
        <v>14</v>
      </c>
      <c r="ES94" s="176" t="s">
        <v>1258</v>
      </c>
      <c r="ET94" s="186" t="s">
        <v>4239</v>
      </c>
      <c r="EU94" s="186">
        <v>26</v>
      </c>
      <c r="EV94" s="186" t="s">
        <v>4236</v>
      </c>
      <c r="EW94" s="186" t="s">
        <v>60</v>
      </c>
      <c r="EX94" s="186">
        <v>3</v>
      </c>
      <c r="EY94" s="186" t="s">
        <v>4238</v>
      </c>
      <c r="EZ94" s="186" t="s">
        <v>4237</v>
      </c>
      <c r="FA94" s="187" t="s">
        <v>4233</v>
      </c>
      <c r="FB94" s="185" t="s">
        <v>1261</v>
      </c>
      <c r="FC94" s="179">
        <v>2</v>
      </c>
      <c r="FD94" s="179" t="s">
        <v>14</v>
      </c>
      <c r="FE94" s="179" t="s">
        <v>14</v>
      </c>
      <c r="FF94" s="179" t="s">
        <v>14</v>
      </c>
      <c r="FG94" s="179" t="s">
        <v>1260</v>
      </c>
      <c r="FH94" s="179" t="s">
        <v>14</v>
      </c>
      <c r="FI94" s="176" t="s">
        <v>1258</v>
      </c>
      <c r="FJ94" s="185" t="s">
        <v>1272</v>
      </c>
      <c r="FK94" s="186" t="s">
        <v>14</v>
      </c>
      <c r="FL94" s="186" t="s">
        <v>14</v>
      </c>
      <c r="FM94" s="186" t="s">
        <v>14</v>
      </c>
      <c r="FN94" s="186" t="s">
        <v>14</v>
      </c>
      <c r="FO94" s="186" t="s">
        <v>14</v>
      </c>
      <c r="FP94" s="183" t="s">
        <v>14</v>
      </c>
      <c r="FQ94" s="184" t="s">
        <v>1258</v>
      </c>
      <c r="FR94" s="185" t="s">
        <v>1273</v>
      </c>
      <c r="FS94" s="179" t="s">
        <v>14</v>
      </c>
      <c r="FT94" s="179" t="s">
        <v>14</v>
      </c>
      <c r="FU94" s="179" t="s">
        <v>14</v>
      </c>
      <c r="FV94" s="179" t="s">
        <v>14</v>
      </c>
      <c r="FW94" s="179" t="s">
        <v>14</v>
      </c>
      <c r="FX94" s="179" t="s">
        <v>14</v>
      </c>
      <c r="FY94" s="176" t="s">
        <v>1258</v>
      </c>
      <c r="FZ94" s="186" t="s">
        <v>4147</v>
      </c>
      <c r="GA94" s="186">
        <v>0</v>
      </c>
      <c r="GB94" s="186" t="s">
        <v>3225</v>
      </c>
      <c r="GC94" s="186" t="s">
        <v>22</v>
      </c>
      <c r="GD94" s="186">
        <v>2</v>
      </c>
      <c r="GE94" s="186" t="s">
        <v>4145</v>
      </c>
      <c r="GF94" s="186" t="s">
        <v>3138</v>
      </c>
      <c r="GG94" s="187" t="s">
        <v>3868</v>
      </c>
      <c r="GH94" s="185" t="s">
        <v>4153</v>
      </c>
      <c r="GI94" s="179">
        <v>0</v>
      </c>
      <c r="GJ94" s="179" t="s">
        <v>3225</v>
      </c>
      <c r="GK94" s="179" t="s">
        <v>22</v>
      </c>
      <c r="GL94" s="179">
        <v>2</v>
      </c>
      <c r="GM94" s="179" t="s">
        <v>4145</v>
      </c>
      <c r="GN94" s="179" t="s">
        <v>3138</v>
      </c>
      <c r="GO94" s="176" t="s">
        <v>3868</v>
      </c>
      <c r="GP94" s="186" t="s">
        <v>4148</v>
      </c>
      <c r="GQ94" s="186">
        <v>3</v>
      </c>
      <c r="GR94" s="186" t="s">
        <v>3225</v>
      </c>
      <c r="GS94" s="186" t="s">
        <v>22</v>
      </c>
      <c r="GT94" s="186">
        <v>2</v>
      </c>
      <c r="GU94" s="186" t="s">
        <v>4145</v>
      </c>
      <c r="GV94" s="186" t="s">
        <v>3138</v>
      </c>
      <c r="GW94" s="187" t="s">
        <v>3868</v>
      </c>
      <c r="GX94" s="185" t="s">
        <v>4154</v>
      </c>
      <c r="GY94" s="179">
        <v>0</v>
      </c>
      <c r="GZ94" s="179" t="s">
        <v>3225</v>
      </c>
      <c r="HA94" s="179" t="s">
        <v>22</v>
      </c>
      <c r="HB94" s="179">
        <v>2</v>
      </c>
      <c r="HC94" s="179" t="s">
        <v>4145</v>
      </c>
      <c r="HD94" s="179" t="s">
        <v>3138</v>
      </c>
      <c r="HE94" s="176" t="s">
        <v>3868</v>
      </c>
      <c r="HF94" s="186" t="s">
        <v>4146</v>
      </c>
      <c r="HG94" s="186">
        <v>2</v>
      </c>
      <c r="HH94" s="186" t="s">
        <v>3225</v>
      </c>
      <c r="HI94" s="186" t="s">
        <v>22</v>
      </c>
      <c r="HJ94" s="186">
        <v>2</v>
      </c>
      <c r="HK94" s="186" t="s">
        <v>4145</v>
      </c>
      <c r="HL94" s="186" t="s">
        <v>3138</v>
      </c>
      <c r="HM94" s="187" t="s">
        <v>3868</v>
      </c>
      <c r="HN94" s="185" t="s">
        <v>4152</v>
      </c>
      <c r="HO94" s="179">
        <v>3</v>
      </c>
      <c r="HP94" s="179" t="s">
        <v>3225</v>
      </c>
      <c r="HQ94" s="179" t="s">
        <v>22</v>
      </c>
      <c r="HR94" s="179">
        <v>2</v>
      </c>
      <c r="HS94" s="179" t="s">
        <v>4145</v>
      </c>
      <c r="HT94" s="179" t="s">
        <v>3138</v>
      </c>
      <c r="HU94" s="176" t="s">
        <v>3868</v>
      </c>
      <c r="HV94" s="186" t="s">
        <v>4149</v>
      </c>
      <c r="HW94" s="186">
        <v>1</v>
      </c>
      <c r="HX94" s="186" t="s">
        <v>3225</v>
      </c>
      <c r="HY94" s="186" t="s">
        <v>22</v>
      </c>
      <c r="HZ94" s="186">
        <v>2</v>
      </c>
      <c r="IA94" s="186" t="s">
        <v>4145</v>
      </c>
      <c r="IB94" s="186" t="s">
        <v>3138</v>
      </c>
      <c r="IC94" s="187" t="s">
        <v>3868</v>
      </c>
      <c r="ID94" s="185" t="s">
        <v>4151</v>
      </c>
      <c r="IE94" s="179">
        <v>0</v>
      </c>
      <c r="IF94" s="179" t="s">
        <v>3225</v>
      </c>
      <c r="IG94" s="179" t="s">
        <v>22</v>
      </c>
      <c r="IH94" s="179">
        <v>2</v>
      </c>
      <c r="II94" s="179" t="s">
        <v>4145</v>
      </c>
      <c r="IJ94" s="179" t="s">
        <v>3138</v>
      </c>
      <c r="IK94" s="176" t="s">
        <v>3868</v>
      </c>
      <c r="IL94" s="186" t="s">
        <v>4150</v>
      </c>
      <c r="IM94" s="186">
        <v>2</v>
      </c>
      <c r="IN94" s="186" t="s">
        <v>3225</v>
      </c>
      <c r="IO94" s="186" t="s">
        <v>22</v>
      </c>
      <c r="IP94" s="186">
        <v>2</v>
      </c>
      <c r="IQ94" s="186" t="s">
        <v>4145</v>
      </c>
      <c r="IR94" s="186" t="s">
        <v>3138</v>
      </c>
      <c r="IS94" s="187" t="s">
        <v>3868</v>
      </c>
    </row>
    <row r="95" spans="1:253" s="280" customFormat="1" ht="12.75" customHeight="1" x14ac:dyDescent="0.25">
      <c r="A95" s="280" t="s">
        <v>1155</v>
      </c>
      <c r="B95" s="280" t="s">
        <v>8163</v>
      </c>
      <c r="C95" s="280" t="s">
        <v>1156</v>
      </c>
      <c r="D95" s="280" t="s">
        <v>7957</v>
      </c>
      <c r="E95" s="280" t="s">
        <v>8179</v>
      </c>
      <c r="F95" s="280" t="s">
        <v>2506</v>
      </c>
      <c r="G95" s="174">
        <v>121936000</v>
      </c>
      <c r="H95" s="175" t="s">
        <v>2503</v>
      </c>
      <c r="I95" s="175" t="s">
        <v>42</v>
      </c>
      <c r="J95" s="175">
        <v>1</v>
      </c>
      <c r="K95" s="175" t="s">
        <v>2505</v>
      </c>
      <c r="L95" s="175" t="s">
        <v>2504</v>
      </c>
      <c r="M95" s="176" t="s">
        <v>2438</v>
      </c>
      <c r="N95" s="185" t="s">
        <v>1166</v>
      </c>
      <c r="O95" s="177" t="s">
        <v>14</v>
      </c>
      <c r="P95" s="177" t="s">
        <v>14</v>
      </c>
      <c r="Q95" s="177" t="s">
        <v>14</v>
      </c>
      <c r="R95" s="177" t="s">
        <v>14</v>
      </c>
      <c r="S95" s="177" t="s">
        <v>14</v>
      </c>
      <c r="T95" s="177" t="s">
        <v>14</v>
      </c>
      <c r="U95" s="178" t="s">
        <v>1159</v>
      </c>
      <c r="V95" s="185" t="s">
        <v>1171</v>
      </c>
      <c r="W95" s="175" t="s">
        <v>14</v>
      </c>
      <c r="X95" s="175" t="s">
        <v>14</v>
      </c>
      <c r="Y95" s="175" t="s">
        <v>14</v>
      </c>
      <c r="Z95" s="175" t="s">
        <v>14</v>
      </c>
      <c r="AA95" s="175" t="s">
        <v>14</v>
      </c>
      <c r="AB95" s="175" t="s">
        <v>14</v>
      </c>
      <c r="AC95" s="176" t="s">
        <v>1159</v>
      </c>
      <c r="AD95" s="185" t="s">
        <v>1169</v>
      </c>
      <c r="AE95" s="183" t="s">
        <v>14</v>
      </c>
      <c r="AF95" s="183" t="s">
        <v>14</v>
      </c>
      <c r="AG95" s="183" t="s">
        <v>14</v>
      </c>
      <c r="AH95" s="183" t="s">
        <v>14</v>
      </c>
      <c r="AI95" s="183" t="s">
        <v>14</v>
      </c>
      <c r="AJ95" s="183" t="s">
        <v>14</v>
      </c>
      <c r="AK95" s="184" t="s">
        <v>1159</v>
      </c>
      <c r="AL95" s="185" t="s">
        <v>1170</v>
      </c>
      <c r="AM95" s="175" t="s">
        <v>14</v>
      </c>
      <c r="AN95" s="175" t="s">
        <v>14</v>
      </c>
      <c r="AO95" s="175" t="s">
        <v>14</v>
      </c>
      <c r="AP95" s="175" t="s">
        <v>14</v>
      </c>
      <c r="AQ95" s="175" t="s">
        <v>14</v>
      </c>
      <c r="AR95" s="175" t="s">
        <v>14</v>
      </c>
      <c r="AS95" s="176" t="s">
        <v>1159</v>
      </c>
      <c r="AT95" s="186" t="s">
        <v>1165</v>
      </c>
      <c r="AU95" s="183" t="s">
        <v>14</v>
      </c>
      <c r="AV95" s="183" t="s">
        <v>14</v>
      </c>
      <c r="AW95" s="183" t="s">
        <v>14</v>
      </c>
      <c r="AX95" s="183" t="s">
        <v>14</v>
      </c>
      <c r="AY95" s="183" t="s">
        <v>14</v>
      </c>
      <c r="AZ95" s="183" t="s">
        <v>14</v>
      </c>
      <c r="BA95" s="184" t="s">
        <v>1159</v>
      </c>
      <c r="BB95" s="185" t="s">
        <v>1164</v>
      </c>
      <c r="BC95" s="175" t="s">
        <v>14</v>
      </c>
      <c r="BD95" s="175" t="s">
        <v>14</v>
      </c>
      <c r="BE95" s="175" t="s">
        <v>14</v>
      </c>
      <c r="BF95" s="175" t="s">
        <v>14</v>
      </c>
      <c r="BG95" s="175" t="s">
        <v>14</v>
      </c>
      <c r="BH95" s="175" t="s">
        <v>14</v>
      </c>
      <c r="BI95" s="176" t="s">
        <v>1159</v>
      </c>
      <c r="BJ95" s="186" t="s">
        <v>5950</v>
      </c>
      <c r="BK95" s="186">
        <v>604</v>
      </c>
      <c r="BL95" s="186" t="s">
        <v>5949</v>
      </c>
      <c r="BM95" s="186" t="s">
        <v>22</v>
      </c>
      <c r="BN95" s="186">
        <v>2</v>
      </c>
      <c r="BO95" s="186" t="s">
        <v>5922</v>
      </c>
      <c r="BP95" s="183" t="s">
        <v>5921</v>
      </c>
      <c r="BQ95" s="187" t="s">
        <v>5926</v>
      </c>
      <c r="BR95" s="185" t="s">
        <v>1158</v>
      </c>
      <c r="BS95" s="179" t="s">
        <v>14</v>
      </c>
      <c r="BT95" s="179" t="s">
        <v>14</v>
      </c>
      <c r="BU95" s="179" t="s">
        <v>14</v>
      </c>
      <c r="BV95" s="179" t="s">
        <v>14</v>
      </c>
      <c r="BW95" s="179" t="s">
        <v>14</v>
      </c>
      <c r="BX95" s="179" t="s">
        <v>14</v>
      </c>
      <c r="BY95" s="176" t="s">
        <v>1159</v>
      </c>
      <c r="BZ95" s="186" t="s">
        <v>1160</v>
      </c>
      <c r="CA95" s="186" t="s">
        <v>14</v>
      </c>
      <c r="CB95" s="186" t="s">
        <v>14</v>
      </c>
      <c r="CC95" s="186" t="s">
        <v>14</v>
      </c>
      <c r="CD95" s="186" t="s">
        <v>14</v>
      </c>
      <c r="CE95" s="186" t="s">
        <v>14</v>
      </c>
      <c r="CF95" s="186" t="s">
        <v>14</v>
      </c>
      <c r="CG95" s="187" t="s">
        <v>1159</v>
      </c>
      <c r="CH95" s="185" t="s">
        <v>8443</v>
      </c>
      <c r="CI95" s="186" t="e">
        <v>#N/A</v>
      </c>
      <c r="CJ95" s="186" t="e">
        <v>#N/A</v>
      </c>
      <c r="CK95" s="186" t="e">
        <v>#N/A</v>
      </c>
      <c r="CL95" s="186" t="e">
        <v>#N/A</v>
      </c>
      <c r="CM95" s="186" t="e">
        <v>#N/A</v>
      </c>
      <c r="CN95" s="186" t="e">
        <v>#N/A</v>
      </c>
      <c r="CO95" s="188" t="e">
        <v>#N/A</v>
      </c>
      <c r="CP95" s="186" t="s">
        <v>1162</v>
      </c>
      <c r="CQ95" s="179" t="s">
        <v>14</v>
      </c>
      <c r="CR95" s="179" t="s">
        <v>14</v>
      </c>
      <c r="CS95" s="179" t="s">
        <v>14</v>
      </c>
      <c r="CT95" s="179" t="s">
        <v>14</v>
      </c>
      <c r="CU95" s="179" t="s">
        <v>14</v>
      </c>
      <c r="CV95" s="179" t="s">
        <v>14</v>
      </c>
      <c r="CW95" s="176" t="s">
        <v>1159</v>
      </c>
      <c r="CX95" s="186" t="s">
        <v>1174</v>
      </c>
      <c r="CY95" s="183" t="s">
        <v>14</v>
      </c>
      <c r="CZ95" s="183" t="s">
        <v>14</v>
      </c>
      <c r="DA95" s="183" t="s">
        <v>14</v>
      </c>
      <c r="DB95" s="183" t="s">
        <v>14</v>
      </c>
      <c r="DC95" s="183" t="s">
        <v>14</v>
      </c>
      <c r="DD95" s="183" t="s">
        <v>14</v>
      </c>
      <c r="DE95" s="189" t="s">
        <v>1159</v>
      </c>
      <c r="DF95" s="185" t="s">
        <v>1167</v>
      </c>
      <c r="DG95" s="175" t="s">
        <v>14</v>
      </c>
      <c r="DH95" s="179" t="s">
        <v>14</v>
      </c>
      <c r="DI95" s="179" t="s">
        <v>14</v>
      </c>
      <c r="DJ95" s="179" t="s">
        <v>14</v>
      </c>
      <c r="DK95" s="179" t="s">
        <v>14</v>
      </c>
      <c r="DL95" s="179" t="s">
        <v>14</v>
      </c>
      <c r="DM95" s="176" t="s">
        <v>1159</v>
      </c>
      <c r="DN95" s="186" t="s">
        <v>1176</v>
      </c>
      <c r="DO95" s="183" t="s">
        <v>14</v>
      </c>
      <c r="DP95" s="186" t="s">
        <v>14</v>
      </c>
      <c r="DQ95" s="186" t="s">
        <v>14</v>
      </c>
      <c r="DR95" s="186" t="s">
        <v>14</v>
      </c>
      <c r="DS95" s="186" t="s">
        <v>14</v>
      </c>
      <c r="DT95" s="186" t="s">
        <v>14</v>
      </c>
      <c r="DU95" s="187" t="s">
        <v>1159</v>
      </c>
      <c r="DV95" s="185" t="s">
        <v>1168</v>
      </c>
      <c r="DW95" s="175" t="s">
        <v>14</v>
      </c>
      <c r="DX95" s="179" t="s">
        <v>14</v>
      </c>
      <c r="DY95" s="179" t="s">
        <v>14</v>
      </c>
      <c r="DZ95" s="179" t="s">
        <v>14</v>
      </c>
      <c r="EA95" s="179" t="s">
        <v>14</v>
      </c>
      <c r="EB95" s="179" t="s">
        <v>14</v>
      </c>
      <c r="EC95" s="176" t="s">
        <v>1159</v>
      </c>
      <c r="ED95" s="186" t="s">
        <v>1175</v>
      </c>
      <c r="EE95" s="183" t="s">
        <v>14</v>
      </c>
      <c r="EF95" s="186" t="s">
        <v>14</v>
      </c>
      <c r="EG95" s="186" t="s">
        <v>14</v>
      </c>
      <c r="EH95" s="186" t="s">
        <v>14</v>
      </c>
      <c r="EI95" s="186" t="s">
        <v>14</v>
      </c>
      <c r="EJ95" s="186" t="s">
        <v>14</v>
      </c>
      <c r="EK95" s="187" t="s">
        <v>1159</v>
      </c>
      <c r="EL95" s="185" t="s">
        <v>1163</v>
      </c>
      <c r="EM95" s="175" t="s">
        <v>14</v>
      </c>
      <c r="EN95" s="179" t="s">
        <v>14</v>
      </c>
      <c r="EO95" s="179" t="s">
        <v>14</v>
      </c>
      <c r="EP95" s="179" t="s">
        <v>14</v>
      </c>
      <c r="EQ95" s="179" t="s">
        <v>14</v>
      </c>
      <c r="ER95" s="179" t="s">
        <v>14</v>
      </c>
      <c r="ES95" s="176" t="s">
        <v>1159</v>
      </c>
      <c r="ET95" s="186" t="s">
        <v>5951</v>
      </c>
      <c r="EU95" s="186">
        <v>604</v>
      </c>
      <c r="EV95" s="186" t="s">
        <v>5949</v>
      </c>
      <c r="EW95" s="186" t="s">
        <v>22</v>
      </c>
      <c r="EX95" s="186">
        <v>2</v>
      </c>
      <c r="EY95" s="186" t="s">
        <v>5922</v>
      </c>
      <c r="EZ95" s="186" t="s">
        <v>5921</v>
      </c>
      <c r="FA95" s="187" t="s">
        <v>5926</v>
      </c>
      <c r="FB95" s="185" t="s">
        <v>1161</v>
      </c>
      <c r="FC95" s="179">
        <v>2</v>
      </c>
      <c r="FD95" s="179" t="s">
        <v>14</v>
      </c>
      <c r="FE95" s="179" t="s">
        <v>42</v>
      </c>
      <c r="FF95" s="179">
        <v>1</v>
      </c>
      <c r="FG95" s="179" t="s">
        <v>1073</v>
      </c>
      <c r="FH95" s="179" t="s">
        <v>14</v>
      </c>
      <c r="FI95" s="176" t="s">
        <v>1159</v>
      </c>
      <c r="FJ95" s="185" t="s">
        <v>1172</v>
      </c>
      <c r="FK95" s="186" t="s">
        <v>14</v>
      </c>
      <c r="FL95" s="186" t="s">
        <v>14</v>
      </c>
      <c r="FM95" s="186" t="s">
        <v>14</v>
      </c>
      <c r="FN95" s="186" t="s">
        <v>14</v>
      </c>
      <c r="FO95" s="186" t="s">
        <v>14</v>
      </c>
      <c r="FP95" s="183" t="s">
        <v>14</v>
      </c>
      <c r="FQ95" s="184" t="s">
        <v>1159</v>
      </c>
      <c r="FR95" s="185" t="s">
        <v>1173</v>
      </c>
      <c r="FS95" s="179" t="s">
        <v>14</v>
      </c>
      <c r="FT95" s="179" t="s">
        <v>14</v>
      </c>
      <c r="FU95" s="179" t="s">
        <v>14</v>
      </c>
      <c r="FV95" s="179" t="s">
        <v>14</v>
      </c>
      <c r="FW95" s="179" t="s">
        <v>14</v>
      </c>
      <c r="FX95" s="179" t="s">
        <v>14</v>
      </c>
      <c r="FY95" s="176" t="s">
        <v>1159</v>
      </c>
      <c r="FZ95" s="186" t="s">
        <v>4157</v>
      </c>
      <c r="GA95" s="186">
        <v>2</v>
      </c>
      <c r="GB95" s="186" t="s">
        <v>3225</v>
      </c>
      <c r="GC95" s="186" t="s">
        <v>22</v>
      </c>
      <c r="GD95" s="186">
        <v>2</v>
      </c>
      <c r="GE95" s="186" t="s">
        <v>4155</v>
      </c>
      <c r="GF95" s="186" t="s">
        <v>3138</v>
      </c>
      <c r="GG95" s="187" t="s">
        <v>3868</v>
      </c>
      <c r="GH95" s="185" t="s">
        <v>4163</v>
      </c>
      <c r="GI95" s="179">
        <v>3</v>
      </c>
      <c r="GJ95" s="179" t="s">
        <v>3225</v>
      </c>
      <c r="GK95" s="179" t="s">
        <v>22</v>
      </c>
      <c r="GL95" s="179">
        <v>2</v>
      </c>
      <c r="GM95" s="179" t="s">
        <v>4155</v>
      </c>
      <c r="GN95" s="179" t="s">
        <v>3138</v>
      </c>
      <c r="GO95" s="176" t="s">
        <v>3868</v>
      </c>
      <c r="GP95" s="186" t="s">
        <v>4158</v>
      </c>
      <c r="GQ95" s="186">
        <v>3</v>
      </c>
      <c r="GR95" s="186" t="s">
        <v>3225</v>
      </c>
      <c r="GS95" s="186" t="s">
        <v>22</v>
      </c>
      <c r="GT95" s="186">
        <v>2</v>
      </c>
      <c r="GU95" s="186" t="s">
        <v>4155</v>
      </c>
      <c r="GV95" s="186" t="s">
        <v>3138</v>
      </c>
      <c r="GW95" s="187" t="s">
        <v>3868</v>
      </c>
      <c r="GX95" s="185" t="s">
        <v>4164</v>
      </c>
      <c r="GY95" s="179">
        <v>0</v>
      </c>
      <c r="GZ95" s="179" t="s">
        <v>3225</v>
      </c>
      <c r="HA95" s="179" t="s">
        <v>22</v>
      </c>
      <c r="HB95" s="179">
        <v>2</v>
      </c>
      <c r="HC95" s="179" t="s">
        <v>4155</v>
      </c>
      <c r="HD95" s="179" t="s">
        <v>3138</v>
      </c>
      <c r="HE95" s="176" t="s">
        <v>3868</v>
      </c>
      <c r="HF95" s="186" t="s">
        <v>4156</v>
      </c>
      <c r="HG95" s="186">
        <v>2</v>
      </c>
      <c r="HH95" s="186" t="s">
        <v>3225</v>
      </c>
      <c r="HI95" s="186" t="s">
        <v>22</v>
      </c>
      <c r="HJ95" s="186">
        <v>2</v>
      </c>
      <c r="HK95" s="186" t="s">
        <v>4155</v>
      </c>
      <c r="HL95" s="186" t="s">
        <v>3138</v>
      </c>
      <c r="HM95" s="187" t="s">
        <v>3868</v>
      </c>
      <c r="HN95" s="185" t="s">
        <v>4162</v>
      </c>
      <c r="HO95" s="179">
        <v>3</v>
      </c>
      <c r="HP95" s="179" t="s">
        <v>3225</v>
      </c>
      <c r="HQ95" s="179" t="s">
        <v>22</v>
      </c>
      <c r="HR95" s="179">
        <v>2</v>
      </c>
      <c r="HS95" s="179" t="s">
        <v>4155</v>
      </c>
      <c r="HT95" s="179" t="s">
        <v>3138</v>
      </c>
      <c r="HU95" s="176" t="s">
        <v>3868</v>
      </c>
      <c r="HV95" s="186" t="s">
        <v>4159</v>
      </c>
      <c r="HW95" s="186">
        <v>3</v>
      </c>
      <c r="HX95" s="186" t="s">
        <v>3225</v>
      </c>
      <c r="HY95" s="186" t="s">
        <v>22</v>
      </c>
      <c r="HZ95" s="186">
        <v>2</v>
      </c>
      <c r="IA95" s="186" t="s">
        <v>4155</v>
      </c>
      <c r="IB95" s="186" t="s">
        <v>3138</v>
      </c>
      <c r="IC95" s="187" t="s">
        <v>3868</v>
      </c>
      <c r="ID95" s="185" t="s">
        <v>4161</v>
      </c>
      <c r="IE95" s="179">
        <v>1</v>
      </c>
      <c r="IF95" s="179" t="s">
        <v>3225</v>
      </c>
      <c r="IG95" s="179" t="s">
        <v>22</v>
      </c>
      <c r="IH95" s="179">
        <v>2</v>
      </c>
      <c r="II95" s="179" t="s">
        <v>4155</v>
      </c>
      <c r="IJ95" s="179" t="s">
        <v>3138</v>
      </c>
      <c r="IK95" s="176" t="s">
        <v>3868</v>
      </c>
      <c r="IL95" s="186" t="s">
        <v>4160</v>
      </c>
      <c r="IM95" s="186">
        <v>3</v>
      </c>
      <c r="IN95" s="186" t="s">
        <v>3225</v>
      </c>
      <c r="IO95" s="186" t="s">
        <v>22</v>
      </c>
      <c r="IP95" s="186">
        <v>2</v>
      </c>
      <c r="IQ95" s="186" t="s">
        <v>4155</v>
      </c>
      <c r="IR95" s="186" t="s">
        <v>3138</v>
      </c>
      <c r="IS95" s="187" t="s">
        <v>3868</v>
      </c>
    </row>
    <row r="96" spans="1:253" s="280" customFormat="1" ht="12.75" customHeight="1" x14ac:dyDescent="0.25">
      <c r="A96" s="280" t="s">
        <v>1177</v>
      </c>
      <c r="B96" s="280" t="s">
        <v>8163</v>
      </c>
      <c r="C96" s="280" t="s">
        <v>1178</v>
      </c>
      <c r="D96" s="280" t="s">
        <v>7958</v>
      </c>
      <c r="E96" s="280" t="s">
        <v>8182</v>
      </c>
      <c r="F96" s="280" t="s">
        <v>2226</v>
      </c>
      <c r="G96" s="174">
        <v>125787000</v>
      </c>
      <c r="H96" s="175" t="s">
        <v>2223</v>
      </c>
      <c r="I96" s="175" t="s">
        <v>42</v>
      </c>
      <c r="J96" s="175">
        <v>1</v>
      </c>
      <c r="K96" s="175" t="s">
        <v>2225</v>
      </c>
      <c r="L96" s="175" t="s">
        <v>2224</v>
      </c>
      <c r="M96" s="176" t="s">
        <v>2173</v>
      </c>
      <c r="N96" s="185" t="s">
        <v>1187</v>
      </c>
      <c r="O96" s="177" t="s">
        <v>14</v>
      </c>
      <c r="P96" s="177" t="s">
        <v>14</v>
      </c>
      <c r="Q96" s="177" t="s">
        <v>14</v>
      </c>
      <c r="R96" s="177" t="s">
        <v>14</v>
      </c>
      <c r="S96" s="177" t="s">
        <v>14</v>
      </c>
      <c r="T96" s="177" t="s">
        <v>14</v>
      </c>
      <c r="U96" s="178" t="s">
        <v>1159</v>
      </c>
      <c r="V96" s="185" t="s">
        <v>1192</v>
      </c>
      <c r="W96" s="175" t="s">
        <v>14</v>
      </c>
      <c r="X96" s="175" t="s">
        <v>14</v>
      </c>
      <c r="Y96" s="175" t="s">
        <v>14</v>
      </c>
      <c r="Z96" s="175" t="s">
        <v>14</v>
      </c>
      <c r="AA96" s="175" t="s">
        <v>14</v>
      </c>
      <c r="AB96" s="175" t="s">
        <v>14</v>
      </c>
      <c r="AC96" s="176" t="s">
        <v>1159</v>
      </c>
      <c r="AD96" s="185" t="s">
        <v>1190</v>
      </c>
      <c r="AE96" s="183" t="s">
        <v>14</v>
      </c>
      <c r="AF96" s="183" t="s">
        <v>14</v>
      </c>
      <c r="AG96" s="183" t="s">
        <v>14</v>
      </c>
      <c r="AH96" s="183" t="s">
        <v>14</v>
      </c>
      <c r="AI96" s="183" t="s">
        <v>14</v>
      </c>
      <c r="AJ96" s="183" t="s">
        <v>14</v>
      </c>
      <c r="AK96" s="184" t="s">
        <v>1159</v>
      </c>
      <c r="AL96" s="185" t="s">
        <v>1191</v>
      </c>
      <c r="AM96" s="175" t="s">
        <v>14</v>
      </c>
      <c r="AN96" s="175" t="s">
        <v>14</v>
      </c>
      <c r="AO96" s="175" t="s">
        <v>14</v>
      </c>
      <c r="AP96" s="175" t="s">
        <v>14</v>
      </c>
      <c r="AQ96" s="175" t="s">
        <v>14</v>
      </c>
      <c r="AR96" s="175" t="s">
        <v>14</v>
      </c>
      <c r="AS96" s="176" t="s">
        <v>1159</v>
      </c>
      <c r="AT96" s="186" t="s">
        <v>1186</v>
      </c>
      <c r="AU96" s="183" t="s">
        <v>14</v>
      </c>
      <c r="AV96" s="183" t="s">
        <v>14</v>
      </c>
      <c r="AW96" s="183" t="s">
        <v>14</v>
      </c>
      <c r="AX96" s="183" t="s">
        <v>14</v>
      </c>
      <c r="AY96" s="183" t="s">
        <v>14</v>
      </c>
      <c r="AZ96" s="183" t="s">
        <v>14</v>
      </c>
      <c r="BA96" s="184" t="s">
        <v>1159</v>
      </c>
      <c r="BB96" s="185" t="s">
        <v>1185</v>
      </c>
      <c r="BC96" s="175" t="s">
        <v>14</v>
      </c>
      <c r="BD96" s="175" t="s">
        <v>14</v>
      </c>
      <c r="BE96" s="175" t="s">
        <v>14</v>
      </c>
      <c r="BF96" s="175" t="s">
        <v>14</v>
      </c>
      <c r="BG96" s="175" t="s">
        <v>14</v>
      </c>
      <c r="BH96" s="175" t="s">
        <v>14</v>
      </c>
      <c r="BI96" s="176" t="s">
        <v>1159</v>
      </c>
      <c r="BJ96" s="186" t="s">
        <v>5954</v>
      </c>
      <c r="BK96" s="186">
        <v>161</v>
      </c>
      <c r="BL96" s="186" t="s">
        <v>5949</v>
      </c>
      <c r="BM96" s="186" t="s">
        <v>22</v>
      </c>
      <c r="BN96" s="186">
        <v>2</v>
      </c>
      <c r="BO96" s="186" t="s">
        <v>5953</v>
      </c>
      <c r="BP96" s="183" t="s">
        <v>5952</v>
      </c>
      <c r="BQ96" s="187" t="s">
        <v>5926</v>
      </c>
      <c r="BR96" s="185" t="s">
        <v>1180</v>
      </c>
      <c r="BS96" s="179" t="s">
        <v>14</v>
      </c>
      <c r="BT96" s="179" t="s">
        <v>14</v>
      </c>
      <c r="BU96" s="179" t="s">
        <v>14</v>
      </c>
      <c r="BV96" s="179" t="s">
        <v>14</v>
      </c>
      <c r="BW96" s="179" t="s">
        <v>14</v>
      </c>
      <c r="BX96" s="179" t="s">
        <v>14</v>
      </c>
      <c r="BY96" s="176" t="s">
        <v>1159</v>
      </c>
      <c r="BZ96" s="186" t="s">
        <v>1181</v>
      </c>
      <c r="CA96" s="186" t="s">
        <v>14</v>
      </c>
      <c r="CB96" s="186" t="s">
        <v>14</v>
      </c>
      <c r="CC96" s="186" t="s">
        <v>14</v>
      </c>
      <c r="CD96" s="186" t="s">
        <v>14</v>
      </c>
      <c r="CE96" s="186" t="s">
        <v>14</v>
      </c>
      <c r="CF96" s="186" t="s">
        <v>14</v>
      </c>
      <c r="CG96" s="187" t="s">
        <v>1159</v>
      </c>
      <c r="CH96" s="185" t="s">
        <v>8444</v>
      </c>
      <c r="CI96" s="186" t="e">
        <v>#N/A</v>
      </c>
      <c r="CJ96" s="186" t="e">
        <v>#N/A</v>
      </c>
      <c r="CK96" s="186" t="e">
        <v>#N/A</v>
      </c>
      <c r="CL96" s="186" t="e">
        <v>#N/A</v>
      </c>
      <c r="CM96" s="186" t="e">
        <v>#N/A</v>
      </c>
      <c r="CN96" s="186" t="e">
        <v>#N/A</v>
      </c>
      <c r="CO96" s="188" t="e">
        <v>#N/A</v>
      </c>
      <c r="CP96" s="186" t="s">
        <v>1183</v>
      </c>
      <c r="CQ96" s="179" t="s">
        <v>14</v>
      </c>
      <c r="CR96" s="179" t="s">
        <v>14</v>
      </c>
      <c r="CS96" s="179" t="s">
        <v>14</v>
      </c>
      <c r="CT96" s="179" t="s">
        <v>14</v>
      </c>
      <c r="CU96" s="179" t="s">
        <v>14</v>
      </c>
      <c r="CV96" s="179" t="s">
        <v>14</v>
      </c>
      <c r="CW96" s="176" t="s">
        <v>1159</v>
      </c>
      <c r="CX96" s="186" t="s">
        <v>1195</v>
      </c>
      <c r="CY96" s="183" t="s">
        <v>14</v>
      </c>
      <c r="CZ96" s="183" t="s">
        <v>14</v>
      </c>
      <c r="DA96" s="183" t="s">
        <v>14</v>
      </c>
      <c r="DB96" s="183" t="s">
        <v>14</v>
      </c>
      <c r="DC96" s="183" t="s">
        <v>14</v>
      </c>
      <c r="DD96" s="183" t="s">
        <v>14</v>
      </c>
      <c r="DE96" s="189" t="s">
        <v>1159</v>
      </c>
      <c r="DF96" s="185" t="s">
        <v>1188</v>
      </c>
      <c r="DG96" s="175" t="s">
        <v>14</v>
      </c>
      <c r="DH96" s="179" t="s">
        <v>14</v>
      </c>
      <c r="DI96" s="179" t="s">
        <v>14</v>
      </c>
      <c r="DJ96" s="179" t="s">
        <v>14</v>
      </c>
      <c r="DK96" s="179" t="s">
        <v>14</v>
      </c>
      <c r="DL96" s="179" t="s">
        <v>14</v>
      </c>
      <c r="DM96" s="176" t="s">
        <v>1159</v>
      </c>
      <c r="DN96" s="186" t="s">
        <v>1197</v>
      </c>
      <c r="DO96" s="183" t="s">
        <v>14</v>
      </c>
      <c r="DP96" s="186" t="s">
        <v>14</v>
      </c>
      <c r="DQ96" s="186" t="s">
        <v>14</v>
      </c>
      <c r="DR96" s="186" t="s">
        <v>14</v>
      </c>
      <c r="DS96" s="186" t="s">
        <v>14</v>
      </c>
      <c r="DT96" s="186" t="s">
        <v>14</v>
      </c>
      <c r="DU96" s="187" t="s">
        <v>1159</v>
      </c>
      <c r="DV96" s="185" t="s">
        <v>1189</v>
      </c>
      <c r="DW96" s="175" t="s">
        <v>14</v>
      </c>
      <c r="DX96" s="179" t="s">
        <v>14</v>
      </c>
      <c r="DY96" s="179" t="s">
        <v>14</v>
      </c>
      <c r="DZ96" s="179" t="s">
        <v>14</v>
      </c>
      <c r="EA96" s="179" t="s">
        <v>14</v>
      </c>
      <c r="EB96" s="179" t="s">
        <v>14</v>
      </c>
      <c r="EC96" s="176" t="s">
        <v>1159</v>
      </c>
      <c r="ED96" s="186" t="s">
        <v>1196</v>
      </c>
      <c r="EE96" s="183" t="s">
        <v>14</v>
      </c>
      <c r="EF96" s="186" t="s">
        <v>14</v>
      </c>
      <c r="EG96" s="186" t="s">
        <v>14</v>
      </c>
      <c r="EH96" s="186" t="s">
        <v>14</v>
      </c>
      <c r="EI96" s="186" t="s">
        <v>14</v>
      </c>
      <c r="EJ96" s="186" t="s">
        <v>14</v>
      </c>
      <c r="EK96" s="187" t="s">
        <v>1159</v>
      </c>
      <c r="EL96" s="185" t="s">
        <v>1184</v>
      </c>
      <c r="EM96" s="175" t="s">
        <v>14</v>
      </c>
      <c r="EN96" s="179" t="s">
        <v>14</v>
      </c>
      <c r="EO96" s="179" t="s">
        <v>14</v>
      </c>
      <c r="EP96" s="179" t="s">
        <v>14</v>
      </c>
      <c r="EQ96" s="179" t="s">
        <v>14</v>
      </c>
      <c r="ER96" s="179" t="s">
        <v>14</v>
      </c>
      <c r="ES96" s="176" t="s">
        <v>1159</v>
      </c>
      <c r="ET96" s="186" t="s">
        <v>4241</v>
      </c>
      <c r="EU96" s="186">
        <v>173</v>
      </c>
      <c r="EV96" s="186" t="s">
        <v>4236</v>
      </c>
      <c r="EW96" s="186" t="s">
        <v>60</v>
      </c>
      <c r="EX96" s="186">
        <v>3</v>
      </c>
      <c r="EY96" s="186" t="s">
        <v>4240</v>
      </c>
      <c r="EZ96" s="186" t="s">
        <v>4237</v>
      </c>
      <c r="FA96" s="187" t="s">
        <v>4233</v>
      </c>
      <c r="FB96" s="185" t="s">
        <v>1182</v>
      </c>
      <c r="FC96" s="179">
        <v>2</v>
      </c>
      <c r="FD96" s="179" t="s">
        <v>14</v>
      </c>
      <c r="FE96" s="179" t="s">
        <v>42</v>
      </c>
      <c r="FF96" s="179">
        <v>1</v>
      </c>
      <c r="FG96" s="179" t="s">
        <v>1073</v>
      </c>
      <c r="FH96" s="179" t="s">
        <v>14</v>
      </c>
      <c r="FI96" s="176" t="s">
        <v>1159</v>
      </c>
      <c r="FJ96" s="185" t="s">
        <v>1193</v>
      </c>
      <c r="FK96" s="186" t="s">
        <v>14</v>
      </c>
      <c r="FL96" s="186" t="s">
        <v>14</v>
      </c>
      <c r="FM96" s="186" t="s">
        <v>14</v>
      </c>
      <c r="FN96" s="186" t="s">
        <v>14</v>
      </c>
      <c r="FO96" s="186" t="s">
        <v>14</v>
      </c>
      <c r="FP96" s="183" t="s">
        <v>14</v>
      </c>
      <c r="FQ96" s="184" t="s">
        <v>1159</v>
      </c>
      <c r="FR96" s="185" t="s">
        <v>1194</v>
      </c>
      <c r="FS96" s="179" t="s">
        <v>14</v>
      </c>
      <c r="FT96" s="179" t="s">
        <v>14</v>
      </c>
      <c r="FU96" s="179" t="s">
        <v>14</v>
      </c>
      <c r="FV96" s="179" t="s">
        <v>14</v>
      </c>
      <c r="FW96" s="179" t="s">
        <v>14</v>
      </c>
      <c r="FX96" s="179" t="s">
        <v>14</v>
      </c>
      <c r="FY96" s="176" t="s">
        <v>1159</v>
      </c>
      <c r="FZ96" s="186" t="s">
        <v>4167</v>
      </c>
      <c r="GA96" s="186">
        <v>1</v>
      </c>
      <c r="GB96" s="186" t="s">
        <v>3225</v>
      </c>
      <c r="GC96" s="186" t="s">
        <v>22</v>
      </c>
      <c r="GD96" s="186">
        <v>2</v>
      </c>
      <c r="GE96" s="186" t="s">
        <v>4165</v>
      </c>
      <c r="GF96" s="186" t="s">
        <v>3138</v>
      </c>
      <c r="GG96" s="187" t="s">
        <v>3868</v>
      </c>
      <c r="GH96" s="185" t="s">
        <v>4173</v>
      </c>
      <c r="GI96" s="179">
        <v>0</v>
      </c>
      <c r="GJ96" s="179" t="s">
        <v>3225</v>
      </c>
      <c r="GK96" s="179" t="s">
        <v>22</v>
      </c>
      <c r="GL96" s="179">
        <v>2</v>
      </c>
      <c r="GM96" s="179" t="s">
        <v>4165</v>
      </c>
      <c r="GN96" s="179" t="s">
        <v>3138</v>
      </c>
      <c r="GO96" s="176" t="s">
        <v>3868</v>
      </c>
      <c r="GP96" s="186" t="s">
        <v>4168</v>
      </c>
      <c r="GQ96" s="186">
        <v>2</v>
      </c>
      <c r="GR96" s="186" t="s">
        <v>3225</v>
      </c>
      <c r="GS96" s="186" t="s">
        <v>22</v>
      </c>
      <c r="GT96" s="186">
        <v>2</v>
      </c>
      <c r="GU96" s="186" t="s">
        <v>4165</v>
      </c>
      <c r="GV96" s="186" t="s">
        <v>3138</v>
      </c>
      <c r="GW96" s="187" t="s">
        <v>3868</v>
      </c>
      <c r="GX96" s="185" t="s">
        <v>4174</v>
      </c>
      <c r="GY96" s="179">
        <v>0</v>
      </c>
      <c r="GZ96" s="179" t="s">
        <v>3225</v>
      </c>
      <c r="HA96" s="179" t="s">
        <v>22</v>
      </c>
      <c r="HB96" s="179">
        <v>2</v>
      </c>
      <c r="HC96" s="179" t="s">
        <v>4165</v>
      </c>
      <c r="HD96" s="179" t="s">
        <v>3138</v>
      </c>
      <c r="HE96" s="176" t="s">
        <v>3868</v>
      </c>
      <c r="HF96" s="186" t="s">
        <v>4166</v>
      </c>
      <c r="HG96" s="186">
        <v>0</v>
      </c>
      <c r="HH96" s="186" t="s">
        <v>3225</v>
      </c>
      <c r="HI96" s="186" t="s">
        <v>22</v>
      </c>
      <c r="HJ96" s="186">
        <v>2</v>
      </c>
      <c r="HK96" s="186" t="s">
        <v>4165</v>
      </c>
      <c r="HL96" s="186" t="s">
        <v>3138</v>
      </c>
      <c r="HM96" s="187" t="s">
        <v>3868</v>
      </c>
      <c r="HN96" s="185" t="s">
        <v>4172</v>
      </c>
      <c r="HO96" s="179">
        <v>2</v>
      </c>
      <c r="HP96" s="179" t="s">
        <v>3225</v>
      </c>
      <c r="HQ96" s="179" t="s">
        <v>22</v>
      </c>
      <c r="HR96" s="179">
        <v>2</v>
      </c>
      <c r="HS96" s="179" t="s">
        <v>4165</v>
      </c>
      <c r="HT96" s="179" t="s">
        <v>3138</v>
      </c>
      <c r="HU96" s="176" t="s">
        <v>3868</v>
      </c>
      <c r="HV96" s="186" t="s">
        <v>4169</v>
      </c>
      <c r="HW96" s="186">
        <v>0</v>
      </c>
      <c r="HX96" s="186" t="s">
        <v>3225</v>
      </c>
      <c r="HY96" s="186" t="s">
        <v>22</v>
      </c>
      <c r="HZ96" s="186">
        <v>2</v>
      </c>
      <c r="IA96" s="186" t="s">
        <v>4165</v>
      </c>
      <c r="IB96" s="186" t="s">
        <v>3138</v>
      </c>
      <c r="IC96" s="187" t="s">
        <v>3868</v>
      </c>
      <c r="ID96" s="185" t="s">
        <v>4171</v>
      </c>
      <c r="IE96" s="179">
        <v>1</v>
      </c>
      <c r="IF96" s="179" t="s">
        <v>3225</v>
      </c>
      <c r="IG96" s="179" t="s">
        <v>22</v>
      </c>
      <c r="IH96" s="179">
        <v>2</v>
      </c>
      <c r="II96" s="179" t="s">
        <v>4165</v>
      </c>
      <c r="IJ96" s="179" t="s">
        <v>3138</v>
      </c>
      <c r="IK96" s="176" t="s">
        <v>3868</v>
      </c>
      <c r="IL96" s="186" t="s">
        <v>4170</v>
      </c>
      <c r="IM96" s="186">
        <v>0</v>
      </c>
      <c r="IN96" s="186" t="s">
        <v>3225</v>
      </c>
      <c r="IO96" s="186" t="s">
        <v>22</v>
      </c>
      <c r="IP96" s="186">
        <v>2</v>
      </c>
      <c r="IQ96" s="186" t="s">
        <v>4165</v>
      </c>
      <c r="IR96" s="186" t="s">
        <v>3138</v>
      </c>
      <c r="IS96" s="187" t="s">
        <v>3868</v>
      </c>
    </row>
    <row r="97" spans="1:253" s="280" customFormat="1" ht="12.75" customHeight="1" x14ac:dyDescent="0.25">
      <c r="A97" s="280" t="s">
        <v>1237</v>
      </c>
      <c r="B97" s="280" t="s">
        <v>8163</v>
      </c>
      <c r="C97" s="280" t="s">
        <v>1238</v>
      </c>
      <c r="D97" s="280" t="s">
        <v>7959</v>
      </c>
      <c r="E97" s="280" t="s">
        <v>8185</v>
      </c>
      <c r="F97" s="280" t="s">
        <v>5500</v>
      </c>
      <c r="G97" s="174">
        <v>194566000</v>
      </c>
      <c r="H97" s="175" t="s">
        <v>5497</v>
      </c>
      <c r="I97" s="175" t="s">
        <v>22</v>
      </c>
      <c r="J97" s="175">
        <v>2</v>
      </c>
      <c r="K97" s="175" t="s">
        <v>5499</v>
      </c>
      <c r="L97" s="175" t="s">
        <v>5498</v>
      </c>
      <c r="M97" s="176" t="s">
        <v>5475</v>
      </c>
      <c r="N97" s="185" t="s">
        <v>5504</v>
      </c>
      <c r="O97" s="177">
        <v>45507</v>
      </c>
      <c r="P97" s="177" t="s">
        <v>5501</v>
      </c>
      <c r="Q97" s="177" t="s">
        <v>22</v>
      </c>
      <c r="R97" s="177">
        <v>2</v>
      </c>
      <c r="S97" s="177" t="s">
        <v>5503</v>
      </c>
      <c r="T97" s="177" t="s">
        <v>5502</v>
      </c>
      <c r="U97" s="178" t="s">
        <v>5475</v>
      </c>
      <c r="V97" s="185" t="s">
        <v>5508</v>
      </c>
      <c r="W97" s="175">
        <v>5231000</v>
      </c>
      <c r="X97" s="175" t="s">
        <v>5505</v>
      </c>
      <c r="Y97" s="175" t="s">
        <v>22</v>
      </c>
      <c r="Z97" s="175">
        <v>2</v>
      </c>
      <c r="AA97" s="175" t="s">
        <v>5507</v>
      </c>
      <c r="AB97" s="175" t="s">
        <v>5506</v>
      </c>
      <c r="AC97" s="176" t="s">
        <v>5475</v>
      </c>
      <c r="AD97" s="185" t="s">
        <v>5510</v>
      </c>
      <c r="AE97" s="183">
        <v>2913000</v>
      </c>
      <c r="AF97" s="183" t="s">
        <v>5505</v>
      </c>
      <c r="AG97" s="183" t="s">
        <v>22</v>
      </c>
      <c r="AH97" s="183">
        <v>2</v>
      </c>
      <c r="AI97" s="183" t="s">
        <v>5509</v>
      </c>
      <c r="AJ97" s="183" t="s">
        <v>5506</v>
      </c>
      <c r="AK97" s="184" t="s">
        <v>5475</v>
      </c>
      <c r="AL97" s="185" t="s">
        <v>5514</v>
      </c>
      <c r="AM97" s="175">
        <v>1216000</v>
      </c>
      <c r="AN97" s="175" t="s">
        <v>5511</v>
      </c>
      <c r="AO97" s="175" t="s">
        <v>22</v>
      </c>
      <c r="AP97" s="175">
        <v>2</v>
      </c>
      <c r="AQ97" s="175" t="s">
        <v>5513</v>
      </c>
      <c r="AR97" s="175" t="s">
        <v>5512</v>
      </c>
      <c r="AS97" s="176" t="s">
        <v>5475</v>
      </c>
      <c r="AT97" s="186" t="s">
        <v>1997</v>
      </c>
      <c r="AU97" s="183" t="s">
        <v>14</v>
      </c>
      <c r="AV97" s="183" t="s">
        <v>14</v>
      </c>
      <c r="AW97" s="183" t="s">
        <v>14</v>
      </c>
      <c r="AX97" s="183" t="s">
        <v>14</v>
      </c>
      <c r="AY97" s="183" t="s">
        <v>14</v>
      </c>
      <c r="AZ97" s="183" t="s">
        <v>14</v>
      </c>
      <c r="BA97" s="184" t="s">
        <v>1800</v>
      </c>
      <c r="BB97" s="185" t="s">
        <v>1996</v>
      </c>
      <c r="BC97" s="175" t="s">
        <v>14</v>
      </c>
      <c r="BD97" s="175" t="s">
        <v>14</v>
      </c>
      <c r="BE97" s="175" t="s">
        <v>14</v>
      </c>
      <c r="BF97" s="175" t="s">
        <v>14</v>
      </c>
      <c r="BG97" s="175" t="s">
        <v>14</v>
      </c>
      <c r="BH97" s="175" t="s">
        <v>14</v>
      </c>
      <c r="BI97" s="176" t="s">
        <v>1800</v>
      </c>
      <c r="BJ97" s="186" t="s">
        <v>5576</v>
      </c>
      <c r="BK97" s="186">
        <v>210</v>
      </c>
      <c r="BL97" s="186" t="s">
        <v>5561</v>
      </c>
      <c r="BM97" s="186" t="s">
        <v>22</v>
      </c>
      <c r="BN97" s="186">
        <v>2</v>
      </c>
      <c r="BO97" s="186" t="s">
        <v>5575</v>
      </c>
      <c r="BP97" s="183" t="s">
        <v>5568</v>
      </c>
      <c r="BQ97" s="187" t="s">
        <v>5542</v>
      </c>
      <c r="BR97" s="185" t="s">
        <v>1240</v>
      </c>
      <c r="BS97" s="179" t="s">
        <v>14</v>
      </c>
      <c r="BT97" s="179">
        <v>0</v>
      </c>
      <c r="BU97" s="179" t="s">
        <v>14</v>
      </c>
      <c r="BV97" s="179" t="s">
        <v>14</v>
      </c>
      <c r="BW97" s="179" t="s">
        <v>14</v>
      </c>
      <c r="BX97" s="179">
        <v>0</v>
      </c>
      <c r="BY97" s="176" t="s">
        <v>1214</v>
      </c>
      <c r="BZ97" s="186" t="s">
        <v>1241</v>
      </c>
      <c r="CA97" s="186" t="s">
        <v>14</v>
      </c>
      <c r="CB97" s="186" t="s">
        <v>14</v>
      </c>
      <c r="CC97" s="186" t="s">
        <v>14</v>
      </c>
      <c r="CD97" s="186" t="s">
        <v>14</v>
      </c>
      <c r="CE97" s="186" t="s">
        <v>14</v>
      </c>
      <c r="CF97" s="186" t="s">
        <v>14</v>
      </c>
      <c r="CG97" s="187" t="s">
        <v>1214</v>
      </c>
      <c r="CH97" s="185" t="s">
        <v>8445</v>
      </c>
      <c r="CI97" s="186" t="e">
        <v>#N/A</v>
      </c>
      <c r="CJ97" s="186" t="e">
        <v>#N/A</v>
      </c>
      <c r="CK97" s="186" t="e">
        <v>#N/A</v>
      </c>
      <c r="CL97" s="186" t="e">
        <v>#N/A</v>
      </c>
      <c r="CM97" s="186" t="e">
        <v>#N/A</v>
      </c>
      <c r="CN97" s="186" t="e">
        <v>#N/A</v>
      </c>
      <c r="CO97" s="188" t="e">
        <v>#N/A</v>
      </c>
      <c r="CP97" s="186" t="s">
        <v>1242</v>
      </c>
      <c r="CQ97" s="179" t="s">
        <v>14</v>
      </c>
      <c r="CR97" s="179">
        <v>0</v>
      </c>
      <c r="CS97" s="179" t="s">
        <v>14</v>
      </c>
      <c r="CT97" s="179" t="s">
        <v>14</v>
      </c>
      <c r="CU97" s="179" t="s">
        <v>14</v>
      </c>
      <c r="CV97" s="179">
        <v>0</v>
      </c>
      <c r="CW97" s="176" t="s">
        <v>1214</v>
      </c>
      <c r="CX97" s="186" t="s">
        <v>5518</v>
      </c>
      <c r="CY97" s="183">
        <v>1711000</v>
      </c>
      <c r="CZ97" s="183" t="s">
        <v>5515</v>
      </c>
      <c r="DA97" s="183" t="s">
        <v>22</v>
      </c>
      <c r="DB97" s="183">
        <v>2</v>
      </c>
      <c r="DC97" s="183" t="s">
        <v>5517</v>
      </c>
      <c r="DD97" s="183" t="s">
        <v>5516</v>
      </c>
      <c r="DE97" s="189" t="s">
        <v>5475</v>
      </c>
      <c r="DF97" s="185" t="s">
        <v>5519</v>
      </c>
      <c r="DG97" s="175">
        <v>2318000</v>
      </c>
      <c r="DH97" s="179" t="s">
        <v>5515</v>
      </c>
      <c r="DI97" s="179" t="s">
        <v>22</v>
      </c>
      <c r="DJ97" s="179">
        <v>2</v>
      </c>
      <c r="DK97" s="179" t="s">
        <v>5517</v>
      </c>
      <c r="DL97" s="179" t="s">
        <v>5516</v>
      </c>
      <c r="DM97" s="176" t="s">
        <v>5475</v>
      </c>
      <c r="DN97" s="186" t="s">
        <v>5520</v>
      </c>
      <c r="DO97" s="183">
        <v>1201000</v>
      </c>
      <c r="DP97" s="186" t="s">
        <v>5515</v>
      </c>
      <c r="DQ97" s="186" t="s">
        <v>22</v>
      </c>
      <c r="DR97" s="186">
        <v>2</v>
      </c>
      <c r="DS97" s="186" t="s">
        <v>5517</v>
      </c>
      <c r="DT97" s="186" t="s">
        <v>5516</v>
      </c>
      <c r="DU97" s="187" t="s">
        <v>5475</v>
      </c>
      <c r="DV97" s="185" t="s">
        <v>5521</v>
      </c>
      <c r="DW97" s="175">
        <v>917000</v>
      </c>
      <c r="DX97" s="179" t="s">
        <v>5515</v>
      </c>
      <c r="DY97" s="179" t="s">
        <v>22</v>
      </c>
      <c r="DZ97" s="179">
        <v>2</v>
      </c>
      <c r="EA97" s="179" t="s">
        <v>5517</v>
      </c>
      <c r="EB97" s="179" t="s">
        <v>5516</v>
      </c>
      <c r="EC97" s="176" t="s">
        <v>5475</v>
      </c>
      <c r="ED97" s="186" t="s">
        <v>5522</v>
      </c>
      <c r="EE97" s="183">
        <v>644000</v>
      </c>
      <c r="EF97" s="186" t="s">
        <v>5515</v>
      </c>
      <c r="EG97" s="186" t="s">
        <v>22</v>
      </c>
      <c r="EH97" s="186">
        <v>2</v>
      </c>
      <c r="EI97" s="186" t="s">
        <v>5517</v>
      </c>
      <c r="EJ97" s="186" t="s">
        <v>5516</v>
      </c>
      <c r="EK97" s="187" t="s">
        <v>5475</v>
      </c>
      <c r="EL97" s="185" t="s">
        <v>5523</v>
      </c>
      <c r="EM97" s="175">
        <v>150000</v>
      </c>
      <c r="EN97" s="179" t="s">
        <v>5515</v>
      </c>
      <c r="EO97" s="179" t="s">
        <v>22</v>
      </c>
      <c r="EP97" s="179">
        <v>2</v>
      </c>
      <c r="EQ97" s="179" t="s">
        <v>5517</v>
      </c>
      <c r="ER97" s="179" t="s">
        <v>5516</v>
      </c>
      <c r="ES97" s="176" t="s">
        <v>5475</v>
      </c>
      <c r="ET97" s="186" t="s">
        <v>5574</v>
      </c>
      <c r="EU97" s="186">
        <v>126</v>
      </c>
      <c r="EV97" s="186" t="s">
        <v>5561</v>
      </c>
      <c r="EW97" s="186" t="s">
        <v>22</v>
      </c>
      <c r="EX97" s="186">
        <v>2</v>
      </c>
      <c r="EY97" s="186" t="s">
        <v>5573</v>
      </c>
      <c r="EZ97" s="186" t="s">
        <v>5568</v>
      </c>
      <c r="FA97" s="187" t="s">
        <v>5542</v>
      </c>
      <c r="FB97" s="185" t="s">
        <v>5524</v>
      </c>
      <c r="FC97" s="179">
        <v>4</v>
      </c>
      <c r="FD97" s="179" t="s">
        <v>5515</v>
      </c>
      <c r="FE97" s="179" t="s">
        <v>22</v>
      </c>
      <c r="FF97" s="179">
        <v>2</v>
      </c>
      <c r="FG97" s="179" t="s">
        <v>5517</v>
      </c>
      <c r="FH97" s="179" t="s">
        <v>5516</v>
      </c>
      <c r="FI97" s="176" t="s">
        <v>5475</v>
      </c>
      <c r="FJ97" s="185" t="s">
        <v>1243</v>
      </c>
      <c r="FK97" s="186" t="s">
        <v>14</v>
      </c>
      <c r="FL97" s="186">
        <v>0</v>
      </c>
      <c r="FM97" s="186" t="s">
        <v>14</v>
      </c>
      <c r="FN97" s="186" t="s">
        <v>14</v>
      </c>
      <c r="FO97" s="186" t="s">
        <v>14</v>
      </c>
      <c r="FP97" s="183">
        <v>0</v>
      </c>
      <c r="FQ97" s="184" t="s">
        <v>1214</v>
      </c>
      <c r="FR97" s="185" t="s">
        <v>1244</v>
      </c>
      <c r="FS97" s="179" t="s">
        <v>14</v>
      </c>
      <c r="FT97" s="179">
        <v>0</v>
      </c>
      <c r="FU97" s="179" t="s">
        <v>14</v>
      </c>
      <c r="FV97" s="179" t="s">
        <v>14</v>
      </c>
      <c r="FW97" s="179" t="s">
        <v>14</v>
      </c>
      <c r="FX97" s="179">
        <v>0</v>
      </c>
      <c r="FY97" s="176" t="s">
        <v>1214</v>
      </c>
      <c r="FZ97" s="186" t="s">
        <v>4176</v>
      </c>
      <c r="GA97" s="186">
        <v>2</v>
      </c>
      <c r="GB97" s="186" t="s">
        <v>3225</v>
      </c>
      <c r="GC97" s="186" t="s">
        <v>22</v>
      </c>
      <c r="GD97" s="186">
        <v>2</v>
      </c>
      <c r="GE97" s="186" t="s">
        <v>3139</v>
      </c>
      <c r="GF97" s="186" t="s">
        <v>3138</v>
      </c>
      <c r="GG97" s="187" t="s">
        <v>3868</v>
      </c>
      <c r="GH97" s="185" t="s">
        <v>4182</v>
      </c>
      <c r="GI97" s="179">
        <v>3</v>
      </c>
      <c r="GJ97" s="179" t="s">
        <v>3225</v>
      </c>
      <c r="GK97" s="179" t="s">
        <v>22</v>
      </c>
      <c r="GL97" s="179">
        <v>2</v>
      </c>
      <c r="GM97" s="179" t="s">
        <v>3139</v>
      </c>
      <c r="GN97" s="179" t="s">
        <v>3138</v>
      </c>
      <c r="GO97" s="176" t="s">
        <v>3868</v>
      </c>
      <c r="GP97" s="186" t="s">
        <v>4177</v>
      </c>
      <c r="GQ97" s="186">
        <v>2</v>
      </c>
      <c r="GR97" s="186" t="s">
        <v>3225</v>
      </c>
      <c r="GS97" s="186" t="s">
        <v>22</v>
      </c>
      <c r="GT97" s="186">
        <v>2</v>
      </c>
      <c r="GU97" s="186" t="s">
        <v>3139</v>
      </c>
      <c r="GV97" s="186" t="s">
        <v>3138</v>
      </c>
      <c r="GW97" s="187" t="s">
        <v>3868</v>
      </c>
      <c r="GX97" s="185" t="s">
        <v>4183</v>
      </c>
      <c r="GY97" s="179">
        <v>0</v>
      </c>
      <c r="GZ97" s="179" t="s">
        <v>3225</v>
      </c>
      <c r="HA97" s="179" t="s">
        <v>22</v>
      </c>
      <c r="HB97" s="179">
        <v>2</v>
      </c>
      <c r="HC97" s="179" t="s">
        <v>3139</v>
      </c>
      <c r="HD97" s="179" t="s">
        <v>3138</v>
      </c>
      <c r="HE97" s="176" t="s">
        <v>3868</v>
      </c>
      <c r="HF97" s="186" t="s">
        <v>4175</v>
      </c>
      <c r="HG97" s="186">
        <v>3</v>
      </c>
      <c r="HH97" s="186" t="s">
        <v>3225</v>
      </c>
      <c r="HI97" s="186" t="s">
        <v>22</v>
      </c>
      <c r="HJ97" s="186">
        <v>2</v>
      </c>
      <c r="HK97" s="186" t="s">
        <v>3139</v>
      </c>
      <c r="HL97" s="186" t="s">
        <v>3138</v>
      </c>
      <c r="HM97" s="187" t="s">
        <v>3868</v>
      </c>
      <c r="HN97" s="185" t="s">
        <v>4181</v>
      </c>
      <c r="HO97" s="179">
        <v>3</v>
      </c>
      <c r="HP97" s="179" t="s">
        <v>3225</v>
      </c>
      <c r="HQ97" s="179" t="s">
        <v>22</v>
      </c>
      <c r="HR97" s="179">
        <v>2</v>
      </c>
      <c r="HS97" s="179" t="s">
        <v>3139</v>
      </c>
      <c r="HT97" s="179" t="s">
        <v>3138</v>
      </c>
      <c r="HU97" s="176" t="s">
        <v>3868</v>
      </c>
      <c r="HV97" s="186" t="s">
        <v>4178</v>
      </c>
      <c r="HW97" s="186">
        <v>3</v>
      </c>
      <c r="HX97" s="186" t="s">
        <v>3225</v>
      </c>
      <c r="HY97" s="186" t="s">
        <v>22</v>
      </c>
      <c r="HZ97" s="186">
        <v>2</v>
      </c>
      <c r="IA97" s="186" t="s">
        <v>3139</v>
      </c>
      <c r="IB97" s="186" t="s">
        <v>3138</v>
      </c>
      <c r="IC97" s="187" t="s">
        <v>3868</v>
      </c>
      <c r="ID97" s="185" t="s">
        <v>4180</v>
      </c>
      <c r="IE97" s="179">
        <v>1</v>
      </c>
      <c r="IF97" s="179" t="s">
        <v>3225</v>
      </c>
      <c r="IG97" s="179" t="s">
        <v>22</v>
      </c>
      <c r="IH97" s="179">
        <v>2</v>
      </c>
      <c r="II97" s="179" t="s">
        <v>3139</v>
      </c>
      <c r="IJ97" s="179" t="s">
        <v>3138</v>
      </c>
      <c r="IK97" s="176" t="s">
        <v>3868</v>
      </c>
      <c r="IL97" s="186" t="s">
        <v>4179</v>
      </c>
      <c r="IM97" s="186">
        <v>3</v>
      </c>
      <c r="IN97" s="186" t="s">
        <v>3225</v>
      </c>
      <c r="IO97" s="186" t="s">
        <v>22</v>
      </c>
      <c r="IP97" s="186">
        <v>2</v>
      </c>
      <c r="IQ97" s="186" t="s">
        <v>3139</v>
      </c>
      <c r="IR97" s="186" t="s">
        <v>3138</v>
      </c>
      <c r="IS97" s="187" t="s">
        <v>3868</v>
      </c>
    </row>
    <row r="98" spans="1:253" s="280" customFormat="1" ht="12.75" customHeight="1" x14ac:dyDescent="0.25">
      <c r="A98" s="280" t="s">
        <v>2314</v>
      </c>
      <c r="B98" s="280" t="s">
        <v>8163</v>
      </c>
      <c r="C98" s="280" t="s">
        <v>2315</v>
      </c>
      <c r="D98" s="280" t="s">
        <v>7960</v>
      </c>
      <c r="E98" s="280" t="s">
        <v>8187</v>
      </c>
      <c r="F98" s="280" t="s">
        <v>5805</v>
      </c>
      <c r="G98" s="174">
        <v>113413000</v>
      </c>
      <c r="H98" s="175" t="s">
        <v>4141</v>
      </c>
      <c r="I98" s="175" t="s">
        <v>22</v>
      </c>
      <c r="J98" s="175">
        <v>2</v>
      </c>
      <c r="K98" s="175" t="s">
        <v>5804</v>
      </c>
      <c r="L98" s="175" t="s">
        <v>4141</v>
      </c>
      <c r="M98" s="176" t="s">
        <v>5634</v>
      </c>
      <c r="N98" s="185" t="s">
        <v>5807</v>
      </c>
      <c r="O98" s="177">
        <v>1842269</v>
      </c>
      <c r="P98" s="177" t="s">
        <v>4141</v>
      </c>
      <c r="Q98" s="177" t="s">
        <v>22</v>
      </c>
      <c r="R98" s="177">
        <v>2</v>
      </c>
      <c r="S98" s="177" t="s">
        <v>5806</v>
      </c>
      <c r="T98" s="177" t="s">
        <v>4141</v>
      </c>
      <c r="U98" s="178" t="s">
        <v>5634</v>
      </c>
      <c r="V98" s="185" t="s">
        <v>5809</v>
      </c>
      <c r="W98" s="175">
        <v>61177000</v>
      </c>
      <c r="X98" s="175" t="s">
        <v>4141</v>
      </c>
      <c r="Y98" s="175" t="s">
        <v>22</v>
      </c>
      <c r="Z98" s="175">
        <v>2</v>
      </c>
      <c r="AA98" s="175" t="s">
        <v>5808</v>
      </c>
      <c r="AB98" s="175" t="s">
        <v>4141</v>
      </c>
      <c r="AC98" s="176" t="s">
        <v>5634</v>
      </c>
      <c r="AD98" s="185" t="s">
        <v>5811</v>
      </c>
      <c r="AE98" s="183">
        <v>36978000</v>
      </c>
      <c r="AF98" s="183" t="s">
        <v>4141</v>
      </c>
      <c r="AG98" s="183" t="s">
        <v>22</v>
      </c>
      <c r="AH98" s="183">
        <v>2</v>
      </c>
      <c r="AI98" s="183" t="s">
        <v>5810</v>
      </c>
      <c r="AJ98" s="183" t="s">
        <v>4141</v>
      </c>
      <c r="AK98" s="184" t="s">
        <v>5634</v>
      </c>
      <c r="AL98" s="185" t="s">
        <v>5813</v>
      </c>
      <c r="AM98" s="175">
        <v>94000</v>
      </c>
      <c r="AN98" s="175" t="s">
        <v>4141</v>
      </c>
      <c r="AO98" s="175" t="s">
        <v>60</v>
      </c>
      <c r="AP98" s="175">
        <v>3</v>
      </c>
      <c r="AQ98" s="175" t="s">
        <v>5812</v>
      </c>
      <c r="AR98" s="175" t="s">
        <v>4141</v>
      </c>
      <c r="AS98" s="176" t="s">
        <v>5634</v>
      </c>
      <c r="AT98" s="186" t="s">
        <v>2322</v>
      </c>
      <c r="AU98" s="183">
        <v>0</v>
      </c>
      <c r="AV98" s="183" t="s">
        <v>14</v>
      </c>
      <c r="AW98" s="183" t="s">
        <v>14</v>
      </c>
      <c r="AX98" s="183" t="s">
        <v>14</v>
      </c>
      <c r="AY98" s="183" t="s">
        <v>14</v>
      </c>
      <c r="AZ98" s="183" t="s">
        <v>14</v>
      </c>
      <c r="BA98" s="184" t="s">
        <v>2310</v>
      </c>
      <c r="BB98" s="185" t="s">
        <v>2321</v>
      </c>
      <c r="BC98" s="175">
        <v>0</v>
      </c>
      <c r="BD98" s="175" t="s">
        <v>14</v>
      </c>
      <c r="BE98" s="175" t="s">
        <v>14</v>
      </c>
      <c r="BF98" s="175" t="s">
        <v>14</v>
      </c>
      <c r="BG98" s="175" t="s">
        <v>14</v>
      </c>
      <c r="BH98" s="175" t="s">
        <v>14</v>
      </c>
      <c r="BI98" s="176" t="s">
        <v>2310</v>
      </c>
      <c r="BJ98" s="186" t="s">
        <v>5815</v>
      </c>
      <c r="BK98" s="186">
        <v>41</v>
      </c>
      <c r="BL98" s="186" t="s">
        <v>4141</v>
      </c>
      <c r="BM98" s="186" t="s">
        <v>22</v>
      </c>
      <c r="BN98" s="186">
        <v>2</v>
      </c>
      <c r="BO98" s="186" t="s">
        <v>5814</v>
      </c>
      <c r="BP98" s="183" t="s">
        <v>4141</v>
      </c>
      <c r="BQ98" s="187" t="s">
        <v>5634</v>
      </c>
      <c r="BR98" s="185" t="s">
        <v>2326</v>
      </c>
      <c r="BS98" s="179">
        <v>0</v>
      </c>
      <c r="BT98" s="179" t="s">
        <v>14</v>
      </c>
      <c r="BU98" s="179" t="s">
        <v>14</v>
      </c>
      <c r="BV98" s="179" t="s">
        <v>14</v>
      </c>
      <c r="BW98" s="179" t="s">
        <v>14</v>
      </c>
      <c r="BX98" s="179" t="s">
        <v>14</v>
      </c>
      <c r="BY98" s="176" t="s">
        <v>2327</v>
      </c>
      <c r="BZ98" s="186" t="s">
        <v>2317</v>
      </c>
      <c r="CA98" s="186">
        <v>0</v>
      </c>
      <c r="CB98" s="186" t="s">
        <v>14</v>
      </c>
      <c r="CC98" s="186" t="s">
        <v>14</v>
      </c>
      <c r="CD98" s="186" t="s">
        <v>14</v>
      </c>
      <c r="CE98" s="186" t="s">
        <v>14</v>
      </c>
      <c r="CF98" s="186" t="s">
        <v>14</v>
      </c>
      <c r="CG98" s="187" t="s">
        <v>2310</v>
      </c>
      <c r="CH98" s="185" t="s">
        <v>8446</v>
      </c>
      <c r="CI98" s="186" t="e">
        <v>#N/A</v>
      </c>
      <c r="CJ98" s="186" t="e">
        <v>#N/A</v>
      </c>
      <c r="CK98" s="186" t="e">
        <v>#N/A</v>
      </c>
      <c r="CL98" s="186" t="e">
        <v>#N/A</v>
      </c>
      <c r="CM98" s="186" t="e">
        <v>#N/A</v>
      </c>
      <c r="CN98" s="186" t="e">
        <v>#N/A</v>
      </c>
      <c r="CO98" s="188" t="e">
        <v>#N/A</v>
      </c>
      <c r="CP98" s="186" t="s">
        <v>2320</v>
      </c>
      <c r="CQ98" s="179">
        <v>0</v>
      </c>
      <c r="CR98" s="179" t="s">
        <v>14</v>
      </c>
      <c r="CS98" s="179" t="s">
        <v>14</v>
      </c>
      <c r="CT98" s="179" t="s">
        <v>14</v>
      </c>
      <c r="CU98" s="179" t="s">
        <v>14</v>
      </c>
      <c r="CV98" s="179" t="s">
        <v>14</v>
      </c>
      <c r="CW98" s="176" t="s">
        <v>2310</v>
      </c>
      <c r="CX98" s="186" t="s">
        <v>5819</v>
      </c>
      <c r="CY98" s="183">
        <v>13632000</v>
      </c>
      <c r="CZ98" s="183" t="s">
        <v>4141</v>
      </c>
      <c r="DA98" s="183" t="s">
        <v>22</v>
      </c>
      <c r="DB98" s="183">
        <v>2</v>
      </c>
      <c r="DC98" s="183" t="s">
        <v>5818</v>
      </c>
      <c r="DD98" s="183" t="s">
        <v>4141</v>
      </c>
      <c r="DE98" s="189" t="s">
        <v>5634</v>
      </c>
      <c r="DF98" s="185" t="s">
        <v>5820</v>
      </c>
      <c r="DG98" s="175">
        <v>24199000</v>
      </c>
      <c r="DH98" s="179" t="s">
        <v>4141</v>
      </c>
      <c r="DI98" s="179" t="s">
        <v>22</v>
      </c>
      <c r="DJ98" s="179">
        <v>2</v>
      </c>
      <c r="DK98" s="179" t="s">
        <v>5818</v>
      </c>
      <c r="DL98" s="179" t="s">
        <v>4141</v>
      </c>
      <c r="DM98" s="176" t="s">
        <v>5634</v>
      </c>
      <c r="DN98" s="186" t="s">
        <v>5821</v>
      </c>
      <c r="DO98" s="183">
        <v>23347000</v>
      </c>
      <c r="DP98" s="186" t="s">
        <v>4141</v>
      </c>
      <c r="DQ98" s="186" t="s">
        <v>22</v>
      </c>
      <c r="DR98" s="186">
        <v>2</v>
      </c>
      <c r="DS98" s="186" t="s">
        <v>5818</v>
      </c>
      <c r="DT98" s="186" t="s">
        <v>4141</v>
      </c>
      <c r="DU98" s="187" t="s">
        <v>5634</v>
      </c>
      <c r="DV98" s="185" t="s">
        <v>5822</v>
      </c>
      <c r="DW98" s="175">
        <v>11684000</v>
      </c>
      <c r="DX98" s="179" t="s">
        <v>4141</v>
      </c>
      <c r="DY98" s="179" t="s">
        <v>22</v>
      </c>
      <c r="DZ98" s="179">
        <v>2</v>
      </c>
      <c r="EA98" s="179" t="s">
        <v>5818</v>
      </c>
      <c r="EB98" s="179" t="s">
        <v>4141</v>
      </c>
      <c r="EC98" s="176" t="s">
        <v>5634</v>
      </c>
      <c r="ED98" s="186" t="s">
        <v>5823</v>
      </c>
      <c r="EE98" s="183">
        <v>1948000</v>
      </c>
      <c r="EF98" s="186" t="s">
        <v>4141</v>
      </c>
      <c r="EG98" s="186" t="s">
        <v>22</v>
      </c>
      <c r="EH98" s="186">
        <v>2</v>
      </c>
      <c r="EI98" s="186" t="s">
        <v>5818</v>
      </c>
      <c r="EJ98" s="186" t="s">
        <v>4141</v>
      </c>
      <c r="EK98" s="187" t="s">
        <v>5634</v>
      </c>
      <c r="EL98" s="185" t="s">
        <v>5824</v>
      </c>
      <c r="EM98" s="175">
        <v>0</v>
      </c>
      <c r="EN98" s="179" t="s">
        <v>4141</v>
      </c>
      <c r="EO98" s="179" t="s">
        <v>22</v>
      </c>
      <c r="EP98" s="179">
        <v>2</v>
      </c>
      <c r="EQ98" s="179" t="s">
        <v>5818</v>
      </c>
      <c r="ER98" s="179" t="s">
        <v>4141</v>
      </c>
      <c r="ES98" s="176" t="s">
        <v>5634</v>
      </c>
      <c r="ET98" s="186" t="s">
        <v>5817</v>
      </c>
      <c r="EU98" s="186">
        <v>689</v>
      </c>
      <c r="EV98" s="186" t="s">
        <v>4141</v>
      </c>
      <c r="EW98" s="186" t="s">
        <v>22</v>
      </c>
      <c r="EX98" s="186">
        <v>2</v>
      </c>
      <c r="EY98" s="186" t="s">
        <v>5816</v>
      </c>
      <c r="EZ98" s="186" t="s">
        <v>4141</v>
      </c>
      <c r="FA98" s="187" t="s">
        <v>5634</v>
      </c>
      <c r="FB98" s="185" t="s">
        <v>2319</v>
      </c>
      <c r="FC98" s="179">
        <v>5</v>
      </c>
      <c r="FD98" s="179">
        <v>0</v>
      </c>
      <c r="FE98" s="179" t="s">
        <v>42</v>
      </c>
      <c r="FF98" s="179">
        <v>1</v>
      </c>
      <c r="FG98" s="179" t="s">
        <v>2318</v>
      </c>
      <c r="FH98" s="179" t="s">
        <v>14</v>
      </c>
      <c r="FI98" s="176" t="s">
        <v>2310</v>
      </c>
      <c r="FJ98" s="185" t="s">
        <v>8447</v>
      </c>
      <c r="FK98" s="186" t="e">
        <v>#N/A</v>
      </c>
      <c r="FL98" s="186" t="e">
        <v>#N/A</v>
      </c>
      <c r="FM98" s="186" t="e">
        <v>#N/A</v>
      </c>
      <c r="FN98" s="186" t="e">
        <v>#N/A</v>
      </c>
      <c r="FO98" s="186" t="e">
        <v>#N/A</v>
      </c>
      <c r="FP98" s="183" t="e">
        <v>#N/A</v>
      </c>
      <c r="FQ98" s="184" t="e">
        <v>#N/A</v>
      </c>
      <c r="FR98" s="185" t="s">
        <v>8448</v>
      </c>
      <c r="FS98" s="179" t="e">
        <v>#N/A</v>
      </c>
      <c r="FT98" s="179" t="e">
        <v>#N/A</v>
      </c>
      <c r="FU98" s="179" t="e">
        <v>#N/A</v>
      </c>
      <c r="FV98" s="179" t="e">
        <v>#N/A</v>
      </c>
      <c r="FW98" s="179" t="e">
        <v>#N/A</v>
      </c>
      <c r="FX98" s="179" t="e">
        <v>#N/A</v>
      </c>
      <c r="FY98" s="176" t="e">
        <v>#N/A</v>
      </c>
      <c r="FZ98" s="186" t="s">
        <v>3392</v>
      </c>
      <c r="GA98" s="186">
        <v>1</v>
      </c>
      <c r="GB98" s="186" t="s">
        <v>3225</v>
      </c>
      <c r="GC98" s="186" t="s">
        <v>22</v>
      </c>
      <c r="GD98" s="186">
        <v>2</v>
      </c>
      <c r="GE98" s="186" t="s">
        <v>3139</v>
      </c>
      <c r="GF98" s="186" t="s">
        <v>3138</v>
      </c>
      <c r="GG98" s="187" t="s">
        <v>3227</v>
      </c>
      <c r="GH98" s="185" t="s">
        <v>3398</v>
      </c>
      <c r="GI98" s="179">
        <v>0</v>
      </c>
      <c r="GJ98" s="179" t="s">
        <v>3225</v>
      </c>
      <c r="GK98" s="179" t="s">
        <v>22</v>
      </c>
      <c r="GL98" s="179">
        <v>2</v>
      </c>
      <c r="GM98" s="179" t="s">
        <v>3139</v>
      </c>
      <c r="GN98" s="179" t="s">
        <v>3138</v>
      </c>
      <c r="GO98" s="176" t="s">
        <v>3227</v>
      </c>
      <c r="GP98" s="186" t="s">
        <v>3393</v>
      </c>
      <c r="GQ98" s="186">
        <v>0</v>
      </c>
      <c r="GR98" s="186" t="s">
        <v>3225</v>
      </c>
      <c r="GS98" s="186" t="s">
        <v>22</v>
      </c>
      <c r="GT98" s="186">
        <v>2</v>
      </c>
      <c r="GU98" s="186" t="s">
        <v>3139</v>
      </c>
      <c r="GV98" s="186" t="s">
        <v>3138</v>
      </c>
      <c r="GW98" s="187" t="s">
        <v>3227</v>
      </c>
      <c r="GX98" s="185" t="s">
        <v>3399</v>
      </c>
      <c r="GY98" s="179">
        <v>0</v>
      </c>
      <c r="GZ98" s="179" t="s">
        <v>3225</v>
      </c>
      <c r="HA98" s="179" t="s">
        <v>22</v>
      </c>
      <c r="HB98" s="179">
        <v>2</v>
      </c>
      <c r="HC98" s="179" t="s">
        <v>3139</v>
      </c>
      <c r="HD98" s="179" t="s">
        <v>3138</v>
      </c>
      <c r="HE98" s="176" t="s">
        <v>3227</v>
      </c>
      <c r="HF98" s="186" t="s">
        <v>3391</v>
      </c>
      <c r="HG98" s="186">
        <v>0</v>
      </c>
      <c r="HH98" s="186" t="s">
        <v>3225</v>
      </c>
      <c r="HI98" s="186" t="s">
        <v>22</v>
      </c>
      <c r="HJ98" s="186">
        <v>2</v>
      </c>
      <c r="HK98" s="186" t="s">
        <v>3139</v>
      </c>
      <c r="HL98" s="186" t="s">
        <v>3138</v>
      </c>
      <c r="HM98" s="187" t="s">
        <v>3227</v>
      </c>
      <c r="HN98" s="185" t="s">
        <v>3397</v>
      </c>
      <c r="HO98" s="179">
        <v>2</v>
      </c>
      <c r="HP98" s="179" t="s">
        <v>3225</v>
      </c>
      <c r="HQ98" s="179" t="s">
        <v>22</v>
      </c>
      <c r="HR98" s="179">
        <v>2</v>
      </c>
      <c r="HS98" s="179" t="s">
        <v>3139</v>
      </c>
      <c r="HT98" s="179" t="s">
        <v>3138</v>
      </c>
      <c r="HU98" s="176" t="s">
        <v>3227</v>
      </c>
      <c r="HV98" s="186" t="s">
        <v>3394</v>
      </c>
      <c r="HW98" s="186">
        <v>0</v>
      </c>
      <c r="HX98" s="186" t="s">
        <v>3225</v>
      </c>
      <c r="HY98" s="186" t="s">
        <v>22</v>
      </c>
      <c r="HZ98" s="186">
        <v>2</v>
      </c>
      <c r="IA98" s="186" t="s">
        <v>3139</v>
      </c>
      <c r="IB98" s="186" t="s">
        <v>3138</v>
      </c>
      <c r="IC98" s="187" t="s">
        <v>3227</v>
      </c>
      <c r="ID98" s="185" t="s">
        <v>3396</v>
      </c>
      <c r="IE98" s="179">
        <v>2</v>
      </c>
      <c r="IF98" s="179" t="s">
        <v>3225</v>
      </c>
      <c r="IG98" s="179" t="s">
        <v>22</v>
      </c>
      <c r="IH98" s="179">
        <v>2</v>
      </c>
      <c r="II98" s="179" t="s">
        <v>3139</v>
      </c>
      <c r="IJ98" s="179" t="s">
        <v>3138</v>
      </c>
      <c r="IK98" s="176" t="s">
        <v>3227</v>
      </c>
      <c r="IL98" s="186" t="s">
        <v>3395</v>
      </c>
      <c r="IM98" s="186">
        <v>0</v>
      </c>
      <c r="IN98" s="186" t="s">
        <v>3225</v>
      </c>
      <c r="IO98" s="186" t="s">
        <v>22</v>
      </c>
      <c r="IP98" s="186">
        <v>2</v>
      </c>
      <c r="IQ98" s="186" t="s">
        <v>3139</v>
      </c>
      <c r="IR98" s="186" t="s">
        <v>3138</v>
      </c>
      <c r="IS98" s="187" t="s">
        <v>3227</v>
      </c>
    </row>
    <row r="99" spans="1:253" s="280" customFormat="1" ht="12.75" customHeight="1" x14ac:dyDescent="0.25">
      <c r="A99" s="280" t="s">
        <v>3116</v>
      </c>
      <c r="B99" s="280" t="s">
        <v>8163</v>
      </c>
      <c r="C99" s="280" t="s">
        <v>3117</v>
      </c>
      <c r="D99" s="280" t="s">
        <v>7961</v>
      </c>
      <c r="E99" s="280" t="s">
        <v>8191</v>
      </c>
      <c r="F99" s="280" t="s">
        <v>4281</v>
      </c>
      <c r="G99" s="174">
        <v>13025000</v>
      </c>
      <c r="H99" s="175" t="s">
        <v>4278</v>
      </c>
      <c r="I99" s="175" t="s">
        <v>42</v>
      </c>
      <c r="J99" s="175">
        <v>1</v>
      </c>
      <c r="K99" s="175" t="s">
        <v>4280</v>
      </c>
      <c r="L99" s="175" t="s">
        <v>4279</v>
      </c>
      <c r="M99" s="176" t="s">
        <v>4272</v>
      </c>
      <c r="N99" s="185" t="s">
        <v>3218</v>
      </c>
      <c r="O99" s="177">
        <v>59763</v>
      </c>
      <c r="P99" s="177" t="s">
        <v>3215</v>
      </c>
      <c r="Q99" s="177" t="s">
        <v>42</v>
      </c>
      <c r="R99" s="177">
        <v>1</v>
      </c>
      <c r="S99" s="177" t="s">
        <v>3217</v>
      </c>
      <c r="T99" s="177" t="s">
        <v>3216</v>
      </c>
      <c r="U99" s="178" t="s">
        <v>3168</v>
      </c>
      <c r="V99" s="185" t="s">
        <v>4458</v>
      </c>
      <c r="W99" s="175">
        <v>5877000</v>
      </c>
      <c r="X99" s="175" t="s">
        <v>4456</v>
      </c>
      <c r="Y99" s="175" t="s">
        <v>22</v>
      </c>
      <c r="Z99" s="175">
        <v>2</v>
      </c>
      <c r="AA99" s="175" t="s">
        <v>4234</v>
      </c>
      <c r="AB99" s="175" t="s">
        <v>4457</v>
      </c>
      <c r="AC99" s="176" t="s">
        <v>4408</v>
      </c>
      <c r="AD99" s="185" t="s">
        <v>4462</v>
      </c>
      <c r="AE99" s="183">
        <v>2937000</v>
      </c>
      <c r="AF99" s="183" t="s">
        <v>4459</v>
      </c>
      <c r="AG99" s="183" t="s">
        <v>60</v>
      </c>
      <c r="AH99" s="183">
        <v>3</v>
      </c>
      <c r="AI99" s="183" t="s">
        <v>4461</v>
      </c>
      <c r="AJ99" s="183" t="s">
        <v>4460</v>
      </c>
      <c r="AK99" s="184" t="s">
        <v>4408</v>
      </c>
      <c r="AL99" s="185" t="s">
        <v>4466</v>
      </c>
      <c r="AM99" s="175">
        <v>93000</v>
      </c>
      <c r="AN99" s="175" t="s">
        <v>4463</v>
      </c>
      <c r="AO99" s="175" t="s">
        <v>22</v>
      </c>
      <c r="AP99" s="175">
        <v>2</v>
      </c>
      <c r="AQ99" s="175" t="s">
        <v>4465</v>
      </c>
      <c r="AR99" s="175" t="s">
        <v>4464</v>
      </c>
      <c r="AS99" s="176" t="s">
        <v>4408</v>
      </c>
      <c r="AT99" s="186" t="s">
        <v>3130</v>
      </c>
      <c r="AU99" s="183" t="s">
        <v>14</v>
      </c>
      <c r="AV99" s="183" t="s">
        <v>14</v>
      </c>
      <c r="AW99" s="183" t="s">
        <v>14</v>
      </c>
      <c r="AX99" s="183" t="s">
        <v>14</v>
      </c>
      <c r="AY99" s="183" t="s">
        <v>14</v>
      </c>
      <c r="AZ99" s="183" t="s">
        <v>14</v>
      </c>
      <c r="BA99" s="184" t="s">
        <v>3086</v>
      </c>
      <c r="BB99" s="185" t="s">
        <v>3129</v>
      </c>
      <c r="BC99" s="175" t="s">
        <v>14</v>
      </c>
      <c r="BD99" s="175" t="s">
        <v>14</v>
      </c>
      <c r="BE99" s="175" t="s">
        <v>14</v>
      </c>
      <c r="BF99" s="175" t="s">
        <v>14</v>
      </c>
      <c r="BG99" s="175" t="s">
        <v>14</v>
      </c>
      <c r="BH99" s="175" t="s">
        <v>14</v>
      </c>
      <c r="BI99" s="176" t="s">
        <v>3086</v>
      </c>
      <c r="BJ99" s="186" t="s">
        <v>3128</v>
      </c>
      <c r="BK99" s="186">
        <v>138</v>
      </c>
      <c r="BL99" s="186" t="s">
        <v>3124</v>
      </c>
      <c r="BM99" s="186" t="s">
        <v>60</v>
      </c>
      <c r="BN99" s="186">
        <v>3</v>
      </c>
      <c r="BO99" s="186" t="s">
        <v>3126</v>
      </c>
      <c r="BP99" s="183" t="s">
        <v>3125</v>
      </c>
      <c r="BQ99" s="187" t="s">
        <v>3086</v>
      </c>
      <c r="BR99" s="185" t="s">
        <v>3119</v>
      </c>
      <c r="BS99" s="179" t="s">
        <v>14</v>
      </c>
      <c r="BT99" s="179" t="s">
        <v>14</v>
      </c>
      <c r="BU99" s="179" t="s">
        <v>14</v>
      </c>
      <c r="BV99" s="179" t="s">
        <v>14</v>
      </c>
      <c r="BW99" s="179" t="s">
        <v>14</v>
      </c>
      <c r="BX99" s="179" t="s">
        <v>14</v>
      </c>
      <c r="BY99" s="176" t="s">
        <v>3086</v>
      </c>
      <c r="BZ99" s="186" t="s">
        <v>3120</v>
      </c>
      <c r="CA99" s="186" t="s">
        <v>14</v>
      </c>
      <c r="CB99" s="186" t="s">
        <v>14</v>
      </c>
      <c r="CC99" s="186" t="s">
        <v>14</v>
      </c>
      <c r="CD99" s="186" t="s">
        <v>14</v>
      </c>
      <c r="CE99" s="186" t="s">
        <v>14</v>
      </c>
      <c r="CF99" s="186" t="s">
        <v>14</v>
      </c>
      <c r="CG99" s="187" t="s">
        <v>3086</v>
      </c>
      <c r="CH99" s="185" t="s">
        <v>8449</v>
      </c>
      <c r="CI99" s="186" t="e">
        <v>#N/A</v>
      </c>
      <c r="CJ99" s="186" t="e">
        <v>#N/A</v>
      </c>
      <c r="CK99" s="186" t="e">
        <v>#N/A</v>
      </c>
      <c r="CL99" s="186" t="e">
        <v>#N/A</v>
      </c>
      <c r="CM99" s="186" t="e">
        <v>#N/A</v>
      </c>
      <c r="CN99" s="186" t="e">
        <v>#N/A</v>
      </c>
      <c r="CO99" s="188" t="e">
        <v>#N/A</v>
      </c>
      <c r="CP99" s="186" t="s">
        <v>3122</v>
      </c>
      <c r="CQ99" s="179" t="s">
        <v>14</v>
      </c>
      <c r="CR99" s="179" t="s">
        <v>14</v>
      </c>
      <c r="CS99" s="179" t="s">
        <v>14</v>
      </c>
      <c r="CT99" s="179" t="s">
        <v>14</v>
      </c>
      <c r="CU99" s="179" t="s">
        <v>14</v>
      </c>
      <c r="CV99" s="179" t="s">
        <v>14</v>
      </c>
      <c r="CW99" s="176" t="s">
        <v>3086</v>
      </c>
      <c r="CX99" s="186" t="s">
        <v>3135</v>
      </c>
      <c r="CY99" s="183" t="s">
        <v>14</v>
      </c>
      <c r="CZ99" s="183" t="s">
        <v>14</v>
      </c>
      <c r="DA99" s="183" t="s">
        <v>14</v>
      </c>
      <c r="DB99" s="183" t="s">
        <v>14</v>
      </c>
      <c r="DC99" s="183" t="s">
        <v>3101</v>
      </c>
      <c r="DD99" s="183" t="s">
        <v>14</v>
      </c>
      <c r="DE99" s="189" t="s">
        <v>3086</v>
      </c>
      <c r="DF99" s="185" t="s">
        <v>3131</v>
      </c>
      <c r="DG99" s="175" t="s">
        <v>14</v>
      </c>
      <c r="DH99" s="179" t="s">
        <v>14</v>
      </c>
      <c r="DI99" s="179" t="s">
        <v>14</v>
      </c>
      <c r="DJ99" s="179" t="s">
        <v>14</v>
      </c>
      <c r="DK99" s="179" t="s">
        <v>3101</v>
      </c>
      <c r="DL99" s="179" t="s">
        <v>14</v>
      </c>
      <c r="DM99" s="176" t="s">
        <v>3086</v>
      </c>
      <c r="DN99" s="186" t="s">
        <v>3137</v>
      </c>
      <c r="DO99" s="183" t="s">
        <v>14</v>
      </c>
      <c r="DP99" s="186" t="s">
        <v>14</v>
      </c>
      <c r="DQ99" s="186" t="s">
        <v>14</v>
      </c>
      <c r="DR99" s="186" t="s">
        <v>14</v>
      </c>
      <c r="DS99" s="186" t="s">
        <v>3101</v>
      </c>
      <c r="DT99" s="186" t="s">
        <v>14</v>
      </c>
      <c r="DU99" s="187" t="s">
        <v>3086</v>
      </c>
      <c r="DV99" s="185" t="s">
        <v>3132</v>
      </c>
      <c r="DW99" s="175" t="s">
        <v>14</v>
      </c>
      <c r="DX99" s="179" t="s">
        <v>14</v>
      </c>
      <c r="DY99" s="179" t="s">
        <v>14</v>
      </c>
      <c r="DZ99" s="179" t="s">
        <v>14</v>
      </c>
      <c r="EA99" s="179" t="s">
        <v>3101</v>
      </c>
      <c r="EB99" s="179" t="s">
        <v>14</v>
      </c>
      <c r="EC99" s="176" t="s">
        <v>3086</v>
      </c>
      <c r="ED99" s="186" t="s">
        <v>3136</v>
      </c>
      <c r="EE99" s="183" t="s">
        <v>14</v>
      </c>
      <c r="EF99" s="186" t="s">
        <v>14</v>
      </c>
      <c r="EG99" s="186" t="s">
        <v>14</v>
      </c>
      <c r="EH99" s="186" t="s">
        <v>14</v>
      </c>
      <c r="EI99" s="186" t="s">
        <v>3101</v>
      </c>
      <c r="EJ99" s="186" t="s">
        <v>14</v>
      </c>
      <c r="EK99" s="187" t="s">
        <v>3086</v>
      </c>
      <c r="EL99" s="185" t="s">
        <v>3123</v>
      </c>
      <c r="EM99" s="175" t="s">
        <v>14</v>
      </c>
      <c r="EN99" s="179" t="s">
        <v>14</v>
      </c>
      <c r="EO99" s="179" t="s">
        <v>14</v>
      </c>
      <c r="EP99" s="179" t="s">
        <v>14</v>
      </c>
      <c r="EQ99" s="179" t="s">
        <v>3101</v>
      </c>
      <c r="ER99" s="179" t="s">
        <v>14</v>
      </c>
      <c r="ES99" s="176" t="s">
        <v>3086</v>
      </c>
      <c r="ET99" s="186" t="s">
        <v>3127</v>
      </c>
      <c r="EU99" s="186">
        <v>138</v>
      </c>
      <c r="EV99" s="186" t="s">
        <v>3124</v>
      </c>
      <c r="EW99" s="186" t="s">
        <v>60</v>
      </c>
      <c r="EX99" s="186">
        <v>3</v>
      </c>
      <c r="EY99" s="186" t="s">
        <v>3126</v>
      </c>
      <c r="EZ99" s="186" t="s">
        <v>3125</v>
      </c>
      <c r="FA99" s="187" t="s">
        <v>3086</v>
      </c>
      <c r="FB99" s="185" t="s">
        <v>3121</v>
      </c>
      <c r="FC99" s="179">
        <v>3</v>
      </c>
      <c r="FD99" s="179" t="s">
        <v>14</v>
      </c>
      <c r="FE99" s="179" t="s">
        <v>14</v>
      </c>
      <c r="FF99" s="179" t="s">
        <v>14</v>
      </c>
      <c r="FG99" s="179" t="s">
        <v>3098</v>
      </c>
      <c r="FH99" s="179" t="s">
        <v>14</v>
      </c>
      <c r="FI99" s="176" t="s">
        <v>3086</v>
      </c>
      <c r="FJ99" s="185" t="s">
        <v>3133</v>
      </c>
      <c r="FK99" s="186" t="s">
        <v>14</v>
      </c>
      <c r="FL99" s="186" t="s">
        <v>14</v>
      </c>
      <c r="FM99" s="186" t="s">
        <v>14</v>
      </c>
      <c r="FN99" s="186" t="s">
        <v>14</v>
      </c>
      <c r="FO99" s="186" t="s">
        <v>14</v>
      </c>
      <c r="FP99" s="183" t="s">
        <v>14</v>
      </c>
      <c r="FQ99" s="184" t="s">
        <v>3086</v>
      </c>
      <c r="FR99" s="185" t="s">
        <v>3134</v>
      </c>
      <c r="FS99" s="179" t="s">
        <v>14</v>
      </c>
      <c r="FT99" s="179" t="s">
        <v>14</v>
      </c>
      <c r="FU99" s="179" t="s">
        <v>14</v>
      </c>
      <c r="FV99" s="179" t="s">
        <v>14</v>
      </c>
      <c r="FW99" s="179" t="s">
        <v>14</v>
      </c>
      <c r="FX99" s="179" t="s">
        <v>14</v>
      </c>
      <c r="FY99" s="176" t="s">
        <v>3086</v>
      </c>
      <c r="FZ99" s="186" t="s">
        <v>3213</v>
      </c>
      <c r="GA99" s="186">
        <v>2</v>
      </c>
      <c r="GB99" s="186" t="s">
        <v>2713</v>
      </c>
      <c r="GC99" s="186" t="s">
        <v>22</v>
      </c>
      <c r="GD99" s="186">
        <v>2</v>
      </c>
      <c r="GE99" s="186" t="s">
        <v>3139</v>
      </c>
      <c r="GF99" s="186" t="s">
        <v>3138</v>
      </c>
      <c r="GG99" s="187" t="s">
        <v>3168</v>
      </c>
      <c r="GH99" s="185" t="s">
        <v>3223</v>
      </c>
      <c r="GI99" s="179">
        <v>2</v>
      </c>
      <c r="GJ99" s="179" t="s">
        <v>2713</v>
      </c>
      <c r="GK99" s="179" t="s">
        <v>22</v>
      </c>
      <c r="GL99" s="179">
        <v>2</v>
      </c>
      <c r="GM99" s="179" t="s">
        <v>3139</v>
      </c>
      <c r="GN99" s="179" t="s">
        <v>3138</v>
      </c>
      <c r="GO99" s="176" t="s">
        <v>3168</v>
      </c>
      <c r="GP99" s="186" t="s">
        <v>3214</v>
      </c>
      <c r="GQ99" s="186">
        <v>0</v>
      </c>
      <c r="GR99" s="186" t="s">
        <v>2713</v>
      </c>
      <c r="GS99" s="186" t="s">
        <v>22</v>
      </c>
      <c r="GT99" s="186">
        <v>2</v>
      </c>
      <c r="GU99" s="186" t="s">
        <v>3139</v>
      </c>
      <c r="GV99" s="186" t="s">
        <v>3138</v>
      </c>
      <c r="GW99" s="187" t="s">
        <v>3168</v>
      </c>
      <c r="GX99" s="185" t="s">
        <v>3224</v>
      </c>
      <c r="GY99" s="179">
        <v>0</v>
      </c>
      <c r="GZ99" s="179" t="s">
        <v>2713</v>
      </c>
      <c r="HA99" s="179" t="s">
        <v>22</v>
      </c>
      <c r="HB99" s="179">
        <v>2</v>
      </c>
      <c r="HC99" s="179" t="s">
        <v>3139</v>
      </c>
      <c r="HD99" s="179" t="s">
        <v>3138</v>
      </c>
      <c r="HE99" s="176" t="s">
        <v>3168</v>
      </c>
      <c r="HF99" s="186" t="s">
        <v>3212</v>
      </c>
      <c r="HG99" s="186">
        <v>0</v>
      </c>
      <c r="HH99" s="186" t="s">
        <v>2713</v>
      </c>
      <c r="HI99" s="186" t="s">
        <v>22</v>
      </c>
      <c r="HJ99" s="186">
        <v>2</v>
      </c>
      <c r="HK99" s="186" t="s">
        <v>3139</v>
      </c>
      <c r="HL99" s="186" t="s">
        <v>3138</v>
      </c>
      <c r="HM99" s="187" t="s">
        <v>3168</v>
      </c>
      <c r="HN99" s="185" t="s">
        <v>3222</v>
      </c>
      <c r="HO99" s="179">
        <v>2</v>
      </c>
      <c r="HP99" s="179" t="s">
        <v>2713</v>
      </c>
      <c r="HQ99" s="179" t="s">
        <v>22</v>
      </c>
      <c r="HR99" s="179">
        <v>2</v>
      </c>
      <c r="HS99" s="179" t="s">
        <v>3139</v>
      </c>
      <c r="HT99" s="179" t="s">
        <v>3138</v>
      </c>
      <c r="HU99" s="176" t="s">
        <v>3168</v>
      </c>
      <c r="HV99" s="186" t="s">
        <v>3219</v>
      </c>
      <c r="HW99" s="186">
        <v>3</v>
      </c>
      <c r="HX99" s="186" t="s">
        <v>2713</v>
      </c>
      <c r="HY99" s="186" t="s">
        <v>22</v>
      </c>
      <c r="HZ99" s="186">
        <v>2</v>
      </c>
      <c r="IA99" s="186" t="s">
        <v>3139</v>
      </c>
      <c r="IB99" s="186" t="s">
        <v>3138</v>
      </c>
      <c r="IC99" s="187" t="s">
        <v>3168</v>
      </c>
      <c r="ID99" s="185" t="s">
        <v>3221</v>
      </c>
      <c r="IE99" s="179">
        <v>3</v>
      </c>
      <c r="IF99" s="179" t="s">
        <v>2713</v>
      </c>
      <c r="IG99" s="179" t="s">
        <v>22</v>
      </c>
      <c r="IH99" s="179">
        <v>2</v>
      </c>
      <c r="II99" s="179" t="s">
        <v>3139</v>
      </c>
      <c r="IJ99" s="179" t="s">
        <v>3138</v>
      </c>
      <c r="IK99" s="176" t="s">
        <v>3168</v>
      </c>
      <c r="IL99" s="186" t="s">
        <v>3220</v>
      </c>
      <c r="IM99" s="186">
        <v>0</v>
      </c>
      <c r="IN99" s="186" t="s">
        <v>2713</v>
      </c>
      <c r="IO99" s="186" t="s">
        <v>22</v>
      </c>
      <c r="IP99" s="186">
        <v>2</v>
      </c>
      <c r="IQ99" s="186" t="s">
        <v>3139</v>
      </c>
      <c r="IR99" s="186" t="s">
        <v>3138</v>
      </c>
      <c r="IS99" s="187" t="s">
        <v>3168</v>
      </c>
    </row>
    <row r="100" spans="1:253" s="280" customFormat="1" ht="12.75" customHeight="1" x14ac:dyDescent="0.25">
      <c r="A100" s="280" t="s">
        <v>716</v>
      </c>
      <c r="B100" s="280" t="s">
        <v>8018</v>
      </c>
      <c r="C100" s="280" t="s">
        <v>717</v>
      </c>
      <c r="D100" s="280" t="s">
        <v>718</v>
      </c>
      <c r="E100" s="280" t="s">
        <v>7596</v>
      </c>
      <c r="F100" s="280" t="s">
        <v>742</v>
      </c>
      <c r="G100" s="174">
        <v>9661000</v>
      </c>
      <c r="H100" s="175" t="s">
        <v>739</v>
      </c>
      <c r="I100" s="175" t="s">
        <v>22</v>
      </c>
      <c r="J100" s="175">
        <v>2</v>
      </c>
      <c r="K100" s="175" t="s">
        <v>741</v>
      </c>
      <c r="L100" s="175" t="s">
        <v>740</v>
      </c>
      <c r="M100" s="176" t="s">
        <v>588</v>
      </c>
      <c r="N100" s="185" t="s">
        <v>734</v>
      </c>
      <c r="O100" s="177">
        <v>10646</v>
      </c>
      <c r="P100" s="177" t="s">
        <v>731</v>
      </c>
      <c r="Q100" s="177" t="s">
        <v>22</v>
      </c>
      <c r="R100" s="177">
        <v>2</v>
      </c>
      <c r="S100" s="177" t="s">
        <v>733</v>
      </c>
      <c r="T100" s="177" t="s">
        <v>732</v>
      </c>
      <c r="U100" s="178" t="s">
        <v>588</v>
      </c>
      <c r="V100" s="185" t="s">
        <v>4833</v>
      </c>
      <c r="W100" s="175">
        <v>4576000</v>
      </c>
      <c r="X100" s="175" t="s">
        <v>4830</v>
      </c>
      <c r="Y100" s="175" t="s">
        <v>22</v>
      </c>
      <c r="Z100" s="175">
        <v>2</v>
      </c>
      <c r="AA100" s="175" t="s">
        <v>4832</v>
      </c>
      <c r="AB100" s="175" t="s">
        <v>4831</v>
      </c>
      <c r="AC100" s="176" t="s">
        <v>4755</v>
      </c>
      <c r="AD100" s="185" t="s">
        <v>4837</v>
      </c>
      <c r="AE100" s="183">
        <v>140000</v>
      </c>
      <c r="AF100" s="183" t="s">
        <v>4834</v>
      </c>
      <c r="AG100" s="183" t="s">
        <v>22</v>
      </c>
      <c r="AH100" s="183">
        <v>2</v>
      </c>
      <c r="AI100" s="183" t="s">
        <v>4836</v>
      </c>
      <c r="AJ100" s="183" t="s">
        <v>4835</v>
      </c>
      <c r="AK100" s="184" t="s">
        <v>4755</v>
      </c>
      <c r="AL100" s="185" t="s">
        <v>4839</v>
      </c>
      <c r="AM100" s="175">
        <v>140000</v>
      </c>
      <c r="AN100" s="175" t="s">
        <v>4834</v>
      </c>
      <c r="AO100" s="175" t="s">
        <v>42</v>
      </c>
      <c r="AP100" s="175">
        <v>1</v>
      </c>
      <c r="AQ100" s="175" t="s">
        <v>4838</v>
      </c>
      <c r="AR100" s="175" t="s">
        <v>4835</v>
      </c>
      <c r="AS100" s="176" t="s">
        <v>4755</v>
      </c>
      <c r="AT100" s="186" t="s">
        <v>730</v>
      </c>
      <c r="AU100" s="183" t="s">
        <v>14</v>
      </c>
      <c r="AV100" s="183" t="s">
        <v>725</v>
      </c>
      <c r="AW100" s="183" t="s">
        <v>22</v>
      </c>
      <c r="AX100" s="183">
        <v>2</v>
      </c>
      <c r="AY100" s="183" t="s">
        <v>729</v>
      </c>
      <c r="AZ100" s="183" t="s">
        <v>726</v>
      </c>
      <c r="BA100" s="184" t="s">
        <v>588</v>
      </c>
      <c r="BB100" s="185" t="s">
        <v>728</v>
      </c>
      <c r="BC100" s="175" t="s">
        <v>14</v>
      </c>
      <c r="BD100" s="175" t="s">
        <v>725</v>
      </c>
      <c r="BE100" s="175" t="s">
        <v>22</v>
      </c>
      <c r="BF100" s="175">
        <v>2</v>
      </c>
      <c r="BG100" s="175" t="s">
        <v>727</v>
      </c>
      <c r="BH100" s="175" t="s">
        <v>726</v>
      </c>
      <c r="BI100" s="176" t="s">
        <v>588</v>
      </c>
      <c r="BJ100" s="186" t="s">
        <v>3074</v>
      </c>
      <c r="BK100" s="186" t="s">
        <v>14</v>
      </c>
      <c r="BL100" s="186" t="s">
        <v>14</v>
      </c>
      <c r="BM100" s="186" t="s">
        <v>14</v>
      </c>
      <c r="BN100" s="186" t="s">
        <v>14</v>
      </c>
      <c r="BO100" s="186" t="s">
        <v>3072</v>
      </c>
      <c r="BP100" s="183" t="s">
        <v>14</v>
      </c>
      <c r="BQ100" s="187" t="s">
        <v>3047</v>
      </c>
      <c r="BR100" s="185" t="s">
        <v>720</v>
      </c>
      <c r="BS100" s="179">
        <v>0</v>
      </c>
      <c r="BT100" s="179">
        <v>0</v>
      </c>
      <c r="BU100" s="179" t="s">
        <v>22</v>
      </c>
      <c r="BV100" s="179">
        <v>2</v>
      </c>
      <c r="BW100" s="179" t="s">
        <v>719</v>
      </c>
      <c r="BX100" s="179">
        <v>0</v>
      </c>
      <c r="BY100" s="176" t="s">
        <v>588</v>
      </c>
      <c r="BZ100" s="186" t="s">
        <v>721</v>
      </c>
      <c r="CA100" s="186">
        <v>0</v>
      </c>
      <c r="CB100" s="186">
        <v>0</v>
      </c>
      <c r="CC100" s="186" t="s">
        <v>22</v>
      </c>
      <c r="CD100" s="186">
        <v>2</v>
      </c>
      <c r="CE100" s="186" t="s">
        <v>719</v>
      </c>
      <c r="CF100" s="186">
        <v>0</v>
      </c>
      <c r="CG100" s="187" t="s">
        <v>588</v>
      </c>
      <c r="CH100" s="185" t="s">
        <v>8450</v>
      </c>
      <c r="CI100" s="186" t="e">
        <v>#N/A</v>
      </c>
      <c r="CJ100" s="186" t="e">
        <v>#N/A</v>
      </c>
      <c r="CK100" s="186" t="e">
        <v>#N/A</v>
      </c>
      <c r="CL100" s="186" t="e">
        <v>#N/A</v>
      </c>
      <c r="CM100" s="186" t="e">
        <v>#N/A</v>
      </c>
      <c r="CN100" s="186" t="e">
        <v>#N/A</v>
      </c>
      <c r="CO100" s="188" t="e">
        <v>#N/A</v>
      </c>
      <c r="CP100" s="186" t="s">
        <v>724</v>
      </c>
      <c r="CQ100" s="179">
        <v>0</v>
      </c>
      <c r="CR100" s="179">
        <v>0</v>
      </c>
      <c r="CS100" s="179" t="s">
        <v>22</v>
      </c>
      <c r="CT100" s="179">
        <v>2</v>
      </c>
      <c r="CU100" s="179" t="s">
        <v>723</v>
      </c>
      <c r="CV100" s="179">
        <v>0</v>
      </c>
      <c r="CW100" s="176" t="s">
        <v>588</v>
      </c>
      <c r="CX100" s="186" t="s">
        <v>4840</v>
      </c>
      <c r="CY100" s="183">
        <v>140000</v>
      </c>
      <c r="CZ100" s="183" t="s">
        <v>4834</v>
      </c>
      <c r="DA100" s="183" t="s">
        <v>22</v>
      </c>
      <c r="DB100" s="183">
        <v>2</v>
      </c>
      <c r="DC100" s="183" t="s">
        <v>4838</v>
      </c>
      <c r="DD100" s="183" t="s">
        <v>4835</v>
      </c>
      <c r="DE100" s="189" t="s">
        <v>4755</v>
      </c>
      <c r="DF100" s="185" t="s">
        <v>4841</v>
      </c>
      <c r="DG100" s="175">
        <v>4436000</v>
      </c>
      <c r="DH100" s="179" t="s">
        <v>4830</v>
      </c>
      <c r="DI100" s="179" t="s">
        <v>22</v>
      </c>
      <c r="DJ100" s="179">
        <v>2</v>
      </c>
      <c r="DK100" s="179" t="s">
        <v>4838</v>
      </c>
      <c r="DL100" s="179" t="s">
        <v>4831</v>
      </c>
      <c r="DM100" s="176" t="s">
        <v>4755</v>
      </c>
      <c r="DN100" s="186" t="s">
        <v>4842</v>
      </c>
      <c r="DO100" s="183">
        <v>0</v>
      </c>
      <c r="DP100" s="186" t="s">
        <v>4834</v>
      </c>
      <c r="DQ100" s="186" t="s">
        <v>22</v>
      </c>
      <c r="DR100" s="186">
        <v>2</v>
      </c>
      <c r="DS100" s="186" t="s">
        <v>4838</v>
      </c>
      <c r="DT100" s="186" t="s">
        <v>4835</v>
      </c>
      <c r="DU100" s="187" t="s">
        <v>4755</v>
      </c>
      <c r="DV100" s="185" t="s">
        <v>4843</v>
      </c>
      <c r="DW100" s="175">
        <v>140000</v>
      </c>
      <c r="DX100" s="179" t="s">
        <v>4834</v>
      </c>
      <c r="DY100" s="179" t="s">
        <v>22</v>
      </c>
      <c r="DZ100" s="179">
        <v>2</v>
      </c>
      <c r="EA100" s="179" t="s">
        <v>4838</v>
      </c>
      <c r="EB100" s="179" t="s">
        <v>4835</v>
      </c>
      <c r="EC100" s="176" t="s">
        <v>4755</v>
      </c>
      <c r="ED100" s="186" t="s">
        <v>4844</v>
      </c>
      <c r="EE100" s="183">
        <v>0</v>
      </c>
      <c r="EF100" s="186" t="s">
        <v>4834</v>
      </c>
      <c r="EG100" s="186" t="s">
        <v>22</v>
      </c>
      <c r="EH100" s="186">
        <v>2</v>
      </c>
      <c r="EI100" s="186" t="s">
        <v>4838</v>
      </c>
      <c r="EJ100" s="186" t="s">
        <v>4835</v>
      </c>
      <c r="EK100" s="187" t="s">
        <v>4755</v>
      </c>
      <c r="EL100" s="185" t="s">
        <v>4845</v>
      </c>
      <c r="EM100" s="175">
        <v>0</v>
      </c>
      <c r="EN100" s="179" t="s">
        <v>4834</v>
      </c>
      <c r="EO100" s="179" t="s">
        <v>22</v>
      </c>
      <c r="EP100" s="179">
        <v>2</v>
      </c>
      <c r="EQ100" s="179" t="s">
        <v>4838</v>
      </c>
      <c r="ER100" s="179" t="s">
        <v>4835</v>
      </c>
      <c r="ES100" s="176" t="s">
        <v>4755</v>
      </c>
      <c r="ET100" s="186" t="s">
        <v>3073</v>
      </c>
      <c r="EU100" s="186" t="s">
        <v>14</v>
      </c>
      <c r="EV100" s="186" t="s">
        <v>14</v>
      </c>
      <c r="EW100" s="186" t="s">
        <v>14</v>
      </c>
      <c r="EX100" s="186" t="s">
        <v>14</v>
      </c>
      <c r="EY100" s="186" t="s">
        <v>3072</v>
      </c>
      <c r="EZ100" s="186" t="s">
        <v>14</v>
      </c>
      <c r="FA100" s="187" t="s">
        <v>3047</v>
      </c>
      <c r="FB100" s="185" t="s">
        <v>722</v>
      </c>
      <c r="FC100" s="179">
        <v>2</v>
      </c>
      <c r="FD100" s="179">
        <v>0</v>
      </c>
      <c r="FE100" s="179" t="s">
        <v>22</v>
      </c>
      <c r="FF100" s="179">
        <v>2</v>
      </c>
      <c r="FG100" s="179">
        <v>0</v>
      </c>
      <c r="FH100" s="179">
        <v>0</v>
      </c>
      <c r="FI100" s="176" t="s">
        <v>588</v>
      </c>
      <c r="FJ100" s="185" t="s">
        <v>736</v>
      </c>
      <c r="FK100" s="186">
        <v>0</v>
      </c>
      <c r="FL100" s="186">
        <v>0</v>
      </c>
      <c r="FM100" s="186" t="s">
        <v>22</v>
      </c>
      <c r="FN100" s="186">
        <v>2</v>
      </c>
      <c r="FO100" s="186" t="s">
        <v>735</v>
      </c>
      <c r="FP100" s="183">
        <v>0</v>
      </c>
      <c r="FQ100" s="184" t="s">
        <v>588</v>
      </c>
      <c r="FR100" s="185" t="s">
        <v>737</v>
      </c>
      <c r="FS100" s="179">
        <v>0</v>
      </c>
      <c r="FT100" s="179">
        <v>0</v>
      </c>
      <c r="FU100" s="179" t="s">
        <v>22</v>
      </c>
      <c r="FV100" s="179">
        <v>2</v>
      </c>
      <c r="FW100" s="179">
        <v>0</v>
      </c>
      <c r="FX100" s="179">
        <v>0</v>
      </c>
      <c r="FY100" s="176" t="s">
        <v>588</v>
      </c>
      <c r="FZ100" s="186" t="s">
        <v>3401</v>
      </c>
      <c r="GA100" s="186">
        <v>1</v>
      </c>
      <c r="GB100" s="186" t="s">
        <v>3225</v>
      </c>
      <c r="GC100" s="186" t="s">
        <v>22</v>
      </c>
      <c r="GD100" s="186">
        <v>2</v>
      </c>
      <c r="GE100" s="186" t="s">
        <v>3139</v>
      </c>
      <c r="GF100" s="186" t="s">
        <v>3138</v>
      </c>
      <c r="GG100" s="187" t="s">
        <v>3227</v>
      </c>
      <c r="GH100" s="185" t="s">
        <v>3407</v>
      </c>
      <c r="GI100" s="179">
        <v>0</v>
      </c>
      <c r="GJ100" s="179" t="s">
        <v>3225</v>
      </c>
      <c r="GK100" s="179" t="s">
        <v>22</v>
      </c>
      <c r="GL100" s="179">
        <v>2</v>
      </c>
      <c r="GM100" s="179" t="s">
        <v>3139</v>
      </c>
      <c r="GN100" s="179" t="s">
        <v>3138</v>
      </c>
      <c r="GO100" s="176" t="s">
        <v>3227</v>
      </c>
      <c r="GP100" s="186" t="s">
        <v>3402</v>
      </c>
      <c r="GQ100" s="186">
        <v>0</v>
      </c>
      <c r="GR100" s="186" t="s">
        <v>3225</v>
      </c>
      <c r="GS100" s="186" t="s">
        <v>22</v>
      </c>
      <c r="GT100" s="186">
        <v>2</v>
      </c>
      <c r="GU100" s="186" t="s">
        <v>3139</v>
      </c>
      <c r="GV100" s="186" t="s">
        <v>3138</v>
      </c>
      <c r="GW100" s="187" t="s">
        <v>3227</v>
      </c>
      <c r="GX100" s="185" t="s">
        <v>3408</v>
      </c>
      <c r="GY100" s="179">
        <v>0</v>
      </c>
      <c r="GZ100" s="179" t="s">
        <v>3225</v>
      </c>
      <c r="HA100" s="179" t="s">
        <v>22</v>
      </c>
      <c r="HB100" s="179">
        <v>2</v>
      </c>
      <c r="HC100" s="179" t="s">
        <v>3139</v>
      </c>
      <c r="HD100" s="179" t="s">
        <v>3138</v>
      </c>
      <c r="HE100" s="176" t="s">
        <v>3227</v>
      </c>
      <c r="HF100" s="186" t="s">
        <v>3400</v>
      </c>
      <c r="HG100" s="186">
        <v>0</v>
      </c>
      <c r="HH100" s="186" t="s">
        <v>3225</v>
      </c>
      <c r="HI100" s="186" t="s">
        <v>22</v>
      </c>
      <c r="HJ100" s="186">
        <v>2</v>
      </c>
      <c r="HK100" s="186" t="s">
        <v>3139</v>
      </c>
      <c r="HL100" s="186" t="s">
        <v>3138</v>
      </c>
      <c r="HM100" s="187" t="s">
        <v>3227</v>
      </c>
      <c r="HN100" s="185" t="s">
        <v>3406</v>
      </c>
      <c r="HO100" s="179">
        <v>2</v>
      </c>
      <c r="HP100" s="179" t="s">
        <v>3225</v>
      </c>
      <c r="HQ100" s="179" t="s">
        <v>22</v>
      </c>
      <c r="HR100" s="179">
        <v>2</v>
      </c>
      <c r="HS100" s="179" t="s">
        <v>3139</v>
      </c>
      <c r="HT100" s="179" t="s">
        <v>3138</v>
      </c>
      <c r="HU100" s="176" t="s">
        <v>3227</v>
      </c>
      <c r="HV100" s="186" t="s">
        <v>3403</v>
      </c>
      <c r="HW100" s="186">
        <v>0</v>
      </c>
      <c r="HX100" s="186" t="s">
        <v>3225</v>
      </c>
      <c r="HY100" s="186" t="s">
        <v>22</v>
      </c>
      <c r="HZ100" s="186">
        <v>2</v>
      </c>
      <c r="IA100" s="186" t="s">
        <v>3139</v>
      </c>
      <c r="IB100" s="186" t="s">
        <v>3138</v>
      </c>
      <c r="IC100" s="187" t="s">
        <v>3227</v>
      </c>
      <c r="ID100" s="185" t="s">
        <v>3405</v>
      </c>
      <c r="IE100" s="179">
        <v>0</v>
      </c>
      <c r="IF100" s="179" t="s">
        <v>3225</v>
      </c>
      <c r="IG100" s="179" t="s">
        <v>22</v>
      </c>
      <c r="IH100" s="179">
        <v>2</v>
      </c>
      <c r="II100" s="179" t="s">
        <v>3139</v>
      </c>
      <c r="IJ100" s="179" t="s">
        <v>3138</v>
      </c>
      <c r="IK100" s="176" t="s">
        <v>3227</v>
      </c>
      <c r="IL100" s="186" t="s">
        <v>3404</v>
      </c>
      <c r="IM100" s="186">
        <v>1</v>
      </c>
      <c r="IN100" s="186" t="s">
        <v>3225</v>
      </c>
      <c r="IO100" s="186" t="s">
        <v>22</v>
      </c>
      <c r="IP100" s="186">
        <v>2</v>
      </c>
      <c r="IQ100" s="186" t="s">
        <v>3139</v>
      </c>
      <c r="IR100" s="186" t="s">
        <v>3138</v>
      </c>
      <c r="IS100" s="187" t="s">
        <v>3227</v>
      </c>
    </row>
    <row r="101" spans="1:253" s="280" customFormat="1" ht="12.75" customHeight="1" x14ac:dyDescent="0.25">
      <c r="A101" s="280" t="s">
        <v>743</v>
      </c>
      <c r="B101" s="280" t="s">
        <v>8025</v>
      </c>
      <c r="C101" s="280" t="s">
        <v>744</v>
      </c>
      <c r="D101" s="280" t="s">
        <v>745</v>
      </c>
      <c r="E101" s="280" t="s">
        <v>7630</v>
      </c>
      <c r="F101" s="280" t="s">
        <v>6777</v>
      </c>
      <c r="G101" s="174">
        <v>46400000</v>
      </c>
      <c r="H101" s="175" t="s">
        <v>6774</v>
      </c>
      <c r="I101" s="175" t="s">
        <v>42</v>
      </c>
      <c r="J101" s="175">
        <v>1</v>
      </c>
      <c r="K101" s="175" t="s">
        <v>6776</v>
      </c>
      <c r="L101" s="175" t="s">
        <v>6775</v>
      </c>
      <c r="M101" s="176" t="s">
        <v>6709</v>
      </c>
      <c r="N101" s="185" t="s">
        <v>6781</v>
      </c>
      <c r="O101" s="177">
        <v>1840687</v>
      </c>
      <c r="P101" s="177" t="s">
        <v>6778</v>
      </c>
      <c r="Q101" s="177" t="s">
        <v>22</v>
      </c>
      <c r="R101" s="177">
        <v>2</v>
      </c>
      <c r="S101" s="177" t="s">
        <v>6780</v>
      </c>
      <c r="T101" s="177" t="s">
        <v>6779</v>
      </c>
      <c r="U101" s="178" t="s">
        <v>6709</v>
      </c>
      <c r="V101" s="185" t="s">
        <v>6783</v>
      </c>
      <c r="W101" s="175">
        <v>46800000</v>
      </c>
      <c r="X101" s="175" t="s">
        <v>6774</v>
      </c>
      <c r="Y101" s="175" t="s">
        <v>42</v>
      </c>
      <c r="Z101" s="175">
        <v>1</v>
      </c>
      <c r="AA101" s="175" t="s">
        <v>6782</v>
      </c>
      <c r="AB101" s="175" t="s">
        <v>6775</v>
      </c>
      <c r="AC101" s="176" t="s">
        <v>6709</v>
      </c>
      <c r="AD101" s="185" t="s">
        <v>6785</v>
      </c>
      <c r="AE101" s="183">
        <v>30800000</v>
      </c>
      <c r="AF101" s="183" t="s">
        <v>6774</v>
      </c>
      <c r="AG101" s="183" t="s">
        <v>42</v>
      </c>
      <c r="AH101" s="183">
        <v>1</v>
      </c>
      <c r="AI101" s="183" t="s">
        <v>6784</v>
      </c>
      <c r="AJ101" s="183" t="s">
        <v>6775</v>
      </c>
      <c r="AK101" s="184" t="s">
        <v>6709</v>
      </c>
      <c r="AL101" s="185" t="s">
        <v>6789</v>
      </c>
      <c r="AM101" s="175">
        <v>4335000</v>
      </c>
      <c r="AN101" s="175" t="s">
        <v>6786</v>
      </c>
      <c r="AO101" s="175" t="s">
        <v>42</v>
      </c>
      <c r="AP101" s="175">
        <v>1</v>
      </c>
      <c r="AQ101" s="175" t="s">
        <v>6788</v>
      </c>
      <c r="AR101" s="175" t="s">
        <v>6787</v>
      </c>
      <c r="AS101" s="176" t="s">
        <v>6709</v>
      </c>
      <c r="AT101" s="186" t="s">
        <v>2285</v>
      </c>
      <c r="AU101" s="183" t="s">
        <v>14</v>
      </c>
      <c r="AV101" s="183" t="s">
        <v>14</v>
      </c>
      <c r="AW101" s="183" t="s">
        <v>14</v>
      </c>
      <c r="AX101" s="183" t="s">
        <v>14</v>
      </c>
      <c r="AY101" s="183" t="s">
        <v>1426</v>
      </c>
      <c r="AZ101" s="183" t="s">
        <v>14</v>
      </c>
      <c r="BA101" s="184" t="s">
        <v>2254</v>
      </c>
      <c r="BB101" s="185" t="s">
        <v>2284</v>
      </c>
      <c r="BC101" s="175" t="s">
        <v>14</v>
      </c>
      <c r="BD101" s="175" t="s">
        <v>14</v>
      </c>
      <c r="BE101" s="175" t="s">
        <v>14</v>
      </c>
      <c r="BF101" s="175" t="s">
        <v>14</v>
      </c>
      <c r="BG101" s="175" t="s">
        <v>1426</v>
      </c>
      <c r="BH101" s="175" t="s">
        <v>14</v>
      </c>
      <c r="BI101" s="176" t="s">
        <v>2254</v>
      </c>
      <c r="BJ101" s="186" t="s">
        <v>6792</v>
      </c>
      <c r="BK101" s="186">
        <v>1120</v>
      </c>
      <c r="BL101" s="186" t="s">
        <v>6790</v>
      </c>
      <c r="BM101" s="186" t="s">
        <v>22</v>
      </c>
      <c r="BN101" s="186">
        <v>2</v>
      </c>
      <c r="BO101" s="186" t="s">
        <v>6791</v>
      </c>
      <c r="BP101" s="183" t="s">
        <v>2810</v>
      </c>
      <c r="BQ101" s="187" t="s">
        <v>6709</v>
      </c>
      <c r="BR101" s="185" t="s">
        <v>2281</v>
      </c>
      <c r="BS101" s="179" t="s">
        <v>14</v>
      </c>
      <c r="BT101" s="179" t="s">
        <v>14</v>
      </c>
      <c r="BU101" s="179" t="s">
        <v>14</v>
      </c>
      <c r="BV101" s="179" t="s">
        <v>14</v>
      </c>
      <c r="BW101" s="179" t="s">
        <v>1426</v>
      </c>
      <c r="BX101" s="179" t="s">
        <v>14</v>
      </c>
      <c r="BY101" s="176" t="s">
        <v>2254</v>
      </c>
      <c r="BZ101" s="186" t="s">
        <v>2282</v>
      </c>
      <c r="CA101" s="186" t="s">
        <v>14</v>
      </c>
      <c r="CB101" s="186" t="s">
        <v>14</v>
      </c>
      <c r="CC101" s="186" t="s">
        <v>14</v>
      </c>
      <c r="CD101" s="186" t="s">
        <v>14</v>
      </c>
      <c r="CE101" s="186" t="s">
        <v>1426</v>
      </c>
      <c r="CF101" s="186" t="s">
        <v>14</v>
      </c>
      <c r="CG101" s="187" t="s">
        <v>2254</v>
      </c>
      <c r="CH101" s="185" t="s">
        <v>8451</v>
      </c>
      <c r="CI101" s="186" t="e">
        <v>#N/A</v>
      </c>
      <c r="CJ101" s="186" t="e">
        <v>#N/A</v>
      </c>
      <c r="CK101" s="186" t="e">
        <v>#N/A</v>
      </c>
      <c r="CL101" s="186" t="e">
        <v>#N/A</v>
      </c>
      <c r="CM101" s="186" t="e">
        <v>#N/A</v>
      </c>
      <c r="CN101" s="186" t="e">
        <v>#N/A</v>
      </c>
      <c r="CO101" s="188" t="e">
        <v>#N/A</v>
      </c>
      <c r="CP101" s="186" t="s">
        <v>2283</v>
      </c>
      <c r="CQ101" s="179" t="s">
        <v>14</v>
      </c>
      <c r="CR101" s="179" t="s">
        <v>14</v>
      </c>
      <c r="CS101" s="179" t="s">
        <v>14</v>
      </c>
      <c r="CT101" s="179" t="s">
        <v>14</v>
      </c>
      <c r="CU101" s="179" t="s">
        <v>1426</v>
      </c>
      <c r="CV101" s="179" t="s">
        <v>14</v>
      </c>
      <c r="CW101" s="176" t="s">
        <v>2254</v>
      </c>
      <c r="CX101" s="186" t="s">
        <v>6794</v>
      </c>
      <c r="CY101" s="183">
        <v>13400000</v>
      </c>
      <c r="CZ101" s="183" t="s">
        <v>6774</v>
      </c>
      <c r="DA101" s="183" t="s">
        <v>42</v>
      </c>
      <c r="DB101" s="183">
        <v>1</v>
      </c>
      <c r="DC101" s="183" t="s">
        <v>6799</v>
      </c>
      <c r="DD101" s="183" t="s">
        <v>6775</v>
      </c>
      <c r="DE101" s="189" t="s">
        <v>6709</v>
      </c>
      <c r="DF101" s="185" t="s">
        <v>6796</v>
      </c>
      <c r="DG101" s="175">
        <v>16000000</v>
      </c>
      <c r="DH101" s="179" t="s">
        <v>6774</v>
      </c>
      <c r="DI101" s="179" t="s">
        <v>42</v>
      </c>
      <c r="DJ101" s="179">
        <v>1</v>
      </c>
      <c r="DK101" s="179" t="s">
        <v>6795</v>
      </c>
      <c r="DL101" s="179" t="s">
        <v>6775</v>
      </c>
      <c r="DM101" s="176" t="s">
        <v>6709</v>
      </c>
      <c r="DN101" s="186" t="s">
        <v>6798</v>
      </c>
      <c r="DO101" s="183">
        <v>17400000</v>
      </c>
      <c r="DP101" s="186" t="s">
        <v>6774</v>
      </c>
      <c r="DQ101" s="186" t="s">
        <v>42</v>
      </c>
      <c r="DR101" s="186">
        <v>1</v>
      </c>
      <c r="DS101" s="186" t="s">
        <v>6797</v>
      </c>
      <c r="DT101" s="186" t="s">
        <v>6775</v>
      </c>
      <c r="DU101" s="187" t="s">
        <v>6709</v>
      </c>
      <c r="DV101" s="185" t="s">
        <v>6800</v>
      </c>
      <c r="DW101" s="175">
        <v>6100000</v>
      </c>
      <c r="DX101" s="179" t="s">
        <v>6774</v>
      </c>
      <c r="DY101" s="179" t="s">
        <v>42</v>
      </c>
      <c r="DZ101" s="179">
        <v>1</v>
      </c>
      <c r="EA101" s="179" t="s">
        <v>6799</v>
      </c>
      <c r="EB101" s="179" t="s">
        <v>6775</v>
      </c>
      <c r="EC101" s="176" t="s">
        <v>6709</v>
      </c>
      <c r="ED101" s="186" t="s">
        <v>6802</v>
      </c>
      <c r="EE101" s="183">
        <v>6700000</v>
      </c>
      <c r="EF101" s="186" t="s">
        <v>6774</v>
      </c>
      <c r="EG101" s="186" t="s">
        <v>42</v>
      </c>
      <c r="EH101" s="186">
        <v>1</v>
      </c>
      <c r="EI101" s="186" t="s">
        <v>6801</v>
      </c>
      <c r="EJ101" s="186" t="s">
        <v>6775</v>
      </c>
      <c r="EK101" s="187" t="s">
        <v>6709</v>
      </c>
      <c r="EL101" s="185" t="s">
        <v>6804</v>
      </c>
      <c r="EM101" s="175">
        <v>600000</v>
      </c>
      <c r="EN101" s="179" t="s">
        <v>6774</v>
      </c>
      <c r="EO101" s="179" t="s">
        <v>42</v>
      </c>
      <c r="EP101" s="179">
        <v>1</v>
      </c>
      <c r="EQ101" s="179" t="s">
        <v>6803</v>
      </c>
      <c r="ER101" s="179" t="s">
        <v>6775</v>
      </c>
      <c r="ES101" s="176" t="s">
        <v>6709</v>
      </c>
      <c r="ET101" s="186" t="s">
        <v>6793</v>
      </c>
      <c r="EU101" s="186">
        <v>1120</v>
      </c>
      <c r="EV101" s="186" t="s">
        <v>6790</v>
      </c>
      <c r="EW101" s="186" t="s">
        <v>22</v>
      </c>
      <c r="EX101" s="186">
        <v>2</v>
      </c>
      <c r="EY101" s="186" t="s">
        <v>6791</v>
      </c>
      <c r="EZ101" s="186" t="s">
        <v>2810</v>
      </c>
      <c r="FA101" s="187" t="s">
        <v>6709</v>
      </c>
      <c r="FB101" s="185" t="s">
        <v>6806</v>
      </c>
      <c r="FC101" s="179">
        <v>5</v>
      </c>
      <c r="FD101" s="179" t="s">
        <v>14</v>
      </c>
      <c r="FE101" s="179" t="s">
        <v>22</v>
      </c>
      <c r="FF101" s="179">
        <v>2</v>
      </c>
      <c r="FG101" s="179" t="s">
        <v>6805</v>
      </c>
      <c r="FH101" s="179" t="s">
        <v>14</v>
      </c>
      <c r="FI101" s="176" t="s">
        <v>6709</v>
      </c>
      <c r="FJ101" s="185" t="s">
        <v>746</v>
      </c>
      <c r="FK101" s="186" t="s">
        <v>14</v>
      </c>
      <c r="FL101" s="186">
        <v>0</v>
      </c>
      <c r="FM101" s="186" t="s">
        <v>22</v>
      </c>
      <c r="FN101" s="186">
        <v>2</v>
      </c>
      <c r="FO101" s="186" t="s">
        <v>15</v>
      </c>
      <c r="FP101" s="183">
        <v>0</v>
      </c>
      <c r="FQ101" s="184" t="s">
        <v>588</v>
      </c>
      <c r="FR101" s="185" t="s">
        <v>747</v>
      </c>
      <c r="FS101" s="179" t="s">
        <v>14</v>
      </c>
      <c r="FT101" s="179">
        <v>0</v>
      </c>
      <c r="FU101" s="179" t="s">
        <v>22</v>
      </c>
      <c r="FV101" s="179">
        <v>2</v>
      </c>
      <c r="FW101" s="179" t="s">
        <v>15</v>
      </c>
      <c r="FX101" s="179">
        <v>0</v>
      </c>
      <c r="FY101" s="176" t="s">
        <v>588</v>
      </c>
      <c r="FZ101" s="186" t="s">
        <v>3806</v>
      </c>
      <c r="GA101" s="186">
        <v>1</v>
      </c>
      <c r="GB101" s="186" t="s">
        <v>3225</v>
      </c>
      <c r="GC101" s="186" t="s">
        <v>22</v>
      </c>
      <c r="GD101" s="186">
        <v>2</v>
      </c>
      <c r="GE101" s="186" t="s">
        <v>3139</v>
      </c>
      <c r="GF101" s="186" t="s">
        <v>3138</v>
      </c>
      <c r="GG101" s="187" t="s">
        <v>3744</v>
      </c>
      <c r="GH101" s="185" t="s">
        <v>3812</v>
      </c>
      <c r="GI101" s="179">
        <v>1</v>
      </c>
      <c r="GJ101" s="179" t="s">
        <v>3225</v>
      </c>
      <c r="GK101" s="179" t="s">
        <v>22</v>
      </c>
      <c r="GL101" s="179">
        <v>2</v>
      </c>
      <c r="GM101" s="179" t="s">
        <v>3139</v>
      </c>
      <c r="GN101" s="179" t="s">
        <v>3138</v>
      </c>
      <c r="GO101" s="176" t="s">
        <v>3744</v>
      </c>
      <c r="GP101" s="186" t="s">
        <v>3807</v>
      </c>
      <c r="GQ101" s="186">
        <v>2</v>
      </c>
      <c r="GR101" s="186" t="s">
        <v>3225</v>
      </c>
      <c r="GS101" s="186" t="s">
        <v>22</v>
      </c>
      <c r="GT101" s="186">
        <v>2</v>
      </c>
      <c r="GU101" s="186" t="s">
        <v>3139</v>
      </c>
      <c r="GV101" s="186" t="s">
        <v>3138</v>
      </c>
      <c r="GW101" s="187" t="s">
        <v>3744</v>
      </c>
      <c r="GX101" s="185" t="s">
        <v>3813</v>
      </c>
      <c r="GY101" s="179">
        <v>0</v>
      </c>
      <c r="GZ101" s="179" t="s">
        <v>3225</v>
      </c>
      <c r="HA101" s="179" t="s">
        <v>22</v>
      </c>
      <c r="HB101" s="179">
        <v>2</v>
      </c>
      <c r="HC101" s="179" t="s">
        <v>3139</v>
      </c>
      <c r="HD101" s="179" t="s">
        <v>3138</v>
      </c>
      <c r="HE101" s="176" t="s">
        <v>3744</v>
      </c>
      <c r="HF101" s="186" t="s">
        <v>3805</v>
      </c>
      <c r="HG101" s="186">
        <v>2</v>
      </c>
      <c r="HH101" s="186" t="s">
        <v>3225</v>
      </c>
      <c r="HI101" s="186" t="s">
        <v>22</v>
      </c>
      <c r="HJ101" s="186">
        <v>2</v>
      </c>
      <c r="HK101" s="186" t="s">
        <v>3139</v>
      </c>
      <c r="HL101" s="186" t="s">
        <v>3138</v>
      </c>
      <c r="HM101" s="187" t="s">
        <v>3744</v>
      </c>
      <c r="HN101" s="185" t="s">
        <v>3811</v>
      </c>
      <c r="HO101" s="179">
        <v>2</v>
      </c>
      <c r="HP101" s="179" t="s">
        <v>3225</v>
      </c>
      <c r="HQ101" s="179" t="s">
        <v>22</v>
      </c>
      <c r="HR101" s="179">
        <v>2</v>
      </c>
      <c r="HS101" s="179" t="s">
        <v>3139</v>
      </c>
      <c r="HT101" s="179" t="s">
        <v>3138</v>
      </c>
      <c r="HU101" s="176" t="s">
        <v>3744</v>
      </c>
      <c r="HV101" s="186" t="s">
        <v>3808</v>
      </c>
      <c r="HW101" s="186">
        <v>1</v>
      </c>
      <c r="HX101" s="186" t="s">
        <v>3225</v>
      </c>
      <c r="HY101" s="186" t="s">
        <v>22</v>
      </c>
      <c r="HZ101" s="186">
        <v>2</v>
      </c>
      <c r="IA101" s="186" t="s">
        <v>3139</v>
      </c>
      <c r="IB101" s="186" t="s">
        <v>3138</v>
      </c>
      <c r="IC101" s="187" t="s">
        <v>3744</v>
      </c>
      <c r="ID101" s="185" t="s">
        <v>3810</v>
      </c>
      <c r="IE101" s="179">
        <v>1</v>
      </c>
      <c r="IF101" s="179" t="s">
        <v>3225</v>
      </c>
      <c r="IG101" s="179" t="s">
        <v>22</v>
      </c>
      <c r="IH101" s="179">
        <v>2</v>
      </c>
      <c r="II101" s="179" t="s">
        <v>3139</v>
      </c>
      <c r="IJ101" s="179" t="s">
        <v>3138</v>
      </c>
      <c r="IK101" s="176" t="s">
        <v>3744</v>
      </c>
      <c r="IL101" s="186" t="s">
        <v>3809</v>
      </c>
      <c r="IM101" s="186">
        <v>3</v>
      </c>
      <c r="IN101" s="186" t="s">
        <v>3225</v>
      </c>
      <c r="IO101" s="186" t="s">
        <v>22</v>
      </c>
      <c r="IP101" s="186">
        <v>2</v>
      </c>
      <c r="IQ101" s="186" t="s">
        <v>3139</v>
      </c>
      <c r="IR101" s="186" t="s">
        <v>3138</v>
      </c>
      <c r="IS101" s="187" t="s">
        <v>3744</v>
      </c>
    </row>
    <row r="102" spans="1:253" s="280" customFormat="1" ht="12.75" customHeight="1" x14ac:dyDescent="0.25">
      <c r="A102" s="280" t="s">
        <v>2286</v>
      </c>
      <c r="B102" s="280" t="s">
        <v>8018</v>
      </c>
      <c r="C102" s="280" t="s">
        <v>2287</v>
      </c>
      <c r="D102" s="280" t="s">
        <v>745</v>
      </c>
      <c r="E102" s="280" t="s">
        <v>7630</v>
      </c>
      <c r="F102" s="280" t="s">
        <v>6807</v>
      </c>
      <c r="G102" s="174">
        <v>46400000</v>
      </c>
      <c r="H102" s="175" t="s">
        <v>6774</v>
      </c>
      <c r="I102" s="175" t="s">
        <v>42</v>
      </c>
      <c r="J102" s="175">
        <v>1</v>
      </c>
      <c r="K102" s="175" t="s">
        <v>6776</v>
      </c>
      <c r="L102" s="175" t="s">
        <v>6775</v>
      </c>
      <c r="M102" s="176" t="s">
        <v>6709</v>
      </c>
      <c r="N102" s="185" t="s">
        <v>6811</v>
      </c>
      <c r="O102" s="177">
        <v>89263</v>
      </c>
      <c r="P102" s="177" t="s">
        <v>6808</v>
      </c>
      <c r="Q102" s="177" t="s">
        <v>22</v>
      </c>
      <c r="R102" s="177">
        <v>2</v>
      </c>
      <c r="S102" s="177" t="s">
        <v>6810</v>
      </c>
      <c r="T102" s="177" t="s">
        <v>6809</v>
      </c>
      <c r="U102" s="178" t="s">
        <v>6709</v>
      </c>
      <c r="V102" s="185" t="s">
        <v>6815</v>
      </c>
      <c r="W102" s="175">
        <v>13007000</v>
      </c>
      <c r="X102" s="175" t="s">
        <v>6812</v>
      </c>
      <c r="Y102" s="175" t="s">
        <v>22</v>
      </c>
      <c r="Z102" s="175">
        <v>2</v>
      </c>
      <c r="AA102" s="175" t="s">
        <v>6814</v>
      </c>
      <c r="AB102" s="175" t="s">
        <v>6813</v>
      </c>
      <c r="AC102" s="176" t="s">
        <v>6709</v>
      </c>
      <c r="AD102" s="185" t="s">
        <v>6817</v>
      </c>
      <c r="AE102" s="183">
        <v>13007000</v>
      </c>
      <c r="AF102" s="183" t="s">
        <v>6812</v>
      </c>
      <c r="AG102" s="183" t="s">
        <v>22</v>
      </c>
      <c r="AH102" s="183">
        <v>2</v>
      </c>
      <c r="AI102" s="183" t="s">
        <v>6816</v>
      </c>
      <c r="AJ102" s="183" t="s">
        <v>6813</v>
      </c>
      <c r="AK102" s="184" t="s">
        <v>6709</v>
      </c>
      <c r="AL102" s="185" t="s">
        <v>6821</v>
      </c>
      <c r="AM102" s="175">
        <v>1068000</v>
      </c>
      <c r="AN102" s="175" t="s">
        <v>6818</v>
      </c>
      <c r="AO102" s="175" t="s">
        <v>22</v>
      </c>
      <c r="AP102" s="175">
        <v>2</v>
      </c>
      <c r="AQ102" s="175" t="s">
        <v>6820</v>
      </c>
      <c r="AR102" s="175" t="s">
        <v>6819</v>
      </c>
      <c r="AS102" s="176" t="s">
        <v>6709</v>
      </c>
      <c r="AT102" s="186" t="s">
        <v>2294</v>
      </c>
      <c r="AU102" s="183" t="s">
        <v>14</v>
      </c>
      <c r="AV102" s="183" t="s">
        <v>14</v>
      </c>
      <c r="AW102" s="183" t="s">
        <v>14</v>
      </c>
      <c r="AX102" s="183" t="s">
        <v>14</v>
      </c>
      <c r="AY102" s="183" t="s">
        <v>14</v>
      </c>
      <c r="AZ102" s="183" t="s">
        <v>14</v>
      </c>
      <c r="BA102" s="184" t="s">
        <v>2254</v>
      </c>
      <c r="BB102" s="185" t="s">
        <v>2292</v>
      </c>
      <c r="BC102" s="175" t="s">
        <v>14</v>
      </c>
      <c r="BD102" s="175" t="s">
        <v>14</v>
      </c>
      <c r="BE102" s="175" t="s">
        <v>14</v>
      </c>
      <c r="BF102" s="175" t="s">
        <v>14</v>
      </c>
      <c r="BG102" s="175" t="s">
        <v>14</v>
      </c>
      <c r="BH102" s="175" t="s">
        <v>14</v>
      </c>
      <c r="BI102" s="176" t="s">
        <v>2254</v>
      </c>
      <c r="BJ102" s="186" t="s">
        <v>6823</v>
      </c>
      <c r="BK102" s="186">
        <v>6</v>
      </c>
      <c r="BL102" s="186" t="s">
        <v>6790</v>
      </c>
      <c r="BM102" s="186" t="s">
        <v>22</v>
      </c>
      <c r="BN102" s="186">
        <v>2</v>
      </c>
      <c r="BO102" s="186" t="s">
        <v>6822</v>
      </c>
      <c r="BP102" s="183" t="s">
        <v>2810</v>
      </c>
      <c r="BQ102" s="187" t="s">
        <v>6709</v>
      </c>
      <c r="BR102" s="185" t="s">
        <v>2288</v>
      </c>
      <c r="BS102" s="179" t="s">
        <v>14</v>
      </c>
      <c r="BT102" s="179" t="s">
        <v>14</v>
      </c>
      <c r="BU102" s="179" t="s">
        <v>14</v>
      </c>
      <c r="BV102" s="179" t="s">
        <v>14</v>
      </c>
      <c r="BW102" s="179" t="s">
        <v>14</v>
      </c>
      <c r="BX102" s="179" t="s">
        <v>14</v>
      </c>
      <c r="BY102" s="176" t="s">
        <v>2254</v>
      </c>
      <c r="BZ102" s="186" t="s">
        <v>2289</v>
      </c>
      <c r="CA102" s="186" t="s">
        <v>14</v>
      </c>
      <c r="CB102" s="186" t="s">
        <v>14</v>
      </c>
      <c r="CC102" s="186" t="s">
        <v>14</v>
      </c>
      <c r="CD102" s="186" t="s">
        <v>14</v>
      </c>
      <c r="CE102" s="186" t="s">
        <v>14</v>
      </c>
      <c r="CF102" s="186" t="s">
        <v>14</v>
      </c>
      <c r="CG102" s="187" t="s">
        <v>2254</v>
      </c>
      <c r="CH102" s="185" t="s">
        <v>8452</v>
      </c>
      <c r="CI102" s="186" t="e">
        <v>#N/A</v>
      </c>
      <c r="CJ102" s="186" t="e">
        <v>#N/A</v>
      </c>
      <c r="CK102" s="186" t="e">
        <v>#N/A</v>
      </c>
      <c r="CL102" s="186" t="e">
        <v>#N/A</v>
      </c>
      <c r="CM102" s="186" t="e">
        <v>#N/A</v>
      </c>
      <c r="CN102" s="186" t="e">
        <v>#N/A</v>
      </c>
      <c r="CO102" s="188" t="e">
        <v>#N/A</v>
      </c>
      <c r="CP102" s="186" t="s">
        <v>2291</v>
      </c>
      <c r="CQ102" s="179" t="s">
        <v>14</v>
      </c>
      <c r="CR102" s="179" t="s">
        <v>14</v>
      </c>
      <c r="CS102" s="179" t="s">
        <v>14</v>
      </c>
      <c r="CT102" s="179" t="s">
        <v>14</v>
      </c>
      <c r="CU102" s="179" t="s">
        <v>14</v>
      </c>
      <c r="CV102" s="179" t="s">
        <v>14</v>
      </c>
      <c r="CW102" s="176" t="s">
        <v>2254</v>
      </c>
      <c r="CX102" s="186" t="s">
        <v>6825</v>
      </c>
      <c r="CY102" s="183">
        <v>1068000</v>
      </c>
      <c r="CZ102" s="183" t="s">
        <v>6774</v>
      </c>
      <c r="DA102" s="183" t="s">
        <v>42</v>
      </c>
      <c r="DB102" s="183">
        <v>1</v>
      </c>
      <c r="DC102" s="183" t="s">
        <v>6830</v>
      </c>
      <c r="DD102" s="183" t="s">
        <v>6775</v>
      </c>
      <c r="DE102" s="189" t="s">
        <v>6709</v>
      </c>
      <c r="DF102" s="185" t="s">
        <v>6827</v>
      </c>
      <c r="DG102" s="175">
        <v>0</v>
      </c>
      <c r="DH102" s="179" t="s">
        <v>6818</v>
      </c>
      <c r="DI102" s="179" t="s">
        <v>22</v>
      </c>
      <c r="DJ102" s="179">
        <v>2</v>
      </c>
      <c r="DK102" s="179" t="s">
        <v>6826</v>
      </c>
      <c r="DL102" s="179" t="s">
        <v>6819</v>
      </c>
      <c r="DM102" s="176" t="s">
        <v>6709</v>
      </c>
      <c r="DN102" s="186" t="s">
        <v>6829</v>
      </c>
      <c r="DO102" s="183">
        <v>11939000</v>
      </c>
      <c r="DP102" s="186" t="s">
        <v>6818</v>
      </c>
      <c r="DQ102" s="186" t="s">
        <v>22</v>
      </c>
      <c r="DR102" s="186">
        <v>2</v>
      </c>
      <c r="DS102" s="186" t="s">
        <v>6828</v>
      </c>
      <c r="DT102" s="186" t="s">
        <v>6819</v>
      </c>
      <c r="DU102" s="187" t="s">
        <v>6709</v>
      </c>
      <c r="DV102" s="185" t="s">
        <v>6831</v>
      </c>
      <c r="DW102" s="175">
        <v>184000</v>
      </c>
      <c r="DX102" s="179" t="s">
        <v>6774</v>
      </c>
      <c r="DY102" s="179" t="s">
        <v>42</v>
      </c>
      <c r="DZ102" s="179">
        <v>1</v>
      </c>
      <c r="EA102" s="179" t="s">
        <v>6830</v>
      </c>
      <c r="EB102" s="179" t="s">
        <v>6775</v>
      </c>
      <c r="EC102" s="176" t="s">
        <v>6709</v>
      </c>
      <c r="ED102" s="186" t="s">
        <v>6832</v>
      </c>
      <c r="EE102" s="183">
        <v>247000</v>
      </c>
      <c r="EF102" s="186" t="s">
        <v>6774</v>
      </c>
      <c r="EG102" s="186" t="s">
        <v>42</v>
      </c>
      <c r="EH102" s="186">
        <v>1</v>
      </c>
      <c r="EI102" s="186" t="s">
        <v>6830</v>
      </c>
      <c r="EJ102" s="186" t="s">
        <v>6775</v>
      </c>
      <c r="EK102" s="187" t="s">
        <v>6709</v>
      </c>
      <c r="EL102" s="185" t="s">
        <v>6833</v>
      </c>
      <c r="EM102" s="175">
        <v>637000</v>
      </c>
      <c r="EN102" s="179" t="s">
        <v>6774</v>
      </c>
      <c r="EO102" s="179" t="s">
        <v>42</v>
      </c>
      <c r="EP102" s="179">
        <v>1</v>
      </c>
      <c r="EQ102" s="179" t="s">
        <v>6830</v>
      </c>
      <c r="ER102" s="179" t="s">
        <v>6775</v>
      </c>
      <c r="ES102" s="176" t="s">
        <v>6709</v>
      </c>
      <c r="ET102" s="186" t="s">
        <v>6824</v>
      </c>
      <c r="EU102" s="186">
        <v>1120</v>
      </c>
      <c r="EV102" s="186" t="s">
        <v>6790</v>
      </c>
      <c r="EW102" s="186" t="s">
        <v>22</v>
      </c>
      <c r="EX102" s="186">
        <v>2</v>
      </c>
      <c r="EY102" s="186" t="s">
        <v>6791</v>
      </c>
      <c r="EZ102" s="186" t="s">
        <v>2810</v>
      </c>
      <c r="FA102" s="187" t="s">
        <v>6709</v>
      </c>
      <c r="FB102" s="185" t="s">
        <v>6835</v>
      </c>
      <c r="FC102" s="179">
        <v>2</v>
      </c>
      <c r="FD102" s="179" t="s">
        <v>14</v>
      </c>
      <c r="FE102" s="179" t="s">
        <v>22</v>
      </c>
      <c r="FF102" s="179">
        <v>2</v>
      </c>
      <c r="FG102" s="179" t="s">
        <v>6834</v>
      </c>
      <c r="FH102" s="179" t="s">
        <v>14</v>
      </c>
      <c r="FI102" s="176" t="s">
        <v>6709</v>
      </c>
      <c r="FJ102" s="185" t="s">
        <v>8453</v>
      </c>
      <c r="FK102" s="186" t="e">
        <v>#N/A</v>
      </c>
      <c r="FL102" s="186" t="e">
        <v>#N/A</v>
      </c>
      <c r="FM102" s="186" t="e">
        <v>#N/A</v>
      </c>
      <c r="FN102" s="186" t="e">
        <v>#N/A</v>
      </c>
      <c r="FO102" s="186" t="e">
        <v>#N/A</v>
      </c>
      <c r="FP102" s="183" t="e">
        <v>#N/A</v>
      </c>
      <c r="FQ102" s="184" t="e">
        <v>#N/A</v>
      </c>
      <c r="FR102" s="185" t="s">
        <v>8454</v>
      </c>
      <c r="FS102" s="179" t="e">
        <v>#N/A</v>
      </c>
      <c r="FT102" s="179" t="e">
        <v>#N/A</v>
      </c>
      <c r="FU102" s="179" t="e">
        <v>#N/A</v>
      </c>
      <c r="FV102" s="179" t="e">
        <v>#N/A</v>
      </c>
      <c r="FW102" s="179" t="e">
        <v>#N/A</v>
      </c>
      <c r="FX102" s="179" t="e">
        <v>#N/A</v>
      </c>
      <c r="FY102" s="176" t="e">
        <v>#N/A</v>
      </c>
      <c r="FZ102" s="186" t="s">
        <v>2293</v>
      </c>
      <c r="GA102" s="186">
        <v>2</v>
      </c>
      <c r="GB102" s="186" t="s">
        <v>1592</v>
      </c>
      <c r="GC102" s="186" t="s">
        <v>42</v>
      </c>
      <c r="GD102" s="186">
        <v>1</v>
      </c>
      <c r="GE102" s="186" t="s">
        <v>14</v>
      </c>
      <c r="GF102" s="186" t="s">
        <v>2011</v>
      </c>
      <c r="GG102" s="187" t="s">
        <v>2254</v>
      </c>
      <c r="GH102" s="185" t="s">
        <v>2300</v>
      </c>
      <c r="GI102" s="179">
        <v>3</v>
      </c>
      <c r="GJ102" s="179" t="s">
        <v>1592</v>
      </c>
      <c r="GK102" s="179" t="s">
        <v>42</v>
      </c>
      <c r="GL102" s="179">
        <v>1</v>
      </c>
      <c r="GM102" s="179" t="s">
        <v>14</v>
      </c>
      <c r="GN102" s="179" t="s">
        <v>2011</v>
      </c>
      <c r="GO102" s="176" t="s">
        <v>2254</v>
      </c>
      <c r="GP102" s="186" t="s">
        <v>2295</v>
      </c>
      <c r="GQ102" s="186">
        <v>2</v>
      </c>
      <c r="GR102" s="186" t="s">
        <v>1592</v>
      </c>
      <c r="GS102" s="186" t="s">
        <v>42</v>
      </c>
      <c r="GT102" s="186">
        <v>1</v>
      </c>
      <c r="GU102" s="186" t="s">
        <v>14</v>
      </c>
      <c r="GV102" s="186" t="s">
        <v>2011</v>
      </c>
      <c r="GW102" s="187" t="s">
        <v>2254</v>
      </c>
      <c r="GX102" s="185" t="s">
        <v>2301</v>
      </c>
      <c r="GY102" s="179">
        <v>2</v>
      </c>
      <c r="GZ102" s="179" t="s">
        <v>1592</v>
      </c>
      <c r="HA102" s="179" t="s">
        <v>42</v>
      </c>
      <c r="HB102" s="179">
        <v>1</v>
      </c>
      <c r="HC102" s="179" t="s">
        <v>14</v>
      </c>
      <c r="HD102" s="179" t="s">
        <v>2011</v>
      </c>
      <c r="HE102" s="176" t="s">
        <v>2254</v>
      </c>
      <c r="HF102" s="186" t="s">
        <v>2290</v>
      </c>
      <c r="HG102" s="186">
        <v>0</v>
      </c>
      <c r="HH102" s="186" t="s">
        <v>1592</v>
      </c>
      <c r="HI102" s="186" t="s">
        <v>42</v>
      </c>
      <c r="HJ102" s="186">
        <v>1</v>
      </c>
      <c r="HK102" s="186" t="s">
        <v>14</v>
      </c>
      <c r="HL102" s="186" t="s">
        <v>2011</v>
      </c>
      <c r="HM102" s="187" t="s">
        <v>2254</v>
      </c>
      <c r="HN102" s="185" t="s">
        <v>2299</v>
      </c>
      <c r="HO102" s="179" t="s">
        <v>14</v>
      </c>
      <c r="HP102" s="179" t="s">
        <v>1592</v>
      </c>
      <c r="HQ102" s="179" t="s">
        <v>14</v>
      </c>
      <c r="HR102" s="179" t="s">
        <v>14</v>
      </c>
      <c r="HS102" s="179" t="s">
        <v>14</v>
      </c>
      <c r="HT102" s="179" t="s">
        <v>2011</v>
      </c>
      <c r="HU102" s="176" t="s">
        <v>2254</v>
      </c>
      <c r="HV102" s="186" t="s">
        <v>2296</v>
      </c>
      <c r="HW102" s="186">
        <v>2</v>
      </c>
      <c r="HX102" s="186" t="s">
        <v>1592</v>
      </c>
      <c r="HY102" s="186" t="s">
        <v>42</v>
      </c>
      <c r="HZ102" s="186">
        <v>1</v>
      </c>
      <c r="IA102" s="186" t="s">
        <v>14</v>
      </c>
      <c r="IB102" s="186" t="s">
        <v>2011</v>
      </c>
      <c r="IC102" s="187" t="s">
        <v>2254</v>
      </c>
      <c r="ID102" s="185" t="s">
        <v>2298</v>
      </c>
      <c r="IE102" s="179">
        <v>2</v>
      </c>
      <c r="IF102" s="179" t="s">
        <v>1592</v>
      </c>
      <c r="IG102" s="179" t="s">
        <v>42</v>
      </c>
      <c r="IH102" s="179">
        <v>1</v>
      </c>
      <c r="II102" s="179" t="s">
        <v>14</v>
      </c>
      <c r="IJ102" s="179" t="s">
        <v>2011</v>
      </c>
      <c r="IK102" s="176" t="s">
        <v>2254</v>
      </c>
      <c r="IL102" s="186" t="s">
        <v>2297</v>
      </c>
      <c r="IM102" s="186">
        <v>3</v>
      </c>
      <c r="IN102" s="186" t="s">
        <v>1592</v>
      </c>
      <c r="IO102" s="186" t="s">
        <v>42</v>
      </c>
      <c r="IP102" s="186">
        <v>1</v>
      </c>
      <c r="IQ102" s="186" t="s">
        <v>14</v>
      </c>
      <c r="IR102" s="186" t="s">
        <v>2011</v>
      </c>
      <c r="IS102" s="187" t="s">
        <v>2254</v>
      </c>
    </row>
    <row r="103" spans="1:253" s="280" customFormat="1" ht="12.75" customHeight="1" x14ac:dyDescent="0.25">
      <c r="A103" s="280" t="s">
        <v>2749</v>
      </c>
      <c r="B103" s="280" t="s">
        <v>8060</v>
      </c>
      <c r="C103" s="280" t="s">
        <v>2750</v>
      </c>
      <c r="D103" s="280" t="s">
        <v>745</v>
      </c>
      <c r="E103" s="280" t="s">
        <v>7630</v>
      </c>
      <c r="F103" s="280" t="s">
        <v>2776</v>
      </c>
      <c r="G103" s="174">
        <v>43000000</v>
      </c>
      <c r="H103" s="175" t="s">
        <v>2773</v>
      </c>
      <c r="I103" s="175" t="s">
        <v>22</v>
      </c>
      <c r="J103" s="175">
        <v>2</v>
      </c>
      <c r="K103" s="175" t="s">
        <v>2775</v>
      </c>
      <c r="L103" s="175" t="s">
        <v>2774</v>
      </c>
      <c r="M103" s="176" t="s">
        <v>2753</v>
      </c>
      <c r="N103" s="185" t="s">
        <v>2941</v>
      </c>
      <c r="O103" s="177">
        <v>1840687</v>
      </c>
      <c r="P103" s="177" t="s">
        <v>2939</v>
      </c>
      <c r="Q103" s="177" t="s">
        <v>22</v>
      </c>
      <c r="R103" s="177">
        <v>2</v>
      </c>
      <c r="S103" s="177" t="s">
        <v>2912</v>
      </c>
      <c r="T103" s="177" t="s">
        <v>2940</v>
      </c>
      <c r="U103" s="178" t="s">
        <v>2851</v>
      </c>
      <c r="V103" s="185" t="s">
        <v>3016</v>
      </c>
      <c r="W103" s="175">
        <v>43000000</v>
      </c>
      <c r="X103" s="175" t="s">
        <v>2773</v>
      </c>
      <c r="Y103" s="175" t="s">
        <v>22</v>
      </c>
      <c r="Z103" s="175">
        <v>2</v>
      </c>
      <c r="AA103" s="175" t="s">
        <v>3015</v>
      </c>
      <c r="AB103" s="175" t="s">
        <v>2774</v>
      </c>
      <c r="AC103" s="176" t="s">
        <v>3012</v>
      </c>
      <c r="AD103" s="185" t="s">
        <v>4706</v>
      </c>
      <c r="AE103" s="183">
        <v>885000</v>
      </c>
      <c r="AF103" s="183" t="s">
        <v>4703</v>
      </c>
      <c r="AG103" s="183" t="s">
        <v>60</v>
      </c>
      <c r="AH103" s="183">
        <v>3</v>
      </c>
      <c r="AI103" s="183" t="s">
        <v>4705</v>
      </c>
      <c r="AJ103" s="183" t="s">
        <v>4704</v>
      </c>
      <c r="AK103" s="184" t="s">
        <v>4470</v>
      </c>
      <c r="AL103" s="185" t="s">
        <v>2945</v>
      </c>
      <c r="AM103" s="175">
        <v>480000</v>
      </c>
      <c r="AN103" s="175" t="s">
        <v>2942</v>
      </c>
      <c r="AO103" s="175" t="s">
        <v>22</v>
      </c>
      <c r="AP103" s="175">
        <v>2</v>
      </c>
      <c r="AQ103" s="175" t="s">
        <v>2944</v>
      </c>
      <c r="AR103" s="175" t="s">
        <v>2943</v>
      </c>
      <c r="AS103" s="176" t="s">
        <v>2851</v>
      </c>
      <c r="AT103" s="186" t="s">
        <v>2938</v>
      </c>
      <c r="AU103" s="183">
        <v>54</v>
      </c>
      <c r="AV103" s="183" t="s">
        <v>2935</v>
      </c>
      <c r="AW103" s="183" t="s">
        <v>60</v>
      </c>
      <c r="AX103" s="183">
        <v>3</v>
      </c>
      <c r="AY103" s="183" t="s">
        <v>2937</v>
      </c>
      <c r="AZ103" s="183" t="s">
        <v>2936</v>
      </c>
      <c r="BA103" s="184" t="s">
        <v>2851</v>
      </c>
      <c r="BB103" s="185" t="s">
        <v>2760</v>
      </c>
      <c r="BC103" s="175" t="s">
        <v>14</v>
      </c>
      <c r="BD103" s="175" t="s">
        <v>14</v>
      </c>
      <c r="BE103" s="175" t="s">
        <v>14</v>
      </c>
      <c r="BF103" s="175" t="s">
        <v>14</v>
      </c>
      <c r="BG103" s="175" t="s">
        <v>1426</v>
      </c>
      <c r="BH103" s="175" t="s">
        <v>14</v>
      </c>
      <c r="BI103" s="176" t="s">
        <v>2753</v>
      </c>
      <c r="BJ103" s="186" t="s">
        <v>3153</v>
      </c>
      <c r="BK103" s="186">
        <v>155</v>
      </c>
      <c r="BL103" s="186" t="s">
        <v>3150</v>
      </c>
      <c r="BM103" s="186" t="s">
        <v>22</v>
      </c>
      <c r="BN103" s="186">
        <v>2</v>
      </c>
      <c r="BO103" s="186" t="s">
        <v>3152</v>
      </c>
      <c r="BP103" s="183" t="s">
        <v>3151</v>
      </c>
      <c r="BQ103" s="187" t="s">
        <v>3141</v>
      </c>
      <c r="BR103" s="185" t="s">
        <v>4709</v>
      </c>
      <c r="BS103" s="179">
        <v>83000</v>
      </c>
      <c r="BT103" s="179" t="s">
        <v>4707</v>
      </c>
      <c r="BU103" s="179" t="s">
        <v>60</v>
      </c>
      <c r="BV103" s="179">
        <v>3</v>
      </c>
      <c r="BW103" s="179" t="s">
        <v>4708</v>
      </c>
      <c r="BX103" s="179" t="s">
        <v>4704</v>
      </c>
      <c r="BY103" s="176" t="s">
        <v>4470</v>
      </c>
      <c r="BZ103" s="186" t="s">
        <v>4711</v>
      </c>
      <c r="CA103" s="186">
        <v>93000</v>
      </c>
      <c r="CB103" s="186" t="s">
        <v>4703</v>
      </c>
      <c r="CC103" s="186" t="s">
        <v>60</v>
      </c>
      <c r="CD103" s="186">
        <v>3</v>
      </c>
      <c r="CE103" s="186" t="s">
        <v>4710</v>
      </c>
      <c r="CF103" s="186" t="s">
        <v>4704</v>
      </c>
      <c r="CG103" s="187" t="s">
        <v>4470</v>
      </c>
      <c r="CH103" s="185" t="s">
        <v>8455</v>
      </c>
      <c r="CI103" s="186" t="e">
        <v>#N/A</v>
      </c>
      <c r="CJ103" s="186" t="e">
        <v>#N/A</v>
      </c>
      <c r="CK103" s="186" t="e">
        <v>#N/A</v>
      </c>
      <c r="CL103" s="186" t="e">
        <v>#N/A</v>
      </c>
      <c r="CM103" s="186" t="e">
        <v>#N/A</v>
      </c>
      <c r="CN103" s="186" t="e">
        <v>#N/A</v>
      </c>
      <c r="CO103" s="188" t="e">
        <v>#N/A</v>
      </c>
      <c r="CP103" s="186" t="s">
        <v>2755</v>
      </c>
      <c r="CQ103" s="179" t="s">
        <v>14</v>
      </c>
      <c r="CR103" s="179" t="s">
        <v>14</v>
      </c>
      <c r="CS103" s="179" t="s">
        <v>14</v>
      </c>
      <c r="CT103" s="179" t="s">
        <v>14</v>
      </c>
      <c r="CU103" s="179" t="s">
        <v>1426</v>
      </c>
      <c r="CV103" s="179" t="s">
        <v>14</v>
      </c>
      <c r="CW103" s="176" t="s">
        <v>2753</v>
      </c>
      <c r="CX103" s="186" t="s">
        <v>2768</v>
      </c>
      <c r="CY103" s="183">
        <v>50000</v>
      </c>
      <c r="CZ103" s="183" t="s">
        <v>3010</v>
      </c>
      <c r="DA103" s="183" t="s">
        <v>60</v>
      </c>
      <c r="DB103" s="183">
        <v>3</v>
      </c>
      <c r="DC103" s="183" t="s">
        <v>2767</v>
      </c>
      <c r="DD103" s="183" t="s">
        <v>2766</v>
      </c>
      <c r="DE103" s="189" t="s">
        <v>3012</v>
      </c>
      <c r="DF103" s="185" t="s">
        <v>3013</v>
      </c>
      <c r="DG103" s="175">
        <v>42140000</v>
      </c>
      <c r="DH103" s="179" t="s">
        <v>3010</v>
      </c>
      <c r="DI103" s="179" t="s">
        <v>60</v>
      </c>
      <c r="DJ103" s="179">
        <v>3</v>
      </c>
      <c r="DK103" s="179" t="s">
        <v>2767</v>
      </c>
      <c r="DL103" s="179" t="s">
        <v>2766</v>
      </c>
      <c r="DM103" s="176" t="s">
        <v>3012</v>
      </c>
      <c r="DN103" s="186" t="s">
        <v>3018</v>
      </c>
      <c r="DO103" s="183">
        <v>810000</v>
      </c>
      <c r="DP103" s="186" t="s">
        <v>3010</v>
      </c>
      <c r="DQ103" s="186" t="s">
        <v>60</v>
      </c>
      <c r="DR103" s="186">
        <v>3</v>
      </c>
      <c r="DS103" s="186" t="s">
        <v>2767</v>
      </c>
      <c r="DT103" s="186" t="s">
        <v>2766</v>
      </c>
      <c r="DU103" s="187" t="s">
        <v>3012</v>
      </c>
      <c r="DV103" s="185" t="s">
        <v>3014</v>
      </c>
      <c r="DW103" s="175">
        <v>50000</v>
      </c>
      <c r="DX103" s="179" t="s">
        <v>3010</v>
      </c>
      <c r="DY103" s="179" t="s">
        <v>60</v>
      </c>
      <c r="DZ103" s="179">
        <v>3</v>
      </c>
      <c r="EA103" s="179" t="s">
        <v>2767</v>
      </c>
      <c r="EB103" s="179" t="s">
        <v>2766</v>
      </c>
      <c r="EC103" s="176" t="s">
        <v>3012</v>
      </c>
      <c r="ED103" s="186" t="s">
        <v>3017</v>
      </c>
      <c r="EE103" s="183">
        <v>0</v>
      </c>
      <c r="EF103" s="186" t="s">
        <v>3010</v>
      </c>
      <c r="EG103" s="186" t="s">
        <v>60</v>
      </c>
      <c r="EH103" s="186">
        <v>3</v>
      </c>
      <c r="EI103" s="186" t="s">
        <v>2767</v>
      </c>
      <c r="EJ103" s="186" t="s">
        <v>2766</v>
      </c>
      <c r="EK103" s="187" t="s">
        <v>3012</v>
      </c>
      <c r="EL103" s="185" t="s">
        <v>3011</v>
      </c>
      <c r="EM103" s="175">
        <v>0</v>
      </c>
      <c r="EN103" s="179" t="s">
        <v>3010</v>
      </c>
      <c r="EO103" s="179" t="s">
        <v>60</v>
      </c>
      <c r="EP103" s="179">
        <v>3</v>
      </c>
      <c r="EQ103" s="179" t="s">
        <v>2767</v>
      </c>
      <c r="ER103" s="179" t="s">
        <v>2766</v>
      </c>
      <c r="ES103" s="176" t="s">
        <v>3012</v>
      </c>
      <c r="ET103" s="186" t="s">
        <v>2759</v>
      </c>
      <c r="EU103" s="186">
        <v>588</v>
      </c>
      <c r="EV103" s="186" t="s">
        <v>2756</v>
      </c>
      <c r="EW103" s="186" t="s">
        <v>60</v>
      </c>
      <c r="EX103" s="186">
        <v>3</v>
      </c>
      <c r="EY103" s="186" t="s">
        <v>2758</v>
      </c>
      <c r="EZ103" s="186" t="s">
        <v>2757</v>
      </c>
      <c r="FA103" s="187" t="s">
        <v>2753</v>
      </c>
      <c r="FB103" s="185" t="s">
        <v>2752</v>
      </c>
      <c r="FC103" s="179">
        <v>3</v>
      </c>
      <c r="FD103" s="179" t="s">
        <v>14</v>
      </c>
      <c r="FE103" s="179" t="s">
        <v>14</v>
      </c>
      <c r="FF103" s="179" t="s">
        <v>14</v>
      </c>
      <c r="FG103" s="179" t="s">
        <v>2751</v>
      </c>
      <c r="FH103" s="179" t="s">
        <v>14</v>
      </c>
      <c r="FI103" s="176" t="s">
        <v>2753</v>
      </c>
      <c r="FJ103" s="185" t="s">
        <v>2764</v>
      </c>
      <c r="FK103" s="186" t="s">
        <v>14</v>
      </c>
      <c r="FL103" s="186" t="s">
        <v>14</v>
      </c>
      <c r="FM103" s="186" t="s">
        <v>14</v>
      </c>
      <c r="FN103" s="186" t="s">
        <v>14</v>
      </c>
      <c r="FO103" s="186" t="s">
        <v>1426</v>
      </c>
      <c r="FP103" s="183" t="s">
        <v>14</v>
      </c>
      <c r="FQ103" s="184" t="s">
        <v>2753</v>
      </c>
      <c r="FR103" s="185" t="s">
        <v>2765</v>
      </c>
      <c r="FS103" s="179" t="s">
        <v>14</v>
      </c>
      <c r="FT103" s="179" t="s">
        <v>14</v>
      </c>
      <c r="FU103" s="179" t="s">
        <v>14</v>
      </c>
      <c r="FV103" s="179" t="s">
        <v>14</v>
      </c>
      <c r="FW103" s="179" t="s">
        <v>1426</v>
      </c>
      <c r="FX103" s="179" t="s">
        <v>14</v>
      </c>
      <c r="FY103" s="176" t="s">
        <v>2753</v>
      </c>
      <c r="FZ103" s="186" t="s">
        <v>2761</v>
      </c>
      <c r="GA103" s="186">
        <v>2</v>
      </c>
      <c r="GB103" s="186" t="s">
        <v>2713</v>
      </c>
      <c r="GC103" s="186" t="s">
        <v>22</v>
      </c>
      <c r="GD103" s="186">
        <v>2</v>
      </c>
      <c r="GE103" s="186" t="s">
        <v>2713</v>
      </c>
      <c r="GF103" s="186" t="s">
        <v>1110</v>
      </c>
      <c r="GG103" s="187" t="s">
        <v>2753</v>
      </c>
      <c r="GH103" s="185" t="s">
        <v>2772</v>
      </c>
      <c r="GI103" s="179">
        <v>2</v>
      </c>
      <c r="GJ103" s="179" t="s">
        <v>2713</v>
      </c>
      <c r="GK103" s="179" t="s">
        <v>22</v>
      </c>
      <c r="GL103" s="179">
        <v>2</v>
      </c>
      <c r="GM103" s="179" t="s">
        <v>2713</v>
      </c>
      <c r="GN103" s="179" t="s">
        <v>1110</v>
      </c>
      <c r="GO103" s="176" t="s">
        <v>2753</v>
      </c>
      <c r="GP103" s="186" t="s">
        <v>2762</v>
      </c>
      <c r="GQ103" s="186">
        <v>0</v>
      </c>
      <c r="GR103" s="186" t="s">
        <v>2713</v>
      </c>
      <c r="GS103" s="186" t="s">
        <v>22</v>
      </c>
      <c r="GT103" s="186">
        <v>2</v>
      </c>
      <c r="GU103" s="186" t="s">
        <v>2713</v>
      </c>
      <c r="GV103" s="186" t="s">
        <v>1110</v>
      </c>
      <c r="GW103" s="187" t="s">
        <v>2753</v>
      </c>
      <c r="GX103" s="185" t="s">
        <v>2777</v>
      </c>
      <c r="GY103" s="179">
        <v>0</v>
      </c>
      <c r="GZ103" s="179" t="s">
        <v>2713</v>
      </c>
      <c r="HA103" s="179" t="s">
        <v>22</v>
      </c>
      <c r="HB103" s="179">
        <v>2</v>
      </c>
      <c r="HC103" s="179" t="s">
        <v>2713</v>
      </c>
      <c r="HD103" s="179" t="s">
        <v>1110</v>
      </c>
      <c r="HE103" s="176" t="s">
        <v>2753</v>
      </c>
      <c r="HF103" s="186" t="s">
        <v>2754</v>
      </c>
      <c r="HG103" s="186">
        <v>0</v>
      </c>
      <c r="HH103" s="186" t="s">
        <v>2713</v>
      </c>
      <c r="HI103" s="186" t="s">
        <v>22</v>
      </c>
      <c r="HJ103" s="186">
        <v>2</v>
      </c>
      <c r="HK103" s="186" t="s">
        <v>2713</v>
      </c>
      <c r="HL103" s="186" t="s">
        <v>1110</v>
      </c>
      <c r="HM103" s="187" t="s">
        <v>2753</v>
      </c>
      <c r="HN103" s="185" t="s">
        <v>2771</v>
      </c>
      <c r="HO103" s="179">
        <v>3</v>
      </c>
      <c r="HP103" s="179" t="s">
        <v>2713</v>
      </c>
      <c r="HQ103" s="179" t="s">
        <v>22</v>
      </c>
      <c r="HR103" s="179">
        <v>2</v>
      </c>
      <c r="HS103" s="179" t="s">
        <v>2713</v>
      </c>
      <c r="HT103" s="179" t="s">
        <v>1110</v>
      </c>
      <c r="HU103" s="176" t="s">
        <v>2753</v>
      </c>
      <c r="HV103" s="186" t="s">
        <v>2763</v>
      </c>
      <c r="HW103" s="186">
        <v>1</v>
      </c>
      <c r="HX103" s="186" t="s">
        <v>2713</v>
      </c>
      <c r="HY103" s="186" t="s">
        <v>22</v>
      </c>
      <c r="HZ103" s="186">
        <v>2</v>
      </c>
      <c r="IA103" s="186" t="s">
        <v>2713</v>
      </c>
      <c r="IB103" s="186" t="s">
        <v>1110</v>
      </c>
      <c r="IC103" s="187" t="s">
        <v>2753</v>
      </c>
      <c r="ID103" s="185" t="s">
        <v>2770</v>
      </c>
      <c r="IE103" s="179">
        <v>1</v>
      </c>
      <c r="IF103" s="179" t="s">
        <v>2713</v>
      </c>
      <c r="IG103" s="179" t="s">
        <v>22</v>
      </c>
      <c r="IH103" s="179">
        <v>2</v>
      </c>
      <c r="II103" s="179" t="s">
        <v>2713</v>
      </c>
      <c r="IJ103" s="179" t="s">
        <v>1110</v>
      </c>
      <c r="IK103" s="176" t="s">
        <v>2753</v>
      </c>
      <c r="IL103" s="186" t="s">
        <v>2769</v>
      </c>
      <c r="IM103" s="186">
        <v>3</v>
      </c>
      <c r="IN103" s="186" t="s">
        <v>2713</v>
      </c>
      <c r="IO103" s="186" t="s">
        <v>22</v>
      </c>
      <c r="IP103" s="186">
        <v>2</v>
      </c>
      <c r="IQ103" s="186" t="s">
        <v>2713</v>
      </c>
      <c r="IR103" s="186" t="s">
        <v>1110</v>
      </c>
      <c r="IS103" s="187" t="s">
        <v>2753</v>
      </c>
    </row>
    <row r="104" spans="1:253" s="280" customFormat="1" ht="12.75" customHeight="1" x14ac:dyDescent="0.25">
      <c r="A104" s="280" t="s">
        <v>4282</v>
      </c>
      <c r="B104" s="280" t="s">
        <v>8018</v>
      </c>
      <c r="C104" s="280" t="s">
        <v>4283</v>
      </c>
      <c r="D104" s="280" t="s">
        <v>745</v>
      </c>
      <c r="E104" s="280" t="s">
        <v>7630</v>
      </c>
      <c r="F104" s="280" t="s">
        <v>6836</v>
      </c>
      <c r="G104" s="174">
        <v>46400000</v>
      </c>
      <c r="H104" s="175" t="s">
        <v>6774</v>
      </c>
      <c r="I104" s="175" t="s">
        <v>42</v>
      </c>
      <c r="J104" s="175">
        <v>1</v>
      </c>
      <c r="K104" s="175" t="s">
        <v>6776</v>
      </c>
      <c r="L104" s="175" t="s">
        <v>6775</v>
      </c>
      <c r="M104" s="176" t="s">
        <v>6709</v>
      </c>
      <c r="N104" s="185" t="s">
        <v>6839</v>
      </c>
      <c r="O104" s="177">
        <v>180000</v>
      </c>
      <c r="P104" s="177" t="s">
        <v>6837</v>
      </c>
      <c r="Q104" s="177" t="s">
        <v>22</v>
      </c>
      <c r="R104" s="177">
        <v>2</v>
      </c>
      <c r="S104" s="177" t="s">
        <v>6838</v>
      </c>
      <c r="T104" s="177" t="s">
        <v>6813</v>
      </c>
      <c r="U104" s="178" t="s">
        <v>6709</v>
      </c>
      <c r="V104" s="185" t="s">
        <v>6841</v>
      </c>
      <c r="W104" s="175">
        <v>13830000</v>
      </c>
      <c r="X104" s="175" t="s">
        <v>6837</v>
      </c>
      <c r="Y104" s="175" t="s">
        <v>22</v>
      </c>
      <c r="Z104" s="175">
        <v>2</v>
      </c>
      <c r="AA104" s="175" t="s">
        <v>6840</v>
      </c>
      <c r="AB104" s="175" t="s">
        <v>6813</v>
      </c>
      <c r="AC104" s="176" t="s">
        <v>6709</v>
      </c>
      <c r="AD104" s="185" t="s">
        <v>6842</v>
      </c>
      <c r="AE104" s="183">
        <v>13830000</v>
      </c>
      <c r="AF104" s="183" t="s">
        <v>6837</v>
      </c>
      <c r="AG104" s="183" t="s">
        <v>22</v>
      </c>
      <c r="AH104" s="183">
        <v>2</v>
      </c>
      <c r="AI104" s="183" t="s">
        <v>6840</v>
      </c>
      <c r="AJ104" s="183" t="s">
        <v>6813</v>
      </c>
      <c r="AK104" s="184" t="s">
        <v>6709</v>
      </c>
      <c r="AL104" s="185" t="s">
        <v>6844</v>
      </c>
      <c r="AM104" s="175">
        <v>68000</v>
      </c>
      <c r="AN104" s="175" t="s">
        <v>6808</v>
      </c>
      <c r="AO104" s="175" t="s">
        <v>42</v>
      </c>
      <c r="AP104" s="175">
        <v>1</v>
      </c>
      <c r="AQ104" s="175" t="s">
        <v>6843</v>
      </c>
      <c r="AR104" s="175" t="s">
        <v>6809</v>
      </c>
      <c r="AS104" s="176" t="s">
        <v>6709</v>
      </c>
      <c r="AT104" s="186" t="s">
        <v>4297</v>
      </c>
      <c r="AU104" s="183" t="s">
        <v>14</v>
      </c>
      <c r="AV104" s="183" t="s">
        <v>14</v>
      </c>
      <c r="AW104" s="183" t="s">
        <v>60</v>
      </c>
      <c r="AX104" s="183">
        <v>3</v>
      </c>
      <c r="AY104" s="183" t="s">
        <v>4296</v>
      </c>
      <c r="AZ104" s="183" t="s">
        <v>14</v>
      </c>
      <c r="BA104" s="184" t="s">
        <v>4272</v>
      </c>
      <c r="BB104" s="185" t="s">
        <v>4294</v>
      </c>
      <c r="BC104" s="175" t="s">
        <v>14</v>
      </c>
      <c r="BD104" s="175" t="s">
        <v>14</v>
      </c>
      <c r="BE104" s="175" t="s">
        <v>60</v>
      </c>
      <c r="BF104" s="175">
        <v>3</v>
      </c>
      <c r="BG104" s="175" t="s">
        <v>4293</v>
      </c>
      <c r="BH104" s="175" t="s">
        <v>14</v>
      </c>
      <c r="BI104" s="176" t="s">
        <v>4272</v>
      </c>
      <c r="BJ104" s="186" t="s">
        <v>6846</v>
      </c>
      <c r="BK104" s="186">
        <v>0</v>
      </c>
      <c r="BL104" s="186" t="s">
        <v>6790</v>
      </c>
      <c r="BM104" s="186" t="s">
        <v>22</v>
      </c>
      <c r="BN104" s="186">
        <v>2</v>
      </c>
      <c r="BO104" s="186" t="s">
        <v>6845</v>
      </c>
      <c r="BP104" s="183" t="s">
        <v>2810</v>
      </c>
      <c r="BQ104" s="187" t="s">
        <v>6709</v>
      </c>
      <c r="BR104" s="185" t="s">
        <v>4285</v>
      </c>
      <c r="BS104" s="179" t="s">
        <v>14</v>
      </c>
      <c r="BT104" s="179" t="s">
        <v>14</v>
      </c>
      <c r="BU104" s="179" t="s">
        <v>42</v>
      </c>
      <c r="BV104" s="179">
        <v>1</v>
      </c>
      <c r="BW104" s="179" t="s">
        <v>4284</v>
      </c>
      <c r="BX104" s="179" t="s">
        <v>14</v>
      </c>
      <c r="BY104" s="176" t="s">
        <v>4272</v>
      </c>
      <c r="BZ104" s="186" t="s">
        <v>4287</v>
      </c>
      <c r="CA104" s="186" t="s">
        <v>14</v>
      </c>
      <c r="CB104" s="186" t="s">
        <v>14</v>
      </c>
      <c r="CC104" s="186" t="s">
        <v>42</v>
      </c>
      <c r="CD104" s="186">
        <v>1</v>
      </c>
      <c r="CE104" s="186" t="s">
        <v>4286</v>
      </c>
      <c r="CF104" s="186" t="s">
        <v>14</v>
      </c>
      <c r="CG104" s="187" t="s">
        <v>4272</v>
      </c>
      <c r="CH104" s="185" t="s">
        <v>8456</v>
      </c>
      <c r="CI104" s="186" t="e">
        <v>#N/A</v>
      </c>
      <c r="CJ104" s="186" t="e">
        <v>#N/A</v>
      </c>
      <c r="CK104" s="186" t="e">
        <v>#N/A</v>
      </c>
      <c r="CL104" s="186" t="e">
        <v>#N/A</v>
      </c>
      <c r="CM104" s="186" t="e">
        <v>#N/A</v>
      </c>
      <c r="CN104" s="186" t="e">
        <v>#N/A</v>
      </c>
      <c r="CO104" s="188" t="e">
        <v>#N/A</v>
      </c>
      <c r="CP104" s="186" t="s">
        <v>4292</v>
      </c>
      <c r="CQ104" s="179" t="s">
        <v>14</v>
      </c>
      <c r="CR104" s="179" t="s">
        <v>14</v>
      </c>
      <c r="CS104" s="179" t="s">
        <v>42</v>
      </c>
      <c r="CT104" s="179">
        <v>1</v>
      </c>
      <c r="CU104" s="179" t="s">
        <v>4291</v>
      </c>
      <c r="CV104" s="179" t="s">
        <v>14</v>
      </c>
      <c r="CW104" s="176" t="s">
        <v>4272</v>
      </c>
      <c r="CX104" s="186" t="s">
        <v>6848</v>
      </c>
      <c r="CY104" s="183">
        <v>68000</v>
      </c>
      <c r="CZ104" s="183" t="s">
        <v>6808</v>
      </c>
      <c r="DA104" s="183" t="s">
        <v>22</v>
      </c>
      <c r="DB104" s="183">
        <v>2</v>
      </c>
      <c r="DC104" s="183" t="s">
        <v>6851</v>
      </c>
      <c r="DD104" s="183" t="s">
        <v>6809</v>
      </c>
      <c r="DE104" s="189" t="s">
        <v>6709</v>
      </c>
      <c r="DF104" s="185" t="s">
        <v>6849</v>
      </c>
      <c r="DG104" s="175">
        <v>0</v>
      </c>
      <c r="DH104" s="179" t="s">
        <v>6808</v>
      </c>
      <c r="DI104" s="179" t="s">
        <v>22</v>
      </c>
      <c r="DJ104" s="179">
        <v>2</v>
      </c>
      <c r="DK104" s="179" t="s">
        <v>6826</v>
      </c>
      <c r="DL104" s="179" t="s">
        <v>6809</v>
      </c>
      <c r="DM104" s="176" t="s">
        <v>6709</v>
      </c>
      <c r="DN104" s="186" t="s">
        <v>6850</v>
      </c>
      <c r="DO104" s="183">
        <v>13222000</v>
      </c>
      <c r="DP104" s="186" t="s">
        <v>6808</v>
      </c>
      <c r="DQ104" s="186" t="s">
        <v>22</v>
      </c>
      <c r="DR104" s="186">
        <v>2</v>
      </c>
      <c r="DS104" s="186" t="s">
        <v>6828</v>
      </c>
      <c r="DT104" s="186" t="s">
        <v>6809</v>
      </c>
      <c r="DU104" s="187" t="s">
        <v>6709</v>
      </c>
      <c r="DV104" s="185" t="s">
        <v>6852</v>
      </c>
      <c r="DW104" s="175">
        <v>68000</v>
      </c>
      <c r="DX104" s="179" t="s">
        <v>6808</v>
      </c>
      <c r="DY104" s="179" t="s">
        <v>22</v>
      </c>
      <c r="DZ104" s="179">
        <v>2</v>
      </c>
      <c r="EA104" s="179" t="s">
        <v>6851</v>
      </c>
      <c r="EB104" s="179" t="s">
        <v>6809</v>
      </c>
      <c r="EC104" s="176" t="s">
        <v>6709</v>
      </c>
      <c r="ED104" s="186" t="s">
        <v>6853</v>
      </c>
      <c r="EE104" s="183">
        <v>0</v>
      </c>
      <c r="EF104" s="186" t="s">
        <v>6808</v>
      </c>
      <c r="EG104" s="186" t="s">
        <v>22</v>
      </c>
      <c r="EH104" s="186">
        <v>2</v>
      </c>
      <c r="EI104" s="186" t="s">
        <v>6851</v>
      </c>
      <c r="EJ104" s="186" t="s">
        <v>6809</v>
      </c>
      <c r="EK104" s="187" t="s">
        <v>6709</v>
      </c>
      <c r="EL104" s="185" t="s">
        <v>6854</v>
      </c>
      <c r="EM104" s="175">
        <v>0</v>
      </c>
      <c r="EN104" s="179" t="s">
        <v>6808</v>
      </c>
      <c r="EO104" s="179" t="s">
        <v>22</v>
      </c>
      <c r="EP104" s="179">
        <v>2</v>
      </c>
      <c r="EQ104" s="179" t="s">
        <v>6851</v>
      </c>
      <c r="ER104" s="179" t="s">
        <v>6809</v>
      </c>
      <c r="ES104" s="176" t="s">
        <v>6709</v>
      </c>
      <c r="ET104" s="186" t="s">
        <v>6847</v>
      </c>
      <c r="EU104" s="186">
        <v>1120</v>
      </c>
      <c r="EV104" s="186" t="s">
        <v>6790</v>
      </c>
      <c r="EW104" s="186" t="s">
        <v>22</v>
      </c>
      <c r="EX104" s="186">
        <v>2</v>
      </c>
      <c r="EY104" s="186" t="s">
        <v>6791</v>
      </c>
      <c r="EZ104" s="186" t="s">
        <v>2810</v>
      </c>
      <c r="FA104" s="187" t="s">
        <v>6709</v>
      </c>
      <c r="FB104" s="185" t="s">
        <v>6856</v>
      </c>
      <c r="FC104" s="179">
        <v>2</v>
      </c>
      <c r="FD104" s="179" t="s">
        <v>14</v>
      </c>
      <c r="FE104" s="179" t="s">
        <v>22</v>
      </c>
      <c r="FF104" s="179">
        <v>2</v>
      </c>
      <c r="FG104" s="179" t="s">
        <v>6855</v>
      </c>
      <c r="FH104" s="179" t="s">
        <v>14</v>
      </c>
      <c r="FI104" s="176" t="s">
        <v>6709</v>
      </c>
      <c r="FJ104" s="185" t="s">
        <v>4301</v>
      </c>
      <c r="FK104" s="186" t="s">
        <v>14</v>
      </c>
      <c r="FL104" s="186" t="s">
        <v>14</v>
      </c>
      <c r="FM104" s="186" t="s">
        <v>60</v>
      </c>
      <c r="FN104" s="186">
        <v>3</v>
      </c>
      <c r="FO104" s="186" t="s">
        <v>4300</v>
      </c>
      <c r="FP104" s="183" t="s">
        <v>14</v>
      </c>
      <c r="FQ104" s="184" t="s">
        <v>4272</v>
      </c>
      <c r="FR104" s="185" t="s">
        <v>4302</v>
      </c>
      <c r="FS104" s="179" t="s">
        <v>14</v>
      </c>
      <c r="FT104" s="179" t="s">
        <v>14</v>
      </c>
      <c r="FU104" s="179" t="s">
        <v>60</v>
      </c>
      <c r="FV104" s="179">
        <v>3</v>
      </c>
      <c r="FW104" s="179" t="s">
        <v>4300</v>
      </c>
      <c r="FX104" s="179" t="s">
        <v>14</v>
      </c>
      <c r="FY104" s="176" t="s">
        <v>4272</v>
      </c>
      <c r="FZ104" s="186" t="s">
        <v>4295</v>
      </c>
      <c r="GA104" s="186">
        <v>1</v>
      </c>
      <c r="GB104" s="186" t="s">
        <v>3225</v>
      </c>
      <c r="GC104" s="186" t="s">
        <v>22</v>
      </c>
      <c r="GD104" s="186">
        <v>2</v>
      </c>
      <c r="GE104" s="186" t="s">
        <v>4289</v>
      </c>
      <c r="GF104" s="186" t="s">
        <v>4288</v>
      </c>
      <c r="GG104" s="187" t="s">
        <v>4272</v>
      </c>
      <c r="GH104" s="185" t="s">
        <v>4307</v>
      </c>
      <c r="GI104" s="179">
        <v>1</v>
      </c>
      <c r="GJ104" s="179" t="s">
        <v>3225</v>
      </c>
      <c r="GK104" s="179" t="s">
        <v>22</v>
      </c>
      <c r="GL104" s="179">
        <v>2</v>
      </c>
      <c r="GM104" s="179" t="s">
        <v>4289</v>
      </c>
      <c r="GN104" s="179" t="s">
        <v>4288</v>
      </c>
      <c r="GO104" s="176" t="s">
        <v>4272</v>
      </c>
      <c r="GP104" s="186" t="s">
        <v>4298</v>
      </c>
      <c r="GQ104" s="186">
        <v>2</v>
      </c>
      <c r="GR104" s="186" t="s">
        <v>3225</v>
      </c>
      <c r="GS104" s="186" t="s">
        <v>22</v>
      </c>
      <c r="GT104" s="186">
        <v>2</v>
      </c>
      <c r="GU104" s="186" t="s">
        <v>4289</v>
      </c>
      <c r="GV104" s="186" t="s">
        <v>4288</v>
      </c>
      <c r="GW104" s="187" t="s">
        <v>4272</v>
      </c>
      <c r="GX104" s="185" t="s">
        <v>4308</v>
      </c>
      <c r="GY104" s="179">
        <v>0</v>
      </c>
      <c r="GZ104" s="179" t="s">
        <v>3225</v>
      </c>
      <c r="HA104" s="179" t="s">
        <v>22</v>
      </c>
      <c r="HB104" s="179">
        <v>2</v>
      </c>
      <c r="HC104" s="179" t="s">
        <v>4289</v>
      </c>
      <c r="HD104" s="179" t="s">
        <v>4288</v>
      </c>
      <c r="HE104" s="176" t="s">
        <v>4272</v>
      </c>
      <c r="HF104" s="186" t="s">
        <v>4290</v>
      </c>
      <c r="HG104" s="186">
        <v>2</v>
      </c>
      <c r="HH104" s="186" t="s">
        <v>3225</v>
      </c>
      <c r="HI104" s="186" t="s">
        <v>22</v>
      </c>
      <c r="HJ104" s="186">
        <v>2</v>
      </c>
      <c r="HK104" s="186" t="s">
        <v>4289</v>
      </c>
      <c r="HL104" s="186" t="s">
        <v>4288</v>
      </c>
      <c r="HM104" s="187" t="s">
        <v>4272</v>
      </c>
      <c r="HN104" s="185" t="s">
        <v>4306</v>
      </c>
      <c r="HO104" s="179">
        <v>2</v>
      </c>
      <c r="HP104" s="179" t="s">
        <v>3225</v>
      </c>
      <c r="HQ104" s="179" t="s">
        <v>22</v>
      </c>
      <c r="HR104" s="179">
        <v>2</v>
      </c>
      <c r="HS104" s="179" t="s">
        <v>4289</v>
      </c>
      <c r="HT104" s="179" t="s">
        <v>4288</v>
      </c>
      <c r="HU104" s="176" t="s">
        <v>4272</v>
      </c>
      <c r="HV104" s="186" t="s">
        <v>4299</v>
      </c>
      <c r="HW104" s="186">
        <v>1</v>
      </c>
      <c r="HX104" s="186" t="s">
        <v>3225</v>
      </c>
      <c r="HY104" s="186" t="s">
        <v>22</v>
      </c>
      <c r="HZ104" s="186">
        <v>2</v>
      </c>
      <c r="IA104" s="186" t="s">
        <v>4289</v>
      </c>
      <c r="IB104" s="186" t="s">
        <v>4288</v>
      </c>
      <c r="IC104" s="187" t="s">
        <v>4272</v>
      </c>
      <c r="ID104" s="185" t="s">
        <v>4305</v>
      </c>
      <c r="IE104" s="179">
        <v>1</v>
      </c>
      <c r="IF104" s="179" t="s">
        <v>3225</v>
      </c>
      <c r="IG104" s="179" t="s">
        <v>22</v>
      </c>
      <c r="IH104" s="179">
        <v>2</v>
      </c>
      <c r="II104" s="179" t="s">
        <v>4289</v>
      </c>
      <c r="IJ104" s="179" t="s">
        <v>4288</v>
      </c>
      <c r="IK104" s="176" t="s">
        <v>4272</v>
      </c>
      <c r="IL104" s="186" t="s">
        <v>4304</v>
      </c>
      <c r="IM104" s="186">
        <v>3</v>
      </c>
      <c r="IN104" s="186" t="s">
        <v>3225</v>
      </c>
      <c r="IO104" s="186" t="s">
        <v>22</v>
      </c>
      <c r="IP104" s="186">
        <v>2</v>
      </c>
      <c r="IQ104" s="186" t="s">
        <v>4303</v>
      </c>
      <c r="IR104" s="186" t="s">
        <v>4288</v>
      </c>
      <c r="IS104" s="187" t="s">
        <v>4272</v>
      </c>
    </row>
    <row r="105" spans="1:253" s="280" customFormat="1" ht="12.75" customHeight="1" x14ac:dyDescent="0.25">
      <c r="A105" s="280" t="s">
        <v>6120</v>
      </c>
      <c r="B105" s="280" t="s">
        <v>8104</v>
      </c>
      <c r="C105" s="280" t="s">
        <v>6121</v>
      </c>
      <c r="D105" s="280" t="s">
        <v>745</v>
      </c>
      <c r="E105" s="280" t="s">
        <v>7630</v>
      </c>
      <c r="F105" s="280" t="s">
        <v>6125</v>
      </c>
      <c r="G105" s="174">
        <v>43800000</v>
      </c>
      <c r="H105" s="175" t="s">
        <v>6122</v>
      </c>
      <c r="I105" s="175" t="s">
        <v>22</v>
      </c>
      <c r="J105" s="175">
        <v>2</v>
      </c>
      <c r="K105" s="175" t="s">
        <v>6124</v>
      </c>
      <c r="L105" s="175" t="s">
        <v>6123</v>
      </c>
      <c r="M105" s="176" t="s">
        <v>6126</v>
      </c>
      <c r="N105" s="185" t="s">
        <v>6130</v>
      </c>
      <c r="O105" s="177">
        <v>79460</v>
      </c>
      <c r="P105" s="177" t="s">
        <v>6127</v>
      </c>
      <c r="Q105" s="177" t="s">
        <v>42</v>
      </c>
      <c r="R105" s="177">
        <v>1</v>
      </c>
      <c r="S105" s="177" t="s">
        <v>6129</v>
      </c>
      <c r="T105" s="177" t="s">
        <v>6128</v>
      </c>
      <c r="U105" s="178" t="s">
        <v>6126</v>
      </c>
      <c r="V105" s="185" t="s">
        <v>6133</v>
      </c>
      <c r="W105" s="175">
        <v>1839000</v>
      </c>
      <c r="X105" s="175" t="s">
        <v>6131</v>
      </c>
      <c r="Y105" s="175" t="s">
        <v>22</v>
      </c>
      <c r="Z105" s="175">
        <v>2</v>
      </c>
      <c r="AA105" s="175" t="s">
        <v>6132</v>
      </c>
      <c r="AB105" s="175" t="s">
        <v>6131</v>
      </c>
      <c r="AC105" s="176" t="s">
        <v>6126</v>
      </c>
      <c r="AD105" s="185" t="s">
        <v>6134</v>
      </c>
      <c r="AE105" s="183">
        <v>1839000</v>
      </c>
      <c r="AF105" s="183" t="s">
        <v>6131</v>
      </c>
      <c r="AG105" s="183" t="s">
        <v>22</v>
      </c>
      <c r="AH105" s="183">
        <v>2</v>
      </c>
      <c r="AI105" s="183" t="s">
        <v>6132</v>
      </c>
      <c r="AJ105" s="183" t="s">
        <v>6131</v>
      </c>
      <c r="AK105" s="184" t="s">
        <v>6126</v>
      </c>
      <c r="AL105" s="185" t="s">
        <v>6138</v>
      </c>
      <c r="AM105" s="175">
        <v>169000</v>
      </c>
      <c r="AN105" s="175" t="s">
        <v>6135</v>
      </c>
      <c r="AO105" s="175" t="s">
        <v>60</v>
      </c>
      <c r="AP105" s="175">
        <v>3</v>
      </c>
      <c r="AQ105" s="175" t="s">
        <v>6137</v>
      </c>
      <c r="AR105" s="175" t="s">
        <v>6136</v>
      </c>
      <c r="AS105" s="176" t="s">
        <v>6126</v>
      </c>
      <c r="AT105" s="186" t="s">
        <v>6139</v>
      </c>
      <c r="AU105" s="183">
        <v>0</v>
      </c>
      <c r="AV105" s="183" t="s">
        <v>14</v>
      </c>
      <c r="AW105" s="183" t="s">
        <v>14</v>
      </c>
      <c r="AX105" s="183" t="s">
        <v>14</v>
      </c>
      <c r="AY105" s="183" t="s">
        <v>14</v>
      </c>
      <c r="AZ105" s="183" t="s">
        <v>14</v>
      </c>
      <c r="BA105" s="184" t="s">
        <v>6126</v>
      </c>
      <c r="BB105" s="185" t="s">
        <v>6140</v>
      </c>
      <c r="BC105" s="175">
        <v>0</v>
      </c>
      <c r="BD105" s="175" t="s">
        <v>14</v>
      </c>
      <c r="BE105" s="175" t="s">
        <v>14</v>
      </c>
      <c r="BF105" s="175" t="s">
        <v>14</v>
      </c>
      <c r="BG105" s="175" t="s">
        <v>14</v>
      </c>
      <c r="BH105" s="175" t="s">
        <v>14</v>
      </c>
      <c r="BI105" s="176" t="s">
        <v>6126</v>
      </c>
      <c r="BJ105" s="186" t="s">
        <v>6143</v>
      </c>
      <c r="BK105" s="186">
        <v>702</v>
      </c>
      <c r="BL105" s="186" t="s">
        <v>6141</v>
      </c>
      <c r="BM105" s="186" t="s">
        <v>60</v>
      </c>
      <c r="BN105" s="186">
        <v>3</v>
      </c>
      <c r="BO105" s="186" t="s">
        <v>6142</v>
      </c>
      <c r="BP105" s="183" t="s">
        <v>2810</v>
      </c>
      <c r="BQ105" s="187" t="s">
        <v>6126</v>
      </c>
      <c r="BR105" s="185" t="s">
        <v>6148</v>
      </c>
      <c r="BS105" s="179">
        <v>55</v>
      </c>
      <c r="BT105" s="179" t="s">
        <v>6145</v>
      </c>
      <c r="BU105" s="179" t="s">
        <v>60</v>
      </c>
      <c r="BV105" s="179">
        <v>3</v>
      </c>
      <c r="BW105" s="179" t="s">
        <v>6147</v>
      </c>
      <c r="BX105" s="179" t="s">
        <v>6146</v>
      </c>
      <c r="BY105" s="176" t="s">
        <v>6126</v>
      </c>
      <c r="BZ105" s="186" t="s">
        <v>6149</v>
      </c>
      <c r="CA105" s="186">
        <v>0</v>
      </c>
      <c r="CB105" s="186" t="s">
        <v>14</v>
      </c>
      <c r="CC105" s="186" t="s">
        <v>14</v>
      </c>
      <c r="CD105" s="186" t="s">
        <v>14</v>
      </c>
      <c r="CE105" s="186" t="s">
        <v>14</v>
      </c>
      <c r="CF105" s="186" t="s">
        <v>14</v>
      </c>
      <c r="CG105" s="187" t="s">
        <v>6126</v>
      </c>
      <c r="CH105" s="185" t="s">
        <v>8457</v>
      </c>
      <c r="CI105" s="186" t="e">
        <v>#N/A</v>
      </c>
      <c r="CJ105" s="186" t="e">
        <v>#N/A</v>
      </c>
      <c r="CK105" s="186" t="e">
        <v>#N/A</v>
      </c>
      <c r="CL105" s="186" t="e">
        <v>#N/A</v>
      </c>
      <c r="CM105" s="186" t="e">
        <v>#N/A</v>
      </c>
      <c r="CN105" s="186" t="e">
        <v>#N/A</v>
      </c>
      <c r="CO105" s="188" t="e">
        <v>#N/A</v>
      </c>
      <c r="CP105" s="186" t="s">
        <v>6150</v>
      </c>
      <c r="CQ105" s="179">
        <v>0</v>
      </c>
      <c r="CR105" s="179" t="s">
        <v>14</v>
      </c>
      <c r="CS105" s="179" t="s">
        <v>14</v>
      </c>
      <c r="CT105" s="179" t="s">
        <v>14</v>
      </c>
      <c r="CU105" s="179" t="s">
        <v>14</v>
      </c>
      <c r="CV105" s="179" t="s">
        <v>14</v>
      </c>
      <c r="CW105" s="176" t="s">
        <v>6126</v>
      </c>
      <c r="CX105" s="186" t="s">
        <v>6152</v>
      </c>
      <c r="CY105" s="183">
        <v>169000</v>
      </c>
      <c r="CZ105" s="183" t="s">
        <v>6135</v>
      </c>
      <c r="DA105" s="183" t="s">
        <v>22</v>
      </c>
      <c r="DB105" s="183">
        <v>2</v>
      </c>
      <c r="DC105" s="183" t="s">
        <v>6151</v>
      </c>
      <c r="DD105" s="183" t="s">
        <v>6136</v>
      </c>
      <c r="DE105" s="189" t="s">
        <v>6126</v>
      </c>
      <c r="DF105" s="185" t="s">
        <v>6153</v>
      </c>
      <c r="DG105" s="175">
        <v>0</v>
      </c>
      <c r="DH105" s="179" t="s">
        <v>6135</v>
      </c>
      <c r="DI105" s="179" t="s">
        <v>22</v>
      </c>
      <c r="DJ105" s="179">
        <v>2</v>
      </c>
      <c r="DK105" s="179" t="s">
        <v>6151</v>
      </c>
      <c r="DL105" s="179" t="s">
        <v>6136</v>
      </c>
      <c r="DM105" s="176" t="s">
        <v>6126</v>
      </c>
      <c r="DN105" s="186" t="s">
        <v>6154</v>
      </c>
      <c r="DO105" s="183">
        <v>1670000</v>
      </c>
      <c r="DP105" s="186" t="s">
        <v>6135</v>
      </c>
      <c r="DQ105" s="186" t="s">
        <v>22</v>
      </c>
      <c r="DR105" s="186">
        <v>2</v>
      </c>
      <c r="DS105" s="186" t="s">
        <v>6151</v>
      </c>
      <c r="DT105" s="186" t="s">
        <v>6136</v>
      </c>
      <c r="DU105" s="187" t="s">
        <v>6126</v>
      </c>
      <c r="DV105" s="185" t="s">
        <v>6155</v>
      </c>
      <c r="DW105" s="175">
        <v>169000</v>
      </c>
      <c r="DX105" s="179" t="s">
        <v>6135</v>
      </c>
      <c r="DY105" s="179" t="s">
        <v>22</v>
      </c>
      <c r="DZ105" s="179">
        <v>2</v>
      </c>
      <c r="EA105" s="179" t="s">
        <v>6151</v>
      </c>
      <c r="EB105" s="179" t="s">
        <v>6136</v>
      </c>
      <c r="EC105" s="176" t="s">
        <v>6126</v>
      </c>
      <c r="ED105" s="186" t="s">
        <v>6156</v>
      </c>
      <c r="EE105" s="183">
        <v>0</v>
      </c>
      <c r="EF105" s="186" t="s">
        <v>6135</v>
      </c>
      <c r="EG105" s="186" t="s">
        <v>22</v>
      </c>
      <c r="EH105" s="186">
        <v>2</v>
      </c>
      <c r="EI105" s="186" t="s">
        <v>6151</v>
      </c>
      <c r="EJ105" s="186" t="s">
        <v>6136</v>
      </c>
      <c r="EK105" s="187" t="s">
        <v>6126</v>
      </c>
      <c r="EL105" s="185" t="s">
        <v>6157</v>
      </c>
      <c r="EM105" s="175">
        <v>0</v>
      </c>
      <c r="EN105" s="179" t="s">
        <v>6135</v>
      </c>
      <c r="EO105" s="179" t="s">
        <v>22</v>
      </c>
      <c r="EP105" s="179">
        <v>2</v>
      </c>
      <c r="EQ105" s="179" t="s">
        <v>6151</v>
      </c>
      <c r="ER105" s="179" t="s">
        <v>6136</v>
      </c>
      <c r="ES105" s="176" t="s">
        <v>6126</v>
      </c>
      <c r="ET105" s="186" t="s">
        <v>6144</v>
      </c>
      <c r="EU105" s="186">
        <v>0</v>
      </c>
      <c r="EV105" s="186" t="s">
        <v>14</v>
      </c>
      <c r="EW105" s="186" t="s">
        <v>14</v>
      </c>
      <c r="EX105" s="186" t="s">
        <v>14</v>
      </c>
      <c r="EY105" s="186" t="s">
        <v>14</v>
      </c>
      <c r="EZ105" s="186" t="s">
        <v>14</v>
      </c>
      <c r="FA105" s="187" t="s">
        <v>6126</v>
      </c>
      <c r="FB105" s="185" t="s">
        <v>6159</v>
      </c>
      <c r="FC105" s="179">
        <v>2</v>
      </c>
      <c r="FD105" s="179" t="s">
        <v>6135</v>
      </c>
      <c r="FE105" s="179" t="s">
        <v>22</v>
      </c>
      <c r="FF105" s="179">
        <v>2</v>
      </c>
      <c r="FG105" s="179" t="s">
        <v>6158</v>
      </c>
      <c r="FH105" s="179" t="s">
        <v>6136</v>
      </c>
      <c r="FI105" s="176" t="s">
        <v>6126</v>
      </c>
      <c r="FJ105" s="185" t="s">
        <v>6160</v>
      </c>
      <c r="FK105" s="186">
        <v>0</v>
      </c>
      <c r="FL105" s="186" t="s">
        <v>14</v>
      </c>
      <c r="FM105" s="186" t="s">
        <v>14</v>
      </c>
      <c r="FN105" s="186" t="s">
        <v>14</v>
      </c>
      <c r="FO105" s="186" t="s">
        <v>14</v>
      </c>
      <c r="FP105" s="183" t="s">
        <v>14</v>
      </c>
      <c r="FQ105" s="184" t="s">
        <v>6126</v>
      </c>
      <c r="FR105" s="185" t="s">
        <v>6161</v>
      </c>
      <c r="FS105" s="179">
        <v>0</v>
      </c>
      <c r="FT105" s="179" t="s">
        <v>14</v>
      </c>
      <c r="FU105" s="179" t="s">
        <v>14</v>
      </c>
      <c r="FV105" s="179" t="s">
        <v>14</v>
      </c>
      <c r="FW105" s="179" t="s">
        <v>14</v>
      </c>
      <c r="FX105" s="179" t="s">
        <v>14</v>
      </c>
      <c r="FY105" s="176" t="s">
        <v>6126</v>
      </c>
      <c r="FZ105" s="186" t="s">
        <v>6164</v>
      </c>
      <c r="GA105" s="186">
        <v>2</v>
      </c>
      <c r="GB105" s="186" t="s">
        <v>6068</v>
      </c>
      <c r="GC105" s="186" t="s">
        <v>42</v>
      </c>
      <c r="GD105" s="186">
        <v>1</v>
      </c>
      <c r="GE105" s="186" t="s">
        <v>6069</v>
      </c>
      <c r="GF105" s="186" t="s">
        <v>3138</v>
      </c>
      <c r="GG105" s="187" t="s">
        <v>6126</v>
      </c>
      <c r="GH105" s="185" t="s">
        <v>6165</v>
      </c>
      <c r="GI105" s="179">
        <v>3</v>
      </c>
      <c r="GJ105" s="179" t="s">
        <v>6068</v>
      </c>
      <c r="GK105" s="179" t="s">
        <v>42</v>
      </c>
      <c r="GL105" s="179">
        <v>1</v>
      </c>
      <c r="GM105" s="179" t="s">
        <v>6069</v>
      </c>
      <c r="GN105" s="179" t="s">
        <v>3138</v>
      </c>
      <c r="GO105" s="176" t="s">
        <v>6126</v>
      </c>
      <c r="GP105" s="186" t="s">
        <v>6170</v>
      </c>
      <c r="GQ105" s="186">
        <v>0</v>
      </c>
      <c r="GR105" s="186" t="s">
        <v>6068</v>
      </c>
      <c r="GS105" s="186" t="s">
        <v>42</v>
      </c>
      <c r="GT105" s="186">
        <v>1</v>
      </c>
      <c r="GU105" s="186" t="s">
        <v>6069</v>
      </c>
      <c r="GV105" s="186" t="s">
        <v>3138</v>
      </c>
      <c r="GW105" s="187" t="s">
        <v>6126</v>
      </c>
      <c r="GX105" s="185" t="s">
        <v>6166</v>
      </c>
      <c r="GY105" s="179">
        <v>0</v>
      </c>
      <c r="GZ105" s="179" t="s">
        <v>6068</v>
      </c>
      <c r="HA105" s="179" t="s">
        <v>42</v>
      </c>
      <c r="HB105" s="179">
        <v>1</v>
      </c>
      <c r="HC105" s="179" t="s">
        <v>6069</v>
      </c>
      <c r="HD105" s="179" t="s">
        <v>3138</v>
      </c>
      <c r="HE105" s="176" t="s">
        <v>6126</v>
      </c>
      <c r="HF105" s="186" t="s">
        <v>6162</v>
      </c>
      <c r="HG105" s="186">
        <v>0</v>
      </c>
      <c r="HH105" s="186" t="s">
        <v>6068</v>
      </c>
      <c r="HI105" s="186" t="s">
        <v>42</v>
      </c>
      <c r="HJ105" s="186">
        <v>1</v>
      </c>
      <c r="HK105" s="186" t="s">
        <v>6069</v>
      </c>
      <c r="HL105" s="186" t="s">
        <v>3138</v>
      </c>
      <c r="HM105" s="187" t="s">
        <v>6126</v>
      </c>
      <c r="HN105" s="185" t="s">
        <v>6163</v>
      </c>
      <c r="HO105" s="179">
        <v>2</v>
      </c>
      <c r="HP105" s="179" t="s">
        <v>6068</v>
      </c>
      <c r="HQ105" s="179" t="s">
        <v>42</v>
      </c>
      <c r="HR105" s="179">
        <v>1</v>
      </c>
      <c r="HS105" s="179" t="s">
        <v>6069</v>
      </c>
      <c r="HT105" s="179" t="s">
        <v>3138</v>
      </c>
      <c r="HU105" s="176" t="s">
        <v>6126</v>
      </c>
      <c r="HV105" s="186" t="s">
        <v>6167</v>
      </c>
      <c r="HW105" s="186">
        <v>2</v>
      </c>
      <c r="HX105" s="186" t="s">
        <v>6068</v>
      </c>
      <c r="HY105" s="186" t="s">
        <v>42</v>
      </c>
      <c r="HZ105" s="186">
        <v>1</v>
      </c>
      <c r="IA105" s="186" t="s">
        <v>6069</v>
      </c>
      <c r="IB105" s="186" t="s">
        <v>3138</v>
      </c>
      <c r="IC105" s="187" t="s">
        <v>6126</v>
      </c>
      <c r="ID105" s="185" t="s">
        <v>6168</v>
      </c>
      <c r="IE105" s="179">
        <v>0</v>
      </c>
      <c r="IF105" s="179" t="s">
        <v>6068</v>
      </c>
      <c r="IG105" s="179" t="s">
        <v>42</v>
      </c>
      <c r="IH105" s="179">
        <v>1</v>
      </c>
      <c r="II105" s="179" t="s">
        <v>6069</v>
      </c>
      <c r="IJ105" s="179" t="s">
        <v>3138</v>
      </c>
      <c r="IK105" s="176" t="s">
        <v>6126</v>
      </c>
      <c r="IL105" s="186" t="s">
        <v>6169</v>
      </c>
      <c r="IM105" s="186">
        <v>2</v>
      </c>
      <c r="IN105" s="186" t="s">
        <v>6068</v>
      </c>
      <c r="IO105" s="186" t="s">
        <v>42</v>
      </c>
      <c r="IP105" s="186">
        <v>1</v>
      </c>
      <c r="IQ105" s="186" t="s">
        <v>6069</v>
      </c>
      <c r="IR105" s="186" t="s">
        <v>3138</v>
      </c>
      <c r="IS105" s="187" t="s">
        <v>6126</v>
      </c>
    </row>
    <row r="106" spans="1:253" s="280" customFormat="1" ht="12.75" customHeight="1" x14ac:dyDescent="0.25">
      <c r="A106" s="280" t="s">
        <v>53</v>
      </c>
      <c r="B106" s="280" t="s">
        <v>8046</v>
      </c>
      <c r="C106" s="280" t="s">
        <v>54</v>
      </c>
      <c r="D106" s="280" t="s">
        <v>55</v>
      </c>
      <c r="E106" s="280" t="s">
        <v>7605</v>
      </c>
      <c r="F106" s="280" t="s">
        <v>4763</v>
      </c>
      <c r="G106" s="174">
        <v>16709000</v>
      </c>
      <c r="H106" s="175" t="s">
        <v>4760</v>
      </c>
      <c r="I106" s="175" t="s">
        <v>22</v>
      </c>
      <c r="J106" s="175">
        <v>2</v>
      </c>
      <c r="K106" s="175" t="s">
        <v>4762</v>
      </c>
      <c r="L106" s="175" t="s">
        <v>4761</v>
      </c>
      <c r="M106" s="176" t="s">
        <v>4755</v>
      </c>
      <c r="N106" s="185" t="s">
        <v>2846</v>
      </c>
      <c r="O106" s="177">
        <v>192530</v>
      </c>
      <c r="P106" s="177" t="s">
        <v>2836</v>
      </c>
      <c r="Q106" s="177" t="s">
        <v>42</v>
      </c>
      <c r="R106" s="177">
        <v>1</v>
      </c>
      <c r="S106" s="177" t="s">
        <v>2845</v>
      </c>
      <c r="T106" s="177" t="s">
        <v>2844</v>
      </c>
      <c r="U106" s="178" t="s">
        <v>2840</v>
      </c>
      <c r="V106" s="185" t="s">
        <v>4764</v>
      </c>
      <c r="W106" s="175">
        <v>16709000</v>
      </c>
      <c r="X106" s="175" t="s">
        <v>4760</v>
      </c>
      <c r="Y106" s="175" t="s">
        <v>22</v>
      </c>
      <c r="Z106" s="175">
        <v>2</v>
      </c>
      <c r="AA106" s="175" t="s">
        <v>4762</v>
      </c>
      <c r="AB106" s="175" t="s">
        <v>4761</v>
      </c>
      <c r="AC106" s="176" t="s">
        <v>4755</v>
      </c>
      <c r="AD106" s="185" t="s">
        <v>4768</v>
      </c>
      <c r="AE106" s="183">
        <v>3188000</v>
      </c>
      <c r="AF106" s="183" t="s">
        <v>4765</v>
      </c>
      <c r="AG106" s="183" t="s">
        <v>22</v>
      </c>
      <c r="AH106" s="183">
        <v>2</v>
      </c>
      <c r="AI106" s="183" t="s">
        <v>4767</v>
      </c>
      <c r="AJ106" s="183" t="s">
        <v>4766</v>
      </c>
      <c r="AK106" s="184" t="s">
        <v>4755</v>
      </c>
      <c r="AL106" s="185" t="s">
        <v>2059</v>
      </c>
      <c r="AM106" s="175" t="s">
        <v>14</v>
      </c>
      <c r="AN106" s="175" t="s">
        <v>14</v>
      </c>
      <c r="AO106" s="175" t="s">
        <v>14</v>
      </c>
      <c r="AP106" s="175" t="s">
        <v>14</v>
      </c>
      <c r="AQ106" s="175" t="s">
        <v>2058</v>
      </c>
      <c r="AR106" s="175" t="s">
        <v>14</v>
      </c>
      <c r="AS106" s="176" t="s">
        <v>2033</v>
      </c>
      <c r="AT106" s="186" t="s">
        <v>70</v>
      </c>
      <c r="AU106" s="183">
        <v>0</v>
      </c>
      <c r="AV106" s="183">
        <v>0</v>
      </c>
      <c r="AW106" s="183" t="s">
        <v>22</v>
      </c>
      <c r="AX106" s="183">
        <v>2</v>
      </c>
      <c r="AY106" s="183">
        <v>0</v>
      </c>
      <c r="AZ106" s="183">
        <v>0</v>
      </c>
      <c r="BA106" s="184" t="s">
        <v>17</v>
      </c>
      <c r="BB106" s="185" t="s">
        <v>68</v>
      </c>
      <c r="BC106" s="175">
        <v>0</v>
      </c>
      <c r="BD106" s="175">
        <v>0</v>
      </c>
      <c r="BE106" s="175" t="s">
        <v>22</v>
      </c>
      <c r="BF106" s="175">
        <v>2</v>
      </c>
      <c r="BG106" s="175">
        <v>0</v>
      </c>
      <c r="BH106" s="175">
        <v>0</v>
      </c>
      <c r="BI106" s="176" t="s">
        <v>17</v>
      </c>
      <c r="BJ106" s="186" t="s">
        <v>66</v>
      </c>
      <c r="BK106" s="186">
        <v>0</v>
      </c>
      <c r="BL106" s="186">
        <v>0</v>
      </c>
      <c r="BM106" s="186" t="s">
        <v>22</v>
      </c>
      <c r="BN106" s="186">
        <v>2</v>
      </c>
      <c r="BO106" s="186">
        <v>0</v>
      </c>
      <c r="BP106" s="183">
        <v>0</v>
      </c>
      <c r="BQ106" s="187" t="s">
        <v>17</v>
      </c>
      <c r="BR106" s="185" t="s">
        <v>56</v>
      </c>
      <c r="BS106" s="179">
        <v>0</v>
      </c>
      <c r="BT106" s="179">
        <v>0</v>
      </c>
      <c r="BU106" s="179" t="s">
        <v>22</v>
      </c>
      <c r="BV106" s="179">
        <v>2</v>
      </c>
      <c r="BW106" s="179">
        <v>0</v>
      </c>
      <c r="BX106" s="179">
        <v>0</v>
      </c>
      <c r="BY106" s="176" t="s">
        <v>17</v>
      </c>
      <c r="BZ106" s="186" t="s">
        <v>57</v>
      </c>
      <c r="CA106" s="186">
        <v>0</v>
      </c>
      <c r="CB106" s="186">
        <v>0</v>
      </c>
      <c r="CC106" s="186" t="s">
        <v>22</v>
      </c>
      <c r="CD106" s="186">
        <v>2</v>
      </c>
      <c r="CE106" s="186">
        <v>0</v>
      </c>
      <c r="CF106" s="186">
        <v>0</v>
      </c>
      <c r="CG106" s="187" t="s">
        <v>17</v>
      </c>
      <c r="CH106" s="185" t="s">
        <v>8458</v>
      </c>
      <c r="CI106" s="186" t="e">
        <v>#N/A</v>
      </c>
      <c r="CJ106" s="186" t="e">
        <v>#N/A</v>
      </c>
      <c r="CK106" s="186" t="e">
        <v>#N/A</v>
      </c>
      <c r="CL106" s="186" t="e">
        <v>#N/A</v>
      </c>
      <c r="CM106" s="186" t="e">
        <v>#N/A</v>
      </c>
      <c r="CN106" s="186" t="e">
        <v>#N/A</v>
      </c>
      <c r="CO106" s="188" t="e">
        <v>#N/A</v>
      </c>
      <c r="CP106" s="186" t="s">
        <v>62</v>
      </c>
      <c r="CQ106" s="179" t="s">
        <v>14</v>
      </c>
      <c r="CR106" s="179">
        <v>0</v>
      </c>
      <c r="CS106" s="179" t="s">
        <v>60</v>
      </c>
      <c r="CT106" s="179">
        <v>3</v>
      </c>
      <c r="CU106" s="179" t="s">
        <v>61</v>
      </c>
      <c r="CV106" s="179">
        <v>0</v>
      </c>
      <c r="CW106" s="176" t="s">
        <v>17</v>
      </c>
      <c r="CX106" s="186" t="s">
        <v>4770</v>
      </c>
      <c r="CY106" s="183">
        <v>511000</v>
      </c>
      <c r="CZ106" s="183" t="s">
        <v>4765</v>
      </c>
      <c r="DA106" s="183" t="s">
        <v>22</v>
      </c>
      <c r="DB106" s="183">
        <v>2</v>
      </c>
      <c r="DC106" s="183" t="s">
        <v>4769</v>
      </c>
      <c r="DD106" s="183" t="s">
        <v>4766</v>
      </c>
      <c r="DE106" s="189" t="s">
        <v>4755</v>
      </c>
      <c r="DF106" s="185" t="s">
        <v>4771</v>
      </c>
      <c r="DG106" s="175">
        <v>13521000</v>
      </c>
      <c r="DH106" s="179" t="s">
        <v>4765</v>
      </c>
      <c r="DI106" s="179" t="s">
        <v>22</v>
      </c>
      <c r="DJ106" s="179">
        <v>2</v>
      </c>
      <c r="DK106" s="179" t="s">
        <v>4769</v>
      </c>
      <c r="DL106" s="179" t="s">
        <v>4766</v>
      </c>
      <c r="DM106" s="176" t="s">
        <v>4755</v>
      </c>
      <c r="DN106" s="186" t="s">
        <v>4772</v>
      </c>
      <c r="DO106" s="183">
        <v>2676000</v>
      </c>
      <c r="DP106" s="186" t="s">
        <v>4765</v>
      </c>
      <c r="DQ106" s="186" t="s">
        <v>22</v>
      </c>
      <c r="DR106" s="186">
        <v>2</v>
      </c>
      <c r="DS106" s="186" t="s">
        <v>4769</v>
      </c>
      <c r="DT106" s="186" t="s">
        <v>4766</v>
      </c>
      <c r="DU106" s="187" t="s">
        <v>4755</v>
      </c>
      <c r="DV106" s="185" t="s">
        <v>4773</v>
      </c>
      <c r="DW106" s="175">
        <v>498000</v>
      </c>
      <c r="DX106" s="179" t="s">
        <v>4765</v>
      </c>
      <c r="DY106" s="179" t="s">
        <v>22</v>
      </c>
      <c r="DZ106" s="179">
        <v>2</v>
      </c>
      <c r="EA106" s="179" t="s">
        <v>4769</v>
      </c>
      <c r="EB106" s="179" t="s">
        <v>4766</v>
      </c>
      <c r="EC106" s="176" t="s">
        <v>4755</v>
      </c>
      <c r="ED106" s="186" t="s">
        <v>4774</v>
      </c>
      <c r="EE106" s="183">
        <v>13000</v>
      </c>
      <c r="EF106" s="186" t="s">
        <v>4765</v>
      </c>
      <c r="EG106" s="186" t="s">
        <v>22</v>
      </c>
      <c r="EH106" s="186">
        <v>2</v>
      </c>
      <c r="EI106" s="186" t="s">
        <v>4769</v>
      </c>
      <c r="EJ106" s="186" t="s">
        <v>4766</v>
      </c>
      <c r="EK106" s="187" t="s">
        <v>4755</v>
      </c>
      <c r="EL106" s="185" t="s">
        <v>4775</v>
      </c>
      <c r="EM106" s="175">
        <v>0</v>
      </c>
      <c r="EN106" s="179" t="s">
        <v>4765</v>
      </c>
      <c r="EO106" s="179" t="s">
        <v>22</v>
      </c>
      <c r="EP106" s="179">
        <v>2</v>
      </c>
      <c r="EQ106" s="179" t="s">
        <v>4769</v>
      </c>
      <c r="ER106" s="179" t="s">
        <v>4766</v>
      </c>
      <c r="ES106" s="176" t="s">
        <v>4755</v>
      </c>
      <c r="ET106" s="186" t="s">
        <v>64</v>
      </c>
      <c r="EU106" s="186">
        <v>0</v>
      </c>
      <c r="EV106" s="186">
        <v>0</v>
      </c>
      <c r="EW106" s="186" t="s">
        <v>22</v>
      </c>
      <c r="EX106" s="186">
        <v>2</v>
      </c>
      <c r="EY106" s="186">
        <v>0</v>
      </c>
      <c r="EZ106" s="186">
        <v>0</v>
      </c>
      <c r="FA106" s="187" t="s">
        <v>17</v>
      </c>
      <c r="FB106" s="185" t="s">
        <v>59</v>
      </c>
      <c r="FC106" s="179">
        <v>4</v>
      </c>
      <c r="FD106" s="179">
        <v>0</v>
      </c>
      <c r="FE106" s="179" t="s">
        <v>42</v>
      </c>
      <c r="FF106" s="179">
        <v>1</v>
      </c>
      <c r="FG106" s="179" t="s">
        <v>58</v>
      </c>
      <c r="FH106" s="179">
        <v>0</v>
      </c>
      <c r="FI106" s="176" t="s">
        <v>17</v>
      </c>
      <c r="FJ106" s="185" t="s">
        <v>1153</v>
      </c>
      <c r="FK106" s="186">
        <v>0</v>
      </c>
      <c r="FL106" s="186">
        <v>0</v>
      </c>
      <c r="FM106" s="186" t="s">
        <v>22</v>
      </c>
      <c r="FN106" s="186">
        <v>2</v>
      </c>
      <c r="FO106" s="186">
        <v>0</v>
      </c>
      <c r="FP106" s="183">
        <v>0</v>
      </c>
      <c r="FQ106" s="184" t="s">
        <v>1135</v>
      </c>
      <c r="FR106" s="185" t="s">
        <v>1154</v>
      </c>
      <c r="FS106" s="179">
        <v>0</v>
      </c>
      <c r="FT106" s="179">
        <v>0</v>
      </c>
      <c r="FU106" s="179" t="s">
        <v>22</v>
      </c>
      <c r="FV106" s="179">
        <v>2</v>
      </c>
      <c r="FW106" s="179">
        <v>0</v>
      </c>
      <c r="FX106" s="179">
        <v>0</v>
      </c>
      <c r="FY106" s="176" t="s">
        <v>1135</v>
      </c>
      <c r="FZ106" s="186" t="s">
        <v>4185</v>
      </c>
      <c r="GA106" s="186">
        <v>1</v>
      </c>
      <c r="GB106" s="186" t="s">
        <v>3225</v>
      </c>
      <c r="GC106" s="186" t="s">
        <v>22</v>
      </c>
      <c r="GD106" s="186">
        <v>2</v>
      </c>
      <c r="GE106" s="186" t="s">
        <v>3139</v>
      </c>
      <c r="GF106" s="186" t="s">
        <v>3138</v>
      </c>
      <c r="GG106" s="187" t="s">
        <v>3868</v>
      </c>
      <c r="GH106" s="185" t="s">
        <v>4191</v>
      </c>
      <c r="GI106" s="179">
        <v>0</v>
      </c>
      <c r="GJ106" s="179" t="s">
        <v>3225</v>
      </c>
      <c r="GK106" s="179" t="s">
        <v>22</v>
      </c>
      <c r="GL106" s="179">
        <v>2</v>
      </c>
      <c r="GM106" s="179" t="s">
        <v>3139</v>
      </c>
      <c r="GN106" s="179" t="s">
        <v>3138</v>
      </c>
      <c r="GO106" s="176" t="s">
        <v>3868</v>
      </c>
      <c r="GP106" s="186" t="s">
        <v>4186</v>
      </c>
      <c r="GQ106" s="186">
        <v>0</v>
      </c>
      <c r="GR106" s="186" t="s">
        <v>3225</v>
      </c>
      <c r="GS106" s="186" t="s">
        <v>22</v>
      </c>
      <c r="GT106" s="186">
        <v>2</v>
      </c>
      <c r="GU106" s="186" t="s">
        <v>3139</v>
      </c>
      <c r="GV106" s="186" t="s">
        <v>3138</v>
      </c>
      <c r="GW106" s="187" t="s">
        <v>3868</v>
      </c>
      <c r="GX106" s="185" t="s">
        <v>4192</v>
      </c>
      <c r="GY106" s="179">
        <v>0</v>
      </c>
      <c r="GZ106" s="179" t="s">
        <v>3225</v>
      </c>
      <c r="HA106" s="179" t="s">
        <v>22</v>
      </c>
      <c r="HB106" s="179">
        <v>2</v>
      </c>
      <c r="HC106" s="179" t="s">
        <v>3139</v>
      </c>
      <c r="HD106" s="179" t="s">
        <v>3138</v>
      </c>
      <c r="HE106" s="176" t="s">
        <v>3868</v>
      </c>
      <c r="HF106" s="186" t="s">
        <v>4184</v>
      </c>
      <c r="HG106" s="186">
        <v>0</v>
      </c>
      <c r="HH106" s="186" t="s">
        <v>3225</v>
      </c>
      <c r="HI106" s="186" t="s">
        <v>22</v>
      </c>
      <c r="HJ106" s="186">
        <v>2</v>
      </c>
      <c r="HK106" s="186" t="s">
        <v>3139</v>
      </c>
      <c r="HL106" s="186" t="s">
        <v>3138</v>
      </c>
      <c r="HM106" s="187" t="s">
        <v>3868</v>
      </c>
      <c r="HN106" s="185" t="s">
        <v>4190</v>
      </c>
      <c r="HO106" s="179">
        <v>0</v>
      </c>
      <c r="HP106" s="179" t="s">
        <v>3225</v>
      </c>
      <c r="HQ106" s="179" t="s">
        <v>22</v>
      </c>
      <c r="HR106" s="179">
        <v>2</v>
      </c>
      <c r="HS106" s="179" t="s">
        <v>3139</v>
      </c>
      <c r="HT106" s="179" t="s">
        <v>3138</v>
      </c>
      <c r="HU106" s="176" t="s">
        <v>3868</v>
      </c>
      <c r="HV106" s="186" t="s">
        <v>4187</v>
      </c>
      <c r="HW106" s="186">
        <v>0</v>
      </c>
      <c r="HX106" s="186" t="s">
        <v>3225</v>
      </c>
      <c r="HY106" s="186" t="s">
        <v>22</v>
      </c>
      <c r="HZ106" s="186">
        <v>2</v>
      </c>
      <c r="IA106" s="186" t="s">
        <v>3139</v>
      </c>
      <c r="IB106" s="186" t="s">
        <v>3138</v>
      </c>
      <c r="IC106" s="187" t="s">
        <v>3868</v>
      </c>
      <c r="ID106" s="185" t="s">
        <v>4189</v>
      </c>
      <c r="IE106" s="179">
        <v>1</v>
      </c>
      <c r="IF106" s="179" t="s">
        <v>3225</v>
      </c>
      <c r="IG106" s="179" t="s">
        <v>22</v>
      </c>
      <c r="IH106" s="179">
        <v>2</v>
      </c>
      <c r="II106" s="179" t="s">
        <v>3139</v>
      </c>
      <c r="IJ106" s="179" t="s">
        <v>3138</v>
      </c>
      <c r="IK106" s="176" t="s">
        <v>3868</v>
      </c>
      <c r="IL106" s="186" t="s">
        <v>4188</v>
      </c>
      <c r="IM106" s="186">
        <v>0</v>
      </c>
      <c r="IN106" s="186" t="s">
        <v>3225</v>
      </c>
      <c r="IO106" s="186" t="s">
        <v>22</v>
      </c>
      <c r="IP106" s="186">
        <v>2</v>
      </c>
      <c r="IQ106" s="186" t="s">
        <v>3139</v>
      </c>
      <c r="IR106" s="186" t="s">
        <v>3138</v>
      </c>
      <c r="IS106" s="187" t="s">
        <v>3868</v>
      </c>
    </row>
    <row r="107" spans="1:253" s="280" customFormat="1" ht="12.75" customHeight="1" x14ac:dyDescent="0.25">
      <c r="A107" s="280" t="s">
        <v>401</v>
      </c>
      <c r="B107" s="280" t="s">
        <v>8005</v>
      </c>
      <c r="C107" s="280" t="s">
        <v>402</v>
      </c>
      <c r="D107" s="280" t="s">
        <v>403</v>
      </c>
      <c r="E107" s="280" t="s">
        <v>7451</v>
      </c>
      <c r="F107" s="280" t="s">
        <v>2966</v>
      </c>
      <c r="G107" s="174">
        <v>6700000</v>
      </c>
      <c r="H107" s="175" t="s">
        <v>2869</v>
      </c>
      <c r="I107" s="175" t="s">
        <v>42</v>
      </c>
      <c r="J107" s="175">
        <v>1</v>
      </c>
      <c r="K107" s="175" t="s">
        <v>2965</v>
      </c>
      <c r="L107" s="175" t="s">
        <v>2870</v>
      </c>
      <c r="M107" s="176" t="s">
        <v>2851</v>
      </c>
      <c r="N107" s="185" t="s">
        <v>2997</v>
      </c>
      <c r="O107" s="177">
        <v>20720</v>
      </c>
      <c r="P107" s="177" t="s">
        <v>2995</v>
      </c>
      <c r="Q107" s="177" t="s">
        <v>42</v>
      </c>
      <c r="R107" s="177">
        <v>1</v>
      </c>
      <c r="S107" s="177" t="s">
        <v>2982</v>
      </c>
      <c r="T107" s="177" t="s">
        <v>2996</v>
      </c>
      <c r="U107" s="178" t="s">
        <v>2984</v>
      </c>
      <c r="V107" s="185" t="s">
        <v>2963</v>
      </c>
      <c r="W107" s="175">
        <v>6700000</v>
      </c>
      <c r="X107" s="175" t="s">
        <v>2869</v>
      </c>
      <c r="Y107" s="175" t="s">
        <v>42</v>
      </c>
      <c r="Z107" s="175">
        <v>1</v>
      </c>
      <c r="AA107" s="175" t="s">
        <v>2962</v>
      </c>
      <c r="AB107" s="175" t="s">
        <v>2870</v>
      </c>
      <c r="AC107" s="176" t="s">
        <v>2851</v>
      </c>
      <c r="AD107" s="185" t="s">
        <v>2958</v>
      </c>
      <c r="AE107" s="183">
        <v>1400000</v>
      </c>
      <c r="AF107" s="183" t="s">
        <v>2869</v>
      </c>
      <c r="AG107" s="183" t="s">
        <v>22</v>
      </c>
      <c r="AH107" s="183">
        <v>2</v>
      </c>
      <c r="AI107" s="183" t="s">
        <v>2957</v>
      </c>
      <c r="AJ107" s="183" t="s">
        <v>2870</v>
      </c>
      <c r="AK107" s="184" t="s">
        <v>2851</v>
      </c>
      <c r="AL107" s="185" t="s">
        <v>2961</v>
      </c>
      <c r="AM107" s="175">
        <v>454000</v>
      </c>
      <c r="AN107" s="175" t="s">
        <v>2879</v>
      </c>
      <c r="AO107" s="175" t="s">
        <v>22</v>
      </c>
      <c r="AP107" s="175">
        <v>2</v>
      </c>
      <c r="AQ107" s="175" t="s">
        <v>2960</v>
      </c>
      <c r="AR107" s="175" t="s">
        <v>2959</v>
      </c>
      <c r="AS107" s="176" t="s">
        <v>2851</v>
      </c>
      <c r="AT107" s="186" t="s">
        <v>407</v>
      </c>
      <c r="AU107" s="183" t="s">
        <v>14</v>
      </c>
      <c r="AV107" s="183">
        <v>0</v>
      </c>
      <c r="AW107" s="183" t="s">
        <v>22</v>
      </c>
      <c r="AX107" s="183">
        <v>2</v>
      </c>
      <c r="AY107" s="183">
        <v>0</v>
      </c>
      <c r="AZ107" s="183">
        <v>0</v>
      </c>
      <c r="BA107" s="184" t="s">
        <v>332</v>
      </c>
      <c r="BB107" s="185" t="s">
        <v>2956</v>
      </c>
      <c r="BC107" s="175">
        <v>2304</v>
      </c>
      <c r="BD107" s="175" t="s">
        <v>2954</v>
      </c>
      <c r="BE107" s="175" t="s">
        <v>22</v>
      </c>
      <c r="BF107" s="175">
        <v>2</v>
      </c>
      <c r="BG107" s="175" t="s">
        <v>2955</v>
      </c>
      <c r="BH107" s="175" t="s">
        <v>2874</v>
      </c>
      <c r="BI107" s="176" t="s">
        <v>2851</v>
      </c>
      <c r="BJ107" s="186" t="s">
        <v>4473</v>
      </c>
      <c r="BK107" s="186">
        <v>736</v>
      </c>
      <c r="BL107" s="186" t="s">
        <v>4471</v>
      </c>
      <c r="BM107" s="186" t="s">
        <v>60</v>
      </c>
      <c r="BN107" s="186">
        <v>3</v>
      </c>
      <c r="BO107" s="186" t="s">
        <v>4472</v>
      </c>
      <c r="BP107" s="183" t="s">
        <v>2951</v>
      </c>
      <c r="BQ107" s="187" t="s">
        <v>4470</v>
      </c>
      <c r="BR107" s="185" t="s">
        <v>404</v>
      </c>
      <c r="BS107" s="179" t="s">
        <v>14</v>
      </c>
      <c r="BT107" s="179">
        <v>0</v>
      </c>
      <c r="BU107" s="179" t="s">
        <v>22</v>
      </c>
      <c r="BV107" s="179">
        <v>2</v>
      </c>
      <c r="BW107" s="179">
        <v>0</v>
      </c>
      <c r="BX107" s="179">
        <v>0</v>
      </c>
      <c r="BY107" s="176" t="s">
        <v>332</v>
      </c>
      <c r="BZ107" s="186" t="s">
        <v>405</v>
      </c>
      <c r="CA107" s="186" t="s">
        <v>14</v>
      </c>
      <c r="CB107" s="186">
        <v>0</v>
      </c>
      <c r="CC107" s="186" t="s">
        <v>14</v>
      </c>
      <c r="CD107" s="186" t="s">
        <v>14</v>
      </c>
      <c r="CE107" s="186">
        <v>0</v>
      </c>
      <c r="CF107" s="186">
        <v>0</v>
      </c>
      <c r="CG107" s="187" t="s">
        <v>332</v>
      </c>
      <c r="CH107" s="185" t="s">
        <v>8459</v>
      </c>
      <c r="CI107" s="186" t="e">
        <v>#N/A</v>
      </c>
      <c r="CJ107" s="186" t="e">
        <v>#N/A</v>
      </c>
      <c r="CK107" s="186" t="e">
        <v>#N/A</v>
      </c>
      <c r="CL107" s="186" t="e">
        <v>#N/A</v>
      </c>
      <c r="CM107" s="186" t="e">
        <v>#N/A</v>
      </c>
      <c r="CN107" s="186" t="e">
        <v>#N/A</v>
      </c>
      <c r="CO107" s="188" t="e">
        <v>#N/A</v>
      </c>
      <c r="CP107" s="186" t="s">
        <v>1550</v>
      </c>
      <c r="CQ107" s="179" t="s">
        <v>14</v>
      </c>
      <c r="CR107" s="179" t="s">
        <v>14</v>
      </c>
      <c r="CS107" s="179" t="s">
        <v>14</v>
      </c>
      <c r="CT107" s="179" t="s">
        <v>14</v>
      </c>
      <c r="CU107" s="179" t="s">
        <v>1549</v>
      </c>
      <c r="CV107" s="179" t="s">
        <v>1548</v>
      </c>
      <c r="CW107" s="176" t="s">
        <v>1547</v>
      </c>
      <c r="CX107" s="186" t="s">
        <v>2964</v>
      </c>
      <c r="CY107" s="183">
        <v>643000</v>
      </c>
      <c r="CZ107" s="183" t="s">
        <v>4474</v>
      </c>
      <c r="DA107" s="183" t="s">
        <v>22</v>
      </c>
      <c r="DB107" s="183">
        <v>2</v>
      </c>
      <c r="DC107" s="183" t="s">
        <v>4476</v>
      </c>
      <c r="DD107" s="183" t="s">
        <v>4475</v>
      </c>
      <c r="DE107" s="189" t="s">
        <v>4470</v>
      </c>
      <c r="DF107" s="185" t="s">
        <v>4477</v>
      </c>
      <c r="DG107" s="175">
        <v>5300000</v>
      </c>
      <c r="DH107" s="179" t="s">
        <v>4474</v>
      </c>
      <c r="DI107" s="179" t="s">
        <v>22</v>
      </c>
      <c r="DJ107" s="179">
        <v>2</v>
      </c>
      <c r="DK107" s="179" t="s">
        <v>4476</v>
      </c>
      <c r="DL107" s="179" t="s">
        <v>4475</v>
      </c>
      <c r="DM107" s="176" t="s">
        <v>4470</v>
      </c>
      <c r="DN107" s="186" t="s">
        <v>4478</v>
      </c>
      <c r="DO107" s="183">
        <v>757000</v>
      </c>
      <c r="DP107" s="186" t="s">
        <v>4474</v>
      </c>
      <c r="DQ107" s="186" t="s">
        <v>22</v>
      </c>
      <c r="DR107" s="186">
        <v>2</v>
      </c>
      <c r="DS107" s="186" t="s">
        <v>4476</v>
      </c>
      <c r="DT107" s="186" t="s">
        <v>4475</v>
      </c>
      <c r="DU107" s="187" t="s">
        <v>4470</v>
      </c>
      <c r="DV107" s="185" t="s">
        <v>4479</v>
      </c>
      <c r="DW107" s="175">
        <v>548000</v>
      </c>
      <c r="DX107" s="179" t="s">
        <v>4474</v>
      </c>
      <c r="DY107" s="179" t="s">
        <v>22</v>
      </c>
      <c r="DZ107" s="179">
        <v>2</v>
      </c>
      <c r="EA107" s="179" t="s">
        <v>4476</v>
      </c>
      <c r="EB107" s="179" t="s">
        <v>4475</v>
      </c>
      <c r="EC107" s="176" t="s">
        <v>4470</v>
      </c>
      <c r="ED107" s="186" t="s">
        <v>4480</v>
      </c>
      <c r="EE107" s="183">
        <v>95000</v>
      </c>
      <c r="EF107" s="186" t="s">
        <v>4474</v>
      </c>
      <c r="EG107" s="186" t="s">
        <v>22</v>
      </c>
      <c r="EH107" s="186">
        <v>2</v>
      </c>
      <c r="EI107" s="186" t="s">
        <v>4476</v>
      </c>
      <c r="EJ107" s="186" t="s">
        <v>4475</v>
      </c>
      <c r="EK107" s="187" t="s">
        <v>4470</v>
      </c>
      <c r="EL107" s="185" t="s">
        <v>2949</v>
      </c>
      <c r="EM107" s="175">
        <v>0</v>
      </c>
      <c r="EN107" s="179" t="s">
        <v>2946</v>
      </c>
      <c r="EO107" s="179" t="s">
        <v>22</v>
      </c>
      <c r="EP107" s="179">
        <v>2</v>
      </c>
      <c r="EQ107" s="179" t="s">
        <v>2948</v>
      </c>
      <c r="ER107" s="179" t="s">
        <v>2947</v>
      </c>
      <c r="ES107" s="176" t="s">
        <v>2851</v>
      </c>
      <c r="ET107" s="186" t="s">
        <v>2953</v>
      </c>
      <c r="EU107" s="186">
        <v>399</v>
      </c>
      <c r="EV107" s="186" t="s">
        <v>2950</v>
      </c>
      <c r="EW107" s="186" t="s">
        <v>60</v>
      </c>
      <c r="EX107" s="186">
        <v>3</v>
      </c>
      <c r="EY107" s="186" t="s">
        <v>2952</v>
      </c>
      <c r="EZ107" s="186" t="s">
        <v>2951</v>
      </c>
      <c r="FA107" s="187" t="s">
        <v>2851</v>
      </c>
      <c r="FB107" s="185" t="s">
        <v>406</v>
      </c>
      <c r="FC107" s="179">
        <v>3</v>
      </c>
      <c r="FD107" s="179">
        <v>0</v>
      </c>
      <c r="FE107" s="179" t="s">
        <v>22</v>
      </c>
      <c r="FF107" s="179">
        <v>2</v>
      </c>
      <c r="FG107" s="179" t="s">
        <v>393</v>
      </c>
      <c r="FH107" s="179">
        <v>0</v>
      </c>
      <c r="FI107" s="176" t="s">
        <v>332</v>
      </c>
      <c r="FJ107" s="185" t="s">
        <v>408</v>
      </c>
      <c r="FK107" s="186" t="s">
        <v>14</v>
      </c>
      <c r="FL107" s="186">
        <v>0</v>
      </c>
      <c r="FM107" s="186" t="s">
        <v>22</v>
      </c>
      <c r="FN107" s="186">
        <v>2</v>
      </c>
      <c r="FO107" s="186">
        <v>0</v>
      </c>
      <c r="FP107" s="183">
        <v>0</v>
      </c>
      <c r="FQ107" s="184" t="s">
        <v>332</v>
      </c>
      <c r="FR107" s="185" t="s">
        <v>409</v>
      </c>
      <c r="FS107" s="179" t="s">
        <v>14</v>
      </c>
      <c r="FT107" s="179">
        <v>0</v>
      </c>
      <c r="FU107" s="179" t="s">
        <v>22</v>
      </c>
      <c r="FV107" s="179">
        <v>2</v>
      </c>
      <c r="FW107" s="179">
        <v>0</v>
      </c>
      <c r="FX107" s="179">
        <v>0</v>
      </c>
      <c r="FY107" s="176" t="s">
        <v>332</v>
      </c>
      <c r="FZ107" s="186" t="s">
        <v>1669</v>
      </c>
      <c r="GA107" s="186">
        <v>0</v>
      </c>
      <c r="GB107" s="186" t="s">
        <v>1592</v>
      </c>
      <c r="GC107" s="186" t="s">
        <v>42</v>
      </c>
      <c r="GD107" s="186">
        <v>1</v>
      </c>
      <c r="GE107" s="186" t="s">
        <v>1594</v>
      </c>
      <c r="GF107" s="186" t="s">
        <v>1593</v>
      </c>
      <c r="GG107" s="187" t="s">
        <v>1624</v>
      </c>
      <c r="GH107" s="185" t="s">
        <v>1675</v>
      </c>
      <c r="GI107" s="179">
        <v>2</v>
      </c>
      <c r="GJ107" s="179" t="s">
        <v>1592</v>
      </c>
      <c r="GK107" s="179" t="s">
        <v>42</v>
      </c>
      <c r="GL107" s="179">
        <v>1</v>
      </c>
      <c r="GM107" s="179" t="s">
        <v>1594</v>
      </c>
      <c r="GN107" s="179" t="s">
        <v>1593</v>
      </c>
      <c r="GO107" s="176" t="s">
        <v>1624</v>
      </c>
      <c r="GP107" s="186" t="s">
        <v>1670</v>
      </c>
      <c r="GQ107" s="186">
        <v>1</v>
      </c>
      <c r="GR107" s="186" t="s">
        <v>1592</v>
      </c>
      <c r="GS107" s="186" t="s">
        <v>42</v>
      </c>
      <c r="GT107" s="186">
        <v>1</v>
      </c>
      <c r="GU107" s="186" t="s">
        <v>1594</v>
      </c>
      <c r="GV107" s="186" t="s">
        <v>1593</v>
      </c>
      <c r="GW107" s="187" t="s">
        <v>1624</v>
      </c>
      <c r="GX107" s="185" t="s">
        <v>1676</v>
      </c>
      <c r="GY107" s="179">
        <v>0</v>
      </c>
      <c r="GZ107" s="179" t="s">
        <v>1592</v>
      </c>
      <c r="HA107" s="179" t="s">
        <v>42</v>
      </c>
      <c r="HB107" s="179">
        <v>1</v>
      </c>
      <c r="HC107" s="179" t="s">
        <v>1594</v>
      </c>
      <c r="HD107" s="179" t="s">
        <v>1593</v>
      </c>
      <c r="HE107" s="176" t="s">
        <v>1624</v>
      </c>
      <c r="HF107" s="186" t="s">
        <v>1668</v>
      </c>
      <c r="HG107" s="186">
        <v>0</v>
      </c>
      <c r="HH107" s="186" t="s">
        <v>1592</v>
      </c>
      <c r="HI107" s="186" t="s">
        <v>42</v>
      </c>
      <c r="HJ107" s="186">
        <v>1</v>
      </c>
      <c r="HK107" s="186" t="s">
        <v>1594</v>
      </c>
      <c r="HL107" s="186" t="s">
        <v>1593</v>
      </c>
      <c r="HM107" s="187" t="s">
        <v>1624</v>
      </c>
      <c r="HN107" s="185" t="s">
        <v>1674</v>
      </c>
      <c r="HO107" s="179">
        <v>2</v>
      </c>
      <c r="HP107" s="179" t="s">
        <v>1592</v>
      </c>
      <c r="HQ107" s="179" t="s">
        <v>42</v>
      </c>
      <c r="HR107" s="179">
        <v>1</v>
      </c>
      <c r="HS107" s="179" t="s">
        <v>1594</v>
      </c>
      <c r="HT107" s="179" t="s">
        <v>1593</v>
      </c>
      <c r="HU107" s="176" t="s">
        <v>1624</v>
      </c>
      <c r="HV107" s="186" t="s">
        <v>1671</v>
      </c>
      <c r="HW107" s="186">
        <v>1</v>
      </c>
      <c r="HX107" s="186" t="s">
        <v>1592</v>
      </c>
      <c r="HY107" s="186" t="s">
        <v>42</v>
      </c>
      <c r="HZ107" s="186">
        <v>1</v>
      </c>
      <c r="IA107" s="186" t="s">
        <v>1594</v>
      </c>
      <c r="IB107" s="186" t="s">
        <v>1593</v>
      </c>
      <c r="IC107" s="187" t="s">
        <v>1624</v>
      </c>
      <c r="ID107" s="185" t="s">
        <v>1673</v>
      </c>
      <c r="IE107" s="179">
        <v>0</v>
      </c>
      <c r="IF107" s="179" t="s">
        <v>1592</v>
      </c>
      <c r="IG107" s="179" t="s">
        <v>42</v>
      </c>
      <c r="IH107" s="179">
        <v>1</v>
      </c>
      <c r="II107" s="179" t="s">
        <v>1594</v>
      </c>
      <c r="IJ107" s="179" t="s">
        <v>1593</v>
      </c>
      <c r="IK107" s="176" t="s">
        <v>1624</v>
      </c>
      <c r="IL107" s="186" t="s">
        <v>1672</v>
      </c>
      <c r="IM107" s="186">
        <v>2</v>
      </c>
      <c r="IN107" s="186" t="s">
        <v>1592</v>
      </c>
      <c r="IO107" s="186" t="s">
        <v>42</v>
      </c>
      <c r="IP107" s="186">
        <v>1</v>
      </c>
      <c r="IQ107" s="186" t="s">
        <v>1594</v>
      </c>
      <c r="IR107" s="186" t="s">
        <v>1593</v>
      </c>
      <c r="IS107" s="187" t="s">
        <v>1624</v>
      </c>
    </row>
    <row r="108" spans="1:253" s="280" customFormat="1" ht="12.75" customHeight="1" x14ac:dyDescent="0.25">
      <c r="A108" s="280" t="s">
        <v>179</v>
      </c>
      <c r="B108" s="280" t="s">
        <v>8005</v>
      </c>
      <c r="C108" s="280" t="s">
        <v>180</v>
      </c>
      <c r="D108" s="280" t="s">
        <v>181</v>
      </c>
      <c r="E108" s="280" t="s">
        <v>7620</v>
      </c>
      <c r="F108" s="280" t="s">
        <v>5612</v>
      </c>
      <c r="G108" s="174">
        <v>12300000</v>
      </c>
      <c r="H108" s="175" t="s">
        <v>5609</v>
      </c>
      <c r="I108" s="175" t="s">
        <v>22</v>
      </c>
      <c r="J108" s="175">
        <v>2</v>
      </c>
      <c r="K108" s="175" t="s">
        <v>5611</v>
      </c>
      <c r="L108" s="175" t="s">
        <v>5610</v>
      </c>
      <c r="M108" s="176" t="s">
        <v>5589</v>
      </c>
      <c r="N108" s="185" t="s">
        <v>1583</v>
      </c>
      <c r="O108" s="177">
        <v>627340</v>
      </c>
      <c r="P108" s="177" t="s">
        <v>1580</v>
      </c>
      <c r="Q108" s="177" t="s">
        <v>42</v>
      </c>
      <c r="R108" s="177">
        <v>1</v>
      </c>
      <c r="S108" s="177" t="s">
        <v>1582</v>
      </c>
      <c r="T108" s="177" t="s">
        <v>1581</v>
      </c>
      <c r="U108" s="178" t="s">
        <v>1577</v>
      </c>
      <c r="V108" s="185" t="s">
        <v>5614</v>
      </c>
      <c r="W108" s="175">
        <v>12300000</v>
      </c>
      <c r="X108" s="175" t="s">
        <v>5609</v>
      </c>
      <c r="Y108" s="175" t="s">
        <v>22</v>
      </c>
      <c r="Z108" s="175">
        <v>2</v>
      </c>
      <c r="AA108" s="175" t="s">
        <v>5613</v>
      </c>
      <c r="AB108" s="175" t="s">
        <v>5610</v>
      </c>
      <c r="AC108" s="176" t="s">
        <v>5589</v>
      </c>
      <c r="AD108" s="185" t="s">
        <v>5616</v>
      </c>
      <c r="AE108" s="183">
        <v>12300000</v>
      </c>
      <c r="AF108" s="183" t="s">
        <v>5609</v>
      </c>
      <c r="AG108" s="183" t="s">
        <v>22</v>
      </c>
      <c r="AH108" s="183">
        <v>2</v>
      </c>
      <c r="AI108" s="183" t="s">
        <v>5615</v>
      </c>
      <c r="AJ108" s="183" t="s">
        <v>5610</v>
      </c>
      <c r="AK108" s="184" t="s">
        <v>5589</v>
      </c>
      <c r="AL108" s="185" t="s">
        <v>5620</v>
      </c>
      <c r="AM108" s="175">
        <v>4277000</v>
      </c>
      <c r="AN108" s="175" t="s">
        <v>5617</v>
      </c>
      <c r="AO108" s="175" t="s">
        <v>60</v>
      </c>
      <c r="AP108" s="175">
        <v>3</v>
      </c>
      <c r="AQ108" s="175" t="s">
        <v>5619</v>
      </c>
      <c r="AR108" s="175" t="s">
        <v>5618</v>
      </c>
      <c r="AS108" s="176" t="s">
        <v>5589</v>
      </c>
      <c r="AT108" s="186" t="s">
        <v>1310</v>
      </c>
      <c r="AU108" s="183" t="s">
        <v>14</v>
      </c>
      <c r="AV108" s="183" t="s">
        <v>1307</v>
      </c>
      <c r="AW108" s="183" t="s">
        <v>14</v>
      </c>
      <c r="AX108" s="183" t="s">
        <v>14</v>
      </c>
      <c r="AY108" s="183" t="s">
        <v>1309</v>
      </c>
      <c r="AZ108" s="183" t="s">
        <v>1308</v>
      </c>
      <c r="BA108" s="184" t="s">
        <v>1302</v>
      </c>
      <c r="BB108" s="185" t="s">
        <v>1579</v>
      </c>
      <c r="BC108" s="175" t="s">
        <v>14</v>
      </c>
      <c r="BD108" s="175" t="s">
        <v>14</v>
      </c>
      <c r="BE108" s="175" t="s">
        <v>14</v>
      </c>
      <c r="BF108" s="175" t="s">
        <v>14</v>
      </c>
      <c r="BG108" s="175" t="s">
        <v>14</v>
      </c>
      <c r="BH108" s="175" t="s">
        <v>14</v>
      </c>
      <c r="BI108" s="176" t="s">
        <v>1577</v>
      </c>
      <c r="BJ108" s="186" t="s">
        <v>5623</v>
      </c>
      <c r="BK108" s="186">
        <v>1491</v>
      </c>
      <c r="BL108" s="186" t="s">
        <v>5621</v>
      </c>
      <c r="BM108" s="186" t="s">
        <v>60</v>
      </c>
      <c r="BN108" s="186">
        <v>3</v>
      </c>
      <c r="BO108" s="186" t="s">
        <v>5622</v>
      </c>
      <c r="BP108" s="183" t="s">
        <v>767</v>
      </c>
      <c r="BQ108" s="187" t="s">
        <v>5589</v>
      </c>
      <c r="BR108" s="185" t="s">
        <v>182</v>
      </c>
      <c r="BS108" s="179" t="s">
        <v>14</v>
      </c>
      <c r="BT108" s="179">
        <v>0</v>
      </c>
      <c r="BU108" s="179" t="s">
        <v>14</v>
      </c>
      <c r="BV108" s="179" t="s">
        <v>14</v>
      </c>
      <c r="BW108" s="179">
        <v>0</v>
      </c>
      <c r="BX108" s="179">
        <v>0</v>
      </c>
      <c r="BY108" s="176" t="s">
        <v>183</v>
      </c>
      <c r="BZ108" s="186" t="s">
        <v>184</v>
      </c>
      <c r="CA108" s="186" t="s">
        <v>14</v>
      </c>
      <c r="CB108" s="186">
        <v>0</v>
      </c>
      <c r="CC108" s="186" t="s">
        <v>14</v>
      </c>
      <c r="CD108" s="186" t="s">
        <v>14</v>
      </c>
      <c r="CE108" s="186">
        <v>0</v>
      </c>
      <c r="CF108" s="186">
        <v>0</v>
      </c>
      <c r="CG108" s="187" t="s">
        <v>183</v>
      </c>
      <c r="CH108" s="185" t="s">
        <v>8460</v>
      </c>
      <c r="CI108" s="186" t="e">
        <v>#N/A</v>
      </c>
      <c r="CJ108" s="186" t="e">
        <v>#N/A</v>
      </c>
      <c r="CK108" s="186" t="e">
        <v>#N/A</v>
      </c>
      <c r="CL108" s="186" t="e">
        <v>#N/A</v>
      </c>
      <c r="CM108" s="186" t="e">
        <v>#N/A</v>
      </c>
      <c r="CN108" s="186" t="e">
        <v>#N/A</v>
      </c>
      <c r="CO108" s="188" t="e">
        <v>#N/A</v>
      </c>
      <c r="CP108" s="186" t="s">
        <v>1578</v>
      </c>
      <c r="CQ108" s="179" t="s">
        <v>14</v>
      </c>
      <c r="CR108" s="179" t="s">
        <v>14</v>
      </c>
      <c r="CS108" s="179" t="s">
        <v>14</v>
      </c>
      <c r="CT108" s="179" t="s">
        <v>14</v>
      </c>
      <c r="CU108" s="179" t="s">
        <v>14</v>
      </c>
      <c r="CV108" s="179" t="s">
        <v>14</v>
      </c>
      <c r="CW108" s="176" t="s">
        <v>1577</v>
      </c>
      <c r="CX108" s="186" t="s">
        <v>5624</v>
      </c>
      <c r="CY108" s="183">
        <v>5900000</v>
      </c>
      <c r="CZ108" s="183" t="s">
        <v>5609</v>
      </c>
      <c r="DA108" s="183" t="s">
        <v>22</v>
      </c>
      <c r="DB108" s="183">
        <v>2</v>
      </c>
      <c r="DC108" s="183" t="s">
        <v>5625</v>
      </c>
      <c r="DD108" s="183" t="s">
        <v>5610</v>
      </c>
      <c r="DE108" s="189" t="s">
        <v>5589</v>
      </c>
      <c r="DF108" s="185" t="s">
        <v>5626</v>
      </c>
      <c r="DG108" s="175">
        <v>0</v>
      </c>
      <c r="DH108" s="179" t="s">
        <v>5609</v>
      </c>
      <c r="DI108" s="179" t="s">
        <v>22</v>
      </c>
      <c r="DJ108" s="179">
        <v>2</v>
      </c>
      <c r="DK108" s="179" t="s">
        <v>5625</v>
      </c>
      <c r="DL108" s="179" t="s">
        <v>5610</v>
      </c>
      <c r="DM108" s="176" t="s">
        <v>5589</v>
      </c>
      <c r="DN108" s="186" t="s">
        <v>5627</v>
      </c>
      <c r="DO108" s="183">
        <v>6400000</v>
      </c>
      <c r="DP108" s="186" t="s">
        <v>5609</v>
      </c>
      <c r="DQ108" s="186" t="s">
        <v>22</v>
      </c>
      <c r="DR108" s="186">
        <v>2</v>
      </c>
      <c r="DS108" s="186" t="s">
        <v>5625</v>
      </c>
      <c r="DT108" s="186" t="s">
        <v>5610</v>
      </c>
      <c r="DU108" s="187" t="s">
        <v>5589</v>
      </c>
      <c r="DV108" s="185" t="s">
        <v>5628</v>
      </c>
      <c r="DW108" s="175">
        <v>0</v>
      </c>
      <c r="DX108" s="179" t="s">
        <v>5609</v>
      </c>
      <c r="DY108" s="179" t="s">
        <v>22</v>
      </c>
      <c r="DZ108" s="179">
        <v>2</v>
      </c>
      <c r="EA108" s="179" t="s">
        <v>5625</v>
      </c>
      <c r="EB108" s="179" t="s">
        <v>5610</v>
      </c>
      <c r="EC108" s="176" t="s">
        <v>5589</v>
      </c>
      <c r="ED108" s="186" t="s">
        <v>5629</v>
      </c>
      <c r="EE108" s="183">
        <v>5782000</v>
      </c>
      <c r="EF108" s="186" t="s">
        <v>5609</v>
      </c>
      <c r="EG108" s="186" t="s">
        <v>22</v>
      </c>
      <c r="EH108" s="186">
        <v>2</v>
      </c>
      <c r="EI108" s="186" t="s">
        <v>5625</v>
      </c>
      <c r="EJ108" s="186" t="s">
        <v>5610</v>
      </c>
      <c r="EK108" s="187" t="s">
        <v>5589</v>
      </c>
      <c r="EL108" s="185" t="s">
        <v>5630</v>
      </c>
      <c r="EM108" s="175">
        <v>118000</v>
      </c>
      <c r="EN108" s="179" t="s">
        <v>5609</v>
      </c>
      <c r="EO108" s="179" t="s">
        <v>22</v>
      </c>
      <c r="EP108" s="179">
        <v>2</v>
      </c>
      <c r="EQ108" s="179" t="s">
        <v>5625</v>
      </c>
      <c r="ER108" s="179" t="s">
        <v>5610</v>
      </c>
      <c r="ES108" s="176" t="s">
        <v>5589</v>
      </c>
      <c r="ET108" s="186" t="s">
        <v>3818</v>
      </c>
      <c r="EU108" s="186">
        <v>1479</v>
      </c>
      <c r="EV108" s="186" t="s">
        <v>3815</v>
      </c>
      <c r="EW108" s="186" t="s">
        <v>22</v>
      </c>
      <c r="EX108" s="186">
        <v>2</v>
      </c>
      <c r="EY108" s="186" t="s">
        <v>3817</v>
      </c>
      <c r="EZ108" s="186" t="s">
        <v>3816</v>
      </c>
      <c r="FA108" s="187" t="s">
        <v>3744</v>
      </c>
      <c r="FB108" s="185" t="s">
        <v>185</v>
      </c>
      <c r="FC108" s="179">
        <v>5</v>
      </c>
      <c r="FD108" s="179">
        <v>0</v>
      </c>
      <c r="FE108" s="179" t="s">
        <v>42</v>
      </c>
      <c r="FF108" s="179">
        <v>1</v>
      </c>
      <c r="FG108" s="179">
        <v>0</v>
      </c>
      <c r="FH108" s="179">
        <v>0</v>
      </c>
      <c r="FI108" s="176" t="s">
        <v>183</v>
      </c>
      <c r="FJ108" s="185" t="s">
        <v>186</v>
      </c>
      <c r="FK108" s="186" t="s">
        <v>14</v>
      </c>
      <c r="FL108" s="186">
        <v>0</v>
      </c>
      <c r="FM108" s="186" t="s">
        <v>14</v>
      </c>
      <c r="FN108" s="186" t="s">
        <v>14</v>
      </c>
      <c r="FO108" s="186">
        <v>0</v>
      </c>
      <c r="FP108" s="183">
        <v>0</v>
      </c>
      <c r="FQ108" s="184" t="s">
        <v>183</v>
      </c>
      <c r="FR108" s="185" t="s">
        <v>187</v>
      </c>
      <c r="FS108" s="179" t="s">
        <v>14</v>
      </c>
      <c r="FT108" s="179">
        <v>0</v>
      </c>
      <c r="FU108" s="179" t="s">
        <v>14</v>
      </c>
      <c r="FV108" s="179" t="s">
        <v>14</v>
      </c>
      <c r="FW108" s="179">
        <v>0</v>
      </c>
      <c r="FX108" s="179">
        <v>0</v>
      </c>
      <c r="FY108" s="176" t="s">
        <v>183</v>
      </c>
      <c r="FZ108" s="186" t="s">
        <v>3819</v>
      </c>
      <c r="GA108" s="186">
        <v>1</v>
      </c>
      <c r="GB108" s="186" t="s">
        <v>3225</v>
      </c>
      <c r="GC108" s="186" t="s">
        <v>22</v>
      </c>
      <c r="GD108" s="186">
        <v>2</v>
      </c>
      <c r="GE108" s="186" t="s">
        <v>3139</v>
      </c>
      <c r="GF108" s="186" t="s">
        <v>3138</v>
      </c>
      <c r="GG108" s="187" t="s">
        <v>3744</v>
      </c>
      <c r="GH108" s="185" t="s">
        <v>3825</v>
      </c>
      <c r="GI108" s="179">
        <v>1</v>
      </c>
      <c r="GJ108" s="179" t="s">
        <v>3225</v>
      </c>
      <c r="GK108" s="179" t="s">
        <v>22</v>
      </c>
      <c r="GL108" s="179">
        <v>2</v>
      </c>
      <c r="GM108" s="179" t="s">
        <v>3139</v>
      </c>
      <c r="GN108" s="179" t="s">
        <v>3138</v>
      </c>
      <c r="GO108" s="176" t="s">
        <v>3744</v>
      </c>
      <c r="GP108" s="186" t="s">
        <v>3820</v>
      </c>
      <c r="GQ108" s="186">
        <v>2</v>
      </c>
      <c r="GR108" s="186" t="s">
        <v>3225</v>
      </c>
      <c r="GS108" s="186" t="s">
        <v>22</v>
      </c>
      <c r="GT108" s="186">
        <v>2</v>
      </c>
      <c r="GU108" s="186" t="s">
        <v>3139</v>
      </c>
      <c r="GV108" s="186" t="s">
        <v>3138</v>
      </c>
      <c r="GW108" s="187" t="s">
        <v>3744</v>
      </c>
      <c r="GX108" s="185" t="s">
        <v>3826</v>
      </c>
      <c r="GY108" s="179">
        <v>3</v>
      </c>
      <c r="GZ108" s="179" t="s">
        <v>3225</v>
      </c>
      <c r="HA108" s="179" t="s">
        <v>22</v>
      </c>
      <c r="HB108" s="179">
        <v>2</v>
      </c>
      <c r="HC108" s="179" t="s">
        <v>3139</v>
      </c>
      <c r="HD108" s="179" t="s">
        <v>3138</v>
      </c>
      <c r="HE108" s="176" t="s">
        <v>3744</v>
      </c>
      <c r="HF108" s="186" t="s">
        <v>3814</v>
      </c>
      <c r="HG108" s="186">
        <v>1</v>
      </c>
      <c r="HH108" s="186" t="s">
        <v>3225</v>
      </c>
      <c r="HI108" s="186" t="s">
        <v>22</v>
      </c>
      <c r="HJ108" s="186">
        <v>2</v>
      </c>
      <c r="HK108" s="186" t="s">
        <v>3139</v>
      </c>
      <c r="HL108" s="186" t="s">
        <v>3138</v>
      </c>
      <c r="HM108" s="187" t="s">
        <v>3744</v>
      </c>
      <c r="HN108" s="185" t="s">
        <v>3824</v>
      </c>
      <c r="HO108" s="179">
        <v>2</v>
      </c>
      <c r="HP108" s="179" t="s">
        <v>3225</v>
      </c>
      <c r="HQ108" s="179" t="s">
        <v>22</v>
      </c>
      <c r="HR108" s="179">
        <v>2</v>
      </c>
      <c r="HS108" s="179" t="s">
        <v>3139</v>
      </c>
      <c r="HT108" s="179" t="s">
        <v>3138</v>
      </c>
      <c r="HU108" s="176" t="s">
        <v>3744</v>
      </c>
      <c r="HV108" s="186" t="s">
        <v>3821</v>
      </c>
      <c r="HW108" s="186">
        <v>3</v>
      </c>
      <c r="HX108" s="186" t="s">
        <v>3225</v>
      </c>
      <c r="HY108" s="186" t="s">
        <v>22</v>
      </c>
      <c r="HZ108" s="186">
        <v>2</v>
      </c>
      <c r="IA108" s="186" t="s">
        <v>3139</v>
      </c>
      <c r="IB108" s="186" t="s">
        <v>3138</v>
      </c>
      <c r="IC108" s="187" t="s">
        <v>3744</v>
      </c>
      <c r="ID108" s="185" t="s">
        <v>3823</v>
      </c>
      <c r="IE108" s="179">
        <v>2</v>
      </c>
      <c r="IF108" s="179" t="s">
        <v>3225</v>
      </c>
      <c r="IG108" s="179" t="s">
        <v>22</v>
      </c>
      <c r="IH108" s="179">
        <v>2</v>
      </c>
      <c r="II108" s="179" t="s">
        <v>3139</v>
      </c>
      <c r="IJ108" s="179" t="s">
        <v>3138</v>
      </c>
      <c r="IK108" s="176" t="s">
        <v>3744</v>
      </c>
      <c r="IL108" s="186" t="s">
        <v>3822</v>
      </c>
      <c r="IM108" s="186">
        <v>2</v>
      </c>
      <c r="IN108" s="186" t="s">
        <v>3225</v>
      </c>
      <c r="IO108" s="186" t="s">
        <v>22</v>
      </c>
      <c r="IP108" s="186">
        <v>2</v>
      </c>
      <c r="IQ108" s="186" t="s">
        <v>3139</v>
      </c>
      <c r="IR108" s="186" t="s">
        <v>3138</v>
      </c>
      <c r="IS108" s="187" t="s">
        <v>3744</v>
      </c>
    </row>
    <row r="109" spans="1:253" s="280" customFormat="1" ht="12.75" customHeight="1" x14ac:dyDescent="0.25">
      <c r="A109" s="280" t="s">
        <v>1204</v>
      </c>
      <c r="B109" s="280" t="s">
        <v>8018</v>
      </c>
      <c r="C109" s="280" t="s">
        <v>1205</v>
      </c>
      <c r="D109" s="280" t="s">
        <v>181</v>
      </c>
      <c r="E109" s="280" t="s">
        <v>7620</v>
      </c>
      <c r="F109" s="280" t="s">
        <v>6307</v>
      </c>
      <c r="G109" s="174">
        <v>12300000</v>
      </c>
      <c r="H109" s="175" t="s">
        <v>6271</v>
      </c>
      <c r="I109" s="175" t="s">
        <v>42</v>
      </c>
      <c r="J109" s="175">
        <v>1</v>
      </c>
      <c r="K109" s="175" t="s">
        <v>6272</v>
      </c>
      <c r="L109" s="175" t="s">
        <v>5610</v>
      </c>
      <c r="M109" s="176" t="s">
        <v>6308</v>
      </c>
      <c r="N109" s="185" t="s">
        <v>6312</v>
      </c>
      <c r="O109" s="177">
        <v>28836</v>
      </c>
      <c r="P109" s="177" t="s">
        <v>6309</v>
      </c>
      <c r="Q109" s="177" t="s">
        <v>22</v>
      </c>
      <c r="R109" s="177">
        <v>2</v>
      </c>
      <c r="S109" s="177" t="s">
        <v>6311</v>
      </c>
      <c r="T109" s="177" t="s">
        <v>6310</v>
      </c>
      <c r="U109" s="178" t="s">
        <v>6308</v>
      </c>
      <c r="V109" s="185" t="s">
        <v>6316</v>
      </c>
      <c r="W109" s="175">
        <v>1322000</v>
      </c>
      <c r="X109" s="175" t="s">
        <v>6313</v>
      </c>
      <c r="Y109" s="175" t="s">
        <v>60</v>
      </c>
      <c r="Z109" s="175">
        <v>3</v>
      </c>
      <c r="AA109" s="175" t="s">
        <v>6315</v>
      </c>
      <c r="AB109" s="175" t="s">
        <v>6314</v>
      </c>
      <c r="AC109" s="176" t="s">
        <v>6308</v>
      </c>
      <c r="AD109" s="185" t="s">
        <v>6320</v>
      </c>
      <c r="AE109" s="183">
        <v>25000</v>
      </c>
      <c r="AF109" s="183" t="s">
        <v>6317</v>
      </c>
      <c r="AG109" s="183" t="s">
        <v>42</v>
      </c>
      <c r="AH109" s="183">
        <v>1</v>
      </c>
      <c r="AI109" s="183" t="s">
        <v>6319</v>
      </c>
      <c r="AJ109" s="183" t="s">
        <v>6318</v>
      </c>
      <c r="AK109" s="184" t="s">
        <v>6308</v>
      </c>
      <c r="AL109" s="185" t="s">
        <v>6321</v>
      </c>
      <c r="AM109" s="175">
        <v>25000</v>
      </c>
      <c r="AN109" s="175" t="s">
        <v>6317</v>
      </c>
      <c r="AO109" s="175" t="s">
        <v>42</v>
      </c>
      <c r="AP109" s="175">
        <v>1</v>
      </c>
      <c r="AQ109" s="175" t="s">
        <v>6319</v>
      </c>
      <c r="AR109" s="175" t="s">
        <v>6318</v>
      </c>
      <c r="AS109" s="176" t="s">
        <v>6308</v>
      </c>
      <c r="AT109" s="186" t="s">
        <v>1210</v>
      </c>
      <c r="AU109" s="183" t="s">
        <v>14</v>
      </c>
      <c r="AV109" s="183" t="s">
        <v>14</v>
      </c>
      <c r="AW109" s="183" t="s">
        <v>14</v>
      </c>
      <c r="AX109" s="183" t="s">
        <v>14</v>
      </c>
      <c r="AY109" s="183" t="s">
        <v>379</v>
      </c>
      <c r="AZ109" s="183" t="s">
        <v>14</v>
      </c>
      <c r="BA109" s="184" t="s">
        <v>1201</v>
      </c>
      <c r="BB109" s="185" t="s">
        <v>1209</v>
      </c>
      <c r="BC109" s="175" t="s">
        <v>14</v>
      </c>
      <c r="BD109" s="175" t="s">
        <v>14</v>
      </c>
      <c r="BE109" s="175" t="s">
        <v>14</v>
      </c>
      <c r="BF109" s="175" t="s">
        <v>14</v>
      </c>
      <c r="BG109" s="175" t="s">
        <v>379</v>
      </c>
      <c r="BH109" s="175" t="s">
        <v>14</v>
      </c>
      <c r="BI109" s="176" t="s">
        <v>1201</v>
      </c>
      <c r="BJ109" s="186" t="s">
        <v>6324</v>
      </c>
      <c r="BK109" s="186">
        <v>91</v>
      </c>
      <c r="BL109" s="186" t="s">
        <v>6322</v>
      </c>
      <c r="BM109" s="186" t="s">
        <v>22</v>
      </c>
      <c r="BN109" s="186">
        <v>2</v>
      </c>
      <c r="BO109" s="186" t="s">
        <v>6323</v>
      </c>
      <c r="BP109" s="183" t="s">
        <v>6267</v>
      </c>
      <c r="BQ109" s="187" t="s">
        <v>6308</v>
      </c>
      <c r="BR109" s="185" t="s">
        <v>1206</v>
      </c>
      <c r="BS109" s="179">
        <v>0</v>
      </c>
      <c r="BT109" s="179" t="s">
        <v>14</v>
      </c>
      <c r="BU109" s="179" t="s">
        <v>42</v>
      </c>
      <c r="BV109" s="179">
        <v>1</v>
      </c>
      <c r="BW109" s="179" t="s">
        <v>14</v>
      </c>
      <c r="BX109" s="179" t="s">
        <v>14</v>
      </c>
      <c r="BY109" s="176" t="s">
        <v>1201</v>
      </c>
      <c r="BZ109" s="186" t="s">
        <v>1207</v>
      </c>
      <c r="CA109" s="186">
        <v>0</v>
      </c>
      <c r="CB109" s="186" t="s">
        <v>14</v>
      </c>
      <c r="CC109" s="186" t="s">
        <v>42</v>
      </c>
      <c r="CD109" s="186">
        <v>1</v>
      </c>
      <c r="CE109" s="186" t="s">
        <v>14</v>
      </c>
      <c r="CF109" s="186" t="s">
        <v>14</v>
      </c>
      <c r="CG109" s="187" t="s">
        <v>1201</v>
      </c>
      <c r="CH109" s="185" t="s">
        <v>8461</v>
      </c>
      <c r="CI109" s="186" t="e">
        <v>#N/A</v>
      </c>
      <c r="CJ109" s="186" t="e">
        <v>#N/A</v>
      </c>
      <c r="CK109" s="186" t="e">
        <v>#N/A</v>
      </c>
      <c r="CL109" s="186" t="e">
        <v>#N/A</v>
      </c>
      <c r="CM109" s="186" t="e">
        <v>#N/A</v>
      </c>
      <c r="CN109" s="186" t="e">
        <v>#N/A</v>
      </c>
      <c r="CO109" s="188" t="e">
        <v>#N/A</v>
      </c>
      <c r="CP109" s="186" t="s">
        <v>1208</v>
      </c>
      <c r="CQ109" s="179">
        <v>0</v>
      </c>
      <c r="CR109" s="179" t="s">
        <v>14</v>
      </c>
      <c r="CS109" s="179" t="s">
        <v>42</v>
      </c>
      <c r="CT109" s="179">
        <v>1</v>
      </c>
      <c r="CU109" s="179" t="s">
        <v>14</v>
      </c>
      <c r="CV109" s="179" t="s">
        <v>14</v>
      </c>
      <c r="CW109" s="176" t="s">
        <v>1201</v>
      </c>
      <c r="CX109" s="186" t="s">
        <v>6325</v>
      </c>
      <c r="CY109" s="183">
        <v>25000</v>
      </c>
      <c r="CZ109" s="183" t="s">
        <v>6317</v>
      </c>
      <c r="DA109" s="183" t="s">
        <v>22</v>
      </c>
      <c r="DB109" s="183">
        <v>2</v>
      </c>
      <c r="DC109" s="183" t="s">
        <v>6330</v>
      </c>
      <c r="DD109" s="183" t="s">
        <v>6318</v>
      </c>
      <c r="DE109" s="189" t="s">
        <v>6308</v>
      </c>
      <c r="DF109" s="185" t="s">
        <v>6327</v>
      </c>
      <c r="DG109" s="175">
        <v>1296000</v>
      </c>
      <c r="DH109" s="179" t="s">
        <v>6317</v>
      </c>
      <c r="DI109" s="179" t="s">
        <v>22</v>
      </c>
      <c r="DJ109" s="179">
        <v>2</v>
      </c>
      <c r="DK109" s="179" t="s">
        <v>6326</v>
      </c>
      <c r="DL109" s="179" t="s">
        <v>6318</v>
      </c>
      <c r="DM109" s="176" t="s">
        <v>6308</v>
      </c>
      <c r="DN109" s="186" t="s">
        <v>6329</v>
      </c>
      <c r="DO109" s="183">
        <v>0</v>
      </c>
      <c r="DP109" s="186" t="s">
        <v>6317</v>
      </c>
      <c r="DQ109" s="186" t="s">
        <v>22</v>
      </c>
      <c r="DR109" s="186">
        <v>2</v>
      </c>
      <c r="DS109" s="186" t="s">
        <v>6328</v>
      </c>
      <c r="DT109" s="186" t="s">
        <v>6318</v>
      </c>
      <c r="DU109" s="187" t="s">
        <v>6308</v>
      </c>
      <c r="DV109" s="185" t="s">
        <v>6331</v>
      </c>
      <c r="DW109" s="175">
        <v>0</v>
      </c>
      <c r="DX109" s="179" t="s">
        <v>6317</v>
      </c>
      <c r="DY109" s="179" t="s">
        <v>22</v>
      </c>
      <c r="DZ109" s="179">
        <v>2</v>
      </c>
      <c r="EA109" s="179" t="s">
        <v>6330</v>
      </c>
      <c r="EB109" s="179" t="s">
        <v>6318</v>
      </c>
      <c r="EC109" s="176" t="s">
        <v>6308</v>
      </c>
      <c r="ED109" s="186" t="s">
        <v>6332</v>
      </c>
      <c r="EE109" s="183">
        <v>25000</v>
      </c>
      <c r="EF109" s="186" t="s">
        <v>6317</v>
      </c>
      <c r="EG109" s="186" t="s">
        <v>22</v>
      </c>
      <c r="EH109" s="186">
        <v>2</v>
      </c>
      <c r="EI109" s="186" t="s">
        <v>6330</v>
      </c>
      <c r="EJ109" s="186" t="s">
        <v>6318</v>
      </c>
      <c r="EK109" s="187" t="s">
        <v>6308</v>
      </c>
      <c r="EL109" s="185" t="s">
        <v>6334</v>
      </c>
      <c r="EM109" s="175">
        <v>0</v>
      </c>
      <c r="EN109" s="179" t="s">
        <v>14</v>
      </c>
      <c r="EO109" s="179" t="s">
        <v>14</v>
      </c>
      <c r="EP109" s="179" t="s">
        <v>14</v>
      </c>
      <c r="EQ109" s="179" t="s">
        <v>6333</v>
      </c>
      <c r="ER109" s="179" t="s">
        <v>14</v>
      </c>
      <c r="ES109" s="176" t="s">
        <v>6308</v>
      </c>
      <c r="ET109" s="186" t="s">
        <v>6337</v>
      </c>
      <c r="EU109" s="186">
        <v>1631</v>
      </c>
      <c r="EV109" s="186" t="s">
        <v>6335</v>
      </c>
      <c r="EW109" s="186" t="s">
        <v>22</v>
      </c>
      <c r="EX109" s="186">
        <v>2</v>
      </c>
      <c r="EY109" s="186" t="s">
        <v>6336</v>
      </c>
      <c r="EZ109" s="186" t="s">
        <v>6302</v>
      </c>
      <c r="FA109" s="187" t="s">
        <v>6308</v>
      </c>
      <c r="FB109" s="185" t="s">
        <v>6339</v>
      </c>
      <c r="FC109" s="179">
        <v>1</v>
      </c>
      <c r="FD109" s="179" t="s">
        <v>14</v>
      </c>
      <c r="FE109" s="179" t="s">
        <v>22</v>
      </c>
      <c r="FF109" s="179">
        <v>2</v>
      </c>
      <c r="FG109" s="179" t="s">
        <v>6338</v>
      </c>
      <c r="FH109" s="179" t="s">
        <v>14</v>
      </c>
      <c r="FI109" s="176" t="s">
        <v>6308</v>
      </c>
      <c r="FJ109" s="185" t="s">
        <v>1211</v>
      </c>
      <c r="FK109" s="186" t="s">
        <v>14</v>
      </c>
      <c r="FL109" s="186" t="s">
        <v>14</v>
      </c>
      <c r="FM109" s="186" t="s">
        <v>14</v>
      </c>
      <c r="FN109" s="186" t="s">
        <v>14</v>
      </c>
      <c r="FO109" s="186" t="s">
        <v>379</v>
      </c>
      <c r="FP109" s="183" t="s">
        <v>14</v>
      </c>
      <c r="FQ109" s="184" t="s">
        <v>1201</v>
      </c>
      <c r="FR109" s="185" t="s">
        <v>1212</v>
      </c>
      <c r="FS109" s="179" t="s">
        <v>14</v>
      </c>
      <c r="FT109" s="179" t="s">
        <v>14</v>
      </c>
      <c r="FU109" s="179" t="s">
        <v>14</v>
      </c>
      <c r="FV109" s="179" t="s">
        <v>14</v>
      </c>
      <c r="FW109" s="179" t="s">
        <v>379</v>
      </c>
      <c r="FX109" s="179" t="s">
        <v>14</v>
      </c>
      <c r="FY109" s="176" t="s">
        <v>1201</v>
      </c>
      <c r="FZ109" s="186" t="s">
        <v>1678</v>
      </c>
      <c r="GA109" s="186">
        <v>1</v>
      </c>
      <c r="GB109" s="186" t="s">
        <v>1592</v>
      </c>
      <c r="GC109" s="186" t="s">
        <v>42</v>
      </c>
      <c r="GD109" s="186">
        <v>1</v>
      </c>
      <c r="GE109" s="186" t="s">
        <v>1594</v>
      </c>
      <c r="GF109" s="186" t="s">
        <v>1593</v>
      </c>
      <c r="GG109" s="187" t="s">
        <v>1624</v>
      </c>
      <c r="GH109" s="185" t="s">
        <v>1684</v>
      </c>
      <c r="GI109" s="179">
        <v>3</v>
      </c>
      <c r="GJ109" s="179" t="s">
        <v>1592</v>
      </c>
      <c r="GK109" s="179" t="s">
        <v>42</v>
      </c>
      <c r="GL109" s="179">
        <v>1</v>
      </c>
      <c r="GM109" s="179" t="s">
        <v>1594</v>
      </c>
      <c r="GN109" s="179" t="s">
        <v>1593</v>
      </c>
      <c r="GO109" s="176" t="s">
        <v>1624</v>
      </c>
      <c r="GP109" s="186" t="s">
        <v>1679</v>
      </c>
      <c r="GQ109" s="186">
        <v>2</v>
      </c>
      <c r="GR109" s="186" t="s">
        <v>1592</v>
      </c>
      <c r="GS109" s="186" t="s">
        <v>42</v>
      </c>
      <c r="GT109" s="186">
        <v>1</v>
      </c>
      <c r="GU109" s="186" t="s">
        <v>1594</v>
      </c>
      <c r="GV109" s="186" t="s">
        <v>1593</v>
      </c>
      <c r="GW109" s="187" t="s">
        <v>1624</v>
      </c>
      <c r="GX109" s="185" t="s">
        <v>1685</v>
      </c>
      <c r="GY109" s="179">
        <v>3</v>
      </c>
      <c r="GZ109" s="179" t="s">
        <v>1592</v>
      </c>
      <c r="HA109" s="179" t="s">
        <v>42</v>
      </c>
      <c r="HB109" s="179">
        <v>1</v>
      </c>
      <c r="HC109" s="179" t="s">
        <v>1594</v>
      </c>
      <c r="HD109" s="179" t="s">
        <v>1593</v>
      </c>
      <c r="HE109" s="176" t="s">
        <v>1624</v>
      </c>
      <c r="HF109" s="186" t="s">
        <v>1677</v>
      </c>
      <c r="HG109" s="186">
        <v>2</v>
      </c>
      <c r="HH109" s="186" t="s">
        <v>1592</v>
      </c>
      <c r="HI109" s="186" t="s">
        <v>42</v>
      </c>
      <c r="HJ109" s="186">
        <v>1</v>
      </c>
      <c r="HK109" s="186" t="s">
        <v>1594</v>
      </c>
      <c r="HL109" s="186" t="s">
        <v>1593</v>
      </c>
      <c r="HM109" s="187" t="s">
        <v>1624</v>
      </c>
      <c r="HN109" s="185" t="s">
        <v>1683</v>
      </c>
      <c r="HO109" s="179">
        <v>2</v>
      </c>
      <c r="HP109" s="179" t="s">
        <v>1592</v>
      </c>
      <c r="HQ109" s="179" t="s">
        <v>42</v>
      </c>
      <c r="HR109" s="179">
        <v>1</v>
      </c>
      <c r="HS109" s="179" t="s">
        <v>1594</v>
      </c>
      <c r="HT109" s="179" t="s">
        <v>1593</v>
      </c>
      <c r="HU109" s="176" t="s">
        <v>1624</v>
      </c>
      <c r="HV109" s="186" t="s">
        <v>1680</v>
      </c>
      <c r="HW109" s="186">
        <v>2</v>
      </c>
      <c r="HX109" s="186" t="s">
        <v>1592</v>
      </c>
      <c r="HY109" s="186" t="s">
        <v>42</v>
      </c>
      <c r="HZ109" s="186">
        <v>1</v>
      </c>
      <c r="IA109" s="186" t="s">
        <v>1594</v>
      </c>
      <c r="IB109" s="186" t="s">
        <v>1593</v>
      </c>
      <c r="IC109" s="187" t="s">
        <v>1624</v>
      </c>
      <c r="ID109" s="185" t="s">
        <v>1682</v>
      </c>
      <c r="IE109" s="179">
        <v>2</v>
      </c>
      <c r="IF109" s="179" t="s">
        <v>1592</v>
      </c>
      <c r="IG109" s="179" t="s">
        <v>42</v>
      </c>
      <c r="IH109" s="179">
        <v>1</v>
      </c>
      <c r="II109" s="179" t="s">
        <v>1594</v>
      </c>
      <c r="IJ109" s="179" t="s">
        <v>1593</v>
      </c>
      <c r="IK109" s="176" t="s">
        <v>1624</v>
      </c>
      <c r="IL109" s="186" t="s">
        <v>1681</v>
      </c>
      <c r="IM109" s="186">
        <v>2</v>
      </c>
      <c r="IN109" s="186" t="s">
        <v>1592</v>
      </c>
      <c r="IO109" s="186" t="s">
        <v>42</v>
      </c>
      <c r="IP109" s="186">
        <v>1</v>
      </c>
      <c r="IQ109" s="186" t="s">
        <v>1594</v>
      </c>
      <c r="IR109" s="186" t="s">
        <v>1593</v>
      </c>
      <c r="IS109" s="187" t="s">
        <v>1624</v>
      </c>
    </row>
    <row r="110" spans="1:253" s="280" customFormat="1" ht="12.75" customHeight="1" x14ac:dyDescent="0.25">
      <c r="A110" s="280" t="s">
        <v>2512</v>
      </c>
      <c r="B110" s="280" t="s">
        <v>8060</v>
      </c>
      <c r="C110" s="280" t="s">
        <v>2513</v>
      </c>
      <c r="D110" s="280" t="s">
        <v>181</v>
      </c>
      <c r="E110" s="280" t="s">
        <v>7620</v>
      </c>
      <c r="F110" s="280" t="s">
        <v>6273</v>
      </c>
      <c r="G110" s="174">
        <v>12300000</v>
      </c>
      <c r="H110" s="175" t="s">
        <v>6271</v>
      </c>
      <c r="I110" s="175" t="s">
        <v>42</v>
      </c>
      <c r="J110" s="175">
        <v>1</v>
      </c>
      <c r="K110" s="175" t="s">
        <v>6272</v>
      </c>
      <c r="L110" s="175" t="s">
        <v>5610</v>
      </c>
      <c r="M110" s="176" t="s">
        <v>6274</v>
      </c>
      <c r="N110" s="185" t="s">
        <v>6278</v>
      </c>
      <c r="O110" s="177">
        <v>175003</v>
      </c>
      <c r="P110" s="177" t="s">
        <v>6275</v>
      </c>
      <c r="Q110" s="177" t="s">
        <v>22</v>
      </c>
      <c r="R110" s="177">
        <v>2</v>
      </c>
      <c r="S110" s="177" t="s">
        <v>6277</v>
      </c>
      <c r="T110" s="177" t="s">
        <v>6276</v>
      </c>
      <c r="U110" s="178" t="s">
        <v>6274</v>
      </c>
      <c r="V110" s="185" t="s">
        <v>6282</v>
      </c>
      <c r="W110" s="175">
        <v>3049000</v>
      </c>
      <c r="X110" s="175" t="s">
        <v>6279</v>
      </c>
      <c r="Y110" s="175" t="s">
        <v>60</v>
      </c>
      <c r="Z110" s="175">
        <v>3</v>
      </c>
      <c r="AA110" s="175" t="s">
        <v>6281</v>
      </c>
      <c r="AB110" s="175" t="s">
        <v>6280</v>
      </c>
      <c r="AC110" s="176" t="s">
        <v>6274</v>
      </c>
      <c r="AD110" s="185" t="s">
        <v>6433</v>
      </c>
      <c r="AE110" s="183">
        <v>400000</v>
      </c>
      <c r="AF110" s="183" t="s">
        <v>6430</v>
      </c>
      <c r="AG110" s="183" t="s">
        <v>22</v>
      </c>
      <c r="AH110" s="183">
        <v>2</v>
      </c>
      <c r="AI110" s="183" t="s">
        <v>6432</v>
      </c>
      <c r="AJ110" s="183" t="s">
        <v>6431</v>
      </c>
      <c r="AK110" s="184" t="s">
        <v>6410</v>
      </c>
      <c r="AL110" s="185" t="s">
        <v>6435</v>
      </c>
      <c r="AM110" s="175">
        <v>101000</v>
      </c>
      <c r="AN110" s="175" t="s">
        <v>6430</v>
      </c>
      <c r="AO110" s="175" t="s">
        <v>22</v>
      </c>
      <c r="AP110" s="175">
        <v>2</v>
      </c>
      <c r="AQ110" s="175" t="s">
        <v>6434</v>
      </c>
      <c r="AR110" s="175" t="s">
        <v>6431</v>
      </c>
      <c r="AS110" s="176" t="s">
        <v>6410</v>
      </c>
      <c r="AT110" s="186" t="s">
        <v>6286</v>
      </c>
      <c r="AU110" s="183">
        <v>5</v>
      </c>
      <c r="AV110" s="183" t="s">
        <v>6283</v>
      </c>
      <c r="AW110" s="183" t="s">
        <v>60</v>
      </c>
      <c r="AX110" s="183">
        <v>3</v>
      </c>
      <c r="AY110" s="183" t="s">
        <v>6285</v>
      </c>
      <c r="AZ110" s="183" t="s">
        <v>6284</v>
      </c>
      <c r="BA110" s="184" t="s">
        <v>6274</v>
      </c>
      <c r="BB110" s="185" t="s">
        <v>6290</v>
      </c>
      <c r="BC110" s="175">
        <v>199</v>
      </c>
      <c r="BD110" s="175" t="s">
        <v>6287</v>
      </c>
      <c r="BE110" s="175" t="s">
        <v>60</v>
      </c>
      <c r="BF110" s="175">
        <v>3</v>
      </c>
      <c r="BG110" s="175" t="s">
        <v>6289</v>
      </c>
      <c r="BH110" s="175" t="s">
        <v>6288</v>
      </c>
      <c r="BI110" s="176" t="s">
        <v>6274</v>
      </c>
      <c r="BJ110" s="186" t="s">
        <v>6294</v>
      </c>
      <c r="BK110" s="186">
        <v>35</v>
      </c>
      <c r="BL110" s="186" t="s">
        <v>6291</v>
      </c>
      <c r="BM110" s="186" t="s">
        <v>22</v>
      </c>
      <c r="BN110" s="186">
        <v>2</v>
      </c>
      <c r="BO110" s="186" t="s">
        <v>6293</v>
      </c>
      <c r="BP110" s="183" t="s">
        <v>6292</v>
      </c>
      <c r="BQ110" s="187" t="s">
        <v>6274</v>
      </c>
      <c r="BR110" s="185" t="s">
        <v>6295</v>
      </c>
      <c r="BS110" s="179">
        <v>0</v>
      </c>
      <c r="BT110" s="179" t="s">
        <v>14</v>
      </c>
      <c r="BU110" s="179" t="s">
        <v>14</v>
      </c>
      <c r="BV110" s="179" t="s">
        <v>14</v>
      </c>
      <c r="BW110" s="179" t="s">
        <v>14</v>
      </c>
      <c r="BX110" s="179" t="s">
        <v>14</v>
      </c>
      <c r="BY110" s="176" t="s">
        <v>6274</v>
      </c>
      <c r="BZ110" s="186" t="s">
        <v>6299</v>
      </c>
      <c r="CA110" s="186">
        <v>4277</v>
      </c>
      <c r="CB110" s="186" t="s">
        <v>6296</v>
      </c>
      <c r="CC110" s="186" t="s">
        <v>60</v>
      </c>
      <c r="CD110" s="186">
        <v>3</v>
      </c>
      <c r="CE110" s="186" t="s">
        <v>6298</v>
      </c>
      <c r="CF110" s="186" t="s">
        <v>6297</v>
      </c>
      <c r="CG110" s="187" t="s">
        <v>6274</v>
      </c>
      <c r="CH110" s="185" t="s">
        <v>8462</v>
      </c>
      <c r="CI110" s="186" t="e">
        <v>#N/A</v>
      </c>
      <c r="CJ110" s="186" t="e">
        <v>#N/A</v>
      </c>
      <c r="CK110" s="186" t="e">
        <v>#N/A</v>
      </c>
      <c r="CL110" s="186" t="e">
        <v>#N/A</v>
      </c>
      <c r="CM110" s="186" t="e">
        <v>#N/A</v>
      </c>
      <c r="CN110" s="186" t="e">
        <v>#N/A</v>
      </c>
      <c r="CO110" s="188" t="e">
        <v>#N/A</v>
      </c>
      <c r="CP110" s="186" t="s">
        <v>6300</v>
      </c>
      <c r="CQ110" s="179">
        <v>0</v>
      </c>
      <c r="CR110" s="179" t="s">
        <v>14</v>
      </c>
      <c r="CS110" s="179" t="s">
        <v>14</v>
      </c>
      <c r="CT110" s="179" t="s">
        <v>14</v>
      </c>
      <c r="CU110" s="179" t="s">
        <v>14</v>
      </c>
      <c r="CV110" s="179" t="s">
        <v>14</v>
      </c>
      <c r="CW110" s="176" t="s">
        <v>6274</v>
      </c>
      <c r="CX110" s="186" t="s">
        <v>6439</v>
      </c>
      <c r="CY110" s="183">
        <v>400000</v>
      </c>
      <c r="CZ110" s="183" t="s">
        <v>6436</v>
      </c>
      <c r="DA110" s="183" t="s">
        <v>60</v>
      </c>
      <c r="DB110" s="183">
        <v>3</v>
      </c>
      <c r="DC110" s="183" t="s">
        <v>6438</v>
      </c>
      <c r="DD110" s="183" t="s">
        <v>6437</v>
      </c>
      <c r="DE110" s="189" t="s">
        <v>6410</v>
      </c>
      <c r="DF110" s="185" t="s">
        <v>6440</v>
      </c>
      <c r="DG110" s="175">
        <v>2648000</v>
      </c>
      <c r="DH110" s="179" t="s">
        <v>6436</v>
      </c>
      <c r="DI110" s="179" t="s">
        <v>22</v>
      </c>
      <c r="DJ110" s="179">
        <v>2</v>
      </c>
      <c r="DK110" s="179" t="s">
        <v>6438</v>
      </c>
      <c r="DL110" s="179" t="s">
        <v>6437</v>
      </c>
      <c r="DM110" s="176" t="s">
        <v>6410</v>
      </c>
      <c r="DN110" s="186" t="s">
        <v>6442</v>
      </c>
      <c r="DO110" s="183">
        <v>0</v>
      </c>
      <c r="DP110" s="186" t="s">
        <v>6436</v>
      </c>
      <c r="DQ110" s="186" t="s">
        <v>22</v>
      </c>
      <c r="DR110" s="186">
        <v>2</v>
      </c>
      <c r="DS110" s="186" t="s">
        <v>6441</v>
      </c>
      <c r="DT110" s="186" t="s">
        <v>6437</v>
      </c>
      <c r="DU110" s="187" t="s">
        <v>6410</v>
      </c>
      <c r="DV110" s="185" t="s">
        <v>6443</v>
      </c>
      <c r="DW110" s="175">
        <v>299000</v>
      </c>
      <c r="DX110" s="179" t="s">
        <v>6436</v>
      </c>
      <c r="DY110" s="179" t="s">
        <v>60</v>
      </c>
      <c r="DZ110" s="179">
        <v>3</v>
      </c>
      <c r="EA110" s="179" t="s">
        <v>6438</v>
      </c>
      <c r="EB110" s="179" t="s">
        <v>6437</v>
      </c>
      <c r="EC110" s="176" t="s">
        <v>6410</v>
      </c>
      <c r="ED110" s="186" t="s">
        <v>6444</v>
      </c>
      <c r="EE110" s="183">
        <v>101000</v>
      </c>
      <c r="EF110" s="186" t="s">
        <v>6436</v>
      </c>
      <c r="EG110" s="186" t="s">
        <v>60</v>
      </c>
      <c r="EH110" s="186">
        <v>3</v>
      </c>
      <c r="EI110" s="186" t="s">
        <v>6441</v>
      </c>
      <c r="EJ110" s="186" t="s">
        <v>6437</v>
      </c>
      <c r="EK110" s="187" t="s">
        <v>6410</v>
      </c>
      <c r="EL110" s="185" t="s">
        <v>6446</v>
      </c>
      <c r="EM110" s="175">
        <v>0</v>
      </c>
      <c r="EN110" s="179" t="s">
        <v>14</v>
      </c>
      <c r="EO110" s="179" t="s">
        <v>60</v>
      </c>
      <c r="EP110" s="179">
        <v>3</v>
      </c>
      <c r="EQ110" s="179" t="s">
        <v>6445</v>
      </c>
      <c r="ER110" s="179" t="s">
        <v>14</v>
      </c>
      <c r="ES110" s="176" t="s">
        <v>6410</v>
      </c>
      <c r="ET110" s="186" t="s">
        <v>6304</v>
      </c>
      <c r="EU110" s="186">
        <v>1631</v>
      </c>
      <c r="EV110" s="186" t="s">
        <v>6301</v>
      </c>
      <c r="EW110" s="186" t="s">
        <v>22</v>
      </c>
      <c r="EX110" s="186">
        <v>2</v>
      </c>
      <c r="EY110" s="186" t="s">
        <v>6303</v>
      </c>
      <c r="EZ110" s="186" t="s">
        <v>6302</v>
      </c>
      <c r="FA110" s="187" t="s">
        <v>6274</v>
      </c>
      <c r="FB110" s="185" t="s">
        <v>6306</v>
      </c>
      <c r="FC110" s="179">
        <v>2</v>
      </c>
      <c r="FD110" s="179" t="s">
        <v>14</v>
      </c>
      <c r="FE110" s="179" t="s">
        <v>22</v>
      </c>
      <c r="FF110" s="179">
        <v>2</v>
      </c>
      <c r="FG110" s="179" t="s">
        <v>6305</v>
      </c>
      <c r="FH110" s="179" t="s">
        <v>14</v>
      </c>
      <c r="FI110" s="176" t="s">
        <v>6274</v>
      </c>
      <c r="FJ110" s="185" t="s">
        <v>2518</v>
      </c>
      <c r="FK110" s="186" t="s">
        <v>14</v>
      </c>
      <c r="FL110" s="186" t="s">
        <v>14</v>
      </c>
      <c r="FM110" s="186" t="s">
        <v>14</v>
      </c>
      <c r="FN110" s="186" t="s">
        <v>14</v>
      </c>
      <c r="FO110" s="186" t="s">
        <v>14</v>
      </c>
      <c r="FP110" s="183" t="s">
        <v>14</v>
      </c>
      <c r="FQ110" s="184" t="s">
        <v>2511</v>
      </c>
      <c r="FR110" s="185" t="s">
        <v>2519</v>
      </c>
      <c r="FS110" s="179" t="s">
        <v>14</v>
      </c>
      <c r="FT110" s="179" t="s">
        <v>14</v>
      </c>
      <c r="FU110" s="179" t="s">
        <v>14</v>
      </c>
      <c r="FV110" s="179" t="s">
        <v>14</v>
      </c>
      <c r="FW110" s="179" t="s">
        <v>14</v>
      </c>
      <c r="FX110" s="179" t="s">
        <v>14</v>
      </c>
      <c r="FY110" s="176" t="s">
        <v>2511</v>
      </c>
      <c r="FZ110" s="186" t="s">
        <v>2515</v>
      </c>
      <c r="GA110" s="186">
        <v>1</v>
      </c>
      <c r="GB110" s="186" t="s">
        <v>1592</v>
      </c>
      <c r="GC110" s="186" t="s">
        <v>42</v>
      </c>
      <c r="GD110" s="186">
        <v>1</v>
      </c>
      <c r="GE110" s="186" t="s">
        <v>1594</v>
      </c>
      <c r="GF110" s="186" t="s">
        <v>1593</v>
      </c>
      <c r="GG110" s="187" t="s">
        <v>2511</v>
      </c>
      <c r="GH110" s="185" t="s">
        <v>2523</v>
      </c>
      <c r="GI110" s="179">
        <v>3</v>
      </c>
      <c r="GJ110" s="179" t="s">
        <v>1592</v>
      </c>
      <c r="GK110" s="179" t="s">
        <v>42</v>
      </c>
      <c r="GL110" s="179">
        <v>1</v>
      </c>
      <c r="GM110" s="179" t="s">
        <v>1594</v>
      </c>
      <c r="GN110" s="179" t="s">
        <v>1593</v>
      </c>
      <c r="GO110" s="176" t="s">
        <v>2511</v>
      </c>
      <c r="GP110" s="186" t="s">
        <v>2516</v>
      </c>
      <c r="GQ110" s="186">
        <v>2</v>
      </c>
      <c r="GR110" s="186" t="s">
        <v>1592</v>
      </c>
      <c r="GS110" s="186" t="s">
        <v>42</v>
      </c>
      <c r="GT110" s="186">
        <v>1</v>
      </c>
      <c r="GU110" s="186" t="s">
        <v>1594</v>
      </c>
      <c r="GV110" s="186" t="s">
        <v>1593</v>
      </c>
      <c r="GW110" s="187" t="s">
        <v>2511</v>
      </c>
      <c r="GX110" s="185" t="s">
        <v>2524</v>
      </c>
      <c r="GY110" s="179">
        <v>3</v>
      </c>
      <c r="GZ110" s="179" t="s">
        <v>1592</v>
      </c>
      <c r="HA110" s="179" t="s">
        <v>42</v>
      </c>
      <c r="HB110" s="179">
        <v>1</v>
      </c>
      <c r="HC110" s="179" t="s">
        <v>1594</v>
      </c>
      <c r="HD110" s="179" t="s">
        <v>1593</v>
      </c>
      <c r="HE110" s="176" t="s">
        <v>2511</v>
      </c>
      <c r="HF110" s="186" t="s">
        <v>2514</v>
      </c>
      <c r="HG110" s="186">
        <v>2</v>
      </c>
      <c r="HH110" s="186" t="s">
        <v>1592</v>
      </c>
      <c r="HI110" s="186" t="s">
        <v>42</v>
      </c>
      <c r="HJ110" s="186">
        <v>1</v>
      </c>
      <c r="HK110" s="186" t="s">
        <v>1594</v>
      </c>
      <c r="HL110" s="186" t="s">
        <v>1593</v>
      </c>
      <c r="HM110" s="187" t="s">
        <v>2511</v>
      </c>
      <c r="HN110" s="185" t="s">
        <v>2522</v>
      </c>
      <c r="HO110" s="179">
        <v>3</v>
      </c>
      <c r="HP110" s="179" t="s">
        <v>1592</v>
      </c>
      <c r="HQ110" s="179" t="s">
        <v>42</v>
      </c>
      <c r="HR110" s="179">
        <v>1</v>
      </c>
      <c r="HS110" s="179" t="s">
        <v>1594</v>
      </c>
      <c r="HT110" s="179" t="s">
        <v>1593</v>
      </c>
      <c r="HU110" s="176" t="s">
        <v>2511</v>
      </c>
      <c r="HV110" s="186" t="s">
        <v>2517</v>
      </c>
      <c r="HW110" s="186">
        <v>2</v>
      </c>
      <c r="HX110" s="186" t="s">
        <v>1592</v>
      </c>
      <c r="HY110" s="186" t="s">
        <v>42</v>
      </c>
      <c r="HZ110" s="186">
        <v>1</v>
      </c>
      <c r="IA110" s="186" t="s">
        <v>1594</v>
      </c>
      <c r="IB110" s="186" t="s">
        <v>1593</v>
      </c>
      <c r="IC110" s="187" t="s">
        <v>2511</v>
      </c>
      <c r="ID110" s="185" t="s">
        <v>2521</v>
      </c>
      <c r="IE110" s="179">
        <v>2</v>
      </c>
      <c r="IF110" s="179" t="s">
        <v>1592</v>
      </c>
      <c r="IG110" s="179" t="s">
        <v>42</v>
      </c>
      <c r="IH110" s="179">
        <v>1</v>
      </c>
      <c r="II110" s="179" t="s">
        <v>1594</v>
      </c>
      <c r="IJ110" s="179" t="s">
        <v>1593</v>
      </c>
      <c r="IK110" s="176" t="s">
        <v>2511</v>
      </c>
      <c r="IL110" s="186" t="s">
        <v>2520</v>
      </c>
      <c r="IM110" s="186">
        <v>2</v>
      </c>
      <c r="IN110" s="186" t="s">
        <v>1592</v>
      </c>
      <c r="IO110" s="186" t="s">
        <v>42</v>
      </c>
      <c r="IP110" s="186">
        <v>1</v>
      </c>
      <c r="IQ110" s="186" t="s">
        <v>1594</v>
      </c>
      <c r="IR110" s="186" t="s">
        <v>1593</v>
      </c>
      <c r="IS110" s="187" t="s">
        <v>2511</v>
      </c>
    </row>
    <row r="111" spans="1:253" s="280" customFormat="1" ht="12.75" customHeight="1" x14ac:dyDescent="0.25">
      <c r="A111" s="280" t="s">
        <v>570</v>
      </c>
      <c r="B111" s="280" t="s">
        <v>8005</v>
      </c>
      <c r="C111" s="280" t="s">
        <v>571</v>
      </c>
      <c r="D111" s="280" t="s">
        <v>572</v>
      </c>
      <c r="E111" s="280" t="s">
        <v>7623</v>
      </c>
      <c r="F111" s="280" t="s">
        <v>1481</v>
      </c>
      <c r="G111" s="174">
        <v>11685000</v>
      </c>
      <c r="H111" s="175" t="s">
        <v>1476</v>
      </c>
      <c r="I111" s="175" t="s">
        <v>22</v>
      </c>
      <c r="J111" s="175">
        <v>2</v>
      </c>
      <c r="K111" s="175" t="s">
        <v>1478</v>
      </c>
      <c r="L111" s="175" t="s">
        <v>1477</v>
      </c>
      <c r="M111" s="176" t="s">
        <v>1437</v>
      </c>
      <c r="N111" s="185" t="s">
        <v>1348</v>
      </c>
      <c r="O111" s="177">
        <v>644000</v>
      </c>
      <c r="P111" s="177" t="s">
        <v>1345</v>
      </c>
      <c r="Q111" s="177" t="s">
        <v>42</v>
      </c>
      <c r="R111" s="177">
        <v>1</v>
      </c>
      <c r="S111" s="177" t="s">
        <v>1347</v>
      </c>
      <c r="T111" s="177" t="s">
        <v>1346</v>
      </c>
      <c r="U111" s="178" t="s">
        <v>1328</v>
      </c>
      <c r="V111" s="185" t="s">
        <v>1480</v>
      </c>
      <c r="W111" s="175">
        <v>11685000</v>
      </c>
      <c r="X111" s="175" t="s">
        <v>1476</v>
      </c>
      <c r="Y111" s="175" t="s">
        <v>22</v>
      </c>
      <c r="Z111" s="175">
        <v>2</v>
      </c>
      <c r="AA111" s="175" t="s">
        <v>1478</v>
      </c>
      <c r="AB111" s="175" t="s">
        <v>1477</v>
      </c>
      <c r="AC111" s="176" t="s">
        <v>1437</v>
      </c>
      <c r="AD111" s="185" t="s">
        <v>1479</v>
      </c>
      <c r="AE111" s="183">
        <v>11685000</v>
      </c>
      <c r="AF111" s="183" t="s">
        <v>1476</v>
      </c>
      <c r="AG111" s="183" t="s">
        <v>22</v>
      </c>
      <c r="AH111" s="183">
        <v>2</v>
      </c>
      <c r="AI111" s="183" t="s">
        <v>1478</v>
      </c>
      <c r="AJ111" s="183" t="s">
        <v>1477</v>
      </c>
      <c r="AK111" s="184" t="s">
        <v>1437</v>
      </c>
      <c r="AL111" s="185" t="s">
        <v>5209</v>
      </c>
      <c r="AM111" s="175">
        <v>4437000</v>
      </c>
      <c r="AN111" s="175" t="s">
        <v>5206</v>
      </c>
      <c r="AO111" s="175" t="s">
        <v>22</v>
      </c>
      <c r="AP111" s="175">
        <v>2</v>
      </c>
      <c r="AQ111" s="175" t="s">
        <v>5208</v>
      </c>
      <c r="AR111" s="175" t="s">
        <v>5207</v>
      </c>
      <c r="AS111" s="176" t="s">
        <v>5200</v>
      </c>
      <c r="AT111" s="186" t="s">
        <v>579</v>
      </c>
      <c r="AU111" s="183" t="s">
        <v>14</v>
      </c>
      <c r="AV111" s="183">
        <v>0</v>
      </c>
      <c r="AW111" s="183" t="s">
        <v>22</v>
      </c>
      <c r="AX111" s="183">
        <v>2</v>
      </c>
      <c r="AY111" s="183">
        <v>0</v>
      </c>
      <c r="AZ111" s="183">
        <v>0</v>
      </c>
      <c r="BA111" s="184" t="s">
        <v>457</v>
      </c>
      <c r="BB111" s="185" t="s">
        <v>1529</v>
      </c>
      <c r="BC111" s="175">
        <v>600000</v>
      </c>
      <c r="BD111" s="175" t="s">
        <v>1526</v>
      </c>
      <c r="BE111" s="175" t="s">
        <v>60</v>
      </c>
      <c r="BF111" s="175">
        <v>3</v>
      </c>
      <c r="BG111" s="175" t="s">
        <v>1528</v>
      </c>
      <c r="BH111" s="175" t="s">
        <v>1527</v>
      </c>
      <c r="BI111" s="176" t="s">
        <v>1530</v>
      </c>
      <c r="BJ111" s="186" t="s">
        <v>3831</v>
      </c>
      <c r="BK111" s="186">
        <v>1127</v>
      </c>
      <c r="BL111" s="186" t="s">
        <v>3828</v>
      </c>
      <c r="BM111" s="186" t="s">
        <v>22</v>
      </c>
      <c r="BN111" s="186">
        <v>2</v>
      </c>
      <c r="BO111" s="186" t="s">
        <v>3829</v>
      </c>
      <c r="BP111" s="183" t="s">
        <v>767</v>
      </c>
      <c r="BQ111" s="187" t="s">
        <v>3744</v>
      </c>
      <c r="BR111" s="185" t="s">
        <v>573</v>
      </c>
      <c r="BS111" s="179" t="s">
        <v>14</v>
      </c>
      <c r="BT111" s="179">
        <v>0</v>
      </c>
      <c r="BU111" s="179" t="s">
        <v>22</v>
      </c>
      <c r="BV111" s="179">
        <v>2</v>
      </c>
      <c r="BW111" s="179">
        <v>0</v>
      </c>
      <c r="BX111" s="179">
        <v>0</v>
      </c>
      <c r="BY111" s="176" t="s">
        <v>457</v>
      </c>
      <c r="BZ111" s="186" t="s">
        <v>574</v>
      </c>
      <c r="CA111" s="186" t="s">
        <v>14</v>
      </c>
      <c r="CB111" s="186">
        <v>0</v>
      </c>
      <c r="CC111" s="186" t="s">
        <v>14</v>
      </c>
      <c r="CD111" s="186" t="s">
        <v>14</v>
      </c>
      <c r="CE111" s="186">
        <v>0</v>
      </c>
      <c r="CF111" s="186">
        <v>0</v>
      </c>
      <c r="CG111" s="187" t="s">
        <v>457</v>
      </c>
      <c r="CH111" s="185" t="s">
        <v>8463</v>
      </c>
      <c r="CI111" s="186" t="e">
        <v>#N/A</v>
      </c>
      <c r="CJ111" s="186" t="e">
        <v>#N/A</v>
      </c>
      <c r="CK111" s="186" t="e">
        <v>#N/A</v>
      </c>
      <c r="CL111" s="186" t="e">
        <v>#N/A</v>
      </c>
      <c r="CM111" s="186" t="e">
        <v>#N/A</v>
      </c>
      <c r="CN111" s="186" t="e">
        <v>#N/A</v>
      </c>
      <c r="CO111" s="188" t="e">
        <v>#N/A</v>
      </c>
      <c r="CP111" s="186" t="s">
        <v>578</v>
      </c>
      <c r="CQ111" s="179">
        <v>14369</v>
      </c>
      <c r="CR111" s="179" t="s">
        <v>575</v>
      </c>
      <c r="CS111" s="179" t="s">
        <v>22</v>
      </c>
      <c r="CT111" s="179">
        <v>2</v>
      </c>
      <c r="CU111" s="179" t="s">
        <v>577</v>
      </c>
      <c r="CV111" s="179" t="s">
        <v>576</v>
      </c>
      <c r="CW111" s="176" t="s">
        <v>457</v>
      </c>
      <c r="CX111" s="186" t="s">
        <v>5199</v>
      </c>
      <c r="CY111" s="183">
        <v>8300000</v>
      </c>
      <c r="CZ111" s="183" t="s">
        <v>5196</v>
      </c>
      <c r="DA111" s="183" t="s">
        <v>22</v>
      </c>
      <c r="DB111" s="183">
        <v>2</v>
      </c>
      <c r="DC111" s="183" t="s">
        <v>5198</v>
      </c>
      <c r="DD111" s="183" t="s">
        <v>5197</v>
      </c>
      <c r="DE111" s="189" t="s">
        <v>5200</v>
      </c>
      <c r="DF111" s="185" t="s">
        <v>5201</v>
      </c>
      <c r="DG111" s="175">
        <v>0</v>
      </c>
      <c r="DH111" s="179" t="s">
        <v>5196</v>
      </c>
      <c r="DI111" s="179" t="s">
        <v>22</v>
      </c>
      <c r="DJ111" s="179">
        <v>2</v>
      </c>
      <c r="DK111" s="179" t="s">
        <v>5198</v>
      </c>
      <c r="DL111" s="179" t="s">
        <v>5197</v>
      </c>
      <c r="DM111" s="176" t="s">
        <v>5200</v>
      </c>
      <c r="DN111" s="186" t="s">
        <v>5202</v>
      </c>
      <c r="DO111" s="183">
        <v>3400000</v>
      </c>
      <c r="DP111" s="186" t="s">
        <v>5196</v>
      </c>
      <c r="DQ111" s="186" t="s">
        <v>22</v>
      </c>
      <c r="DR111" s="186">
        <v>2</v>
      </c>
      <c r="DS111" s="186" t="s">
        <v>5198</v>
      </c>
      <c r="DT111" s="186" t="s">
        <v>5197</v>
      </c>
      <c r="DU111" s="187" t="s">
        <v>5200</v>
      </c>
      <c r="DV111" s="185" t="s">
        <v>5203</v>
      </c>
      <c r="DW111" s="175">
        <v>4471000</v>
      </c>
      <c r="DX111" s="179" t="s">
        <v>5196</v>
      </c>
      <c r="DY111" s="179" t="s">
        <v>22</v>
      </c>
      <c r="DZ111" s="179">
        <v>2</v>
      </c>
      <c r="EA111" s="179" t="s">
        <v>5198</v>
      </c>
      <c r="EB111" s="179" t="s">
        <v>5197</v>
      </c>
      <c r="EC111" s="176" t="s">
        <v>5200</v>
      </c>
      <c r="ED111" s="186" t="s">
        <v>5204</v>
      </c>
      <c r="EE111" s="183">
        <v>3829000</v>
      </c>
      <c r="EF111" s="186" t="s">
        <v>5196</v>
      </c>
      <c r="EG111" s="186" t="s">
        <v>22</v>
      </c>
      <c r="EH111" s="186">
        <v>2</v>
      </c>
      <c r="EI111" s="186" t="s">
        <v>5198</v>
      </c>
      <c r="EJ111" s="186" t="s">
        <v>5197</v>
      </c>
      <c r="EK111" s="187" t="s">
        <v>5200</v>
      </c>
      <c r="EL111" s="185" t="s">
        <v>5205</v>
      </c>
      <c r="EM111" s="175">
        <v>0</v>
      </c>
      <c r="EN111" s="179" t="s">
        <v>5196</v>
      </c>
      <c r="EO111" s="179" t="s">
        <v>22</v>
      </c>
      <c r="EP111" s="179">
        <v>2</v>
      </c>
      <c r="EQ111" s="179" t="s">
        <v>5198</v>
      </c>
      <c r="ER111" s="179" t="s">
        <v>5197</v>
      </c>
      <c r="ES111" s="176" t="s">
        <v>5200</v>
      </c>
      <c r="ET111" s="186" t="s">
        <v>3830</v>
      </c>
      <c r="EU111" s="186">
        <v>1127</v>
      </c>
      <c r="EV111" s="186" t="s">
        <v>3828</v>
      </c>
      <c r="EW111" s="186" t="s">
        <v>22</v>
      </c>
      <c r="EX111" s="186">
        <v>2</v>
      </c>
      <c r="EY111" s="186" t="s">
        <v>3829</v>
      </c>
      <c r="EZ111" s="186" t="s">
        <v>767</v>
      </c>
      <c r="FA111" s="187" t="s">
        <v>3744</v>
      </c>
      <c r="FB111" s="185" t="s">
        <v>1344</v>
      </c>
      <c r="FC111" s="179">
        <v>5</v>
      </c>
      <c r="FD111" s="179">
        <v>0</v>
      </c>
      <c r="FE111" s="179" t="s">
        <v>42</v>
      </c>
      <c r="FF111" s="179">
        <v>1</v>
      </c>
      <c r="FG111" s="179" t="s">
        <v>1343</v>
      </c>
      <c r="FH111" s="179">
        <v>0</v>
      </c>
      <c r="FI111" s="176" t="s">
        <v>1328</v>
      </c>
      <c r="FJ111" s="185" t="s">
        <v>580</v>
      </c>
      <c r="FK111" s="186" t="s">
        <v>14</v>
      </c>
      <c r="FL111" s="186">
        <v>0</v>
      </c>
      <c r="FM111" s="186" t="s">
        <v>22</v>
      </c>
      <c r="FN111" s="186">
        <v>2</v>
      </c>
      <c r="FO111" s="186">
        <v>0</v>
      </c>
      <c r="FP111" s="183">
        <v>0</v>
      </c>
      <c r="FQ111" s="184" t="s">
        <v>457</v>
      </c>
      <c r="FR111" s="185" t="s">
        <v>583</v>
      </c>
      <c r="FS111" s="179">
        <v>1500000</v>
      </c>
      <c r="FT111" s="179" t="s">
        <v>581</v>
      </c>
      <c r="FU111" s="179" t="s">
        <v>22</v>
      </c>
      <c r="FV111" s="179">
        <v>2</v>
      </c>
      <c r="FW111" s="179">
        <v>0</v>
      </c>
      <c r="FX111" s="179" t="s">
        <v>582</v>
      </c>
      <c r="FY111" s="176" t="s">
        <v>457</v>
      </c>
      <c r="FZ111" s="186" t="s">
        <v>3832</v>
      </c>
      <c r="GA111" s="186">
        <v>1</v>
      </c>
      <c r="GB111" s="186" t="s">
        <v>3225</v>
      </c>
      <c r="GC111" s="186" t="s">
        <v>22</v>
      </c>
      <c r="GD111" s="186">
        <v>2</v>
      </c>
      <c r="GE111" s="186" t="s">
        <v>3139</v>
      </c>
      <c r="GF111" s="186" t="s">
        <v>3138</v>
      </c>
      <c r="GG111" s="187" t="s">
        <v>3744</v>
      </c>
      <c r="GH111" s="185" t="s">
        <v>3838</v>
      </c>
      <c r="GI111" s="179">
        <v>1</v>
      </c>
      <c r="GJ111" s="179" t="s">
        <v>3225</v>
      </c>
      <c r="GK111" s="179" t="s">
        <v>22</v>
      </c>
      <c r="GL111" s="179">
        <v>2</v>
      </c>
      <c r="GM111" s="179" t="s">
        <v>3139</v>
      </c>
      <c r="GN111" s="179" t="s">
        <v>3138</v>
      </c>
      <c r="GO111" s="176" t="s">
        <v>3744</v>
      </c>
      <c r="GP111" s="186" t="s">
        <v>3833</v>
      </c>
      <c r="GQ111" s="186">
        <v>1</v>
      </c>
      <c r="GR111" s="186" t="s">
        <v>3225</v>
      </c>
      <c r="GS111" s="186" t="s">
        <v>22</v>
      </c>
      <c r="GT111" s="186">
        <v>2</v>
      </c>
      <c r="GU111" s="186" t="s">
        <v>3139</v>
      </c>
      <c r="GV111" s="186" t="s">
        <v>3138</v>
      </c>
      <c r="GW111" s="187" t="s">
        <v>3744</v>
      </c>
      <c r="GX111" s="185" t="s">
        <v>3839</v>
      </c>
      <c r="GY111" s="179">
        <v>1</v>
      </c>
      <c r="GZ111" s="179" t="s">
        <v>3225</v>
      </c>
      <c r="HA111" s="179" t="s">
        <v>22</v>
      </c>
      <c r="HB111" s="179">
        <v>2</v>
      </c>
      <c r="HC111" s="179" t="s">
        <v>3139</v>
      </c>
      <c r="HD111" s="179" t="s">
        <v>3138</v>
      </c>
      <c r="HE111" s="176" t="s">
        <v>3744</v>
      </c>
      <c r="HF111" s="186" t="s">
        <v>3827</v>
      </c>
      <c r="HG111" s="186">
        <v>1</v>
      </c>
      <c r="HH111" s="186" t="s">
        <v>3225</v>
      </c>
      <c r="HI111" s="186" t="s">
        <v>22</v>
      </c>
      <c r="HJ111" s="186">
        <v>2</v>
      </c>
      <c r="HK111" s="186" t="s">
        <v>3139</v>
      </c>
      <c r="HL111" s="186" t="s">
        <v>3138</v>
      </c>
      <c r="HM111" s="187" t="s">
        <v>3744</v>
      </c>
      <c r="HN111" s="185" t="s">
        <v>3837</v>
      </c>
      <c r="HO111" s="179">
        <v>1</v>
      </c>
      <c r="HP111" s="179" t="s">
        <v>3225</v>
      </c>
      <c r="HQ111" s="179" t="s">
        <v>22</v>
      </c>
      <c r="HR111" s="179">
        <v>2</v>
      </c>
      <c r="HS111" s="179" t="s">
        <v>3139</v>
      </c>
      <c r="HT111" s="179" t="s">
        <v>3138</v>
      </c>
      <c r="HU111" s="176" t="s">
        <v>3744</v>
      </c>
      <c r="HV111" s="186" t="s">
        <v>3834</v>
      </c>
      <c r="HW111" s="186">
        <v>1</v>
      </c>
      <c r="HX111" s="186" t="s">
        <v>3225</v>
      </c>
      <c r="HY111" s="186" t="s">
        <v>22</v>
      </c>
      <c r="HZ111" s="186">
        <v>2</v>
      </c>
      <c r="IA111" s="186" t="s">
        <v>3139</v>
      </c>
      <c r="IB111" s="186" t="s">
        <v>3138</v>
      </c>
      <c r="IC111" s="187" t="s">
        <v>3744</v>
      </c>
      <c r="ID111" s="185" t="s">
        <v>3836</v>
      </c>
      <c r="IE111" s="179">
        <v>1</v>
      </c>
      <c r="IF111" s="179" t="s">
        <v>3225</v>
      </c>
      <c r="IG111" s="179" t="s">
        <v>22</v>
      </c>
      <c r="IH111" s="179">
        <v>2</v>
      </c>
      <c r="II111" s="179" t="s">
        <v>3139</v>
      </c>
      <c r="IJ111" s="179" t="s">
        <v>3138</v>
      </c>
      <c r="IK111" s="176" t="s">
        <v>3744</v>
      </c>
      <c r="IL111" s="186" t="s">
        <v>3835</v>
      </c>
      <c r="IM111" s="186">
        <v>1</v>
      </c>
      <c r="IN111" s="186" t="s">
        <v>3225</v>
      </c>
      <c r="IO111" s="186" t="s">
        <v>22</v>
      </c>
      <c r="IP111" s="186">
        <v>2</v>
      </c>
      <c r="IQ111" s="186" t="s">
        <v>3139</v>
      </c>
      <c r="IR111" s="186" t="s">
        <v>3138</v>
      </c>
      <c r="IS111" s="187" t="s">
        <v>3744</v>
      </c>
    </row>
    <row r="112" spans="1:253" s="280" customFormat="1" ht="12.75" customHeight="1" x14ac:dyDescent="0.25">
      <c r="A112" s="280" t="s">
        <v>2302</v>
      </c>
      <c r="B112" s="280" t="s">
        <v>8120</v>
      </c>
      <c r="C112" s="280" t="s">
        <v>2303</v>
      </c>
      <c r="D112" s="280" t="s">
        <v>2304</v>
      </c>
      <c r="E112" s="280" t="s">
        <v>7457</v>
      </c>
      <c r="F112" s="280" t="s">
        <v>3419</v>
      </c>
      <c r="G112" s="174">
        <v>1160000</v>
      </c>
      <c r="H112" s="175" t="s">
        <v>3417</v>
      </c>
      <c r="I112" s="175" t="s">
        <v>22</v>
      </c>
      <c r="J112" s="175">
        <v>2</v>
      </c>
      <c r="K112" s="175" t="s">
        <v>3418</v>
      </c>
      <c r="L112" s="175" t="s">
        <v>2911</v>
      </c>
      <c r="M112" s="176" t="s">
        <v>3227</v>
      </c>
      <c r="N112" s="185" t="s">
        <v>2969</v>
      </c>
      <c r="O112" s="177">
        <v>17204</v>
      </c>
      <c r="P112" s="177" t="s">
        <v>2967</v>
      </c>
      <c r="Q112" s="177" t="s">
        <v>42</v>
      </c>
      <c r="R112" s="177">
        <v>1</v>
      </c>
      <c r="S112" s="177" t="s">
        <v>2849</v>
      </c>
      <c r="T112" s="177" t="s">
        <v>2968</v>
      </c>
      <c r="U112" s="178" t="s">
        <v>2851</v>
      </c>
      <c r="V112" s="185" t="s">
        <v>5222</v>
      </c>
      <c r="W112" s="175">
        <v>1130000</v>
      </c>
      <c r="X112" s="175" t="s">
        <v>5219</v>
      </c>
      <c r="Y112" s="175" t="s">
        <v>22</v>
      </c>
      <c r="Z112" s="175">
        <v>2</v>
      </c>
      <c r="AA112" s="175" t="s">
        <v>5221</v>
      </c>
      <c r="AB112" s="175" t="s">
        <v>5220</v>
      </c>
      <c r="AC112" s="176" t="s">
        <v>5223</v>
      </c>
      <c r="AD112" s="185" t="s">
        <v>5225</v>
      </c>
      <c r="AE112" s="183">
        <v>781000</v>
      </c>
      <c r="AF112" s="183" t="s">
        <v>5219</v>
      </c>
      <c r="AG112" s="183" t="s">
        <v>22</v>
      </c>
      <c r="AH112" s="183">
        <v>2</v>
      </c>
      <c r="AI112" s="183" t="s">
        <v>5224</v>
      </c>
      <c r="AJ112" s="183" t="s">
        <v>5220</v>
      </c>
      <c r="AK112" s="184" t="s">
        <v>5223</v>
      </c>
      <c r="AL112" s="185" t="s">
        <v>2325</v>
      </c>
      <c r="AM112" s="175">
        <v>0</v>
      </c>
      <c r="AN112" s="175" t="s">
        <v>14</v>
      </c>
      <c r="AO112" s="175" t="s">
        <v>14</v>
      </c>
      <c r="AP112" s="175" t="s">
        <v>14</v>
      </c>
      <c r="AQ112" s="175" t="s">
        <v>14</v>
      </c>
      <c r="AR112" s="175" t="s">
        <v>14</v>
      </c>
      <c r="AS112" s="176" t="s">
        <v>2310</v>
      </c>
      <c r="AT112" s="186" t="s">
        <v>2324</v>
      </c>
      <c r="AU112" s="183">
        <v>0</v>
      </c>
      <c r="AV112" s="183" t="s">
        <v>14</v>
      </c>
      <c r="AW112" s="183" t="s">
        <v>14</v>
      </c>
      <c r="AX112" s="183" t="s">
        <v>14</v>
      </c>
      <c r="AY112" s="183" t="s">
        <v>14</v>
      </c>
      <c r="AZ112" s="183" t="s">
        <v>14</v>
      </c>
      <c r="BA112" s="184" t="s">
        <v>2310</v>
      </c>
      <c r="BB112" s="185" t="s">
        <v>2323</v>
      </c>
      <c r="BC112" s="175">
        <v>0</v>
      </c>
      <c r="BD112" s="175" t="s">
        <v>14</v>
      </c>
      <c r="BE112" s="175" t="s">
        <v>14</v>
      </c>
      <c r="BF112" s="175" t="s">
        <v>14</v>
      </c>
      <c r="BG112" s="175" t="s">
        <v>14</v>
      </c>
      <c r="BH112" s="175" t="s">
        <v>14</v>
      </c>
      <c r="BI112" s="176" t="s">
        <v>2310</v>
      </c>
      <c r="BJ112" s="186" t="s">
        <v>3076</v>
      </c>
      <c r="BK112" s="186" t="s">
        <v>14</v>
      </c>
      <c r="BL112" s="186" t="s">
        <v>14</v>
      </c>
      <c r="BM112" s="186" t="s">
        <v>14</v>
      </c>
      <c r="BN112" s="186" t="s">
        <v>14</v>
      </c>
      <c r="BO112" s="186" t="s">
        <v>3062</v>
      </c>
      <c r="BP112" s="183" t="s">
        <v>14</v>
      </c>
      <c r="BQ112" s="187" t="s">
        <v>3047</v>
      </c>
      <c r="BR112" s="185" t="s">
        <v>8464</v>
      </c>
      <c r="BS112" s="179" t="e">
        <v>#N/A</v>
      </c>
      <c r="BT112" s="179" t="e">
        <v>#N/A</v>
      </c>
      <c r="BU112" s="179" t="e">
        <v>#N/A</v>
      </c>
      <c r="BV112" s="179" t="e">
        <v>#N/A</v>
      </c>
      <c r="BW112" s="179" t="e">
        <v>#N/A</v>
      </c>
      <c r="BX112" s="179" t="e">
        <v>#N/A</v>
      </c>
      <c r="BY112" s="176" t="e">
        <v>#N/A</v>
      </c>
      <c r="BZ112" s="186" t="s">
        <v>8465</v>
      </c>
      <c r="CA112" s="186" t="e">
        <v>#N/A</v>
      </c>
      <c r="CB112" s="186" t="e">
        <v>#N/A</v>
      </c>
      <c r="CC112" s="186" t="e">
        <v>#N/A</v>
      </c>
      <c r="CD112" s="186" t="e">
        <v>#N/A</v>
      </c>
      <c r="CE112" s="186" t="e">
        <v>#N/A</v>
      </c>
      <c r="CF112" s="186" t="e">
        <v>#N/A</v>
      </c>
      <c r="CG112" s="187" t="e">
        <v>#N/A</v>
      </c>
      <c r="CH112" s="185" t="s">
        <v>8466</v>
      </c>
      <c r="CI112" s="186" t="e">
        <v>#N/A</v>
      </c>
      <c r="CJ112" s="186" t="e">
        <v>#N/A</v>
      </c>
      <c r="CK112" s="186" t="e">
        <v>#N/A</v>
      </c>
      <c r="CL112" s="186" t="e">
        <v>#N/A</v>
      </c>
      <c r="CM112" s="186" t="e">
        <v>#N/A</v>
      </c>
      <c r="CN112" s="186" t="e">
        <v>#N/A</v>
      </c>
      <c r="CO112" s="188" t="e">
        <v>#N/A</v>
      </c>
      <c r="CP112" s="186" t="s">
        <v>8467</v>
      </c>
      <c r="CQ112" s="179" t="e">
        <v>#N/A</v>
      </c>
      <c r="CR112" s="179" t="e">
        <v>#N/A</v>
      </c>
      <c r="CS112" s="179" t="e">
        <v>#N/A</v>
      </c>
      <c r="CT112" s="179" t="e">
        <v>#N/A</v>
      </c>
      <c r="CU112" s="179" t="e">
        <v>#N/A</v>
      </c>
      <c r="CV112" s="179" t="e">
        <v>#N/A</v>
      </c>
      <c r="CW112" s="176" t="e">
        <v>#N/A</v>
      </c>
      <c r="CX112" s="186" t="s">
        <v>5227</v>
      </c>
      <c r="CY112" s="183">
        <v>348000</v>
      </c>
      <c r="CZ112" s="183" t="s">
        <v>5219</v>
      </c>
      <c r="DA112" s="183" t="s">
        <v>22</v>
      </c>
      <c r="DB112" s="183">
        <v>2</v>
      </c>
      <c r="DC112" s="183" t="s">
        <v>5226</v>
      </c>
      <c r="DD112" s="183" t="s">
        <v>5220</v>
      </c>
      <c r="DE112" s="189" t="s">
        <v>5223</v>
      </c>
      <c r="DF112" s="185" t="s">
        <v>5228</v>
      </c>
      <c r="DG112" s="175">
        <v>349000</v>
      </c>
      <c r="DH112" s="179" t="s">
        <v>5219</v>
      </c>
      <c r="DI112" s="179" t="s">
        <v>22</v>
      </c>
      <c r="DJ112" s="179">
        <v>2</v>
      </c>
      <c r="DK112" s="179" t="s">
        <v>5226</v>
      </c>
      <c r="DL112" s="179" t="s">
        <v>5220</v>
      </c>
      <c r="DM112" s="176" t="s">
        <v>5223</v>
      </c>
      <c r="DN112" s="186" t="s">
        <v>5229</v>
      </c>
      <c r="DO112" s="183">
        <v>433000</v>
      </c>
      <c r="DP112" s="186" t="s">
        <v>5219</v>
      </c>
      <c r="DQ112" s="186" t="s">
        <v>22</v>
      </c>
      <c r="DR112" s="186">
        <v>2</v>
      </c>
      <c r="DS112" s="186" t="s">
        <v>5226</v>
      </c>
      <c r="DT112" s="186" t="s">
        <v>5220</v>
      </c>
      <c r="DU112" s="187" t="s">
        <v>5223</v>
      </c>
      <c r="DV112" s="185" t="s">
        <v>5230</v>
      </c>
      <c r="DW112" s="175">
        <v>288000</v>
      </c>
      <c r="DX112" s="179" t="s">
        <v>5219</v>
      </c>
      <c r="DY112" s="179" t="s">
        <v>22</v>
      </c>
      <c r="DZ112" s="179">
        <v>2</v>
      </c>
      <c r="EA112" s="179" t="s">
        <v>5226</v>
      </c>
      <c r="EB112" s="179" t="s">
        <v>5220</v>
      </c>
      <c r="EC112" s="176" t="s">
        <v>5223</v>
      </c>
      <c r="ED112" s="186" t="s">
        <v>5231</v>
      </c>
      <c r="EE112" s="183">
        <v>60000</v>
      </c>
      <c r="EF112" s="186" t="s">
        <v>5219</v>
      </c>
      <c r="EG112" s="186" t="s">
        <v>22</v>
      </c>
      <c r="EH112" s="186">
        <v>2</v>
      </c>
      <c r="EI112" s="186" t="s">
        <v>5226</v>
      </c>
      <c r="EJ112" s="186" t="s">
        <v>5220</v>
      </c>
      <c r="EK112" s="187" t="s">
        <v>5223</v>
      </c>
      <c r="EL112" s="185" t="s">
        <v>5232</v>
      </c>
      <c r="EM112" s="175">
        <v>0</v>
      </c>
      <c r="EN112" s="179" t="s">
        <v>5219</v>
      </c>
      <c r="EO112" s="179" t="s">
        <v>22</v>
      </c>
      <c r="EP112" s="179">
        <v>2</v>
      </c>
      <c r="EQ112" s="179" t="s">
        <v>5226</v>
      </c>
      <c r="ER112" s="179" t="s">
        <v>5220</v>
      </c>
      <c r="ES112" s="176" t="s">
        <v>5223</v>
      </c>
      <c r="ET112" s="186" t="s">
        <v>3075</v>
      </c>
      <c r="EU112" s="186" t="s">
        <v>14</v>
      </c>
      <c r="EV112" s="186" t="s">
        <v>14</v>
      </c>
      <c r="EW112" s="186" t="s">
        <v>14</v>
      </c>
      <c r="EX112" s="186" t="s">
        <v>14</v>
      </c>
      <c r="EY112" s="186" t="s">
        <v>3062</v>
      </c>
      <c r="EZ112" s="186" t="s">
        <v>14</v>
      </c>
      <c r="FA112" s="187" t="s">
        <v>3047</v>
      </c>
      <c r="FB112" s="185" t="s">
        <v>2308</v>
      </c>
      <c r="FC112" s="179">
        <v>1</v>
      </c>
      <c r="FD112" s="179" t="s">
        <v>2305</v>
      </c>
      <c r="FE112" s="179" t="s">
        <v>22</v>
      </c>
      <c r="FF112" s="179">
        <v>2</v>
      </c>
      <c r="FG112" s="179" t="s">
        <v>2307</v>
      </c>
      <c r="FH112" s="179" t="s">
        <v>2306</v>
      </c>
      <c r="FI112" s="176" t="s">
        <v>2254</v>
      </c>
      <c r="FJ112" s="185" t="s">
        <v>8468</v>
      </c>
      <c r="FK112" s="186" t="e">
        <v>#N/A</v>
      </c>
      <c r="FL112" s="186" t="e">
        <v>#N/A</v>
      </c>
      <c r="FM112" s="186" t="e">
        <v>#N/A</v>
      </c>
      <c r="FN112" s="186" t="e">
        <v>#N/A</v>
      </c>
      <c r="FO112" s="186" t="e">
        <v>#N/A</v>
      </c>
      <c r="FP112" s="183" t="e">
        <v>#N/A</v>
      </c>
      <c r="FQ112" s="184" t="e">
        <v>#N/A</v>
      </c>
      <c r="FR112" s="185" t="s">
        <v>8469</v>
      </c>
      <c r="FS112" s="179" t="e">
        <v>#N/A</v>
      </c>
      <c r="FT112" s="179" t="e">
        <v>#N/A</v>
      </c>
      <c r="FU112" s="179" t="e">
        <v>#N/A</v>
      </c>
      <c r="FV112" s="179" t="e">
        <v>#N/A</v>
      </c>
      <c r="FW112" s="179" t="e">
        <v>#N/A</v>
      </c>
      <c r="FX112" s="179" t="e">
        <v>#N/A</v>
      </c>
      <c r="FY112" s="176" t="e">
        <v>#N/A</v>
      </c>
      <c r="FZ112" s="186" t="s">
        <v>3410</v>
      </c>
      <c r="GA112" s="186">
        <v>0</v>
      </c>
      <c r="GB112" s="186" t="s">
        <v>3225</v>
      </c>
      <c r="GC112" s="186" t="s">
        <v>22</v>
      </c>
      <c r="GD112" s="186">
        <v>2</v>
      </c>
      <c r="GE112" s="186" t="s">
        <v>3139</v>
      </c>
      <c r="GF112" s="186" t="s">
        <v>3138</v>
      </c>
      <c r="GG112" s="187" t="s">
        <v>3227</v>
      </c>
      <c r="GH112" s="185" t="s">
        <v>3416</v>
      </c>
      <c r="GI112" s="179">
        <v>0</v>
      </c>
      <c r="GJ112" s="179" t="s">
        <v>3225</v>
      </c>
      <c r="GK112" s="179" t="s">
        <v>22</v>
      </c>
      <c r="GL112" s="179">
        <v>2</v>
      </c>
      <c r="GM112" s="179" t="s">
        <v>3139</v>
      </c>
      <c r="GN112" s="179" t="s">
        <v>3138</v>
      </c>
      <c r="GO112" s="176" t="s">
        <v>3227</v>
      </c>
      <c r="GP112" s="186" t="s">
        <v>3411</v>
      </c>
      <c r="GQ112" s="186">
        <v>0</v>
      </c>
      <c r="GR112" s="186" t="s">
        <v>3225</v>
      </c>
      <c r="GS112" s="186" t="s">
        <v>22</v>
      </c>
      <c r="GT112" s="186">
        <v>2</v>
      </c>
      <c r="GU112" s="186" t="s">
        <v>3139</v>
      </c>
      <c r="GV112" s="186" t="s">
        <v>3138</v>
      </c>
      <c r="GW112" s="187" t="s">
        <v>3227</v>
      </c>
      <c r="GX112" s="185" t="s">
        <v>3420</v>
      </c>
      <c r="GY112" s="179">
        <v>0</v>
      </c>
      <c r="GZ112" s="179" t="s">
        <v>3225</v>
      </c>
      <c r="HA112" s="179" t="s">
        <v>22</v>
      </c>
      <c r="HB112" s="179">
        <v>2</v>
      </c>
      <c r="HC112" s="179" t="s">
        <v>3139</v>
      </c>
      <c r="HD112" s="179" t="s">
        <v>3138</v>
      </c>
      <c r="HE112" s="176" t="s">
        <v>3227</v>
      </c>
      <c r="HF112" s="186" t="s">
        <v>3409</v>
      </c>
      <c r="HG112" s="186">
        <v>0</v>
      </c>
      <c r="HH112" s="186" t="s">
        <v>3225</v>
      </c>
      <c r="HI112" s="186" t="s">
        <v>22</v>
      </c>
      <c r="HJ112" s="186">
        <v>2</v>
      </c>
      <c r="HK112" s="186" t="s">
        <v>3139</v>
      </c>
      <c r="HL112" s="186" t="s">
        <v>3138</v>
      </c>
      <c r="HM112" s="187" t="s">
        <v>3227</v>
      </c>
      <c r="HN112" s="185" t="s">
        <v>3415</v>
      </c>
      <c r="HO112" s="179">
        <v>2</v>
      </c>
      <c r="HP112" s="179" t="s">
        <v>3225</v>
      </c>
      <c r="HQ112" s="179" t="s">
        <v>22</v>
      </c>
      <c r="HR112" s="179">
        <v>2</v>
      </c>
      <c r="HS112" s="179" t="s">
        <v>3139</v>
      </c>
      <c r="HT112" s="179" t="s">
        <v>3138</v>
      </c>
      <c r="HU112" s="176" t="s">
        <v>3227</v>
      </c>
      <c r="HV112" s="186" t="s">
        <v>3412</v>
      </c>
      <c r="HW112" s="186">
        <v>0</v>
      </c>
      <c r="HX112" s="186" t="s">
        <v>3225</v>
      </c>
      <c r="HY112" s="186" t="s">
        <v>22</v>
      </c>
      <c r="HZ112" s="186">
        <v>2</v>
      </c>
      <c r="IA112" s="186" t="s">
        <v>3139</v>
      </c>
      <c r="IB112" s="186" t="s">
        <v>3138</v>
      </c>
      <c r="IC112" s="187" t="s">
        <v>3227</v>
      </c>
      <c r="ID112" s="185" t="s">
        <v>3414</v>
      </c>
      <c r="IE112" s="179">
        <v>0</v>
      </c>
      <c r="IF112" s="179" t="s">
        <v>3225</v>
      </c>
      <c r="IG112" s="179" t="s">
        <v>22</v>
      </c>
      <c r="IH112" s="179">
        <v>2</v>
      </c>
      <c r="II112" s="179" t="s">
        <v>3139</v>
      </c>
      <c r="IJ112" s="179" t="s">
        <v>3138</v>
      </c>
      <c r="IK112" s="176" t="s">
        <v>3227</v>
      </c>
      <c r="IL112" s="186" t="s">
        <v>3413</v>
      </c>
      <c r="IM112" s="186">
        <v>1</v>
      </c>
      <c r="IN112" s="186" t="s">
        <v>3225</v>
      </c>
      <c r="IO112" s="186" t="s">
        <v>22</v>
      </c>
      <c r="IP112" s="186">
        <v>2</v>
      </c>
      <c r="IQ112" s="186" t="s">
        <v>3139</v>
      </c>
      <c r="IR112" s="186" t="s">
        <v>3138</v>
      </c>
      <c r="IS112" s="187" t="s">
        <v>3227</v>
      </c>
    </row>
    <row r="113" spans="1:253" s="280" customFormat="1" ht="12.75" customHeight="1" x14ac:dyDescent="0.25">
      <c r="A113" s="280" t="s">
        <v>156</v>
      </c>
      <c r="B113" s="280" t="s">
        <v>8005</v>
      </c>
      <c r="C113" s="280" t="s">
        <v>157</v>
      </c>
      <c r="D113" s="280" t="s">
        <v>158</v>
      </c>
      <c r="E113" s="280" t="s">
        <v>7637</v>
      </c>
      <c r="F113" s="280" t="s">
        <v>5404</v>
      </c>
      <c r="G113" s="174">
        <v>17500000</v>
      </c>
      <c r="H113" s="175" t="s">
        <v>5401</v>
      </c>
      <c r="I113" s="175" t="s">
        <v>22</v>
      </c>
      <c r="J113" s="175">
        <v>2</v>
      </c>
      <c r="K113" s="175" t="s">
        <v>5403</v>
      </c>
      <c r="L113" s="175" t="s">
        <v>5402</v>
      </c>
      <c r="M113" s="176" t="s">
        <v>5379</v>
      </c>
      <c r="N113" s="185" t="s">
        <v>5407</v>
      </c>
      <c r="O113" s="177">
        <v>185180</v>
      </c>
      <c r="P113" s="177" t="s">
        <v>1958</v>
      </c>
      <c r="Q113" s="177" t="s">
        <v>42</v>
      </c>
      <c r="R113" s="177">
        <v>1</v>
      </c>
      <c r="S113" s="177" t="s">
        <v>5406</v>
      </c>
      <c r="T113" s="177" t="s">
        <v>5405</v>
      </c>
      <c r="U113" s="178" t="s">
        <v>5379</v>
      </c>
      <c r="V113" s="185" t="s">
        <v>5409</v>
      </c>
      <c r="W113" s="175">
        <v>17500000</v>
      </c>
      <c r="X113" s="175" t="s">
        <v>5401</v>
      </c>
      <c r="Y113" s="175" t="s">
        <v>22</v>
      </c>
      <c r="Z113" s="175">
        <v>2</v>
      </c>
      <c r="AA113" s="175" t="s">
        <v>5408</v>
      </c>
      <c r="AB113" s="175" t="s">
        <v>5402</v>
      </c>
      <c r="AC113" s="176" t="s">
        <v>5379</v>
      </c>
      <c r="AD113" s="185" t="s">
        <v>5411</v>
      </c>
      <c r="AE113" s="183">
        <v>17500000</v>
      </c>
      <c r="AF113" s="183" t="s">
        <v>5401</v>
      </c>
      <c r="AG113" s="183" t="s">
        <v>22</v>
      </c>
      <c r="AH113" s="183">
        <v>2</v>
      </c>
      <c r="AI113" s="183" t="s">
        <v>5410</v>
      </c>
      <c r="AJ113" s="183" t="s">
        <v>5402</v>
      </c>
      <c r="AK113" s="184" t="s">
        <v>5379</v>
      </c>
      <c r="AL113" s="185" t="s">
        <v>7043</v>
      </c>
      <c r="AM113" s="175">
        <v>15509000</v>
      </c>
      <c r="AN113" s="175" t="s">
        <v>7040</v>
      </c>
      <c r="AO113" s="175" t="s">
        <v>60</v>
      </c>
      <c r="AP113" s="175">
        <v>3</v>
      </c>
      <c r="AQ113" s="175" t="s">
        <v>7042</v>
      </c>
      <c r="AR113" s="175" t="s">
        <v>7041</v>
      </c>
      <c r="AS113" s="176" t="s">
        <v>7027</v>
      </c>
      <c r="AT113" s="186" t="s">
        <v>1622</v>
      </c>
      <c r="AU113" s="183" t="s">
        <v>14</v>
      </c>
      <c r="AV113" s="183" t="s">
        <v>1619</v>
      </c>
      <c r="AW113" s="183" t="s">
        <v>14</v>
      </c>
      <c r="AX113" s="183" t="s">
        <v>14</v>
      </c>
      <c r="AY113" s="183" t="s">
        <v>1621</v>
      </c>
      <c r="AZ113" s="183" t="s">
        <v>1620</v>
      </c>
      <c r="BA113" s="184" t="s">
        <v>1596</v>
      </c>
      <c r="BB113" s="185" t="s">
        <v>162</v>
      </c>
      <c r="BC113" s="175" t="s">
        <v>14</v>
      </c>
      <c r="BD113" s="175" t="s">
        <v>14</v>
      </c>
      <c r="BE113" s="175" t="s">
        <v>14</v>
      </c>
      <c r="BF113" s="175" t="s">
        <v>14</v>
      </c>
      <c r="BG113" s="175" t="s">
        <v>161</v>
      </c>
      <c r="BH113" s="175">
        <v>0</v>
      </c>
      <c r="BI113" s="176" t="s">
        <v>125</v>
      </c>
      <c r="BJ113" s="186" t="s">
        <v>7046</v>
      </c>
      <c r="BK113" s="186">
        <v>3201</v>
      </c>
      <c r="BL113" s="186" t="s">
        <v>7044</v>
      </c>
      <c r="BM113" s="186" t="s">
        <v>60</v>
      </c>
      <c r="BN113" s="186">
        <v>3</v>
      </c>
      <c r="BO113" s="186" t="s">
        <v>7045</v>
      </c>
      <c r="BP113" s="183" t="s">
        <v>767</v>
      </c>
      <c r="BQ113" s="187" t="s">
        <v>7027</v>
      </c>
      <c r="BR113" s="185" t="s">
        <v>1617</v>
      </c>
      <c r="BS113" s="179" t="s">
        <v>14</v>
      </c>
      <c r="BT113" s="179" t="s">
        <v>14</v>
      </c>
      <c r="BU113" s="179" t="s">
        <v>14</v>
      </c>
      <c r="BV113" s="179" t="s">
        <v>14</v>
      </c>
      <c r="BW113" s="179" t="s">
        <v>14</v>
      </c>
      <c r="BX113" s="179" t="s">
        <v>14</v>
      </c>
      <c r="BY113" s="176" t="s">
        <v>1596</v>
      </c>
      <c r="BZ113" s="186" t="s">
        <v>1618</v>
      </c>
      <c r="CA113" s="186" t="s">
        <v>14</v>
      </c>
      <c r="CB113" s="186" t="s">
        <v>14</v>
      </c>
      <c r="CC113" s="186" t="s">
        <v>14</v>
      </c>
      <c r="CD113" s="186" t="s">
        <v>14</v>
      </c>
      <c r="CE113" s="186" t="s">
        <v>14</v>
      </c>
      <c r="CF113" s="186" t="s">
        <v>14</v>
      </c>
      <c r="CG113" s="187" t="s">
        <v>1596</v>
      </c>
      <c r="CH113" s="185" t="s">
        <v>8470</v>
      </c>
      <c r="CI113" s="186" t="e">
        <v>#N/A</v>
      </c>
      <c r="CJ113" s="186" t="e">
        <v>#N/A</v>
      </c>
      <c r="CK113" s="186" t="e">
        <v>#N/A</v>
      </c>
      <c r="CL113" s="186" t="e">
        <v>#N/A</v>
      </c>
      <c r="CM113" s="186" t="e">
        <v>#N/A</v>
      </c>
      <c r="CN113" s="186" t="e">
        <v>#N/A</v>
      </c>
      <c r="CO113" s="188" t="e">
        <v>#N/A</v>
      </c>
      <c r="CP113" s="186" t="s">
        <v>2781</v>
      </c>
      <c r="CQ113" s="179" t="s">
        <v>14</v>
      </c>
      <c r="CR113" s="179" t="s">
        <v>2778</v>
      </c>
      <c r="CS113" s="179" t="s">
        <v>14</v>
      </c>
      <c r="CT113" s="179" t="s">
        <v>14</v>
      </c>
      <c r="CU113" s="179" t="s">
        <v>2780</v>
      </c>
      <c r="CV113" s="179" t="s">
        <v>2779</v>
      </c>
      <c r="CW113" s="176" t="s">
        <v>2753</v>
      </c>
      <c r="CX113" s="186" t="s">
        <v>7051</v>
      </c>
      <c r="CY113" s="183">
        <v>13400000</v>
      </c>
      <c r="CZ113" s="183" t="s">
        <v>7048</v>
      </c>
      <c r="DA113" s="183" t="s">
        <v>42</v>
      </c>
      <c r="DB113" s="183">
        <v>1</v>
      </c>
      <c r="DC113" s="183" t="s">
        <v>7050</v>
      </c>
      <c r="DD113" s="183" t="s">
        <v>7049</v>
      </c>
      <c r="DE113" s="189" t="s">
        <v>7027</v>
      </c>
      <c r="DF113" s="185" t="s">
        <v>7052</v>
      </c>
      <c r="DG113" s="175">
        <v>0</v>
      </c>
      <c r="DH113" s="179" t="s">
        <v>7048</v>
      </c>
      <c r="DI113" s="179" t="s">
        <v>42</v>
      </c>
      <c r="DJ113" s="179">
        <v>1</v>
      </c>
      <c r="DK113" s="179" t="s">
        <v>7050</v>
      </c>
      <c r="DL113" s="179" t="s">
        <v>7049</v>
      </c>
      <c r="DM113" s="176" t="s">
        <v>7027</v>
      </c>
      <c r="DN113" s="186" t="s">
        <v>7053</v>
      </c>
      <c r="DO113" s="183">
        <v>4100000</v>
      </c>
      <c r="DP113" s="186" t="s">
        <v>7048</v>
      </c>
      <c r="DQ113" s="186" t="s">
        <v>42</v>
      </c>
      <c r="DR113" s="186">
        <v>1</v>
      </c>
      <c r="DS113" s="186" t="s">
        <v>7050</v>
      </c>
      <c r="DT113" s="186" t="s">
        <v>7049</v>
      </c>
      <c r="DU113" s="187" t="s">
        <v>7027</v>
      </c>
      <c r="DV113" s="185" t="s">
        <v>7054</v>
      </c>
      <c r="DW113" s="175">
        <v>30000</v>
      </c>
      <c r="DX113" s="179" t="s">
        <v>7048</v>
      </c>
      <c r="DY113" s="179" t="s">
        <v>42</v>
      </c>
      <c r="DZ113" s="179">
        <v>1</v>
      </c>
      <c r="EA113" s="179" t="s">
        <v>7050</v>
      </c>
      <c r="EB113" s="179" t="s">
        <v>7049</v>
      </c>
      <c r="EC113" s="176" t="s">
        <v>7027</v>
      </c>
      <c r="ED113" s="186" t="s">
        <v>7055</v>
      </c>
      <c r="EE113" s="183">
        <v>7380000</v>
      </c>
      <c r="EF113" s="186" t="s">
        <v>7048</v>
      </c>
      <c r="EG113" s="186" t="s">
        <v>42</v>
      </c>
      <c r="EH113" s="186">
        <v>1</v>
      </c>
      <c r="EI113" s="186" t="s">
        <v>7050</v>
      </c>
      <c r="EJ113" s="186" t="s">
        <v>7049</v>
      </c>
      <c r="EK113" s="187" t="s">
        <v>7027</v>
      </c>
      <c r="EL113" s="185" t="s">
        <v>7056</v>
      </c>
      <c r="EM113" s="175">
        <v>5990000</v>
      </c>
      <c r="EN113" s="179" t="s">
        <v>7048</v>
      </c>
      <c r="EO113" s="179" t="s">
        <v>42</v>
      </c>
      <c r="EP113" s="179">
        <v>1</v>
      </c>
      <c r="EQ113" s="179" t="s">
        <v>7050</v>
      </c>
      <c r="ER113" s="179" t="s">
        <v>7049</v>
      </c>
      <c r="ES113" s="176" t="s">
        <v>7027</v>
      </c>
      <c r="ET113" s="186" t="s">
        <v>7047</v>
      </c>
      <c r="EU113" s="186">
        <v>3201</v>
      </c>
      <c r="EV113" s="186" t="s">
        <v>7044</v>
      </c>
      <c r="EW113" s="186" t="s">
        <v>60</v>
      </c>
      <c r="EX113" s="186">
        <v>3</v>
      </c>
      <c r="EY113" s="186" t="s">
        <v>7045</v>
      </c>
      <c r="EZ113" s="186" t="s">
        <v>767</v>
      </c>
      <c r="FA113" s="187" t="s">
        <v>7027</v>
      </c>
      <c r="FB113" s="185" t="s">
        <v>160</v>
      </c>
      <c r="FC113" s="179">
        <v>5</v>
      </c>
      <c r="FD113" s="179">
        <v>0</v>
      </c>
      <c r="FE113" s="179" t="s">
        <v>42</v>
      </c>
      <c r="FF113" s="179">
        <v>1</v>
      </c>
      <c r="FG113" s="179" t="s">
        <v>159</v>
      </c>
      <c r="FH113" s="179">
        <v>0</v>
      </c>
      <c r="FI113" s="176" t="s">
        <v>125</v>
      </c>
      <c r="FJ113" s="185" t="s">
        <v>164</v>
      </c>
      <c r="FK113" s="186" t="s">
        <v>14</v>
      </c>
      <c r="FL113" s="186">
        <v>0</v>
      </c>
      <c r="FM113" s="186" t="s">
        <v>14</v>
      </c>
      <c r="FN113" s="186" t="s">
        <v>14</v>
      </c>
      <c r="FO113" s="186" t="s">
        <v>163</v>
      </c>
      <c r="FP113" s="183">
        <v>0</v>
      </c>
      <c r="FQ113" s="184" t="s">
        <v>125</v>
      </c>
      <c r="FR113" s="185" t="s">
        <v>168</v>
      </c>
      <c r="FS113" s="179">
        <v>1160000</v>
      </c>
      <c r="FT113" s="179" t="s">
        <v>165</v>
      </c>
      <c r="FU113" s="179" t="s">
        <v>22</v>
      </c>
      <c r="FV113" s="179">
        <v>2</v>
      </c>
      <c r="FW113" s="179" t="s">
        <v>167</v>
      </c>
      <c r="FX113" s="179" t="s">
        <v>166</v>
      </c>
      <c r="FY113" s="176" t="s">
        <v>125</v>
      </c>
      <c r="FZ113" s="186" t="s">
        <v>3726</v>
      </c>
      <c r="GA113" s="186">
        <v>2</v>
      </c>
      <c r="GB113" s="186" t="s">
        <v>3225</v>
      </c>
      <c r="GC113" s="186" t="s">
        <v>22</v>
      </c>
      <c r="GD113" s="186">
        <v>2</v>
      </c>
      <c r="GE113" s="186" t="s">
        <v>3139</v>
      </c>
      <c r="GF113" s="186" t="s">
        <v>3138</v>
      </c>
      <c r="GG113" s="187" t="s">
        <v>3532</v>
      </c>
      <c r="GH113" s="185" t="s">
        <v>3732</v>
      </c>
      <c r="GI113" s="179">
        <v>3</v>
      </c>
      <c r="GJ113" s="179" t="s">
        <v>3225</v>
      </c>
      <c r="GK113" s="179" t="s">
        <v>22</v>
      </c>
      <c r="GL113" s="179">
        <v>2</v>
      </c>
      <c r="GM113" s="179" t="s">
        <v>3139</v>
      </c>
      <c r="GN113" s="179" t="s">
        <v>3138</v>
      </c>
      <c r="GO113" s="176" t="s">
        <v>3532</v>
      </c>
      <c r="GP113" s="186" t="s">
        <v>3727</v>
      </c>
      <c r="GQ113" s="186">
        <v>3</v>
      </c>
      <c r="GR113" s="186" t="s">
        <v>3225</v>
      </c>
      <c r="GS113" s="186" t="s">
        <v>22</v>
      </c>
      <c r="GT113" s="186">
        <v>2</v>
      </c>
      <c r="GU113" s="186" t="s">
        <v>3139</v>
      </c>
      <c r="GV113" s="186" t="s">
        <v>3138</v>
      </c>
      <c r="GW113" s="187" t="s">
        <v>3532</v>
      </c>
      <c r="GX113" s="185" t="s">
        <v>3733</v>
      </c>
      <c r="GY113" s="179">
        <v>3</v>
      </c>
      <c r="GZ113" s="179" t="s">
        <v>3225</v>
      </c>
      <c r="HA113" s="179" t="s">
        <v>22</v>
      </c>
      <c r="HB113" s="179">
        <v>2</v>
      </c>
      <c r="HC113" s="179" t="s">
        <v>3139</v>
      </c>
      <c r="HD113" s="179" t="s">
        <v>3138</v>
      </c>
      <c r="HE113" s="176" t="s">
        <v>3532</v>
      </c>
      <c r="HF113" s="186" t="s">
        <v>3725</v>
      </c>
      <c r="HG113" s="186">
        <v>3</v>
      </c>
      <c r="HH113" s="186" t="s">
        <v>3225</v>
      </c>
      <c r="HI113" s="186" t="s">
        <v>22</v>
      </c>
      <c r="HJ113" s="186">
        <v>2</v>
      </c>
      <c r="HK113" s="186" t="s">
        <v>3139</v>
      </c>
      <c r="HL113" s="186" t="s">
        <v>3138</v>
      </c>
      <c r="HM113" s="187" t="s">
        <v>3532</v>
      </c>
      <c r="HN113" s="185" t="s">
        <v>3731</v>
      </c>
      <c r="HO113" s="179">
        <v>2</v>
      </c>
      <c r="HP113" s="179" t="s">
        <v>3225</v>
      </c>
      <c r="HQ113" s="179" t="s">
        <v>22</v>
      </c>
      <c r="HR113" s="179">
        <v>2</v>
      </c>
      <c r="HS113" s="179" t="s">
        <v>3139</v>
      </c>
      <c r="HT113" s="179" t="s">
        <v>3138</v>
      </c>
      <c r="HU113" s="176" t="s">
        <v>3532</v>
      </c>
      <c r="HV113" s="186" t="s">
        <v>3728</v>
      </c>
      <c r="HW113" s="186">
        <v>3</v>
      </c>
      <c r="HX113" s="186" t="s">
        <v>3225</v>
      </c>
      <c r="HY113" s="186" t="s">
        <v>22</v>
      </c>
      <c r="HZ113" s="186">
        <v>2</v>
      </c>
      <c r="IA113" s="186" t="s">
        <v>3139</v>
      </c>
      <c r="IB113" s="186" t="s">
        <v>3138</v>
      </c>
      <c r="IC113" s="187" t="s">
        <v>3532</v>
      </c>
      <c r="ID113" s="185" t="s">
        <v>3730</v>
      </c>
      <c r="IE113" s="179">
        <v>2</v>
      </c>
      <c r="IF113" s="179" t="s">
        <v>3225</v>
      </c>
      <c r="IG113" s="179" t="s">
        <v>22</v>
      </c>
      <c r="IH113" s="179">
        <v>2</v>
      </c>
      <c r="II113" s="179" t="s">
        <v>3139</v>
      </c>
      <c r="IJ113" s="179" t="s">
        <v>3138</v>
      </c>
      <c r="IK113" s="176" t="s">
        <v>3532</v>
      </c>
      <c r="IL113" s="186" t="s">
        <v>3729</v>
      </c>
      <c r="IM113" s="186">
        <v>3</v>
      </c>
      <c r="IN113" s="186" t="s">
        <v>3225</v>
      </c>
      <c r="IO113" s="186" t="s">
        <v>22</v>
      </c>
      <c r="IP113" s="186">
        <v>2</v>
      </c>
      <c r="IQ113" s="186" t="s">
        <v>3139</v>
      </c>
      <c r="IR113" s="186" t="s">
        <v>3138</v>
      </c>
      <c r="IS113" s="187" t="s">
        <v>3532</v>
      </c>
    </row>
    <row r="114" spans="1:253" s="280" customFormat="1" ht="12.75" customHeight="1" x14ac:dyDescent="0.25">
      <c r="A114" s="280" t="s">
        <v>4309</v>
      </c>
      <c r="B114" s="280" t="s">
        <v>8025</v>
      </c>
      <c r="C114" s="280" t="s">
        <v>4310</v>
      </c>
      <c r="D114" s="280" t="s">
        <v>750</v>
      </c>
      <c r="E114" s="280" t="s">
        <v>7420</v>
      </c>
      <c r="F114" s="280" t="s">
        <v>5664</v>
      </c>
      <c r="G114" s="174">
        <v>16797000</v>
      </c>
      <c r="H114" s="175" t="s">
        <v>5661</v>
      </c>
      <c r="I114" s="175" t="s">
        <v>22</v>
      </c>
      <c r="J114" s="175">
        <v>2</v>
      </c>
      <c r="K114" s="175" t="s">
        <v>5663</v>
      </c>
      <c r="L114" s="175" t="s">
        <v>5662</v>
      </c>
      <c r="M114" s="176" t="s">
        <v>5634</v>
      </c>
      <c r="N114" s="185" t="s">
        <v>4327</v>
      </c>
      <c r="O114" s="177">
        <v>1259200</v>
      </c>
      <c r="P114" s="177" t="s">
        <v>2836</v>
      </c>
      <c r="Q114" s="177" t="s">
        <v>42</v>
      </c>
      <c r="R114" s="177">
        <v>1</v>
      </c>
      <c r="S114" s="177" t="s">
        <v>4326</v>
      </c>
      <c r="T114" s="177" t="s">
        <v>4325</v>
      </c>
      <c r="U114" s="178" t="s">
        <v>4272</v>
      </c>
      <c r="V114" s="185" t="s">
        <v>5665</v>
      </c>
      <c r="W114" s="175">
        <v>16797000</v>
      </c>
      <c r="X114" s="175" t="s">
        <v>5661</v>
      </c>
      <c r="Y114" s="175" t="s">
        <v>22</v>
      </c>
      <c r="Z114" s="175">
        <v>2</v>
      </c>
      <c r="AA114" s="175" t="s">
        <v>5663</v>
      </c>
      <c r="AB114" s="175" t="s">
        <v>5662</v>
      </c>
      <c r="AC114" s="176" t="s">
        <v>5634</v>
      </c>
      <c r="AD114" s="185" t="s">
        <v>4333</v>
      </c>
      <c r="AE114" s="183">
        <v>7607000</v>
      </c>
      <c r="AF114" s="183" t="s">
        <v>4317</v>
      </c>
      <c r="AG114" s="183" t="s">
        <v>60</v>
      </c>
      <c r="AH114" s="183">
        <v>3</v>
      </c>
      <c r="AI114" s="183" t="s">
        <v>4332</v>
      </c>
      <c r="AJ114" s="183" t="s">
        <v>4331</v>
      </c>
      <c r="AK114" s="184" t="s">
        <v>4272</v>
      </c>
      <c r="AL114" s="185" t="s">
        <v>5668</v>
      </c>
      <c r="AM114" s="175">
        <v>963000</v>
      </c>
      <c r="AN114" s="175" t="s">
        <v>5649</v>
      </c>
      <c r="AO114" s="175" t="s">
        <v>22</v>
      </c>
      <c r="AP114" s="175">
        <v>2</v>
      </c>
      <c r="AQ114" s="175" t="s">
        <v>5667</v>
      </c>
      <c r="AR114" s="175" t="s">
        <v>5666</v>
      </c>
      <c r="AS114" s="176" t="s">
        <v>5634</v>
      </c>
      <c r="AT114" s="186" t="s">
        <v>4323</v>
      </c>
      <c r="AU114" s="183" t="s">
        <v>14</v>
      </c>
      <c r="AV114" s="183" t="s">
        <v>14</v>
      </c>
      <c r="AW114" s="183" t="s">
        <v>60</v>
      </c>
      <c r="AX114" s="183">
        <v>3</v>
      </c>
      <c r="AY114" s="183" t="s">
        <v>14</v>
      </c>
      <c r="AZ114" s="183" t="s">
        <v>14</v>
      </c>
      <c r="BA114" s="184" t="s">
        <v>4272</v>
      </c>
      <c r="BB114" s="185" t="s">
        <v>4321</v>
      </c>
      <c r="BC114" s="175" t="s">
        <v>14</v>
      </c>
      <c r="BD114" s="175" t="s">
        <v>14</v>
      </c>
      <c r="BE114" s="175" t="s">
        <v>60</v>
      </c>
      <c r="BF114" s="175">
        <v>3</v>
      </c>
      <c r="BG114" s="175" t="s">
        <v>14</v>
      </c>
      <c r="BH114" s="175" t="s">
        <v>14</v>
      </c>
      <c r="BI114" s="176" t="s">
        <v>4272</v>
      </c>
      <c r="BJ114" s="186" t="s">
        <v>5672</v>
      </c>
      <c r="BK114" s="186">
        <v>221</v>
      </c>
      <c r="BL114" s="186" t="s">
        <v>5669</v>
      </c>
      <c r="BM114" s="186" t="s">
        <v>60</v>
      </c>
      <c r="BN114" s="186">
        <v>3</v>
      </c>
      <c r="BO114" s="186" t="s">
        <v>5671</v>
      </c>
      <c r="BP114" s="183" t="s">
        <v>5670</v>
      </c>
      <c r="BQ114" s="187" t="s">
        <v>5634</v>
      </c>
      <c r="BR114" s="185" t="s">
        <v>4311</v>
      </c>
      <c r="BS114" s="179" t="s">
        <v>14</v>
      </c>
      <c r="BT114" s="179" t="s">
        <v>14</v>
      </c>
      <c r="BU114" s="179" t="s">
        <v>60</v>
      </c>
      <c r="BV114" s="179">
        <v>3</v>
      </c>
      <c r="BW114" s="179" t="s">
        <v>14</v>
      </c>
      <c r="BX114" s="179" t="s">
        <v>14</v>
      </c>
      <c r="BY114" s="176" t="s">
        <v>4272</v>
      </c>
      <c r="BZ114" s="186" t="s">
        <v>4312</v>
      </c>
      <c r="CA114" s="186" t="s">
        <v>14</v>
      </c>
      <c r="CB114" s="186" t="s">
        <v>14</v>
      </c>
      <c r="CC114" s="186" t="s">
        <v>60</v>
      </c>
      <c r="CD114" s="186">
        <v>3</v>
      </c>
      <c r="CE114" s="186" t="s">
        <v>14</v>
      </c>
      <c r="CF114" s="186" t="s">
        <v>14</v>
      </c>
      <c r="CG114" s="187" t="s">
        <v>4272</v>
      </c>
      <c r="CH114" s="185" t="s">
        <v>8471</v>
      </c>
      <c r="CI114" s="186" t="e">
        <v>#N/A</v>
      </c>
      <c r="CJ114" s="186" t="e">
        <v>#N/A</v>
      </c>
      <c r="CK114" s="186" t="e">
        <v>#N/A</v>
      </c>
      <c r="CL114" s="186" t="e">
        <v>#N/A</v>
      </c>
      <c r="CM114" s="186" t="e">
        <v>#N/A</v>
      </c>
      <c r="CN114" s="186" t="e">
        <v>#N/A</v>
      </c>
      <c r="CO114" s="188" t="e">
        <v>#N/A</v>
      </c>
      <c r="CP114" s="186" t="s">
        <v>4316</v>
      </c>
      <c r="CQ114" s="179" t="s">
        <v>14</v>
      </c>
      <c r="CR114" s="179" t="s">
        <v>14</v>
      </c>
      <c r="CS114" s="179" t="s">
        <v>60</v>
      </c>
      <c r="CT114" s="179">
        <v>3</v>
      </c>
      <c r="CU114" s="179" t="s">
        <v>14</v>
      </c>
      <c r="CV114" s="179" t="s">
        <v>14</v>
      </c>
      <c r="CW114" s="176" t="s">
        <v>4272</v>
      </c>
      <c r="CX114" s="186" t="s">
        <v>4336</v>
      </c>
      <c r="CY114" s="183">
        <v>6400000</v>
      </c>
      <c r="CZ114" s="183" t="s">
        <v>4317</v>
      </c>
      <c r="DA114" s="183" t="s">
        <v>60</v>
      </c>
      <c r="DB114" s="183">
        <v>3</v>
      </c>
      <c r="DC114" s="183" t="s">
        <v>4319</v>
      </c>
      <c r="DD114" s="183" t="s">
        <v>4318</v>
      </c>
      <c r="DE114" s="189" t="s">
        <v>4272</v>
      </c>
      <c r="DF114" s="185" t="s">
        <v>4328</v>
      </c>
      <c r="DG114" s="175">
        <v>9175000</v>
      </c>
      <c r="DH114" s="179" t="s">
        <v>4317</v>
      </c>
      <c r="DI114" s="179" t="s">
        <v>60</v>
      </c>
      <c r="DJ114" s="179">
        <v>3</v>
      </c>
      <c r="DK114" s="179" t="s">
        <v>4319</v>
      </c>
      <c r="DL114" s="179" t="s">
        <v>4318</v>
      </c>
      <c r="DM114" s="176" t="s">
        <v>4272</v>
      </c>
      <c r="DN114" s="186" t="s">
        <v>4342</v>
      </c>
      <c r="DO114" s="183">
        <v>1207000</v>
      </c>
      <c r="DP114" s="186" t="s">
        <v>4317</v>
      </c>
      <c r="DQ114" s="186" t="s">
        <v>60</v>
      </c>
      <c r="DR114" s="186">
        <v>3</v>
      </c>
      <c r="DS114" s="186" t="s">
        <v>4319</v>
      </c>
      <c r="DT114" s="186" t="s">
        <v>4318</v>
      </c>
      <c r="DU114" s="187" t="s">
        <v>4272</v>
      </c>
      <c r="DV114" s="185" t="s">
        <v>4329</v>
      </c>
      <c r="DW114" s="175">
        <v>4736000</v>
      </c>
      <c r="DX114" s="179" t="s">
        <v>4317</v>
      </c>
      <c r="DY114" s="179" t="s">
        <v>60</v>
      </c>
      <c r="DZ114" s="179">
        <v>3</v>
      </c>
      <c r="EA114" s="179" t="s">
        <v>4319</v>
      </c>
      <c r="EB114" s="179" t="s">
        <v>4318</v>
      </c>
      <c r="EC114" s="176" t="s">
        <v>4272</v>
      </c>
      <c r="ED114" s="186" t="s">
        <v>4341</v>
      </c>
      <c r="EE114" s="183">
        <v>1472000</v>
      </c>
      <c r="EF114" s="186" t="s">
        <v>4317</v>
      </c>
      <c r="EG114" s="186" t="s">
        <v>60</v>
      </c>
      <c r="EH114" s="186">
        <v>3</v>
      </c>
      <c r="EI114" s="186" t="s">
        <v>4319</v>
      </c>
      <c r="EJ114" s="186" t="s">
        <v>4318</v>
      </c>
      <c r="EK114" s="187" t="s">
        <v>4272</v>
      </c>
      <c r="EL114" s="185" t="s">
        <v>4320</v>
      </c>
      <c r="EM114" s="175">
        <v>192000</v>
      </c>
      <c r="EN114" s="179" t="s">
        <v>4317</v>
      </c>
      <c r="EO114" s="179" t="s">
        <v>60</v>
      </c>
      <c r="EP114" s="179">
        <v>3</v>
      </c>
      <c r="EQ114" s="179" t="s">
        <v>4319</v>
      </c>
      <c r="ER114" s="179" t="s">
        <v>4318</v>
      </c>
      <c r="ES114" s="176" t="s">
        <v>4272</v>
      </c>
      <c r="ET114" s="186" t="s">
        <v>5673</v>
      </c>
      <c r="EU114" s="186">
        <v>221</v>
      </c>
      <c r="EV114" s="186" t="s">
        <v>5669</v>
      </c>
      <c r="EW114" s="186" t="s">
        <v>60</v>
      </c>
      <c r="EX114" s="186">
        <v>3</v>
      </c>
      <c r="EY114" s="186" t="s">
        <v>5671</v>
      </c>
      <c r="EZ114" s="186" t="s">
        <v>5670</v>
      </c>
      <c r="FA114" s="187" t="s">
        <v>5634</v>
      </c>
      <c r="FB114" s="185" t="s">
        <v>4314</v>
      </c>
      <c r="FC114" s="179">
        <v>5</v>
      </c>
      <c r="FD114" s="179" t="s">
        <v>14</v>
      </c>
      <c r="FE114" s="179" t="s">
        <v>42</v>
      </c>
      <c r="FF114" s="179">
        <v>1</v>
      </c>
      <c r="FG114" s="179" t="s">
        <v>4313</v>
      </c>
      <c r="FH114" s="179" t="s">
        <v>14</v>
      </c>
      <c r="FI114" s="176" t="s">
        <v>4272</v>
      </c>
      <c r="FJ114" s="185" t="s">
        <v>4334</v>
      </c>
      <c r="FK114" s="186" t="s">
        <v>14</v>
      </c>
      <c r="FL114" s="186" t="s">
        <v>14</v>
      </c>
      <c r="FM114" s="186" t="s">
        <v>60</v>
      </c>
      <c r="FN114" s="186">
        <v>3</v>
      </c>
      <c r="FO114" s="186" t="s">
        <v>14</v>
      </c>
      <c r="FP114" s="183" t="s">
        <v>14</v>
      </c>
      <c r="FQ114" s="184" t="s">
        <v>4272</v>
      </c>
      <c r="FR114" s="185" t="s">
        <v>4335</v>
      </c>
      <c r="FS114" s="179" t="s">
        <v>14</v>
      </c>
      <c r="FT114" s="179" t="s">
        <v>14</v>
      </c>
      <c r="FU114" s="179" t="s">
        <v>60</v>
      </c>
      <c r="FV114" s="179">
        <v>3</v>
      </c>
      <c r="FW114" s="179" t="s">
        <v>14</v>
      </c>
      <c r="FX114" s="179" t="s">
        <v>14</v>
      </c>
      <c r="FY114" s="176" t="s">
        <v>4272</v>
      </c>
      <c r="FZ114" s="186" t="s">
        <v>4322</v>
      </c>
      <c r="GA114" s="186">
        <v>1</v>
      </c>
      <c r="GB114" s="186" t="s">
        <v>3225</v>
      </c>
      <c r="GC114" s="186" t="s">
        <v>22</v>
      </c>
      <c r="GD114" s="186">
        <v>2</v>
      </c>
      <c r="GE114" s="186" t="s">
        <v>2713</v>
      </c>
      <c r="GF114" s="186" t="s">
        <v>4288</v>
      </c>
      <c r="GG114" s="187" t="s">
        <v>4272</v>
      </c>
      <c r="GH114" s="185" t="s">
        <v>4340</v>
      </c>
      <c r="GI114" s="179">
        <v>2</v>
      </c>
      <c r="GJ114" s="179" t="s">
        <v>3225</v>
      </c>
      <c r="GK114" s="179" t="s">
        <v>22</v>
      </c>
      <c r="GL114" s="179">
        <v>2</v>
      </c>
      <c r="GM114" s="179" t="s">
        <v>2713</v>
      </c>
      <c r="GN114" s="179" t="s">
        <v>4288</v>
      </c>
      <c r="GO114" s="176" t="s">
        <v>4272</v>
      </c>
      <c r="GP114" s="186" t="s">
        <v>4324</v>
      </c>
      <c r="GQ114" s="186">
        <v>2</v>
      </c>
      <c r="GR114" s="186" t="s">
        <v>3225</v>
      </c>
      <c r="GS114" s="186" t="s">
        <v>22</v>
      </c>
      <c r="GT114" s="186">
        <v>2</v>
      </c>
      <c r="GU114" s="186" t="s">
        <v>2713</v>
      </c>
      <c r="GV114" s="186" t="s">
        <v>4288</v>
      </c>
      <c r="GW114" s="187" t="s">
        <v>4272</v>
      </c>
      <c r="GX114" s="185" t="s">
        <v>4343</v>
      </c>
      <c r="GY114" s="179">
        <v>0</v>
      </c>
      <c r="GZ114" s="179" t="s">
        <v>3225</v>
      </c>
      <c r="HA114" s="179" t="s">
        <v>22</v>
      </c>
      <c r="HB114" s="179">
        <v>2</v>
      </c>
      <c r="HC114" s="179" t="s">
        <v>2713</v>
      </c>
      <c r="HD114" s="179" t="s">
        <v>4288</v>
      </c>
      <c r="HE114" s="176" t="s">
        <v>4272</v>
      </c>
      <c r="HF114" s="186" t="s">
        <v>4315</v>
      </c>
      <c r="HG114" s="186">
        <v>0</v>
      </c>
      <c r="HH114" s="186" t="s">
        <v>3225</v>
      </c>
      <c r="HI114" s="186" t="s">
        <v>22</v>
      </c>
      <c r="HJ114" s="186">
        <v>2</v>
      </c>
      <c r="HK114" s="186" t="s">
        <v>2713</v>
      </c>
      <c r="HL114" s="186" t="s">
        <v>4288</v>
      </c>
      <c r="HM114" s="187" t="s">
        <v>4272</v>
      </c>
      <c r="HN114" s="185" t="s">
        <v>4339</v>
      </c>
      <c r="HO114" s="179">
        <v>2</v>
      </c>
      <c r="HP114" s="179" t="s">
        <v>3225</v>
      </c>
      <c r="HQ114" s="179" t="s">
        <v>22</v>
      </c>
      <c r="HR114" s="179">
        <v>2</v>
      </c>
      <c r="HS114" s="179" t="s">
        <v>2713</v>
      </c>
      <c r="HT114" s="179" t="s">
        <v>4288</v>
      </c>
      <c r="HU114" s="176" t="s">
        <v>4272</v>
      </c>
      <c r="HV114" s="186" t="s">
        <v>4330</v>
      </c>
      <c r="HW114" s="186">
        <v>3</v>
      </c>
      <c r="HX114" s="186" t="s">
        <v>3225</v>
      </c>
      <c r="HY114" s="186" t="s">
        <v>22</v>
      </c>
      <c r="HZ114" s="186">
        <v>2</v>
      </c>
      <c r="IA114" s="186" t="s">
        <v>2713</v>
      </c>
      <c r="IB114" s="186" t="s">
        <v>4288</v>
      </c>
      <c r="IC114" s="187" t="s">
        <v>4272</v>
      </c>
      <c r="ID114" s="185" t="s">
        <v>4338</v>
      </c>
      <c r="IE114" s="179">
        <v>2</v>
      </c>
      <c r="IF114" s="179" t="s">
        <v>3225</v>
      </c>
      <c r="IG114" s="179" t="s">
        <v>22</v>
      </c>
      <c r="IH114" s="179">
        <v>2</v>
      </c>
      <c r="II114" s="179" t="s">
        <v>2713</v>
      </c>
      <c r="IJ114" s="179" t="s">
        <v>4288</v>
      </c>
      <c r="IK114" s="176" t="s">
        <v>4272</v>
      </c>
      <c r="IL114" s="186" t="s">
        <v>4337</v>
      </c>
      <c r="IM114" s="186">
        <v>3</v>
      </c>
      <c r="IN114" s="186" t="s">
        <v>3225</v>
      </c>
      <c r="IO114" s="186" t="s">
        <v>22</v>
      </c>
      <c r="IP114" s="186">
        <v>2</v>
      </c>
      <c r="IQ114" s="186" t="s">
        <v>2713</v>
      </c>
      <c r="IR114" s="186" t="s">
        <v>4288</v>
      </c>
      <c r="IS114" s="187" t="s">
        <v>4272</v>
      </c>
    </row>
    <row r="115" spans="1:253" s="280" customFormat="1" ht="12.75" customHeight="1" x14ac:dyDescent="0.25">
      <c r="A115" s="280" t="s">
        <v>748</v>
      </c>
      <c r="B115" s="280" t="s">
        <v>8010</v>
      </c>
      <c r="C115" s="280" t="s">
        <v>749</v>
      </c>
      <c r="D115" s="280" t="s">
        <v>750</v>
      </c>
      <c r="E115" s="280" t="s">
        <v>7420</v>
      </c>
      <c r="F115" s="280" t="s">
        <v>5680</v>
      </c>
      <c r="G115" s="174">
        <v>16797000</v>
      </c>
      <c r="H115" s="175" t="s">
        <v>5661</v>
      </c>
      <c r="I115" s="175" t="s">
        <v>22</v>
      </c>
      <c r="J115" s="175">
        <v>2</v>
      </c>
      <c r="K115" s="175" t="s">
        <v>5663</v>
      </c>
      <c r="L115" s="175" t="s">
        <v>5662</v>
      </c>
      <c r="M115" s="176" t="s">
        <v>5634</v>
      </c>
      <c r="N115" s="185" t="s">
        <v>761</v>
      </c>
      <c r="O115" s="177">
        <v>19915</v>
      </c>
      <c r="P115" s="177" t="s">
        <v>758</v>
      </c>
      <c r="Q115" s="177" t="s">
        <v>22</v>
      </c>
      <c r="R115" s="177">
        <v>2</v>
      </c>
      <c r="S115" s="177" t="s">
        <v>760</v>
      </c>
      <c r="T115" s="177" t="s">
        <v>759</v>
      </c>
      <c r="U115" s="178" t="s">
        <v>588</v>
      </c>
      <c r="V115" s="185" t="s">
        <v>5682</v>
      </c>
      <c r="W115" s="175">
        <v>686000</v>
      </c>
      <c r="X115" s="175" t="s">
        <v>5661</v>
      </c>
      <c r="Y115" s="175" t="s">
        <v>60</v>
      </c>
      <c r="Z115" s="175">
        <v>3</v>
      </c>
      <c r="AA115" s="175" t="s">
        <v>5681</v>
      </c>
      <c r="AB115" s="175" t="s">
        <v>5662</v>
      </c>
      <c r="AC115" s="176" t="s">
        <v>5634</v>
      </c>
      <c r="AD115" s="185" t="s">
        <v>5684</v>
      </c>
      <c r="AE115" s="183">
        <v>686000</v>
      </c>
      <c r="AF115" s="183" t="s">
        <v>5661</v>
      </c>
      <c r="AG115" s="183" t="s">
        <v>60</v>
      </c>
      <c r="AH115" s="183">
        <v>3</v>
      </c>
      <c r="AI115" s="183" t="s">
        <v>5683</v>
      </c>
      <c r="AJ115" s="183" t="s">
        <v>5662</v>
      </c>
      <c r="AK115" s="184" t="s">
        <v>5634</v>
      </c>
      <c r="AL115" s="185" t="s">
        <v>5686</v>
      </c>
      <c r="AM115" s="175">
        <v>413000</v>
      </c>
      <c r="AN115" s="175" t="s">
        <v>5649</v>
      </c>
      <c r="AO115" s="175" t="s">
        <v>60</v>
      </c>
      <c r="AP115" s="175">
        <v>3</v>
      </c>
      <c r="AQ115" s="175" t="s">
        <v>5685</v>
      </c>
      <c r="AR115" s="175" t="s">
        <v>5666</v>
      </c>
      <c r="AS115" s="176" t="s">
        <v>5634</v>
      </c>
      <c r="AT115" s="186" t="s">
        <v>757</v>
      </c>
      <c r="AU115" s="183" t="s">
        <v>14</v>
      </c>
      <c r="AV115" s="183">
        <v>0</v>
      </c>
      <c r="AW115" s="183" t="s">
        <v>22</v>
      </c>
      <c r="AX115" s="183">
        <v>2</v>
      </c>
      <c r="AY115" s="183" t="s">
        <v>15</v>
      </c>
      <c r="AZ115" s="183">
        <v>0</v>
      </c>
      <c r="BA115" s="184" t="s">
        <v>588</v>
      </c>
      <c r="BB115" s="185" t="s">
        <v>756</v>
      </c>
      <c r="BC115" s="175" t="s">
        <v>14</v>
      </c>
      <c r="BD115" s="175">
        <v>0</v>
      </c>
      <c r="BE115" s="175" t="s">
        <v>22</v>
      </c>
      <c r="BF115" s="175">
        <v>2</v>
      </c>
      <c r="BG115" s="175" t="s">
        <v>15</v>
      </c>
      <c r="BH115" s="175">
        <v>0</v>
      </c>
      <c r="BI115" s="176" t="s">
        <v>588</v>
      </c>
      <c r="BJ115" s="186" t="s">
        <v>5688</v>
      </c>
      <c r="BK115" s="186">
        <v>71</v>
      </c>
      <c r="BL115" s="186" t="s">
        <v>5669</v>
      </c>
      <c r="BM115" s="186" t="s">
        <v>60</v>
      </c>
      <c r="BN115" s="186">
        <v>3</v>
      </c>
      <c r="BO115" s="186" t="s">
        <v>5687</v>
      </c>
      <c r="BP115" s="183" t="s">
        <v>767</v>
      </c>
      <c r="BQ115" s="187" t="s">
        <v>5634</v>
      </c>
      <c r="BR115" s="185" t="s">
        <v>751</v>
      </c>
      <c r="BS115" s="179" t="s">
        <v>14</v>
      </c>
      <c r="BT115" s="179">
        <v>0</v>
      </c>
      <c r="BU115" s="179" t="s">
        <v>22</v>
      </c>
      <c r="BV115" s="179">
        <v>2</v>
      </c>
      <c r="BW115" s="179" t="s">
        <v>15</v>
      </c>
      <c r="BX115" s="179">
        <v>0</v>
      </c>
      <c r="BY115" s="176" t="s">
        <v>588</v>
      </c>
      <c r="BZ115" s="186" t="s">
        <v>752</v>
      </c>
      <c r="CA115" s="186" t="s">
        <v>14</v>
      </c>
      <c r="CB115" s="186">
        <v>0</v>
      </c>
      <c r="CC115" s="186" t="s">
        <v>14</v>
      </c>
      <c r="CD115" s="186" t="s">
        <v>14</v>
      </c>
      <c r="CE115" s="186" t="s">
        <v>15</v>
      </c>
      <c r="CF115" s="186">
        <v>0</v>
      </c>
      <c r="CG115" s="187" t="s">
        <v>588</v>
      </c>
      <c r="CH115" s="185" t="s">
        <v>8472</v>
      </c>
      <c r="CI115" s="186" t="e">
        <v>#N/A</v>
      </c>
      <c r="CJ115" s="186" t="e">
        <v>#N/A</v>
      </c>
      <c r="CK115" s="186" t="e">
        <v>#N/A</v>
      </c>
      <c r="CL115" s="186" t="e">
        <v>#N/A</v>
      </c>
      <c r="CM115" s="186" t="e">
        <v>#N/A</v>
      </c>
      <c r="CN115" s="186" t="e">
        <v>#N/A</v>
      </c>
      <c r="CO115" s="188" t="e">
        <v>#N/A</v>
      </c>
      <c r="CP115" s="186" t="s">
        <v>755</v>
      </c>
      <c r="CQ115" s="179" t="s">
        <v>14</v>
      </c>
      <c r="CR115" s="179">
        <v>0</v>
      </c>
      <c r="CS115" s="179" t="s">
        <v>22</v>
      </c>
      <c r="CT115" s="179">
        <v>2</v>
      </c>
      <c r="CU115" s="179" t="s">
        <v>15</v>
      </c>
      <c r="CV115" s="179">
        <v>0</v>
      </c>
      <c r="CW115" s="176" t="s">
        <v>588</v>
      </c>
      <c r="CX115" s="186" t="s">
        <v>3007</v>
      </c>
      <c r="CY115" s="183">
        <v>367000</v>
      </c>
      <c r="CZ115" s="183" t="s">
        <v>2735</v>
      </c>
      <c r="DA115" s="183" t="s">
        <v>60</v>
      </c>
      <c r="DB115" s="183">
        <v>3</v>
      </c>
      <c r="DC115" s="183" t="s">
        <v>3002</v>
      </c>
      <c r="DD115" s="183" t="s">
        <v>2347</v>
      </c>
      <c r="DE115" s="189" t="s">
        <v>3004</v>
      </c>
      <c r="DF115" s="185" t="s">
        <v>3005</v>
      </c>
      <c r="DG115" s="175">
        <v>0</v>
      </c>
      <c r="DH115" s="179" t="s">
        <v>2735</v>
      </c>
      <c r="DI115" s="179" t="s">
        <v>60</v>
      </c>
      <c r="DJ115" s="179">
        <v>3</v>
      </c>
      <c r="DK115" s="179" t="s">
        <v>3002</v>
      </c>
      <c r="DL115" s="179" t="s">
        <v>2347</v>
      </c>
      <c r="DM115" s="176" t="s">
        <v>3004</v>
      </c>
      <c r="DN115" s="186" t="s">
        <v>3009</v>
      </c>
      <c r="DO115" s="183">
        <v>318000</v>
      </c>
      <c r="DP115" s="186" t="s">
        <v>2735</v>
      </c>
      <c r="DQ115" s="186" t="s">
        <v>60</v>
      </c>
      <c r="DR115" s="186">
        <v>3</v>
      </c>
      <c r="DS115" s="186" t="s">
        <v>3002</v>
      </c>
      <c r="DT115" s="186" t="s">
        <v>2347</v>
      </c>
      <c r="DU115" s="187" t="s">
        <v>3004</v>
      </c>
      <c r="DV115" s="185" t="s">
        <v>3006</v>
      </c>
      <c r="DW115" s="175">
        <v>98000</v>
      </c>
      <c r="DX115" s="179" t="s">
        <v>2735</v>
      </c>
      <c r="DY115" s="179" t="s">
        <v>60</v>
      </c>
      <c r="DZ115" s="179">
        <v>3</v>
      </c>
      <c r="EA115" s="179" t="s">
        <v>3002</v>
      </c>
      <c r="EB115" s="179" t="s">
        <v>2347</v>
      </c>
      <c r="EC115" s="176" t="s">
        <v>3004</v>
      </c>
      <c r="ED115" s="186" t="s">
        <v>3008</v>
      </c>
      <c r="EE115" s="183">
        <v>147000</v>
      </c>
      <c r="EF115" s="186" t="s">
        <v>2735</v>
      </c>
      <c r="EG115" s="186" t="s">
        <v>60</v>
      </c>
      <c r="EH115" s="186">
        <v>3</v>
      </c>
      <c r="EI115" s="186" t="s">
        <v>3002</v>
      </c>
      <c r="EJ115" s="186" t="s">
        <v>2347</v>
      </c>
      <c r="EK115" s="187" t="s">
        <v>3004</v>
      </c>
      <c r="EL115" s="185" t="s">
        <v>3003</v>
      </c>
      <c r="EM115" s="175">
        <v>122000</v>
      </c>
      <c r="EN115" s="179" t="s">
        <v>2735</v>
      </c>
      <c r="EO115" s="179" t="s">
        <v>60</v>
      </c>
      <c r="EP115" s="179">
        <v>3</v>
      </c>
      <c r="EQ115" s="179" t="s">
        <v>3002</v>
      </c>
      <c r="ER115" s="179" t="s">
        <v>2347</v>
      </c>
      <c r="ES115" s="176" t="s">
        <v>3004</v>
      </c>
      <c r="ET115" s="186" t="s">
        <v>5689</v>
      </c>
      <c r="EU115" s="186">
        <v>221</v>
      </c>
      <c r="EV115" s="186" t="s">
        <v>5669</v>
      </c>
      <c r="EW115" s="186" t="s">
        <v>60</v>
      </c>
      <c r="EX115" s="186">
        <v>3</v>
      </c>
      <c r="EY115" s="186" t="s">
        <v>5671</v>
      </c>
      <c r="EZ115" s="186" t="s">
        <v>5670</v>
      </c>
      <c r="FA115" s="187" t="s">
        <v>5634</v>
      </c>
      <c r="FB115" s="185" t="s">
        <v>754</v>
      </c>
      <c r="FC115" s="179">
        <v>5</v>
      </c>
      <c r="FD115" s="179">
        <v>0</v>
      </c>
      <c r="FE115" s="179" t="s">
        <v>22</v>
      </c>
      <c r="FF115" s="179">
        <v>2</v>
      </c>
      <c r="FG115" s="179" t="s">
        <v>753</v>
      </c>
      <c r="FH115" s="179">
        <v>0</v>
      </c>
      <c r="FI115" s="176" t="s">
        <v>588</v>
      </c>
      <c r="FJ115" s="185" t="s">
        <v>762</v>
      </c>
      <c r="FK115" s="186" t="s">
        <v>14</v>
      </c>
      <c r="FL115" s="186">
        <v>0</v>
      </c>
      <c r="FM115" s="186" t="s">
        <v>22</v>
      </c>
      <c r="FN115" s="186">
        <v>2</v>
      </c>
      <c r="FO115" s="186">
        <v>0</v>
      </c>
      <c r="FP115" s="183">
        <v>0</v>
      </c>
      <c r="FQ115" s="184" t="s">
        <v>588</v>
      </c>
      <c r="FR115" s="185" t="s">
        <v>763</v>
      </c>
      <c r="FS115" s="179" t="s">
        <v>14</v>
      </c>
      <c r="FT115" s="179">
        <v>0</v>
      </c>
      <c r="FU115" s="179" t="s">
        <v>22</v>
      </c>
      <c r="FV115" s="179">
        <v>2</v>
      </c>
      <c r="FW115" s="179">
        <v>0</v>
      </c>
      <c r="FX115" s="179">
        <v>0</v>
      </c>
      <c r="FY115" s="176" t="s">
        <v>588</v>
      </c>
      <c r="FZ115" s="186" t="s">
        <v>3422</v>
      </c>
      <c r="GA115" s="186">
        <v>1</v>
      </c>
      <c r="GB115" s="186" t="s">
        <v>2713</v>
      </c>
      <c r="GC115" s="186" t="s">
        <v>22</v>
      </c>
      <c r="GD115" s="186">
        <v>2</v>
      </c>
      <c r="GE115" s="186" t="s">
        <v>3139</v>
      </c>
      <c r="GF115" s="186" t="s">
        <v>3138</v>
      </c>
      <c r="GG115" s="187" t="s">
        <v>3227</v>
      </c>
      <c r="GH115" s="185" t="s">
        <v>3428</v>
      </c>
      <c r="GI115" s="179">
        <v>2</v>
      </c>
      <c r="GJ115" s="179" t="s">
        <v>2713</v>
      </c>
      <c r="GK115" s="179" t="s">
        <v>22</v>
      </c>
      <c r="GL115" s="179">
        <v>2</v>
      </c>
      <c r="GM115" s="179" t="s">
        <v>3139</v>
      </c>
      <c r="GN115" s="179" t="s">
        <v>3138</v>
      </c>
      <c r="GO115" s="176" t="s">
        <v>3227</v>
      </c>
      <c r="GP115" s="186" t="s">
        <v>3423</v>
      </c>
      <c r="GQ115" s="186">
        <v>2</v>
      </c>
      <c r="GR115" s="186" t="s">
        <v>2713</v>
      </c>
      <c r="GS115" s="186" t="s">
        <v>22</v>
      </c>
      <c r="GT115" s="186">
        <v>2</v>
      </c>
      <c r="GU115" s="186" t="s">
        <v>3139</v>
      </c>
      <c r="GV115" s="186" t="s">
        <v>3138</v>
      </c>
      <c r="GW115" s="187" t="s">
        <v>3227</v>
      </c>
      <c r="GX115" s="185" t="s">
        <v>3429</v>
      </c>
      <c r="GY115" s="179">
        <v>0</v>
      </c>
      <c r="GZ115" s="179" t="s">
        <v>2713</v>
      </c>
      <c r="HA115" s="179" t="s">
        <v>22</v>
      </c>
      <c r="HB115" s="179">
        <v>2</v>
      </c>
      <c r="HC115" s="179" t="s">
        <v>3139</v>
      </c>
      <c r="HD115" s="179" t="s">
        <v>3138</v>
      </c>
      <c r="HE115" s="176" t="s">
        <v>3227</v>
      </c>
      <c r="HF115" s="186" t="s">
        <v>3421</v>
      </c>
      <c r="HG115" s="186">
        <v>0</v>
      </c>
      <c r="HH115" s="186" t="s">
        <v>2713</v>
      </c>
      <c r="HI115" s="186" t="s">
        <v>22</v>
      </c>
      <c r="HJ115" s="186">
        <v>2</v>
      </c>
      <c r="HK115" s="186" t="s">
        <v>3139</v>
      </c>
      <c r="HL115" s="186" t="s">
        <v>3138</v>
      </c>
      <c r="HM115" s="187" t="s">
        <v>3227</v>
      </c>
      <c r="HN115" s="185" t="s">
        <v>3427</v>
      </c>
      <c r="HO115" s="179">
        <v>2</v>
      </c>
      <c r="HP115" s="179" t="s">
        <v>2713</v>
      </c>
      <c r="HQ115" s="179" t="s">
        <v>22</v>
      </c>
      <c r="HR115" s="179">
        <v>2</v>
      </c>
      <c r="HS115" s="179" t="s">
        <v>3139</v>
      </c>
      <c r="HT115" s="179" t="s">
        <v>3138</v>
      </c>
      <c r="HU115" s="176" t="s">
        <v>3227</v>
      </c>
      <c r="HV115" s="186" t="s">
        <v>3424</v>
      </c>
      <c r="HW115" s="186">
        <v>3</v>
      </c>
      <c r="HX115" s="186" t="s">
        <v>2713</v>
      </c>
      <c r="HY115" s="186" t="s">
        <v>22</v>
      </c>
      <c r="HZ115" s="186">
        <v>2</v>
      </c>
      <c r="IA115" s="186" t="s">
        <v>3139</v>
      </c>
      <c r="IB115" s="186" t="s">
        <v>3138</v>
      </c>
      <c r="IC115" s="187" t="s">
        <v>3227</v>
      </c>
      <c r="ID115" s="185" t="s">
        <v>3426</v>
      </c>
      <c r="IE115" s="179">
        <v>2</v>
      </c>
      <c r="IF115" s="179" t="s">
        <v>2713</v>
      </c>
      <c r="IG115" s="179" t="s">
        <v>22</v>
      </c>
      <c r="IH115" s="179">
        <v>2</v>
      </c>
      <c r="II115" s="179" t="s">
        <v>3139</v>
      </c>
      <c r="IJ115" s="179" t="s">
        <v>3138</v>
      </c>
      <c r="IK115" s="176" t="s">
        <v>3227</v>
      </c>
      <c r="IL115" s="186" t="s">
        <v>3425</v>
      </c>
      <c r="IM115" s="186">
        <v>3</v>
      </c>
      <c r="IN115" s="186" t="s">
        <v>2713</v>
      </c>
      <c r="IO115" s="186" t="s">
        <v>22</v>
      </c>
      <c r="IP115" s="186">
        <v>2</v>
      </c>
      <c r="IQ115" s="186" t="s">
        <v>3139</v>
      </c>
      <c r="IR115" s="186" t="s">
        <v>3138</v>
      </c>
      <c r="IS115" s="187" t="s">
        <v>3227</v>
      </c>
    </row>
    <row r="116" spans="1:253" s="280" customFormat="1" ht="12.75" customHeight="1" x14ac:dyDescent="0.25">
      <c r="A116" s="280" t="s">
        <v>764</v>
      </c>
      <c r="B116" s="280" t="s">
        <v>8018</v>
      </c>
      <c r="C116" s="280" t="s">
        <v>765</v>
      </c>
      <c r="D116" s="280" t="s">
        <v>750</v>
      </c>
      <c r="E116" s="280" t="s">
        <v>7420</v>
      </c>
      <c r="F116" s="280" t="s">
        <v>5690</v>
      </c>
      <c r="G116" s="174">
        <v>16797000</v>
      </c>
      <c r="H116" s="175" t="s">
        <v>5661</v>
      </c>
      <c r="I116" s="175" t="s">
        <v>22</v>
      </c>
      <c r="J116" s="175">
        <v>2</v>
      </c>
      <c r="K116" s="175" t="s">
        <v>5663</v>
      </c>
      <c r="L116" s="175" t="s">
        <v>5662</v>
      </c>
      <c r="M116" s="176" t="s">
        <v>5634</v>
      </c>
      <c r="N116" s="185" t="s">
        <v>2336</v>
      </c>
      <c r="O116" s="177">
        <v>154623</v>
      </c>
      <c r="P116" s="177" t="s">
        <v>2333</v>
      </c>
      <c r="Q116" s="177" t="s">
        <v>22</v>
      </c>
      <c r="R116" s="177">
        <v>2</v>
      </c>
      <c r="S116" s="177" t="s">
        <v>2335</v>
      </c>
      <c r="T116" s="177" t="s">
        <v>2334</v>
      </c>
      <c r="U116" s="178" t="s">
        <v>2332</v>
      </c>
      <c r="V116" s="185" t="s">
        <v>2343</v>
      </c>
      <c r="W116" s="175">
        <v>4456000</v>
      </c>
      <c r="X116" s="175" t="s">
        <v>2328</v>
      </c>
      <c r="Y116" s="175" t="s">
        <v>22</v>
      </c>
      <c r="Z116" s="175">
        <v>2</v>
      </c>
      <c r="AA116" s="175" t="s">
        <v>2342</v>
      </c>
      <c r="AB116" s="175" t="s">
        <v>2329</v>
      </c>
      <c r="AC116" s="176" t="s">
        <v>2332</v>
      </c>
      <c r="AD116" s="185" t="s">
        <v>2341</v>
      </c>
      <c r="AE116" s="183">
        <v>1004000</v>
      </c>
      <c r="AF116" s="183" t="s">
        <v>2339</v>
      </c>
      <c r="AG116" s="183" t="s">
        <v>22</v>
      </c>
      <c r="AH116" s="183">
        <v>2</v>
      </c>
      <c r="AI116" s="183" t="s">
        <v>2340</v>
      </c>
      <c r="AJ116" s="183" t="s">
        <v>2329</v>
      </c>
      <c r="AK116" s="184" t="s">
        <v>2332</v>
      </c>
      <c r="AL116" s="185" t="s">
        <v>5692</v>
      </c>
      <c r="AM116" s="175">
        <v>173000</v>
      </c>
      <c r="AN116" s="175" t="s">
        <v>5649</v>
      </c>
      <c r="AO116" s="175" t="s">
        <v>22</v>
      </c>
      <c r="AP116" s="175">
        <v>2</v>
      </c>
      <c r="AQ116" s="175" t="s">
        <v>5691</v>
      </c>
      <c r="AR116" s="175" t="s">
        <v>5666</v>
      </c>
      <c r="AS116" s="176" t="s">
        <v>5634</v>
      </c>
      <c r="AT116" s="186" t="s">
        <v>776</v>
      </c>
      <c r="AU116" s="183" t="s">
        <v>14</v>
      </c>
      <c r="AV116" s="183">
        <v>0</v>
      </c>
      <c r="AW116" s="183" t="s">
        <v>22</v>
      </c>
      <c r="AX116" s="183">
        <v>2</v>
      </c>
      <c r="AY116" s="183" t="s">
        <v>379</v>
      </c>
      <c r="AZ116" s="183" t="s">
        <v>770</v>
      </c>
      <c r="BA116" s="184" t="s">
        <v>588</v>
      </c>
      <c r="BB116" s="185" t="s">
        <v>775</v>
      </c>
      <c r="BC116" s="175" t="s">
        <v>14</v>
      </c>
      <c r="BD116" s="175">
        <v>0</v>
      </c>
      <c r="BE116" s="175" t="s">
        <v>22</v>
      </c>
      <c r="BF116" s="175">
        <v>2</v>
      </c>
      <c r="BG116" s="175" t="s">
        <v>379</v>
      </c>
      <c r="BH116" s="175" t="s">
        <v>770</v>
      </c>
      <c r="BI116" s="176" t="s">
        <v>588</v>
      </c>
      <c r="BJ116" s="186" t="s">
        <v>774</v>
      </c>
      <c r="BK116" s="186" t="s">
        <v>14</v>
      </c>
      <c r="BL116" s="186">
        <v>0</v>
      </c>
      <c r="BM116" s="186" t="s">
        <v>22</v>
      </c>
      <c r="BN116" s="186">
        <v>2</v>
      </c>
      <c r="BO116" s="186" t="s">
        <v>379</v>
      </c>
      <c r="BP116" s="183">
        <v>0</v>
      </c>
      <c r="BQ116" s="187" t="s">
        <v>588</v>
      </c>
      <c r="BR116" s="185" t="s">
        <v>766</v>
      </c>
      <c r="BS116" s="179" t="s">
        <v>14</v>
      </c>
      <c r="BT116" s="179">
        <v>0</v>
      </c>
      <c r="BU116" s="179" t="s">
        <v>22</v>
      </c>
      <c r="BV116" s="179">
        <v>2</v>
      </c>
      <c r="BW116" s="179" t="s">
        <v>379</v>
      </c>
      <c r="BX116" s="179">
        <v>0</v>
      </c>
      <c r="BY116" s="176" t="s">
        <v>588</v>
      </c>
      <c r="BZ116" s="186" t="s">
        <v>769</v>
      </c>
      <c r="CA116" s="186">
        <v>0</v>
      </c>
      <c r="CB116" s="186" t="s">
        <v>14</v>
      </c>
      <c r="CC116" s="186" t="s">
        <v>22</v>
      </c>
      <c r="CD116" s="186">
        <v>2</v>
      </c>
      <c r="CE116" s="186" t="s">
        <v>768</v>
      </c>
      <c r="CF116" s="186" t="s">
        <v>767</v>
      </c>
      <c r="CG116" s="187" t="s">
        <v>588</v>
      </c>
      <c r="CH116" s="185" t="s">
        <v>8473</v>
      </c>
      <c r="CI116" s="186" t="e">
        <v>#N/A</v>
      </c>
      <c r="CJ116" s="186" t="e">
        <v>#N/A</v>
      </c>
      <c r="CK116" s="186" t="e">
        <v>#N/A</v>
      </c>
      <c r="CL116" s="186" t="e">
        <v>#N/A</v>
      </c>
      <c r="CM116" s="186" t="e">
        <v>#N/A</v>
      </c>
      <c r="CN116" s="186" t="e">
        <v>#N/A</v>
      </c>
      <c r="CO116" s="188" t="e">
        <v>#N/A</v>
      </c>
      <c r="CP116" s="186" t="s">
        <v>773</v>
      </c>
      <c r="CQ116" s="179" t="s">
        <v>14</v>
      </c>
      <c r="CR116" s="179">
        <v>0</v>
      </c>
      <c r="CS116" s="179" t="s">
        <v>22</v>
      </c>
      <c r="CT116" s="179">
        <v>2</v>
      </c>
      <c r="CU116" s="179" t="s">
        <v>379</v>
      </c>
      <c r="CV116" s="179">
        <v>0</v>
      </c>
      <c r="CW116" s="176" t="s">
        <v>588</v>
      </c>
      <c r="CX116" s="186" t="s">
        <v>2344</v>
      </c>
      <c r="CY116" s="183">
        <v>1004000</v>
      </c>
      <c r="CZ116" s="183" t="s">
        <v>2328</v>
      </c>
      <c r="DA116" s="183" t="s">
        <v>22</v>
      </c>
      <c r="DB116" s="183">
        <v>2</v>
      </c>
      <c r="DC116" s="183" t="s">
        <v>2330</v>
      </c>
      <c r="DD116" s="183" t="s">
        <v>2329</v>
      </c>
      <c r="DE116" s="189" t="s">
        <v>2332</v>
      </c>
      <c r="DF116" s="185" t="s">
        <v>2337</v>
      </c>
      <c r="DG116" s="175">
        <v>3452000</v>
      </c>
      <c r="DH116" s="179" t="s">
        <v>2328</v>
      </c>
      <c r="DI116" s="179" t="s">
        <v>22</v>
      </c>
      <c r="DJ116" s="179">
        <v>2</v>
      </c>
      <c r="DK116" s="179" t="s">
        <v>2330</v>
      </c>
      <c r="DL116" s="179" t="s">
        <v>2329</v>
      </c>
      <c r="DM116" s="176" t="s">
        <v>2332</v>
      </c>
      <c r="DN116" s="186" t="s">
        <v>2346</v>
      </c>
      <c r="DO116" s="183">
        <v>0</v>
      </c>
      <c r="DP116" s="186" t="s">
        <v>2328</v>
      </c>
      <c r="DQ116" s="186" t="s">
        <v>22</v>
      </c>
      <c r="DR116" s="186">
        <v>2</v>
      </c>
      <c r="DS116" s="186" t="s">
        <v>2330</v>
      </c>
      <c r="DT116" s="186" t="s">
        <v>2329</v>
      </c>
      <c r="DU116" s="187" t="s">
        <v>2332</v>
      </c>
      <c r="DV116" s="185" t="s">
        <v>2338</v>
      </c>
      <c r="DW116" s="175">
        <v>743000</v>
      </c>
      <c r="DX116" s="179" t="s">
        <v>2328</v>
      </c>
      <c r="DY116" s="179" t="s">
        <v>22</v>
      </c>
      <c r="DZ116" s="179">
        <v>2</v>
      </c>
      <c r="EA116" s="179" t="s">
        <v>2330</v>
      </c>
      <c r="EB116" s="179" t="s">
        <v>2329</v>
      </c>
      <c r="EC116" s="176" t="s">
        <v>2332</v>
      </c>
      <c r="ED116" s="186" t="s">
        <v>2345</v>
      </c>
      <c r="EE116" s="183">
        <v>261000</v>
      </c>
      <c r="EF116" s="186" t="s">
        <v>2328</v>
      </c>
      <c r="EG116" s="186" t="s">
        <v>22</v>
      </c>
      <c r="EH116" s="186">
        <v>2</v>
      </c>
      <c r="EI116" s="186" t="s">
        <v>2330</v>
      </c>
      <c r="EJ116" s="186" t="s">
        <v>2329</v>
      </c>
      <c r="EK116" s="187" t="s">
        <v>2332</v>
      </c>
      <c r="EL116" s="185" t="s">
        <v>2331</v>
      </c>
      <c r="EM116" s="175">
        <v>0</v>
      </c>
      <c r="EN116" s="179" t="s">
        <v>2328</v>
      </c>
      <c r="EO116" s="179" t="s">
        <v>22</v>
      </c>
      <c r="EP116" s="179">
        <v>2</v>
      </c>
      <c r="EQ116" s="179" t="s">
        <v>2330</v>
      </c>
      <c r="ER116" s="179" t="s">
        <v>2329</v>
      </c>
      <c r="ES116" s="176" t="s">
        <v>2332</v>
      </c>
      <c r="ET116" s="186" t="s">
        <v>5693</v>
      </c>
      <c r="EU116" s="186">
        <v>221</v>
      </c>
      <c r="EV116" s="186" t="s">
        <v>5669</v>
      </c>
      <c r="EW116" s="186" t="s">
        <v>60</v>
      </c>
      <c r="EX116" s="186">
        <v>3</v>
      </c>
      <c r="EY116" s="186" t="s">
        <v>5671</v>
      </c>
      <c r="EZ116" s="186" t="s">
        <v>5670</v>
      </c>
      <c r="FA116" s="187" t="s">
        <v>5634</v>
      </c>
      <c r="FB116" s="185" t="s">
        <v>772</v>
      </c>
      <c r="FC116" s="179">
        <v>3</v>
      </c>
      <c r="FD116" s="179">
        <v>0</v>
      </c>
      <c r="FE116" s="179" t="s">
        <v>22</v>
      </c>
      <c r="FF116" s="179">
        <v>2</v>
      </c>
      <c r="FG116" s="179" t="s">
        <v>771</v>
      </c>
      <c r="FH116" s="179" t="s">
        <v>770</v>
      </c>
      <c r="FI116" s="176" t="s">
        <v>588</v>
      </c>
      <c r="FJ116" s="185" t="s">
        <v>777</v>
      </c>
      <c r="FK116" s="186" t="s">
        <v>14</v>
      </c>
      <c r="FL116" s="186">
        <v>0</v>
      </c>
      <c r="FM116" s="186" t="s">
        <v>22</v>
      </c>
      <c r="FN116" s="186">
        <v>2</v>
      </c>
      <c r="FO116" s="186" t="s">
        <v>379</v>
      </c>
      <c r="FP116" s="183" t="s">
        <v>770</v>
      </c>
      <c r="FQ116" s="184" t="s">
        <v>588</v>
      </c>
      <c r="FR116" s="185" t="s">
        <v>778</v>
      </c>
      <c r="FS116" s="179" t="s">
        <v>14</v>
      </c>
      <c r="FT116" s="179">
        <v>0</v>
      </c>
      <c r="FU116" s="179" t="s">
        <v>22</v>
      </c>
      <c r="FV116" s="179">
        <v>2</v>
      </c>
      <c r="FW116" s="179" t="s">
        <v>379</v>
      </c>
      <c r="FX116" s="179">
        <v>0</v>
      </c>
      <c r="FY116" s="176" t="s">
        <v>588</v>
      </c>
      <c r="FZ116" s="186" t="s">
        <v>3431</v>
      </c>
      <c r="GA116" s="186">
        <v>1</v>
      </c>
      <c r="GB116" s="186" t="s">
        <v>2713</v>
      </c>
      <c r="GC116" s="186" t="s">
        <v>22</v>
      </c>
      <c r="GD116" s="186">
        <v>2</v>
      </c>
      <c r="GE116" s="186" t="s">
        <v>3139</v>
      </c>
      <c r="GF116" s="186" t="s">
        <v>3138</v>
      </c>
      <c r="GG116" s="187" t="s">
        <v>3227</v>
      </c>
      <c r="GH116" s="185" t="s">
        <v>3437</v>
      </c>
      <c r="GI116" s="179">
        <v>2</v>
      </c>
      <c r="GJ116" s="179" t="s">
        <v>2713</v>
      </c>
      <c r="GK116" s="179" t="s">
        <v>22</v>
      </c>
      <c r="GL116" s="179">
        <v>2</v>
      </c>
      <c r="GM116" s="179" t="s">
        <v>3139</v>
      </c>
      <c r="GN116" s="179" t="s">
        <v>3138</v>
      </c>
      <c r="GO116" s="176" t="s">
        <v>3227</v>
      </c>
      <c r="GP116" s="186" t="s">
        <v>3432</v>
      </c>
      <c r="GQ116" s="186">
        <v>2</v>
      </c>
      <c r="GR116" s="186" t="s">
        <v>2713</v>
      </c>
      <c r="GS116" s="186" t="s">
        <v>22</v>
      </c>
      <c r="GT116" s="186">
        <v>2</v>
      </c>
      <c r="GU116" s="186" t="s">
        <v>3139</v>
      </c>
      <c r="GV116" s="186" t="s">
        <v>3138</v>
      </c>
      <c r="GW116" s="187" t="s">
        <v>3227</v>
      </c>
      <c r="GX116" s="185" t="s">
        <v>3438</v>
      </c>
      <c r="GY116" s="179">
        <v>0</v>
      </c>
      <c r="GZ116" s="179" t="s">
        <v>2713</v>
      </c>
      <c r="HA116" s="179" t="s">
        <v>22</v>
      </c>
      <c r="HB116" s="179">
        <v>2</v>
      </c>
      <c r="HC116" s="179" t="s">
        <v>3139</v>
      </c>
      <c r="HD116" s="179" t="s">
        <v>3138</v>
      </c>
      <c r="HE116" s="176" t="s">
        <v>3227</v>
      </c>
      <c r="HF116" s="186" t="s">
        <v>3430</v>
      </c>
      <c r="HG116" s="186">
        <v>0</v>
      </c>
      <c r="HH116" s="186" t="s">
        <v>2713</v>
      </c>
      <c r="HI116" s="186" t="s">
        <v>22</v>
      </c>
      <c r="HJ116" s="186">
        <v>2</v>
      </c>
      <c r="HK116" s="186" t="s">
        <v>3139</v>
      </c>
      <c r="HL116" s="186" t="s">
        <v>3138</v>
      </c>
      <c r="HM116" s="187" t="s">
        <v>3227</v>
      </c>
      <c r="HN116" s="185" t="s">
        <v>3436</v>
      </c>
      <c r="HO116" s="179">
        <v>2</v>
      </c>
      <c r="HP116" s="179" t="s">
        <v>2713</v>
      </c>
      <c r="HQ116" s="179" t="s">
        <v>22</v>
      </c>
      <c r="HR116" s="179">
        <v>2</v>
      </c>
      <c r="HS116" s="179" t="s">
        <v>3139</v>
      </c>
      <c r="HT116" s="179" t="s">
        <v>3138</v>
      </c>
      <c r="HU116" s="176" t="s">
        <v>3227</v>
      </c>
      <c r="HV116" s="186" t="s">
        <v>3433</v>
      </c>
      <c r="HW116" s="186">
        <v>3</v>
      </c>
      <c r="HX116" s="186" t="s">
        <v>2713</v>
      </c>
      <c r="HY116" s="186" t="s">
        <v>22</v>
      </c>
      <c r="HZ116" s="186">
        <v>2</v>
      </c>
      <c r="IA116" s="186" t="s">
        <v>3139</v>
      </c>
      <c r="IB116" s="186" t="s">
        <v>3138</v>
      </c>
      <c r="IC116" s="187" t="s">
        <v>3227</v>
      </c>
      <c r="ID116" s="185" t="s">
        <v>3435</v>
      </c>
      <c r="IE116" s="179">
        <v>2</v>
      </c>
      <c r="IF116" s="179" t="s">
        <v>2713</v>
      </c>
      <c r="IG116" s="179" t="s">
        <v>22</v>
      </c>
      <c r="IH116" s="179">
        <v>2</v>
      </c>
      <c r="II116" s="179" t="s">
        <v>3139</v>
      </c>
      <c r="IJ116" s="179" t="s">
        <v>3138</v>
      </c>
      <c r="IK116" s="176" t="s">
        <v>3227</v>
      </c>
      <c r="IL116" s="186" t="s">
        <v>3434</v>
      </c>
      <c r="IM116" s="186">
        <v>3</v>
      </c>
      <c r="IN116" s="186" t="s">
        <v>2713</v>
      </c>
      <c r="IO116" s="186" t="s">
        <v>22</v>
      </c>
      <c r="IP116" s="186">
        <v>2</v>
      </c>
      <c r="IQ116" s="186" t="s">
        <v>3139</v>
      </c>
      <c r="IR116" s="186" t="s">
        <v>3138</v>
      </c>
      <c r="IS116" s="187" t="s">
        <v>3227</v>
      </c>
    </row>
    <row r="117" spans="1:253" s="280" customFormat="1" ht="12.75" customHeight="1" x14ac:dyDescent="0.25">
      <c r="A117" s="280" t="s">
        <v>779</v>
      </c>
      <c r="B117" s="280" t="s">
        <v>8018</v>
      </c>
      <c r="C117" s="280" t="s">
        <v>780</v>
      </c>
      <c r="D117" s="280" t="s">
        <v>750</v>
      </c>
      <c r="E117" s="280" t="s">
        <v>7420</v>
      </c>
      <c r="F117" s="280" t="s">
        <v>5674</v>
      </c>
      <c r="G117" s="174">
        <v>16797000</v>
      </c>
      <c r="H117" s="175" t="s">
        <v>5661</v>
      </c>
      <c r="I117" s="175" t="s">
        <v>22</v>
      </c>
      <c r="J117" s="175">
        <v>2</v>
      </c>
      <c r="K117" s="175" t="s">
        <v>5663</v>
      </c>
      <c r="L117" s="175" t="s">
        <v>5662</v>
      </c>
      <c r="M117" s="176" t="s">
        <v>5634</v>
      </c>
      <c r="N117" s="190" t="s">
        <v>2353</v>
      </c>
      <c r="O117" s="177">
        <v>205671</v>
      </c>
      <c r="P117" s="177" t="s">
        <v>2350</v>
      </c>
      <c r="Q117" s="177" t="s">
        <v>22</v>
      </c>
      <c r="R117" s="177">
        <v>2</v>
      </c>
      <c r="S117" s="177" t="s">
        <v>2352</v>
      </c>
      <c r="T117" s="177" t="s">
        <v>2351</v>
      </c>
      <c r="U117" s="178" t="s">
        <v>2332</v>
      </c>
      <c r="V117" s="190" t="s">
        <v>2360</v>
      </c>
      <c r="W117" s="175">
        <v>2577000</v>
      </c>
      <c r="X117" s="175" t="s">
        <v>2357</v>
      </c>
      <c r="Y117" s="175" t="s">
        <v>22</v>
      </c>
      <c r="Z117" s="175">
        <v>2</v>
      </c>
      <c r="AA117" s="175" t="s">
        <v>2359</v>
      </c>
      <c r="AB117" s="175" t="s">
        <v>2358</v>
      </c>
      <c r="AC117" s="176" t="s">
        <v>2332</v>
      </c>
      <c r="AD117" s="190" t="s">
        <v>2356</v>
      </c>
      <c r="AE117" s="183">
        <v>1123000</v>
      </c>
      <c r="AF117" s="183" t="s">
        <v>2339</v>
      </c>
      <c r="AG117" s="183" t="s">
        <v>22</v>
      </c>
      <c r="AH117" s="183">
        <v>2</v>
      </c>
      <c r="AI117" s="183" t="s">
        <v>2340</v>
      </c>
      <c r="AJ117" s="183" t="s">
        <v>2347</v>
      </c>
      <c r="AK117" s="184" t="s">
        <v>2332</v>
      </c>
      <c r="AL117" s="190" t="s">
        <v>5676</v>
      </c>
      <c r="AM117" s="175">
        <v>371000</v>
      </c>
      <c r="AN117" s="175" t="s">
        <v>5649</v>
      </c>
      <c r="AO117" s="175" t="s">
        <v>22</v>
      </c>
      <c r="AP117" s="175">
        <v>2</v>
      </c>
      <c r="AQ117" s="175" t="s">
        <v>5675</v>
      </c>
      <c r="AR117" s="175" t="s">
        <v>5666</v>
      </c>
      <c r="AS117" s="176" t="s">
        <v>5634</v>
      </c>
      <c r="AT117" s="191" t="s">
        <v>788</v>
      </c>
      <c r="AU117" s="183" t="s">
        <v>14</v>
      </c>
      <c r="AV117" s="183">
        <v>0</v>
      </c>
      <c r="AW117" s="183" t="s">
        <v>22</v>
      </c>
      <c r="AX117" s="183">
        <v>2</v>
      </c>
      <c r="AY117" s="183" t="s">
        <v>379</v>
      </c>
      <c r="AZ117" s="183">
        <v>0</v>
      </c>
      <c r="BA117" s="184" t="s">
        <v>588</v>
      </c>
      <c r="BB117" s="190" t="s">
        <v>787</v>
      </c>
      <c r="BC117" s="175" t="s">
        <v>14</v>
      </c>
      <c r="BD117" s="175">
        <v>0</v>
      </c>
      <c r="BE117" s="175" t="s">
        <v>22</v>
      </c>
      <c r="BF117" s="175">
        <v>2</v>
      </c>
      <c r="BG117" s="175" t="s">
        <v>379</v>
      </c>
      <c r="BH117" s="175">
        <v>0</v>
      </c>
      <c r="BI117" s="176" t="s">
        <v>588</v>
      </c>
      <c r="BJ117" s="191" t="s">
        <v>5678</v>
      </c>
      <c r="BK117" s="191">
        <v>25</v>
      </c>
      <c r="BL117" s="191" t="s">
        <v>5669</v>
      </c>
      <c r="BM117" s="191" t="s">
        <v>60</v>
      </c>
      <c r="BN117" s="191">
        <v>3</v>
      </c>
      <c r="BO117" s="191" t="s">
        <v>5677</v>
      </c>
      <c r="BP117" s="183" t="s">
        <v>5670</v>
      </c>
      <c r="BQ117" s="192" t="s">
        <v>5634</v>
      </c>
      <c r="BR117" s="190" t="s">
        <v>781</v>
      </c>
      <c r="BS117" s="193" t="s">
        <v>14</v>
      </c>
      <c r="BT117" s="193">
        <v>0</v>
      </c>
      <c r="BU117" s="193" t="s">
        <v>22</v>
      </c>
      <c r="BV117" s="193">
        <v>2</v>
      </c>
      <c r="BW117" s="193" t="s">
        <v>379</v>
      </c>
      <c r="BX117" s="193">
        <v>0</v>
      </c>
      <c r="BY117" s="176" t="s">
        <v>588</v>
      </c>
      <c r="BZ117" s="191" t="s">
        <v>783</v>
      </c>
      <c r="CA117" s="191">
        <v>0</v>
      </c>
      <c r="CB117" s="191" t="s">
        <v>14</v>
      </c>
      <c r="CC117" s="191" t="s">
        <v>22</v>
      </c>
      <c r="CD117" s="191">
        <v>2</v>
      </c>
      <c r="CE117" s="191" t="s">
        <v>782</v>
      </c>
      <c r="CF117" s="191" t="s">
        <v>14</v>
      </c>
      <c r="CG117" s="192" t="s">
        <v>588</v>
      </c>
      <c r="CH117" s="190" t="s">
        <v>8474</v>
      </c>
      <c r="CI117" s="191" t="e">
        <v>#N/A</v>
      </c>
      <c r="CJ117" s="191" t="e">
        <v>#N/A</v>
      </c>
      <c r="CK117" s="191" t="e">
        <v>#N/A</v>
      </c>
      <c r="CL117" s="191" t="e">
        <v>#N/A</v>
      </c>
      <c r="CM117" s="191" t="e">
        <v>#N/A</v>
      </c>
      <c r="CN117" s="191" t="e">
        <v>#N/A</v>
      </c>
      <c r="CO117" s="194" t="e">
        <v>#N/A</v>
      </c>
      <c r="CP117" s="191" t="s">
        <v>786</v>
      </c>
      <c r="CQ117" s="193" t="s">
        <v>14</v>
      </c>
      <c r="CR117" s="193">
        <v>0</v>
      </c>
      <c r="CS117" s="193" t="s">
        <v>22</v>
      </c>
      <c r="CT117" s="193">
        <v>2</v>
      </c>
      <c r="CU117" s="193" t="s">
        <v>379</v>
      </c>
      <c r="CV117" s="193">
        <v>0</v>
      </c>
      <c r="CW117" s="176" t="s">
        <v>588</v>
      </c>
      <c r="CX117" s="191" t="s">
        <v>2361</v>
      </c>
      <c r="CY117" s="183">
        <v>1123000</v>
      </c>
      <c r="CZ117" s="183" t="s">
        <v>2339</v>
      </c>
      <c r="DA117" s="183" t="s">
        <v>22</v>
      </c>
      <c r="DB117" s="183">
        <v>2</v>
      </c>
      <c r="DC117" s="183" t="s">
        <v>2348</v>
      </c>
      <c r="DD117" s="183" t="s">
        <v>2347</v>
      </c>
      <c r="DE117" s="189" t="s">
        <v>2332</v>
      </c>
      <c r="DF117" s="190" t="s">
        <v>2354</v>
      </c>
      <c r="DG117" s="175">
        <v>1454000</v>
      </c>
      <c r="DH117" s="193" t="s">
        <v>2339</v>
      </c>
      <c r="DI117" s="193" t="s">
        <v>22</v>
      </c>
      <c r="DJ117" s="193">
        <v>2</v>
      </c>
      <c r="DK117" s="193" t="s">
        <v>2348</v>
      </c>
      <c r="DL117" s="193" t="s">
        <v>2347</v>
      </c>
      <c r="DM117" s="176" t="s">
        <v>2332</v>
      </c>
      <c r="DN117" s="191" t="s">
        <v>2363</v>
      </c>
      <c r="DO117" s="183">
        <v>0</v>
      </c>
      <c r="DP117" s="191" t="s">
        <v>2339</v>
      </c>
      <c r="DQ117" s="191" t="s">
        <v>22</v>
      </c>
      <c r="DR117" s="191">
        <v>2</v>
      </c>
      <c r="DS117" s="191" t="s">
        <v>2348</v>
      </c>
      <c r="DT117" s="191" t="s">
        <v>2347</v>
      </c>
      <c r="DU117" s="192" t="s">
        <v>2332</v>
      </c>
      <c r="DV117" s="190" t="s">
        <v>2355</v>
      </c>
      <c r="DW117" s="175">
        <v>694000</v>
      </c>
      <c r="DX117" s="193" t="s">
        <v>2339</v>
      </c>
      <c r="DY117" s="193" t="s">
        <v>22</v>
      </c>
      <c r="DZ117" s="193">
        <v>2</v>
      </c>
      <c r="EA117" s="193" t="s">
        <v>2348</v>
      </c>
      <c r="EB117" s="193" t="s">
        <v>2347</v>
      </c>
      <c r="EC117" s="176" t="s">
        <v>2332</v>
      </c>
      <c r="ED117" s="191" t="s">
        <v>2362</v>
      </c>
      <c r="EE117" s="183">
        <v>429000</v>
      </c>
      <c r="EF117" s="191" t="s">
        <v>2339</v>
      </c>
      <c r="EG117" s="191" t="s">
        <v>22</v>
      </c>
      <c r="EH117" s="191">
        <v>2</v>
      </c>
      <c r="EI117" s="191" t="s">
        <v>2348</v>
      </c>
      <c r="EJ117" s="191" t="s">
        <v>2347</v>
      </c>
      <c r="EK117" s="192" t="s">
        <v>2332</v>
      </c>
      <c r="EL117" s="190" t="s">
        <v>2349</v>
      </c>
      <c r="EM117" s="175">
        <v>0</v>
      </c>
      <c r="EN117" s="193" t="s">
        <v>2339</v>
      </c>
      <c r="EO117" s="193" t="s">
        <v>22</v>
      </c>
      <c r="EP117" s="193">
        <v>2</v>
      </c>
      <c r="EQ117" s="193" t="s">
        <v>2348</v>
      </c>
      <c r="ER117" s="193" t="s">
        <v>2347</v>
      </c>
      <c r="ES117" s="176" t="s">
        <v>2332</v>
      </c>
      <c r="ET117" s="191" t="s">
        <v>5679</v>
      </c>
      <c r="EU117" s="191">
        <v>221</v>
      </c>
      <c r="EV117" s="191" t="s">
        <v>5669</v>
      </c>
      <c r="EW117" s="191" t="s">
        <v>60</v>
      </c>
      <c r="EX117" s="191">
        <v>3</v>
      </c>
      <c r="EY117" s="191" t="s">
        <v>5671</v>
      </c>
      <c r="EZ117" s="191" t="s">
        <v>5670</v>
      </c>
      <c r="FA117" s="192" t="s">
        <v>5634</v>
      </c>
      <c r="FB117" s="190" t="s">
        <v>785</v>
      </c>
      <c r="FC117" s="193">
        <v>2</v>
      </c>
      <c r="FD117" s="193">
        <v>0</v>
      </c>
      <c r="FE117" s="193" t="s">
        <v>22</v>
      </c>
      <c r="FF117" s="193">
        <v>2</v>
      </c>
      <c r="FG117" s="193" t="s">
        <v>784</v>
      </c>
      <c r="FH117" s="193">
        <v>0</v>
      </c>
      <c r="FI117" s="176" t="s">
        <v>588</v>
      </c>
      <c r="FJ117" s="190" t="s">
        <v>789</v>
      </c>
      <c r="FK117" s="191" t="s">
        <v>14</v>
      </c>
      <c r="FL117" s="191">
        <v>0</v>
      </c>
      <c r="FM117" s="191" t="s">
        <v>22</v>
      </c>
      <c r="FN117" s="191">
        <v>2</v>
      </c>
      <c r="FO117" s="191" t="s">
        <v>379</v>
      </c>
      <c r="FP117" s="183">
        <v>0</v>
      </c>
      <c r="FQ117" s="184" t="s">
        <v>588</v>
      </c>
      <c r="FR117" s="190" t="s">
        <v>790</v>
      </c>
      <c r="FS117" s="193" t="s">
        <v>14</v>
      </c>
      <c r="FT117" s="193">
        <v>0</v>
      </c>
      <c r="FU117" s="193" t="s">
        <v>22</v>
      </c>
      <c r="FV117" s="193">
        <v>2</v>
      </c>
      <c r="FW117" s="193" t="s">
        <v>379</v>
      </c>
      <c r="FX117" s="193">
        <v>0</v>
      </c>
      <c r="FY117" s="176" t="s">
        <v>588</v>
      </c>
      <c r="FZ117" s="191" t="s">
        <v>3440</v>
      </c>
      <c r="GA117" s="191">
        <v>1</v>
      </c>
      <c r="GB117" s="191" t="s">
        <v>2713</v>
      </c>
      <c r="GC117" s="191" t="s">
        <v>22</v>
      </c>
      <c r="GD117" s="191">
        <v>2</v>
      </c>
      <c r="GE117" s="191" t="s">
        <v>3139</v>
      </c>
      <c r="GF117" s="191" t="s">
        <v>3138</v>
      </c>
      <c r="GG117" s="192" t="s">
        <v>3227</v>
      </c>
      <c r="GH117" s="190" t="s">
        <v>3446</v>
      </c>
      <c r="GI117" s="193">
        <v>2</v>
      </c>
      <c r="GJ117" s="193" t="s">
        <v>2713</v>
      </c>
      <c r="GK117" s="193" t="s">
        <v>22</v>
      </c>
      <c r="GL117" s="193">
        <v>2</v>
      </c>
      <c r="GM117" s="193" t="s">
        <v>3139</v>
      </c>
      <c r="GN117" s="193" t="s">
        <v>3138</v>
      </c>
      <c r="GO117" s="176" t="s">
        <v>3227</v>
      </c>
      <c r="GP117" s="191" t="s">
        <v>3441</v>
      </c>
      <c r="GQ117" s="191">
        <v>2</v>
      </c>
      <c r="GR117" s="191" t="s">
        <v>2713</v>
      </c>
      <c r="GS117" s="191" t="s">
        <v>22</v>
      </c>
      <c r="GT117" s="191">
        <v>2</v>
      </c>
      <c r="GU117" s="191" t="s">
        <v>3139</v>
      </c>
      <c r="GV117" s="191" t="s">
        <v>3138</v>
      </c>
      <c r="GW117" s="192" t="s">
        <v>3227</v>
      </c>
      <c r="GX117" s="190" t="s">
        <v>3447</v>
      </c>
      <c r="GY117" s="193">
        <v>0</v>
      </c>
      <c r="GZ117" s="193" t="s">
        <v>2713</v>
      </c>
      <c r="HA117" s="193" t="s">
        <v>22</v>
      </c>
      <c r="HB117" s="193">
        <v>2</v>
      </c>
      <c r="HC117" s="193" t="s">
        <v>3139</v>
      </c>
      <c r="HD117" s="193" t="s">
        <v>3138</v>
      </c>
      <c r="HE117" s="176" t="s">
        <v>3227</v>
      </c>
      <c r="HF117" s="191" t="s">
        <v>3439</v>
      </c>
      <c r="HG117" s="191">
        <v>0</v>
      </c>
      <c r="HH117" s="191" t="s">
        <v>2713</v>
      </c>
      <c r="HI117" s="191" t="s">
        <v>22</v>
      </c>
      <c r="HJ117" s="191">
        <v>2</v>
      </c>
      <c r="HK117" s="191" t="s">
        <v>3139</v>
      </c>
      <c r="HL117" s="191" t="s">
        <v>3138</v>
      </c>
      <c r="HM117" s="192" t="s">
        <v>3227</v>
      </c>
      <c r="HN117" s="190" t="s">
        <v>3445</v>
      </c>
      <c r="HO117" s="193">
        <v>2</v>
      </c>
      <c r="HP117" s="193" t="s">
        <v>2713</v>
      </c>
      <c r="HQ117" s="193" t="s">
        <v>22</v>
      </c>
      <c r="HR117" s="193">
        <v>2</v>
      </c>
      <c r="HS117" s="193" t="s">
        <v>3139</v>
      </c>
      <c r="HT117" s="193" t="s">
        <v>3138</v>
      </c>
      <c r="HU117" s="176" t="s">
        <v>3227</v>
      </c>
      <c r="HV117" s="191" t="s">
        <v>3442</v>
      </c>
      <c r="HW117" s="191">
        <v>3</v>
      </c>
      <c r="HX117" s="191" t="s">
        <v>2713</v>
      </c>
      <c r="HY117" s="191" t="s">
        <v>22</v>
      </c>
      <c r="HZ117" s="191">
        <v>2</v>
      </c>
      <c r="IA117" s="191" t="s">
        <v>3139</v>
      </c>
      <c r="IB117" s="191" t="s">
        <v>3138</v>
      </c>
      <c r="IC117" s="192" t="s">
        <v>3227</v>
      </c>
      <c r="ID117" s="190" t="s">
        <v>3444</v>
      </c>
      <c r="IE117" s="193">
        <v>2</v>
      </c>
      <c r="IF117" s="193" t="s">
        <v>2713</v>
      </c>
      <c r="IG117" s="193" t="s">
        <v>22</v>
      </c>
      <c r="IH117" s="193">
        <v>2</v>
      </c>
      <c r="II117" s="193" t="s">
        <v>3139</v>
      </c>
      <c r="IJ117" s="193" t="s">
        <v>3138</v>
      </c>
      <c r="IK117" s="176" t="s">
        <v>3227</v>
      </c>
      <c r="IL117" s="191" t="s">
        <v>3443</v>
      </c>
      <c r="IM117" s="191">
        <v>3</v>
      </c>
      <c r="IN117" s="191" t="s">
        <v>2713</v>
      </c>
      <c r="IO117" s="191" t="s">
        <v>22</v>
      </c>
      <c r="IP117" s="191">
        <v>2</v>
      </c>
      <c r="IQ117" s="191" t="s">
        <v>3139</v>
      </c>
      <c r="IR117" s="191" t="s">
        <v>3138</v>
      </c>
      <c r="IS117" s="192" t="s">
        <v>3227</v>
      </c>
    </row>
    <row r="118" spans="1:253" s="280" customFormat="1" ht="12.75" customHeight="1" x14ac:dyDescent="0.25">
      <c r="A118" s="280" t="s">
        <v>791</v>
      </c>
      <c r="B118" s="280" t="s">
        <v>8010</v>
      </c>
      <c r="C118" s="280" t="s">
        <v>792</v>
      </c>
      <c r="D118" s="280" t="s">
        <v>750</v>
      </c>
      <c r="E118" s="280" t="s">
        <v>7420</v>
      </c>
      <c r="F118" s="280" t="s">
        <v>5694</v>
      </c>
      <c r="G118" s="174">
        <v>16797000</v>
      </c>
      <c r="H118" s="175" t="s">
        <v>5661</v>
      </c>
      <c r="I118" s="175" t="s">
        <v>22</v>
      </c>
      <c r="J118" s="175">
        <v>2</v>
      </c>
      <c r="K118" s="175" t="s">
        <v>5663</v>
      </c>
      <c r="L118" s="175" t="s">
        <v>5662</v>
      </c>
      <c r="M118" s="176" t="s">
        <v>5634</v>
      </c>
      <c r="N118" s="185" t="s">
        <v>799</v>
      </c>
      <c r="O118" s="177">
        <v>220000</v>
      </c>
      <c r="P118" s="177">
        <v>0</v>
      </c>
      <c r="Q118" s="177" t="s">
        <v>22</v>
      </c>
      <c r="R118" s="177">
        <v>2</v>
      </c>
      <c r="S118" s="177" t="s">
        <v>798</v>
      </c>
      <c r="T118" s="177">
        <v>0</v>
      </c>
      <c r="U118" s="178" t="s">
        <v>588</v>
      </c>
      <c r="V118" s="185" t="s">
        <v>2366</v>
      </c>
      <c r="W118" s="175">
        <v>38000</v>
      </c>
      <c r="X118" s="175" t="s">
        <v>2339</v>
      </c>
      <c r="Y118" s="175" t="s">
        <v>60</v>
      </c>
      <c r="Z118" s="175">
        <v>3</v>
      </c>
      <c r="AA118" s="175" t="s">
        <v>2364</v>
      </c>
      <c r="AB118" s="175" t="s">
        <v>2347</v>
      </c>
      <c r="AC118" s="176" t="s">
        <v>2332</v>
      </c>
      <c r="AD118" s="185" t="s">
        <v>2365</v>
      </c>
      <c r="AE118" s="183">
        <v>38000</v>
      </c>
      <c r="AF118" s="183" t="s">
        <v>2339</v>
      </c>
      <c r="AG118" s="183" t="s">
        <v>60</v>
      </c>
      <c r="AH118" s="183">
        <v>3</v>
      </c>
      <c r="AI118" s="183" t="s">
        <v>2364</v>
      </c>
      <c r="AJ118" s="183" t="s">
        <v>2347</v>
      </c>
      <c r="AK118" s="184" t="s">
        <v>2332</v>
      </c>
      <c r="AL118" s="185" t="s">
        <v>801</v>
      </c>
      <c r="AM118" s="175" t="s">
        <v>14</v>
      </c>
      <c r="AN118" s="175">
        <v>0</v>
      </c>
      <c r="AO118" s="175" t="s">
        <v>22</v>
      </c>
      <c r="AP118" s="175">
        <v>2</v>
      </c>
      <c r="AQ118" s="175" t="s">
        <v>379</v>
      </c>
      <c r="AR118" s="175">
        <v>0</v>
      </c>
      <c r="AS118" s="176" t="s">
        <v>588</v>
      </c>
      <c r="AT118" s="186" t="s">
        <v>797</v>
      </c>
      <c r="AU118" s="183" t="s">
        <v>14</v>
      </c>
      <c r="AV118" s="183">
        <v>0</v>
      </c>
      <c r="AW118" s="183" t="s">
        <v>22</v>
      </c>
      <c r="AX118" s="183">
        <v>2</v>
      </c>
      <c r="AY118" s="183" t="s">
        <v>379</v>
      </c>
      <c r="AZ118" s="183">
        <v>0</v>
      </c>
      <c r="BA118" s="184" t="s">
        <v>588</v>
      </c>
      <c r="BB118" s="185" t="s">
        <v>796</v>
      </c>
      <c r="BC118" s="175" t="s">
        <v>14</v>
      </c>
      <c r="BD118" s="175">
        <v>0</v>
      </c>
      <c r="BE118" s="175" t="s">
        <v>22</v>
      </c>
      <c r="BF118" s="175">
        <v>2</v>
      </c>
      <c r="BG118" s="175" t="s">
        <v>379</v>
      </c>
      <c r="BH118" s="175">
        <v>0</v>
      </c>
      <c r="BI118" s="176" t="s">
        <v>588</v>
      </c>
      <c r="BJ118" s="186" t="s">
        <v>5696</v>
      </c>
      <c r="BK118" s="186">
        <v>4</v>
      </c>
      <c r="BL118" s="186" t="s">
        <v>5669</v>
      </c>
      <c r="BM118" s="186" t="s">
        <v>60</v>
      </c>
      <c r="BN118" s="186">
        <v>3</v>
      </c>
      <c r="BO118" s="186" t="s">
        <v>5695</v>
      </c>
      <c r="BP118" s="183" t="s">
        <v>5670</v>
      </c>
      <c r="BQ118" s="187" t="s">
        <v>5634</v>
      </c>
      <c r="BR118" s="185" t="s">
        <v>793</v>
      </c>
      <c r="BS118" s="179" t="s">
        <v>14</v>
      </c>
      <c r="BT118" s="179">
        <v>0</v>
      </c>
      <c r="BU118" s="179" t="s">
        <v>22</v>
      </c>
      <c r="BV118" s="179">
        <v>2</v>
      </c>
      <c r="BW118" s="179" t="s">
        <v>379</v>
      </c>
      <c r="BX118" s="179">
        <v>0</v>
      </c>
      <c r="BY118" s="176" t="s">
        <v>588</v>
      </c>
      <c r="BZ118" s="186" t="s">
        <v>794</v>
      </c>
      <c r="CA118" s="186" t="s">
        <v>14</v>
      </c>
      <c r="CB118" s="186">
        <v>0</v>
      </c>
      <c r="CC118" s="186" t="s">
        <v>14</v>
      </c>
      <c r="CD118" s="186" t="s">
        <v>14</v>
      </c>
      <c r="CE118" s="186" t="s">
        <v>379</v>
      </c>
      <c r="CF118" s="186">
        <v>0</v>
      </c>
      <c r="CG118" s="187" t="s">
        <v>588</v>
      </c>
      <c r="CH118" s="185" t="s">
        <v>8475</v>
      </c>
      <c r="CI118" s="186" t="e">
        <v>#N/A</v>
      </c>
      <c r="CJ118" s="186" t="e">
        <v>#N/A</v>
      </c>
      <c r="CK118" s="186" t="e">
        <v>#N/A</v>
      </c>
      <c r="CL118" s="186" t="e">
        <v>#N/A</v>
      </c>
      <c r="CM118" s="186" t="e">
        <v>#N/A</v>
      </c>
      <c r="CN118" s="186" t="e">
        <v>#N/A</v>
      </c>
      <c r="CO118" s="188" t="e">
        <v>#N/A</v>
      </c>
      <c r="CP118" s="186" t="s">
        <v>795</v>
      </c>
      <c r="CQ118" s="179" t="s">
        <v>14</v>
      </c>
      <c r="CR118" s="179">
        <v>0</v>
      </c>
      <c r="CS118" s="179" t="s">
        <v>22</v>
      </c>
      <c r="CT118" s="179">
        <v>2</v>
      </c>
      <c r="CU118" s="179" t="s">
        <v>379</v>
      </c>
      <c r="CV118" s="179">
        <v>0</v>
      </c>
      <c r="CW118" s="176" t="s">
        <v>588</v>
      </c>
      <c r="CX118" s="186" t="s">
        <v>2742</v>
      </c>
      <c r="CY118" s="183">
        <v>18000</v>
      </c>
      <c r="CZ118" s="183" t="s">
        <v>2735</v>
      </c>
      <c r="DA118" s="183" t="s">
        <v>60</v>
      </c>
      <c r="DB118" s="183">
        <v>3</v>
      </c>
      <c r="DC118" s="183" t="s">
        <v>2737</v>
      </c>
      <c r="DD118" s="183" t="s">
        <v>2736</v>
      </c>
      <c r="DE118" s="189" t="s">
        <v>2739</v>
      </c>
      <c r="DF118" s="185" t="s">
        <v>2740</v>
      </c>
      <c r="DG118" s="175">
        <v>0</v>
      </c>
      <c r="DH118" s="179" t="s">
        <v>2735</v>
      </c>
      <c r="DI118" s="179" t="s">
        <v>60</v>
      </c>
      <c r="DJ118" s="179">
        <v>3</v>
      </c>
      <c r="DK118" s="179" t="s">
        <v>2737</v>
      </c>
      <c r="DL118" s="179" t="s">
        <v>2736</v>
      </c>
      <c r="DM118" s="176" t="s">
        <v>2739</v>
      </c>
      <c r="DN118" s="186" t="s">
        <v>2744</v>
      </c>
      <c r="DO118" s="183">
        <v>20000</v>
      </c>
      <c r="DP118" s="186" t="s">
        <v>2735</v>
      </c>
      <c r="DQ118" s="186" t="s">
        <v>60</v>
      </c>
      <c r="DR118" s="186">
        <v>3</v>
      </c>
      <c r="DS118" s="186" t="s">
        <v>2737</v>
      </c>
      <c r="DT118" s="186" t="s">
        <v>2736</v>
      </c>
      <c r="DU118" s="187" t="s">
        <v>2739</v>
      </c>
      <c r="DV118" s="185" t="s">
        <v>2741</v>
      </c>
      <c r="DW118" s="175">
        <v>11000</v>
      </c>
      <c r="DX118" s="179" t="s">
        <v>2735</v>
      </c>
      <c r="DY118" s="179" t="s">
        <v>60</v>
      </c>
      <c r="DZ118" s="179">
        <v>3</v>
      </c>
      <c r="EA118" s="179" t="s">
        <v>2737</v>
      </c>
      <c r="EB118" s="179" t="s">
        <v>2736</v>
      </c>
      <c r="EC118" s="176" t="s">
        <v>2739</v>
      </c>
      <c r="ED118" s="186" t="s">
        <v>2743</v>
      </c>
      <c r="EE118" s="183">
        <v>6000</v>
      </c>
      <c r="EF118" s="186" t="s">
        <v>2735</v>
      </c>
      <c r="EG118" s="186" t="s">
        <v>60</v>
      </c>
      <c r="EH118" s="186">
        <v>3</v>
      </c>
      <c r="EI118" s="186" t="s">
        <v>2737</v>
      </c>
      <c r="EJ118" s="186" t="s">
        <v>2736</v>
      </c>
      <c r="EK118" s="187" t="s">
        <v>2739</v>
      </c>
      <c r="EL118" s="185" t="s">
        <v>2738</v>
      </c>
      <c r="EM118" s="175">
        <v>1000</v>
      </c>
      <c r="EN118" s="179" t="s">
        <v>2735</v>
      </c>
      <c r="EO118" s="179" t="s">
        <v>60</v>
      </c>
      <c r="EP118" s="179">
        <v>3</v>
      </c>
      <c r="EQ118" s="179" t="s">
        <v>2737</v>
      </c>
      <c r="ER118" s="179" t="s">
        <v>2736</v>
      </c>
      <c r="ES118" s="176" t="s">
        <v>2739</v>
      </c>
      <c r="ET118" s="186" t="s">
        <v>5697</v>
      </c>
      <c r="EU118" s="186">
        <v>221</v>
      </c>
      <c r="EV118" s="186" t="s">
        <v>5669</v>
      </c>
      <c r="EW118" s="186" t="s">
        <v>60</v>
      </c>
      <c r="EX118" s="186">
        <v>3</v>
      </c>
      <c r="EY118" s="186" t="s">
        <v>5671</v>
      </c>
      <c r="EZ118" s="186" t="s">
        <v>5670</v>
      </c>
      <c r="FA118" s="187" t="s">
        <v>5634</v>
      </c>
      <c r="FB118" s="185" t="s">
        <v>1687</v>
      </c>
      <c r="FC118" s="179">
        <v>3</v>
      </c>
      <c r="FD118" s="179" t="s">
        <v>14</v>
      </c>
      <c r="FE118" s="179" t="s">
        <v>42</v>
      </c>
      <c r="FF118" s="179">
        <v>1</v>
      </c>
      <c r="FG118" s="179" t="s">
        <v>1686</v>
      </c>
      <c r="FH118" s="179" t="s">
        <v>14</v>
      </c>
      <c r="FI118" s="176" t="s">
        <v>1624</v>
      </c>
      <c r="FJ118" s="185" t="s">
        <v>802</v>
      </c>
      <c r="FK118" s="186" t="s">
        <v>14</v>
      </c>
      <c r="FL118" s="186">
        <v>0</v>
      </c>
      <c r="FM118" s="186" t="s">
        <v>22</v>
      </c>
      <c r="FN118" s="186">
        <v>2</v>
      </c>
      <c r="FO118" s="186" t="s">
        <v>379</v>
      </c>
      <c r="FP118" s="183">
        <v>0</v>
      </c>
      <c r="FQ118" s="184" t="s">
        <v>588</v>
      </c>
      <c r="FR118" s="185" t="s">
        <v>803</v>
      </c>
      <c r="FS118" s="179" t="s">
        <v>14</v>
      </c>
      <c r="FT118" s="179">
        <v>0</v>
      </c>
      <c r="FU118" s="179" t="s">
        <v>22</v>
      </c>
      <c r="FV118" s="179">
        <v>2</v>
      </c>
      <c r="FW118" s="179" t="s">
        <v>379</v>
      </c>
      <c r="FX118" s="179">
        <v>0</v>
      </c>
      <c r="FY118" s="176" t="s">
        <v>588</v>
      </c>
      <c r="FZ118" s="186" t="s">
        <v>3449</v>
      </c>
      <c r="GA118" s="186">
        <v>1</v>
      </c>
      <c r="GB118" s="186" t="s">
        <v>2713</v>
      </c>
      <c r="GC118" s="186" t="s">
        <v>22</v>
      </c>
      <c r="GD118" s="186">
        <v>2</v>
      </c>
      <c r="GE118" s="186" t="s">
        <v>3139</v>
      </c>
      <c r="GF118" s="186" t="s">
        <v>3138</v>
      </c>
      <c r="GG118" s="187" t="s">
        <v>3227</v>
      </c>
      <c r="GH118" s="185" t="s">
        <v>3455</v>
      </c>
      <c r="GI118" s="179">
        <v>2</v>
      </c>
      <c r="GJ118" s="179" t="s">
        <v>2713</v>
      </c>
      <c r="GK118" s="179" t="s">
        <v>22</v>
      </c>
      <c r="GL118" s="179">
        <v>2</v>
      </c>
      <c r="GM118" s="179" t="s">
        <v>3139</v>
      </c>
      <c r="GN118" s="179" t="s">
        <v>3138</v>
      </c>
      <c r="GO118" s="176" t="s">
        <v>3227</v>
      </c>
      <c r="GP118" s="186" t="s">
        <v>3450</v>
      </c>
      <c r="GQ118" s="186">
        <v>0</v>
      </c>
      <c r="GR118" s="186" t="s">
        <v>2713</v>
      </c>
      <c r="GS118" s="186" t="s">
        <v>22</v>
      </c>
      <c r="GT118" s="186">
        <v>2</v>
      </c>
      <c r="GU118" s="186" t="s">
        <v>3139</v>
      </c>
      <c r="GV118" s="186" t="s">
        <v>3138</v>
      </c>
      <c r="GW118" s="187" t="s">
        <v>3227</v>
      </c>
      <c r="GX118" s="185" t="s">
        <v>3456</v>
      </c>
      <c r="GY118" s="179">
        <v>0</v>
      </c>
      <c r="GZ118" s="179" t="s">
        <v>2713</v>
      </c>
      <c r="HA118" s="179" t="s">
        <v>22</v>
      </c>
      <c r="HB118" s="179">
        <v>2</v>
      </c>
      <c r="HC118" s="179" t="s">
        <v>3139</v>
      </c>
      <c r="HD118" s="179" t="s">
        <v>3138</v>
      </c>
      <c r="HE118" s="176" t="s">
        <v>3227</v>
      </c>
      <c r="HF118" s="186" t="s">
        <v>3448</v>
      </c>
      <c r="HG118" s="186">
        <v>0</v>
      </c>
      <c r="HH118" s="186" t="s">
        <v>2713</v>
      </c>
      <c r="HI118" s="186" t="s">
        <v>22</v>
      </c>
      <c r="HJ118" s="186">
        <v>2</v>
      </c>
      <c r="HK118" s="186" t="s">
        <v>3139</v>
      </c>
      <c r="HL118" s="186" t="s">
        <v>3138</v>
      </c>
      <c r="HM118" s="187" t="s">
        <v>3227</v>
      </c>
      <c r="HN118" s="185" t="s">
        <v>3454</v>
      </c>
      <c r="HO118" s="179">
        <v>0</v>
      </c>
      <c r="HP118" s="179" t="s">
        <v>2713</v>
      </c>
      <c r="HQ118" s="179" t="s">
        <v>22</v>
      </c>
      <c r="HR118" s="179">
        <v>2</v>
      </c>
      <c r="HS118" s="179" t="s">
        <v>3139</v>
      </c>
      <c r="HT118" s="179" t="s">
        <v>3138</v>
      </c>
      <c r="HU118" s="176" t="s">
        <v>3227</v>
      </c>
      <c r="HV118" s="186" t="s">
        <v>3451</v>
      </c>
      <c r="HW118" s="186">
        <v>0</v>
      </c>
      <c r="HX118" s="186" t="s">
        <v>2713</v>
      </c>
      <c r="HY118" s="186" t="s">
        <v>22</v>
      </c>
      <c r="HZ118" s="186">
        <v>2</v>
      </c>
      <c r="IA118" s="186" t="s">
        <v>3139</v>
      </c>
      <c r="IB118" s="186" t="s">
        <v>3138</v>
      </c>
      <c r="IC118" s="187" t="s">
        <v>3227</v>
      </c>
      <c r="ID118" s="185" t="s">
        <v>3453</v>
      </c>
      <c r="IE118" s="179">
        <v>2</v>
      </c>
      <c r="IF118" s="179" t="s">
        <v>2713</v>
      </c>
      <c r="IG118" s="179" t="s">
        <v>22</v>
      </c>
      <c r="IH118" s="179">
        <v>2</v>
      </c>
      <c r="II118" s="179" t="s">
        <v>3139</v>
      </c>
      <c r="IJ118" s="179" t="s">
        <v>3138</v>
      </c>
      <c r="IK118" s="176" t="s">
        <v>3227</v>
      </c>
      <c r="IL118" s="186" t="s">
        <v>3452</v>
      </c>
      <c r="IM118" s="186">
        <v>3</v>
      </c>
      <c r="IN118" s="186" t="s">
        <v>2713</v>
      </c>
      <c r="IO118" s="186" t="s">
        <v>22</v>
      </c>
      <c r="IP118" s="186">
        <v>2</v>
      </c>
      <c r="IQ118" s="186" t="s">
        <v>3139</v>
      </c>
      <c r="IR118" s="186" t="s">
        <v>3138</v>
      </c>
      <c r="IS118" s="187" t="s">
        <v>3227</v>
      </c>
    </row>
    <row r="119" spans="1:253" s="280" customFormat="1" ht="12.75" customHeight="1" x14ac:dyDescent="0.25">
      <c r="A119" s="280" t="s">
        <v>410</v>
      </c>
      <c r="B119" s="280" t="s">
        <v>8025</v>
      </c>
      <c r="C119" s="280" t="s">
        <v>411</v>
      </c>
      <c r="D119" s="280" t="s">
        <v>412</v>
      </c>
      <c r="E119" s="280" t="s">
        <v>7641</v>
      </c>
      <c r="F119" s="280" t="s">
        <v>1487</v>
      </c>
      <c r="G119" s="174">
        <v>66141000</v>
      </c>
      <c r="H119" s="175" t="s">
        <v>1482</v>
      </c>
      <c r="I119" s="175" t="s">
        <v>22</v>
      </c>
      <c r="J119" s="175">
        <v>2</v>
      </c>
      <c r="K119" s="175" t="s">
        <v>1486</v>
      </c>
      <c r="L119" s="175" t="s">
        <v>1483</v>
      </c>
      <c r="M119" s="176" t="s">
        <v>1437</v>
      </c>
      <c r="N119" s="185" t="s">
        <v>1485</v>
      </c>
      <c r="O119" s="177">
        <v>30342</v>
      </c>
      <c r="P119" s="177" t="s">
        <v>1482</v>
      </c>
      <c r="Q119" s="177" t="s">
        <v>22</v>
      </c>
      <c r="R119" s="177">
        <v>2</v>
      </c>
      <c r="S119" s="177" t="s">
        <v>1484</v>
      </c>
      <c r="T119" s="177" t="s">
        <v>1483</v>
      </c>
      <c r="U119" s="178" t="s">
        <v>1437</v>
      </c>
      <c r="V119" s="185" t="s">
        <v>6423</v>
      </c>
      <c r="W119" s="175">
        <v>3549000</v>
      </c>
      <c r="X119" s="175" t="s">
        <v>6420</v>
      </c>
      <c r="Y119" s="175" t="s">
        <v>22</v>
      </c>
      <c r="Z119" s="175">
        <v>2</v>
      </c>
      <c r="AA119" s="175" t="s">
        <v>6422</v>
      </c>
      <c r="AB119" s="175" t="s">
        <v>6421</v>
      </c>
      <c r="AC119" s="176" t="s">
        <v>6410</v>
      </c>
      <c r="AD119" s="185" t="s">
        <v>6425</v>
      </c>
      <c r="AE119" s="183">
        <v>3549000</v>
      </c>
      <c r="AF119" s="183" t="s">
        <v>6420</v>
      </c>
      <c r="AG119" s="183" t="s">
        <v>22</v>
      </c>
      <c r="AH119" s="183">
        <v>2</v>
      </c>
      <c r="AI119" s="183" t="s">
        <v>6424</v>
      </c>
      <c r="AJ119" s="183" t="s">
        <v>6421</v>
      </c>
      <c r="AK119" s="184" t="s">
        <v>6410</v>
      </c>
      <c r="AL119" s="185" t="s">
        <v>6427</v>
      </c>
      <c r="AM119" s="175">
        <v>92000</v>
      </c>
      <c r="AN119" s="175" t="s">
        <v>6413</v>
      </c>
      <c r="AO119" s="175" t="s">
        <v>22</v>
      </c>
      <c r="AP119" s="175">
        <v>2</v>
      </c>
      <c r="AQ119" s="175" t="s">
        <v>6426</v>
      </c>
      <c r="AR119" s="175" t="s">
        <v>4601</v>
      </c>
      <c r="AS119" s="176" t="s">
        <v>6410</v>
      </c>
      <c r="AT119" s="186" t="s">
        <v>2162</v>
      </c>
      <c r="AU119" s="183" t="s">
        <v>14</v>
      </c>
      <c r="AV119" s="183" t="s">
        <v>14</v>
      </c>
      <c r="AW119" s="183" t="s">
        <v>14</v>
      </c>
      <c r="AX119" s="183" t="s">
        <v>14</v>
      </c>
      <c r="AY119" s="183" t="s">
        <v>14</v>
      </c>
      <c r="AZ119" s="183" t="s">
        <v>14</v>
      </c>
      <c r="BA119" s="184" t="s">
        <v>2135</v>
      </c>
      <c r="BB119" s="185" t="s">
        <v>420</v>
      </c>
      <c r="BC119" s="175" t="s">
        <v>14</v>
      </c>
      <c r="BD119" s="175">
        <v>0</v>
      </c>
      <c r="BE119" s="175" t="s">
        <v>22</v>
      </c>
      <c r="BF119" s="175">
        <v>2</v>
      </c>
      <c r="BG119" s="175" t="s">
        <v>15</v>
      </c>
      <c r="BH119" s="175">
        <v>0</v>
      </c>
      <c r="BI119" s="176" t="s">
        <v>332</v>
      </c>
      <c r="BJ119" s="186" t="s">
        <v>5217</v>
      </c>
      <c r="BK119" s="186">
        <v>63</v>
      </c>
      <c r="BL119" s="186" t="s">
        <v>5214</v>
      </c>
      <c r="BM119" s="186" t="s">
        <v>22</v>
      </c>
      <c r="BN119" s="186">
        <v>2</v>
      </c>
      <c r="BO119" s="186" t="s">
        <v>5216</v>
      </c>
      <c r="BP119" s="183" t="s">
        <v>5215</v>
      </c>
      <c r="BQ119" s="187" t="s">
        <v>5213</v>
      </c>
      <c r="BR119" s="185" t="s">
        <v>413</v>
      </c>
      <c r="BS119" s="179" t="s">
        <v>14</v>
      </c>
      <c r="BT119" s="179">
        <v>0</v>
      </c>
      <c r="BU119" s="179" t="s">
        <v>22</v>
      </c>
      <c r="BV119" s="179">
        <v>2</v>
      </c>
      <c r="BW119" s="179" t="s">
        <v>15</v>
      </c>
      <c r="BX119" s="179">
        <v>0</v>
      </c>
      <c r="BY119" s="176" t="s">
        <v>332</v>
      </c>
      <c r="BZ119" s="186" t="s">
        <v>414</v>
      </c>
      <c r="CA119" s="186" t="s">
        <v>14</v>
      </c>
      <c r="CB119" s="186">
        <v>0</v>
      </c>
      <c r="CC119" s="186" t="s">
        <v>14</v>
      </c>
      <c r="CD119" s="186" t="s">
        <v>14</v>
      </c>
      <c r="CE119" s="186" t="s">
        <v>15</v>
      </c>
      <c r="CF119" s="186">
        <v>0</v>
      </c>
      <c r="CG119" s="187" t="s">
        <v>332</v>
      </c>
      <c r="CH119" s="185" t="s">
        <v>8476</v>
      </c>
      <c r="CI119" s="186" t="e">
        <v>#N/A</v>
      </c>
      <c r="CJ119" s="186" t="e">
        <v>#N/A</v>
      </c>
      <c r="CK119" s="186" t="e">
        <v>#N/A</v>
      </c>
      <c r="CL119" s="186" t="e">
        <v>#N/A</v>
      </c>
      <c r="CM119" s="186" t="e">
        <v>#N/A</v>
      </c>
      <c r="CN119" s="186" t="e">
        <v>#N/A</v>
      </c>
      <c r="CO119" s="188" t="e">
        <v>#N/A</v>
      </c>
      <c r="CP119" s="186" t="s">
        <v>419</v>
      </c>
      <c r="CQ119" s="179" t="s">
        <v>14</v>
      </c>
      <c r="CR119" s="179">
        <v>0</v>
      </c>
      <c r="CS119" s="179" t="s">
        <v>22</v>
      </c>
      <c r="CT119" s="179">
        <v>2</v>
      </c>
      <c r="CU119" s="179" t="s">
        <v>15</v>
      </c>
      <c r="CV119" s="179">
        <v>0</v>
      </c>
      <c r="CW119" s="176" t="s">
        <v>332</v>
      </c>
      <c r="CX119" s="186" t="s">
        <v>6428</v>
      </c>
      <c r="CY119" s="183">
        <v>92000</v>
      </c>
      <c r="CZ119" s="183" t="s">
        <v>6413</v>
      </c>
      <c r="DA119" s="183" t="s">
        <v>22</v>
      </c>
      <c r="DB119" s="183">
        <v>2</v>
      </c>
      <c r="DC119" s="183" t="s">
        <v>4595</v>
      </c>
      <c r="DD119" s="183" t="s">
        <v>4601</v>
      </c>
      <c r="DE119" s="189" t="s">
        <v>6410</v>
      </c>
      <c r="DF119" s="185" t="s">
        <v>4596</v>
      </c>
      <c r="DG119" s="175">
        <v>3458000</v>
      </c>
      <c r="DH119" s="179" t="s">
        <v>4593</v>
      </c>
      <c r="DI119" s="179" t="s">
        <v>22</v>
      </c>
      <c r="DJ119" s="179">
        <v>2</v>
      </c>
      <c r="DK119" s="179" t="s">
        <v>4595</v>
      </c>
      <c r="DL119" s="179" t="s">
        <v>4594</v>
      </c>
      <c r="DM119" s="176" t="s">
        <v>4470</v>
      </c>
      <c r="DN119" s="186" t="s">
        <v>4597</v>
      </c>
      <c r="DO119" s="183">
        <v>0</v>
      </c>
      <c r="DP119" s="186" t="s">
        <v>4593</v>
      </c>
      <c r="DQ119" s="186" t="s">
        <v>22</v>
      </c>
      <c r="DR119" s="186">
        <v>2</v>
      </c>
      <c r="DS119" s="186" t="s">
        <v>4595</v>
      </c>
      <c r="DT119" s="186" t="s">
        <v>4594</v>
      </c>
      <c r="DU119" s="187" t="s">
        <v>4470</v>
      </c>
      <c r="DV119" s="185" t="s">
        <v>6429</v>
      </c>
      <c r="DW119" s="175">
        <v>92000</v>
      </c>
      <c r="DX119" s="179" t="s">
        <v>6413</v>
      </c>
      <c r="DY119" s="179" t="s">
        <v>22</v>
      </c>
      <c r="DZ119" s="179">
        <v>2</v>
      </c>
      <c r="EA119" s="179" t="s">
        <v>4595</v>
      </c>
      <c r="EB119" s="179" t="s">
        <v>4601</v>
      </c>
      <c r="EC119" s="176" t="s">
        <v>6410</v>
      </c>
      <c r="ED119" s="186" t="s">
        <v>4598</v>
      </c>
      <c r="EE119" s="183">
        <v>0</v>
      </c>
      <c r="EF119" s="186" t="s">
        <v>4593</v>
      </c>
      <c r="EG119" s="186" t="s">
        <v>22</v>
      </c>
      <c r="EH119" s="186">
        <v>2</v>
      </c>
      <c r="EI119" s="186" t="s">
        <v>4595</v>
      </c>
      <c r="EJ119" s="186" t="s">
        <v>4594</v>
      </c>
      <c r="EK119" s="187" t="s">
        <v>4470</v>
      </c>
      <c r="EL119" s="185" t="s">
        <v>4599</v>
      </c>
      <c r="EM119" s="175">
        <v>0</v>
      </c>
      <c r="EN119" s="179" t="s">
        <v>4593</v>
      </c>
      <c r="EO119" s="179" t="s">
        <v>22</v>
      </c>
      <c r="EP119" s="179">
        <v>2</v>
      </c>
      <c r="EQ119" s="179" t="s">
        <v>4595</v>
      </c>
      <c r="ER119" s="179" t="s">
        <v>4594</v>
      </c>
      <c r="ES119" s="176" t="s">
        <v>4470</v>
      </c>
      <c r="ET119" s="186" t="s">
        <v>6409</v>
      </c>
      <c r="EU119" s="186">
        <v>137</v>
      </c>
      <c r="EV119" s="186" t="s">
        <v>6407</v>
      </c>
      <c r="EW119" s="186" t="s">
        <v>22</v>
      </c>
      <c r="EX119" s="186">
        <v>2</v>
      </c>
      <c r="EY119" s="186" t="s">
        <v>6408</v>
      </c>
      <c r="EZ119" s="186" t="s">
        <v>5670</v>
      </c>
      <c r="FA119" s="187" t="s">
        <v>6410</v>
      </c>
      <c r="FB119" s="185" t="s">
        <v>418</v>
      </c>
      <c r="FC119" s="179">
        <v>2</v>
      </c>
      <c r="FD119" s="179" t="s">
        <v>415</v>
      </c>
      <c r="FE119" s="179" t="s">
        <v>22</v>
      </c>
      <c r="FF119" s="179">
        <v>2</v>
      </c>
      <c r="FG119" s="179" t="s">
        <v>417</v>
      </c>
      <c r="FH119" s="179" t="s">
        <v>416</v>
      </c>
      <c r="FI119" s="176" t="s">
        <v>332</v>
      </c>
      <c r="FJ119" s="185" t="s">
        <v>421</v>
      </c>
      <c r="FK119" s="186" t="s">
        <v>14</v>
      </c>
      <c r="FL119" s="186">
        <v>0</v>
      </c>
      <c r="FM119" s="186" t="s">
        <v>22</v>
      </c>
      <c r="FN119" s="186">
        <v>2</v>
      </c>
      <c r="FO119" s="186" t="s">
        <v>15</v>
      </c>
      <c r="FP119" s="183">
        <v>0</v>
      </c>
      <c r="FQ119" s="184" t="s">
        <v>332</v>
      </c>
      <c r="FR119" s="185" t="s">
        <v>422</v>
      </c>
      <c r="FS119" s="179" t="s">
        <v>14</v>
      </c>
      <c r="FT119" s="179">
        <v>0</v>
      </c>
      <c r="FU119" s="179" t="s">
        <v>22</v>
      </c>
      <c r="FV119" s="179">
        <v>2</v>
      </c>
      <c r="FW119" s="179" t="s">
        <v>15</v>
      </c>
      <c r="FX119" s="179">
        <v>0</v>
      </c>
      <c r="FY119" s="176" t="s">
        <v>332</v>
      </c>
      <c r="FZ119" s="186" t="s">
        <v>4194</v>
      </c>
      <c r="GA119" s="186">
        <v>0</v>
      </c>
      <c r="GB119" s="186" t="s">
        <v>3225</v>
      </c>
      <c r="GC119" s="186" t="s">
        <v>22</v>
      </c>
      <c r="GD119" s="186">
        <v>2</v>
      </c>
      <c r="GE119" s="186" t="s">
        <v>3139</v>
      </c>
      <c r="GF119" s="186" t="s">
        <v>3138</v>
      </c>
      <c r="GG119" s="187" t="s">
        <v>3868</v>
      </c>
      <c r="GH119" s="185" t="s">
        <v>4200</v>
      </c>
      <c r="GI119" s="179">
        <v>1</v>
      </c>
      <c r="GJ119" s="179" t="s">
        <v>3225</v>
      </c>
      <c r="GK119" s="179" t="s">
        <v>22</v>
      </c>
      <c r="GL119" s="179">
        <v>2</v>
      </c>
      <c r="GM119" s="179" t="s">
        <v>3139</v>
      </c>
      <c r="GN119" s="179" t="s">
        <v>3138</v>
      </c>
      <c r="GO119" s="176" t="s">
        <v>3868</v>
      </c>
      <c r="GP119" s="186" t="s">
        <v>4195</v>
      </c>
      <c r="GQ119" s="186">
        <v>1</v>
      </c>
      <c r="GR119" s="186" t="s">
        <v>3225</v>
      </c>
      <c r="GS119" s="186" t="s">
        <v>22</v>
      </c>
      <c r="GT119" s="186">
        <v>2</v>
      </c>
      <c r="GU119" s="186" t="s">
        <v>3139</v>
      </c>
      <c r="GV119" s="186" t="s">
        <v>3138</v>
      </c>
      <c r="GW119" s="187" t="s">
        <v>3868</v>
      </c>
      <c r="GX119" s="185" t="s">
        <v>4201</v>
      </c>
      <c r="GY119" s="179">
        <v>0</v>
      </c>
      <c r="GZ119" s="179" t="s">
        <v>3225</v>
      </c>
      <c r="HA119" s="179" t="s">
        <v>22</v>
      </c>
      <c r="HB119" s="179">
        <v>2</v>
      </c>
      <c r="HC119" s="179" t="s">
        <v>3139</v>
      </c>
      <c r="HD119" s="179" t="s">
        <v>3138</v>
      </c>
      <c r="HE119" s="176" t="s">
        <v>3868</v>
      </c>
      <c r="HF119" s="186" t="s">
        <v>4193</v>
      </c>
      <c r="HG119" s="186">
        <v>0</v>
      </c>
      <c r="HH119" s="186" t="s">
        <v>3225</v>
      </c>
      <c r="HI119" s="186" t="s">
        <v>22</v>
      </c>
      <c r="HJ119" s="186">
        <v>2</v>
      </c>
      <c r="HK119" s="186" t="s">
        <v>3139</v>
      </c>
      <c r="HL119" s="186" t="s">
        <v>3138</v>
      </c>
      <c r="HM119" s="187" t="s">
        <v>3868</v>
      </c>
      <c r="HN119" s="185" t="s">
        <v>4199</v>
      </c>
      <c r="HO119" s="179">
        <v>1</v>
      </c>
      <c r="HP119" s="179" t="s">
        <v>3225</v>
      </c>
      <c r="HQ119" s="179" t="s">
        <v>22</v>
      </c>
      <c r="HR119" s="179">
        <v>2</v>
      </c>
      <c r="HS119" s="179" t="s">
        <v>3139</v>
      </c>
      <c r="HT119" s="179" t="s">
        <v>3138</v>
      </c>
      <c r="HU119" s="176" t="s">
        <v>3868</v>
      </c>
      <c r="HV119" s="186" t="s">
        <v>4196</v>
      </c>
      <c r="HW119" s="186">
        <v>1</v>
      </c>
      <c r="HX119" s="186" t="s">
        <v>3225</v>
      </c>
      <c r="HY119" s="186" t="s">
        <v>22</v>
      </c>
      <c r="HZ119" s="186">
        <v>2</v>
      </c>
      <c r="IA119" s="186" t="s">
        <v>3139</v>
      </c>
      <c r="IB119" s="186" t="s">
        <v>3138</v>
      </c>
      <c r="IC119" s="187" t="s">
        <v>3868</v>
      </c>
      <c r="ID119" s="185" t="s">
        <v>4198</v>
      </c>
      <c r="IE119" s="179">
        <v>3</v>
      </c>
      <c r="IF119" s="179" t="s">
        <v>3225</v>
      </c>
      <c r="IG119" s="179" t="s">
        <v>22</v>
      </c>
      <c r="IH119" s="179">
        <v>2</v>
      </c>
      <c r="II119" s="179" t="s">
        <v>3139</v>
      </c>
      <c r="IJ119" s="179" t="s">
        <v>3138</v>
      </c>
      <c r="IK119" s="176" t="s">
        <v>3868</v>
      </c>
      <c r="IL119" s="186" t="s">
        <v>4197</v>
      </c>
      <c r="IM119" s="186">
        <v>2</v>
      </c>
      <c r="IN119" s="186" t="s">
        <v>3225</v>
      </c>
      <c r="IO119" s="186" t="s">
        <v>22</v>
      </c>
      <c r="IP119" s="186">
        <v>2</v>
      </c>
      <c r="IQ119" s="186" t="s">
        <v>3139</v>
      </c>
      <c r="IR119" s="186" t="s">
        <v>3138</v>
      </c>
      <c r="IS119" s="187" t="s">
        <v>3868</v>
      </c>
    </row>
    <row r="120" spans="1:253" s="280" customFormat="1" ht="12.75" customHeight="1" x14ac:dyDescent="0.25">
      <c r="A120" s="280" t="s">
        <v>423</v>
      </c>
      <c r="B120" s="280" t="s">
        <v>8010</v>
      </c>
      <c r="C120" s="280" t="s">
        <v>424</v>
      </c>
      <c r="D120" s="280" t="s">
        <v>412</v>
      </c>
      <c r="E120" s="280" t="s">
        <v>7641</v>
      </c>
      <c r="F120" s="280" t="s">
        <v>1497</v>
      </c>
      <c r="G120" s="174">
        <v>66141000</v>
      </c>
      <c r="H120" s="175" t="s">
        <v>1482</v>
      </c>
      <c r="I120" s="175" t="s">
        <v>22</v>
      </c>
      <c r="J120" s="175">
        <v>2</v>
      </c>
      <c r="K120" s="175" t="s">
        <v>1486</v>
      </c>
      <c r="L120" s="175" t="s">
        <v>1483</v>
      </c>
      <c r="M120" s="176" t="s">
        <v>1437</v>
      </c>
      <c r="N120" s="190" t="s">
        <v>1489</v>
      </c>
      <c r="O120" s="177">
        <v>18330</v>
      </c>
      <c r="P120" s="177" t="s">
        <v>1482</v>
      </c>
      <c r="Q120" s="177" t="s">
        <v>22</v>
      </c>
      <c r="R120" s="177">
        <v>2</v>
      </c>
      <c r="S120" s="177" t="s">
        <v>1488</v>
      </c>
      <c r="T120" s="177" t="s">
        <v>1483</v>
      </c>
      <c r="U120" s="178" t="s">
        <v>1437</v>
      </c>
      <c r="V120" s="190" t="s">
        <v>1494</v>
      </c>
      <c r="W120" s="175">
        <v>3458000</v>
      </c>
      <c r="X120" s="175" t="s">
        <v>1482</v>
      </c>
      <c r="Y120" s="175" t="s">
        <v>22</v>
      </c>
      <c r="Z120" s="175">
        <v>2</v>
      </c>
      <c r="AA120" s="175" t="s">
        <v>1493</v>
      </c>
      <c r="AB120" s="175" t="s">
        <v>1483</v>
      </c>
      <c r="AC120" s="176" t="s">
        <v>1437</v>
      </c>
      <c r="AD120" s="190" t="s">
        <v>1491</v>
      </c>
      <c r="AE120" s="183">
        <v>3458000</v>
      </c>
      <c r="AF120" s="183" t="s">
        <v>1482</v>
      </c>
      <c r="AG120" s="183" t="s">
        <v>22</v>
      </c>
      <c r="AH120" s="183">
        <v>2</v>
      </c>
      <c r="AI120" s="183" t="s">
        <v>1490</v>
      </c>
      <c r="AJ120" s="183" t="s">
        <v>1483</v>
      </c>
      <c r="AK120" s="184" t="s">
        <v>1437</v>
      </c>
      <c r="AL120" s="190" t="s">
        <v>1492</v>
      </c>
      <c r="AM120" s="175" t="s">
        <v>14</v>
      </c>
      <c r="AN120" s="175" t="s">
        <v>14</v>
      </c>
      <c r="AO120" s="175" t="s">
        <v>14</v>
      </c>
      <c r="AP120" s="175" t="s">
        <v>14</v>
      </c>
      <c r="AQ120" s="175" t="s">
        <v>15</v>
      </c>
      <c r="AR120" s="175" t="s">
        <v>14</v>
      </c>
      <c r="AS120" s="176" t="s">
        <v>1437</v>
      </c>
      <c r="AT120" s="191" t="s">
        <v>2163</v>
      </c>
      <c r="AU120" s="183" t="s">
        <v>14</v>
      </c>
      <c r="AV120" s="183" t="s">
        <v>14</v>
      </c>
      <c r="AW120" s="183" t="s">
        <v>14</v>
      </c>
      <c r="AX120" s="183" t="s">
        <v>14</v>
      </c>
      <c r="AY120" s="183" t="s">
        <v>14</v>
      </c>
      <c r="AZ120" s="183" t="s">
        <v>14</v>
      </c>
      <c r="BA120" s="184" t="s">
        <v>2135</v>
      </c>
      <c r="BB120" s="190" t="s">
        <v>430</v>
      </c>
      <c r="BC120" s="175" t="s">
        <v>14</v>
      </c>
      <c r="BD120" s="175">
        <v>0</v>
      </c>
      <c r="BE120" s="175" t="s">
        <v>22</v>
      </c>
      <c r="BF120" s="175">
        <v>2</v>
      </c>
      <c r="BG120" s="175" t="s">
        <v>15</v>
      </c>
      <c r="BH120" s="175">
        <v>0</v>
      </c>
      <c r="BI120" s="176" t="s">
        <v>332</v>
      </c>
      <c r="BJ120" s="191" t="s">
        <v>5218</v>
      </c>
      <c r="BK120" s="191">
        <v>63</v>
      </c>
      <c r="BL120" s="191" t="s">
        <v>5214</v>
      </c>
      <c r="BM120" s="191" t="s">
        <v>22</v>
      </c>
      <c r="BN120" s="191">
        <v>2</v>
      </c>
      <c r="BO120" s="191" t="s">
        <v>5216</v>
      </c>
      <c r="BP120" s="183" t="s">
        <v>5215</v>
      </c>
      <c r="BQ120" s="192" t="s">
        <v>5213</v>
      </c>
      <c r="BR120" s="190" t="s">
        <v>425</v>
      </c>
      <c r="BS120" s="193" t="s">
        <v>14</v>
      </c>
      <c r="BT120" s="193">
        <v>0</v>
      </c>
      <c r="BU120" s="193" t="s">
        <v>22</v>
      </c>
      <c r="BV120" s="193">
        <v>2</v>
      </c>
      <c r="BW120" s="193" t="s">
        <v>15</v>
      </c>
      <c r="BX120" s="193">
        <v>0</v>
      </c>
      <c r="BY120" s="176" t="s">
        <v>332</v>
      </c>
      <c r="BZ120" s="191" t="s">
        <v>426</v>
      </c>
      <c r="CA120" s="191" t="s">
        <v>14</v>
      </c>
      <c r="CB120" s="191">
        <v>0</v>
      </c>
      <c r="CC120" s="191" t="s">
        <v>14</v>
      </c>
      <c r="CD120" s="191" t="s">
        <v>14</v>
      </c>
      <c r="CE120" s="191" t="s">
        <v>15</v>
      </c>
      <c r="CF120" s="191">
        <v>0</v>
      </c>
      <c r="CG120" s="192" t="s">
        <v>332</v>
      </c>
      <c r="CH120" s="190" t="s">
        <v>8477</v>
      </c>
      <c r="CI120" s="191" t="e">
        <v>#N/A</v>
      </c>
      <c r="CJ120" s="191" t="e">
        <v>#N/A</v>
      </c>
      <c r="CK120" s="191" t="e">
        <v>#N/A</v>
      </c>
      <c r="CL120" s="191" t="e">
        <v>#N/A</v>
      </c>
      <c r="CM120" s="191" t="e">
        <v>#N/A</v>
      </c>
      <c r="CN120" s="191" t="e">
        <v>#N/A</v>
      </c>
      <c r="CO120" s="194" t="e">
        <v>#N/A</v>
      </c>
      <c r="CP120" s="191" t="s">
        <v>429</v>
      </c>
      <c r="CQ120" s="193" t="s">
        <v>14</v>
      </c>
      <c r="CR120" s="193">
        <v>0</v>
      </c>
      <c r="CS120" s="193" t="s">
        <v>22</v>
      </c>
      <c r="CT120" s="193">
        <v>2</v>
      </c>
      <c r="CU120" s="193" t="s">
        <v>15</v>
      </c>
      <c r="CV120" s="193">
        <v>0</v>
      </c>
      <c r="CW120" s="176" t="s">
        <v>332</v>
      </c>
      <c r="CX120" s="191" t="s">
        <v>1496</v>
      </c>
      <c r="CY120" s="183" t="s">
        <v>14</v>
      </c>
      <c r="CZ120" s="183" t="s">
        <v>14</v>
      </c>
      <c r="DA120" s="183" t="s">
        <v>14</v>
      </c>
      <c r="DB120" s="183" t="s">
        <v>14</v>
      </c>
      <c r="DC120" s="183" t="s">
        <v>2414</v>
      </c>
      <c r="DD120" s="183" t="s">
        <v>14</v>
      </c>
      <c r="DE120" s="189" t="s">
        <v>2371</v>
      </c>
      <c r="DF120" s="190" t="s">
        <v>2416</v>
      </c>
      <c r="DG120" s="175" t="s">
        <v>14</v>
      </c>
      <c r="DH120" s="193" t="s">
        <v>14</v>
      </c>
      <c r="DI120" s="193" t="s">
        <v>14</v>
      </c>
      <c r="DJ120" s="193" t="s">
        <v>14</v>
      </c>
      <c r="DK120" s="193" t="s">
        <v>2414</v>
      </c>
      <c r="DL120" s="193" t="s">
        <v>14</v>
      </c>
      <c r="DM120" s="176" t="s">
        <v>2371</v>
      </c>
      <c r="DN120" s="191" t="s">
        <v>2419</v>
      </c>
      <c r="DO120" s="183" t="s">
        <v>14</v>
      </c>
      <c r="DP120" s="191" t="s">
        <v>14</v>
      </c>
      <c r="DQ120" s="191" t="s">
        <v>14</v>
      </c>
      <c r="DR120" s="191" t="s">
        <v>14</v>
      </c>
      <c r="DS120" s="191" t="s">
        <v>2414</v>
      </c>
      <c r="DT120" s="191" t="s">
        <v>14</v>
      </c>
      <c r="DU120" s="192" t="s">
        <v>2371</v>
      </c>
      <c r="DV120" s="190" t="s">
        <v>2417</v>
      </c>
      <c r="DW120" s="175" t="s">
        <v>14</v>
      </c>
      <c r="DX120" s="193" t="s">
        <v>14</v>
      </c>
      <c r="DY120" s="193" t="s">
        <v>14</v>
      </c>
      <c r="DZ120" s="193" t="s">
        <v>14</v>
      </c>
      <c r="EA120" s="193" t="s">
        <v>2414</v>
      </c>
      <c r="EB120" s="193" t="s">
        <v>14</v>
      </c>
      <c r="EC120" s="176" t="s">
        <v>2371</v>
      </c>
      <c r="ED120" s="191" t="s">
        <v>2418</v>
      </c>
      <c r="EE120" s="183" t="s">
        <v>14</v>
      </c>
      <c r="EF120" s="191" t="s">
        <v>14</v>
      </c>
      <c r="EG120" s="191" t="s">
        <v>14</v>
      </c>
      <c r="EH120" s="191" t="s">
        <v>14</v>
      </c>
      <c r="EI120" s="191" t="s">
        <v>2414</v>
      </c>
      <c r="EJ120" s="191" t="s">
        <v>14</v>
      </c>
      <c r="EK120" s="192" t="s">
        <v>2371</v>
      </c>
      <c r="EL120" s="190" t="s">
        <v>2415</v>
      </c>
      <c r="EM120" s="175" t="s">
        <v>14</v>
      </c>
      <c r="EN120" s="193" t="s">
        <v>14</v>
      </c>
      <c r="EO120" s="193" t="s">
        <v>14</v>
      </c>
      <c r="EP120" s="193" t="s">
        <v>14</v>
      </c>
      <c r="EQ120" s="193" t="s">
        <v>2414</v>
      </c>
      <c r="ER120" s="193" t="s">
        <v>14</v>
      </c>
      <c r="ES120" s="176" t="s">
        <v>2371</v>
      </c>
      <c r="ET120" s="191" t="s">
        <v>6411</v>
      </c>
      <c r="EU120" s="191">
        <v>137</v>
      </c>
      <c r="EV120" s="191" t="s">
        <v>6407</v>
      </c>
      <c r="EW120" s="191" t="s">
        <v>22</v>
      </c>
      <c r="EX120" s="191">
        <v>2</v>
      </c>
      <c r="EY120" s="191" t="s">
        <v>6408</v>
      </c>
      <c r="EZ120" s="191" t="s">
        <v>5670</v>
      </c>
      <c r="FA120" s="192" t="s">
        <v>6410</v>
      </c>
      <c r="FB120" s="190" t="s">
        <v>428</v>
      </c>
      <c r="FC120" s="193">
        <v>1</v>
      </c>
      <c r="FD120" s="193" t="s">
        <v>14</v>
      </c>
      <c r="FE120" s="193" t="s">
        <v>22</v>
      </c>
      <c r="FF120" s="193">
        <v>2</v>
      </c>
      <c r="FG120" s="193" t="s">
        <v>427</v>
      </c>
      <c r="FH120" s="193" t="s">
        <v>14</v>
      </c>
      <c r="FI120" s="176" t="s">
        <v>332</v>
      </c>
      <c r="FJ120" s="190" t="s">
        <v>431</v>
      </c>
      <c r="FK120" s="191" t="s">
        <v>14</v>
      </c>
      <c r="FL120" s="191">
        <v>0</v>
      </c>
      <c r="FM120" s="191" t="s">
        <v>22</v>
      </c>
      <c r="FN120" s="191">
        <v>2</v>
      </c>
      <c r="FO120" s="191" t="s">
        <v>15</v>
      </c>
      <c r="FP120" s="183">
        <v>0</v>
      </c>
      <c r="FQ120" s="184" t="s">
        <v>332</v>
      </c>
      <c r="FR120" s="190" t="s">
        <v>432</v>
      </c>
      <c r="FS120" s="193" t="s">
        <v>14</v>
      </c>
      <c r="FT120" s="193">
        <v>0</v>
      </c>
      <c r="FU120" s="193" t="s">
        <v>22</v>
      </c>
      <c r="FV120" s="193">
        <v>2</v>
      </c>
      <c r="FW120" s="193" t="s">
        <v>15</v>
      </c>
      <c r="FX120" s="193">
        <v>0</v>
      </c>
      <c r="FY120" s="176" t="s">
        <v>332</v>
      </c>
      <c r="FZ120" s="191" t="s">
        <v>4203</v>
      </c>
      <c r="GA120" s="191">
        <v>0</v>
      </c>
      <c r="GB120" s="191" t="s">
        <v>3225</v>
      </c>
      <c r="GC120" s="191" t="s">
        <v>22</v>
      </c>
      <c r="GD120" s="191">
        <v>2</v>
      </c>
      <c r="GE120" s="191" t="s">
        <v>3139</v>
      </c>
      <c r="GF120" s="191" t="s">
        <v>3138</v>
      </c>
      <c r="GG120" s="192" t="s">
        <v>3868</v>
      </c>
      <c r="GH120" s="190" t="s">
        <v>4209</v>
      </c>
      <c r="GI120" s="193">
        <v>1</v>
      </c>
      <c r="GJ120" s="193" t="s">
        <v>3225</v>
      </c>
      <c r="GK120" s="193" t="s">
        <v>22</v>
      </c>
      <c r="GL120" s="193">
        <v>2</v>
      </c>
      <c r="GM120" s="193" t="s">
        <v>3139</v>
      </c>
      <c r="GN120" s="193" t="s">
        <v>3138</v>
      </c>
      <c r="GO120" s="176" t="s">
        <v>3868</v>
      </c>
      <c r="GP120" s="191" t="s">
        <v>4204</v>
      </c>
      <c r="GQ120" s="191">
        <v>0</v>
      </c>
      <c r="GR120" s="191" t="s">
        <v>3225</v>
      </c>
      <c r="GS120" s="191" t="s">
        <v>22</v>
      </c>
      <c r="GT120" s="191">
        <v>2</v>
      </c>
      <c r="GU120" s="191" t="s">
        <v>3139</v>
      </c>
      <c r="GV120" s="191" t="s">
        <v>3138</v>
      </c>
      <c r="GW120" s="192" t="s">
        <v>3868</v>
      </c>
      <c r="GX120" s="190" t="s">
        <v>4210</v>
      </c>
      <c r="GY120" s="193">
        <v>0</v>
      </c>
      <c r="GZ120" s="193" t="s">
        <v>3225</v>
      </c>
      <c r="HA120" s="193" t="s">
        <v>22</v>
      </c>
      <c r="HB120" s="193">
        <v>2</v>
      </c>
      <c r="HC120" s="193" t="s">
        <v>3139</v>
      </c>
      <c r="HD120" s="193" t="s">
        <v>3138</v>
      </c>
      <c r="HE120" s="176" t="s">
        <v>3868</v>
      </c>
      <c r="HF120" s="191" t="s">
        <v>4202</v>
      </c>
      <c r="HG120" s="191">
        <v>0</v>
      </c>
      <c r="HH120" s="191" t="s">
        <v>3225</v>
      </c>
      <c r="HI120" s="191" t="s">
        <v>22</v>
      </c>
      <c r="HJ120" s="191">
        <v>2</v>
      </c>
      <c r="HK120" s="191" t="s">
        <v>3139</v>
      </c>
      <c r="HL120" s="191" t="s">
        <v>3138</v>
      </c>
      <c r="HM120" s="192" t="s">
        <v>3868</v>
      </c>
      <c r="HN120" s="190" t="s">
        <v>4208</v>
      </c>
      <c r="HO120" s="193">
        <v>0</v>
      </c>
      <c r="HP120" s="193" t="s">
        <v>3225</v>
      </c>
      <c r="HQ120" s="193" t="s">
        <v>22</v>
      </c>
      <c r="HR120" s="193">
        <v>2</v>
      </c>
      <c r="HS120" s="193" t="s">
        <v>3139</v>
      </c>
      <c r="HT120" s="193" t="s">
        <v>3138</v>
      </c>
      <c r="HU120" s="176" t="s">
        <v>3868</v>
      </c>
      <c r="HV120" s="191" t="s">
        <v>4205</v>
      </c>
      <c r="HW120" s="191">
        <v>1</v>
      </c>
      <c r="HX120" s="191" t="s">
        <v>3225</v>
      </c>
      <c r="HY120" s="191" t="s">
        <v>22</v>
      </c>
      <c r="HZ120" s="191">
        <v>2</v>
      </c>
      <c r="IA120" s="191" t="s">
        <v>3139</v>
      </c>
      <c r="IB120" s="191" t="s">
        <v>3138</v>
      </c>
      <c r="IC120" s="192" t="s">
        <v>3868</v>
      </c>
      <c r="ID120" s="190" t="s">
        <v>4207</v>
      </c>
      <c r="IE120" s="193">
        <v>3</v>
      </c>
      <c r="IF120" s="193" t="s">
        <v>3225</v>
      </c>
      <c r="IG120" s="193" t="s">
        <v>22</v>
      </c>
      <c r="IH120" s="193">
        <v>2</v>
      </c>
      <c r="II120" s="193" t="s">
        <v>3139</v>
      </c>
      <c r="IJ120" s="193" t="s">
        <v>3138</v>
      </c>
      <c r="IK120" s="176" t="s">
        <v>3868</v>
      </c>
      <c r="IL120" s="191" t="s">
        <v>4206</v>
      </c>
      <c r="IM120" s="191">
        <v>2</v>
      </c>
      <c r="IN120" s="191" t="s">
        <v>3225</v>
      </c>
      <c r="IO120" s="191" t="s">
        <v>22</v>
      </c>
      <c r="IP120" s="191">
        <v>2</v>
      </c>
      <c r="IQ120" s="191" t="s">
        <v>3139</v>
      </c>
      <c r="IR120" s="191" t="s">
        <v>3138</v>
      </c>
      <c r="IS120" s="192" t="s">
        <v>3868</v>
      </c>
    </row>
    <row r="121" spans="1:253" s="280" customFormat="1" ht="12.75" customHeight="1" x14ac:dyDescent="0.25">
      <c r="A121" s="280" t="s">
        <v>433</v>
      </c>
      <c r="B121" s="280" t="s">
        <v>8018</v>
      </c>
      <c r="C121" s="280" t="s">
        <v>434</v>
      </c>
      <c r="D121" s="280" t="s">
        <v>412</v>
      </c>
      <c r="E121" s="280" t="s">
        <v>7641</v>
      </c>
      <c r="F121" s="280" t="s">
        <v>1500</v>
      </c>
      <c r="G121" s="174">
        <v>66141000</v>
      </c>
      <c r="H121" s="175" t="s">
        <v>1482</v>
      </c>
      <c r="I121" s="175" t="s">
        <v>22</v>
      </c>
      <c r="J121" s="175">
        <v>2</v>
      </c>
      <c r="K121" s="175" t="s">
        <v>1486</v>
      </c>
      <c r="L121" s="175" t="s">
        <v>1483</v>
      </c>
      <c r="M121" s="176" t="s">
        <v>1437</v>
      </c>
      <c r="N121" s="185" t="s">
        <v>1790</v>
      </c>
      <c r="O121" s="177">
        <v>9</v>
      </c>
      <c r="P121" s="177" t="s">
        <v>674</v>
      </c>
      <c r="Q121" s="177" t="s">
        <v>22</v>
      </c>
      <c r="R121" s="177">
        <v>2</v>
      </c>
      <c r="S121" s="177" t="s">
        <v>1789</v>
      </c>
      <c r="T121" s="177" t="s">
        <v>1788</v>
      </c>
      <c r="U121" s="178" t="s">
        <v>1791</v>
      </c>
      <c r="V121" s="185" t="s">
        <v>4603</v>
      </c>
      <c r="W121" s="175">
        <v>92000</v>
      </c>
      <c r="X121" s="175" t="s">
        <v>4600</v>
      </c>
      <c r="Y121" s="175" t="s">
        <v>22</v>
      </c>
      <c r="Z121" s="175">
        <v>2</v>
      </c>
      <c r="AA121" s="175" t="s">
        <v>4602</v>
      </c>
      <c r="AB121" s="175" t="s">
        <v>4601</v>
      </c>
      <c r="AC121" s="176" t="s">
        <v>4470</v>
      </c>
      <c r="AD121" s="185" t="s">
        <v>6415</v>
      </c>
      <c r="AE121" s="183">
        <v>92000</v>
      </c>
      <c r="AF121" s="183" t="s">
        <v>6413</v>
      </c>
      <c r="AG121" s="183" t="s">
        <v>22</v>
      </c>
      <c r="AH121" s="183">
        <v>2</v>
      </c>
      <c r="AI121" s="183" t="s">
        <v>6414</v>
      </c>
      <c r="AJ121" s="183" t="s">
        <v>4601</v>
      </c>
      <c r="AK121" s="184" t="s">
        <v>6410</v>
      </c>
      <c r="AL121" s="185" t="s">
        <v>6417</v>
      </c>
      <c r="AM121" s="175">
        <v>92000</v>
      </c>
      <c r="AN121" s="175" t="s">
        <v>6413</v>
      </c>
      <c r="AO121" s="175" t="s">
        <v>22</v>
      </c>
      <c r="AP121" s="175">
        <v>2</v>
      </c>
      <c r="AQ121" s="175" t="s">
        <v>6416</v>
      </c>
      <c r="AR121" s="175" t="s">
        <v>4601</v>
      </c>
      <c r="AS121" s="176" t="s">
        <v>6410</v>
      </c>
      <c r="AT121" s="186" t="s">
        <v>1499</v>
      </c>
      <c r="AU121" s="183">
        <v>0</v>
      </c>
      <c r="AV121" s="183" t="s">
        <v>14</v>
      </c>
      <c r="AW121" s="183" t="s">
        <v>14</v>
      </c>
      <c r="AX121" s="183" t="s">
        <v>14</v>
      </c>
      <c r="AY121" s="183" t="s">
        <v>1498</v>
      </c>
      <c r="AZ121" s="183" t="s">
        <v>14</v>
      </c>
      <c r="BA121" s="184" t="s">
        <v>1437</v>
      </c>
      <c r="BB121" s="185" t="s">
        <v>440</v>
      </c>
      <c r="BC121" s="175" t="s">
        <v>14</v>
      </c>
      <c r="BD121" s="175">
        <v>0</v>
      </c>
      <c r="BE121" s="175" t="s">
        <v>22</v>
      </c>
      <c r="BF121" s="175">
        <v>2</v>
      </c>
      <c r="BG121" s="175" t="s">
        <v>15</v>
      </c>
      <c r="BH121" s="175">
        <v>0</v>
      </c>
      <c r="BI121" s="176" t="s">
        <v>332</v>
      </c>
      <c r="BJ121" s="186" t="s">
        <v>4616</v>
      </c>
      <c r="BK121" s="186" t="s">
        <v>14</v>
      </c>
      <c r="BL121" s="186" t="s">
        <v>4442</v>
      </c>
      <c r="BM121" s="186" t="s">
        <v>14</v>
      </c>
      <c r="BN121" s="186" t="s">
        <v>14</v>
      </c>
      <c r="BO121" s="186" t="s">
        <v>14</v>
      </c>
      <c r="BP121" s="183" t="s">
        <v>14</v>
      </c>
      <c r="BQ121" s="187" t="s">
        <v>4470</v>
      </c>
      <c r="BR121" s="185" t="s">
        <v>435</v>
      </c>
      <c r="BS121" s="179" t="s">
        <v>14</v>
      </c>
      <c r="BT121" s="179">
        <v>0</v>
      </c>
      <c r="BU121" s="179" t="s">
        <v>22</v>
      </c>
      <c r="BV121" s="179">
        <v>2</v>
      </c>
      <c r="BW121" s="179" t="s">
        <v>15</v>
      </c>
      <c r="BX121" s="179">
        <v>0</v>
      </c>
      <c r="BY121" s="176" t="s">
        <v>332</v>
      </c>
      <c r="BZ121" s="186" t="s">
        <v>436</v>
      </c>
      <c r="CA121" s="186" t="s">
        <v>14</v>
      </c>
      <c r="CB121" s="186">
        <v>0</v>
      </c>
      <c r="CC121" s="186" t="s">
        <v>14</v>
      </c>
      <c r="CD121" s="186" t="s">
        <v>14</v>
      </c>
      <c r="CE121" s="186" t="s">
        <v>15</v>
      </c>
      <c r="CF121" s="186">
        <v>0</v>
      </c>
      <c r="CG121" s="187" t="s">
        <v>332</v>
      </c>
      <c r="CH121" s="185" t="s">
        <v>8478</v>
      </c>
      <c r="CI121" s="186" t="e">
        <v>#N/A</v>
      </c>
      <c r="CJ121" s="186" t="e">
        <v>#N/A</v>
      </c>
      <c r="CK121" s="186" t="e">
        <v>#N/A</v>
      </c>
      <c r="CL121" s="186" t="e">
        <v>#N/A</v>
      </c>
      <c r="CM121" s="186" t="e">
        <v>#N/A</v>
      </c>
      <c r="CN121" s="186" t="e">
        <v>#N/A</v>
      </c>
      <c r="CO121" s="188" t="e">
        <v>#N/A</v>
      </c>
      <c r="CP121" s="186" t="s">
        <v>439</v>
      </c>
      <c r="CQ121" s="179" t="s">
        <v>14</v>
      </c>
      <c r="CR121" s="179">
        <v>0</v>
      </c>
      <c r="CS121" s="179" t="s">
        <v>22</v>
      </c>
      <c r="CT121" s="179">
        <v>2</v>
      </c>
      <c r="CU121" s="179" t="s">
        <v>15</v>
      </c>
      <c r="CV121" s="179">
        <v>0</v>
      </c>
      <c r="CW121" s="176" t="s">
        <v>332</v>
      </c>
      <c r="CX121" s="186" t="s">
        <v>6418</v>
      </c>
      <c r="CY121" s="183">
        <v>92000</v>
      </c>
      <c r="CZ121" s="183" t="s">
        <v>6413</v>
      </c>
      <c r="DA121" s="183" t="s">
        <v>22</v>
      </c>
      <c r="DB121" s="183">
        <v>2</v>
      </c>
      <c r="DC121" s="183" t="s">
        <v>4618</v>
      </c>
      <c r="DD121" s="183" t="s">
        <v>4601</v>
      </c>
      <c r="DE121" s="189" t="s">
        <v>6410</v>
      </c>
      <c r="DF121" s="185" t="s">
        <v>4619</v>
      </c>
      <c r="DG121" s="175">
        <v>0</v>
      </c>
      <c r="DH121" s="179" t="s">
        <v>4617</v>
      </c>
      <c r="DI121" s="179" t="s">
        <v>22</v>
      </c>
      <c r="DJ121" s="179">
        <v>2</v>
      </c>
      <c r="DK121" s="179" t="s">
        <v>4618</v>
      </c>
      <c r="DL121" s="179" t="s">
        <v>4594</v>
      </c>
      <c r="DM121" s="176" t="s">
        <v>4470</v>
      </c>
      <c r="DN121" s="186" t="s">
        <v>4620</v>
      </c>
      <c r="DO121" s="183">
        <v>0</v>
      </c>
      <c r="DP121" s="186" t="s">
        <v>4617</v>
      </c>
      <c r="DQ121" s="186" t="s">
        <v>22</v>
      </c>
      <c r="DR121" s="186">
        <v>2</v>
      </c>
      <c r="DS121" s="186" t="s">
        <v>4618</v>
      </c>
      <c r="DT121" s="186" t="s">
        <v>4594</v>
      </c>
      <c r="DU121" s="187" t="s">
        <v>4470</v>
      </c>
      <c r="DV121" s="185" t="s">
        <v>6419</v>
      </c>
      <c r="DW121" s="175">
        <v>92000</v>
      </c>
      <c r="DX121" s="179" t="s">
        <v>6413</v>
      </c>
      <c r="DY121" s="179" t="s">
        <v>22</v>
      </c>
      <c r="DZ121" s="179">
        <v>2</v>
      </c>
      <c r="EA121" s="179" t="s">
        <v>4618</v>
      </c>
      <c r="EB121" s="179" t="s">
        <v>4601</v>
      </c>
      <c r="EC121" s="176" t="s">
        <v>6410</v>
      </c>
      <c r="ED121" s="186" t="s">
        <v>4621</v>
      </c>
      <c r="EE121" s="183">
        <v>0</v>
      </c>
      <c r="EF121" s="186" t="s">
        <v>4617</v>
      </c>
      <c r="EG121" s="186" t="s">
        <v>22</v>
      </c>
      <c r="EH121" s="186">
        <v>2</v>
      </c>
      <c r="EI121" s="186" t="s">
        <v>4618</v>
      </c>
      <c r="EJ121" s="186" t="s">
        <v>4594</v>
      </c>
      <c r="EK121" s="187" t="s">
        <v>4470</v>
      </c>
      <c r="EL121" s="185" t="s">
        <v>4622</v>
      </c>
      <c r="EM121" s="175">
        <v>0</v>
      </c>
      <c r="EN121" s="179" t="s">
        <v>4617</v>
      </c>
      <c r="EO121" s="179" t="s">
        <v>22</v>
      </c>
      <c r="EP121" s="179">
        <v>2</v>
      </c>
      <c r="EQ121" s="179" t="s">
        <v>4618</v>
      </c>
      <c r="ER121" s="179" t="s">
        <v>4594</v>
      </c>
      <c r="ES121" s="176" t="s">
        <v>4470</v>
      </c>
      <c r="ET121" s="186" t="s">
        <v>6412</v>
      </c>
      <c r="EU121" s="186">
        <v>137</v>
      </c>
      <c r="EV121" s="186" t="s">
        <v>6407</v>
      </c>
      <c r="EW121" s="186" t="s">
        <v>22</v>
      </c>
      <c r="EX121" s="186">
        <v>2</v>
      </c>
      <c r="EY121" s="186" t="s">
        <v>6408</v>
      </c>
      <c r="EZ121" s="186" t="s">
        <v>5670</v>
      </c>
      <c r="FA121" s="187" t="s">
        <v>6410</v>
      </c>
      <c r="FB121" s="185" t="s">
        <v>438</v>
      </c>
      <c r="FC121" s="179">
        <v>1</v>
      </c>
      <c r="FD121" s="179" t="s">
        <v>415</v>
      </c>
      <c r="FE121" s="179" t="s">
        <v>22</v>
      </c>
      <c r="FF121" s="179">
        <v>2</v>
      </c>
      <c r="FG121" s="179" t="s">
        <v>437</v>
      </c>
      <c r="FH121" s="179" t="s">
        <v>416</v>
      </c>
      <c r="FI121" s="176" t="s">
        <v>332</v>
      </c>
      <c r="FJ121" s="185" t="s">
        <v>441</v>
      </c>
      <c r="FK121" s="186" t="s">
        <v>14</v>
      </c>
      <c r="FL121" s="186">
        <v>0</v>
      </c>
      <c r="FM121" s="186" t="s">
        <v>22</v>
      </c>
      <c r="FN121" s="186">
        <v>2</v>
      </c>
      <c r="FO121" s="186" t="s">
        <v>15</v>
      </c>
      <c r="FP121" s="183">
        <v>0</v>
      </c>
      <c r="FQ121" s="184" t="s">
        <v>332</v>
      </c>
      <c r="FR121" s="185" t="s">
        <v>442</v>
      </c>
      <c r="FS121" s="179" t="s">
        <v>14</v>
      </c>
      <c r="FT121" s="179">
        <v>0</v>
      </c>
      <c r="FU121" s="179" t="s">
        <v>22</v>
      </c>
      <c r="FV121" s="179">
        <v>2</v>
      </c>
      <c r="FW121" s="179" t="s">
        <v>15</v>
      </c>
      <c r="FX121" s="179">
        <v>0</v>
      </c>
      <c r="FY121" s="176" t="s">
        <v>332</v>
      </c>
      <c r="FZ121" s="186" t="s">
        <v>4212</v>
      </c>
      <c r="GA121" s="186">
        <v>0</v>
      </c>
      <c r="GB121" s="186" t="s">
        <v>3225</v>
      </c>
      <c r="GC121" s="186" t="s">
        <v>22</v>
      </c>
      <c r="GD121" s="186">
        <v>2</v>
      </c>
      <c r="GE121" s="186" t="s">
        <v>3139</v>
      </c>
      <c r="GF121" s="186" t="s">
        <v>3138</v>
      </c>
      <c r="GG121" s="187" t="s">
        <v>3868</v>
      </c>
      <c r="GH121" s="185" t="s">
        <v>4218</v>
      </c>
      <c r="GI121" s="179">
        <v>0</v>
      </c>
      <c r="GJ121" s="179" t="s">
        <v>3225</v>
      </c>
      <c r="GK121" s="179" t="s">
        <v>22</v>
      </c>
      <c r="GL121" s="179">
        <v>2</v>
      </c>
      <c r="GM121" s="179" t="s">
        <v>3139</v>
      </c>
      <c r="GN121" s="179" t="s">
        <v>3138</v>
      </c>
      <c r="GO121" s="176" t="s">
        <v>3868</v>
      </c>
      <c r="GP121" s="186" t="s">
        <v>4213</v>
      </c>
      <c r="GQ121" s="186">
        <v>1</v>
      </c>
      <c r="GR121" s="186" t="s">
        <v>3225</v>
      </c>
      <c r="GS121" s="186" t="s">
        <v>22</v>
      </c>
      <c r="GT121" s="186">
        <v>2</v>
      </c>
      <c r="GU121" s="186" t="s">
        <v>3139</v>
      </c>
      <c r="GV121" s="186" t="s">
        <v>3138</v>
      </c>
      <c r="GW121" s="187" t="s">
        <v>3868</v>
      </c>
      <c r="GX121" s="185" t="s">
        <v>4219</v>
      </c>
      <c r="GY121" s="179">
        <v>0</v>
      </c>
      <c r="GZ121" s="179" t="s">
        <v>3225</v>
      </c>
      <c r="HA121" s="179" t="s">
        <v>22</v>
      </c>
      <c r="HB121" s="179">
        <v>2</v>
      </c>
      <c r="HC121" s="179" t="s">
        <v>3139</v>
      </c>
      <c r="HD121" s="179" t="s">
        <v>3138</v>
      </c>
      <c r="HE121" s="176" t="s">
        <v>3868</v>
      </c>
      <c r="HF121" s="186" t="s">
        <v>4211</v>
      </c>
      <c r="HG121" s="186">
        <v>0</v>
      </c>
      <c r="HH121" s="186" t="s">
        <v>3225</v>
      </c>
      <c r="HI121" s="186" t="s">
        <v>22</v>
      </c>
      <c r="HJ121" s="186">
        <v>2</v>
      </c>
      <c r="HK121" s="186" t="s">
        <v>3139</v>
      </c>
      <c r="HL121" s="186" t="s">
        <v>3138</v>
      </c>
      <c r="HM121" s="187" t="s">
        <v>3868</v>
      </c>
      <c r="HN121" s="185" t="s">
        <v>4217</v>
      </c>
      <c r="HO121" s="179">
        <v>1</v>
      </c>
      <c r="HP121" s="179" t="s">
        <v>3225</v>
      </c>
      <c r="HQ121" s="179" t="s">
        <v>22</v>
      </c>
      <c r="HR121" s="179">
        <v>2</v>
      </c>
      <c r="HS121" s="179" t="s">
        <v>3139</v>
      </c>
      <c r="HT121" s="179" t="s">
        <v>3138</v>
      </c>
      <c r="HU121" s="176" t="s">
        <v>3868</v>
      </c>
      <c r="HV121" s="186" t="s">
        <v>4214</v>
      </c>
      <c r="HW121" s="186">
        <v>1</v>
      </c>
      <c r="HX121" s="186" t="s">
        <v>3225</v>
      </c>
      <c r="HY121" s="186" t="s">
        <v>22</v>
      </c>
      <c r="HZ121" s="186">
        <v>2</v>
      </c>
      <c r="IA121" s="186" t="s">
        <v>3139</v>
      </c>
      <c r="IB121" s="186" t="s">
        <v>3138</v>
      </c>
      <c r="IC121" s="187" t="s">
        <v>3868</v>
      </c>
      <c r="ID121" s="185" t="s">
        <v>4216</v>
      </c>
      <c r="IE121" s="179">
        <v>3</v>
      </c>
      <c r="IF121" s="179" t="s">
        <v>3225</v>
      </c>
      <c r="IG121" s="179" t="s">
        <v>22</v>
      </c>
      <c r="IH121" s="179">
        <v>2</v>
      </c>
      <c r="II121" s="179" t="s">
        <v>3139</v>
      </c>
      <c r="IJ121" s="179" t="s">
        <v>3138</v>
      </c>
      <c r="IK121" s="176" t="s">
        <v>3868</v>
      </c>
      <c r="IL121" s="186" t="s">
        <v>4215</v>
      </c>
      <c r="IM121" s="186">
        <v>2</v>
      </c>
      <c r="IN121" s="186" t="s">
        <v>3225</v>
      </c>
      <c r="IO121" s="186" t="s">
        <v>22</v>
      </c>
      <c r="IP121" s="186">
        <v>2</v>
      </c>
      <c r="IQ121" s="186" t="s">
        <v>3139</v>
      </c>
      <c r="IR121" s="186" t="s">
        <v>3138</v>
      </c>
      <c r="IS121" s="187" t="s">
        <v>3868</v>
      </c>
    </row>
    <row r="122" spans="1:253" s="280" customFormat="1" ht="12.75" customHeight="1" x14ac:dyDescent="0.25">
      <c r="A122" s="280" t="s">
        <v>6025</v>
      </c>
      <c r="B122" s="280" t="s">
        <v>8069</v>
      </c>
      <c r="C122" s="280" t="s">
        <v>6026</v>
      </c>
      <c r="D122" s="280" t="s">
        <v>6027</v>
      </c>
      <c r="E122" s="280" t="s">
        <v>7642</v>
      </c>
      <c r="F122" s="280" t="s">
        <v>6029</v>
      </c>
      <c r="G122" s="174">
        <v>1293000</v>
      </c>
      <c r="H122" s="175" t="s">
        <v>5985</v>
      </c>
      <c r="I122" s="175" t="s">
        <v>42</v>
      </c>
      <c r="J122" s="175">
        <v>1</v>
      </c>
      <c r="K122" s="175" t="s">
        <v>5987</v>
      </c>
      <c r="L122" s="175" t="s">
        <v>6028</v>
      </c>
      <c r="M122" s="176" t="s">
        <v>5989</v>
      </c>
      <c r="N122" s="190" t="s">
        <v>6031</v>
      </c>
      <c r="O122" s="177">
        <v>14870</v>
      </c>
      <c r="P122" s="177" t="s">
        <v>5990</v>
      </c>
      <c r="Q122" s="177" t="s">
        <v>42</v>
      </c>
      <c r="R122" s="177">
        <v>1</v>
      </c>
      <c r="S122" s="177" t="s">
        <v>6030</v>
      </c>
      <c r="T122" s="177" t="s">
        <v>5991</v>
      </c>
      <c r="U122" s="178" t="s">
        <v>5989</v>
      </c>
      <c r="V122" s="190" t="s">
        <v>6032</v>
      </c>
      <c r="W122" s="175">
        <v>1293000</v>
      </c>
      <c r="X122" s="175" t="s">
        <v>5985</v>
      </c>
      <c r="Y122" s="175" t="s">
        <v>42</v>
      </c>
      <c r="Z122" s="175">
        <v>1</v>
      </c>
      <c r="AA122" s="175" t="s">
        <v>5987</v>
      </c>
      <c r="AB122" s="175" t="s">
        <v>6028</v>
      </c>
      <c r="AC122" s="176" t="s">
        <v>5989</v>
      </c>
      <c r="AD122" s="190" t="s">
        <v>6036</v>
      </c>
      <c r="AE122" s="183">
        <v>33000</v>
      </c>
      <c r="AF122" s="183" t="s">
        <v>6033</v>
      </c>
      <c r="AG122" s="183" t="s">
        <v>22</v>
      </c>
      <c r="AH122" s="183">
        <v>2</v>
      </c>
      <c r="AI122" s="183" t="s">
        <v>6035</v>
      </c>
      <c r="AJ122" s="183" t="s">
        <v>6034</v>
      </c>
      <c r="AK122" s="184" t="s">
        <v>5989</v>
      </c>
      <c r="AL122" s="190" t="s">
        <v>6351</v>
      </c>
      <c r="AM122" s="175">
        <v>2000</v>
      </c>
      <c r="AN122" s="175" t="s">
        <v>6348</v>
      </c>
      <c r="AO122" s="175" t="s">
        <v>42</v>
      </c>
      <c r="AP122" s="175">
        <v>1</v>
      </c>
      <c r="AQ122" s="175" t="s">
        <v>6350</v>
      </c>
      <c r="AR122" s="175" t="s">
        <v>6349</v>
      </c>
      <c r="AS122" s="176" t="s">
        <v>6352</v>
      </c>
      <c r="AT122" s="191" t="s">
        <v>6037</v>
      </c>
      <c r="AU122" s="183">
        <v>0</v>
      </c>
      <c r="AV122" s="183">
        <v>0</v>
      </c>
      <c r="AW122" s="183" t="s">
        <v>14</v>
      </c>
      <c r="AX122" s="183" t="s">
        <v>14</v>
      </c>
      <c r="AY122" s="183" t="s">
        <v>14</v>
      </c>
      <c r="AZ122" s="183" t="s">
        <v>14</v>
      </c>
      <c r="BA122" s="184" t="s">
        <v>5989</v>
      </c>
      <c r="BB122" s="190" t="s">
        <v>6038</v>
      </c>
      <c r="BC122" s="175">
        <v>0</v>
      </c>
      <c r="BD122" s="175">
        <v>0</v>
      </c>
      <c r="BE122" s="175" t="s">
        <v>14</v>
      </c>
      <c r="BF122" s="175" t="s">
        <v>14</v>
      </c>
      <c r="BG122" s="175" t="s">
        <v>14</v>
      </c>
      <c r="BH122" s="175" t="s">
        <v>14</v>
      </c>
      <c r="BI122" s="176" t="s">
        <v>5989</v>
      </c>
      <c r="BJ122" s="191" t="s">
        <v>6042</v>
      </c>
      <c r="BK122" s="191">
        <v>45</v>
      </c>
      <c r="BL122" s="191" t="s">
        <v>6039</v>
      </c>
      <c r="BM122" s="191" t="s">
        <v>22</v>
      </c>
      <c r="BN122" s="191">
        <v>2</v>
      </c>
      <c r="BO122" s="191" t="s">
        <v>6041</v>
      </c>
      <c r="BP122" s="183" t="s">
        <v>6040</v>
      </c>
      <c r="BQ122" s="192" t="s">
        <v>5989</v>
      </c>
      <c r="BR122" s="190" t="s">
        <v>6044</v>
      </c>
      <c r="BS122" s="193">
        <v>0</v>
      </c>
      <c r="BT122" s="193" t="s">
        <v>1495</v>
      </c>
      <c r="BU122" s="193" t="s">
        <v>14</v>
      </c>
      <c r="BV122" s="193" t="s">
        <v>14</v>
      </c>
      <c r="BW122" s="193" t="s">
        <v>14</v>
      </c>
      <c r="BX122" s="193" t="s">
        <v>14</v>
      </c>
      <c r="BY122" s="176" t="s">
        <v>5989</v>
      </c>
      <c r="BZ122" s="191" t="s">
        <v>6046</v>
      </c>
      <c r="CA122" s="191">
        <v>4546</v>
      </c>
      <c r="CB122" s="191" t="s">
        <v>6039</v>
      </c>
      <c r="CC122" s="191" t="s">
        <v>22</v>
      </c>
      <c r="CD122" s="191">
        <v>2</v>
      </c>
      <c r="CE122" s="191" t="s">
        <v>6045</v>
      </c>
      <c r="CF122" s="191" t="s">
        <v>6040</v>
      </c>
      <c r="CG122" s="192" t="s">
        <v>5989</v>
      </c>
      <c r="CH122" s="190" t="s">
        <v>8479</v>
      </c>
      <c r="CI122" s="191" t="e">
        <v>#N/A</v>
      </c>
      <c r="CJ122" s="191" t="e">
        <v>#N/A</v>
      </c>
      <c r="CK122" s="191" t="e">
        <v>#N/A</v>
      </c>
      <c r="CL122" s="191" t="e">
        <v>#N/A</v>
      </c>
      <c r="CM122" s="191" t="e">
        <v>#N/A</v>
      </c>
      <c r="CN122" s="191" t="e">
        <v>#N/A</v>
      </c>
      <c r="CO122" s="194" t="e">
        <v>#N/A</v>
      </c>
      <c r="CP122" s="191" t="s">
        <v>6047</v>
      </c>
      <c r="CQ122" s="193">
        <v>0</v>
      </c>
      <c r="CR122" s="193" t="s">
        <v>1495</v>
      </c>
      <c r="CS122" s="193" t="s">
        <v>14</v>
      </c>
      <c r="CT122" s="193" t="s">
        <v>14</v>
      </c>
      <c r="CU122" s="193" t="s">
        <v>14</v>
      </c>
      <c r="CV122" s="193" t="s">
        <v>14</v>
      </c>
      <c r="CW122" s="176" t="s">
        <v>5989</v>
      </c>
      <c r="CX122" s="191" t="s">
        <v>6353</v>
      </c>
      <c r="CY122" s="183">
        <v>2000</v>
      </c>
      <c r="CZ122" s="183" t="s">
        <v>6348</v>
      </c>
      <c r="DA122" s="183" t="s">
        <v>42</v>
      </c>
      <c r="DB122" s="183">
        <v>1</v>
      </c>
      <c r="DC122" s="183" t="s">
        <v>6048</v>
      </c>
      <c r="DD122" s="183" t="s">
        <v>6349</v>
      </c>
      <c r="DE122" s="189" t="s">
        <v>6352</v>
      </c>
      <c r="DF122" s="190" t="s">
        <v>6049</v>
      </c>
      <c r="DG122" s="175">
        <v>1260000</v>
      </c>
      <c r="DH122" s="193" t="s">
        <v>6039</v>
      </c>
      <c r="DI122" s="193" t="s">
        <v>22</v>
      </c>
      <c r="DJ122" s="193">
        <v>2</v>
      </c>
      <c r="DK122" s="193" t="s">
        <v>6048</v>
      </c>
      <c r="DL122" s="193" t="s">
        <v>6040</v>
      </c>
      <c r="DM122" s="176" t="s">
        <v>5989</v>
      </c>
      <c r="DN122" s="191" t="s">
        <v>6050</v>
      </c>
      <c r="DO122" s="183">
        <v>24000</v>
      </c>
      <c r="DP122" s="191" t="s">
        <v>6039</v>
      </c>
      <c r="DQ122" s="191" t="s">
        <v>22</v>
      </c>
      <c r="DR122" s="191">
        <v>2</v>
      </c>
      <c r="DS122" s="191" t="s">
        <v>6048</v>
      </c>
      <c r="DT122" s="191" t="s">
        <v>6040</v>
      </c>
      <c r="DU122" s="192" t="s">
        <v>5989</v>
      </c>
      <c r="DV122" s="190" t="s">
        <v>6354</v>
      </c>
      <c r="DW122" s="175">
        <v>2000</v>
      </c>
      <c r="DX122" s="193" t="s">
        <v>6348</v>
      </c>
      <c r="DY122" s="193" t="s">
        <v>42</v>
      </c>
      <c r="DZ122" s="193">
        <v>1</v>
      </c>
      <c r="EA122" s="193" t="s">
        <v>6048</v>
      </c>
      <c r="EB122" s="193" t="s">
        <v>6349</v>
      </c>
      <c r="EC122" s="176" t="s">
        <v>6352</v>
      </c>
      <c r="ED122" s="191" t="s">
        <v>6051</v>
      </c>
      <c r="EE122" s="183">
        <v>0</v>
      </c>
      <c r="EF122" s="191" t="s">
        <v>6039</v>
      </c>
      <c r="EG122" s="191" t="s">
        <v>22</v>
      </c>
      <c r="EH122" s="191">
        <v>2</v>
      </c>
      <c r="EI122" s="191" t="s">
        <v>6048</v>
      </c>
      <c r="EJ122" s="191" t="s">
        <v>6040</v>
      </c>
      <c r="EK122" s="192" t="s">
        <v>5989</v>
      </c>
      <c r="EL122" s="190" t="s">
        <v>6052</v>
      </c>
      <c r="EM122" s="175">
        <v>0</v>
      </c>
      <c r="EN122" s="193" t="s">
        <v>6039</v>
      </c>
      <c r="EO122" s="193" t="s">
        <v>22</v>
      </c>
      <c r="EP122" s="193">
        <v>2</v>
      </c>
      <c r="EQ122" s="193" t="s">
        <v>6048</v>
      </c>
      <c r="ER122" s="193" t="s">
        <v>6040</v>
      </c>
      <c r="ES122" s="176" t="s">
        <v>5989</v>
      </c>
      <c r="ET122" s="191" t="s">
        <v>6043</v>
      </c>
      <c r="EU122" s="191">
        <v>45</v>
      </c>
      <c r="EV122" s="191" t="s">
        <v>6039</v>
      </c>
      <c r="EW122" s="191" t="s">
        <v>22</v>
      </c>
      <c r="EX122" s="191">
        <v>2</v>
      </c>
      <c r="EY122" s="191" t="s">
        <v>6041</v>
      </c>
      <c r="EZ122" s="191" t="s">
        <v>6040</v>
      </c>
      <c r="FA122" s="192" t="s">
        <v>5989</v>
      </c>
      <c r="FB122" s="190" t="s">
        <v>6053</v>
      </c>
      <c r="FC122" s="193">
        <v>3</v>
      </c>
      <c r="FD122" s="193">
        <v>0</v>
      </c>
      <c r="FE122" s="193" t="s">
        <v>22</v>
      </c>
      <c r="FF122" s="193">
        <v>2</v>
      </c>
      <c r="FG122" s="193" t="s">
        <v>6021</v>
      </c>
      <c r="FH122" s="193">
        <v>0</v>
      </c>
      <c r="FI122" s="176" t="s">
        <v>5989</v>
      </c>
      <c r="FJ122" s="190" t="s">
        <v>6054</v>
      </c>
      <c r="FK122" s="191">
        <v>0</v>
      </c>
      <c r="FL122" s="191" t="s">
        <v>14</v>
      </c>
      <c r="FM122" s="191" t="s">
        <v>14</v>
      </c>
      <c r="FN122" s="191" t="s">
        <v>14</v>
      </c>
      <c r="FO122" s="191" t="s">
        <v>14</v>
      </c>
      <c r="FP122" s="183" t="s">
        <v>14</v>
      </c>
      <c r="FQ122" s="184" t="s">
        <v>5989</v>
      </c>
      <c r="FR122" s="190" t="s">
        <v>6055</v>
      </c>
      <c r="FS122" s="193">
        <v>0</v>
      </c>
      <c r="FT122" s="193" t="s">
        <v>14</v>
      </c>
      <c r="FU122" s="193" t="s">
        <v>14</v>
      </c>
      <c r="FV122" s="193" t="s">
        <v>14</v>
      </c>
      <c r="FW122" s="193" t="s">
        <v>14</v>
      </c>
      <c r="FX122" s="193" t="s">
        <v>14</v>
      </c>
      <c r="FY122" s="176" t="s">
        <v>5989</v>
      </c>
      <c r="FZ122" s="191" t="s">
        <v>6072</v>
      </c>
      <c r="GA122" s="191">
        <v>0</v>
      </c>
      <c r="GB122" s="191" t="s">
        <v>6068</v>
      </c>
      <c r="GC122" s="191" t="s">
        <v>42</v>
      </c>
      <c r="GD122" s="191">
        <v>1</v>
      </c>
      <c r="GE122" s="191" t="s">
        <v>6069</v>
      </c>
      <c r="GF122" s="191" t="s">
        <v>3138</v>
      </c>
      <c r="GG122" s="192" t="s">
        <v>6060</v>
      </c>
      <c r="GH122" s="190" t="s">
        <v>6073</v>
      </c>
      <c r="GI122" s="193">
        <v>0</v>
      </c>
      <c r="GJ122" s="193" t="s">
        <v>6068</v>
      </c>
      <c r="GK122" s="193" t="s">
        <v>42</v>
      </c>
      <c r="GL122" s="193">
        <v>1</v>
      </c>
      <c r="GM122" s="193" t="s">
        <v>6069</v>
      </c>
      <c r="GN122" s="193" t="s">
        <v>3138</v>
      </c>
      <c r="GO122" s="176" t="s">
        <v>6060</v>
      </c>
      <c r="GP122" s="191" t="s">
        <v>6074</v>
      </c>
      <c r="GQ122" s="191">
        <v>0</v>
      </c>
      <c r="GR122" s="191" t="s">
        <v>6068</v>
      </c>
      <c r="GS122" s="191" t="s">
        <v>42</v>
      </c>
      <c r="GT122" s="191">
        <v>1</v>
      </c>
      <c r="GU122" s="191" t="s">
        <v>6069</v>
      </c>
      <c r="GV122" s="191" t="s">
        <v>3138</v>
      </c>
      <c r="GW122" s="192" t="s">
        <v>6060</v>
      </c>
      <c r="GX122" s="190" t="s">
        <v>6075</v>
      </c>
      <c r="GY122" s="193">
        <v>0</v>
      </c>
      <c r="GZ122" s="193" t="s">
        <v>6068</v>
      </c>
      <c r="HA122" s="193" t="s">
        <v>42</v>
      </c>
      <c r="HB122" s="193">
        <v>1</v>
      </c>
      <c r="HC122" s="193" t="s">
        <v>6069</v>
      </c>
      <c r="HD122" s="193" t="s">
        <v>3138</v>
      </c>
      <c r="HE122" s="176" t="s">
        <v>6060</v>
      </c>
      <c r="HF122" s="191" t="s">
        <v>6070</v>
      </c>
      <c r="HG122" s="191">
        <v>0</v>
      </c>
      <c r="HH122" s="191" t="s">
        <v>6068</v>
      </c>
      <c r="HI122" s="191" t="s">
        <v>42</v>
      </c>
      <c r="HJ122" s="191">
        <v>1</v>
      </c>
      <c r="HK122" s="191" t="s">
        <v>6069</v>
      </c>
      <c r="HL122" s="191" t="s">
        <v>3138</v>
      </c>
      <c r="HM122" s="192" t="s">
        <v>6060</v>
      </c>
      <c r="HN122" s="190" t="s">
        <v>6071</v>
      </c>
      <c r="HO122" s="193">
        <v>0</v>
      </c>
      <c r="HP122" s="193" t="s">
        <v>6068</v>
      </c>
      <c r="HQ122" s="193" t="s">
        <v>42</v>
      </c>
      <c r="HR122" s="193">
        <v>1</v>
      </c>
      <c r="HS122" s="193" t="s">
        <v>6069</v>
      </c>
      <c r="HT122" s="193" t="s">
        <v>3138</v>
      </c>
      <c r="HU122" s="176" t="s">
        <v>6060</v>
      </c>
      <c r="HV122" s="191" t="s">
        <v>6076</v>
      </c>
      <c r="HW122" s="191">
        <v>0</v>
      </c>
      <c r="HX122" s="191" t="s">
        <v>6068</v>
      </c>
      <c r="HY122" s="191" t="s">
        <v>42</v>
      </c>
      <c r="HZ122" s="191">
        <v>1</v>
      </c>
      <c r="IA122" s="191" t="s">
        <v>6069</v>
      </c>
      <c r="IB122" s="191" t="s">
        <v>3138</v>
      </c>
      <c r="IC122" s="192" t="s">
        <v>6060</v>
      </c>
      <c r="ID122" s="190" t="s">
        <v>6077</v>
      </c>
      <c r="IE122" s="193">
        <v>0</v>
      </c>
      <c r="IF122" s="193" t="s">
        <v>6068</v>
      </c>
      <c r="IG122" s="193" t="s">
        <v>42</v>
      </c>
      <c r="IH122" s="193">
        <v>1</v>
      </c>
      <c r="II122" s="193" t="s">
        <v>6069</v>
      </c>
      <c r="IJ122" s="193" t="s">
        <v>3138</v>
      </c>
      <c r="IK122" s="176" t="s">
        <v>6060</v>
      </c>
      <c r="IL122" s="191" t="s">
        <v>6081</v>
      </c>
      <c r="IM122" s="191">
        <v>3</v>
      </c>
      <c r="IN122" s="191" t="s">
        <v>6078</v>
      </c>
      <c r="IO122" s="191" t="s">
        <v>42</v>
      </c>
      <c r="IP122" s="191">
        <v>1</v>
      </c>
      <c r="IQ122" s="191" t="s">
        <v>6080</v>
      </c>
      <c r="IR122" s="191" t="s">
        <v>6079</v>
      </c>
      <c r="IS122" s="192" t="s">
        <v>6060</v>
      </c>
    </row>
    <row r="123" spans="1:253" s="280" customFormat="1" ht="12.75" customHeight="1" x14ac:dyDescent="0.25">
      <c r="A123" s="280" t="s">
        <v>991</v>
      </c>
      <c r="B123" s="280" t="s">
        <v>8018</v>
      </c>
      <c r="C123" s="280" t="s">
        <v>992</v>
      </c>
      <c r="D123" s="280" t="s">
        <v>993</v>
      </c>
      <c r="E123" s="280" t="s">
        <v>7647</v>
      </c>
      <c r="F123" s="280" t="s">
        <v>2972</v>
      </c>
      <c r="G123" s="174">
        <v>1455000</v>
      </c>
      <c r="H123" s="175" t="s">
        <v>2215</v>
      </c>
      <c r="I123" s="175" t="s">
        <v>22</v>
      </c>
      <c r="J123" s="175">
        <v>2</v>
      </c>
      <c r="K123" s="175" t="s">
        <v>2971</v>
      </c>
      <c r="L123" s="175" t="s">
        <v>2003</v>
      </c>
      <c r="M123" s="176" t="s">
        <v>2851</v>
      </c>
      <c r="N123" s="185" t="s">
        <v>1001</v>
      </c>
      <c r="O123" s="177">
        <v>5130</v>
      </c>
      <c r="P123" s="177" t="s">
        <v>998</v>
      </c>
      <c r="Q123" s="177" t="s">
        <v>22</v>
      </c>
      <c r="R123" s="177">
        <v>2</v>
      </c>
      <c r="S123" s="177" t="s">
        <v>1000</v>
      </c>
      <c r="T123" s="177" t="s">
        <v>999</v>
      </c>
      <c r="U123" s="178" t="s">
        <v>990</v>
      </c>
      <c r="V123" s="185" t="s">
        <v>2005</v>
      </c>
      <c r="W123" s="175">
        <v>1450000</v>
      </c>
      <c r="X123" s="175" t="s">
        <v>2002</v>
      </c>
      <c r="Y123" s="175" t="s">
        <v>22</v>
      </c>
      <c r="Z123" s="175">
        <v>2</v>
      </c>
      <c r="AA123" s="175" t="s">
        <v>2004</v>
      </c>
      <c r="AB123" s="175" t="s">
        <v>2003</v>
      </c>
      <c r="AC123" s="176" t="s">
        <v>1800</v>
      </c>
      <c r="AD123" s="185" t="s">
        <v>1064</v>
      </c>
      <c r="AE123" s="183">
        <v>60000</v>
      </c>
      <c r="AF123" s="183" t="s">
        <v>1061</v>
      </c>
      <c r="AG123" s="183" t="s">
        <v>22</v>
      </c>
      <c r="AH123" s="183">
        <v>2</v>
      </c>
      <c r="AI123" s="183" t="s">
        <v>1063</v>
      </c>
      <c r="AJ123" s="183" t="s">
        <v>1062</v>
      </c>
      <c r="AK123" s="184" t="s">
        <v>1053</v>
      </c>
      <c r="AL123" s="185" t="s">
        <v>1066</v>
      </c>
      <c r="AM123" s="175">
        <v>60000</v>
      </c>
      <c r="AN123" s="175" t="s">
        <v>1061</v>
      </c>
      <c r="AO123" s="175" t="s">
        <v>22</v>
      </c>
      <c r="AP123" s="175">
        <v>2</v>
      </c>
      <c r="AQ123" s="175" t="s">
        <v>1065</v>
      </c>
      <c r="AR123" s="175" t="s">
        <v>1062</v>
      </c>
      <c r="AS123" s="176" t="s">
        <v>1053</v>
      </c>
      <c r="AT123" s="186" t="s">
        <v>2001</v>
      </c>
      <c r="AU123" s="183" t="s">
        <v>14</v>
      </c>
      <c r="AV123" s="183" t="s">
        <v>14</v>
      </c>
      <c r="AW123" s="183" t="s">
        <v>22</v>
      </c>
      <c r="AX123" s="183">
        <v>2</v>
      </c>
      <c r="AY123" s="183" t="s">
        <v>2000</v>
      </c>
      <c r="AZ123" s="183" t="s">
        <v>14</v>
      </c>
      <c r="BA123" s="184" t="s">
        <v>1800</v>
      </c>
      <c r="BB123" s="185" t="s">
        <v>997</v>
      </c>
      <c r="BC123" s="175" t="s">
        <v>14</v>
      </c>
      <c r="BD123" s="175">
        <v>0</v>
      </c>
      <c r="BE123" s="175" t="s">
        <v>22</v>
      </c>
      <c r="BF123" s="175">
        <v>2</v>
      </c>
      <c r="BG123" s="175">
        <v>0</v>
      </c>
      <c r="BH123" s="175">
        <v>0</v>
      </c>
      <c r="BI123" s="176" t="s">
        <v>990</v>
      </c>
      <c r="BJ123" s="186" t="s">
        <v>3846</v>
      </c>
      <c r="BK123" s="186">
        <v>60</v>
      </c>
      <c r="BL123" s="186" t="s">
        <v>3845</v>
      </c>
      <c r="BM123" s="186" t="s">
        <v>22</v>
      </c>
      <c r="BN123" s="186">
        <v>2</v>
      </c>
      <c r="BO123" s="186" t="s">
        <v>3843</v>
      </c>
      <c r="BP123" s="183" t="s">
        <v>3842</v>
      </c>
      <c r="BQ123" s="187" t="s">
        <v>3744</v>
      </c>
      <c r="BR123" s="185" t="s">
        <v>994</v>
      </c>
      <c r="BS123" s="179">
        <v>0</v>
      </c>
      <c r="BT123" s="179">
        <v>0</v>
      </c>
      <c r="BU123" s="179" t="s">
        <v>22</v>
      </c>
      <c r="BV123" s="179">
        <v>2</v>
      </c>
      <c r="BW123" s="179">
        <v>0</v>
      </c>
      <c r="BX123" s="179">
        <v>0</v>
      </c>
      <c r="BY123" s="176" t="s">
        <v>990</v>
      </c>
      <c r="BZ123" s="186" t="s">
        <v>995</v>
      </c>
      <c r="CA123" s="186">
        <v>0</v>
      </c>
      <c r="CB123" s="186">
        <v>0</v>
      </c>
      <c r="CC123" s="186" t="s">
        <v>22</v>
      </c>
      <c r="CD123" s="186">
        <v>2</v>
      </c>
      <c r="CE123" s="186" t="s">
        <v>14</v>
      </c>
      <c r="CF123" s="186" t="s">
        <v>14</v>
      </c>
      <c r="CG123" s="187" t="s">
        <v>990</v>
      </c>
      <c r="CH123" s="185" t="s">
        <v>8480</v>
      </c>
      <c r="CI123" s="186" t="e">
        <v>#N/A</v>
      </c>
      <c r="CJ123" s="186" t="e">
        <v>#N/A</v>
      </c>
      <c r="CK123" s="186" t="e">
        <v>#N/A</v>
      </c>
      <c r="CL123" s="186" t="e">
        <v>#N/A</v>
      </c>
      <c r="CM123" s="186" t="e">
        <v>#N/A</v>
      </c>
      <c r="CN123" s="186" t="e">
        <v>#N/A</v>
      </c>
      <c r="CO123" s="188" t="e">
        <v>#N/A</v>
      </c>
      <c r="CP123" s="186" t="s">
        <v>996</v>
      </c>
      <c r="CQ123" s="179">
        <v>0</v>
      </c>
      <c r="CR123" s="179">
        <v>0</v>
      </c>
      <c r="CS123" s="179" t="s">
        <v>22</v>
      </c>
      <c r="CT123" s="179">
        <v>2</v>
      </c>
      <c r="CU123" s="179">
        <v>0</v>
      </c>
      <c r="CV123" s="179">
        <v>0</v>
      </c>
      <c r="CW123" s="176" t="s">
        <v>990</v>
      </c>
      <c r="CX123" s="186" t="s">
        <v>2232</v>
      </c>
      <c r="CY123" s="183">
        <v>60000</v>
      </c>
      <c r="CZ123" s="183" t="s">
        <v>2227</v>
      </c>
      <c r="DA123" s="183" t="s">
        <v>60</v>
      </c>
      <c r="DB123" s="183">
        <v>3</v>
      </c>
      <c r="DC123" s="183" t="s">
        <v>2229</v>
      </c>
      <c r="DD123" s="183" t="s">
        <v>2228</v>
      </c>
      <c r="DE123" s="189" t="s">
        <v>2173</v>
      </c>
      <c r="DF123" s="185" t="s">
        <v>2970</v>
      </c>
      <c r="DG123" s="175">
        <v>1395000</v>
      </c>
      <c r="DH123" s="179" t="s">
        <v>2227</v>
      </c>
      <c r="DI123" s="179" t="s">
        <v>22</v>
      </c>
      <c r="DJ123" s="179">
        <v>2</v>
      </c>
      <c r="DK123" s="179" t="s">
        <v>2229</v>
      </c>
      <c r="DL123" s="179" t="s">
        <v>2228</v>
      </c>
      <c r="DM123" s="176" t="s">
        <v>2851</v>
      </c>
      <c r="DN123" s="186" t="s">
        <v>2234</v>
      </c>
      <c r="DO123" s="183">
        <v>0</v>
      </c>
      <c r="DP123" s="186" t="s">
        <v>2227</v>
      </c>
      <c r="DQ123" s="186" t="s">
        <v>60</v>
      </c>
      <c r="DR123" s="186">
        <v>3</v>
      </c>
      <c r="DS123" s="186" t="s">
        <v>2229</v>
      </c>
      <c r="DT123" s="186" t="s">
        <v>2228</v>
      </c>
      <c r="DU123" s="187" t="s">
        <v>2173</v>
      </c>
      <c r="DV123" s="185" t="s">
        <v>2231</v>
      </c>
      <c r="DW123" s="175">
        <v>60000</v>
      </c>
      <c r="DX123" s="179" t="s">
        <v>2227</v>
      </c>
      <c r="DY123" s="179" t="s">
        <v>60</v>
      </c>
      <c r="DZ123" s="179">
        <v>3</v>
      </c>
      <c r="EA123" s="179" t="s">
        <v>2229</v>
      </c>
      <c r="EB123" s="179" t="s">
        <v>2228</v>
      </c>
      <c r="EC123" s="176" t="s">
        <v>2173</v>
      </c>
      <c r="ED123" s="186" t="s">
        <v>2233</v>
      </c>
      <c r="EE123" s="183">
        <v>0</v>
      </c>
      <c r="EF123" s="186" t="s">
        <v>2227</v>
      </c>
      <c r="EG123" s="186" t="s">
        <v>60</v>
      </c>
      <c r="EH123" s="186">
        <v>3</v>
      </c>
      <c r="EI123" s="186" t="s">
        <v>2229</v>
      </c>
      <c r="EJ123" s="186" t="s">
        <v>2228</v>
      </c>
      <c r="EK123" s="187" t="s">
        <v>2173</v>
      </c>
      <c r="EL123" s="185" t="s">
        <v>2230</v>
      </c>
      <c r="EM123" s="175">
        <v>0</v>
      </c>
      <c r="EN123" s="179" t="s">
        <v>2227</v>
      </c>
      <c r="EO123" s="179" t="s">
        <v>60</v>
      </c>
      <c r="EP123" s="179">
        <v>3</v>
      </c>
      <c r="EQ123" s="179" t="s">
        <v>2229</v>
      </c>
      <c r="ER123" s="179" t="s">
        <v>2228</v>
      </c>
      <c r="ES123" s="176" t="s">
        <v>2173</v>
      </c>
      <c r="ET123" s="186" t="s">
        <v>3844</v>
      </c>
      <c r="EU123" s="186">
        <v>60</v>
      </c>
      <c r="EV123" s="186" t="s">
        <v>3841</v>
      </c>
      <c r="EW123" s="186" t="s">
        <v>22</v>
      </c>
      <c r="EX123" s="186">
        <v>2</v>
      </c>
      <c r="EY123" s="186" t="s">
        <v>3843</v>
      </c>
      <c r="EZ123" s="186" t="s">
        <v>3842</v>
      </c>
      <c r="FA123" s="187" t="s">
        <v>3744</v>
      </c>
      <c r="FB123" s="185" t="s">
        <v>1999</v>
      </c>
      <c r="FC123" s="179">
        <v>2</v>
      </c>
      <c r="FD123" s="179" t="s">
        <v>14</v>
      </c>
      <c r="FE123" s="179" t="s">
        <v>22</v>
      </c>
      <c r="FF123" s="179">
        <v>2</v>
      </c>
      <c r="FG123" s="179" t="s">
        <v>1998</v>
      </c>
      <c r="FH123" s="179" t="s">
        <v>14</v>
      </c>
      <c r="FI123" s="176" t="s">
        <v>1800</v>
      </c>
      <c r="FJ123" s="185" t="s">
        <v>1003</v>
      </c>
      <c r="FK123" s="186" t="s">
        <v>14</v>
      </c>
      <c r="FL123" s="186">
        <v>0</v>
      </c>
      <c r="FM123" s="186" t="s">
        <v>22</v>
      </c>
      <c r="FN123" s="186">
        <v>2</v>
      </c>
      <c r="FO123" s="186" t="s">
        <v>1002</v>
      </c>
      <c r="FP123" s="183">
        <v>0</v>
      </c>
      <c r="FQ123" s="184" t="s">
        <v>990</v>
      </c>
      <c r="FR123" s="185" t="s">
        <v>1004</v>
      </c>
      <c r="FS123" s="179">
        <v>0</v>
      </c>
      <c r="FT123" s="179">
        <v>0</v>
      </c>
      <c r="FU123" s="179" t="s">
        <v>22</v>
      </c>
      <c r="FV123" s="179">
        <v>2</v>
      </c>
      <c r="FW123" s="179">
        <v>0</v>
      </c>
      <c r="FX123" s="179">
        <v>0</v>
      </c>
      <c r="FY123" s="176" t="s">
        <v>990</v>
      </c>
      <c r="FZ123" s="186" t="s">
        <v>3847</v>
      </c>
      <c r="GA123" s="186">
        <v>0</v>
      </c>
      <c r="GB123" s="186" t="s">
        <v>3225</v>
      </c>
      <c r="GC123" s="186" t="s">
        <v>22</v>
      </c>
      <c r="GD123" s="186">
        <v>2</v>
      </c>
      <c r="GE123" s="186" t="s">
        <v>3139</v>
      </c>
      <c r="GF123" s="186" t="s">
        <v>3138</v>
      </c>
      <c r="GG123" s="187" t="s">
        <v>3744</v>
      </c>
      <c r="GH123" s="185" t="s">
        <v>3853</v>
      </c>
      <c r="GI123" s="179">
        <v>1</v>
      </c>
      <c r="GJ123" s="179" t="s">
        <v>3225</v>
      </c>
      <c r="GK123" s="179" t="s">
        <v>22</v>
      </c>
      <c r="GL123" s="179">
        <v>2</v>
      </c>
      <c r="GM123" s="179" t="s">
        <v>3139</v>
      </c>
      <c r="GN123" s="179" t="s">
        <v>3138</v>
      </c>
      <c r="GO123" s="176" t="s">
        <v>3744</v>
      </c>
      <c r="GP123" s="186" t="s">
        <v>3848</v>
      </c>
      <c r="GQ123" s="186">
        <v>1</v>
      </c>
      <c r="GR123" s="186" t="s">
        <v>3225</v>
      </c>
      <c r="GS123" s="186" t="s">
        <v>22</v>
      </c>
      <c r="GT123" s="186">
        <v>2</v>
      </c>
      <c r="GU123" s="186" t="s">
        <v>3139</v>
      </c>
      <c r="GV123" s="186" t="s">
        <v>3138</v>
      </c>
      <c r="GW123" s="187" t="s">
        <v>3744</v>
      </c>
      <c r="GX123" s="185" t="s">
        <v>3854</v>
      </c>
      <c r="GY123" s="179">
        <v>0</v>
      </c>
      <c r="GZ123" s="179" t="s">
        <v>3225</v>
      </c>
      <c r="HA123" s="179" t="s">
        <v>22</v>
      </c>
      <c r="HB123" s="179">
        <v>2</v>
      </c>
      <c r="HC123" s="179" t="s">
        <v>3139</v>
      </c>
      <c r="HD123" s="179" t="s">
        <v>3138</v>
      </c>
      <c r="HE123" s="176" t="s">
        <v>3744</v>
      </c>
      <c r="HF123" s="186" t="s">
        <v>3840</v>
      </c>
      <c r="HG123" s="186">
        <v>0</v>
      </c>
      <c r="HH123" s="186" t="s">
        <v>3225</v>
      </c>
      <c r="HI123" s="186" t="s">
        <v>22</v>
      </c>
      <c r="HJ123" s="186">
        <v>2</v>
      </c>
      <c r="HK123" s="186" t="s">
        <v>3139</v>
      </c>
      <c r="HL123" s="186" t="s">
        <v>3138</v>
      </c>
      <c r="HM123" s="187" t="s">
        <v>3744</v>
      </c>
      <c r="HN123" s="185" t="s">
        <v>3852</v>
      </c>
      <c r="HO123" s="179">
        <v>1</v>
      </c>
      <c r="HP123" s="179" t="s">
        <v>3225</v>
      </c>
      <c r="HQ123" s="179" t="s">
        <v>22</v>
      </c>
      <c r="HR123" s="179">
        <v>2</v>
      </c>
      <c r="HS123" s="179" t="s">
        <v>3139</v>
      </c>
      <c r="HT123" s="179" t="s">
        <v>3138</v>
      </c>
      <c r="HU123" s="176" t="s">
        <v>3744</v>
      </c>
      <c r="HV123" s="186" t="s">
        <v>3849</v>
      </c>
      <c r="HW123" s="186">
        <v>1</v>
      </c>
      <c r="HX123" s="186" t="s">
        <v>3225</v>
      </c>
      <c r="HY123" s="186" t="s">
        <v>22</v>
      </c>
      <c r="HZ123" s="186">
        <v>2</v>
      </c>
      <c r="IA123" s="186" t="s">
        <v>3139</v>
      </c>
      <c r="IB123" s="186" t="s">
        <v>3138</v>
      </c>
      <c r="IC123" s="187" t="s">
        <v>3744</v>
      </c>
      <c r="ID123" s="185" t="s">
        <v>3851</v>
      </c>
      <c r="IE123" s="179">
        <v>3</v>
      </c>
      <c r="IF123" s="179" t="s">
        <v>3225</v>
      </c>
      <c r="IG123" s="179" t="s">
        <v>22</v>
      </c>
      <c r="IH123" s="179">
        <v>2</v>
      </c>
      <c r="II123" s="179" t="s">
        <v>3139</v>
      </c>
      <c r="IJ123" s="179" t="s">
        <v>3138</v>
      </c>
      <c r="IK123" s="176" t="s">
        <v>3744</v>
      </c>
      <c r="IL123" s="186" t="s">
        <v>3850</v>
      </c>
      <c r="IM123" s="186">
        <v>2</v>
      </c>
      <c r="IN123" s="186" t="s">
        <v>3225</v>
      </c>
      <c r="IO123" s="186" t="s">
        <v>22</v>
      </c>
      <c r="IP123" s="186">
        <v>2</v>
      </c>
      <c r="IQ123" s="186" t="s">
        <v>3139</v>
      </c>
      <c r="IR123" s="186" t="s">
        <v>3138</v>
      </c>
      <c r="IS123" s="187" t="s">
        <v>3744</v>
      </c>
    </row>
    <row r="124" spans="1:253" s="280" customFormat="1" ht="12.75" customHeight="1" x14ac:dyDescent="0.25">
      <c r="A124" s="280" t="s">
        <v>804</v>
      </c>
      <c r="B124" s="280" t="s">
        <v>8018</v>
      </c>
      <c r="C124" s="280" t="s">
        <v>805</v>
      </c>
      <c r="D124" s="280" t="s">
        <v>806</v>
      </c>
      <c r="E124" s="280" t="s">
        <v>7648</v>
      </c>
      <c r="F124" s="280" t="s">
        <v>2238</v>
      </c>
      <c r="G124" s="174">
        <v>11718000</v>
      </c>
      <c r="H124" s="175" t="s">
        <v>2235</v>
      </c>
      <c r="I124" s="175" t="s">
        <v>42</v>
      </c>
      <c r="J124" s="175">
        <v>1</v>
      </c>
      <c r="K124" s="175" t="s">
        <v>2237</v>
      </c>
      <c r="L124" s="175" t="s">
        <v>2236</v>
      </c>
      <c r="M124" s="176" t="s">
        <v>2173</v>
      </c>
      <c r="N124" s="190" t="s">
        <v>2831</v>
      </c>
      <c r="O124" s="177">
        <v>155360</v>
      </c>
      <c r="P124" s="177" t="s">
        <v>1958</v>
      </c>
      <c r="Q124" s="177" t="s">
        <v>42</v>
      </c>
      <c r="R124" s="177">
        <v>1</v>
      </c>
      <c r="S124" s="177" t="s">
        <v>2830</v>
      </c>
      <c r="T124" s="177" t="s">
        <v>2829</v>
      </c>
      <c r="U124" s="178" t="s">
        <v>2828</v>
      </c>
      <c r="V124" s="190" t="s">
        <v>2601</v>
      </c>
      <c r="W124" s="175">
        <v>11718000</v>
      </c>
      <c r="X124" s="175" t="s">
        <v>2598</v>
      </c>
      <c r="Y124" s="175" t="s">
        <v>22</v>
      </c>
      <c r="Z124" s="175">
        <v>2</v>
      </c>
      <c r="AA124" s="175" t="s">
        <v>2600</v>
      </c>
      <c r="AB124" s="175" t="s">
        <v>2599</v>
      </c>
      <c r="AC124" s="176" t="s">
        <v>2575</v>
      </c>
      <c r="AD124" s="190" t="s">
        <v>2595</v>
      </c>
      <c r="AE124" s="183" t="s">
        <v>14</v>
      </c>
      <c r="AF124" s="183" t="s">
        <v>2592</v>
      </c>
      <c r="AG124" s="183" t="s">
        <v>14</v>
      </c>
      <c r="AH124" s="183" t="s">
        <v>14</v>
      </c>
      <c r="AI124" s="183" t="s">
        <v>2594</v>
      </c>
      <c r="AJ124" s="183" t="s">
        <v>2593</v>
      </c>
      <c r="AK124" s="184" t="s">
        <v>2575</v>
      </c>
      <c r="AL124" s="190" t="s">
        <v>2597</v>
      </c>
      <c r="AM124" s="175" t="s">
        <v>14</v>
      </c>
      <c r="AN124" s="175" t="s">
        <v>2592</v>
      </c>
      <c r="AO124" s="175" t="s">
        <v>14</v>
      </c>
      <c r="AP124" s="175" t="s">
        <v>14</v>
      </c>
      <c r="AQ124" s="175" t="s">
        <v>2596</v>
      </c>
      <c r="AR124" s="175" t="s">
        <v>2593</v>
      </c>
      <c r="AS124" s="176" t="s">
        <v>2575</v>
      </c>
      <c r="AT124" s="191" t="s">
        <v>814</v>
      </c>
      <c r="AU124" s="183" t="s">
        <v>14</v>
      </c>
      <c r="AV124" s="183">
        <v>0</v>
      </c>
      <c r="AW124" s="183" t="s">
        <v>22</v>
      </c>
      <c r="AX124" s="183">
        <v>2</v>
      </c>
      <c r="AY124" s="183">
        <v>0</v>
      </c>
      <c r="AZ124" s="183">
        <v>0</v>
      </c>
      <c r="BA124" s="184" t="s">
        <v>588</v>
      </c>
      <c r="BB124" s="190" t="s">
        <v>813</v>
      </c>
      <c r="BC124" s="175" t="s">
        <v>14</v>
      </c>
      <c r="BD124" s="175">
        <v>0</v>
      </c>
      <c r="BE124" s="175" t="s">
        <v>22</v>
      </c>
      <c r="BF124" s="175">
        <v>2</v>
      </c>
      <c r="BG124" s="175">
        <v>0</v>
      </c>
      <c r="BH124" s="175">
        <v>0</v>
      </c>
      <c r="BI124" s="176" t="s">
        <v>588</v>
      </c>
      <c r="BJ124" s="191" t="s">
        <v>6766</v>
      </c>
      <c r="BK124" s="191">
        <v>691</v>
      </c>
      <c r="BL124" s="191" t="s">
        <v>6752</v>
      </c>
      <c r="BM124" s="191" t="s">
        <v>60</v>
      </c>
      <c r="BN124" s="191">
        <v>3</v>
      </c>
      <c r="BO124" s="191" t="s">
        <v>6765</v>
      </c>
      <c r="BP124" s="183" t="s">
        <v>6764</v>
      </c>
      <c r="BQ124" s="192" t="s">
        <v>6709</v>
      </c>
      <c r="BR124" s="190" t="s">
        <v>807</v>
      </c>
      <c r="BS124" s="193">
        <v>0</v>
      </c>
      <c r="BT124" s="193">
        <v>0</v>
      </c>
      <c r="BU124" s="193" t="s">
        <v>22</v>
      </c>
      <c r="BV124" s="193">
        <v>2</v>
      </c>
      <c r="BW124" s="193">
        <v>0</v>
      </c>
      <c r="BX124" s="193">
        <v>0</v>
      </c>
      <c r="BY124" s="176" t="s">
        <v>588</v>
      </c>
      <c r="BZ124" s="191" t="s">
        <v>808</v>
      </c>
      <c r="CA124" s="191">
        <v>0</v>
      </c>
      <c r="CB124" s="191" t="s">
        <v>14</v>
      </c>
      <c r="CC124" s="191" t="s">
        <v>22</v>
      </c>
      <c r="CD124" s="191">
        <v>2</v>
      </c>
      <c r="CE124" s="191" t="s">
        <v>14</v>
      </c>
      <c r="CF124" s="191" t="s">
        <v>14</v>
      </c>
      <c r="CG124" s="192" t="s">
        <v>588</v>
      </c>
      <c r="CH124" s="190" t="s">
        <v>8481</v>
      </c>
      <c r="CI124" s="191" t="e">
        <v>#N/A</v>
      </c>
      <c r="CJ124" s="191" t="e">
        <v>#N/A</v>
      </c>
      <c r="CK124" s="191" t="e">
        <v>#N/A</v>
      </c>
      <c r="CL124" s="191" t="e">
        <v>#N/A</v>
      </c>
      <c r="CM124" s="191" t="e">
        <v>#N/A</v>
      </c>
      <c r="CN124" s="191" t="e">
        <v>#N/A</v>
      </c>
      <c r="CO124" s="194" t="e">
        <v>#N/A</v>
      </c>
      <c r="CP124" s="191" t="s">
        <v>811</v>
      </c>
      <c r="CQ124" s="193" t="s">
        <v>14</v>
      </c>
      <c r="CR124" s="193">
        <v>0</v>
      </c>
      <c r="CS124" s="193" t="s">
        <v>22</v>
      </c>
      <c r="CT124" s="193">
        <v>2</v>
      </c>
      <c r="CU124" s="193">
        <v>0</v>
      </c>
      <c r="CV124" s="193">
        <v>0</v>
      </c>
      <c r="CW124" s="176" t="s">
        <v>588</v>
      </c>
      <c r="CX124" s="191" t="s">
        <v>822</v>
      </c>
      <c r="CY124" s="183" t="s">
        <v>14</v>
      </c>
      <c r="CZ124" s="183">
        <v>0</v>
      </c>
      <c r="DA124" s="183" t="s">
        <v>22</v>
      </c>
      <c r="DB124" s="183">
        <v>2</v>
      </c>
      <c r="DC124" s="183">
        <v>0</v>
      </c>
      <c r="DD124" s="183">
        <v>0</v>
      </c>
      <c r="DE124" s="189" t="s">
        <v>588</v>
      </c>
      <c r="DF124" s="190" t="s">
        <v>816</v>
      </c>
      <c r="DG124" s="175" t="s">
        <v>14</v>
      </c>
      <c r="DH124" s="193">
        <v>0</v>
      </c>
      <c r="DI124" s="193" t="s">
        <v>22</v>
      </c>
      <c r="DJ124" s="193">
        <v>2</v>
      </c>
      <c r="DK124" s="193">
        <v>0</v>
      </c>
      <c r="DL124" s="193">
        <v>0</v>
      </c>
      <c r="DM124" s="176" t="s">
        <v>588</v>
      </c>
      <c r="DN124" s="191" t="s">
        <v>825</v>
      </c>
      <c r="DO124" s="183" t="s">
        <v>14</v>
      </c>
      <c r="DP124" s="191">
        <v>0</v>
      </c>
      <c r="DQ124" s="191" t="s">
        <v>22</v>
      </c>
      <c r="DR124" s="191">
        <v>2</v>
      </c>
      <c r="DS124" s="191">
        <v>0</v>
      </c>
      <c r="DT124" s="191">
        <v>0</v>
      </c>
      <c r="DU124" s="192" t="s">
        <v>588</v>
      </c>
      <c r="DV124" s="190" t="s">
        <v>818</v>
      </c>
      <c r="DW124" s="175" t="s">
        <v>14</v>
      </c>
      <c r="DX124" s="193">
        <v>0</v>
      </c>
      <c r="DY124" s="193" t="s">
        <v>22</v>
      </c>
      <c r="DZ124" s="193">
        <v>2</v>
      </c>
      <c r="EA124" s="193">
        <v>0</v>
      </c>
      <c r="EB124" s="193">
        <v>0</v>
      </c>
      <c r="EC124" s="176" t="s">
        <v>588</v>
      </c>
      <c r="ED124" s="191" t="s">
        <v>823</v>
      </c>
      <c r="EE124" s="183" t="s">
        <v>14</v>
      </c>
      <c r="EF124" s="191">
        <v>0</v>
      </c>
      <c r="EG124" s="191" t="s">
        <v>22</v>
      </c>
      <c r="EH124" s="191">
        <v>2</v>
      </c>
      <c r="EI124" s="191">
        <v>0</v>
      </c>
      <c r="EJ124" s="191">
        <v>0</v>
      </c>
      <c r="EK124" s="192" t="s">
        <v>588</v>
      </c>
      <c r="EL124" s="190" t="s">
        <v>812</v>
      </c>
      <c r="EM124" s="175" t="s">
        <v>14</v>
      </c>
      <c r="EN124" s="193">
        <v>0</v>
      </c>
      <c r="EO124" s="193" t="s">
        <v>22</v>
      </c>
      <c r="EP124" s="193">
        <v>2</v>
      </c>
      <c r="EQ124" s="193">
        <v>0</v>
      </c>
      <c r="ER124" s="193">
        <v>0</v>
      </c>
      <c r="ES124" s="176" t="s">
        <v>588</v>
      </c>
      <c r="ET124" s="191" t="s">
        <v>6763</v>
      </c>
      <c r="EU124" s="191">
        <v>710</v>
      </c>
      <c r="EV124" s="191" t="s">
        <v>6760</v>
      </c>
      <c r="EW124" s="191" t="s">
        <v>60</v>
      </c>
      <c r="EX124" s="191">
        <v>3</v>
      </c>
      <c r="EY124" s="191" t="s">
        <v>6762</v>
      </c>
      <c r="EZ124" s="191" t="s">
        <v>6761</v>
      </c>
      <c r="FA124" s="192" t="s">
        <v>6709</v>
      </c>
      <c r="FB124" s="190" t="s">
        <v>810</v>
      </c>
      <c r="FC124" s="193">
        <v>1</v>
      </c>
      <c r="FD124" s="193">
        <v>0</v>
      </c>
      <c r="FE124" s="193" t="s">
        <v>22</v>
      </c>
      <c r="FF124" s="193">
        <v>2</v>
      </c>
      <c r="FG124" s="193" t="s">
        <v>809</v>
      </c>
      <c r="FH124" s="193">
        <v>0</v>
      </c>
      <c r="FI124" s="176" t="s">
        <v>588</v>
      </c>
      <c r="FJ124" s="190" t="s">
        <v>819</v>
      </c>
      <c r="FK124" s="191" t="s">
        <v>14</v>
      </c>
      <c r="FL124" s="191">
        <v>0</v>
      </c>
      <c r="FM124" s="191" t="s">
        <v>22</v>
      </c>
      <c r="FN124" s="191">
        <v>2</v>
      </c>
      <c r="FO124" s="191">
        <v>0</v>
      </c>
      <c r="FP124" s="183">
        <v>0</v>
      </c>
      <c r="FQ124" s="184" t="s">
        <v>588</v>
      </c>
      <c r="FR124" s="190" t="s">
        <v>820</v>
      </c>
      <c r="FS124" s="193" t="s">
        <v>14</v>
      </c>
      <c r="FT124" s="193">
        <v>0</v>
      </c>
      <c r="FU124" s="193" t="s">
        <v>22</v>
      </c>
      <c r="FV124" s="193">
        <v>2</v>
      </c>
      <c r="FW124" s="193">
        <v>0</v>
      </c>
      <c r="FX124" s="193">
        <v>0</v>
      </c>
      <c r="FY124" s="176" t="s">
        <v>588</v>
      </c>
      <c r="FZ124" s="191" t="s">
        <v>3735</v>
      </c>
      <c r="GA124" s="191">
        <v>0</v>
      </c>
      <c r="GB124" s="191" t="s">
        <v>3225</v>
      </c>
      <c r="GC124" s="191" t="s">
        <v>22</v>
      </c>
      <c r="GD124" s="191">
        <v>2</v>
      </c>
      <c r="GE124" s="191" t="s">
        <v>3139</v>
      </c>
      <c r="GF124" s="191" t="s">
        <v>3138</v>
      </c>
      <c r="GG124" s="192" t="s">
        <v>3532</v>
      </c>
      <c r="GH124" s="190" t="s">
        <v>3741</v>
      </c>
      <c r="GI124" s="193">
        <v>0</v>
      </c>
      <c r="GJ124" s="193" t="s">
        <v>3225</v>
      </c>
      <c r="GK124" s="193" t="s">
        <v>22</v>
      </c>
      <c r="GL124" s="193">
        <v>2</v>
      </c>
      <c r="GM124" s="193" t="s">
        <v>3139</v>
      </c>
      <c r="GN124" s="193" t="s">
        <v>3138</v>
      </c>
      <c r="GO124" s="176" t="s">
        <v>3532</v>
      </c>
      <c r="GP124" s="191" t="s">
        <v>3736</v>
      </c>
      <c r="GQ124" s="191">
        <v>0</v>
      </c>
      <c r="GR124" s="191" t="s">
        <v>3225</v>
      </c>
      <c r="GS124" s="191" t="s">
        <v>22</v>
      </c>
      <c r="GT124" s="191">
        <v>2</v>
      </c>
      <c r="GU124" s="191" t="s">
        <v>3139</v>
      </c>
      <c r="GV124" s="191" t="s">
        <v>3138</v>
      </c>
      <c r="GW124" s="192" t="s">
        <v>3532</v>
      </c>
      <c r="GX124" s="190" t="s">
        <v>3742</v>
      </c>
      <c r="GY124" s="193">
        <v>0</v>
      </c>
      <c r="GZ124" s="193" t="s">
        <v>3225</v>
      </c>
      <c r="HA124" s="193" t="s">
        <v>22</v>
      </c>
      <c r="HB124" s="193">
        <v>2</v>
      </c>
      <c r="HC124" s="193" t="s">
        <v>3139</v>
      </c>
      <c r="HD124" s="193" t="s">
        <v>3138</v>
      </c>
      <c r="HE124" s="176" t="s">
        <v>3532</v>
      </c>
      <c r="HF124" s="191" t="s">
        <v>3734</v>
      </c>
      <c r="HG124" s="191">
        <v>0</v>
      </c>
      <c r="HH124" s="191" t="s">
        <v>3225</v>
      </c>
      <c r="HI124" s="191" t="s">
        <v>22</v>
      </c>
      <c r="HJ124" s="191">
        <v>2</v>
      </c>
      <c r="HK124" s="191" t="s">
        <v>3139</v>
      </c>
      <c r="HL124" s="191" t="s">
        <v>3138</v>
      </c>
      <c r="HM124" s="192" t="s">
        <v>3532</v>
      </c>
      <c r="HN124" s="190" t="s">
        <v>3740</v>
      </c>
      <c r="HO124" s="193">
        <v>2</v>
      </c>
      <c r="HP124" s="193" t="s">
        <v>3225</v>
      </c>
      <c r="HQ124" s="193" t="s">
        <v>22</v>
      </c>
      <c r="HR124" s="193">
        <v>2</v>
      </c>
      <c r="HS124" s="193" t="s">
        <v>3139</v>
      </c>
      <c r="HT124" s="193" t="s">
        <v>3138</v>
      </c>
      <c r="HU124" s="176" t="s">
        <v>3532</v>
      </c>
      <c r="HV124" s="191" t="s">
        <v>3737</v>
      </c>
      <c r="HW124" s="191">
        <v>0</v>
      </c>
      <c r="HX124" s="191" t="s">
        <v>3225</v>
      </c>
      <c r="HY124" s="191" t="s">
        <v>22</v>
      </c>
      <c r="HZ124" s="191">
        <v>2</v>
      </c>
      <c r="IA124" s="191" t="s">
        <v>3139</v>
      </c>
      <c r="IB124" s="191" t="s">
        <v>3138</v>
      </c>
      <c r="IC124" s="192" t="s">
        <v>3532</v>
      </c>
      <c r="ID124" s="190" t="s">
        <v>3739</v>
      </c>
      <c r="IE124" s="193">
        <v>1</v>
      </c>
      <c r="IF124" s="193" t="s">
        <v>3225</v>
      </c>
      <c r="IG124" s="193" t="s">
        <v>22</v>
      </c>
      <c r="IH124" s="193">
        <v>2</v>
      </c>
      <c r="II124" s="193" t="s">
        <v>3139</v>
      </c>
      <c r="IJ124" s="193" t="s">
        <v>3138</v>
      </c>
      <c r="IK124" s="176" t="s">
        <v>3532</v>
      </c>
      <c r="IL124" s="191" t="s">
        <v>3738</v>
      </c>
      <c r="IM124" s="191">
        <v>0</v>
      </c>
      <c r="IN124" s="191" t="s">
        <v>3225</v>
      </c>
      <c r="IO124" s="191" t="s">
        <v>22</v>
      </c>
      <c r="IP124" s="191">
        <v>2</v>
      </c>
      <c r="IQ124" s="191" t="s">
        <v>3139</v>
      </c>
      <c r="IR124" s="191" t="s">
        <v>3138</v>
      </c>
      <c r="IS124" s="192" t="s">
        <v>3532</v>
      </c>
    </row>
    <row r="125" spans="1:253" s="280" customFormat="1" ht="12.75" customHeight="1" x14ac:dyDescent="0.25">
      <c r="A125" s="280" t="s">
        <v>826</v>
      </c>
      <c r="B125" s="280" t="s">
        <v>8025</v>
      </c>
      <c r="C125" s="280" t="s">
        <v>827</v>
      </c>
      <c r="D125" s="280" t="s">
        <v>828</v>
      </c>
      <c r="E125" s="280" t="s">
        <v>7649</v>
      </c>
      <c r="F125" s="280" t="s">
        <v>2974</v>
      </c>
      <c r="G125" s="174">
        <v>83430000</v>
      </c>
      <c r="H125" s="175" t="s">
        <v>2215</v>
      </c>
      <c r="I125" s="175" t="s">
        <v>22</v>
      </c>
      <c r="J125" s="175">
        <v>2</v>
      </c>
      <c r="K125" s="175" t="s">
        <v>2973</v>
      </c>
      <c r="L125" s="175" t="s">
        <v>881</v>
      </c>
      <c r="M125" s="176" t="s">
        <v>2851</v>
      </c>
      <c r="N125" s="185" t="s">
        <v>841</v>
      </c>
      <c r="O125" s="177">
        <v>378923</v>
      </c>
      <c r="P125" s="177" t="s">
        <v>838</v>
      </c>
      <c r="Q125" s="177" t="s">
        <v>22</v>
      </c>
      <c r="R125" s="177">
        <v>2</v>
      </c>
      <c r="S125" s="177" t="s">
        <v>840</v>
      </c>
      <c r="T125" s="177" t="s">
        <v>839</v>
      </c>
      <c r="U125" s="178" t="s">
        <v>588</v>
      </c>
      <c r="V125" s="185" t="s">
        <v>845</v>
      </c>
      <c r="W125" s="175">
        <v>53611000</v>
      </c>
      <c r="X125" s="175" t="s">
        <v>842</v>
      </c>
      <c r="Y125" s="175" t="s">
        <v>22</v>
      </c>
      <c r="Z125" s="175">
        <v>2</v>
      </c>
      <c r="AA125" s="175" t="s">
        <v>844</v>
      </c>
      <c r="AB125" s="175" t="s">
        <v>843</v>
      </c>
      <c r="AC125" s="176" t="s">
        <v>588</v>
      </c>
      <c r="AD125" s="185" t="s">
        <v>7098</v>
      </c>
      <c r="AE125" s="183">
        <v>5802000</v>
      </c>
      <c r="AF125" s="183" t="s">
        <v>7060</v>
      </c>
      <c r="AG125" s="183" t="s">
        <v>22</v>
      </c>
      <c r="AH125" s="183">
        <v>2</v>
      </c>
      <c r="AI125" s="183" t="s">
        <v>7097</v>
      </c>
      <c r="AJ125" s="183" t="s">
        <v>7061</v>
      </c>
      <c r="AK125" s="184" t="s">
        <v>7027</v>
      </c>
      <c r="AL125" s="185" t="s">
        <v>7101</v>
      </c>
      <c r="AM125" s="175">
        <v>4002000</v>
      </c>
      <c r="AN125" s="175" t="s">
        <v>7064</v>
      </c>
      <c r="AO125" s="175" t="s">
        <v>22</v>
      </c>
      <c r="AP125" s="175">
        <v>2</v>
      </c>
      <c r="AQ125" s="175" t="s">
        <v>7100</v>
      </c>
      <c r="AR125" s="175" t="s">
        <v>7099</v>
      </c>
      <c r="AS125" s="176" t="s">
        <v>7027</v>
      </c>
      <c r="AT125" s="186" t="s">
        <v>837</v>
      </c>
      <c r="AU125" s="183" t="s">
        <v>14</v>
      </c>
      <c r="AV125" s="183">
        <v>0</v>
      </c>
      <c r="AW125" s="183" t="s">
        <v>22</v>
      </c>
      <c r="AX125" s="183">
        <v>2</v>
      </c>
      <c r="AY125" s="183" t="s">
        <v>831</v>
      </c>
      <c r="AZ125" s="183">
        <v>0</v>
      </c>
      <c r="BA125" s="184" t="s">
        <v>588</v>
      </c>
      <c r="BB125" s="185" t="s">
        <v>836</v>
      </c>
      <c r="BC125" s="175" t="s">
        <v>14</v>
      </c>
      <c r="BD125" s="175">
        <v>0</v>
      </c>
      <c r="BE125" s="175" t="s">
        <v>22</v>
      </c>
      <c r="BF125" s="175">
        <v>2</v>
      </c>
      <c r="BG125" s="175" t="s">
        <v>831</v>
      </c>
      <c r="BH125" s="175">
        <v>0</v>
      </c>
      <c r="BI125" s="176" t="s">
        <v>588</v>
      </c>
      <c r="BJ125" s="186" t="s">
        <v>7104</v>
      </c>
      <c r="BK125" s="186">
        <v>131</v>
      </c>
      <c r="BL125" s="186" t="s">
        <v>7102</v>
      </c>
      <c r="BM125" s="186" t="s">
        <v>60</v>
      </c>
      <c r="BN125" s="186">
        <v>3</v>
      </c>
      <c r="BO125" s="186" t="s">
        <v>7103</v>
      </c>
      <c r="BP125" s="183" t="s">
        <v>3468</v>
      </c>
      <c r="BQ125" s="187" t="s">
        <v>7027</v>
      </c>
      <c r="BR125" s="185" t="s">
        <v>830</v>
      </c>
      <c r="BS125" s="179" t="s">
        <v>14</v>
      </c>
      <c r="BT125" s="179">
        <v>0</v>
      </c>
      <c r="BU125" s="179" t="s">
        <v>22</v>
      </c>
      <c r="BV125" s="179">
        <v>2</v>
      </c>
      <c r="BW125" s="179" t="s">
        <v>829</v>
      </c>
      <c r="BX125" s="179">
        <v>0</v>
      </c>
      <c r="BY125" s="176" t="s">
        <v>588</v>
      </c>
      <c r="BZ125" s="186" t="s">
        <v>832</v>
      </c>
      <c r="CA125" s="186" t="s">
        <v>14</v>
      </c>
      <c r="CB125" s="186">
        <v>0</v>
      </c>
      <c r="CC125" s="186" t="s">
        <v>14</v>
      </c>
      <c r="CD125" s="186" t="s">
        <v>14</v>
      </c>
      <c r="CE125" s="186" t="s">
        <v>831</v>
      </c>
      <c r="CF125" s="186">
        <v>0</v>
      </c>
      <c r="CG125" s="187" t="s">
        <v>588</v>
      </c>
      <c r="CH125" s="185" t="s">
        <v>8482</v>
      </c>
      <c r="CI125" s="186" t="e">
        <v>#N/A</v>
      </c>
      <c r="CJ125" s="186" t="e">
        <v>#N/A</v>
      </c>
      <c r="CK125" s="186" t="e">
        <v>#N/A</v>
      </c>
      <c r="CL125" s="186" t="e">
        <v>#N/A</v>
      </c>
      <c r="CM125" s="186" t="e">
        <v>#N/A</v>
      </c>
      <c r="CN125" s="186" t="e">
        <v>#N/A</v>
      </c>
      <c r="CO125" s="188" t="e">
        <v>#N/A</v>
      </c>
      <c r="CP125" s="186" t="s">
        <v>835</v>
      </c>
      <c r="CQ125" s="179" t="s">
        <v>14</v>
      </c>
      <c r="CR125" s="179">
        <v>0</v>
      </c>
      <c r="CS125" s="179" t="s">
        <v>22</v>
      </c>
      <c r="CT125" s="179">
        <v>2</v>
      </c>
      <c r="CU125" s="179" t="s">
        <v>831</v>
      </c>
      <c r="CV125" s="179">
        <v>0</v>
      </c>
      <c r="CW125" s="176" t="s">
        <v>588</v>
      </c>
      <c r="CX125" s="186" t="s">
        <v>7107</v>
      </c>
      <c r="CY125" s="183">
        <v>2382000</v>
      </c>
      <c r="CZ125" s="183" t="s">
        <v>7071</v>
      </c>
      <c r="DA125" s="183" t="s">
        <v>22</v>
      </c>
      <c r="DB125" s="183">
        <v>2</v>
      </c>
      <c r="DC125" s="183" t="s">
        <v>7106</v>
      </c>
      <c r="DD125" s="183" t="s">
        <v>7072</v>
      </c>
      <c r="DE125" s="189" t="s">
        <v>7027</v>
      </c>
      <c r="DF125" s="185" t="s">
        <v>7108</v>
      </c>
      <c r="DG125" s="175">
        <v>47809000</v>
      </c>
      <c r="DH125" s="179" t="s">
        <v>7071</v>
      </c>
      <c r="DI125" s="179" t="s">
        <v>22</v>
      </c>
      <c r="DJ125" s="179">
        <v>2</v>
      </c>
      <c r="DK125" s="179" t="s">
        <v>7106</v>
      </c>
      <c r="DL125" s="179" t="s">
        <v>7072</v>
      </c>
      <c r="DM125" s="176" t="s">
        <v>7027</v>
      </c>
      <c r="DN125" s="186" t="s">
        <v>7109</v>
      </c>
      <c r="DO125" s="183">
        <v>3420000</v>
      </c>
      <c r="DP125" s="186" t="s">
        <v>7071</v>
      </c>
      <c r="DQ125" s="186" t="s">
        <v>22</v>
      </c>
      <c r="DR125" s="186">
        <v>2</v>
      </c>
      <c r="DS125" s="186" t="s">
        <v>7106</v>
      </c>
      <c r="DT125" s="186" t="s">
        <v>7072</v>
      </c>
      <c r="DU125" s="187" t="s">
        <v>7027</v>
      </c>
      <c r="DV125" s="185" t="s">
        <v>7110</v>
      </c>
      <c r="DW125" s="175">
        <v>1657000</v>
      </c>
      <c r="DX125" s="179" t="s">
        <v>7071</v>
      </c>
      <c r="DY125" s="179" t="s">
        <v>22</v>
      </c>
      <c r="DZ125" s="179">
        <v>2</v>
      </c>
      <c r="EA125" s="179" t="s">
        <v>7106</v>
      </c>
      <c r="EB125" s="179" t="s">
        <v>7072</v>
      </c>
      <c r="EC125" s="176" t="s">
        <v>7027</v>
      </c>
      <c r="ED125" s="186" t="s">
        <v>7111</v>
      </c>
      <c r="EE125" s="183">
        <v>725000</v>
      </c>
      <c r="EF125" s="186" t="s">
        <v>7071</v>
      </c>
      <c r="EG125" s="186" t="s">
        <v>22</v>
      </c>
      <c r="EH125" s="186">
        <v>2</v>
      </c>
      <c r="EI125" s="186" t="s">
        <v>7106</v>
      </c>
      <c r="EJ125" s="186" t="s">
        <v>7072</v>
      </c>
      <c r="EK125" s="187" t="s">
        <v>7027</v>
      </c>
      <c r="EL125" s="185" t="s">
        <v>7112</v>
      </c>
      <c r="EM125" s="175">
        <v>0</v>
      </c>
      <c r="EN125" s="179" t="s">
        <v>7071</v>
      </c>
      <c r="EO125" s="179" t="s">
        <v>22</v>
      </c>
      <c r="EP125" s="179">
        <v>2</v>
      </c>
      <c r="EQ125" s="179" t="s">
        <v>7106</v>
      </c>
      <c r="ER125" s="179" t="s">
        <v>7072</v>
      </c>
      <c r="ES125" s="176" t="s">
        <v>7027</v>
      </c>
      <c r="ET125" s="186" t="s">
        <v>7105</v>
      </c>
      <c r="EU125" s="186">
        <v>131</v>
      </c>
      <c r="EV125" s="186" t="s">
        <v>7102</v>
      </c>
      <c r="EW125" s="186" t="s">
        <v>60</v>
      </c>
      <c r="EX125" s="186">
        <v>3</v>
      </c>
      <c r="EY125" s="186" t="s">
        <v>7103</v>
      </c>
      <c r="EZ125" s="186" t="s">
        <v>3468</v>
      </c>
      <c r="FA125" s="187" t="s">
        <v>7027</v>
      </c>
      <c r="FB125" s="185" t="s">
        <v>834</v>
      </c>
      <c r="FC125" s="179">
        <v>4</v>
      </c>
      <c r="FD125" s="179">
        <v>0</v>
      </c>
      <c r="FE125" s="179" t="s">
        <v>22</v>
      </c>
      <c r="FF125" s="179">
        <v>2</v>
      </c>
      <c r="FG125" s="179" t="s">
        <v>833</v>
      </c>
      <c r="FH125" s="179">
        <v>0</v>
      </c>
      <c r="FI125" s="176" t="s">
        <v>588</v>
      </c>
      <c r="FJ125" s="185" t="s">
        <v>846</v>
      </c>
      <c r="FK125" s="186" t="s">
        <v>14</v>
      </c>
      <c r="FL125" s="186">
        <v>0</v>
      </c>
      <c r="FM125" s="186" t="s">
        <v>22</v>
      </c>
      <c r="FN125" s="186">
        <v>2</v>
      </c>
      <c r="FO125" s="186" t="s">
        <v>831</v>
      </c>
      <c r="FP125" s="183">
        <v>0</v>
      </c>
      <c r="FQ125" s="184" t="s">
        <v>588</v>
      </c>
      <c r="FR125" s="185" t="s">
        <v>847</v>
      </c>
      <c r="FS125" s="179" t="s">
        <v>14</v>
      </c>
      <c r="FT125" s="179">
        <v>0</v>
      </c>
      <c r="FU125" s="179" t="s">
        <v>22</v>
      </c>
      <c r="FV125" s="179">
        <v>2</v>
      </c>
      <c r="FW125" s="179" t="s">
        <v>831</v>
      </c>
      <c r="FX125" s="179">
        <v>0</v>
      </c>
      <c r="FY125" s="176" t="s">
        <v>588</v>
      </c>
      <c r="FZ125" s="186" t="s">
        <v>3458</v>
      </c>
      <c r="GA125" s="186">
        <v>0</v>
      </c>
      <c r="GB125" s="186" t="s">
        <v>2713</v>
      </c>
      <c r="GC125" s="186" t="s">
        <v>22</v>
      </c>
      <c r="GD125" s="186">
        <v>2</v>
      </c>
      <c r="GE125" s="186" t="s">
        <v>3139</v>
      </c>
      <c r="GF125" s="186" t="s">
        <v>3138</v>
      </c>
      <c r="GG125" s="187" t="s">
        <v>3227</v>
      </c>
      <c r="GH125" s="185" t="s">
        <v>3464</v>
      </c>
      <c r="GI125" s="179">
        <v>1</v>
      </c>
      <c r="GJ125" s="179" t="s">
        <v>2713</v>
      </c>
      <c r="GK125" s="179" t="s">
        <v>22</v>
      </c>
      <c r="GL125" s="179">
        <v>2</v>
      </c>
      <c r="GM125" s="179" t="s">
        <v>3139</v>
      </c>
      <c r="GN125" s="179" t="s">
        <v>3138</v>
      </c>
      <c r="GO125" s="176" t="s">
        <v>3227</v>
      </c>
      <c r="GP125" s="186" t="s">
        <v>3459</v>
      </c>
      <c r="GQ125" s="186">
        <v>1</v>
      </c>
      <c r="GR125" s="186" t="s">
        <v>2713</v>
      </c>
      <c r="GS125" s="186" t="s">
        <v>22</v>
      </c>
      <c r="GT125" s="186">
        <v>2</v>
      </c>
      <c r="GU125" s="186" t="s">
        <v>3139</v>
      </c>
      <c r="GV125" s="186" t="s">
        <v>3138</v>
      </c>
      <c r="GW125" s="187" t="s">
        <v>3227</v>
      </c>
      <c r="GX125" s="185" t="s">
        <v>3465</v>
      </c>
      <c r="GY125" s="179">
        <v>0</v>
      </c>
      <c r="GZ125" s="179" t="s">
        <v>2713</v>
      </c>
      <c r="HA125" s="179" t="s">
        <v>22</v>
      </c>
      <c r="HB125" s="179">
        <v>2</v>
      </c>
      <c r="HC125" s="179" t="s">
        <v>3139</v>
      </c>
      <c r="HD125" s="179" t="s">
        <v>3138</v>
      </c>
      <c r="HE125" s="176" t="s">
        <v>3227</v>
      </c>
      <c r="HF125" s="186" t="s">
        <v>3457</v>
      </c>
      <c r="HG125" s="186">
        <v>2</v>
      </c>
      <c r="HH125" s="186" t="s">
        <v>2713</v>
      </c>
      <c r="HI125" s="186" t="s">
        <v>22</v>
      </c>
      <c r="HJ125" s="186">
        <v>2</v>
      </c>
      <c r="HK125" s="186" t="s">
        <v>3139</v>
      </c>
      <c r="HL125" s="186" t="s">
        <v>3138</v>
      </c>
      <c r="HM125" s="187" t="s">
        <v>3227</v>
      </c>
      <c r="HN125" s="185" t="s">
        <v>3463</v>
      </c>
      <c r="HO125" s="179">
        <v>2</v>
      </c>
      <c r="HP125" s="179" t="s">
        <v>2713</v>
      </c>
      <c r="HQ125" s="179" t="s">
        <v>22</v>
      </c>
      <c r="HR125" s="179">
        <v>2</v>
      </c>
      <c r="HS125" s="179" t="s">
        <v>3139</v>
      </c>
      <c r="HT125" s="179" t="s">
        <v>3138</v>
      </c>
      <c r="HU125" s="176" t="s">
        <v>3227</v>
      </c>
      <c r="HV125" s="186" t="s">
        <v>3460</v>
      </c>
      <c r="HW125" s="186">
        <v>0</v>
      </c>
      <c r="HX125" s="186" t="s">
        <v>2713</v>
      </c>
      <c r="HY125" s="186" t="s">
        <v>22</v>
      </c>
      <c r="HZ125" s="186">
        <v>2</v>
      </c>
      <c r="IA125" s="186" t="s">
        <v>3139</v>
      </c>
      <c r="IB125" s="186" t="s">
        <v>3138</v>
      </c>
      <c r="IC125" s="187" t="s">
        <v>3227</v>
      </c>
      <c r="ID125" s="185" t="s">
        <v>3462</v>
      </c>
      <c r="IE125" s="179">
        <v>3</v>
      </c>
      <c r="IF125" s="179" t="s">
        <v>2713</v>
      </c>
      <c r="IG125" s="179" t="s">
        <v>22</v>
      </c>
      <c r="IH125" s="179">
        <v>2</v>
      </c>
      <c r="II125" s="179" t="s">
        <v>3139</v>
      </c>
      <c r="IJ125" s="179" t="s">
        <v>3138</v>
      </c>
      <c r="IK125" s="176" t="s">
        <v>3227</v>
      </c>
      <c r="IL125" s="186" t="s">
        <v>3461</v>
      </c>
      <c r="IM125" s="186">
        <v>0</v>
      </c>
      <c r="IN125" s="186" t="s">
        <v>2713</v>
      </c>
      <c r="IO125" s="186" t="s">
        <v>22</v>
      </c>
      <c r="IP125" s="186">
        <v>2</v>
      </c>
      <c r="IQ125" s="186" t="s">
        <v>3139</v>
      </c>
      <c r="IR125" s="186" t="s">
        <v>3138</v>
      </c>
      <c r="IS125" s="187" t="s">
        <v>3227</v>
      </c>
    </row>
    <row r="126" spans="1:253" s="280" customFormat="1" ht="12.75" customHeight="1" x14ac:dyDescent="0.25">
      <c r="A126" s="280" t="s">
        <v>848</v>
      </c>
      <c r="B126" s="280" t="s">
        <v>8018</v>
      </c>
      <c r="C126" s="280" t="s">
        <v>849</v>
      </c>
      <c r="D126" s="280" t="s">
        <v>828</v>
      </c>
      <c r="E126" s="280" t="s">
        <v>7649</v>
      </c>
      <c r="F126" s="280" t="s">
        <v>2975</v>
      </c>
      <c r="G126" s="174">
        <v>83430000</v>
      </c>
      <c r="H126" s="175" t="s">
        <v>2215</v>
      </c>
      <c r="I126" s="175" t="s">
        <v>22</v>
      </c>
      <c r="J126" s="175">
        <v>2</v>
      </c>
      <c r="K126" s="175" t="s">
        <v>2973</v>
      </c>
      <c r="L126" s="175" t="s">
        <v>881</v>
      </c>
      <c r="M126" s="176" t="s">
        <v>2851</v>
      </c>
      <c r="N126" s="190" t="s">
        <v>867</v>
      </c>
      <c r="O126" s="177">
        <v>132028</v>
      </c>
      <c r="P126" s="177" t="s">
        <v>864</v>
      </c>
      <c r="Q126" s="177" t="s">
        <v>22</v>
      </c>
      <c r="R126" s="177">
        <v>2</v>
      </c>
      <c r="S126" s="177" t="s">
        <v>866</v>
      </c>
      <c r="T126" s="177" t="s">
        <v>865</v>
      </c>
      <c r="U126" s="178" t="s">
        <v>588</v>
      </c>
      <c r="V126" s="190" t="s">
        <v>1044</v>
      </c>
      <c r="W126" s="175">
        <v>36158000</v>
      </c>
      <c r="X126" s="175" t="s">
        <v>1041</v>
      </c>
      <c r="Y126" s="175" t="s">
        <v>22</v>
      </c>
      <c r="Z126" s="175">
        <v>2</v>
      </c>
      <c r="AA126" s="175" t="s">
        <v>1043</v>
      </c>
      <c r="AB126" s="175" t="s">
        <v>1042</v>
      </c>
      <c r="AC126" s="176" t="s">
        <v>1028</v>
      </c>
      <c r="AD126" s="190" t="s">
        <v>7083</v>
      </c>
      <c r="AE126" s="183">
        <v>5482000</v>
      </c>
      <c r="AF126" s="183" t="s">
        <v>7080</v>
      </c>
      <c r="AG126" s="183" t="s">
        <v>22</v>
      </c>
      <c r="AH126" s="183">
        <v>2</v>
      </c>
      <c r="AI126" s="183" t="s">
        <v>7082</v>
      </c>
      <c r="AJ126" s="183" t="s">
        <v>7081</v>
      </c>
      <c r="AK126" s="184" t="s">
        <v>7027</v>
      </c>
      <c r="AL126" s="190" t="s">
        <v>7087</v>
      </c>
      <c r="AM126" s="175">
        <v>3682000</v>
      </c>
      <c r="AN126" s="175" t="s">
        <v>7084</v>
      </c>
      <c r="AO126" s="175" t="s">
        <v>22</v>
      </c>
      <c r="AP126" s="175">
        <v>2</v>
      </c>
      <c r="AQ126" s="175" t="s">
        <v>7086</v>
      </c>
      <c r="AR126" s="175" t="s">
        <v>7085</v>
      </c>
      <c r="AS126" s="176" t="s">
        <v>7027</v>
      </c>
      <c r="AT126" s="191" t="s">
        <v>863</v>
      </c>
      <c r="AU126" s="183" t="s">
        <v>14</v>
      </c>
      <c r="AV126" s="183">
        <v>0</v>
      </c>
      <c r="AW126" s="183" t="s">
        <v>22</v>
      </c>
      <c r="AX126" s="183">
        <v>2</v>
      </c>
      <c r="AY126" s="183" t="s">
        <v>862</v>
      </c>
      <c r="AZ126" s="183">
        <v>0</v>
      </c>
      <c r="BA126" s="184" t="s">
        <v>588</v>
      </c>
      <c r="BB126" s="190" t="s">
        <v>861</v>
      </c>
      <c r="BC126" s="175" t="s">
        <v>14</v>
      </c>
      <c r="BD126" s="175">
        <v>0</v>
      </c>
      <c r="BE126" s="175" t="s">
        <v>22</v>
      </c>
      <c r="BF126" s="175">
        <v>2</v>
      </c>
      <c r="BG126" s="175" t="s">
        <v>860</v>
      </c>
      <c r="BH126" s="175">
        <v>0</v>
      </c>
      <c r="BI126" s="176" t="s">
        <v>588</v>
      </c>
      <c r="BJ126" s="191" t="s">
        <v>859</v>
      </c>
      <c r="BK126" s="191" t="s">
        <v>14</v>
      </c>
      <c r="BL126" s="191">
        <v>0</v>
      </c>
      <c r="BM126" s="191" t="s">
        <v>22</v>
      </c>
      <c r="BN126" s="191">
        <v>2</v>
      </c>
      <c r="BO126" s="191" t="s">
        <v>858</v>
      </c>
      <c r="BP126" s="183">
        <v>0</v>
      </c>
      <c r="BQ126" s="192" t="s">
        <v>588</v>
      </c>
      <c r="BR126" s="190" t="s">
        <v>851</v>
      </c>
      <c r="BS126" s="193">
        <v>0</v>
      </c>
      <c r="BT126" s="193">
        <v>0</v>
      </c>
      <c r="BU126" s="193" t="s">
        <v>22</v>
      </c>
      <c r="BV126" s="193">
        <v>2</v>
      </c>
      <c r="BW126" s="193" t="s">
        <v>850</v>
      </c>
      <c r="BX126" s="193">
        <v>0</v>
      </c>
      <c r="BY126" s="176" t="s">
        <v>588</v>
      </c>
      <c r="BZ126" s="191" t="s">
        <v>853</v>
      </c>
      <c r="CA126" s="191">
        <v>0</v>
      </c>
      <c r="CB126" s="191">
        <v>0</v>
      </c>
      <c r="CC126" s="191" t="s">
        <v>22</v>
      </c>
      <c r="CD126" s="191">
        <v>2</v>
      </c>
      <c r="CE126" s="191" t="s">
        <v>852</v>
      </c>
      <c r="CF126" s="191">
        <v>0</v>
      </c>
      <c r="CG126" s="192" t="s">
        <v>588</v>
      </c>
      <c r="CH126" s="190" t="s">
        <v>8483</v>
      </c>
      <c r="CI126" s="191" t="e">
        <v>#N/A</v>
      </c>
      <c r="CJ126" s="191" t="e">
        <v>#N/A</v>
      </c>
      <c r="CK126" s="191" t="e">
        <v>#N/A</v>
      </c>
      <c r="CL126" s="191" t="e">
        <v>#N/A</v>
      </c>
      <c r="CM126" s="191" t="e">
        <v>#N/A</v>
      </c>
      <c r="CN126" s="191" t="e">
        <v>#N/A</v>
      </c>
      <c r="CO126" s="194" t="e">
        <v>#N/A</v>
      </c>
      <c r="CP126" s="191" t="s">
        <v>857</v>
      </c>
      <c r="CQ126" s="193" t="s">
        <v>14</v>
      </c>
      <c r="CR126" s="193">
        <v>0</v>
      </c>
      <c r="CS126" s="193" t="s">
        <v>22</v>
      </c>
      <c r="CT126" s="193">
        <v>2</v>
      </c>
      <c r="CU126" s="193" t="s">
        <v>856</v>
      </c>
      <c r="CV126" s="193">
        <v>0</v>
      </c>
      <c r="CW126" s="176" t="s">
        <v>588</v>
      </c>
      <c r="CX126" s="191" t="s">
        <v>7091</v>
      </c>
      <c r="CY126" s="183">
        <v>2062000</v>
      </c>
      <c r="CZ126" s="183" t="s">
        <v>7088</v>
      </c>
      <c r="DA126" s="183" t="s">
        <v>22</v>
      </c>
      <c r="DB126" s="183">
        <v>2</v>
      </c>
      <c r="DC126" s="183" t="s">
        <v>7090</v>
      </c>
      <c r="DD126" s="183" t="s">
        <v>7089</v>
      </c>
      <c r="DE126" s="189" t="s">
        <v>7027</v>
      </c>
      <c r="DF126" s="190" t="s">
        <v>7092</v>
      </c>
      <c r="DG126" s="175">
        <v>30676000</v>
      </c>
      <c r="DH126" s="193" t="s">
        <v>7088</v>
      </c>
      <c r="DI126" s="193" t="s">
        <v>22</v>
      </c>
      <c r="DJ126" s="193">
        <v>2</v>
      </c>
      <c r="DK126" s="193" t="s">
        <v>7090</v>
      </c>
      <c r="DL126" s="193" t="s">
        <v>7089</v>
      </c>
      <c r="DM126" s="176" t="s">
        <v>7027</v>
      </c>
      <c r="DN126" s="191" t="s">
        <v>7093</v>
      </c>
      <c r="DO126" s="183">
        <v>3420000</v>
      </c>
      <c r="DP126" s="191" t="s">
        <v>7088</v>
      </c>
      <c r="DQ126" s="191" t="s">
        <v>22</v>
      </c>
      <c r="DR126" s="191">
        <v>2</v>
      </c>
      <c r="DS126" s="191" t="s">
        <v>7090</v>
      </c>
      <c r="DT126" s="191" t="s">
        <v>7089</v>
      </c>
      <c r="DU126" s="192" t="s">
        <v>7027</v>
      </c>
      <c r="DV126" s="190" t="s">
        <v>7094</v>
      </c>
      <c r="DW126" s="175">
        <v>1657000</v>
      </c>
      <c r="DX126" s="193" t="s">
        <v>7088</v>
      </c>
      <c r="DY126" s="193" t="s">
        <v>22</v>
      </c>
      <c r="DZ126" s="193">
        <v>2</v>
      </c>
      <c r="EA126" s="193" t="s">
        <v>7090</v>
      </c>
      <c r="EB126" s="193" t="s">
        <v>7089</v>
      </c>
      <c r="EC126" s="176" t="s">
        <v>7027</v>
      </c>
      <c r="ED126" s="191" t="s">
        <v>7095</v>
      </c>
      <c r="EE126" s="183">
        <v>405000</v>
      </c>
      <c r="EF126" s="191" t="s">
        <v>7088</v>
      </c>
      <c r="EG126" s="191" t="s">
        <v>22</v>
      </c>
      <c r="EH126" s="191">
        <v>2</v>
      </c>
      <c r="EI126" s="191" t="s">
        <v>7090</v>
      </c>
      <c r="EJ126" s="191" t="s">
        <v>7089</v>
      </c>
      <c r="EK126" s="192" t="s">
        <v>7027</v>
      </c>
      <c r="EL126" s="190" t="s">
        <v>7096</v>
      </c>
      <c r="EM126" s="175">
        <v>0</v>
      </c>
      <c r="EN126" s="193" t="s">
        <v>7088</v>
      </c>
      <c r="EO126" s="193" t="s">
        <v>22</v>
      </c>
      <c r="EP126" s="193">
        <v>2</v>
      </c>
      <c r="EQ126" s="193" t="s">
        <v>7090</v>
      </c>
      <c r="ER126" s="193" t="s">
        <v>7089</v>
      </c>
      <c r="ES126" s="176" t="s">
        <v>7027</v>
      </c>
      <c r="ET126" s="191" t="s">
        <v>3470</v>
      </c>
      <c r="EU126" s="191">
        <v>407</v>
      </c>
      <c r="EV126" s="191" t="s">
        <v>3467</v>
      </c>
      <c r="EW126" s="191" t="s">
        <v>60</v>
      </c>
      <c r="EX126" s="191">
        <v>3</v>
      </c>
      <c r="EY126" s="191" t="s">
        <v>3469</v>
      </c>
      <c r="EZ126" s="191" t="s">
        <v>3468</v>
      </c>
      <c r="FA126" s="192" t="s">
        <v>3227</v>
      </c>
      <c r="FB126" s="190" t="s">
        <v>855</v>
      </c>
      <c r="FC126" s="193">
        <v>2</v>
      </c>
      <c r="FD126" s="193">
        <v>0</v>
      </c>
      <c r="FE126" s="193" t="s">
        <v>22</v>
      </c>
      <c r="FF126" s="193">
        <v>2</v>
      </c>
      <c r="FG126" s="193" t="s">
        <v>854</v>
      </c>
      <c r="FH126" s="193">
        <v>0</v>
      </c>
      <c r="FI126" s="176" t="s">
        <v>588</v>
      </c>
      <c r="FJ126" s="190" t="s">
        <v>869</v>
      </c>
      <c r="FK126" s="191" t="s">
        <v>14</v>
      </c>
      <c r="FL126" s="191">
        <v>0</v>
      </c>
      <c r="FM126" s="191" t="s">
        <v>22</v>
      </c>
      <c r="FN126" s="191">
        <v>2</v>
      </c>
      <c r="FO126" s="191" t="s">
        <v>868</v>
      </c>
      <c r="FP126" s="183">
        <v>0</v>
      </c>
      <c r="FQ126" s="184" t="s">
        <v>588</v>
      </c>
      <c r="FR126" s="190" t="s">
        <v>870</v>
      </c>
      <c r="FS126" s="193" t="s">
        <v>14</v>
      </c>
      <c r="FT126" s="193">
        <v>0</v>
      </c>
      <c r="FU126" s="193" t="s">
        <v>22</v>
      </c>
      <c r="FV126" s="193">
        <v>2</v>
      </c>
      <c r="FW126" s="193" t="s">
        <v>868</v>
      </c>
      <c r="FX126" s="193">
        <v>0</v>
      </c>
      <c r="FY126" s="176" t="s">
        <v>588</v>
      </c>
      <c r="FZ126" s="191" t="s">
        <v>3471</v>
      </c>
      <c r="GA126" s="191">
        <v>0</v>
      </c>
      <c r="GB126" s="191" t="s">
        <v>2713</v>
      </c>
      <c r="GC126" s="191" t="s">
        <v>22</v>
      </c>
      <c r="GD126" s="191">
        <v>2</v>
      </c>
      <c r="GE126" s="191" t="s">
        <v>3139</v>
      </c>
      <c r="GF126" s="191" t="s">
        <v>3138</v>
      </c>
      <c r="GG126" s="192" t="s">
        <v>3227</v>
      </c>
      <c r="GH126" s="190" t="s">
        <v>3477</v>
      </c>
      <c r="GI126" s="193">
        <v>0</v>
      </c>
      <c r="GJ126" s="193" t="s">
        <v>2713</v>
      </c>
      <c r="GK126" s="193" t="s">
        <v>22</v>
      </c>
      <c r="GL126" s="193">
        <v>2</v>
      </c>
      <c r="GM126" s="193" t="s">
        <v>3139</v>
      </c>
      <c r="GN126" s="193" t="s">
        <v>3138</v>
      </c>
      <c r="GO126" s="176" t="s">
        <v>3227</v>
      </c>
      <c r="GP126" s="191" t="s">
        <v>3472</v>
      </c>
      <c r="GQ126" s="191">
        <v>1</v>
      </c>
      <c r="GR126" s="191" t="s">
        <v>2713</v>
      </c>
      <c r="GS126" s="191" t="s">
        <v>22</v>
      </c>
      <c r="GT126" s="191">
        <v>2</v>
      </c>
      <c r="GU126" s="191" t="s">
        <v>3139</v>
      </c>
      <c r="GV126" s="191" t="s">
        <v>3138</v>
      </c>
      <c r="GW126" s="192" t="s">
        <v>3227</v>
      </c>
      <c r="GX126" s="190" t="s">
        <v>3478</v>
      </c>
      <c r="GY126" s="193">
        <v>0</v>
      </c>
      <c r="GZ126" s="193" t="s">
        <v>2713</v>
      </c>
      <c r="HA126" s="193" t="s">
        <v>22</v>
      </c>
      <c r="HB126" s="193">
        <v>2</v>
      </c>
      <c r="HC126" s="193" t="s">
        <v>3139</v>
      </c>
      <c r="HD126" s="193" t="s">
        <v>3138</v>
      </c>
      <c r="HE126" s="176" t="s">
        <v>3227</v>
      </c>
      <c r="HF126" s="191" t="s">
        <v>3466</v>
      </c>
      <c r="HG126" s="191">
        <v>2</v>
      </c>
      <c r="HH126" s="191" t="s">
        <v>2713</v>
      </c>
      <c r="HI126" s="191" t="s">
        <v>22</v>
      </c>
      <c r="HJ126" s="191">
        <v>2</v>
      </c>
      <c r="HK126" s="191" t="s">
        <v>3139</v>
      </c>
      <c r="HL126" s="191" t="s">
        <v>3138</v>
      </c>
      <c r="HM126" s="192" t="s">
        <v>3227</v>
      </c>
      <c r="HN126" s="190" t="s">
        <v>3476</v>
      </c>
      <c r="HO126" s="193">
        <v>2</v>
      </c>
      <c r="HP126" s="193" t="s">
        <v>2713</v>
      </c>
      <c r="HQ126" s="193" t="s">
        <v>22</v>
      </c>
      <c r="HR126" s="193">
        <v>2</v>
      </c>
      <c r="HS126" s="193" t="s">
        <v>3139</v>
      </c>
      <c r="HT126" s="193" t="s">
        <v>3138</v>
      </c>
      <c r="HU126" s="176" t="s">
        <v>3227</v>
      </c>
      <c r="HV126" s="191" t="s">
        <v>3473</v>
      </c>
      <c r="HW126" s="191">
        <v>0</v>
      </c>
      <c r="HX126" s="191" t="s">
        <v>2713</v>
      </c>
      <c r="HY126" s="191" t="s">
        <v>22</v>
      </c>
      <c r="HZ126" s="191">
        <v>2</v>
      </c>
      <c r="IA126" s="191" t="s">
        <v>3139</v>
      </c>
      <c r="IB126" s="191" t="s">
        <v>3138</v>
      </c>
      <c r="IC126" s="192" t="s">
        <v>3227</v>
      </c>
      <c r="ID126" s="190" t="s">
        <v>3475</v>
      </c>
      <c r="IE126" s="193">
        <v>3</v>
      </c>
      <c r="IF126" s="193" t="s">
        <v>2713</v>
      </c>
      <c r="IG126" s="193" t="s">
        <v>22</v>
      </c>
      <c r="IH126" s="193">
        <v>2</v>
      </c>
      <c r="II126" s="193" t="s">
        <v>3139</v>
      </c>
      <c r="IJ126" s="193" t="s">
        <v>3138</v>
      </c>
      <c r="IK126" s="176" t="s">
        <v>3227</v>
      </c>
      <c r="IL126" s="191" t="s">
        <v>3474</v>
      </c>
      <c r="IM126" s="191">
        <v>0</v>
      </c>
      <c r="IN126" s="191" t="s">
        <v>2713</v>
      </c>
      <c r="IO126" s="191" t="s">
        <v>22</v>
      </c>
      <c r="IP126" s="191">
        <v>2</v>
      </c>
      <c r="IQ126" s="191" t="s">
        <v>3139</v>
      </c>
      <c r="IR126" s="191" t="s">
        <v>3138</v>
      </c>
      <c r="IS126" s="192" t="s">
        <v>3227</v>
      </c>
    </row>
    <row r="127" spans="1:253" s="280" customFormat="1" ht="12.75" customHeight="1" x14ac:dyDescent="0.25">
      <c r="A127" s="280" t="s">
        <v>871</v>
      </c>
      <c r="B127" s="280" t="s">
        <v>8018</v>
      </c>
      <c r="C127" s="280" t="s">
        <v>872</v>
      </c>
      <c r="D127" s="280" t="s">
        <v>828</v>
      </c>
      <c r="E127" s="280" t="s">
        <v>7649</v>
      </c>
      <c r="F127" s="280" t="s">
        <v>2976</v>
      </c>
      <c r="G127" s="174">
        <v>83430000</v>
      </c>
      <c r="H127" s="175" t="s">
        <v>2215</v>
      </c>
      <c r="I127" s="175" t="s">
        <v>22</v>
      </c>
      <c r="J127" s="175">
        <v>2</v>
      </c>
      <c r="K127" s="175" t="s">
        <v>2973</v>
      </c>
      <c r="L127" s="175" t="s">
        <v>881</v>
      </c>
      <c r="M127" s="176" t="s">
        <v>2851</v>
      </c>
      <c r="N127" s="185" t="s">
        <v>882</v>
      </c>
      <c r="O127" s="177">
        <v>177504</v>
      </c>
      <c r="P127" s="177" t="s">
        <v>880</v>
      </c>
      <c r="Q127" s="177" t="s">
        <v>22</v>
      </c>
      <c r="R127" s="177">
        <v>2</v>
      </c>
      <c r="S127" s="177">
        <v>0</v>
      </c>
      <c r="T127" s="177" t="s">
        <v>881</v>
      </c>
      <c r="U127" s="178" t="s">
        <v>588</v>
      </c>
      <c r="V127" s="185" t="s">
        <v>886</v>
      </c>
      <c r="W127" s="175">
        <v>37626000</v>
      </c>
      <c r="X127" s="175" t="s">
        <v>883</v>
      </c>
      <c r="Y127" s="175" t="s">
        <v>22</v>
      </c>
      <c r="Z127" s="175">
        <v>2</v>
      </c>
      <c r="AA127" s="175" t="s">
        <v>885</v>
      </c>
      <c r="AB127" s="175" t="s">
        <v>884</v>
      </c>
      <c r="AC127" s="176" t="s">
        <v>588</v>
      </c>
      <c r="AD127" s="185" t="s">
        <v>7063</v>
      </c>
      <c r="AE127" s="183">
        <v>5802000</v>
      </c>
      <c r="AF127" s="183" t="s">
        <v>7060</v>
      </c>
      <c r="AG127" s="183" t="s">
        <v>22</v>
      </c>
      <c r="AH127" s="183">
        <v>2</v>
      </c>
      <c r="AI127" s="183" t="s">
        <v>7062</v>
      </c>
      <c r="AJ127" s="183" t="s">
        <v>7061</v>
      </c>
      <c r="AK127" s="184" t="s">
        <v>7027</v>
      </c>
      <c r="AL127" s="185" t="s">
        <v>7067</v>
      </c>
      <c r="AM127" s="175">
        <v>4002000</v>
      </c>
      <c r="AN127" s="175" t="s">
        <v>7064</v>
      </c>
      <c r="AO127" s="175" t="s">
        <v>22</v>
      </c>
      <c r="AP127" s="175">
        <v>2</v>
      </c>
      <c r="AQ127" s="175" t="s">
        <v>7066</v>
      </c>
      <c r="AR127" s="175" t="s">
        <v>7065</v>
      </c>
      <c r="AS127" s="176" t="s">
        <v>7027</v>
      </c>
      <c r="AT127" s="186" t="s">
        <v>879</v>
      </c>
      <c r="AU127" s="183" t="s">
        <v>14</v>
      </c>
      <c r="AV127" s="183">
        <v>0</v>
      </c>
      <c r="AW127" s="183" t="s">
        <v>22</v>
      </c>
      <c r="AX127" s="183">
        <v>2</v>
      </c>
      <c r="AY127" s="183">
        <v>0</v>
      </c>
      <c r="AZ127" s="183">
        <v>0</v>
      </c>
      <c r="BA127" s="184" t="s">
        <v>588</v>
      </c>
      <c r="BB127" s="185" t="s">
        <v>878</v>
      </c>
      <c r="BC127" s="175" t="s">
        <v>14</v>
      </c>
      <c r="BD127" s="175">
        <v>0</v>
      </c>
      <c r="BE127" s="175" t="s">
        <v>22</v>
      </c>
      <c r="BF127" s="175">
        <v>2</v>
      </c>
      <c r="BG127" s="175">
        <v>0</v>
      </c>
      <c r="BH127" s="175">
        <v>0</v>
      </c>
      <c r="BI127" s="176" t="s">
        <v>588</v>
      </c>
      <c r="BJ127" s="186" t="s">
        <v>7070</v>
      </c>
      <c r="BK127" s="186">
        <v>36</v>
      </c>
      <c r="BL127" s="186" t="s">
        <v>7068</v>
      </c>
      <c r="BM127" s="186" t="s">
        <v>60</v>
      </c>
      <c r="BN127" s="186">
        <v>3</v>
      </c>
      <c r="BO127" s="186" t="s">
        <v>7069</v>
      </c>
      <c r="BP127" s="183" t="s">
        <v>2653</v>
      </c>
      <c r="BQ127" s="187" t="s">
        <v>7027</v>
      </c>
      <c r="BR127" s="185" t="s">
        <v>873</v>
      </c>
      <c r="BS127" s="179">
        <v>0</v>
      </c>
      <c r="BT127" s="179">
        <v>0</v>
      </c>
      <c r="BU127" s="179" t="s">
        <v>22</v>
      </c>
      <c r="BV127" s="179">
        <v>2</v>
      </c>
      <c r="BW127" s="179">
        <v>0</v>
      </c>
      <c r="BX127" s="179">
        <v>0</v>
      </c>
      <c r="BY127" s="176" t="s">
        <v>588</v>
      </c>
      <c r="BZ127" s="186" t="s">
        <v>874</v>
      </c>
      <c r="CA127" s="186">
        <v>0</v>
      </c>
      <c r="CB127" s="186">
        <v>0</v>
      </c>
      <c r="CC127" s="186" t="s">
        <v>22</v>
      </c>
      <c r="CD127" s="186">
        <v>2</v>
      </c>
      <c r="CE127" s="186">
        <v>0</v>
      </c>
      <c r="CF127" s="186">
        <v>0</v>
      </c>
      <c r="CG127" s="187" t="s">
        <v>588</v>
      </c>
      <c r="CH127" s="185" t="s">
        <v>8484</v>
      </c>
      <c r="CI127" s="186" t="e">
        <v>#N/A</v>
      </c>
      <c r="CJ127" s="186" t="e">
        <v>#N/A</v>
      </c>
      <c r="CK127" s="186" t="e">
        <v>#N/A</v>
      </c>
      <c r="CL127" s="186" t="e">
        <v>#N/A</v>
      </c>
      <c r="CM127" s="186" t="e">
        <v>#N/A</v>
      </c>
      <c r="CN127" s="186" t="e">
        <v>#N/A</v>
      </c>
      <c r="CO127" s="188" t="e">
        <v>#N/A</v>
      </c>
      <c r="CP127" s="186" t="s">
        <v>877</v>
      </c>
      <c r="CQ127" s="179" t="s">
        <v>14</v>
      </c>
      <c r="CR127" s="179">
        <v>0</v>
      </c>
      <c r="CS127" s="179" t="s">
        <v>22</v>
      </c>
      <c r="CT127" s="179">
        <v>2</v>
      </c>
      <c r="CU127" s="179">
        <v>0</v>
      </c>
      <c r="CV127" s="179">
        <v>0</v>
      </c>
      <c r="CW127" s="176" t="s">
        <v>588</v>
      </c>
      <c r="CX127" s="186" t="s">
        <v>7074</v>
      </c>
      <c r="CY127" s="183">
        <v>2382000</v>
      </c>
      <c r="CZ127" s="183" t="s">
        <v>7071</v>
      </c>
      <c r="DA127" s="183" t="s">
        <v>22</v>
      </c>
      <c r="DB127" s="183">
        <v>2</v>
      </c>
      <c r="DC127" s="183" t="s">
        <v>7073</v>
      </c>
      <c r="DD127" s="183" t="s">
        <v>7072</v>
      </c>
      <c r="DE127" s="189" t="s">
        <v>7027</v>
      </c>
      <c r="DF127" s="185" t="s">
        <v>7075</v>
      </c>
      <c r="DG127" s="175">
        <v>31824000</v>
      </c>
      <c r="DH127" s="179" t="s">
        <v>7071</v>
      </c>
      <c r="DI127" s="179" t="s">
        <v>22</v>
      </c>
      <c r="DJ127" s="179">
        <v>2</v>
      </c>
      <c r="DK127" s="179" t="s">
        <v>7073</v>
      </c>
      <c r="DL127" s="179" t="s">
        <v>7072</v>
      </c>
      <c r="DM127" s="176" t="s">
        <v>7027</v>
      </c>
      <c r="DN127" s="186" t="s">
        <v>7076</v>
      </c>
      <c r="DO127" s="183">
        <v>3420000</v>
      </c>
      <c r="DP127" s="186" t="s">
        <v>7071</v>
      </c>
      <c r="DQ127" s="186" t="s">
        <v>22</v>
      </c>
      <c r="DR127" s="186">
        <v>2</v>
      </c>
      <c r="DS127" s="186" t="s">
        <v>7073</v>
      </c>
      <c r="DT127" s="186" t="s">
        <v>7072</v>
      </c>
      <c r="DU127" s="187" t="s">
        <v>7027</v>
      </c>
      <c r="DV127" s="185" t="s">
        <v>7077</v>
      </c>
      <c r="DW127" s="175">
        <v>1657000</v>
      </c>
      <c r="DX127" s="179" t="s">
        <v>7071</v>
      </c>
      <c r="DY127" s="179" t="s">
        <v>22</v>
      </c>
      <c r="DZ127" s="179">
        <v>2</v>
      </c>
      <c r="EA127" s="179" t="s">
        <v>7073</v>
      </c>
      <c r="EB127" s="179" t="s">
        <v>7072</v>
      </c>
      <c r="EC127" s="176" t="s">
        <v>7027</v>
      </c>
      <c r="ED127" s="186" t="s">
        <v>7078</v>
      </c>
      <c r="EE127" s="183">
        <v>725000</v>
      </c>
      <c r="EF127" s="186" t="s">
        <v>7071</v>
      </c>
      <c r="EG127" s="186" t="s">
        <v>22</v>
      </c>
      <c r="EH127" s="186">
        <v>2</v>
      </c>
      <c r="EI127" s="186" t="s">
        <v>7073</v>
      </c>
      <c r="EJ127" s="186" t="s">
        <v>7072</v>
      </c>
      <c r="EK127" s="187" t="s">
        <v>7027</v>
      </c>
      <c r="EL127" s="185" t="s">
        <v>7079</v>
      </c>
      <c r="EM127" s="175">
        <v>0</v>
      </c>
      <c r="EN127" s="179" t="s">
        <v>7071</v>
      </c>
      <c r="EO127" s="179" t="s">
        <v>22</v>
      </c>
      <c r="EP127" s="179">
        <v>2</v>
      </c>
      <c r="EQ127" s="179" t="s">
        <v>7073</v>
      </c>
      <c r="ER127" s="179" t="s">
        <v>7072</v>
      </c>
      <c r="ES127" s="176" t="s">
        <v>7027</v>
      </c>
      <c r="ET127" s="186" t="s">
        <v>3480</v>
      </c>
      <c r="EU127" s="186">
        <v>407</v>
      </c>
      <c r="EV127" s="186" t="s">
        <v>3467</v>
      </c>
      <c r="EW127" s="186" t="s">
        <v>60</v>
      </c>
      <c r="EX127" s="186">
        <v>3</v>
      </c>
      <c r="EY127" s="186" t="s">
        <v>3469</v>
      </c>
      <c r="EZ127" s="186" t="s">
        <v>3468</v>
      </c>
      <c r="FA127" s="187" t="s">
        <v>3227</v>
      </c>
      <c r="FB127" s="185" t="s">
        <v>876</v>
      </c>
      <c r="FC127" s="179">
        <v>2</v>
      </c>
      <c r="FD127" s="179">
        <v>0</v>
      </c>
      <c r="FE127" s="179" t="s">
        <v>22</v>
      </c>
      <c r="FF127" s="179">
        <v>2</v>
      </c>
      <c r="FG127" s="179" t="s">
        <v>875</v>
      </c>
      <c r="FH127" s="179">
        <v>0</v>
      </c>
      <c r="FI127" s="176" t="s">
        <v>588</v>
      </c>
      <c r="FJ127" s="185" t="s">
        <v>888</v>
      </c>
      <c r="FK127" s="186" t="s">
        <v>14</v>
      </c>
      <c r="FL127" s="186">
        <v>0</v>
      </c>
      <c r="FM127" s="186" t="s">
        <v>22</v>
      </c>
      <c r="FN127" s="186">
        <v>2</v>
      </c>
      <c r="FO127" s="186" t="s">
        <v>887</v>
      </c>
      <c r="FP127" s="183">
        <v>0</v>
      </c>
      <c r="FQ127" s="184" t="s">
        <v>588</v>
      </c>
      <c r="FR127" s="185" t="s">
        <v>890</v>
      </c>
      <c r="FS127" s="179" t="s">
        <v>14</v>
      </c>
      <c r="FT127" s="179">
        <v>0</v>
      </c>
      <c r="FU127" s="179" t="s">
        <v>22</v>
      </c>
      <c r="FV127" s="179">
        <v>2</v>
      </c>
      <c r="FW127" s="179" t="s">
        <v>889</v>
      </c>
      <c r="FX127" s="179">
        <v>0</v>
      </c>
      <c r="FY127" s="176" t="s">
        <v>588</v>
      </c>
      <c r="FZ127" s="186" t="s">
        <v>3481</v>
      </c>
      <c r="GA127" s="186">
        <v>0</v>
      </c>
      <c r="GB127" s="186" t="s">
        <v>2713</v>
      </c>
      <c r="GC127" s="186" t="s">
        <v>22</v>
      </c>
      <c r="GD127" s="186">
        <v>2</v>
      </c>
      <c r="GE127" s="186" t="s">
        <v>3139</v>
      </c>
      <c r="GF127" s="186" t="s">
        <v>3138</v>
      </c>
      <c r="GG127" s="187" t="s">
        <v>3227</v>
      </c>
      <c r="GH127" s="185" t="s">
        <v>3487</v>
      </c>
      <c r="GI127" s="179">
        <v>0</v>
      </c>
      <c r="GJ127" s="179" t="s">
        <v>2713</v>
      </c>
      <c r="GK127" s="179" t="s">
        <v>22</v>
      </c>
      <c r="GL127" s="179">
        <v>2</v>
      </c>
      <c r="GM127" s="179" t="s">
        <v>3139</v>
      </c>
      <c r="GN127" s="179" t="s">
        <v>3138</v>
      </c>
      <c r="GO127" s="176" t="s">
        <v>3227</v>
      </c>
      <c r="GP127" s="186" t="s">
        <v>3482</v>
      </c>
      <c r="GQ127" s="186">
        <v>1</v>
      </c>
      <c r="GR127" s="186" t="s">
        <v>2713</v>
      </c>
      <c r="GS127" s="186" t="s">
        <v>22</v>
      </c>
      <c r="GT127" s="186">
        <v>2</v>
      </c>
      <c r="GU127" s="186" t="s">
        <v>3139</v>
      </c>
      <c r="GV127" s="186" t="s">
        <v>3138</v>
      </c>
      <c r="GW127" s="187" t="s">
        <v>3227</v>
      </c>
      <c r="GX127" s="185" t="s">
        <v>3488</v>
      </c>
      <c r="GY127" s="179">
        <v>0</v>
      </c>
      <c r="GZ127" s="179" t="s">
        <v>2713</v>
      </c>
      <c r="HA127" s="179" t="s">
        <v>22</v>
      </c>
      <c r="HB127" s="179">
        <v>2</v>
      </c>
      <c r="HC127" s="179" t="s">
        <v>3139</v>
      </c>
      <c r="HD127" s="179" t="s">
        <v>3138</v>
      </c>
      <c r="HE127" s="176" t="s">
        <v>3227</v>
      </c>
      <c r="HF127" s="186" t="s">
        <v>3479</v>
      </c>
      <c r="HG127" s="186">
        <v>2</v>
      </c>
      <c r="HH127" s="186" t="s">
        <v>2713</v>
      </c>
      <c r="HI127" s="186" t="s">
        <v>22</v>
      </c>
      <c r="HJ127" s="186">
        <v>2</v>
      </c>
      <c r="HK127" s="186" t="s">
        <v>3139</v>
      </c>
      <c r="HL127" s="186" t="s">
        <v>3138</v>
      </c>
      <c r="HM127" s="187" t="s">
        <v>3227</v>
      </c>
      <c r="HN127" s="185" t="s">
        <v>3486</v>
      </c>
      <c r="HO127" s="179">
        <v>2</v>
      </c>
      <c r="HP127" s="179" t="s">
        <v>2713</v>
      </c>
      <c r="HQ127" s="179" t="s">
        <v>22</v>
      </c>
      <c r="HR127" s="179">
        <v>2</v>
      </c>
      <c r="HS127" s="179" t="s">
        <v>3139</v>
      </c>
      <c r="HT127" s="179" t="s">
        <v>3138</v>
      </c>
      <c r="HU127" s="176" t="s">
        <v>3227</v>
      </c>
      <c r="HV127" s="186" t="s">
        <v>3483</v>
      </c>
      <c r="HW127" s="186">
        <v>0</v>
      </c>
      <c r="HX127" s="186" t="s">
        <v>2713</v>
      </c>
      <c r="HY127" s="186" t="s">
        <v>22</v>
      </c>
      <c r="HZ127" s="186">
        <v>2</v>
      </c>
      <c r="IA127" s="186" t="s">
        <v>3139</v>
      </c>
      <c r="IB127" s="186" t="s">
        <v>3138</v>
      </c>
      <c r="IC127" s="187" t="s">
        <v>3227</v>
      </c>
      <c r="ID127" s="185" t="s">
        <v>3485</v>
      </c>
      <c r="IE127" s="179">
        <v>3</v>
      </c>
      <c r="IF127" s="179" t="s">
        <v>2713</v>
      </c>
      <c r="IG127" s="179" t="s">
        <v>22</v>
      </c>
      <c r="IH127" s="179">
        <v>2</v>
      </c>
      <c r="II127" s="179" t="s">
        <v>3139</v>
      </c>
      <c r="IJ127" s="179" t="s">
        <v>3138</v>
      </c>
      <c r="IK127" s="176" t="s">
        <v>3227</v>
      </c>
      <c r="IL127" s="186" t="s">
        <v>3484</v>
      </c>
      <c r="IM127" s="186">
        <v>0</v>
      </c>
      <c r="IN127" s="186" t="s">
        <v>2713</v>
      </c>
      <c r="IO127" s="186" t="s">
        <v>22</v>
      </c>
      <c r="IP127" s="186">
        <v>2</v>
      </c>
      <c r="IQ127" s="186" t="s">
        <v>3139</v>
      </c>
      <c r="IR127" s="186" t="s">
        <v>3138</v>
      </c>
      <c r="IS127" s="187" t="s">
        <v>3227</v>
      </c>
    </row>
    <row r="128" spans="1:253" s="280" customFormat="1" ht="12.75" customHeight="1" x14ac:dyDescent="0.25">
      <c r="A128" s="280" t="s">
        <v>891</v>
      </c>
      <c r="B128" s="280" t="s">
        <v>8010</v>
      </c>
      <c r="C128" s="280" t="s">
        <v>892</v>
      </c>
      <c r="D128" s="280" t="s">
        <v>828</v>
      </c>
      <c r="E128" s="280" t="s">
        <v>7649</v>
      </c>
      <c r="F128" s="280" t="s">
        <v>2977</v>
      </c>
      <c r="G128" s="174">
        <v>83430000</v>
      </c>
      <c r="H128" s="175" t="s">
        <v>2215</v>
      </c>
      <c r="I128" s="175" t="s">
        <v>22</v>
      </c>
      <c r="J128" s="175">
        <v>2</v>
      </c>
      <c r="K128" s="175" t="s">
        <v>2973</v>
      </c>
      <c r="L128" s="175" t="s">
        <v>881</v>
      </c>
      <c r="M128" s="176" t="s">
        <v>2851</v>
      </c>
      <c r="N128" s="190" t="s">
        <v>903</v>
      </c>
      <c r="O128" s="177">
        <v>195587</v>
      </c>
      <c r="P128" s="177" t="s">
        <v>901</v>
      </c>
      <c r="Q128" s="177" t="s">
        <v>22</v>
      </c>
      <c r="R128" s="177">
        <v>2</v>
      </c>
      <c r="S128" s="177">
        <v>0</v>
      </c>
      <c r="T128" s="177" t="s">
        <v>902</v>
      </c>
      <c r="U128" s="178" t="s">
        <v>588</v>
      </c>
      <c r="V128" s="190" t="s">
        <v>913</v>
      </c>
      <c r="W128" s="175">
        <v>12974000</v>
      </c>
      <c r="X128" s="175" t="s">
        <v>911</v>
      </c>
      <c r="Y128" s="175" t="s">
        <v>22</v>
      </c>
      <c r="Z128" s="175">
        <v>2</v>
      </c>
      <c r="AA128" s="175">
        <v>0</v>
      </c>
      <c r="AB128" s="175" t="s">
        <v>912</v>
      </c>
      <c r="AC128" s="176" t="s">
        <v>588</v>
      </c>
      <c r="AD128" s="190" t="s">
        <v>907</v>
      </c>
      <c r="AE128" s="183" t="s">
        <v>14</v>
      </c>
      <c r="AF128" s="183">
        <v>0</v>
      </c>
      <c r="AG128" s="183" t="s">
        <v>22</v>
      </c>
      <c r="AH128" s="183">
        <v>2</v>
      </c>
      <c r="AI128" s="183">
        <v>0</v>
      </c>
      <c r="AJ128" s="183">
        <v>0</v>
      </c>
      <c r="AK128" s="184" t="s">
        <v>588</v>
      </c>
      <c r="AL128" s="190" t="s">
        <v>910</v>
      </c>
      <c r="AM128" s="175" t="s">
        <v>14</v>
      </c>
      <c r="AN128" s="175">
        <v>0</v>
      </c>
      <c r="AO128" s="175" t="s">
        <v>22</v>
      </c>
      <c r="AP128" s="175">
        <v>2</v>
      </c>
      <c r="AQ128" s="175" t="s">
        <v>909</v>
      </c>
      <c r="AR128" s="175" t="s">
        <v>908</v>
      </c>
      <c r="AS128" s="176" t="s">
        <v>588</v>
      </c>
      <c r="AT128" s="191" t="s">
        <v>900</v>
      </c>
      <c r="AU128" s="183" t="s">
        <v>14</v>
      </c>
      <c r="AV128" s="183">
        <v>0</v>
      </c>
      <c r="AW128" s="183" t="s">
        <v>22</v>
      </c>
      <c r="AX128" s="183">
        <v>2</v>
      </c>
      <c r="AY128" s="183">
        <v>0</v>
      </c>
      <c r="AZ128" s="183">
        <v>0</v>
      </c>
      <c r="BA128" s="184" t="s">
        <v>588</v>
      </c>
      <c r="BB128" s="190" t="s">
        <v>899</v>
      </c>
      <c r="BC128" s="175" t="s">
        <v>14</v>
      </c>
      <c r="BD128" s="175">
        <v>0</v>
      </c>
      <c r="BE128" s="175" t="s">
        <v>22</v>
      </c>
      <c r="BF128" s="175">
        <v>2</v>
      </c>
      <c r="BG128" s="175">
        <v>0</v>
      </c>
      <c r="BH128" s="175">
        <v>0</v>
      </c>
      <c r="BI128" s="176" t="s">
        <v>588</v>
      </c>
      <c r="BJ128" s="191" t="s">
        <v>7059</v>
      </c>
      <c r="BK128" s="191">
        <v>95</v>
      </c>
      <c r="BL128" s="191" t="s">
        <v>7057</v>
      </c>
      <c r="BM128" s="191" t="s">
        <v>60</v>
      </c>
      <c r="BN128" s="191">
        <v>3</v>
      </c>
      <c r="BO128" s="191" t="s">
        <v>7058</v>
      </c>
      <c r="BP128" s="183" t="s">
        <v>245</v>
      </c>
      <c r="BQ128" s="192" t="s">
        <v>7027</v>
      </c>
      <c r="BR128" s="190" t="s">
        <v>893</v>
      </c>
      <c r="BS128" s="193" t="s">
        <v>14</v>
      </c>
      <c r="BT128" s="193">
        <v>0</v>
      </c>
      <c r="BU128" s="193" t="s">
        <v>22</v>
      </c>
      <c r="BV128" s="193">
        <v>2</v>
      </c>
      <c r="BW128" s="193">
        <v>0</v>
      </c>
      <c r="BX128" s="193">
        <v>0</v>
      </c>
      <c r="BY128" s="176" t="s">
        <v>588</v>
      </c>
      <c r="BZ128" s="191" t="s">
        <v>894</v>
      </c>
      <c r="CA128" s="191" t="s">
        <v>14</v>
      </c>
      <c r="CB128" s="191" t="s">
        <v>14</v>
      </c>
      <c r="CC128" s="191" t="s">
        <v>14</v>
      </c>
      <c r="CD128" s="191" t="s">
        <v>14</v>
      </c>
      <c r="CE128" s="191">
        <v>0</v>
      </c>
      <c r="CF128" s="191">
        <v>0</v>
      </c>
      <c r="CG128" s="192" t="s">
        <v>588</v>
      </c>
      <c r="CH128" s="190" t="s">
        <v>8485</v>
      </c>
      <c r="CI128" s="191" t="e">
        <v>#N/A</v>
      </c>
      <c r="CJ128" s="191" t="e">
        <v>#N/A</v>
      </c>
      <c r="CK128" s="191" t="e">
        <v>#N/A</v>
      </c>
      <c r="CL128" s="191" t="e">
        <v>#N/A</v>
      </c>
      <c r="CM128" s="191" t="e">
        <v>#N/A</v>
      </c>
      <c r="CN128" s="191" t="e">
        <v>#N/A</v>
      </c>
      <c r="CO128" s="194" t="e">
        <v>#N/A</v>
      </c>
      <c r="CP128" s="191" t="s">
        <v>897</v>
      </c>
      <c r="CQ128" s="193" t="s">
        <v>14</v>
      </c>
      <c r="CR128" s="193">
        <v>0</v>
      </c>
      <c r="CS128" s="193" t="s">
        <v>22</v>
      </c>
      <c r="CT128" s="193">
        <v>2</v>
      </c>
      <c r="CU128" s="193">
        <v>0</v>
      </c>
      <c r="CV128" s="193">
        <v>0</v>
      </c>
      <c r="CW128" s="176" t="s">
        <v>588</v>
      </c>
      <c r="CX128" s="191" t="s">
        <v>917</v>
      </c>
      <c r="CY128" s="183" t="s">
        <v>14</v>
      </c>
      <c r="CZ128" s="183">
        <v>0</v>
      </c>
      <c r="DA128" s="183" t="s">
        <v>22</v>
      </c>
      <c r="DB128" s="183">
        <v>2</v>
      </c>
      <c r="DC128" s="183" t="s">
        <v>904</v>
      </c>
      <c r="DD128" s="183">
        <v>0</v>
      </c>
      <c r="DE128" s="189" t="s">
        <v>588</v>
      </c>
      <c r="DF128" s="190" t="s">
        <v>905</v>
      </c>
      <c r="DG128" s="175" t="s">
        <v>14</v>
      </c>
      <c r="DH128" s="193">
        <v>0</v>
      </c>
      <c r="DI128" s="193" t="s">
        <v>22</v>
      </c>
      <c r="DJ128" s="193">
        <v>2</v>
      </c>
      <c r="DK128" s="193" t="s">
        <v>904</v>
      </c>
      <c r="DL128" s="193">
        <v>0</v>
      </c>
      <c r="DM128" s="176" t="s">
        <v>588</v>
      </c>
      <c r="DN128" s="191" t="s">
        <v>919</v>
      </c>
      <c r="DO128" s="183" t="s">
        <v>14</v>
      </c>
      <c r="DP128" s="191">
        <v>0</v>
      </c>
      <c r="DQ128" s="191" t="s">
        <v>22</v>
      </c>
      <c r="DR128" s="191">
        <v>2</v>
      </c>
      <c r="DS128" s="191" t="s">
        <v>904</v>
      </c>
      <c r="DT128" s="191">
        <v>0</v>
      </c>
      <c r="DU128" s="192" t="s">
        <v>588</v>
      </c>
      <c r="DV128" s="190" t="s">
        <v>906</v>
      </c>
      <c r="DW128" s="175" t="s">
        <v>14</v>
      </c>
      <c r="DX128" s="193">
        <v>0</v>
      </c>
      <c r="DY128" s="193" t="s">
        <v>22</v>
      </c>
      <c r="DZ128" s="193">
        <v>2</v>
      </c>
      <c r="EA128" s="193" t="s">
        <v>904</v>
      </c>
      <c r="EB128" s="193">
        <v>0</v>
      </c>
      <c r="EC128" s="176" t="s">
        <v>588</v>
      </c>
      <c r="ED128" s="191" t="s">
        <v>918</v>
      </c>
      <c r="EE128" s="183" t="s">
        <v>14</v>
      </c>
      <c r="EF128" s="191">
        <v>0</v>
      </c>
      <c r="EG128" s="191" t="s">
        <v>22</v>
      </c>
      <c r="EH128" s="191">
        <v>2</v>
      </c>
      <c r="EI128" s="191" t="s">
        <v>904</v>
      </c>
      <c r="EJ128" s="191">
        <v>0</v>
      </c>
      <c r="EK128" s="192" t="s">
        <v>588</v>
      </c>
      <c r="EL128" s="190" t="s">
        <v>898</v>
      </c>
      <c r="EM128" s="175" t="s">
        <v>14</v>
      </c>
      <c r="EN128" s="193">
        <v>0</v>
      </c>
      <c r="EO128" s="193" t="s">
        <v>22</v>
      </c>
      <c r="EP128" s="193">
        <v>2</v>
      </c>
      <c r="EQ128" s="193">
        <v>0</v>
      </c>
      <c r="ER128" s="193">
        <v>0</v>
      </c>
      <c r="ES128" s="176" t="s">
        <v>588</v>
      </c>
      <c r="ET128" s="191" t="s">
        <v>3490</v>
      </c>
      <c r="EU128" s="191">
        <v>407</v>
      </c>
      <c r="EV128" s="191" t="s">
        <v>3467</v>
      </c>
      <c r="EW128" s="191" t="s">
        <v>60</v>
      </c>
      <c r="EX128" s="191">
        <v>3</v>
      </c>
      <c r="EY128" s="191" t="s">
        <v>3469</v>
      </c>
      <c r="EZ128" s="191" t="s">
        <v>3468</v>
      </c>
      <c r="FA128" s="192" t="s">
        <v>3227</v>
      </c>
      <c r="FB128" s="190" t="s">
        <v>896</v>
      </c>
      <c r="FC128" s="193">
        <v>3</v>
      </c>
      <c r="FD128" s="193">
        <v>0</v>
      </c>
      <c r="FE128" s="193" t="s">
        <v>22</v>
      </c>
      <c r="FF128" s="193">
        <v>2</v>
      </c>
      <c r="FG128" s="193" t="s">
        <v>895</v>
      </c>
      <c r="FH128" s="193">
        <v>0</v>
      </c>
      <c r="FI128" s="176" t="s">
        <v>588</v>
      </c>
      <c r="FJ128" s="190" t="s">
        <v>915</v>
      </c>
      <c r="FK128" s="191" t="s">
        <v>14</v>
      </c>
      <c r="FL128" s="191">
        <v>0</v>
      </c>
      <c r="FM128" s="191" t="s">
        <v>22</v>
      </c>
      <c r="FN128" s="191">
        <v>2</v>
      </c>
      <c r="FO128" s="191" t="s">
        <v>914</v>
      </c>
      <c r="FP128" s="183">
        <v>0</v>
      </c>
      <c r="FQ128" s="184" t="s">
        <v>588</v>
      </c>
      <c r="FR128" s="190" t="s">
        <v>916</v>
      </c>
      <c r="FS128" s="193" t="s">
        <v>14</v>
      </c>
      <c r="FT128" s="193">
        <v>0</v>
      </c>
      <c r="FU128" s="193" t="s">
        <v>22</v>
      </c>
      <c r="FV128" s="193">
        <v>2</v>
      </c>
      <c r="FW128" s="193" t="s">
        <v>914</v>
      </c>
      <c r="FX128" s="193">
        <v>0</v>
      </c>
      <c r="FY128" s="176" t="s">
        <v>588</v>
      </c>
      <c r="FZ128" s="191" t="s">
        <v>3491</v>
      </c>
      <c r="GA128" s="191">
        <v>0</v>
      </c>
      <c r="GB128" s="191" t="s">
        <v>2713</v>
      </c>
      <c r="GC128" s="191" t="s">
        <v>22</v>
      </c>
      <c r="GD128" s="191">
        <v>2</v>
      </c>
      <c r="GE128" s="191" t="s">
        <v>3139</v>
      </c>
      <c r="GF128" s="191" t="s">
        <v>3138</v>
      </c>
      <c r="GG128" s="192" t="s">
        <v>3227</v>
      </c>
      <c r="GH128" s="190" t="s">
        <v>3497</v>
      </c>
      <c r="GI128" s="193">
        <v>0</v>
      </c>
      <c r="GJ128" s="193" t="s">
        <v>2713</v>
      </c>
      <c r="GK128" s="193" t="s">
        <v>22</v>
      </c>
      <c r="GL128" s="193">
        <v>2</v>
      </c>
      <c r="GM128" s="193" t="s">
        <v>3139</v>
      </c>
      <c r="GN128" s="193" t="s">
        <v>3138</v>
      </c>
      <c r="GO128" s="176" t="s">
        <v>3227</v>
      </c>
      <c r="GP128" s="191" t="s">
        <v>3492</v>
      </c>
      <c r="GQ128" s="191">
        <v>1</v>
      </c>
      <c r="GR128" s="191" t="s">
        <v>2713</v>
      </c>
      <c r="GS128" s="191" t="s">
        <v>22</v>
      </c>
      <c r="GT128" s="191">
        <v>2</v>
      </c>
      <c r="GU128" s="191" t="s">
        <v>3139</v>
      </c>
      <c r="GV128" s="191" t="s">
        <v>3138</v>
      </c>
      <c r="GW128" s="192" t="s">
        <v>3227</v>
      </c>
      <c r="GX128" s="190" t="s">
        <v>3498</v>
      </c>
      <c r="GY128" s="193">
        <v>0</v>
      </c>
      <c r="GZ128" s="193" t="s">
        <v>2713</v>
      </c>
      <c r="HA128" s="193" t="s">
        <v>22</v>
      </c>
      <c r="HB128" s="193">
        <v>2</v>
      </c>
      <c r="HC128" s="193" t="s">
        <v>3139</v>
      </c>
      <c r="HD128" s="193" t="s">
        <v>3138</v>
      </c>
      <c r="HE128" s="176" t="s">
        <v>3227</v>
      </c>
      <c r="HF128" s="191" t="s">
        <v>3489</v>
      </c>
      <c r="HG128" s="191">
        <v>2</v>
      </c>
      <c r="HH128" s="191" t="s">
        <v>2713</v>
      </c>
      <c r="HI128" s="191" t="s">
        <v>22</v>
      </c>
      <c r="HJ128" s="191">
        <v>2</v>
      </c>
      <c r="HK128" s="191" t="s">
        <v>3139</v>
      </c>
      <c r="HL128" s="191" t="s">
        <v>3138</v>
      </c>
      <c r="HM128" s="192" t="s">
        <v>3227</v>
      </c>
      <c r="HN128" s="190" t="s">
        <v>3496</v>
      </c>
      <c r="HO128" s="193">
        <v>2</v>
      </c>
      <c r="HP128" s="193" t="s">
        <v>2713</v>
      </c>
      <c r="HQ128" s="193" t="s">
        <v>22</v>
      </c>
      <c r="HR128" s="193">
        <v>2</v>
      </c>
      <c r="HS128" s="193" t="s">
        <v>3139</v>
      </c>
      <c r="HT128" s="193" t="s">
        <v>3138</v>
      </c>
      <c r="HU128" s="176" t="s">
        <v>3227</v>
      </c>
      <c r="HV128" s="191" t="s">
        <v>3493</v>
      </c>
      <c r="HW128" s="191">
        <v>0</v>
      </c>
      <c r="HX128" s="191" t="s">
        <v>2713</v>
      </c>
      <c r="HY128" s="191" t="s">
        <v>22</v>
      </c>
      <c r="HZ128" s="191">
        <v>2</v>
      </c>
      <c r="IA128" s="191" t="s">
        <v>3139</v>
      </c>
      <c r="IB128" s="191" t="s">
        <v>3138</v>
      </c>
      <c r="IC128" s="192" t="s">
        <v>3227</v>
      </c>
      <c r="ID128" s="190" t="s">
        <v>3495</v>
      </c>
      <c r="IE128" s="193">
        <v>3</v>
      </c>
      <c r="IF128" s="193" t="s">
        <v>2713</v>
      </c>
      <c r="IG128" s="193" t="s">
        <v>22</v>
      </c>
      <c r="IH128" s="193">
        <v>2</v>
      </c>
      <c r="II128" s="193" t="s">
        <v>3139</v>
      </c>
      <c r="IJ128" s="193" t="s">
        <v>3138</v>
      </c>
      <c r="IK128" s="176" t="s">
        <v>3227</v>
      </c>
      <c r="IL128" s="191" t="s">
        <v>3494</v>
      </c>
      <c r="IM128" s="191">
        <v>0</v>
      </c>
      <c r="IN128" s="191" t="s">
        <v>2713</v>
      </c>
      <c r="IO128" s="191" t="s">
        <v>22</v>
      </c>
      <c r="IP128" s="191">
        <v>2</v>
      </c>
      <c r="IQ128" s="191" t="s">
        <v>3139</v>
      </c>
      <c r="IR128" s="191" t="s">
        <v>3138</v>
      </c>
      <c r="IS128" s="192" t="s">
        <v>3227</v>
      </c>
    </row>
    <row r="129" spans="1:253" s="280" customFormat="1" ht="12.75" customHeight="1" x14ac:dyDescent="0.25">
      <c r="A129" s="280" t="s">
        <v>169</v>
      </c>
      <c r="B129" s="280" t="s">
        <v>8018</v>
      </c>
      <c r="C129" s="280" t="s">
        <v>170</v>
      </c>
      <c r="D129" s="280" t="s">
        <v>171</v>
      </c>
      <c r="E129" s="280" t="s">
        <v>7640</v>
      </c>
      <c r="F129" s="280" t="s">
        <v>3079</v>
      </c>
      <c r="G129" s="174">
        <v>58005000</v>
      </c>
      <c r="H129" s="175" t="s">
        <v>2215</v>
      </c>
      <c r="I129" s="175" t="s">
        <v>22</v>
      </c>
      <c r="J129" s="175">
        <v>2</v>
      </c>
      <c r="K129" s="175" t="s">
        <v>3078</v>
      </c>
      <c r="L129" s="175" t="s">
        <v>3077</v>
      </c>
      <c r="M129" s="176" t="s">
        <v>3047</v>
      </c>
      <c r="N129" s="185" t="s">
        <v>1425</v>
      </c>
      <c r="O129" s="177">
        <v>187000</v>
      </c>
      <c r="P129" s="177" t="s">
        <v>1422</v>
      </c>
      <c r="Q129" s="177" t="s">
        <v>22</v>
      </c>
      <c r="R129" s="177">
        <v>2</v>
      </c>
      <c r="S129" s="177" t="s">
        <v>1424</v>
      </c>
      <c r="T129" s="177" t="s">
        <v>1423</v>
      </c>
      <c r="U129" s="178" t="s">
        <v>1420</v>
      </c>
      <c r="V129" s="185" t="s">
        <v>4900</v>
      </c>
      <c r="W129" s="175">
        <v>11385000</v>
      </c>
      <c r="X129" s="175" t="s">
        <v>4898</v>
      </c>
      <c r="Y129" s="175" t="s">
        <v>22</v>
      </c>
      <c r="Z129" s="175">
        <v>2</v>
      </c>
      <c r="AA129" s="175" t="s">
        <v>4832</v>
      </c>
      <c r="AB129" s="175" t="s">
        <v>4899</v>
      </c>
      <c r="AC129" s="176" t="s">
        <v>4755</v>
      </c>
      <c r="AD129" s="185" t="s">
        <v>4902</v>
      </c>
      <c r="AE129" s="183">
        <v>287000</v>
      </c>
      <c r="AF129" s="183" t="s">
        <v>4834</v>
      </c>
      <c r="AG129" s="183" t="s">
        <v>22</v>
      </c>
      <c r="AH129" s="183">
        <v>2</v>
      </c>
      <c r="AI129" s="183" t="s">
        <v>4836</v>
      </c>
      <c r="AJ129" s="183" t="s">
        <v>4901</v>
      </c>
      <c r="AK129" s="184" t="s">
        <v>4755</v>
      </c>
      <c r="AL129" s="185" t="s">
        <v>4904</v>
      </c>
      <c r="AM129" s="175">
        <v>287000</v>
      </c>
      <c r="AN129" s="175" t="s">
        <v>4834</v>
      </c>
      <c r="AO129" s="175" t="s">
        <v>22</v>
      </c>
      <c r="AP129" s="175">
        <v>2</v>
      </c>
      <c r="AQ129" s="175" t="s">
        <v>4903</v>
      </c>
      <c r="AR129" s="175" t="s">
        <v>4901</v>
      </c>
      <c r="AS129" s="176" t="s">
        <v>4755</v>
      </c>
      <c r="AT129" s="186" t="s">
        <v>1421</v>
      </c>
      <c r="AU129" s="183">
        <v>0</v>
      </c>
      <c r="AV129" s="183" t="s">
        <v>14</v>
      </c>
      <c r="AW129" s="183" t="s">
        <v>14</v>
      </c>
      <c r="AX129" s="183" t="s">
        <v>14</v>
      </c>
      <c r="AY129" s="183" t="s">
        <v>14</v>
      </c>
      <c r="AZ129" s="183" t="s">
        <v>14</v>
      </c>
      <c r="BA129" s="184" t="s">
        <v>1420</v>
      </c>
      <c r="BB129" s="185" t="s">
        <v>176</v>
      </c>
      <c r="BC129" s="175" t="s">
        <v>14</v>
      </c>
      <c r="BD129" s="175">
        <v>0</v>
      </c>
      <c r="BE129" s="175" t="s">
        <v>14</v>
      </c>
      <c r="BF129" s="175" t="s">
        <v>14</v>
      </c>
      <c r="BG129" s="175">
        <v>0</v>
      </c>
      <c r="BH129" s="175">
        <v>0</v>
      </c>
      <c r="BI129" s="176" t="s">
        <v>125</v>
      </c>
      <c r="BJ129" s="186" t="s">
        <v>1419</v>
      </c>
      <c r="BK129" s="186">
        <v>0</v>
      </c>
      <c r="BL129" s="186" t="s">
        <v>1417</v>
      </c>
      <c r="BM129" s="186" t="s">
        <v>22</v>
      </c>
      <c r="BN129" s="186">
        <v>2</v>
      </c>
      <c r="BO129" s="186" t="s">
        <v>1418</v>
      </c>
      <c r="BP129" s="183" t="s">
        <v>767</v>
      </c>
      <c r="BQ129" s="187" t="s">
        <v>1420</v>
      </c>
      <c r="BR129" s="185" t="s">
        <v>172</v>
      </c>
      <c r="BS129" s="179" t="s">
        <v>14</v>
      </c>
      <c r="BT129" s="179">
        <v>0</v>
      </c>
      <c r="BU129" s="179" t="s">
        <v>14</v>
      </c>
      <c r="BV129" s="179" t="s">
        <v>14</v>
      </c>
      <c r="BW129" s="179">
        <v>0</v>
      </c>
      <c r="BX129" s="179">
        <v>0</v>
      </c>
      <c r="BY129" s="176" t="s">
        <v>125</v>
      </c>
      <c r="BZ129" s="186" t="s">
        <v>173</v>
      </c>
      <c r="CA129" s="186" t="s">
        <v>14</v>
      </c>
      <c r="CB129" s="186">
        <v>0</v>
      </c>
      <c r="CC129" s="186" t="s">
        <v>14</v>
      </c>
      <c r="CD129" s="186" t="s">
        <v>14</v>
      </c>
      <c r="CE129" s="186">
        <v>0</v>
      </c>
      <c r="CF129" s="186">
        <v>0</v>
      </c>
      <c r="CG129" s="187" t="s">
        <v>125</v>
      </c>
      <c r="CH129" s="185" t="s">
        <v>8486</v>
      </c>
      <c r="CI129" s="186" t="e">
        <v>#N/A</v>
      </c>
      <c r="CJ129" s="186" t="e">
        <v>#N/A</v>
      </c>
      <c r="CK129" s="186" t="e">
        <v>#N/A</v>
      </c>
      <c r="CL129" s="186" t="e">
        <v>#N/A</v>
      </c>
      <c r="CM129" s="186" t="e">
        <v>#N/A</v>
      </c>
      <c r="CN129" s="186" t="e">
        <v>#N/A</v>
      </c>
      <c r="CO129" s="188" t="e">
        <v>#N/A</v>
      </c>
      <c r="CP129" s="186" t="s">
        <v>175</v>
      </c>
      <c r="CQ129" s="179" t="s">
        <v>14</v>
      </c>
      <c r="CR129" s="179">
        <v>0</v>
      </c>
      <c r="CS129" s="179" t="s">
        <v>14</v>
      </c>
      <c r="CT129" s="179" t="s">
        <v>14</v>
      </c>
      <c r="CU129" s="179">
        <v>0</v>
      </c>
      <c r="CV129" s="179">
        <v>0</v>
      </c>
      <c r="CW129" s="176" t="s">
        <v>125</v>
      </c>
      <c r="CX129" s="186" t="s">
        <v>4906</v>
      </c>
      <c r="CY129" s="183">
        <v>287000</v>
      </c>
      <c r="CZ129" s="183" t="s">
        <v>4834</v>
      </c>
      <c r="DA129" s="183" t="s">
        <v>22</v>
      </c>
      <c r="DB129" s="183">
        <v>2</v>
      </c>
      <c r="DC129" s="183" t="s">
        <v>4905</v>
      </c>
      <c r="DD129" s="183" t="s">
        <v>4901</v>
      </c>
      <c r="DE129" s="189" t="s">
        <v>4755</v>
      </c>
      <c r="DF129" s="185" t="s">
        <v>4907</v>
      </c>
      <c r="DG129" s="175">
        <v>11098000</v>
      </c>
      <c r="DH129" s="179" t="s">
        <v>4898</v>
      </c>
      <c r="DI129" s="179" t="s">
        <v>22</v>
      </c>
      <c r="DJ129" s="179">
        <v>2</v>
      </c>
      <c r="DK129" s="179" t="s">
        <v>4905</v>
      </c>
      <c r="DL129" s="179" t="s">
        <v>4899</v>
      </c>
      <c r="DM129" s="176" t="s">
        <v>4755</v>
      </c>
      <c r="DN129" s="186" t="s">
        <v>4908</v>
      </c>
      <c r="DO129" s="183">
        <v>0</v>
      </c>
      <c r="DP129" s="186" t="s">
        <v>4898</v>
      </c>
      <c r="DQ129" s="186" t="s">
        <v>22</v>
      </c>
      <c r="DR129" s="186">
        <v>2</v>
      </c>
      <c r="DS129" s="186" t="s">
        <v>4905</v>
      </c>
      <c r="DT129" s="186" t="s">
        <v>4899</v>
      </c>
      <c r="DU129" s="187" t="s">
        <v>4755</v>
      </c>
      <c r="DV129" s="185" t="s">
        <v>4909</v>
      </c>
      <c r="DW129" s="175">
        <v>287000</v>
      </c>
      <c r="DX129" s="179" t="s">
        <v>4834</v>
      </c>
      <c r="DY129" s="179" t="s">
        <v>22</v>
      </c>
      <c r="DZ129" s="179">
        <v>2</v>
      </c>
      <c r="EA129" s="179" t="s">
        <v>4905</v>
      </c>
      <c r="EB129" s="179" t="s">
        <v>4901</v>
      </c>
      <c r="EC129" s="176" t="s">
        <v>4755</v>
      </c>
      <c r="ED129" s="186" t="s">
        <v>4910</v>
      </c>
      <c r="EE129" s="183">
        <v>0</v>
      </c>
      <c r="EF129" s="186" t="s">
        <v>4898</v>
      </c>
      <c r="EG129" s="186" t="s">
        <v>22</v>
      </c>
      <c r="EH129" s="186">
        <v>2</v>
      </c>
      <c r="EI129" s="186" t="s">
        <v>4905</v>
      </c>
      <c r="EJ129" s="186" t="s">
        <v>4899</v>
      </c>
      <c r="EK129" s="187" t="s">
        <v>4755</v>
      </c>
      <c r="EL129" s="185" t="s">
        <v>4911</v>
      </c>
      <c r="EM129" s="175">
        <v>0</v>
      </c>
      <c r="EN129" s="179" t="s">
        <v>4898</v>
      </c>
      <c r="EO129" s="179" t="s">
        <v>22</v>
      </c>
      <c r="EP129" s="179">
        <v>2</v>
      </c>
      <c r="EQ129" s="179" t="s">
        <v>4905</v>
      </c>
      <c r="ER129" s="179" t="s">
        <v>4899</v>
      </c>
      <c r="ES129" s="176" t="s">
        <v>4755</v>
      </c>
      <c r="ET129" s="186" t="s">
        <v>1590</v>
      </c>
      <c r="EU129" s="186">
        <v>0</v>
      </c>
      <c r="EV129" s="186" t="s">
        <v>1588</v>
      </c>
      <c r="EW129" s="186" t="s">
        <v>22</v>
      </c>
      <c r="EX129" s="186">
        <v>2</v>
      </c>
      <c r="EY129" s="186" t="s">
        <v>1589</v>
      </c>
      <c r="EZ129" s="186" t="s">
        <v>245</v>
      </c>
      <c r="FA129" s="187" t="s">
        <v>1591</v>
      </c>
      <c r="FB129" s="185" t="s">
        <v>174</v>
      </c>
      <c r="FC129" s="179">
        <v>2</v>
      </c>
      <c r="FD129" s="179">
        <v>0</v>
      </c>
      <c r="FE129" s="179" t="s">
        <v>42</v>
      </c>
      <c r="FF129" s="179">
        <v>1</v>
      </c>
      <c r="FG129" s="179">
        <v>0</v>
      </c>
      <c r="FH129" s="179">
        <v>0</v>
      </c>
      <c r="FI129" s="176" t="s">
        <v>125</v>
      </c>
      <c r="FJ129" s="185" t="s">
        <v>177</v>
      </c>
      <c r="FK129" s="186" t="s">
        <v>14</v>
      </c>
      <c r="FL129" s="186">
        <v>0</v>
      </c>
      <c r="FM129" s="186" t="s">
        <v>14</v>
      </c>
      <c r="FN129" s="186" t="s">
        <v>14</v>
      </c>
      <c r="FO129" s="186">
        <v>0</v>
      </c>
      <c r="FP129" s="183">
        <v>0</v>
      </c>
      <c r="FQ129" s="184" t="s">
        <v>125</v>
      </c>
      <c r="FR129" s="185" t="s">
        <v>178</v>
      </c>
      <c r="FS129" s="179" t="s">
        <v>14</v>
      </c>
      <c r="FT129" s="179">
        <v>0</v>
      </c>
      <c r="FU129" s="179" t="s">
        <v>14</v>
      </c>
      <c r="FV129" s="179" t="s">
        <v>14</v>
      </c>
      <c r="FW129" s="179">
        <v>0</v>
      </c>
      <c r="FX129" s="179">
        <v>0</v>
      </c>
      <c r="FY129" s="176" t="s">
        <v>125</v>
      </c>
      <c r="FZ129" s="186" t="s">
        <v>3500</v>
      </c>
      <c r="GA129" s="186">
        <v>0</v>
      </c>
      <c r="GB129" s="186" t="s">
        <v>3225</v>
      </c>
      <c r="GC129" s="186" t="s">
        <v>22</v>
      </c>
      <c r="GD129" s="186">
        <v>2</v>
      </c>
      <c r="GE129" s="186" t="s">
        <v>3139</v>
      </c>
      <c r="GF129" s="186" t="s">
        <v>3138</v>
      </c>
      <c r="GG129" s="187" t="s">
        <v>3227</v>
      </c>
      <c r="GH129" s="185" t="s">
        <v>3506</v>
      </c>
      <c r="GI129" s="179">
        <v>0</v>
      </c>
      <c r="GJ129" s="179" t="s">
        <v>3225</v>
      </c>
      <c r="GK129" s="179" t="s">
        <v>22</v>
      </c>
      <c r="GL129" s="179">
        <v>2</v>
      </c>
      <c r="GM129" s="179" t="s">
        <v>3139</v>
      </c>
      <c r="GN129" s="179" t="s">
        <v>3138</v>
      </c>
      <c r="GO129" s="176" t="s">
        <v>3227</v>
      </c>
      <c r="GP129" s="186" t="s">
        <v>3501</v>
      </c>
      <c r="GQ129" s="186">
        <v>0</v>
      </c>
      <c r="GR129" s="186" t="s">
        <v>3225</v>
      </c>
      <c r="GS129" s="186" t="s">
        <v>22</v>
      </c>
      <c r="GT129" s="186">
        <v>2</v>
      </c>
      <c r="GU129" s="186" t="s">
        <v>3139</v>
      </c>
      <c r="GV129" s="186" t="s">
        <v>3138</v>
      </c>
      <c r="GW129" s="187" t="s">
        <v>3227</v>
      </c>
      <c r="GX129" s="185" t="s">
        <v>3507</v>
      </c>
      <c r="GY129" s="179">
        <v>0</v>
      </c>
      <c r="GZ129" s="179" t="s">
        <v>3225</v>
      </c>
      <c r="HA129" s="179" t="s">
        <v>22</v>
      </c>
      <c r="HB129" s="179">
        <v>2</v>
      </c>
      <c r="HC129" s="179" t="s">
        <v>3139</v>
      </c>
      <c r="HD129" s="179" t="s">
        <v>3138</v>
      </c>
      <c r="HE129" s="176" t="s">
        <v>3227</v>
      </c>
      <c r="HF129" s="186" t="s">
        <v>3499</v>
      </c>
      <c r="HG129" s="186">
        <v>0</v>
      </c>
      <c r="HH129" s="186" t="s">
        <v>3225</v>
      </c>
      <c r="HI129" s="186" t="s">
        <v>22</v>
      </c>
      <c r="HJ129" s="186">
        <v>2</v>
      </c>
      <c r="HK129" s="186" t="s">
        <v>3139</v>
      </c>
      <c r="HL129" s="186" t="s">
        <v>3138</v>
      </c>
      <c r="HM129" s="187" t="s">
        <v>3227</v>
      </c>
      <c r="HN129" s="185" t="s">
        <v>3505</v>
      </c>
      <c r="HO129" s="179">
        <v>2</v>
      </c>
      <c r="HP129" s="179" t="s">
        <v>3225</v>
      </c>
      <c r="HQ129" s="179" t="s">
        <v>22</v>
      </c>
      <c r="HR129" s="179">
        <v>2</v>
      </c>
      <c r="HS129" s="179" t="s">
        <v>3139</v>
      </c>
      <c r="HT129" s="179" t="s">
        <v>3138</v>
      </c>
      <c r="HU129" s="176" t="s">
        <v>3227</v>
      </c>
      <c r="HV129" s="186" t="s">
        <v>3502</v>
      </c>
      <c r="HW129" s="186">
        <v>0</v>
      </c>
      <c r="HX129" s="186" t="s">
        <v>3225</v>
      </c>
      <c r="HY129" s="186" t="s">
        <v>22</v>
      </c>
      <c r="HZ129" s="186">
        <v>2</v>
      </c>
      <c r="IA129" s="186" t="s">
        <v>3139</v>
      </c>
      <c r="IB129" s="186" t="s">
        <v>3138</v>
      </c>
      <c r="IC129" s="187" t="s">
        <v>3227</v>
      </c>
      <c r="ID129" s="185" t="s">
        <v>3504</v>
      </c>
      <c r="IE129" s="179">
        <v>0</v>
      </c>
      <c r="IF129" s="179" t="s">
        <v>3225</v>
      </c>
      <c r="IG129" s="179" t="s">
        <v>22</v>
      </c>
      <c r="IH129" s="179">
        <v>2</v>
      </c>
      <c r="II129" s="179" t="s">
        <v>3139</v>
      </c>
      <c r="IJ129" s="179" t="s">
        <v>3138</v>
      </c>
      <c r="IK129" s="176" t="s">
        <v>3227</v>
      </c>
      <c r="IL129" s="186" t="s">
        <v>3503</v>
      </c>
      <c r="IM129" s="186">
        <v>0</v>
      </c>
      <c r="IN129" s="186" t="s">
        <v>3225</v>
      </c>
      <c r="IO129" s="186" t="s">
        <v>22</v>
      </c>
      <c r="IP129" s="186">
        <v>2</v>
      </c>
      <c r="IQ129" s="186" t="s">
        <v>3139</v>
      </c>
      <c r="IR129" s="186" t="s">
        <v>3138</v>
      </c>
      <c r="IS129" s="187" t="s">
        <v>3227</v>
      </c>
    </row>
    <row r="130" spans="1:253" s="280" customFormat="1" ht="12.75" customHeight="1" x14ac:dyDescent="0.25">
      <c r="A130" s="280" t="s">
        <v>2006</v>
      </c>
      <c r="B130" s="280" t="s">
        <v>8018</v>
      </c>
      <c r="C130" s="280" t="s">
        <v>2007</v>
      </c>
      <c r="D130" s="280" t="s">
        <v>2008</v>
      </c>
      <c r="E130" s="280" t="s">
        <v>7654</v>
      </c>
      <c r="F130" s="280" t="s">
        <v>2030</v>
      </c>
      <c r="G130" s="174">
        <v>40185000</v>
      </c>
      <c r="H130" s="175" t="s">
        <v>2027</v>
      </c>
      <c r="I130" s="175" t="s">
        <v>22</v>
      </c>
      <c r="J130" s="175">
        <v>2</v>
      </c>
      <c r="K130" s="175" t="s">
        <v>2029</v>
      </c>
      <c r="L130" s="175" t="s">
        <v>2028</v>
      </c>
      <c r="M130" s="176" t="s">
        <v>1800</v>
      </c>
      <c r="N130" s="190" t="s">
        <v>2021</v>
      </c>
      <c r="O130" s="177">
        <v>66662</v>
      </c>
      <c r="P130" s="177" t="s">
        <v>2018</v>
      </c>
      <c r="Q130" s="177" t="s">
        <v>60</v>
      </c>
      <c r="R130" s="177">
        <v>3</v>
      </c>
      <c r="S130" s="177" t="s">
        <v>2020</v>
      </c>
      <c r="T130" s="177" t="s">
        <v>2019</v>
      </c>
      <c r="U130" s="178" t="s">
        <v>1800</v>
      </c>
      <c r="V130" s="190" t="s">
        <v>2565</v>
      </c>
      <c r="W130" s="175">
        <v>7440000</v>
      </c>
      <c r="X130" s="175" t="s">
        <v>2507</v>
      </c>
      <c r="Y130" s="175" t="s">
        <v>22</v>
      </c>
      <c r="Z130" s="175">
        <v>2</v>
      </c>
      <c r="AA130" s="175" t="s">
        <v>2564</v>
      </c>
      <c r="AB130" s="175" t="s">
        <v>2563</v>
      </c>
      <c r="AC130" s="176" t="s">
        <v>2533</v>
      </c>
      <c r="AD130" s="190" t="s">
        <v>3861</v>
      </c>
      <c r="AE130" s="183">
        <v>1435000</v>
      </c>
      <c r="AF130" s="183" t="s">
        <v>3858</v>
      </c>
      <c r="AG130" s="183" t="s">
        <v>22</v>
      </c>
      <c r="AH130" s="183">
        <v>2</v>
      </c>
      <c r="AI130" s="183" t="s">
        <v>3860</v>
      </c>
      <c r="AJ130" s="183" t="s">
        <v>3859</v>
      </c>
      <c r="AK130" s="184" t="s">
        <v>3744</v>
      </c>
      <c r="AL130" s="190" t="s">
        <v>3864</v>
      </c>
      <c r="AM130" s="175">
        <v>1435000</v>
      </c>
      <c r="AN130" s="175" t="s">
        <v>3862</v>
      </c>
      <c r="AO130" s="175" t="s">
        <v>22</v>
      </c>
      <c r="AP130" s="175">
        <v>2</v>
      </c>
      <c r="AQ130" s="175" t="s">
        <v>3863</v>
      </c>
      <c r="AR130" s="175" t="s">
        <v>3859</v>
      </c>
      <c r="AS130" s="176" t="s">
        <v>3744</v>
      </c>
      <c r="AT130" s="191" t="s">
        <v>2016</v>
      </c>
      <c r="AU130" s="183" t="s">
        <v>14</v>
      </c>
      <c r="AV130" s="183" t="s">
        <v>14</v>
      </c>
      <c r="AW130" s="183" t="s">
        <v>14</v>
      </c>
      <c r="AX130" s="183" t="s">
        <v>14</v>
      </c>
      <c r="AY130" s="183" t="s">
        <v>1426</v>
      </c>
      <c r="AZ130" s="183" t="s">
        <v>14</v>
      </c>
      <c r="BA130" s="184" t="s">
        <v>1800</v>
      </c>
      <c r="BB130" s="190" t="s">
        <v>2014</v>
      </c>
      <c r="BC130" s="175" t="s">
        <v>14</v>
      </c>
      <c r="BD130" s="175" t="s">
        <v>14</v>
      </c>
      <c r="BE130" s="175" t="s">
        <v>14</v>
      </c>
      <c r="BF130" s="175" t="s">
        <v>14</v>
      </c>
      <c r="BG130" s="175" t="s">
        <v>1426</v>
      </c>
      <c r="BH130" s="175" t="s">
        <v>14</v>
      </c>
      <c r="BI130" s="176" t="s">
        <v>1800</v>
      </c>
      <c r="BJ130" s="191" t="s">
        <v>2562</v>
      </c>
      <c r="BK130" s="191" t="s">
        <v>14</v>
      </c>
      <c r="BL130" s="191" t="s">
        <v>14</v>
      </c>
      <c r="BM130" s="191" t="s">
        <v>14</v>
      </c>
      <c r="BN130" s="191" t="s">
        <v>14</v>
      </c>
      <c r="BO130" s="191" t="s">
        <v>2561</v>
      </c>
      <c r="BP130" s="183" t="s">
        <v>14</v>
      </c>
      <c r="BQ130" s="192" t="s">
        <v>2533</v>
      </c>
      <c r="BR130" s="190" t="s">
        <v>2009</v>
      </c>
      <c r="BS130" s="193" t="s">
        <v>14</v>
      </c>
      <c r="BT130" s="193" t="s">
        <v>14</v>
      </c>
      <c r="BU130" s="193" t="s">
        <v>14</v>
      </c>
      <c r="BV130" s="193" t="s">
        <v>14</v>
      </c>
      <c r="BW130" s="193" t="s">
        <v>1426</v>
      </c>
      <c r="BX130" s="193" t="s">
        <v>14</v>
      </c>
      <c r="BY130" s="176" t="s">
        <v>1800</v>
      </c>
      <c r="BZ130" s="191" t="s">
        <v>2010</v>
      </c>
      <c r="CA130" s="191" t="s">
        <v>14</v>
      </c>
      <c r="CB130" s="191" t="s">
        <v>14</v>
      </c>
      <c r="CC130" s="191" t="s">
        <v>14</v>
      </c>
      <c r="CD130" s="191" t="s">
        <v>14</v>
      </c>
      <c r="CE130" s="191" t="s">
        <v>1426</v>
      </c>
      <c r="CF130" s="191" t="s">
        <v>14</v>
      </c>
      <c r="CG130" s="192" t="s">
        <v>1800</v>
      </c>
      <c r="CH130" s="190" t="s">
        <v>8487</v>
      </c>
      <c r="CI130" s="191" t="e">
        <v>#N/A</v>
      </c>
      <c r="CJ130" s="191" t="e">
        <v>#N/A</v>
      </c>
      <c r="CK130" s="191" t="e">
        <v>#N/A</v>
      </c>
      <c r="CL130" s="191" t="e">
        <v>#N/A</v>
      </c>
      <c r="CM130" s="191" t="e">
        <v>#N/A</v>
      </c>
      <c r="CN130" s="191" t="e">
        <v>#N/A</v>
      </c>
      <c r="CO130" s="194" t="e">
        <v>#N/A</v>
      </c>
      <c r="CP130" s="191" t="s">
        <v>2013</v>
      </c>
      <c r="CQ130" s="193" t="s">
        <v>14</v>
      </c>
      <c r="CR130" s="193" t="s">
        <v>14</v>
      </c>
      <c r="CS130" s="193" t="s">
        <v>14</v>
      </c>
      <c r="CT130" s="193" t="s">
        <v>14</v>
      </c>
      <c r="CU130" s="193" t="s">
        <v>1426</v>
      </c>
      <c r="CV130" s="193" t="s">
        <v>14</v>
      </c>
      <c r="CW130" s="176" t="s">
        <v>1800</v>
      </c>
      <c r="CX130" s="191" t="s">
        <v>2788</v>
      </c>
      <c r="CY130" s="183">
        <v>1429000</v>
      </c>
      <c r="CZ130" s="183" t="s">
        <v>2782</v>
      </c>
      <c r="DA130" s="183" t="s">
        <v>22</v>
      </c>
      <c r="DB130" s="183">
        <v>2</v>
      </c>
      <c r="DC130" s="183" t="s">
        <v>2784</v>
      </c>
      <c r="DD130" s="183" t="s">
        <v>2783</v>
      </c>
      <c r="DE130" s="189" t="s">
        <v>2753</v>
      </c>
      <c r="DF130" s="190" t="s">
        <v>2786</v>
      </c>
      <c r="DG130" s="175">
        <v>6011000</v>
      </c>
      <c r="DH130" s="193" t="s">
        <v>2782</v>
      </c>
      <c r="DI130" s="193" t="s">
        <v>22</v>
      </c>
      <c r="DJ130" s="193">
        <v>2</v>
      </c>
      <c r="DK130" s="193" t="s">
        <v>2784</v>
      </c>
      <c r="DL130" s="193" t="s">
        <v>2783</v>
      </c>
      <c r="DM130" s="176" t="s">
        <v>2753</v>
      </c>
      <c r="DN130" s="191" t="s">
        <v>2790</v>
      </c>
      <c r="DO130" s="183">
        <v>0</v>
      </c>
      <c r="DP130" s="191" t="s">
        <v>2782</v>
      </c>
      <c r="DQ130" s="191" t="s">
        <v>22</v>
      </c>
      <c r="DR130" s="191">
        <v>2</v>
      </c>
      <c r="DS130" s="191" t="s">
        <v>2784</v>
      </c>
      <c r="DT130" s="191" t="s">
        <v>2783</v>
      </c>
      <c r="DU130" s="192" t="s">
        <v>2753</v>
      </c>
      <c r="DV130" s="190" t="s">
        <v>2787</v>
      </c>
      <c r="DW130" s="175">
        <v>1429000</v>
      </c>
      <c r="DX130" s="193" t="s">
        <v>2782</v>
      </c>
      <c r="DY130" s="193" t="s">
        <v>22</v>
      </c>
      <c r="DZ130" s="193">
        <v>2</v>
      </c>
      <c r="EA130" s="193" t="s">
        <v>2784</v>
      </c>
      <c r="EB130" s="193" t="s">
        <v>2783</v>
      </c>
      <c r="EC130" s="176" t="s">
        <v>2753</v>
      </c>
      <c r="ED130" s="191" t="s">
        <v>2789</v>
      </c>
      <c r="EE130" s="183">
        <v>0</v>
      </c>
      <c r="EF130" s="191" t="s">
        <v>2782</v>
      </c>
      <c r="EG130" s="191" t="s">
        <v>22</v>
      </c>
      <c r="EH130" s="191">
        <v>2</v>
      </c>
      <c r="EI130" s="191" t="s">
        <v>2784</v>
      </c>
      <c r="EJ130" s="191" t="s">
        <v>2783</v>
      </c>
      <c r="EK130" s="192" t="s">
        <v>2753</v>
      </c>
      <c r="EL130" s="190" t="s">
        <v>2785</v>
      </c>
      <c r="EM130" s="175">
        <v>0</v>
      </c>
      <c r="EN130" s="193" t="s">
        <v>2782</v>
      </c>
      <c r="EO130" s="193" t="s">
        <v>22</v>
      </c>
      <c r="EP130" s="193">
        <v>2</v>
      </c>
      <c r="EQ130" s="193" t="s">
        <v>2784</v>
      </c>
      <c r="ER130" s="193" t="s">
        <v>2783</v>
      </c>
      <c r="ES130" s="176" t="s">
        <v>2753</v>
      </c>
      <c r="ET130" s="191" t="s">
        <v>3857</v>
      </c>
      <c r="EU130" s="191">
        <v>146</v>
      </c>
      <c r="EV130" s="191" t="s">
        <v>3855</v>
      </c>
      <c r="EW130" s="191" t="s">
        <v>22</v>
      </c>
      <c r="EX130" s="191">
        <v>2</v>
      </c>
      <c r="EY130" s="191" t="s">
        <v>3856</v>
      </c>
      <c r="EZ130" s="191" t="s">
        <v>2810</v>
      </c>
      <c r="FA130" s="192" t="s">
        <v>3744</v>
      </c>
      <c r="FB130" s="190" t="s">
        <v>2728</v>
      </c>
      <c r="FC130" s="193">
        <v>2</v>
      </c>
      <c r="FD130" s="193" t="s">
        <v>2725</v>
      </c>
      <c r="FE130" s="193" t="s">
        <v>22</v>
      </c>
      <c r="FF130" s="193">
        <v>2</v>
      </c>
      <c r="FG130" s="193" t="s">
        <v>2727</v>
      </c>
      <c r="FH130" s="193" t="s">
        <v>2726</v>
      </c>
      <c r="FI130" s="176" t="s">
        <v>2729</v>
      </c>
      <c r="FJ130" s="190" t="s">
        <v>8488</v>
      </c>
      <c r="FK130" s="191" t="e">
        <v>#N/A</v>
      </c>
      <c r="FL130" s="191" t="e">
        <v>#N/A</v>
      </c>
      <c r="FM130" s="191" t="e">
        <v>#N/A</v>
      </c>
      <c r="FN130" s="191" t="e">
        <v>#N/A</v>
      </c>
      <c r="FO130" s="191" t="e">
        <v>#N/A</v>
      </c>
      <c r="FP130" s="183" t="e">
        <v>#N/A</v>
      </c>
      <c r="FQ130" s="184" t="e">
        <v>#N/A</v>
      </c>
      <c r="FR130" s="190" t="s">
        <v>8489</v>
      </c>
      <c r="FS130" s="193" t="e">
        <v>#N/A</v>
      </c>
      <c r="FT130" s="193" t="e">
        <v>#N/A</v>
      </c>
      <c r="FU130" s="193" t="e">
        <v>#N/A</v>
      </c>
      <c r="FV130" s="193" t="e">
        <v>#N/A</v>
      </c>
      <c r="FW130" s="193" t="e">
        <v>#N/A</v>
      </c>
      <c r="FX130" s="193" t="e">
        <v>#N/A</v>
      </c>
      <c r="FY130" s="176" t="e">
        <v>#N/A</v>
      </c>
      <c r="FZ130" s="191" t="s">
        <v>2015</v>
      </c>
      <c r="GA130" s="191">
        <v>0</v>
      </c>
      <c r="GB130" s="191" t="s">
        <v>1592</v>
      </c>
      <c r="GC130" s="191" t="s">
        <v>42</v>
      </c>
      <c r="GD130" s="191">
        <v>1</v>
      </c>
      <c r="GE130" s="191" t="s">
        <v>14</v>
      </c>
      <c r="GF130" s="191" t="s">
        <v>2011</v>
      </c>
      <c r="GG130" s="192" t="s">
        <v>1800</v>
      </c>
      <c r="GH130" s="190" t="s">
        <v>2026</v>
      </c>
      <c r="GI130" s="193">
        <v>0</v>
      </c>
      <c r="GJ130" s="193" t="s">
        <v>1592</v>
      </c>
      <c r="GK130" s="193" t="s">
        <v>22</v>
      </c>
      <c r="GL130" s="193">
        <v>2</v>
      </c>
      <c r="GM130" s="193" t="s">
        <v>14</v>
      </c>
      <c r="GN130" s="193" t="s">
        <v>2011</v>
      </c>
      <c r="GO130" s="176" t="s">
        <v>1800</v>
      </c>
      <c r="GP130" s="191" t="s">
        <v>2017</v>
      </c>
      <c r="GQ130" s="191">
        <v>0</v>
      </c>
      <c r="GR130" s="191" t="s">
        <v>1592</v>
      </c>
      <c r="GS130" s="191" t="s">
        <v>42</v>
      </c>
      <c r="GT130" s="191">
        <v>1</v>
      </c>
      <c r="GU130" s="191" t="s">
        <v>14</v>
      </c>
      <c r="GV130" s="191" t="s">
        <v>2011</v>
      </c>
      <c r="GW130" s="192" t="s">
        <v>1800</v>
      </c>
      <c r="GX130" s="190" t="s">
        <v>2031</v>
      </c>
      <c r="GY130" s="193">
        <v>0</v>
      </c>
      <c r="GZ130" s="193" t="s">
        <v>1592</v>
      </c>
      <c r="HA130" s="193" t="s">
        <v>42</v>
      </c>
      <c r="HB130" s="193">
        <v>1</v>
      </c>
      <c r="HC130" s="193" t="s">
        <v>14</v>
      </c>
      <c r="HD130" s="193" t="s">
        <v>2011</v>
      </c>
      <c r="HE130" s="176" t="s">
        <v>1800</v>
      </c>
      <c r="HF130" s="191" t="s">
        <v>2012</v>
      </c>
      <c r="HG130" s="191">
        <v>0</v>
      </c>
      <c r="HH130" s="191" t="s">
        <v>1592</v>
      </c>
      <c r="HI130" s="191" t="s">
        <v>42</v>
      </c>
      <c r="HJ130" s="191">
        <v>1</v>
      </c>
      <c r="HK130" s="191" t="s">
        <v>14</v>
      </c>
      <c r="HL130" s="191" t="s">
        <v>2011</v>
      </c>
      <c r="HM130" s="192" t="s">
        <v>1800</v>
      </c>
      <c r="HN130" s="190" t="s">
        <v>2025</v>
      </c>
      <c r="HO130" s="193">
        <v>0</v>
      </c>
      <c r="HP130" s="193" t="s">
        <v>1592</v>
      </c>
      <c r="HQ130" s="193" t="s">
        <v>22</v>
      </c>
      <c r="HR130" s="193">
        <v>2</v>
      </c>
      <c r="HS130" s="193" t="s">
        <v>14</v>
      </c>
      <c r="HT130" s="193" t="s">
        <v>2011</v>
      </c>
      <c r="HU130" s="176" t="s">
        <v>1800</v>
      </c>
      <c r="HV130" s="191" t="s">
        <v>2022</v>
      </c>
      <c r="HW130" s="191">
        <v>0</v>
      </c>
      <c r="HX130" s="191" t="s">
        <v>1592</v>
      </c>
      <c r="HY130" s="191" t="s">
        <v>42</v>
      </c>
      <c r="HZ130" s="191">
        <v>1</v>
      </c>
      <c r="IA130" s="191" t="s">
        <v>14</v>
      </c>
      <c r="IB130" s="191" t="s">
        <v>2011</v>
      </c>
      <c r="IC130" s="192" t="s">
        <v>1800</v>
      </c>
      <c r="ID130" s="190" t="s">
        <v>2024</v>
      </c>
      <c r="IE130" s="193">
        <v>1</v>
      </c>
      <c r="IF130" s="193" t="s">
        <v>1592</v>
      </c>
      <c r="IG130" s="193" t="s">
        <v>42</v>
      </c>
      <c r="IH130" s="193">
        <v>1</v>
      </c>
      <c r="II130" s="193" t="s">
        <v>14</v>
      </c>
      <c r="IJ130" s="193" t="s">
        <v>2011</v>
      </c>
      <c r="IK130" s="176" t="s">
        <v>1800</v>
      </c>
      <c r="IL130" s="191" t="s">
        <v>2023</v>
      </c>
      <c r="IM130" s="191">
        <v>2</v>
      </c>
      <c r="IN130" s="191" t="s">
        <v>1592</v>
      </c>
      <c r="IO130" s="191" t="s">
        <v>42</v>
      </c>
      <c r="IP130" s="191">
        <v>1</v>
      </c>
      <c r="IQ130" s="191" t="s">
        <v>14</v>
      </c>
      <c r="IR130" s="191" t="s">
        <v>2011</v>
      </c>
      <c r="IS130" s="192" t="s">
        <v>1800</v>
      </c>
    </row>
    <row r="131" spans="1:253" s="280" customFormat="1" ht="12.75" customHeight="1" x14ac:dyDescent="0.25">
      <c r="A131" s="280" t="s">
        <v>920</v>
      </c>
      <c r="B131" s="280" t="s">
        <v>8010</v>
      </c>
      <c r="C131" s="280" t="s">
        <v>921</v>
      </c>
      <c r="D131" s="280" t="s">
        <v>922</v>
      </c>
      <c r="E131" s="280" t="s">
        <v>7655</v>
      </c>
      <c r="F131" s="280" t="s">
        <v>933</v>
      </c>
      <c r="G131" s="174">
        <v>42074000</v>
      </c>
      <c r="H131" s="175" t="s">
        <v>930</v>
      </c>
      <c r="I131" s="175" t="s">
        <v>42</v>
      </c>
      <c r="J131" s="175">
        <v>1</v>
      </c>
      <c r="K131" s="175" t="s">
        <v>932</v>
      </c>
      <c r="L131" s="175" t="s">
        <v>931</v>
      </c>
      <c r="M131" s="176" t="s">
        <v>588</v>
      </c>
      <c r="N131" s="185" t="s">
        <v>928</v>
      </c>
      <c r="O131" s="177">
        <v>53206</v>
      </c>
      <c r="P131" s="177" t="s">
        <v>925</v>
      </c>
      <c r="Q131" s="177" t="s">
        <v>22</v>
      </c>
      <c r="R131" s="177">
        <v>2</v>
      </c>
      <c r="S131" s="177" t="s">
        <v>927</v>
      </c>
      <c r="T131" s="177" t="s">
        <v>926</v>
      </c>
      <c r="U131" s="178" t="s">
        <v>588</v>
      </c>
      <c r="V131" s="185" t="s">
        <v>2430</v>
      </c>
      <c r="W131" s="175">
        <v>6309000</v>
      </c>
      <c r="X131" s="175" t="s">
        <v>2427</v>
      </c>
      <c r="Y131" s="175" t="s">
        <v>42</v>
      </c>
      <c r="Z131" s="175">
        <v>1</v>
      </c>
      <c r="AA131" s="175" t="s">
        <v>2429</v>
      </c>
      <c r="AB131" s="175" t="s">
        <v>2428</v>
      </c>
      <c r="AC131" s="176" t="s">
        <v>2371</v>
      </c>
      <c r="AD131" s="185" t="s">
        <v>2426</v>
      </c>
      <c r="AE131" s="183">
        <v>5400000</v>
      </c>
      <c r="AF131" s="183" t="s">
        <v>2420</v>
      </c>
      <c r="AG131" s="183" t="s">
        <v>42</v>
      </c>
      <c r="AH131" s="183">
        <v>1</v>
      </c>
      <c r="AI131" s="183" t="s">
        <v>2425</v>
      </c>
      <c r="AJ131" s="183" t="s">
        <v>2421</v>
      </c>
      <c r="AK131" s="184" t="s">
        <v>2371</v>
      </c>
      <c r="AL131" s="185" t="s">
        <v>5474</v>
      </c>
      <c r="AM131" s="175">
        <v>1458000</v>
      </c>
      <c r="AN131" s="175" t="s">
        <v>5471</v>
      </c>
      <c r="AO131" s="175" t="s">
        <v>22</v>
      </c>
      <c r="AP131" s="175">
        <v>2</v>
      </c>
      <c r="AQ131" s="175" t="s">
        <v>5473</v>
      </c>
      <c r="AR131" s="175" t="s">
        <v>5472</v>
      </c>
      <c r="AS131" s="176" t="s">
        <v>5475</v>
      </c>
      <c r="AT131" s="186" t="s">
        <v>2164</v>
      </c>
      <c r="AU131" s="183" t="s">
        <v>14</v>
      </c>
      <c r="AV131" s="183" t="s">
        <v>14</v>
      </c>
      <c r="AW131" s="183" t="s">
        <v>14</v>
      </c>
      <c r="AX131" s="183" t="s">
        <v>14</v>
      </c>
      <c r="AY131" s="183" t="s">
        <v>14</v>
      </c>
      <c r="AZ131" s="183" t="s">
        <v>14</v>
      </c>
      <c r="BA131" s="184" t="s">
        <v>2135</v>
      </c>
      <c r="BB131" s="185" t="s">
        <v>2424</v>
      </c>
      <c r="BC131" s="175" t="s">
        <v>14</v>
      </c>
      <c r="BD131" s="175" t="s">
        <v>14</v>
      </c>
      <c r="BE131" s="175" t="s">
        <v>14</v>
      </c>
      <c r="BF131" s="175" t="s">
        <v>14</v>
      </c>
      <c r="BG131" s="175" t="s">
        <v>14</v>
      </c>
      <c r="BH131" s="175" t="s">
        <v>14</v>
      </c>
      <c r="BI131" s="176" t="s">
        <v>2371</v>
      </c>
      <c r="BJ131" s="186" t="s">
        <v>5946</v>
      </c>
      <c r="BK131" s="186">
        <v>3</v>
      </c>
      <c r="BL131" s="186" t="s">
        <v>5944</v>
      </c>
      <c r="BM131" s="186" t="s">
        <v>22</v>
      </c>
      <c r="BN131" s="186">
        <v>2</v>
      </c>
      <c r="BO131" s="186" t="s">
        <v>5945</v>
      </c>
      <c r="BP131" s="183" t="s">
        <v>2810</v>
      </c>
      <c r="BQ131" s="187" t="s">
        <v>5926</v>
      </c>
      <c r="BR131" s="185" t="s">
        <v>923</v>
      </c>
      <c r="BS131" s="179" t="s">
        <v>14</v>
      </c>
      <c r="BT131" s="179">
        <v>0</v>
      </c>
      <c r="BU131" s="179" t="s">
        <v>22</v>
      </c>
      <c r="BV131" s="179">
        <v>2</v>
      </c>
      <c r="BW131" s="179">
        <v>0</v>
      </c>
      <c r="BX131" s="179">
        <v>0</v>
      </c>
      <c r="BY131" s="176" t="s">
        <v>588</v>
      </c>
      <c r="BZ131" s="186" t="s">
        <v>924</v>
      </c>
      <c r="CA131" s="186" t="s">
        <v>14</v>
      </c>
      <c r="CB131" s="186">
        <v>0</v>
      </c>
      <c r="CC131" s="186" t="s">
        <v>14</v>
      </c>
      <c r="CD131" s="186" t="s">
        <v>14</v>
      </c>
      <c r="CE131" s="186">
        <v>0</v>
      </c>
      <c r="CF131" s="186">
        <v>0</v>
      </c>
      <c r="CG131" s="187" t="s">
        <v>588</v>
      </c>
      <c r="CH131" s="185" t="s">
        <v>8490</v>
      </c>
      <c r="CI131" s="186" t="e">
        <v>#N/A</v>
      </c>
      <c r="CJ131" s="186" t="e">
        <v>#N/A</v>
      </c>
      <c r="CK131" s="186" t="e">
        <v>#N/A</v>
      </c>
      <c r="CL131" s="186" t="e">
        <v>#N/A</v>
      </c>
      <c r="CM131" s="186" t="e">
        <v>#N/A</v>
      </c>
      <c r="CN131" s="186" t="e">
        <v>#N/A</v>
      </c>
      <c r="CO131" s="188" t="e">
        <v>#N/A</v>
      </c>
      <c r="CP131" s="186" t="s">
        <v>1776</v>
      </c>
      <c r="CQ131" s="179" t="s">
        <v>14</v>
      </c>
      <c r="CR131" s="179" t="s">
        <v>14</v>
      </c>
      <c r="CS131" s="179" t="s">
        <v>14</v>
      </c>
      <c r="CT131" s="179" t="s">
        <v>14</v>
      </c>
      <c r="CU131" s="179" t="s">
        <v>14</v>
      </c>
      <c r="CV131" s="179" t="s">
        <v>14</v>
      </c>
      <c r="CW131" s="176" t="s">
        <v>1770</v>
      </c>
      <c r="CX131" s="186" t="s">
        <v>5479</v>
      </c>
      <c r="CY131" s="183">
        <v>3400000</v>
      </c>
      <c r="CZ131" s="183" t="s">
        <v>5476</v>
      </c>
      <c r="DA131" s="183" t="s">
        <v>22</v>
      </c>
      <c r="DB131" s="183">
        <v>2</v>
      </c>
      <c r="DC131" s="183" t="s">
        <v>5478</v>
      </c>
      <c r="DD131" s="183" t="s">
        <v>5477</v>
      </c>
      <c r="DE131" s="189" t="s">
        <v>5475</v>
      </c>
      <c r="DF131" s="185" t="s">
        <v>5480</v>
      </c>
      <c r="DG131" s="175">
        <v>909000</v>
      </c>
      <c r="DH131" s="179" t="s">
        <v>5476</v>
      </c>
      <c r="DI131" s="179" t="s">
        <v>22</v>
      </c>
      <c r="DJ131" s="179">
        <v>2</v>
      </c>
      <c r="DK131" s="179" t="s">
        <v>5478</v>
      </c>
      <c r="DL131" s="179" t="s">
        <v>5477</v>
      </c>
      <c r="DM131" s="176" t="s">
        <v>5475</v>
      </c>
      <c r="DN131" s="186" t="s">
        <v>5481</v>
      </c>
      <c r="DO131" s="183">
        <v>2000000</v>
      </c>
      <c r="DP131" s="186" t="s">
        <v>5476</v>
      </c>
      <c r="DQ131" s="186" t="s">
        <v>22</v>
      </c>
      <c r="DR131" s="186">
        <v>2</v>
      </c>
      <c r="DS131" s="186" t="s">
        <v>5478</v>
      </c>
      <c r="DT131" s="186" t="s">
        <v>5477</v>
      </c>
      <c r="DU131" s="187" t="s">
        <v>5475</v>
      </c>
      <c r="DV131" s="185" t="s">
        <v>5482</v>
      </c>
      <c r="DW131" s="175">
        <v>1700000</v>
      </c>
      <c r="DX131" s="179" t="s">
        <v>5476</v>
      </c>
      <c r="DY131" s="179" t="s">
        <v>22</v>
      </c>
      <c r="DZ131" s="179">
        <v>2</v>
      </c>
      <c r="EA131" s="179" t="s">
        <v>5478</v>
      </c>
      <c r="EB131" s="179" t="s">
        <v>5477</v>
      </c>
      <c r="EC131" s="176" t="s">
        <v>5475</v>
      </c>
      <c r="ED131" s="186" t="s">
        <v>5483</v>
      </c>
      <c r="EE131" s="183">
        <v>1700000</v>
      </c>
      <c r="EF131" s="186" t="s">
        <v>5476</v>
      </c>
      <c r="EG131" s="186" t="s">
        <v>22</v>
      </c>
      <c r="EH131" s="186">
        <v>2</v>
      </c>
      <c r="EI131" s="186" t="s">
        <v>5478</v>
      </c>
      <c r="EJ131" s="186" t="s">
        <v>5477</v>
      </c>
      <c r="EK131" s="187" t="s">
        <v>5475</v>
      </c>
      <c r="EL131" s="185" t="s">
        <v>5484</v>
      </c>
      <c r="EM131" s="175">
        <v>0</v>
      </c>
      <c r="EN131" s="179" t="s">
        <v>5476</v>
      </c>
      <c r="EO131" s="179" t="s">
        <v>22</v>
      </c>
      <c r="EP131" s="179">
        <v>2</v>
      </c>
      <c r="EQ131" s="179" t="s">
        <v>5478</v>
      </c>
      <c r="ER131" s="179" t="s">
        <v>5477</v>
      </c>
      <c r="ES131" s="176" t="s">
        <v>5475</v>
      </c>
      <c r="ET131" s="186" t="s">
        <v>5948</v>
      </c>
      <c r="EU131" s="186">
        <v>49</v>
      </c>
      <c r="EV131" s="186" t="s">
        <v>5944</v>
      </c>
      <c r="EW131" s="186" t="s">
        <v>22</v>
      </c>
      <c r="EX131" s="186">
        <v>2</v>
      </c>
      <c r="EY131" s="186" t="s">
        <v>5947</v>
      </c>
      <c r="EZ131" s="186" t="s">
        <v>2810</v>
      </c>
      <c r="FA131" s="187" t="s">
        <v>5926</v>
      </c>
      <c r="FB131" s="185" t="s">
        <v>2423</v>
      </c>
      <c r="FC131" s="179">
        <v>3</v>
      </c>
      <c r="FD131" s="179" t="s">
        <v>2420</v>
      </c>
      <c r="FE131" s="179" t="s">
        <v>42</v>
      </c>
      <c r="FF131" s="179">
        <v>1</v>
      </c>
      <c r="FG131" s="179" t="s">
        <v>2422</v>
      </c>
      <c r="FH131" s="179" t="s">
        <v>2421</v>
      </c>
      <c r="FI131" s="176" t="s">
        <v>2371</v>
      </c>
      <c r="FJ131" s="185" t="s">
        <v>2431</v>
      </c>
      <c r="FK131" s="186" t="s">
        <v>14</v>
      </c>
      <c r="FL131" s="186" t="s">
        <v>14</v>
      </c>
      <c r="FM131" s="186" t="s">
        <v>14</v>
      </c>
      <c r="FN131" s="186" t="s">
        <v>14</v>
      </c>
      <c r="FO131" s="186" t="s">
        <v>14</v>
      </c>
      <c r="FP131" s="183" t="s">
        <v>14</v>
      </c>
      <c r="FQ131" s="184" t="s">
        <v>2371</v>
      </c>
      <c r="FR131" s="185" t="s">
        <v>929</v>
      </c>
      <c r="FS131" s="179" t="s">
        <v>14</v>
      </c>
      <c r="FT131" s="179">
        <v>0</v>
      </c>
      <c r="FU131" s="179" t="s">
        <v>22</v>
      </c>
      <c r="FV131" s="179">
        <v>2</v>
      </c>
      <c r="FW131" s="179">
        <v>0</v>
      </c>
      <c r="FX131" s="179">
        <v>0</v>
      </c>
      <c r="FY131" s="176" t="s">
        <v>588</v>
      </c>
      <c r="FZ131" s="186" t="s">
        <v>4221</v>
      </c>
      <c r="GA131" s="186">
        <v>2</v>
      </c>
      <c r="GB131" s="186" t="s">
        <v>3225</v>
      </c>
      <c r="GC131" s="186" t="s">
        <v>22</v>
      </c>
      <c r="GD131" s="186">
        <v>2</v>
      </c>
      <c r="GE131" s="186" t="s">
        <v>3139</v>
      </c>
      <c r="GF131" s="186" t="s">
        <v>3138</v>
      </c>
      <c r="GG131" s="187" t="s">
        <v>3868</v>
      </c>
      <c r="GH131" s="185" t="s">
        <v>4227</v>
      </c>
      <c r="GI131" s="179">
        <v>3</v>
      </c>
      <c r="GJ131" s="179" t="s">
        <v>3225</v>
      </c>
      <c r="GK131" s="179" t="s">
        <v>22</v>
      </c>
      <c r="GL131" s="179">
        <v>2</v>
      </c>
      <c r="GM131" s="179" t="s">
        <v>3139</v>
      </c>
      <c r="GN131" s="179" t="s">
        <v>3138</v>
      </c>
      <c r="GO131" s="176" t="s">
        <v>3868</v>
      </c>
      <c r="GP131" s="186" t="s">
        <v>4222</v>
      </c>
      <c r="GQ131" s="186">
        <v>2</v>
      </c>
      <c r="GR131" s="186" t="s">
        <v>3225</v>
      </c>
      <c r="GS131" s="186" t="s">
        <v>22</v>
      </c>
      <c r="GT131" s="186">
        <v>2</v>
      </c>
      <c r="GU131" s="186" t="s">
        <v>3139</v>
      </c>
      <c r="GV131" s="186" t="s">
        <v>3138</v>
      </c>
      <c r="GW131" s="187" t="s">
        <v>3868</v>
      </c>
      <c r="GX131" s="185" t="s">
        <v>4228</v>
      </c>
      <c r="GY131" s="179">
        <v>0</v>
      </c>
      <c r="GZ131" s="179" t="s">
        <v>3225</v>
      </c>
      <c r="HA131" s="179" t="s">
        <v>22</v>
      </c>
      <c r="HB131" s="179">
        <v>2</v>
      </c>
      <c r="HC131" s="179" t="s">
        <v>3139</v>
      </c>
      <c r="HD131" s="179" t="s">
        <v>3138</v>
      </c>
      <c r="HE131" s="176" t="s">
        <v>3868</v>
      </c>
      <c r="HF131" s="186" t="s">
        <v>4220</v>
      </c>
      <c r="HG131" s="186">
        <v>0</v>
      </c>
      <c r="HH131" s="186" t="s">
        <v>3225</v>
      </c>
      <c r="HI131" s="186" t="s">
        <v>22</v>
      </c>
      <c r="HJ131" s="186">
        <v>2</v>
      </c>
      <c r="HK131" s="186" t="s">
        <v>3139</v>
      </c>
      <c r="HL131" s="186" t="s">
        <v>3138</v>
      </c>
      <c r="HM131" s="187" t="s">
        <v>3868</v>
      </c>
      <c r="HN131" s="185" t="s">
        <v>4226</v>
      </c>
      <c r="HO131" s="179">
        <v>2</v>
      </c>
      <c r="HP131" s="179" t="s">
        <v>3225</v>
      </c>
      <c r="HQ131" s="179" t="s">
        <v>22</v>
      </c>
      <c r="HR131" s="179">
        <v>2</v>
      </c>
      <c r="HS131" s="179" t="s">
        <v>3139</v>
      </c>
      <c r="HT131" s="179" t="s">
        <v>3138</v>
      </c>
      <c r="HU131" s="176" t="s">
        <v>3868</v>
      </c>
      <c r="HV131" s="186" t="s">
        <v>4223</v>
      </c>
      <c r="HW131" s="186">
        <v>2</v>
      </c>
      <c r="HX131" s="186" t="s">
        <v>3225</v>
      </c>
      <c r="HY131" s="186" t="s">
        <v>22</v>
      </c>
      <c r="HZ131" s="186">
        <v>2</v>
      </c>
      <c r="IA131" s="186" t="s">
        <v>3139</v>
      </c>
      <c r="IB131" s="186" t="s">
        <v>3138</v>
      </c>
      <c r="IC131" s="187" t="s">
        <v>3868</v>
      </c>
      <c r="ID131" s="185" t="s">
        <v>4225</v>
      </c>
      <c r="IE131" s="179">
        <v>3</v>
      </c>
      <c r="IF131" s="179" t="s">
        <v>3225</v>
      </c>
      <c r="IG131" s="179" t="s">
        <v>22</v>
      </c>
      <c r="IH131" s="179">
        <v>2</v>
      </c>
      <c r="II131" s="179" t="s">
        <v>3139</v>
      </c>
      <c r="IJ131" s="179" t="s">
        <v>3138</v>
      </c>
      <c r="IK131" s="176" t="s">
        <v>3868</v>
      </c>
      <c r="IL131" s="186" t="s">
        <v>4224</v>
      </c>
      <c r="IM131" s="186">
        <v>2</v>
      </c>
      <c r="IN131" s="186" t="s">
        <v>3225</v>
      </c>
      <c r="IO131" s="186" t="s">
        <v>22</v>
      </c>
      <c r="IP131" s="186">
        <v>2</v>
      </c>
      <c r="IQ131" s="186" t="s">
        <v>3139</v>
      </c>
      <c r="IR131" s="186" t="s">
        <v>3138</v>
      </c>
      <c r="IS131" s="187" t="s">
        <v>3868</v>
      </c>
    </row>
    <row r="132" spans="1:253" s="280" customFormat="1" ht="12.75" customHeight="1" x14ac:dyDescent="0.25">
      <c r="A132" s="280" t="s">
        <v>5982</v>
      </c>
      <c r="B132" s="280" t="s">
        <v>8237</v>
      </c>
      <c r="C132" s="280" t="s">
        <v>5983</v>
      </c>
      <c r="D132" s="280" t="s">
        <v>5984</v>
      </c>
      <c r="E132" s="280" t="s">
        <v>7629</v>
      </c>
      <c r="F132" s="280" t="s">
        <v>5988</v>
      </c>
      <c r="G132" s="174">
        <v>111000</v>
      </c>
      <c r="H132" s="175" t="s">
        <v>5985</v>
      </c>
      <c r="I132" s="175" t="s">
        <v>42</v>
      </c>
      <c r="J132" s="175">
        <v>1</v>
      </c>
      <c r="K132" s="175" t="s">
        <v>5987</v>
      </c>
      <c r="L132" s="175" t="s">
        <v>5986</v>
      </c>
      <c r="M132" s="176" t="s">
        <v>5989</v>
      </c>
      <c r="N132" s="190" t="s">
        <v>5993</v>
      </c>
      <c r="O132" s="177">
        <v>229</v>
      </c>
      <c r="P132" s="177" t="s">
        <v>5990</v>
      </c>
      <c r="Q132" s="177" t="s">
        <v>42</v>
      </c>
      <c r="R132" s="177">
        <v>1</v>
      </c>
      <c r="S132" s="177" t="s">
        <v>5992</v>
      </c>
      <c r="T132" s="177" t="s">
        <v>5991</v>
      </c>
      <c r="U132" s="178" t="s">
        <v>5989</v>
      </c>
      <c r="V132" s="190" t="s">
        <v>5997</v>
      </c>
      <c r="W132" s="175">
        <v>37000</v>
      </c>
      <c r="X132" s="175" t="s">
        <v>5994</v>
      </c>
      <c r="Y132" s="175" t="s">
        <v>22</v>
      </c>
      <c r="Z132" s="175">
        <v>2</v>
      </c>
      <c r="AA132" s="175" t="s">
        <v>5996</v>
      </c>
      <c r="AB132" s="175" t="s">
        <v>5995</v>
      </c>
      <c r="AC132" s="176" t="s">
        <v>5989</v>
      </c>
      <c r="AD132" s="190" t="s">
        <v>6001</v>
      </c>
      <c r="AE132" s="183">
        <v>20000</v>
      </c>
      <c r="AF132" s="183" t="s">
        <v>5998</v>
      </c>
      <c r="AG132" s="183" t="s">
        <v>22</v>
      </c>
      <c r="AH132" s="183">
        <v>2</v>
      </c>
      <c r="AI132" s="183" t="s">
        <v>6000</v>
      </c>
      <c r="AJ132" s="183" t="s">
        <v>5999</v>
      </c>
      <c r="AK132" s="184" t="s">
        <v>5989</v>
      </c>
      <c r="AL132" s="190" t="s">
        <v>6005</v>
      </c>
      <c r="AM132" s="175">
        <v>13000</v>
      </c>
      <c r="AN132" s="175" t="s">
        <v>6002</v>
      </c>
      <c r="AO132" s="175" t="s">
        <v>22</v>
      </c>
      <c r="AP132" s="175">
        <v>2</v>
      </c>
      <c r="AQ132" s="175" t="s">
        <v>6004</v>
      </c>
      <c r="AR132" s="175" t="s">
        <v>6003</v>
      </c>
      <c r="AS132" s="176" t="s">
        <v>5989</v>
      </c>
      <c r="AT132" s="191" t="s">
        <v>6006</v>
      </c>
      <c r="AU132" s="183">
        <v>0</v>
      </c>
      <c r="AV132" s="183" t="s">
        <v>14</v>
      </c>
      <c r="AW132" s="183" t="s">
        <v>14</v>
      </c>
      <c r="AX132" s="183" t="s">
        <v>14</v>
      </c>
      <c r="AY132" s="183" t="s">
        <v>14</v>
      </c>
      <c r="AZ132" s="183" t="s">
        <v>14</v>
      </c>
      <c r="BA132" s="184" t="s">
        <v>5989</v>
      </c>
      <c r="BB132" s="190" t="s">
        <v>6007</v>
      </c>
      <c r="BC132" s="175">
        <v>0</v>
      </c>
      <c r="BD132" s="175" t="s">
        <v>14</v>
      </c>
      <c r="BE132" s="175" t="s">
        <v>14</v>
      </c>
      <c r="BF132" s="175" t="s">
        <v>14</v>
      </c>
      <c r="BG132" s="175" t="s">
        <v>14</v>
      </c>
      <c r="BH132" s="175" t="s">
        <v>14</v>
      </c>
      <c r="BI132" s="176" t="s">
        <v>5989</v>
      </c>
      <c r="BJ132" s="191" t="s">
        <v>6009</v>
      </c>
      <c r="BK132" s="191">
        <v>0</v>
      </c>
      <c r="BL132" s="191" t="s">
        <v>6002</v>
      </c>
      <c r="BM132" s="191" t="s">
        <v>22</v>
      </c>
      <c r="BN132" s="191">
        <v>2</v>
      </c>
      <c r="BO132" s="191" t="s">
        <v>6008</v>
      </c>
      <c r="BP132" s="183" t="s">
        <v>6003</v>
      </c>
      <c r="BQ132" s="192" t="s">
        <v>5989</v>
      </c>
      <c r="BR132" s="190" t="s">
        <v>6011</v>
      </c>
      <c r="BS132" s="193">
        <v>0</v>
      </c>
      <c r="BT132" s="193" t="s">
        <v>14</v>
      </c>
      <c r="BU132" s="193" t="s">
        <v>14</v>
      </c>
      <c r="BV132" s="193" t="s">
        <v>14</v>
      </c>
      <c r="BW132" s="193" t="s">
        <v>14</v>
      </c>
      <c r="BX132" s="193" t="s">
        <v>14</v>
      </c>
      <c r="BY132" s="176" t="s">
        <v>5989</v>
      </c>
      <c r="BZ132" s="191" t="s">
        <v>6012</v>
      </c>
      <c r="CA132" s="191">
        <v>0</v>
      </c>
      <c r="CB132" s="191" t="s">
        <v>14</v>
      </c>
      <c r="CC132" s="191" t="s">
        <v>14</v>
      </c>
      <c r="CD132" s="191" t="s">
        <v>14</v>
      </c>
      <c r="CE132" s="191" t="s">
        <v>14</v>
      </c>
      <c r="CF132" s="191" t="s">
        <v>14</v>
      </c>
      <c r="CG132" s="192" t="s">
        <v>5989</v>
      </c>
      <c r="CH132" s="190" t="s">
        <v>8491</v>
      </c>
      <c r="CI132" s="191" t="e">
        <v>#N/A</v>
      </c>
      <c r="CJ132" s="191" t="e">
        <v>#N/A</v>
      </c>
      <c r="CK132" s="191" t="e">
        <v>#N/A</v>
      </c>
      <c r="CL132" s="191" t="e">
        <v>#N/A</v>
      </c>
      <c r="CM132" s="191" t="e">
        <v>#N/A</v>
      </c>
      <c r="CN132" s="191" t="e">
        <v>#N/A</v>
      </c>
      <c r="CO132" s="194" t="e">
        <v>#N/A</v>
      </c>
      <c r="CP132" s="191" t="s">
        <v>6013</v>
      </c>
      <c r="CQ132" s="193">
        <v>0</v>
      </c>
      <c r="CR132" s="193" t="s">
        <v>14</v>
      </c>
      <c r="CS132" s="193" t="s">
        <v>14</v>
      </c>
      <c r="CT132" s="193" t="s">
        <v>14</v>
      </c>
      <c r="CU132" s="193" t="s">
        <v>14</v>
      </c>
      <c r="CV132" s="193" t="s">
        <v>14</v>
      </c>
      <c r="CW132" s="176" t="s">
        <v>5989</v>
      </c>
      <c r="CX132" s="191" t="s">
        <v>6015</v>
      </c>
      <c r="CY132" s="183">
        <v>13000</v>
      </c>
      <c r="CZ132" s="183" t="s">
        <v>6002</v>
      </c>
      <c r="DA132" s="183" t="s">
        <v>22</v>
      </c>
      <c r="DB132" s="183">
        <v>2</v>
      </c>
      <c r="DC132" s="183" t="s">
        <v>6014</v>
      </c>
      <c r="DD132" s="183" t="s">
        <v>6003</v>
      </c>
      <c r="DE132" s="189" t="s">
        <v>5989</v>
      </c>
      <c r="DF132" s="190" t="s">
        <v>6016</v>
      </c>
      <c r="DG132" s="175">
        <v>17000</v>
      </c>
      <c r="DH132" s="193" t="s">
        <v>6002</v>
      </c>
      <c r="DI132" s="193" t="s">
        <v>22</v>
      </c>
      <c r="DJ132" s="193">
        <v>2</v>
      </c>
      <c r="DK132" s="193" t="s">
        <v>6014</v>
      </c>
      <c r="DL132" s="193" t="s">
        <v>6003</v>
      </c>
      <c r="DM132" s="176" t="s">
        <v>5989</v>
      </c>
      <c r="DN132" s="191" t="s">
        <v>6017</v>
      </c>
      <c r="DO132" s="183">
        <v>7000</v>
      </c>
      <c r="DP132" s="191" t="s">
        <v>6002</v>
      </c>
      <c r="DQ132" s="191" t="s">
        <v>22</v>
      </c>
      <c r="DR132" s="191">
        <v>2</v>
      </c>
      <c r="DS132" s="191" t="s">
        <v>6014</v>
      </c>
      <c r="DT132" s="191" t="s">
        <v>6003</v>
      </c>
      <c r="DU132" s="192" t="s">
        <v>5989</v>
      </c>
      <c r="DV132" s="190" t="s">
        <v>6018</v>
      </c>
      <c r="DW132" s="175">
        <v>13000</v>
      </c>
      <c r="DX132" s="193" t="s">
        <v>6002</v>
      </c>
      <c r="DY132" s="193" t="s">
        <v>22</v>
      </c>
      <c r="DZ132" s="193">
        <v>2</v>
      </c>
      <c r="EA132" s="193" t="s">
        <v>6014</v>
      </c>
      <c r="EB132" s="193" t="s">
        <v>6003</v>
      </c>
      <c r="EC132" s="176" t="s">
        <v>5989</v>
      </c>
      <c r="ED132" s="191" t="s">
        <v>6019</v>
      </c>
      <c r="EE132" s="183">
        <v>0</v>
      </c>
      <c r="EF132" s="191" t="s">
        <v>6002</v>
      </c>
      <c r="EG132" s="191" t="s">
        <v>22</v>
      </c>
      <c r="EH132" s="191">
        <v>2</v>
      </c>
      <c r="EI132" s="191" t="s">
        <v>6014</v>
      </c>
      <c r="EJ132" s="191" t="s">
        <v>6003</v>
      </c>
      <c r="EK132" s="192" t="s">
        <v>5989</v>
      </c>
      <c r="EL132" s="190" t="s">
        <v>6020</v>
      </c>
      <c r="EM132" s="175">
        <v>0</v>
      </c>
      <c r="EN132" s="193" t="s">
        <v>6002</v>
      </c>
      <c r="EO132" s="193" t="s">
        <v>22</v>
      </c>
      <c r="EP132" s="193">
        <v>2</v>
      </c>
      <c r="EQ132" s="193" t="s">
        <v>6014</v>
      </c>
      <c r="ER132" s="193" t="s">
        <v>6003</v>
      </c>
      <c r="ES132" s="176" t="s">
        <v>5989</v>
      </c>
      <c r="ET132" s="191" t="s">
        <v>6010</v>
      </c>
      <c r="EU132" s="191">
        <v>0</v>
      </c>
      <c r="EV132" s="191" t="s">
        <v>6002</v>
      </c>
      <c r="EW132" s="191" t="s">
        <v>22</v>
      </c>
      <c r="EX132" s="191">
        <v>2</v>
      </c>
      <c r="EY132" s="191" t="s">
        <v>6008</v>
      </c>
      <c r="EZ132" s="191" t="s">
        <v>6003</v>
      </c>
      <c r="FA132" s="192" t="s">
        <v>5989</v>
      </c>
      <c r="FB132" s="190" t="s">
        <v>6022</v>
      </c>
      <c r="FC132" s="193">
        <v>3</v>
      </c>
      <c r="FD132" s="193" t="s">
        <v>14</v>
      </c>
      <c r="FE132" s="193" t="s">
        <v>22</v>
      </c>
      <c r="FF132" s="193">
        <v>2</v>
      </c>
      <c r="FG132" s="193" t="s">
        <v>6021</v>
      </c>
      <c r="FH132" s="193" t="s">
        <v>14</v>
      </c>
      <c r="FI132" s="176" t="s">
        <v>5989</v>
      </c>
      <c r="FJ132" s="190" t="s">
        <v>6023</v>
      </c>
      <c r="FK132" s="191">
        <v>0</v>
      </c>
      <c r="FL132" s="191" t="s">
        <v>14</v>
      </c>
      <c r="FM132" s="191" t="s">
        <v>14</v>
      </c>
      <c r="FN132" s="191" t="s">
        <v>14</v>
      </c>
      <c r="FO132" s="191" t="s">
        <v>14</v>
      </c>
      <c r="FP132" s="183" t="s">
        <v>14</v>
      </c>
      <c r="FQ132" s="184" t="s">
        <v>5989</v>
      </c>
      <c r="FR132" s="190" t="s">
        <v>6024</v>
      </c>
      <c r="FS132" s="193">
        <v>0</v>
      </c>
      <c r="FT132" s="193" t="s">
        <v>14</v>
      </c>
      <c r="FU132" s="193" t="s">
        <v>14</v>
      </c>
      <c r="FV132" s="193" t="s">
        <v>14</v>
      </c>
      <c r="FW132" s="193" t="s">
        <v>14</v>
      </c>
      <c r="FX132" s="193" t="s">
        <v>14</v>
      </c>
      <c r="FY132" s="176" t="s">
        <v>5989</v>
      </c>
      <c r="FZ132" s="191" t="s">
        <v>6084</v>
      </c>
      <c r="GA132" s="191">
        <v>0</v>
      </c>
      <c r="GB132" s="191" t="s">
        <v>6068</v>
      </c>
      <c r="GC132" s="191" t="s">
        <v>42</v>
      </c>
      <c r="GD132" s="191">
        <v>1</v>
      </c>
      <c r="GE132" s="191" t="s">
        <v>6069</v>
      </c>
      <c r="GF132" s="191" t="s">
        <v>3138</v>
      </c>
      <c r="GG132" s="192" t="s">
        <v>6060</v>
      </c>
      <c r="GH132" s="190" t="s">
        <v>6085</v>
      </c>
      <c r="GI132" s="193">
        <v>0</v>
      </c>
      <c r="GJ132" s="193" t="s">
        <v>6068</v>
      </c>
      <c r="GK132" s="193" t="s">
        <v>42</v>
      </c>
      <c r="GL132" s="193">
        <v>1</v>
      </c>
      <c r="GM132" s="193" t="s">
        <v>6069</v>
      </c>
      <c r="GN132" s="193" t="s">
        <v>3138</v>
      </c>
      <c r="GO132" s="176" t="s">
        <v>6060</v>
      </c>
      <c r="GP132" s="191" t="s">
        <v>6086</v>
      </c>
      <c r="GQ132" s="191">
        <v>0</v>
      </c>
      <c r="GR132" s="191" t="s">
        <v>6068</v>
      </c>
      <c r="GS132" s="191" t="s">
        <v>42</v>
      </c>
      <c r="GT132" s="191">
        <v>1</v>
      </c>
      <c r="GU132" s="191" t="s">
        <v>6069</v>
      </c>
      <c r="GV132" s="191" t="s">
        <v>3138</v>
      </c>
      <c r="GW132" s="192" t="s">
        <v>6060</v>
      </c>
      <c r="GX132" s="190" t="s">
        <v>6087</v>
      </c>
      <c r="GY132" s="193">
        <v>0</v>
      </c>
      <c r="GZ132" s="193" t="s">
        <v>6068</v>
      </c>
      <c r="HA132" s="193" t="s">
        <v>42</v>
      </c>
      <c r="HB132" s="193">
        <v>1</v>
      </c>
      <c r="HC132" s="193" t="s">
        <v>6069</v>
      </c>
      <c r="HD132" s="193" t="s">
        <v>3138</v>
      </c>
      <c r="HE132" s="176" t="s">
        <v>6060</v>
      </c>
      <c r="HF132" s="191" t="s">
        <v>6082</v>
      </c>
      <c r="HG132" s="191">
        <v>0</v>
      </c>
      <c r="HH132" s="191" t="s">
        <v>6068</v>
      </c>
      <c r="HI132" s="191" t="s">
        <v>42</v>
      </c>
      <c r="HJ132" s="191">
        <v>1</v>
      </c>
      <c r="HK132" s="191" t="s">
        <v>6069</v>
      </c>
      <c r="HL132" s="191" t="s">
        <v>3138</v>
      </c>
      <c r="HM132" s="192" t="s">
        <v>6060</v>
      </c>
      <c r="HN132" s="190" t="s">
        <v>6083</v>
      </c>
      <c r="HO132" s="193">
        <v>0</v>
      </c>
      <c r="HP132" s="193" t="s">
        <v>6068</v>
      </c>
      <c r="HQ132" s="193" t="s">
        <v>42</v>
      </c>
      <c r="HR132" s="193">
        <v>1</v>
      </c>
      <c r="HS132" s="193" t="s">
        <v>6069</v>
      </c>
      <c r="HT132" s="193" t="s">
        <v>3138</v>
      </c>
      <c r="HU132" s="176" t="s">
        <v>6060</v>
      </c>
      <c r="HV132" s="191" t="s">
        <v>6088</v>
      </c>
      <c r="HW132" s="191">
        <v>0</v>
      </c>
      <c r="HX132" s="191" t="s">
        <v>6068</v>
      </c>
      <c r="HY132" s="191" t="s">
        <v>42</v>
      </c>
      <c r="HZ132" s="191">
        <v>1</v>
      </c>
      <c r="IA132" s="191" t="s">
        <v>6069</v>
      </c>
      <c r="IB132" s="191" t="s">
        <v>3138</v>
      </c>
      <c r="IC132" s="192" t="s">
        <v>6060</v>
      </c>
      <c r="ID132" s="190" t="s">
        <v>6089</v>
      </c>
      <c r="IE132" s="193">
        <v>0</v>
      </c>
      <c r="IF132" s="193" t="s">
        <v>6068</v>
      </c>
      <c r="IG132" s="193" t="s">
        <v>42</v>
      </c>
      <c r="IH132" s="193">
        <v>1</v>
      </c>
      <c r="II132" s="193" t="s">
        <v>6069</v>
      </c>
      <c r="IJ132" s="193" t="s">
        <v>3138</v>
      </c>
      <c r="IK132" s="176" t="s">
        <v>6060</v>
      </c>
      <c r="IL132" s="191" t="s">
        <v>6093</v>
      </c>
      <c r="IM132" s="191">
        <v>3</v>
      </c>
      <c r="IN132" s="191" t="s">
        <v>6090</v>
      </c>
      <c r="IO132" s="191" t="s">
        <v>42</v>
      </c>
      <c r="IP132" s="191">
        <v>1</v>
      </c>
      <c r="IQ132" s="191" t="s">
        <v>6092</v>
      </c>
      <c r="IR132" s="191" t="s">
        <v>6091</v>
      </c>
      <c r="IS132" s="192" t="s">
        <v>6060</v>
      </c>
    </row>
    <row r="133" spans="1:253" s="280" customFormat="1" ht="12.75" customHeight="1" x14ac:dyDescent="0.25">
      <c r="A133" s="280" t="s">
        <v>107</v>
      </c>
      <c r="B133" s="280" t="s">
        <v>8005</v>
      </c>
      <c r="C133" s="280" t="s">
        <v>108</v>
      </c>
      <c r="D133" s="280" t="s">
        <v>109</v>
      </c>
      <c r="E133" s="280" t="s">
        <v>7668</v>
      </c>
      <c r="F133" s="280" t="s">
        <v>4663</v>
      </c>
      <c r="G133" s="174">
        <v>27412000</v>
      </c>
      <c r="H133" s="175" t="s">
        <v>4660</v>
      </c>
      <c r="I133" s="175" t="s">
        <v>22</v>
      </c>
      <c r="J133" s="175">
        <v>2</v>
      </c>
      <c r="K133" s="175" t="s">
        <v>4662</v>
      </c>
      <c r="L133" s="175" t="s">
        <v>4661</v>
      </c>
      <c r="M133" s="176" t="s">
        <v>4470</v>
      </c>
      <c r="N133" s="185" t="s">
        <v>2998</v>
      </c>
      <c r="O133" s="177">
        <v>882050</v>
      </c>
      <c r="P133" s="177" t="s">
        <v>575</v>
      </c>
      <c r="Q133" s="177" t="s">
        <v>42</v>
      </c>
      <c r="R133" s="177">
        <v>1</v>
      </c>
      <c r="S133" s="177" t="s">
        <v>2982</v>
      </c>
      <c r="T133" s="177" t="s">
        <v>2992</v>
      </c>
      <c r="U133" s="178" t="s">
        <v>2984</v>
      </c>
      <c r="V133" s="185" t="s">
        <v>4664</v>
      </c>
      <c r="W133" s="175">
        <v>27412000</v>
      </c>
      <c r="X133" s="175" t="s">
        <v>4660</v>
      </c>
      <c r="Y133" s="175" t="s">
        <v>22</v>
      </c>
      <c r="Z133" s="175">
        <v>2</v>
      </c>
      <c r="AA133" s="175" t="s">
        <v>4662</v>
      </c>
      <c r="AB133" s="175" t="s">
        <v>4661</v>
      </c>
      <c r="AC133" s="176" t="s">
        <v>4470</v>
      </c>
      <c r="AD133" s="185" t="s">
        <v>4666</v>
      </c>
      <c r="AE133" s="183">
        <v>27412000</v>
      </c>
      <c r="AF133" s="183" t="s">
        <v>4660</v>
      </c>
      <c r="AG133" s="183" t="s">
        <v>22</v>
      </c>
      <c r="AH133" s="183">
        <v>2</v>
      </c>
      <c r="AI133" s="183" t="s">
        <v>4665</v>
      </c>
      <c r="AJ133" s="183" t="s">
        <v>4661</v>
      </c>
      <c r="AK133" s="184" t="s">
        <v>4470</v>
      </c>
      <c r="AL133" s="185" t="s">
        <v>4670</v>
      </c>
      <c r="AM133" s="175">
        <v>5443000</v>
      </c>
      <c r="AN133" s="175" t="s">
        <v>4667</v>
      </c>
      <c r="AO133" s="175" t="s">
        <v>22</v>
      </c>
      <c r="AP133" s="175">
        <v>2</v>
      </c>
      <c r="AQ133" s="175" t="s">
        <v>4669</v>
      </c>
      <c r="AR133" s="175" t="s">
        <v>4668</v>
      </c>
      <c r="AS133" s="176" t="s">
        <v>4470</v>
      </c>
      <c r="AT133" s="186" t="s">
        <v>119</v>
      </c>
      <c r="AU133" s="183" t="s">
        <v>14</v>
      </c>
      <c r="AV133" s="183">
        <v>0</v>
      </c>
      <c r="AW133" s="183" t="s">
        <v>14</v>
      </c>
      <c r="AX133" s="183" t="s">
        <v>14</v>
      </c>
      <c r="AY133" s="183" t="s">
        <v>118</v>
      </c>
      <c r="AZ133" s="183">
        <v>0</v>
      </c>
      <c r="BA133" s="184" t="s">
        <v>112</v>
      </c>
      <c r="BB133" s="185" t="s">
        <v>2247</v>
      </c>
      <c r="BC133" s="175" t="s">
        <v>14</v>
      </c>
      <c r="BD133" s="175" t="s">
        <v>2244</v>
      </c>
      <c r="BE133" s="175" t="s">
        <v>14</v>
      </c>
      <c r="BF133" s="175" t="s">
        <v>14</v>
      </c>
      <c r="BG133" s="175" t="s">
        <v>2246</v>
      </c>
      <c r="BH133" s="175" t="s">
        <v>2245</v>
      </c>
      <c r="BI133" s="176" t="s">
        <v>2173</v>
      </c>
      <c r="BJ133" s="186" t="s">
        <v>2243</v>
      </c>
      <c r="BK133" s="186">
        <v>8253</v>
      </c>
      <c r="BL133" s="186" t="s">
        <v>2239</v>
      </c>
      <c r="BM133" s="186" t="s">
        <v>60</v>
      </c>
      <c r="BN133" s="186">
        <v>3</v>
      </c>
      <c r="BO133" s="186" t="s">
        <v>2241</v>
      </c>
      <c r="BP133" s="183" t="s">
        <v>2240</v>
      </c>
      <c r="BQ133" s="187" t="s">
        <v>2173</v>
      </c>
      <c r="BR133" s="185" t="s">
        <v>111</v>
      </c>
      <c r="BS133" s="179" t="s">
        <v>14</v>
      </c>
      <c r="BT133" s="179">
        <v>0</v>
      </c>
      <c r="BU133" s="179" t="s">
        <v>14</v>
      </c>
      <c r="BV133" s="179" t="s">
        <v>14</v>
      </c>
      <c r="BW133" s="179" t="s">
        <v>110</v>
      </c>
      <c r="BX133" s="179">
        <v>0</v>
      </c>
      <c r="BY133" s="176" t="s">
        <v>112</v>
      </c>
      <c r="BZ133" s="186" t="s">
        <v>113</v>
      </c>
      <c r="CA133" s="186" t="s">
        <v>14</v>
      </c>
      <c r="CB133" s="186">
        <v>0</v>
      </c>
      <c r="CC133" s="186" t="s">
        <v>14</v>
      </c>
      <c r="CD133" s="186" t="s">
        <v>14</v>
      </c>
      <c r="CE133" s="186">
        <v>0</v>
      </c>
      <c r="CF133" s="186">
        <v>0</v>
      </c>
      <c r="CG133" s="187" t="s">
        <v>112</v>
      </c>
      <c r="CH133" s="185" t="s">
        <v>8492</v>
      </c>
      <c r="CI133" s="186" t="e">
        <v>#N/A</v>
      </c>
      <c r="CJ133" s="186" t="e">
        <v>#N/A</v>
      </c>
      <c r="CK133" s="186" t="e">
        <v>#N/A</v>
      </c>
      <c r="CL133" s="186" t="e">
        <v>#N/A</v>
      </c>
      <c r="CM133" s="186" t="e">
        <v>#N/A</v>
      </c>
      <c r="CN133" s="186" t="e">
        <v>#N/A</v>
      </c>
      <c r="CO133" s="188" t="e">
        <v>#N/A</v>
      </c>
      <c r="CP133" s="186" t="s">
        <v>117</v>
      </c>
      <c r="CQ133" s="179">
        <v>223750</v>
      </c>
      <c r="CR133" s="179" t="s">
        <v>114</v>
      </c>
      <c r="CS133" s="179" t="s">
        <v>42</v>
      </c>
      <c r="CT133" s="179">
        <v>1</v>
      </c>
      <c r="CU133" s="179" t="s">
        <v>116</v>
      </c>
      <c r="CV133" s="179" t="s">
        <v>115</v>
      </c>
      <c r="CW133" s="176" t="s">
        <v>112</v>
      </c>
      <c r="CX133" s="186" t="s">
        <v>4674</v>
      </c>
      <c r="CY133" s="183">
        <v>14803000</v>
      </c>
      <c r="CZ133" s="183" t="s">
        <v>4671</v>
      </c>
      <c r="DA133" s="183" t="s">
        <v>60</v>
      </c>
      <c r="DB133" s="183">
        <v>3</v>
      </c>
      <c r="DC133" s="183" t="s">
        <v>4673</v>
      </c>
      <c r="DD133" s="183" t="s">
        <v>4672</v>
      </c>
      <c r="DE133" s="189" t="s">
        <v>4470</v>
      </c>
      <c r="DF133" s="185" t="s">
        <v>4675</v>
      </c>
      <c r="DG133" s="175">
        <v>0</v>
      </c>
      <c r="DH133" s="179" t="s">
        <v>4671</v>
      </c>
      <c r="DI133" s="179" t="s">
        <v>60</v>
      </c>
      <c r="DJ133" s="179">
        <v>3</v>
      </c>
      <c r="DK133" s="179" t="s">
        <v>4673</v>
      </c>
      <c r="DL133" s="179" t="s">
        <v>4672</v>
      </c>
      <c r="DM133" s="176" t="s">
        <v>4470</v>
      </c>
      <c r="DN133" s="186" t="s">
        <v>4676</v>
      </c>
      <c r="DO133" s="183">
        <v>12610000</v>
      </c>
      <c r="DP133" s="186" t="s">
        <v>4671</v>
      </c>
      <c r="DQ133" s="186" t="s">
        <v>60</v>
      </c>
      <c r="DR133" s="186">
        <v>3</v>
      </c>
      <c r="DS133" s="186" t="s">
        <v>4673</v>
      </c>
      <c r="DT133" s="186" t="s">
        <v>4672</v>
      </c>
      <c r="DU133" s="187" t="s">
        <v>4470</v>
      </c>
      <c r="DV133" s="185" t="s">
        <v>4677</v>
      </c>
      <c r="DW133" s="175">
        <v>14803000</v>
      </c>
      <c r="DX133" s="179" t="s">
        <v>4671</v>
      </c>
      <c r="DY133" s="179" t="s">
        <v>60</v>
      </c>
      <c r="DZ133" s="179">
        <v>3</v>
      </c>
      <c r="EA133" s="179" t="s">
        <v>4673</v>
      </c>
      <c r="EB133" s="179" t="s">
        <v>4672</v>
      </c>
      <c r="EC133" s="176" t="s">
        <v>4470</v>
      </c>
      <c r="ED133" s="186" t="s">
        <v>3158</v>
      </c>
      <c r="EE133" s="183">
        <v>0</v>
      </c>
      <c r="EF133" s="186" t="s">
        <v>3154</v>
      </c>
      <c r="EG133" s="186" t="s">
        <v>22</v>
      </c>
      <c r="EH133" s="186">
        <v>2</v>
      </c>
      <c r="EI133" s="186" t="s">
        <v>3156</v>
      </c>
      <c r="EJ133" s="186" t="s">
        <v>3155</v>
      </c>
      <c r="EK133" s="187" t="s">
        <v>3141</v>
      </c>
      <c r="EL133" s="185" t="s">
        <v>3157</v>
      </c>
      <c r="EM133" s="175">
        <v>0</v>
      </c>
      <c r="EN133" s="179" t="s">
        <v>3154</v>
      </c>
      <c r="EO133" s="179" t="s">
        <v>22</v>
      </c>
      <c r="EP133" s="179">
        <v>2</v>
      </c>
      <c r="EQ133" s="179" t="s">
        <v>3156</v>
      </c>
      <c r="ER133" s="179" t="s">
        <v>3155</v>
      </c>
      <c r="ES133" s="176" t="s">
        <v>3141</v>
      </c>
      <c r="ET133" s="186" t="s">
        <v>2242</v>
      </c>
      <c r="EU133" s="186">
        <v>8253</v>
      </c>
      <c r="EV133" s="186" t="s">
        <v>2239</v>
      </c>
      <c r="EW133" s="186" t="s">
        <v>60</v>
      </c>
      <c r="EX133" s="186">
        <v>3</v>
      </c>
      <c r="EY133" s="186" t="s">
        <v>2241</v>
      </c>
      <c r="EZ133" s="186" t="s">
        <v>2240</v>
      </c>
      <c r="FA133" s="187" t="s">
        <v>2173</v>
      </c>
      <c r="FB133" s="185" t="s">
        <v>1350</v>
      </c>
      <c r="FC133" s="179">
        <v>2</v>
      </c>
      <c r="FD133" s="179">
        <v>0</v>
      </c>
      <c r="FE133" s="179" t="s">
        <v>60</v>
      </c>
      <c r="FF133" s="179">
        <v>3</v>
      </c>
      <c r="FG133" s="179" t="s">
        <v>1349</v>
      </c>
      <c r="FH133" s="179">
        <v>0</v>
      </c>
      <c r="FI133" s="176" t="s">
        <v>1328</v>
      </c>
      <c r="FJ133" s="185" t="s">
        <v>1246</v>
      </c>
      <c r="FK133" s="186" t="s">
        <v>14</v>
      </c>
      <c r="FL133" s="186">
        <v>0</v>
      </c>
      <c r="FM133" s="186" t="s">
        <v>14</v>
      </c>
      <c r="FN133" s="186" t="s">
        <v>14</v>
      </c>
      <c r="FO133" s="186" t="s">
        <v>1245</v>
      </c>
      <c r="FP133" s="183">
        <v>0</v>
      </c>
      <c r="FQ133" s="184" t="s">
        <v>1214</v>
      </c>
      <c r="FR133" s="185" t="s">
        <v>120</v>
      </c>
      <c r="FS133" s="179" t="s">
        <v>14</v>
      </c>
      <c r="FT133" s="179">
        <v>0</v>
      </c>
      <c r="FU133" s="179" t="s">
        <v>14</v>
      </c>
      <c r="FV133" s="179" t="s">
        <v>14</v>
      </c>
      <c r="FW133" s="179">
        <v>0</v>
      </c>
      <c r="FX133" s="179">
        <v>0</v>
      </c>
      <c r="FY133" s="176" t="s">
        <v>112</v>
      </c>
      <c r="FZ133" s="186" t="s">
        <v>1752</v>
      </c>
      <c r="GA133" s="186">
        <v>2</v>
      </c>
      <c r="GB133" s="186" t="s">
        <v>1592</v>
      </c>
      <c r="GC133" s="186" t="s">
        <v>22</v>
      </c>
      <c r="GD133" s="186">
        <v>2</v>
      </c>
      <c r="GE133" s="186" t="s">
        <v>1594</v>
      </c>
      <c r="GF133" s="186" t="s">
        <v>1593</v>
      </c>
      <c r="GG133" s="187" t="s">
        <v>1689</v>
      </c>
      <c r="GH133" s="185" t="s">
        <v>1758</v>
      </c>
      <c r="GI133" s="179">
        <v>2</v>
      </c>
      <c r="GJ133" s="179" t="s">
        <v>1592</v>
      </c>
      <c r="GK133" s="179" t="s">
        <v>22</v>
      </c>
      <c r="GL133" s="179">
        <v>2</v>
      </c>
      <c r="GM133" s="179" t="s">
        <v>1594</v>
      </c>
      <c r="GN133" s="179" t="s">
        <v>1593</v>
      </c>
      <c r="GO133" s="176" t="s">
        <v>1689</v>
      </c>
      <c r="GP133" s="186" t="s">
        <v>1753</v>
      </c>
      <c r="GQ133" s="186">
        <v>3</v>
      </c>
      <c r="GR133" s="186" t="s">
        <v>1592</v>
      </c>
      <c r="GS133" s="186" t="s">
        <v>22</v>
      </c>
      <c r="GT133" s="186">
        <v>2</v>
      </c>
      <c r="GU133" s="186" t="s">
        <v>1594</v>
      </c>
      <c r="GV133" s="186" t="s">
        <v>1593</v>
      </c>
      <c r="GW133" s="187" t="s">
        <v>1689</v>
      </c>
      <c r="GX133" s="185" t="s">
        <v>1759</v>
      </c>
      <c r="GY133" s="179">
        <v>0</v>
      </c>
      <c r="GZ133" s="179" t="s">
        <v>1592</v>
      </c>
      <c r="HA133" s="179" t="s">
        <v>22</v>
      </c>
      <c r="HB133" s="179">
        <v>2</v>
      </c>
      <c r="HC133" s="179" t="s">
        <v>1594</v>
      </c>
      <c r="HD133" s="179" t="s">
        <v>1593</v>
      </c>
      <c r="HE133" s="176" t="s">
        <v>1689</v>
      </c>
      <c r="HF133" s="186" t="s">
        <v>1751</v>
      </c>
      <c r="HG133" s="186">
        <v>2</v>
      </c>
      <c r="HH133" s="186" t="s">
        <v>1592</v>
      </c>
      <c r="HI133" s="186" t="s">
        <v>22</v>
      </c>
      <c r="HJ133" s="186">
        <v>2</v>
      </c>
      <c r="HK133" s="186" t="s">
        <v>1594</v>
      </c>
      <c r="HL133" s="186" t="s">
        <v>1593</v>
      </c>
      <c r="HM133" s="187" t="s">
        <v>1689</v>
      </c>
      <c r="HN133" s="185" t="s">
        <v>1757</v>
      </c>
      <c r="HO133" s="179">
        <v>2</v>
      </c>
      <c r="HP133" s="179" t="s">
        <v>1592</v>
      </c>
      <c r="HQ133" s="179" t="s">
        <v>22</v>
      </c>
      <c r="HR133" s="179">
        <v>2</v>
      </c>
      <c r="HS133" s="179" t="s">
        <v>1594</v>
      </c>
      <c r="HT133" s="179" t="s">
        <v>1593</v>
      </c>
      <c r="HU133" s="176" t="s">
        <v>1689</v>
      </c>
      <c r="HV133" s="186" t="s">
        <v>1754</v>
      </c>
      <c r="HW133" s="186">
        <v>2</v>
      </c>
      <c r="HX133" s="186" t="s">
        <v>1592</v>
      </c>
      <c r="HY133" s="186" t="s">
        <v>22</v>
      </c>
      <c r="HZ133" s="186">
        <v>2</v>
      </c>
      <c r="IA133" s="186" t="s">
        <v>1594</v>
      </c>
      <c r="IB133" s="186" t="s">
        <v>1593</v>
      </c>
      <c r="IC133" s="187" t="s">
        <v>1689</v>
      </c>
      <c r="ID133" s="185" t="s">
        <v>1756</v>
      </c>
      <c r="IE133" s="179">
        <v>0</v>
      </c>
      <c r="IF133" s="179" t="s">
        <v>1592</v>
      </c>
      <c r="IG133" s="179" t="s">
        <v>22</v>
      </c>
      <c r="IH133" s="179">
        <v>2</v>
      </c>
      <c r="II133" s="179" t="s">
        <v>1594</v>
      </c>
      <c r="IJ133" s="179" t="s">
        <v>1593</v>
      </c>
      <c r="IK133" s="176" t="s">
        <v>1689</v>
      </c>
      <c r="IL133" s="186" t="s">
        <v>1755</v>
      </c>
      <c r="IM133" s="186">
        <v>3</v>
      </c>
      <c r="IN133" s="186" t="s">
        <v>1592</v>
      </c>
      <c r="IO133" s="186" t="s">
        <v>22</v>
      </c>
      <c r="IP133" s="186">
        <v>2</v>
      </c>
      <c r="IQ133" s="186" t="s">
        <v>1594</v>
      </c>
      <c r="IR133" s="186" t="s">
        <v>1593</v>
      </c>
      <c r="IS133" s="187" t="s">
        <v>1689</v>
      </c>
    </row>
    <row r="134" spans="1:253" s="280" customFormat="1" ht="12.75" customHeight="1" x14ac:dyDescent="0.25">
      <c r="A134" s="280" t="s">
        <v>97</v>
      </c>
      <c r="B134" s="280" t="s">
        <v>8005</v>
      </c>
      <c r="C134" s="280" t="s">
        <v>98</v>
      </c>
      <c r="D134" s="280" t="s">
        <v>99</v>
      </c>
      <c r="E134" s="280" t="s">
        <v>7671</v>
      </c>
      <c r="F134" s="280" t="s">
        <v>6233</v>
      </c>
      <c r="G134" s="174">
        <v>30939000</v>
      </c>
      <c r="H134" s="175" t="s">
        <v>6230</v>
      </c>
      <c r="I134" s="175" t="s">
        <v>22</v>
      </c>
      <c r="J134" s="175">
        <v>2</v>
      </c>
      <c r="K134" s="175" t="s">
        <v>6232</v>
      </c>
      <c r="L134" s="175" t="s">
        <v>6231</v>
      </c>
      <c r="M134" s="176" t="s">
        <v>6206</v>
      </c>
      <c r="N134" s="185" t="s">
        <v>6236</v>
      </c>
      <c r="O134" s="177">
        <v>527970</v>
      </c>
      <c r="P134" s="177" t="s">
        <v>6234</v>
      </c>
      <c r="Q134" s="177" t="s">
        <v>22</v>
      </c>
      <c r="R134" s="177">
        <v>2</v>
      </c>
      <c r="S134" s="177" t="s">
        <v>1582</v>
      </c>
      <c r="T134" s="177" t="s">
        <v>6235</v>
      </c>
      <c r="U134" s="178" t="s">
        <v>6206</v>
      </c>
      <c r="V134" s="185" t="s">
        <v>6238</v>
      </c>
      <c r="W134" s="175">
        <v>30939000</v>
      </c>
      <c r="X134" s="175" t="s">
        <v>6230</v>
      </c>
      <c r="Y134" s="175" t="s">
        <v>22</v>
      </c>
      <c r="Z134" s="175">
        <v>2</v>
      </c>
      <c r="AA134" s="175" t="s">
        <v>6237</v>
      </c>
      <c r="AB134" s="175" t="s">
        <v>6231</v>
      </c>
      <c r="AC134" s="176" t="s">
        <v>6206</v>
      </c>
      <c r="AD134" s="185" t="s">
        <v>6239</v>
      </c>
      <c r="AE134" s="183">
        <v>30939000</v>
      </c>
      <c r="AF134" s="183" t="s">
        <v>6230</v>
      </c>
      <c r="AG134" s="183" t="s">
        <v>22</v>
      </c>
      <c r="AH134" s="183">
        <v>2</v>
      </c>
      <c r="AI134" s="183" t="s">
        <v>6237</v>
      </c>
      <c r="AJ134" s="183" t="s">
        <v>6231</v>
      </c>
      <c r="AK134" s="184" t="s">
        <v>6206</v>
      </c>
      <c r="AL134" s="185" t="s">
        <v>6243</v>
      </c>
      <c r="AM134" s="175">
        <v>4000000</v>
      </c>
      <c r="AN134" s="175" t="s">
        <v>6240</v>
      </c>
      <c r="AO134" s="175" t="s">
        <v>22</v>
      </c>
      <c r="AP134" s="175">
        <v>2</v>
      </c>
      <c r="AQ134" s="175" t="s">
        <v>6242</v>
      </c>
      <c r="AR134" s="175" t="s">
        <v>6241</v>
      </c>
      <c r="AS134" s="176" t="s">
        <v>6206</v>
      </c>
      <c r="AT134" s="186" t="s">
        <v>6247</v>
      </c>
      <c r="AU134" s="183">
        <v>650</v>
      </c>
      <c r="AV134" s="183" t="s">
        <v>6244</v>
      </c>
      <c r="AW134" s="183" t="s">
        <v>22</v>
      </c>
      <c r="AX134" s="183">
        <v>2</v>
      </c>
      <c r="AY134" s="183" t="s">
        <v>6246</v>
      </c>
      <c r="AZ134" s="183" t="s">
        <v>6245</v>
      </c>
      <c r="BA134" s="184" t="s">
        <v>6206</v>
      </c>
      <c r="BB134" s="185" t="s">
        <v>6251</v>
      </c>
      <c r="BC134" s="175">
        <v>47470</v>
      </c>
      <c r="BD134" s="175" t="s">
        <v>6248</v>
      </c>
      <c r="BE134" s="175" t="s">
        <v>22</v>
      </c>
      <c r="BF134" s="175">
        <v>2</v>
      </c>
      <c r="BG134" s="175" t="s">
        <v>6250</v>
      </c>
      <c r="BH134" s="175" t="s">
        <v>6249</v>
      </c>
      <c r="BI134" s="176" t="s">
        <v>6206</v>
      </c>
      <c r="BJ134" s="186" t="s">
        <v>6255</v>
      </c>
      <c r="BK134" s="186">
        <v>9906</v>
      </c>
      <c r="BL134" s="186" t="s">
        <v>6252</v>
      </c>
      <c r="BM134" s="186" t="s">
        <v>22</v>
      </c>
      <c r="BN134" s="186">
        <v>2</v>
      </c>
      <c r="BO134" s="186" t="s">
        <v>6254</v>
      </c>
      <c r="BP134" s="183" t="s">
        <v>6253</v>
      </c>
      <c r="BQ134" s="187" t="s">
        <v>6206</v>
      </c>
      <c r="BR134" s="185" t="s">
        <v>100</v>
      </c>
      <c r="BS134" s="179" t="s">
        <v>14</v>
      </c>
      <c r="BT134" s="179">
        <v>0</v>
      </c>
      <c r="BU134" s="179" t="s">
        <v>14</v>
      </c>
      <c r="BV134" s="179" t="s">
        <v>14</v>
      </c>
      <c r="BW134" s="179">
        <v>0</v>
      </c>
      <c r="BX134" s="179">
        <v>0</v>
      </c>
      <c r="BY134" s="176" t="s">
        <v>75</v>
      </c>
      <c r="BZ134" s="186" t="s">
        <v>101</v>
      </c>
      <c r="CA134" s="186" t="s">
        <v>14</v>
      </c>
      <c r="CB134" s="186">
        <v>0</v>
      </c>
      <c r="CC134" s="186" t="s">
        <v>14</v>
      </c>
      <c r="CD134" s="186" t="s">
        <v>14</v>
      </c>
      <c r="CE134" s="186">
        <v>0</v>
      </c>
      <c r="CF134" s="186">
        <v>0</v>
      </c>
      <c r="CG134" s="187" t="s">
        <v>75</v>
      </c>
      <c r="CH134" s="185" t="s">
        <v>8493</v>
      </c>
      <c r="CI134" s="186" t="e">
        <v>#N/A</v>
      </c>
      <c r="CJ134" s="186" t="e">
        <v>#N/A</v>
      </c>
      <c r="CK134" s="186" t="e">
        <v>#N/A</v>
      </c>
      <c r="CL134" s="186" t="e">
        <v>#N/A</v>
      </c>
      <c r="CM134" s="186" t="e">
        <v>#N/A</v>
      </c>
      <c r="CN134" s="186" t="e">
        <v>#N/A</v>
      </c>
      <c r="CO134" s="188" t="e">
        <v>#N/A</v>
      </c>
      <c r="CP134" s="186" t="s">
        <v>104</v>
      </c>
      <c r="CQ134" s="179" t="s">
        <v>14</v>
      </c>
      <c r="CR134" s="179">
        <v>0</v>
      </c>
      <c r="CS134" s="179" t="s">
        <v>14</v>
      </c>
      <c r="CT134" s="179" t="s">
        <v>14</v>
      </c>
      <c r="CU134" s="179">
        <v>0</v>
      </c>
      <c r="CV134" s="179">
        <v>0</v>
      </c>
      <c r="CW134" s="176" t="s">
        <v>75</v>
      </c>
      <c r="CX134" s="186" t="s">
        <v>1129</v>
      </c>
      <c r="CY134" s="183">
        <v>20700000</v>
      </c>
      <c r="CZ134" s="183" t="s">
        <v>6218</v>
      </c>
      <c r="DA134" s="183" t="s">
        <v>22</v>
      </c>
      <c r="DB134" s="183">
        <v>2</v>
      </c>
      <c r="DC134" s="183" t="s">
        <v>6224</v>
      </c>
      <c r="DD134" s="183" t="s">
        <v>6219</v>
      </c>
      <c r="DE134" s="189" t="s">
        <v>6206</v>
      </c>
      <c r="DF134" s="185" t="s">
        <v>6221</v>
      </c>
      <c r="DG134" s="175">
        <v>3600000</v>
      </c>
      <c r="DH134" s="179" t="s">
        <v>6218</v>
      </c>
      <c r="DI134" s="179" t="s">
        <v>22</v>
      </c>
      <c r="DJ134" s="179">
        <v>2</v>
      </c>
      <c r="DK134" s="179" t="s">
        <v>6220</v>
      </c>
      <c r="DL134" s="179" t="s">
        <v>6219</v>
      </c>
      <c r="DM134" s="176" t="s">
        <v>6206</v>
      </c>
      <c r="DN134" s="186" t="s">
        <v>6223</v>
      </c>
      <c r="DO134" s="183">
        <v>6400000</v>
      </c>
      <c r="DP134" s="186" t="s">
        <v>6218</v>
      </c>
      <c r="DQ134" s="186" t="s">
        <v>22</v>
      </c>
      <c r="DR134" s="186">
        <v>2</v>
      </c>
      <c r="DS134" s="186" t="s">
        <v>6222</v>
      </c>
      <c r="DT134" s="186" t="s">
        <v>6219</v>
      </c>
      <c r="DU134" s="187" t="s">
        <v>6206</v>
      </c>
      <c r="DV134" s="185" t="s">
        <v>6225</v>
      </c>
      <c r="DW134" s="175">
        <v>8400000</v>
      </c>
      <c r="DX134" s="179" t="s">
        <v>6218</v>
      </c>
      <c r="DY134" s="179" t="s">
        <v>22</v>
      </c>
      <c r="DZ134" s="179">
        <v>2</v>
      </c>
      <c r="EA134" s="179" t="s">
        <v>6224</v>
      </c>
      <c r="EB134" s="179" t="s">
        <v>6219</v>
      </c>
      <c r="EC134" s="176" t="s">
        <v>6206</v>
      </c>
      <c r="ED134" s="186" t="s">
        <v>6227</v>
      </c>
      <c r="EE134" s="183">
        <v>8900000</v>
      </c>
      <c r="EF134" s="186" t="s">
        <v>6218</v>
      </c>
      <c r="EG134" s="186" t="s">
        <v>22</v>
      </c>
      <c r="EH134" s="186">
        <v>2</v>
      </c>
      <c r="EI134" s="186" t="s">
        <v>6226</v>
      </c>
      <c r="EJ134" s="186" t="s">
        <v>6219</v>
      </c>
      <c r="EK134" s="187" t="s">
        <v>6206</v>
      </c>
      <c r="EL134" s="185" t="s">
        <v>6229</v>
      </c>
      <c r="EM134" s="175">
        <v>3400000</v>
      </c>
      <c r="EN134" s="179" t="s">
        <v>6218</v>
      </c>
      <c r="EO134" s="179" t="s">
        <v>22</v>
      </c>
      <c r="EP134" s="179">
        <v>2</v>
      </c>
      <c r="EQ134" s="179" t="s">
        <v>6228</v>
      </c>
      <c r="ER134" s="179" t="s">
        <v>6219</v>
      </c>
      <c r="ES134" s="176" t="s">
        <v>6206</v>
      </c>
      <c r="ET134" s="186" t="s">
        <v>6259</v>
      </c>
      <c r="EU134" s="186">
        <v>9970</v>
      </c>
      <c r="EV134" s="186" t="s">
        <v>6256</v>
      </c>
      <c r="EW134" s="186" t="s">
        <v>22</v>
      </c>
      <c r="EX134" s="186">
        <v>2</v>
      </c>
      <c r="EY134" s="186" t="s">
        <v>6258</v>
      </c>
      <c r="EZ134" s="186" t="s">
        <v>6257</v>
      </c>
      <c r="FA134" s="187" t="s">
        <v>6206</v>
      </c>
      <c r="FB134" s="185" t="s">
        <v>103</v>
      </c>
      <c r="FC134" s="179">
        <v>5</v>
      </c>
      <c r="FD134" s="179">
        <v>0</v>
      </c>
      <c r="FE134" s="179" t="s">
        <v>42</v>
      </c>
      <c r="FF134" s="179">
        <v>1</v>
      </c>
      <c r="FG134" s="179" t="s">
        <v>102</v>
      </c>
      <c r="FH134" s="179">
        <v>0</v>
      </c>
      <c r="FI134" s="176" t="s">
        <v>75</v>
      </c>
      <c r="FJ134" s="185" t="s">
        <v>105</v>
      </c>
      <c r="FK134" s="186" t="s">
        <v>14</v>
      </c>
      <c r="FL134" s="186">
        <v>0</v>
      </c>
      <c r="FM134" s="186" t="s">
        <v>14</v>
      </c>
      <c r="FN134" s="186" t="s">
        <v>14</v>
      </c>
      <c r="FO134" s="186">
        <v>0</v>
      </c>
      <c r="FP134" s="183">
        <v>0</v>
      </c>
      <c r="FQ134" s="184" t="s">
        <v>75</v>
      </c>
      <c r="FR134" s="185" t="s">
        <v>106</v>
      </c>
      <c r="FS134" s="179" t="s">
        <v>14</v>
      </c>
      <c r="FT134" s="179">
        <v>0</v>
      </c>
      <c r="FU134" s="179" t="s">
        <v>14</v>
      </c>
      <c r="FV134" s="179" t="s">
        <v>14</v>
      </c>
      <c r="FW134" s="179">
        <v>0</v>
      </c>
      <c r="FX134" s="179">
        <v>0</v>
      </c>
      <c r="FY134" s="176" t="s">
        <v>75</v>
      </c>
      <c r="FZ134" s="186" t="s">
        <v>1092</v>
      </c>
      <c r="GA134" s="186">
        <v>2</v>
      </c>
      <c r="GB134" s="186" t="s">
        <v>1090</v>
      </c>
      <c r="GC134" s="186" t="s">
        <v>22</v>
      </c>
      <c r="GD134" s="186">
        <v>2</v>
      </c>
      <c r="GE134" s="186">
        <v>0</v>
      </c>
      <c r="GF134" s="186">
        <v>0</v>
      </c>
      <c r="GG134" s="187" t="s">
        <v>1081</v>
      </c>
      <c r="GH134" s="185" t="s">
        <v>1098</v>
      </c>
      <c r="GI134" s="179">
        <v>3</v>
      </c>
      <c r="GJ134" s="179" t="s">
        <v>1090</v>
      </c>
      <c r="GK134" s="179" t="s">
        <v>22</v>
      </c>
      <c r="GL134" s="179">
        <v>2</v>
      </c>
      <c r="GM134" s="179">
        <v>0</v>
      </c>
      <c r="GN134" s="179">
        <v>0</v>
      </c>
      <c r="GO134" s="176" t="s">
        <v>1081</v>
      </c>
      <c r="GP134" s="186" t="s">
        <v>1093</v>
      </c>
      <c r="GQ134" s="186">
        <v>3</v>
      </c>
      <c r="GR134" s="186" t="s">
        <v>1090</v>
      </c>
      <c r="GS134" s="186" t="s">
        <v>22</v>
      </c>
      <c r="GT134" s="186">
        <v>2</v>
      </c>
      <c r="GU134" s="186">
        <v>0</v>
      </c>
      <c r="GV134" s="186">
        <v>0</v>
      </c>
      <c r="GW134" s="187" t="s">
        <v>1081</v>
      </c>
      <c r="GX134" s="185" t="s">
        <v>1099</v>
      </c>
      <c r="GY134" s="179">
        <v>3</v>
      </c>
      <c r="GZ134" s="179" t="s">
        <v>1090</v>
      </c>
      <c r="HA134" s="179" t="s">
        <v>22</v>
      </c>
      <c r="HB134" s="179">
        <v>2</v>
      </c>
      <c r="HC134" s="179">
        <v>0</v>
      </c>
      <c r="HD134" s="179">
        <v>0</v>
      </c>
      <c r="HE134" s="176" t="s">
        <v>1081</v>
      </c>
      <c r="HF134" s="186" t="s">
        <v>1091</v>
      </c>
      <c r="HG134" s="186">
        <v>2</v>
      </c>
      <c r="HH134" s="186" t="s">
        <v>1090</v>
      </c>
      <c r="HI134" s="186" t="s">
        <v>22</v>
      </c>
      <c r="HJ134" s="186">
        <v>2</v>
      </c>
      <c r="HK134" s="186">
        <v>0</v>
      </c>
      <c r="HL134" s="186">
        <v>0</v>
      </c>
      <c r="HM134" s="187" t="s">
        <v>1081</v>
      </c>
      <c r="HN134" s="185" t="s">
        <v>1097</v>
      </c>
      <c r="HO134" s="179">
        <v>3</v>
      </c>
      <c r="HP134" s="179" t="s">
        <v>1090</v>
      </c>
      <c r="HQ134" s="179" t="s">
        <v>22</v>
      </c>
      <c r="HR134" s="179">
        <v>2</v>
      </c>
      <c r="HS134" s="179">
        <v>0</v>
      </c>
      <c r="HT134" s="179">
        <v>0</v>
      </c>
      <c r="HU134" s="176" t="s">
        <v>1081</v>
      </c>
      <c r="HV134" s="186" t="s">
        <v>1094</v>
      </c>
      <c r="HW134" s="186">
        <v>3</v>
      </c>
      <c r="HX134" s="186" t="s">
        <v>1090</v>
      </c>
      <c r="HY134" s="186" t="s">
        <v>22</v>
      </c>
      <c r="HZ134" s="186">
        <v>2</v>
      </c>
      <c r="IA134" s="186">
        <v>0</v>
      </c>
      <c r="IB134" s="186">
        <v>0</v>
      </c>
      <c r="IC134" s="187" t="s">
        <v>1081</v>
      </c>
      <c r="ID134" s="185" t="s">
        <v>1096</v>
      </c>
      <c r="IE134" s="179">
        <v>3</v>
      </c>
      <c r="IF134" s="179" t="s">
        <v>1090</v>
      </c>
      <c r="IG134" s="179" t="s">
        <v>22</v>
      </c>
      <c r="IH134" s="179">
        <v>2</v>
      </c>
      <c r="II134" s="179">
        <v>0</v>
      </c>
      <c r="IJ134" s="179">
        <v>0</v>
      </c>
      <c r="IK134" s="176" t="s">
        <v>1081</v>
      </c>
      <c r="IL134" s="186" t="s">
        <v>1095</v>
      </c>
      <c r="IM134" s="186">
        <v>3</v>
      </c>
      <c r="IN134" s="186" t="s">
        <v>1090</v>
      </c>
      <c r="IO134" s="186" t="s">
        <v>22</v>
      </c>
      <c r="IP134" s="186">
        <v>2</v>
      </c>
      <c r="IQ134" s="186">
        <v>0</v>
      </c>
      <c r="IR134" s="186">
        <v>0</v>
      </c>
      <c r="IS134" s="187" t="s">
        <v>1081</v>
      </c>
    </row>
    <row r="135" spans="1:253" s="280" customFormat="1" ht="12.75" customHeight="1" x14ac:dyDescent="0.25">
      <c r="A135" s="280" t="s">
        <v>982</v>
      </c>
      <c r="B135" s="280" t="s">
        <v>8018</v>
      </c>
      <c r="C135" s="280" t="s">
        <v>983</v>
      </c>
      <c r="D135" s="280" t="s">
        <v>99</v>
      </c>
      <c r="E135" s="280" t="s">
        <v>7671</v>
      </c>
      <c r="F135" s="280" t="s">
        <v>6261</v>
      </c>
      <c r="G135" s="174">
        <v>30939000</v>
      </c>
      <c r="H135" s="175" t="s">
        <v>6260</v>
      </c>
      <c r="I135" s="175" t="s">
        <v>22</v>
      </c>
      <c r="J135" s="175">
        <v>2</v>
      </c>
      <c r="K135" s="175" t="s">
        <v>6232</v>
      </c>
      <c r="L135" s="175" t="s">
        <v>6231</v>
      </c>
      <c r="M135" s="176" t="s">
        <v>6206</v>
      </c>
      <c r="N135" s="190" t="s">
        <v>6263</v>
      </c>
      <c r="O135" s="177">
        <v>1240</v>
      </c>
      <c r="P135" s="177" t="s">
        <v>6230</v>
      </c>
      <c r="Q135" s="177" t="s">
        <v>22</v>
      </c>
      <c r="R135" s="177">
        <v>2</v>
      </c>
      <c r="S135" s="177" t="s">
        <v>6262</v>
      </c>
      <c r="T135" s="177" t="s">
        <v>6219</v>
      </c>
      <c r="U135" s="178" t="s">
        <v>6206</v>
      </c>
      <c r="V135" s="190" t="s">
        <v>6346</v>
      </c>
      <c r="W135" s="175">
        <v>30939000</v>
      </c>
      <c r="X135" s="175" t="s">
        <v>6230</v>
      </c>
      <c r="Y135" s="175" t="s">
        <v>22</v>
      </c>
      <c r="Z135" s="175">
        <v>2</v>
      </c>
      <c r="AA135" s="175">
        <v>0</v>
      </c>
      <c r="AB135" s="175" t="s">
        <v>6264</v>
      </c>
      <c r="AC135" s="176" t="s">
        <v>6341</v>
      </c>
      <c r="AD135" s="190" t="s">
        <v>6347</v>
      </c>
      <c r="AE135" s="183">
        <v>137000</v>
      </c>
      <c r="AF135" s="183" t="s">
        <v>6230</v>
      </c>
      <c r="AG135" s="183" t="s">
        <v>22</v>
      </c>
      <c r="AH135" s="183">
        <v>2</v>
      </c>
      <c r="AI135" s="183">
        <v>0</v>
      </c>
      <c r="AJ135" s="183" t="s">
        <v>6264</v>
      </c>
      <c r="AK135" s="184" t="s">
        <v>6341</v>
      </c>
      <c r="AL135" s="190" t="s">
        <v>3022</v>
      </c>
      <c r="AM135" s="175">
        <v>422000</v>
      </c>
      <c r="AN135" s="175" t="s">
        <v>3019</v>
      </c>
      <c r="AO135" s="175" t="s">
        <v>22</v>
      </c>
      <c r="AP135" s="175">
        <v>2</v>
      </c>
      <c r="AQ135" s="175" t="s">
        <v>3021</v>
      </c>
      <c r="AR135" s="175" t="s">
        <v>3020</v>
      </c>
      <c r="AS135" s="176" t="s">
        <v>3023</v>
      </c>
      <c r="AT135" s="191" t="s">
        <v>1130</v>
      </c>
      <c r="AU135" s="183" t="s">
        <v>14</v>
      </c>
      <c r="AV135" s="183" t="s">
        <v>14</v>
      </c>
      <c r="AW135" s="183" t="s">
        <v>14</v>
      </c>
      <c r="AX135" s="183" t="s">
        <v>14</v>
      </c>
      <c r="AY135" s="183" t="s">
        <v>379</v>
      </c>
      <c r="AZ135" s="183" t="s">
        <v>14</v>
      </c>
      <c r="BA135" s="184" t="s">
        <v>1128</v>
      </c>
      <c r="BB135" s="190" t="s">
        <v>1554</v>
      </c>
      <c r="BC135" s="175">
        <v>552437</v>
      </c>
      <c r="BD135" s="175" t="s">
        <v>1551</v>
      </c>
      <c r="BE135" s="175" t="s">
        <v>22</v>
      </c>
      <c r="BF135" s="175">
        <v>2</v>
      </c>
      <c r="BG135" s="175" t="s">
        <v>1553</v>
      </c>
      <c r="BH135" s="175" t="s">
        <v>1552</v>
      </c>
      <c r="BI135" s="176" t="s">
        <v>1555</v>
      </c>
      <c r="BJ135" s="191" t="s">
        <v>6269</v>
      </c>
      <c r="BK135" s="195">
        <v>64</v>
      </c>
      <c r="BL135" s="191" t="s">
        <v>6266</v>
      </c>
      <c r="BM135" s="191" t="s">
        <v>22</v>
      </c>
      <c r="BN135" s="191">
        <v>2</v>
      </c>
      <c r="BO135" s="191" t="s">
        <v>6268</v>
      </c>
      <c r="BP135" s="183" t="s">
        <v>6267</v>
      </c>
      <c r="BQ135" s="192" t="s">
        <v>6206</v>
      </c>
      <c r="BR135" s="190" t="s">
        <v>1005</v>
      </c>
      <c r="BS135" s="193" t="s">
        <v>14</v>
      </c>
      <c r="BT135" s="193" t="s">
        <v>14</v>
      </c>
      <c r="BU135" s="193" t="s">
        <v>14</v>
      </c>
      <c r="BV135" s="193" t="s">
        <v>14</v>
      </c>
      <c r="BW135" s="193" t="s">
        <v>14</v>
      </c>
      <c r="BX135" s="193" t="s">
        <v>14</v>
      </c>
      <c r="BY135" s="176" t="s">
        <v>1006</v>
      </c>
      <c r="BZ135" s="191" t="s">
        <v>1007</v>
      </c>
      <c r="CA135" s="191" t="s">
        <v>14</v>
      </c>
      <c r="CB135" s="191" t="s">
        <v>14</v>
      </c>
      <c r="CC135" s="191" t="s">
        <v>14</v>
      </c>
      <c r="CD135" s="191" t="s">
        <v>14</v>
      </c>
      <c r="CE135" s="191" t="s">
        <v>14</v>
      </c>
      <c r="CF135" s="191" t="s">
        <v>14</v>
      </c>
      <c r="CG135" s="192" t="s">
        <v>1006</v>
      </c>
      <c r="CH135" s="190" t="s">
        <v>8494</v>
      </c>
      <c r="CI135" s="191" t="e">
        <v>#N/A</v>
      </c>
      <c r="CJ135" s="191" t="e">
        <v>#N/A</v>
      </c>
      <c r="CK135" s="191" t="e">
        <v>#N/A</v>
      </c>
      <c r="CL135" s="191" t="e">
        <v>#N/A</v>
      </c>
      <c r="CM135" s="191" t="e">
        <v>#N/A</v>
      </c>
      <c r="CN135" s="191" t="e">
        <v>#N/A</v>
      </c>
      <c r="CO135" s="194" t="e">
        <v>#N/A</v>
      </c>
      <c r="CP135" s="191" t="s">
        <v>1008</v>
      </c>
      <c r="CQ135" s="193" t="s">
        <v>14</v>
      </c>
      <c r="CR135" s="193" t="s">
        <v>14</v>
      </c>
      <c r="CS135" s="193" t="s">
        <v>14</v>
      </c>
      <c r="CT135" s="193" t="s">
        <v>14</v>
      </c>
      <c r="CU135" s="193" t="s">
        <v>14</v>
      </c>
      <c r="CV135" s="193" t="s">
        <v>14</v>
      </c>
      <c r="CW135" s="176" t="s">
        <v>1006</v>
      </c>
      <c r="CX135" s="191" t="s">
        <v>6265</v>
      </c>
      <c r="CY135" s="183">
        <v>137000</v>
      </c>
      <c r="CZ135" s="183">
        <v>0</v>
      </c>
      <c r="DA135" s="183" t="s">
        <v>14</v>
      </c>
      <c r="DB135" s="183" t="s">
        <v>14</v>
      </c>
      <c r="DC135" s="183">
        <v>0</v>
      </c>
      <c r="DD135" s="183">
        <v>0</v>
      </c>
      <c r="DE135" s="189" t="s">
        <v>6341</v>
      </c>
      <c r="DF135" s="190" t="s">
        <v>6340</v>
      </c>
      <c r="DG135" s="175">
        <v>30939000</v>
      </c>
      <c r="DH135" s="193" t="s">
        <v>6230</v>
      </c>
      <c r="DI135" s="193" t="s">
        <v>22</v>
      </c>
      <c r="DJ135" s="193">
        <v>2</v>
      </c>
      <c r="DK135" s="193">
        <v>0</v>
      </c>
      <c r="DL135" s="193" t="s">
        <v>6264</v>
      </c>
      <c r="DM135" s="176" t="s">
        <v>6341</v>
      </c>
      <c r="DN135" s="191" t="s">
        <v>6342</v>
      </c>
      <c r="DO135" s="183">
        <v>0</v>
      </c>
      <c r="DP135" s="191">
        <v>0</v>
      </c>
      <c r="DQ135" s="191" t="s">
        <v>14</v>
      </c>
      <c r="DR135" s="191" t="s">
        <v>14</v>
      </c>
      <c r="DS135" s="191">
        <v>0</v>
      </c>
      <c r="DT135" s="191">
        <v>0</v>
      </c>
      <c r="DU135" s="192" t="s">
        <v>6341</v>
      </c>
      <c r="DV135" s="190" t="s">
        <v>6343</v>
      </c>
      <c r="DW135" s="175">
        <v>0</v>
      </c>
      <c r="DX135" s="193">
        <v>0</v>
      </c>
      <c r="DY135" s="193" t="s">
        <v>14</v>
      </c>
      <c r="DZ135" s="193" t="s">
        <v>14</v>
      </c>
      <c r="EA135" s="193">
        <v>0</v>
      </c>
      <c r="EB135" s="193">
        <v>0</v>
      </c>
      <c r="EC135" s="176" t="s">
        <v>6341</v>
      </c>
      <c r="ED135" s="191" t="s">
        <v>6344</v>
      </c>
      <c r="EE135" s="183">
        <v>0</v>
      </c>
      <c r="EF135" s="191">
        <v>0</v>
      </c>
      <c r="EG135" s="191" t="s">
        <v>14</v>
      </c>
      <c r="EH135" s="191" t="s">
        <v>14</v>
      </c>
      <c r="EI135" s="191">
        <v>0</v>
      </c>
      <c r="EJ135" s="191">
        <v>0</v>
      </c>
      <c r="EK135" s="192" t="s">
        <v>6341</v>
      </c>
      <c r="EL135" s="190" t="s">
        <v>6345</v>
      </c>
      <c r="EM135" s="175">
        <v>137000</v>
      </c>
      <c r="EN135" s="193" t="s">
        <v>6230</v>
      </c>
      <c r="EO135" s="193" t="s">
        <v>22</v>
      </c>
      <c r="EP135" s="193">
        <v>2</v>
      </c>
      <c r="EQ135" s="193">
        <v>0</v>
      </c>
      <c r="ER135" s="193" t="s">
        <v>6264</v>
      </c>
      <c r="ES135" s="176" t="s">
        <v>6341</v>
      </c>
      <c r="ET135" s="191" t="s">
        <v>6270</v>
      </c>
      <c r="EU135" s="191">
        <v>9970</v>
      </c>
      <c r="EV135" s="191" t="s">
        <v>6256</v>
      </c>
      <c r="EW135" s="191" t="s">
        <v>22</v>
      </c>
      <c r="EX135" s="191">
        <v>2</v>
      </c>
      <c r="EY135" s="191" t="s">
        <v>6258</v>
      </c>
      <c r="EZ135" s="191" t="s">
        <v>6257</v>
      </c>
      <c r="FA135" s="192" t="s">
        <v>6206</v>
      </c>
      <c r="FB135" s="190" t="s">
        <v>985</v>
      </c>
      <c r="FC135" s="193">
        <v>2</v>
      </c>
      <c r="FD135" s="193">
        <v>0</v>
      </c>
      <c r="FE135" s="193" t="s">
        <v>22</v>
      </c>
      <c r="FF135" s="193">
        <v>2</v>
      </c>
      <c r="FG135" s="193" t="s">
        <v>984</v>
      </c>
      <c r="FH135" s="193">
        <v>0</v>
      </c>
      <c r="FI135" s="176" t="s">
        <v>944</v>
      </c>
      <c r="FJ135" s="190" t="s">
        <v>986</v>
      </c>
      <c r="FK135" s="191" t="s">
        <v>14</v>
      </c>
      <c r="FL135" s="191">
        <v>0</v>
      </c>
      <c r="FM135" s="191" t="s">
        <v>14</v>
      </c>
      <c r="FN135" s="191" t="s">
        <v>14</v>
      </c>
      <c r="FO135" s="191">
        <v>0</v>
      </c>
      <c r="FP135" s="183">
        <v>0</v>
      </c>
      <c r="FQ135" s="184" t="s">
        <v>944</v>
      </c>
      <c r="FR135" s="190" t="s">
        <v>987</v>
      </c>
      <c r="FS135" s="193" t="s">
        <v>14</v>
      </c>
      <c r="FT135" s="193">
        <v>0</v>
      </c>
      <c r="FU135" s="193" t="s">
        <v>14</v>
      </c>
      <c r="FV135" s="193" t="s">
        <v>14</v>
      </c>
      <c r="FW135" s="193">
        <v>0</v>
      </c>
      <c r="FX135" s="193">
        <v>0</v>
      </c>
      <c r="FY135" s="176" t="s">
        <v>944</v>
      </c>
      <c r="FZ135" s="191" t="s">
        <v>1101</v>
      </c>
      <c r="GA135" s="191">
        <v>2</v>
      </c>
      <c r="GB135" s="191" t="s">
        <v>1090</v>
      </c>
      <c r="GC135" s="191" t="s">
        <v>22</v>
      </c>
      <c r="GD135" s="191">
        <v>2</v>
      </c>
      <c r="GE135" s="191">
        <v>0</v>
      </c>
      <c r="GF135" s="191">
        <v>0</v>
      </c>
      <c r="GG135" s="192" t="s">
        <v>1081</v>
      </c>
      <c r="GH135" s="190" t="s">
        <v>1107</v>
      </c>
      <c r="GI135" s="193">
        <v>3</v>
      </c>
      <c r="GJ135" s="193" t="s">
        <v>1090</v>
      </c>
      <c r="GK135" s="193" t="s">
        <v>22</v>
      </c>
      <c r="GL135" s="193">
        <v>2</v>
      </c>
      <c r="GM135" s="193">
        <v>0</v>
      </c>
      <c r="GN135" s="193">
        <v>0</v>
      </c>
      <c r="GO135" s="176" t="s">
        <v>1081</v>
      </c>
      <c r="GP135" s="191" t="s">
        <v>1102</v>
      </c>
      <c r="GQ135" s="191">
        <v>3</v>
      </c>
      <c r="GR135" s="191" t="s">
        <v>1090</v>
      </c>
      <c r="GS135" s="191" t="s">
        <v>22</v>
      </c>
      <c r="GT135" s="191">
        <v>2</v>
      </c>
      <c r="GU135" s="191">
        <v>0</v>
      </c>
      <c r="GV135" s="191">
        <v>0</v>
      </c>
      <c r="GW135" s="192" t="s">
        <v>1081</v>
      </c>
      <c r="GX135" s="190" t="s">
        <v>1108</v>
      </c>
      <c r="GY135" s="193">
        <v>3</v>
      </c>
      <c r="GZ135" s="193" t="s">
        <v>1090</v>
      </c>
      <c r="HA135" s="193" t="s">
        <v>22</v>
      </c>
      <c r="HB135" s="193">
        <v>2</v>
      </c>
      <c r="HC135" s="193">
        <v>0</v>
      </c>
      <c r="HD135" s="193">
        <v>0</v>
      </c>
      <c r="HE135" s="176" t="s">
        <v>1081</v>
      </c>
      <c r="HF135" s="191" t="s">
        <v>1100</v>
      </c>
      <c r="HG135" s="191">
        <v>2</v>
      </c>
      <c r="HH135" s="191" t="s">
        <v>1090</v>
      </c>
      <c r="HI135" s="191" t="s">
        <v>22</v>
      </c>
      <c r="HJ135" s="191">
        <v>2</v>
      </c>
      <c r="HK135" s="191">
        <v>0</v>
      </c>
      <c r="HL135" s="191">
        <v>0</v>
      </c>
      <c r="HM135" s="192" t="s">
        <v>1081</v>
      </c>
      <c r="HN135" s="190" t="s">
        <v>1106</v>
      </c>
      <c r="HO135" s="193">
        <v>3</v>
      </c>
      <c r="HP135" s="193" t="s">
        <v>1090</v>
      </c>
      <c r="HQ135" s="193" t="s">
        <v>22</v>
      </c>
      <c r="HR135" s="193">
        <v>2</v>
      </c>
      <c r="HS135" s="193">
        <v>0</v>
      </c>
      <c r="HT135" s="193">
        <v>0</v>
      </c>
      <c r="HU135" s="176" t="s">
        <v>1081</v>
      </c>
      <c r="HV135" s="191" t="s">
        <v>1103</v>
      </c>
      <c r="HW135" s="191">
        <v>3</v>
      </c>
      <c r="HX135" s="191" t="s">
        <v>1090</v>
      </c>
      <c r="HY135" s="191" t="s">
        <v>22</v>
      </c>
      <c r="HZ135" s="191">
        <v>2</v>
      </c>
      <c r="IA135" s="191">
        <v>0</v>
      </c>
      <c r="IB135" s="191">
        <v>0</v>
      </c>
      <c r="IC135" s="192" t="s">
        <v>1081</v>
      </c>
      <c r="ID135" s="190" t="s">
        <v>1105</v>
      </c>
      <c r="IE135" s="193">
        <v>3</v>
      </c>
      <c r="IF135" s="193" t="s">
        <v>1090</v>
      </c>
      <c r="IG135" s="193" t="s">
        <v>22</v>
      </c>
      <c r="IH135" s="193">
        <v>2</v>
      </c>
      <c r="II135" s="193">
        <v>0</v>
      </c>
      <c r="IJ135" s="193">
        <v>0</v>
      </c>
      <c r="IK135" s="176" t="s">
        <v>1081</v>
      </c>
      <c r="IL135" s="191" t="s">
        <v>1104</v>
      </c>
      <c r="IM135" s="191">
        <v>3</v>
      </c>
      <c r="IN135" s="191" t="s">
        <v>1090</v>
      </c>
      <c r="IO135" s="191" t="s">
        <v>22</v>
      </c>
      <c r="IP135" s="191">
        <v>2</v>
      </c>
      <c r="IQ135" s="191">
        <v>0</v>
      </c>
      <c r="IR135" s="191">
        <v>0</v>
      </c>
      <c r="IS135" s="192" t="s">
        <v>1081</v>
      </c>
    </row>
    <row r="136" spans="1:253" s="280" customFormat="1" ht="12.75" customHeight="1" x14ac:dyDescent="0.25">
      <c r="A136" s="280" t="s">
        <v>443</v>
      </c>
      <c r="B136" s="280" t="s">
        <v>8046</v>
      </c>
      <c r="C136" s="280" t="s">
        <v>444</v>
      </c>
      <c r="D136" s="280" t="s">
        <v>445</v>
      </c>
      <c r="E136" s="280" t="s">
        <v>7672</v>
      </c>
      <c r="F136" s="280" t="s">
        <v>4259</v>
      </c>
      <c r="G136" s="174">
        <v>17885000</v>
      </c>
      <c r="H136" s="175" t="s">
        <v>3417</v>
      </c>
      <c r="I136" s="175" t="s">
        <v>22</v>
      </c>
      <c r="J136" s="175">
        <v>2</v>
      </c>
      <c r="K136" s="175" t="s">
        <v>4258</v>
      </c>
      <c r="L136" s="175" t="s">
        <v>2911</v>
      </c>
      <c r="M136" s="176" t="s">
        <v>4233</v>
      </c>
      <c r="N136" s="185" t="s">
        <v>4248</v>
      </c>
      <c r="O136" s="177">
        <v>448388</v>
      </c>
      <c r="P136" s="177" t="s">
        <v>4242</v>
      </c>
      <c r="Q136" s="177" t="s">
        <v>22</v>
      </c>
      <c r="R136" s="177">
        <v>2</v>
      </c>
      <c r="S136" s="177" t="s">
        <v>4247</v>
      </c>
      <c r="T136" s="177" t="s">
        <v>4246</v>
      </c>
      <c r="U136" s="178" t="s">
        <v>4233</v>
      </c>
      <c r="V136" s="185" t="s">
        <v>4254</v>
      </c>
      <c r="W136" s="175">
        <v>6889000</v>
      </c>
      <c r="X136" s="175" t="s">
        <v>4242</v>
      </c>
      <c r="Y136" s="175" t="s">
        <v>22</v>
      </c>
      <c r="Z136" s="175">
        <v>2</v>
      </c>
      <c r="AA136" s="175" t="s">
        <v>4253</v>
      </c>
      <c r="AB136" s="175" t="s">
        <v>4243</v>
      </c>
      <c r="AC136" s="176" t="s">
        <v>4233</v>
      </c>
      <c r="AD136" s="185" t="s">
        <v>4252</v>
      </c>
      <c r="AE136" s="183">
        <v>4363000</v>
      </c>
      <c r="AF136" s="183" t="s">
        <v>4242</v>
      </c>
      <c r="AG136" s="183" t="s">
        <v>22</v>
      </c>
      <c r="AH136" s="183">
        <v>2</v>
      </c>
      <c r="AI136" s="183" t="s">
        <v>4251</v>
      </c>
      <c r="AJ136" s="183" t="s">
        <v>4243</v>
      </c>
      <c r="AK136" s="184" t="s">
        <v>4233</v>
      </c>
      <c r="AL136" s="185" t="s">
        <v>1542</v>
      </c>
      <c r="AM136" s="175">
        <v>0</v>
      </c>
      <c r="AN136" s="175" t="s">
        <v>14</v>
      </c>
      <c r="AO136" s="175" t="s">
        <v>22</v>
      </c>
      <c r="AP136" s="175">
        <v>2</v>
      </c>
      <c r="AQ136" s="175" t="s">
        <v>1541</v>
      </c>
      <c r="AR136" s="175" t="s">
        <v>14</v>
      </c>
      <c r="AS136" s="176" t="s">
        <v>1538</v>
      </c>
      <c r="AT136" s="186" t="s">
        <v>1765</v>
      </c>
      <c r="AU136" s="183">
        <v>0</v>
      </c>
      <c r="AV136" s="183" t="s">
        <v>14</v>
      </c>
      <c r="AW136" s="183" t="s">
        <v>42</v>
      </c>
      <c r="AX136" s="183">
        <v>1</v>
      </c>
      <c r="AY136" s="183" t="s">
        <v>14</v>
      </c>
      <c r="AZ136" s="183" t="s">
        <v>14</v>
      </c>
      <c r="BA136" s="184" t="s">
        <v>1761</v>
      </c>
      <c r="BB136" s="185" t="s">
        <v>1764</v>
      </c>
      <c r="BC136" s="175">
        <v>0</v>
      </c>
      <c r="BD136" s="175" t="s">
        <v>14</v>
      </c>
      <c r="BE136" s="175" t="s">
        <v>42</v>
      </c>
      <c r="BF136" s="175">
        <v>1</v>
      </c>
      <c r="BG136" s="175" t="s">
        <v>14</v>
      </c>
      <c r="BH136" s="175" t="s">
        <v>14</v>
      </c>
      <c r="BI136" s="176" t="s">
        <v>1761</v>
      </c>
      <c r="BJ136" s="186" t="s">
        <v>3081</v>
      </c>
      <c r="BK136" s="186" t="s">
        <v>14</v>
      </c>
      <c r="BL136" s="186" t="s">
        <v>14</v>
      </c>
      <c r="BM136" s="186" t="s">
        <v>14</v>
      </c>
      <c r="BN136" s="186" t="s">
        <v>14</v>
      </c>
      <c r="BO136" s="186" t="s">
        <v>3057</v>
      </c>
      <c r="BP136" s="183" t="s">
        <v>14</v>
      </c>
      <c r="BQ136" s="187" t="s">
        <v>3047</v>
      </c>
      <c r="BR136" s="185" t="s">
        <v>447</v>
      </c>
      <c r="BS136" s="179">
        <v>0</v>
      </c>
      <c r="BT136" s="179">
        <v>0</v>
      </c>
      <c r="BU136" s="179" t="s">
        <v>22</v>
      </c>
      <c r="BV136" s="179">
        <v>2</v>
      </c>
      <c r="BW136" s="179" t="s">
        <v>446</v>
      </c>
      <c r="BX136" s="179">
        <v>0</v>
      </c>
      <c r="BY136" s="176" t="s">
        <v>332</v>
      </c>
      <c r="BZ136" s="186" t="s">
        <v>448</v>
      </c>
      <c r="CA136" s="186">
        <v>0</v>
      </c>
      <c r="CB136" s="186">
        <v>0</v>
      </c>
      <c r="CC136" s="186" t="s">
        <v>22</v>
      </c>
      <c r="CD136" s="186">
        <v>2</v>
      </c>
      <c r="CE136" s="186" t="s">
        <v>446</v>
      </c>
      <c r="CF136" s="186">
        <v>0</v>
      </c>
      <c r="CG136" s="187" t="s">
        <v>332</v>
      </c>
      <c r="CH136" s="185" t="s">
        <v>8495</v>
      </c>
      <c r="CI136" s="186" t="e">
        <v>#N/A</v>
      </c>
      <c r="CJ136" s="186" t="e">
        <v>#N/A</v>
      </c>
      <c r="CK136" s="186" t="e">
        <v>#N/A</v>
      </c>
      <c r="CL136" s="186" t="e">
        <v>#N/A</v>
      </c>
      <c r="CM136" s="186" t="e">
        <v>#N/A</v>
      </c>
      <c r="CN136" s="186" t="e">
        <v>#N/A</v>
      </c>
      <c r="CO136" s="188" t="e">
        <v>#N/A</v>
      </c>
      <c r="CP136" s="186" t="s">
        <v>1763</v>
      </c>
      <c r="CQ136" s="179" t="s">
        <v>14</v>
      </c>
      <c r="CR136" s="179" t="s">
        <v>14</v>
      </c>
      <c r="CS136" s="179" t="s">
        <v>14</v>
      </c>
      <c r="CT136" s="179" t="s">
        <v>14</v>
      </c>
      <c r="CU136" s="179" t="s">
        <v>14</v>
      </c>
      <c r="CV136" s="179" t="s">
        <v>14</v>
      </c>
      <c r="CW136" s="176" t="s">
        <v>1761</v>
      </c>
      <c r="CX136" s="186" t="s">
        <v>4255</v>
      </c>
      <c r="CY136" s="183">
        <v>1684000</v>
      </c>
      <c r="CZ136" s="183" t="s">
        <v>4242</v>
      </c>
      <c r="DA136" s="183" t="s">
        <v>22</v>
      </c>
      <c r="DB136" s="183">
        <v>2</v>
      </c>
      <c r="DC136" s="183" t="s">
        <v>4244</v>
      </c>
      <c r="DD136" s="183" t="s">
        <v>4243</v>
      </c>
      <c r="DE136" s="189" t="s">
        <v>4233</v>
      </c>
      <c r="DF136" s="185" t="s">
        <v>4249</v>
      </c>
      <c r="DG136" s="175">
        <v>2526000</v>
      </c>
      <c r="DH136" s="179" t="s">
        <v>4242</v>
      </c>
      <c r="DI136" s="179" t="s">
        <v>22</v>
      </c>
      <c r="DJ136" s="179">
        <v>2</v>
      </c>
      <c r="DK136" s="179" t="s">
        <v>4244</v>
      </c>
      <c r="DL136" s="179" t="s">
        <v>4243</v>
      </c>
      <c r="DM136" s="176" t="s">
        <v>4233</v>
      </c>
      <c r="DN136" s="186" t="s">
        <v>4257</v>
      </c>
      <c r="DO136" s="183">
        <v>2387000</v>
      </c>
      <c r="DP136" s="186" t="s">
        <v>4242</v>
      </c>
      <c r="DQ136" s="186" t="s">
        <v>22</v>
      </c>
      <c r="DR136" s="186">
        <v>2</v>
      </c>
      <c r="DS136" s="186" t="s">
        <v>4244</v>
      </c>
      <c r="DT136" s="186" t="s">
        <v>4243</v>
      </c>
      <c r="DU136" s="187" t="s">
        <v>4233</v>
      </c>
      <c r="DV136" s="185" t="s">
        <v>4250</v>
      </c>
      <c r="DW136" s="175">
        <v>1651000</v>
      </c>
      <c r="DX136" s="179" t="s">
        <v>4242</v>
      </c>
      <c r="DY136" s="179" t="s">
        <v>22</v>
      </c>
      <c r="DZ136" s="179">
        <v>2</v>
      </c>
      <c r="EA136" s="179" t="s">
        <v>4244</v>
      </c>
      <c r="EB136" s="179" t="s">
        <v>4243</v>
      </c>
      <c r="EC136" s="176" t="s">
        <v>4233</v>
      </c>
      <c r="ED136" s="186" t="s">
        <v>4256</v>
      </c>
      <c r="EE136" s="183">
        <v>33000</v>
      </c>
      <c r="EF136" s="186" t="s">
        <v>4242</v>
      </c>
      <c r="EG136" s="186" t="s">
        <v>22</v>
      </c>
      <c r="EH136" s="186">
        <v>2</v>
      </c>
      <c r="EI136" s="186" t="s">
        <v>4244</v>
      </c>
      <c r="EJ136" s="186" t="s">
        <v>4243</v>
      </c>
      <c r="EK136" s="187" t="s">
        <v>4233</v>
      </c>
      <c r="EL136" s="185" t="s">
        <v>4245</v>
      </c>
      <c r="EM136" s="175">
        <v>0</v>
      </c>
      <c r="EN136" s="179" t="s">
        <v>4242</v>
      </c>
      <c r="EO136" s="179" t="s">
        <v>22</v>
      </c>
      <c r="EP136" s="179">
        <v>2</v>
      </c>
      <c r="EQ136" s="179" t="s">
        <v>4244</v>
      </c>
      <c r="ER136" s="179" t="s">
        <v>4243</v>
      </c>
      <c r="ES136" s="176" t="s">
        <v>4233</v>
      </c>
      <c r="ET136" s="186" t="s">
        <v>3080</v>
      </c>
      <c r="EU136" s="186" t="s">
        <v>14</v>
      </c>
      <c r="EV136" s="186" t="s">
        <v>14</v>
      </c>
      <c r="EW136" s="186" t="s">
        <v>14</v>
      </c>
      <c r="EX136" s="186" t="s">
        <v>14</v>
      </c>
      <c r="EY136" s="186" t="s">
        <v>3057</v>
      </c>
      <c r="EZ136" s="186" t="s">
        <v>14</v>
      </c>
      <c r="FA136" s="187" t="s">
        <v>3047</v>
      </c>
      <c r="FB136" s="185" t="s">
        <v>452</v>
      </c>
      <c r="FC136" s="179">
        <v>3</v>
      </c>
      <c r="FD136" s="179" t="s">
        <v>449</v>
      </c>
      <c r="FE136" s="179" t="s">
        <v>22</v>
      </c>
      <c r="FF136" s="179">
        <v>2</v>
      </c>
      <c r="FG136" s="179" t="s">
        <v>451</v>
      </c>
      <c r="FH136" s="179" t="s">
        <v>450</v>
      </c>
      <c r="FI136" s="176" t="s">
        <v>332</v>
      </c>
      <c r="FJ136" s="185" t="s">
        <v>1125</v>
      </c>
      <c r="FK136" s="186" t="s">
        <v>14</v>
      </c>
      <c r="FL136" s="186" t="s">
        <v>1109</v>
      </c>
      <c r="FM136" s="186" t="s">
        <v>14</v>
      </c>
      <c r="FN136" s="186" t="s">
        <v>14</v>
      </c>
      <c r="FO136" s="186" t="s">
        <v>1114</v>
      </c>
      <c r="FP136" s="183" t="s">
        <v>1124</v>
      </c>
      <c r="FQ136" s="184" t="s">
        <v>1112</v>
      </c>
      <c r="FR136" s="185" t="s">
        <v>1126</v>
      </c>
      <c r="FS136" s="179" t="s">
        <v>14</v>
      </c>
      <c r="FT136" s="179" t="s">
        <v>1109</v>
      </c>
      <c r="FU136" s="179" t="s">
        <v>14</v>
      </c>
      <c r="FV136" s="179" t="s">
        <v>14</v>
      </c>
      <c r="FW136" s="179" t="s">
        <v>1114</v>
      </c>
      <c r="FX136" s="179" t="s">
        <v>1124</v>
      </c>
      <c r="FY136" s="176" t="s">
        <v>1112</v>
      </c>
      <c r="FZ136" s="186" t="s">
        <v>3509</v>
      </c>
      <c r="GA136" s="186">
        <v>0</v>
      </c>
      <c r="GB136" s="186" t="s">
        <v>3225</v>
      </c>
      <c r="GC136" s="186" t="s">
        <v>22</v>
      </c>
      <c r="GD136" s="186">
        <v>2</v>
      </c>
      <c r="GE136" s="186" t="s">
        <v>3139</v>
      </c>
      <c r="GF136" s="186" t="s">
        <v>3138</v>
      </c>
      <c r="GG136" s="187" t="s">
        <v>3227</v>
      </c>
      <c r="GH136" s="185" t="s">
        <v>3515</v>
      </c>
      <c r="GI136" s="179">
        <v>0</v>
      </c>
      <c r="GJ136" s="179" t="s">
        <v>3225</v>
      </c>
      <c r="GK136" s="179" t="s">
        <v>22</v>
      </c>
      <c r="GL136" s="179">
        <v>2</v>
      </c>
      <c r="GM136" s="179" t="s">
        <v>3139</v>
      </c>
      <c r="GN136" s="179" t="s">
        <v>3138</v>
      </c>
      <c r="GO136" s="176" t="s">
        <v>3227</v>
      </c>
      <c r="GP136" s="186" t="s">
        <v>3510</v>
      </c>
      <c r="GQ136" s="186">
        <v>0</v>
      </c>
      <c r="GR136" s="186" t="s">
        <v>3225</v>
      </c>
      <c r="GS136" s="186" t="s">
        <v>22</v>
      </c>
      <c r="GT136" s="186">
        <v>2</v>
      </c>
      <c r="GU136" s="186" t="s">
        <v>3139</v>
      </c>
      <c r="GV136" s="186" t="s">
        <v>3138</v>
      </c>
      <c r="GW136" s="187" t="s">
        <v>3227</v>
      </c>
      <c r="GX136" s="185" t="s">
        <v>3516</v>
      </c>
      <c r="GY136" s="179">
        <v>0</v>
      </c>
      <c r="GZ136" s="179" t="s">
        <v>3225</v>
      </c>
      <c r="HA136" s="179" t="s">
        <v>22</v>
      </c>
      <c r="HB136" s="179">
        <v>2</v>
      </c>
      <c r="HC136" s="179" t="s">
        <v>3139</v>
      </c>
      <c r="HD136" s="179" t="s">
        <v>3138</v>
      </c>
      <c r="HE136" s="176" t="s">
        <v>3227</v>
      </c>
      <c r="HF136" s="186" t="s">
        <v>3508</v>
      </c>
      <c r="HG136" s="186">
        <v>0</v>
      </c>
      <c r="HH136" s="186" t="s">
        <v>3225</v>
      </c>
      <c r="HI136" s="186" t="s">
        <v>22</v>
      </c>
      <c r="HJ136" s="186">
        <v>2</v>
      </c>
      <c r="HK136" s="186" t="s">
        <v>3139</v>
      </c>
      <c r="HL136" s="186" t="s">
        <v>3138</v>
      </c>
      <c r="HM136" s="187" t="s">
        <v>3227</v>
      </c>
      <c r="HN136" s="185" t="s">
        <v>3514</v>
      </c>
      <c r="HO136" s="179">
        <v>0</v>
      </c>
      <c r="HP136" s="179" t="s">
        <v>3225</v>
      </c>
      <c r="HQ136" s="179" t="s">
        <v>22</v>
      </c>
      <c r="HR136" s="179">
        <v>2</v>
      </c>
      <c r="HS136" s="179" t="s">
        <v>3139</v>
      </c>
      <c r="HT136" s="179" t="s">
        <v>3138</v>
      </c>
      <c r="HU136" s="176" t="s">
        <v>3227</v>
      </c>
      <c r="HV136" s="186" t="s">
        <v>3511</v>
      </c>
      <c r="HW136" s="186">
        <v>0</v>
      </c>
      <c r="HX136" s="186" t="s">
        <v>3225</v>
      </c>
      <c r="HY136" s="186" t="s">
        <v>22</v>
      </c>
      <c r="HZ136" s="186">
        <v>2</v>
      </c>
      <c r="IA136" s="186" t="s">
        <v>3139</v>
      </c>
      <c r="IB136" s="186" t="s">
        <v>3138</v>
      </c>
      <c r="IC136" s="187" t="s">
        <v>3227</v>
      </c>
      <c r="ID136" s="185" t="s">
        <v>3513</v>
      </c>
      <c r="IE136" s="179">
        <v>0</v>
      </c>
      <c r="IF136" s="179" t="s">
        <v>3225</v>
      </c>
      <c r="IG136" s="179" t="s">
        <v>22</v>
      </c>
      <c r="IH136" s="179">
        <v>2</v>
      </c>
      <c r="II136" s="179" t="s">
        <v>3139</v>
      </c>
      <c r="IJ136" s="179" t="s">
        <v>3138</v>
      </c>
      <c r="IK136" s="176" t="s">
        <v>3227</v>
      </c>
      <c r="IL136" s="186" t="s">
        <v>3512</v>
      </c>
      <c r="IM136" s="186">
        <v>1</v>
      </c>
      <c r="IN136" s="186" t="s">
        <v>3225</v>
      </c>
      <c r="IO136" s="186" t="s">
        <v>22</v>
      </c>
      <c r="IP136" s="186">
        <v>2</v>
      </c>
      <c r="IQ136" s="186" t="s">
        <v>3139</v>
      </c>
      <c r="IR136" s="186" t="s">
        <v>3138</v>
      </c>
      <c r="IS136" s="187" t="s">
        <v>3227</v>
      </c>
    </row>
    <row r="137" spans="1:253" s="280" customFormat="1" ht="12.75" customHeight="1" x14ac:dyDescent="0.25">
      <c r="A137" s="280" t="s">
        <v>200</v>
      </c>
      <c r="B137" s="280" t="s">
        <v>8005</v>
      </c>
      <c r="C137" s="280" t="s">
        <v>201</v>
      </c>
      <c r="D137" s="280" t="s">
        <v>202</v>
      </c>
      <c r="E137" s="280" t="s">
        <v>7673</v>
      </c>
      <c r="F137" s="280" t="s">
        <v>3529</v>
      </c>
      <c r="G137" s="174">
        <v>14645000</v>
      </c>
      <c r="H137" s="175" t="s">
        <v>2215</v>
      </c>
      <c r="I137" s="175" t="s">
        <v>22</v>
      </c>
      <c r="J137" s="175">
        <v>2</v>
      </c>
      <c r="K137" s="175" t="s">
        <v>3528</v>
      </c>
      <c r="L137" s="175" t="s">
        <v>3527</v>
      </c>
      <c r="M137" s="176" t="s">
        <v>3227</v>
      </c>
      <c r="N137" s="185" t="s">
        <v>2980</v>
      </c>
      <c r="O137" s="177">
        <v>386847</v>
      </c>
      <c r="P137" s="177" t="s">
        <v>2978</v>
      </c>
      <c r="Q137" s="177" t="s">
        <v>42</v>
      </c>
      <c r="R137" s="177">
        <v>1</v>
      </c>
      <c r="S137" s="177" t="s">
        <v>2849</v>
      </c>
      <c r="T137" s="177" t="s">
        <v>2979</v>
      </c>
      <c r="U137" s="178" t="s">
        <v>2851</v>
      </c>
      <c r="V137" s="185" t="s">
        <v>4921</v>
      </c>
      <c r="W137" s="175">
        <v>14645000</v>
      </c>
      <c r="X137" s="175" t="s">
        <v>4919</v>
      </c>
      <c r="Y137" s="175" t="s">
        <v>22</v>
      </c>
      <c r="Z137" s="175">
        <v>2</v>
      </c>
      <c r="AA137" s="175" t="s">
        <v>4832</v>
      </c>
      <c r="AB137" s="175" t="s">
        <v>4920</v>
      </c>
      <c r="AC137" s="176" t="s">
        <v>4755</v>
      </c>
      <c r="AD137" s="185" t="s">
        <v>4925</v>
      </c>
      <c r="AE137" s="183">
        <v>6800000</v>
      </c>
      <c r="AF137" s="183" t="s">
        <v>4922</v>
      </c>
      <c r="AG137" s="183" t="s">
        <v>22</v>
      </c>
      <c r="AH137" s="183">
        <v>2</v>
      </c>
      <c r="AI137" s="183" t="s">
        <v>4924</v>
      </c>
      <c r="AJ137" s="183" t="s">
        <v>4923</v>
      </c>
      <c r="AK137" s="184" t="s">
        <v>4755</v>
      </c>
      <c r="AL137" s="185" t="s">
        <v>2168</v>
      </c>
      <c r="AM137" s="175">
        <v>21000</v>
      </c>
      <c r="AN137" s="175" t="s">
        <v>2165</v>
      </c>
      <c r="AO137" s="175" t="s">
        <v>60</v>
      </c>
      <c r="AP137" s="175">
        <v>3</v>
      </c>
      <c r="AQ137" s="175" t="s">
        <v>2167</v>
      </c>
      <c r="AR137" s="175" t="s">
        <v>2166</v>
      </c>
      <c r="AS137" s="176" t="s">
        <v>2135</v>
      </c>
      <c r="AT137" s="186" t="s">
        <v>1575</v>
      </c>
      <c r="AU137" s="183">
        <v>0</v>
      </c>
      <c r="AV137" s="183" t="s">
        <v>14</v>
      </c>
      <c r="AW137" s="183" t="s">
        <v>14</v>
      </c>
      <c r="AX137" s="183" t="s">
        <v>14</v>
      </c>
      <c r="AY137" s="183" t="s">
        <v>1574</v>
      </c>
      <c r="AZ137" s="183" t="s">
        <v>14</v>
      </c>
      <c r="BA137" s="184" t="s">
        <v>1563</v>
      </c>
      <c r="BB137" s="185" t="s">
        <v>1573</v>
      </c>
      <c r="BC137" s="175">
        <v>0</v>
      </c>
      <c r="BD137" s="175" t="s">
        <v>14</v>
      </c>
      <c r="BE137" s="175" t="s">
        <v>14</v>
      </c>
      <c r="BF137" s="175" t="s">
        <v>14</v>
      </c>
      <c r="BG137" s="175" t="s">
        <v>1572</v>
      </c>
      <c r="BH137" s="175" t="s">
        <v>14</v>
      </c>
      <c r="BI137" s="176" t="s">
        <v>1563</v>
      </c>
      <c r="BJ137" s="186" t="s">
        <v>5771</v>
      </c>
      <c r="BK137" s="186">
        <v>15</v>
      </c>
      <c r="BL137" s="186" t="s">
        <v>5631</v>
      </c>
      <c r="BM137" s="186" t="s">
        <v>22</v>
      </c>
      <c r="BN137" s="186">
        <v>2</v>
      </c>
      <c r="BO137" s="186" t="s">
        <v>5770</v>
      </c>
      <c r="BP137" s="183" t="s">
        <v>2810</v>
      </c>
      <c r="BQ137" s="187" t="s">
        <v>5634</v>
      </c>
      <c r="BR137" s="185" t="s">
        <v>1777</v>
      </c>
      <c r="BS137" s="179" t="s">
        <v>14</v>
      </c>
      <c r="BT137" s="179" t="s">
        <v>14</v>
      </c>
      <c r="BU137" s="179" t="s">
        <v>14</v>
      </c>
      <c r="BV137" s="179" t="s">
        <v>14</v>
      </c>
      <c r="BW137" s="179" t="s">
        <v>14</v>
      </c>
      <c r="BX137" s="179" t="s">
        <v>14</v>
      </c>
      <c r="BY137" s="176" t="s">
        <v>1770</v>
      </c>
      <c r="BZ137" s="186" t="s">
        <v>1778</v>
      </c>
      <c r="CA137" s="186" t="s">
        <v>14</v>
      </c>
      <c r="CB137" s="186" t="s">
        <v>14</v>
      </c>
      <c r="CC137" s="186" t="s">
        <v>14</v>
      </c>
      <c r="CD137" s="186" t="s">
        <v>14</v>
      </c>
      <c r="CE137" s="186" t="s">
        <v>14</v>
      </c>
      <c r="CF137" s="186" t="s">
        <v>14</v>
      </c>
      <c r="CG137" s="187" t="s">
        <v>1770</v>
      </c>
      <c r="CH137" s="185" t="s">
        <v>8496</v>
      </c>
      <c r="CI137" s="186" t="e">
        <v>#N/A</v>
      </c>
      <c r="CJ137" s="186" t="e">
        <v>#N/A</v>
      </c>
      <c r="CK137" s="186" t="e">
        <v>#N/A</v>
      </c>
      <c r="CL137" s="186" t="e">
        <v>#N/A</v>
      </c>
      <c r="CM137" s="186" t="e">
        <v>#N/A</v>
      </c>
      <c r="CN137" s="186" t="e">
        <v>#N/A</v>
      </c>
      <c r="CO137" s="188" t="e">
        <v>#N/A</v>
      </c>
      <c r="CP137" s="186" t="s">
        <v>203</v>
      </c>
      <c r="CQ137" s="179" t="s">
        <v>14</v>
      </c>
      <c r="CR137" s="179">
        <v>0</v>
      </c>
      <c r="CS137" s="179" t="s">
        <v>14</v>
      </c>
      <c r="CT137" s="179" t="s">
        <v>14</v>
      </c>
      <c r="CU137" s="179">
        <v>0</v>
      </c>
      <c r="CV137" s="179">
        <v>0</v>
      </c>
      <c r="CW137" s="176" t="s">
        <v>204</v>
      </c>
      <c r="CX137" s="186" t="s">
        <v>4927</v>
      </c>
      <c r="CY137" s="183">
        <v>6800000</v>
      </c>
      <c r="CZ137" s="183" t="s">
        <v>4922</v>
      </c>
      <c r="DA137" s="183" t="s">
        <v>22</v>
      </c>
      <c r="DB137" s="183">
        <v>2</v>
      </c>
      <c r="DC137" s="183" t="s">
        <v>4926</v>
      </c>
      <c r="DD137" s="183" t="s">
        <v>4923</v>
      </c>
      <c r="DE137" s="189" t="s">
        <v>4755</v>
      </c>
      <c r="DF137" s="185" t="s">
        <v>4928</v>
      </c>
      <c r="DG137" s="175">
        <v>7845000</v>
      </c>
      <c r="DH137" s="179" t="s">
        <v>4919</v>
      </c>
      <c r="DI137" s="179" t="s">
        <v>22</v>
      </c>
      <c r="DJ137" s="179">
        <v>2</v>
      </c>
      <c r="DK137" s="179" t="s">
        <v>4926</v>
      </c>
      <c r="DL137" s="179" t="s">
        <v>4920</v>
      </c>
      <c r="DM137" s="176" t="s">
        <v>4755</v>
      </c>
      <c r="DN137" s="186" t="s">
        <v>4929</v>
      </c>
      <c r="DO137" s="183">
        <v>0</v>
      </c>
      <c r="DP137" s="186" t="s">
        <v>14</v>
      </c>
      <c r="DQ137" s="186" t="s">
        <v>14</v>
      </c>
      <c r="DR137" s="186" t="s">
        <v>14</v>
      </c>
      <c r="DS137" s="186" t="s">
        <v>4926</v>
      </c>
      <c r="DT137" s="186" t="s">
        <v>14</v>
      </c>
      <c r="DU137" s="187" t="s">
        <v>4755</v>
      </c>
      <c r="DV137" s="185" t="s">
        <v>4930</v>
      </c>
      <c r="DW137" s="175">
        <v>6800000</v>
      </c>
      <c r="DX137" s="179" t="s">
        <v>4922</v>
      </c>
      <c r="DY137" s="179" t="s">
        <v>22</v>
      </c>
      <c r="DZ137" s="179">
        <v>2</v>
      </c>
      <c r="EA137" s="179" t="s">
        <v>4926</v>
      </c>
      <c r="EB137" s="179" t="s">
        <v>4923</v>
      </c>
      <c r="EC137" s="176" t="s">
        <v>4755</v>
      </c>
      <c r="ED137" s="186" t="s">
        <v>4931</v>
      </c>
      <c r="EE137" s="183">
        <v>0</v>
      </c>
      <c r="EF137" s="186" t="s">
        <v>14</v>
      </c>
      <c r="EG137" s="186" t="s">
        <v>14</v>
      </c>
      <c r="EH137" s="186" t="s">
        <v>14</v>
      </c>
      <c r="EI137" s="186" t="s">
        <v>4926</v>
      </c>
      <c r="EJ137" s="186" t="s">
        <v>14</v>
      </c>
      <c r="EK137" s="187" t="s">
        <v>4755</v>
      </c>
      <c r="EL137" s="185" t="s">
        <v>4932</v>
      </c>
      <c r="EM137" s="175">
        <v>0</v>
      </c>
      <c r="EN137" s="179" t="s">
        <v>14</v>
      </c>
      <c r="EO137" s="179" t="s">
        <v>14</v>
      </c>
      <c r="EP137" s="179" t="s">
        <v>14</v>
      </c>
      <c r="EQ137" s="179" t="s">
        <v>4926</v>
      </c>
      <c r="ER137" s="179" t="s">
        <v>14</v>
      </c>
      <c r="ES137" s="176" t="s">
        <v>4755</v>
      </c>
      <c r="ET137" s="186" t="s">
        <v>5772</v>
      </c>
      <c r="EU137" s="186">
        <v>15</v>
      </c>
      <c r="EV137" s="186" t="s">
        <v>5631</v>
      </c>
      <c r="EW137" s="186" t="s">
        <v>22</v>
      </c>
      <c r="EX137" s="186">
        <v>2</v>
      </c>
      <c r="EY137" s="186" t="s">
        <v>5770</v>
      </c>
      <c r="EZ137" s="186" t="s">
        <v>2810</v>
      </c>
      <c r="FA137" s="187" t="s">
        <v>5634</v>
      </c>
      <c r="FB137" s="185" t="s">
        <v>3518</v>
      </c>
      <c r="FC137" s="179">
        <v>5</v>
      </c>
      <c r="FD137" s="179" t="s">
        <v>14</v>
      </c>
      <c r="FE137" s="179" t="s">
        <v>42</v>
      </c>
      <c r="FF137" s="179">
        <v>1</v>
      </c>
      <c r="FG137" s="179" t="s">
        <v>3517</v>
      </c>
      <c r="FH137" s="179" t="s">
        <v>14</v>
      </c>
      <c r="FI137" s="176" t="s">
        <v>3227</v>
      </c>
      <c r="FJ137" s="185" t="s">
        <v>205</v>
      </c>
      <c r="FK137" s="186" t="s">
        <v>14</v>
      </c>
      <c r="FL137" s="186">
        <v>0</v>
      </c>
      <c r="FM137" s="186" t="s">
        <v>14</v>
      </c>
      <c r="FN137" s="186" t="s">
        <v>14</v>
      </c>
      <c r="FO137" s="186">
        <v>0</v>
      </c>
      <c r="FP137" s="183">
        <v>0</v>
      </c>
      <c r="FQ137" s="184" t="s">
        <v>204</v>
      </c>
      <c r="FR137" s="185" t="s">
        <v>206</v>
      </c>
      <c r="FS137" s="179" t="s">
        <v>14</v>
      </c>
      <c r="FT137" s="179">
        <v>0</v>
      </c>
      <c r="FU137" s="179" t="s">
        <v>14</v>
      </c>
      <c r="FV137" s="179" t="s">
        <v>14</v>
      </c>
      <c r="FW137" s="179">
        <v>0</v>
      </c>
      <c r="FX137" s="179">
        <v>0</v>
      </c>
      <c r="FY137" s="176" t="s">
        <v>204</v>
      </c>
      <c r="FZ137" s="186" t="s">
        <v>3520</v>
      </c>
      <c r="GA137" s="186">
        <v>1</v>
      </c>
      <c r="GB137" s="186" t="s">
        <v>3225</v>
      </c>
      <c r="GC137" s="186" t="s">
        <v>22</v>
      </c>
      <c r="GD137" s="186">
        <v>2</v>
      </c>
      <c r="GE137" s="186" t="s">
        <v>3139</v>
      </c>
      <c r="GF137" s="186" t="s">
        <v>3138</v>
      </c>
      <c r="GG137" s="187" t="s">
        <v>3227</v>
      </c>
      <c r="GH137" s="185" t="s">
        <v>3526</v>
      </c>
      <c r="GI137" s="179">
        <v>2</v>
      </c>
      <c r="GJ137" s="179" t="s">
        <v>3225</v>
      </c>
      <c r="GK137" s="179" t="s">
        <v>22</v>
      </c>
      <c r="GL137" s="179">
        <v>2</v>
      </c>
      <c r="GM137" s="179" t="s">
        <v>3139</v>
      </c>
      <c r="GN137" s="179" t="s">
        <v>3138</v>
      </c>
      <c r="GO137" s="176" t="s">
        <v>3227</v>
      </c>
      <c r="GP137" s="186" t="s">
        <v>3521</v>
      </c>
      <c r="GQ137" s="186">
        <v>0</v>
      </c>
      <c r="GR137" s="186" t="s">
        <v>3225</v>
      </c>
      <c r="GS137" s="186" t="s">
        <v>22</v>
      </c>
      <c r="GT137" s="186">
        <v>2</v>
      </c>
      <c r="GU137" s="186" t="s">
        <v>3139</v>
      </c>
      <c r="GV137" s="186" t="s">
        <v>3138</v>
      </c>
      <c r="GW137" s="187" t="s">
        <v>3227</v>
      </c>
      <c r="GX137" s="185" t="s">
        <v>3530</v>
      </c>
      <c r="GY137" s="179">
        <v>0</v>
      </c>
      <c r="GZ137" s="179" t="s">
        <v>3225</v>
      </c>
      <c r="HA137" s="179" t="s">
        <v>22</v>
      </c>
      <c r="HB137" s="179">
        <v>2</v>
      </c>
      <c r="HC137" s="179" t="s">
        <v>3139</v>
      </c>
      <c r="HD137" s="179" t="s">
        <v>3138</v>
      </c>
      <c r="HE137" s="176" t="s">
        <v>3227</v>
      </c>
      <c r="HF137" s="186" t="s">
        <v>3519</v>
      </c>
      <c r="HG137" s="186">
        <v>0</v>
      </c>
      <c r="HH137" s="186" t="s">
        <v>3225</v>
      </c>
      <c r="HI137" s="186" t="s">
        <v>22</v>
      </c>
      <c r="HJ137" s="186">
        <v>2</v>
      </c>
      <c r="HK137" s="186" t="s">
        <v>3139</v>
      </c>
      <c r="HL137" s="186" t="s">
        <v>3138</v>
      </c>
      <c r="HM137" s="187" t="s">
        <v>3227</v>
      </c>
      <c r="HN137" s="185" t="s">
        <v>3525</v>
      </c>
      <c r="HO137" s="179">
        <v>2</v>
      </c>
      <c r="HP137" s="179" t="s">
        <v>3225</v>
      </c>
      <c r="HQ137" s="179" t="s">
        <v>22</v>
      </c>
      <c r="HR137" s="179">
        <v>2</v>
      </c>
      <c r="HS137" s="179" t="s">
        <v>3139</v>
      </c>
      <c r="HT137" s="179" t="s">
        <v>3138</v>
      </c>
      <c r="HU137" s="176" t="s">
        <v>3227</v>
      </c>
      <c r="HV137" s="186" t="s">
        <v>3522</v>
      </c>
      <c r="HW137" s="186">
        <v>0</v>
      </c>
      <c r="HX137" s="186" t="s">
        <v>3225</v>
      </c>
      <c r="HY137" s="186" t="s">
        <v>22</v>
      </c>
      <c r="HZ137" s="186">
        <v>2</v>
      </c>
      <c r="IA137" s="186" t="s">
        <v>3139</v>
      </c>
      <c r="IB137" s="186" t="s">
        <v>3138</v>
      </c>
      <c r="IC137" s="187" t="s">
        <v>3227</v>
      </c>
      <c r="ID137" s="185" t="s">
        <v>3524</v>
      </c>
      <c r="IE137" s="179">
        <v>2</v>
      </c>
      <c r="IF137" s="179" t="s">
        <v>3225</v>
      </c>
      <c r="IG137" s="179" t="s">
        <v>22</v>
      </c>
      <c r="IH137" s="179">
        <v>2</v>
      </c>
      <c r="II137" s="179" t="s">
        <v>3139</v>
      </c>
      <c r="IJ137" s="179" t="s">
        <v>3138</v>
      </c>
      <c r="IK137" s="176" t="s">
        <v>3227</v>
      </c>
      <c r="IL137" s="186" t="s">
        <v>3523</v>
      </c>
      <c r="IM137" s="186">
        <v>0</v>
      </c>
      <c r="IN137" s="186" t="s">
        <v>3225</v>
      </c>
      <c r="IO137" s="186" t="s">
        <v>22</v>
      </c>
      <c r="IP137" s="186">
        <v>2</v>
      </c>
      <c r="IQ137" s="186" t="s">
        <v>3139</v>
      </c>
      <c r="IR137" s="186" t="s">
        <v>3138</v>
      </c>
      <c r="IS137" s="187" t="s">
        <v>3227</v>
      </c>
    </row>
    <row r="138" spans="1:253" s="280" customFormat="1" ht="12.75" customHeight="1" x14ac:dyDescent="0.35">
      <c r="M138" s="50"/>
      <c r="U138" s="50"/>
      <c r="IK138" s="50"/>
    </row>
    <row r="139" spans="1:253" s="280" customFormat="1" ht="12.75" customHeight="1" x14ac:dyDescent="0.35">
      <c r="M139" s="50"/>
      <c r="U139" s="50"/>
      <c r="IK139" s="50"/>
    </row>
    <row r="140" spans="1:253" s="280" customFormat="1" ht="12.75" customHeight="1" x14ac:dyDescent="0.35">
      <c r="M140" s="50"/>
      <c r="U140" s="50"/>
      <c r="IK140" s="50"/>
    </row>
    <row r="141" spans="1:253" s="280" customFormat="1" ht="12.75" customHeight="1" x14ac:dyDescent="0.35">
      <c r="M141" s="50"/>
      <c r="U141" s="50"/>
      <c r="IK141" s="50"/>
    </row>
    <row r="142" spans="1:253" x14ac:dyDescent="0.35">
      <c r="M142" s="50"/>
      <c r="U142" s="50"/>
      <c r="IK142" s="50"/>
    </row>
    <row r="143" spans="1:253" x14ac:dyDescent="0.35">
      <c r="M143" s="50"/>
      <c r="U143" s="50"/>
      <c r="IK143" s="50"/>
    </row>
    <row r="144" spans="1:253" x14ac:dyDescent="0.35">
      <c r="M144" s="50"/>
      <c r="U144" s="50"/>
      <c r="IK144" s="50"/>
    </row>
    <row r="145" spans="13:245" x14ac:dyDescent="0.35">
      <c r="M145" s="50"/>
      <c r="U145" s="50"/>
      <c r="IK145" s="50"/>
    </row>
    <row r="146" spans="13:245" x14ac:dyDescent="0.35">
      <c r="M146" s="50"/>
      <c r="U146" s="50"/>
      <c r="IK146" s="50"/>
    </row>
    <row r="147" spans="13:245" x14ac:dyDescent="0.35">
      <c r="M147" s="50"/>
      <c r="U147" s="50"/>
      <c r="IK147" s="50"/>
    </row>
    <row r="148" spans="13:245" x14ac:dyDescent="0.35">
      <c r="IK148" s="50"/>
    </row>
    <row r="149" spans="13:245" x14ac:dyDescent="0.35">
      <c r="IK149" s="50"/>
    </row>
    <row r="150" spans="13:245" x14ac:dyDescent="0.35">
      <c r="IK150" s="50"/>
    </row>
    <row r="151" spans="13:245" x14ac:dyDescent="0.35">
      <c r="IK151" s="50"/>
    </row>
    <row r="152" spans="13:245" x14ac:dyDescent="0.35">
      <c r="IK152" s="50"/>
    </row>
    <row r="153" spans="13:245" x14ac:dyDescent="0.35">
      <c r="IK153" s="50"/>
    </row>
    <row r="154" spans="13:245" x14ac:dyDescent="0.35">
      <c r="IK154" s="50"/>
    </row>
    <row r="155" spans="13:245" x14ac:dyDescent="0.35">
      <c r="IK155" s="50"/>
    </row>
    <row r="156" spans="13:245" x14ac:dyDescent="0.35">
      <c r="IK156" s="50"/>
    </row>
    <row r="157" spans="13:245" x14ac:dyDescent="0.35">
      <c r="IK157" s="50"/>
    </row>
    <row r="158" spans="13:245" x14ac:dyDescent="0.35">
      <c r="IK158" s="50"/>
    </row>
    <row r="159" spans="13:245" x14ac:dyDescent="0.35">
      <c r="IK159" s="50"/>
    </row>
    <row r="160" spans="13:245" x14ac:dyDescent="0.35">
      <c r="IK160" s="50"/>
    </row>
    <row r="161" spans="245:245" x14ac:dyDescent="0.35">
      <c r="IK161" s="50"/>
    </row>
    <row r="162" spans="245:245" x14ac:dyDescent="0.35">
      <c r="IK162" s="50"/>
    </row>
    <row r="163" spans="245:245" x14ac:dyDescent="0.35">
      <c r="IK163" s="50"/>
    </row>
    <row r="164" spans="245:245" x14ac:dyDescent="0.35">
      <c r="IK164" s="50"/>
    </row>
    <row r="165" spans="245:245" x14ac:dyDescent="0.35">
      <c r="IK165" s="50"/>
    </row>
    <row r="166" spans="245:245" x14ac:dyDescent="0.35">
      <c r="IK166" s="50"/>
    </row>
    <row r="167" spans="245:245" x14ac:dyDescent="0.35">
      <c r="IK167" s="50"/>
    </row>
    <row r="168" spans="245:245" x14ac:dyDescent="0.35">
      <c r="IK168" s="50"/>
    </row>
    <row r="169" spans="245:245" x14ac:dyDescent="0.35">
      <c r="IK169" s="50"/>
    </row>
    <row r="170" spans="245:245" x14ac:dyDescent="0.35">
      <c r="IK170" s="50"/>
    </row>
    <row r="171" spans="245:245" x14ac:dyDescent="0.35">
      <c r="IK171" s="50"/>
    </row>
    <row r="172" spans="245:245" x14ac:dyDescent="0.35">
      <c r="IK172" s="50"/>
    </row>
    <row r="173" spans="245:245" x14ac:dyDescent="0.35">
      <c r="IK173" s="50"/>
    </row>
    <row r="174" spans="245:245" x14ac:dyDescent="0.35">
      <c r="IK174" s="50"/>
    </row>
    <row r="175" spans="245:245" x14ac:dyDescent="0.35">
      <c r="IK175" s="50"/>
    </row>
    <row r="176" spans="245:245" x14ac:dyDescent="0.35">
      <c r="IK176" s="50"/>
    </row>
    <row r="177" spans="245:245" x14ac:dyDescent="0.35">
      <c r="IK177" s="50"/>
    </row>
    <row r="178" spans="245:245" x14ac:dyDescent="0.35">
      <c r="IK178" s="50"/>
    </row>
    <row r="179" spans="245:245" x14ac:dyDescent="0.35">
      <c r="IK179" s="50"/>
    </row>
    <row r="180" spans="245:245" x14ac:dyDescent="0.35">
      <c r="IK180" s="50"/>
    </row>
    <row r="181" spans="245:245" x14ac:dyDescent="0.35">
      <c r="IK181" s="50"/>
    </row>
    <row r="182" spans="245:245" x14ac:dyDescent="0.35">
      <c r="IK182" s="50"/>
    </row>
    <row r="183" spans="245:245" x14ac:dyDescent="0.35">
      <c r="IK183" s="50"/>
    </row>
    <row r="184" spans="245:245" x14ac:dyDescent="0.35">
      <c r="IK184" s="50"/>
    </row>
    <row r="185" spans="245:245" x14ac:dyDescent="0.35">
      <c r="IK185" s="50"/>
    </row>
    <row r="186" spans="245:245" x14ac:dyDescent="0.35">
      <c r="IK186" s="50"/>
    </row>
    <row r="187" spans="245:245" x14ac:dyDescent="0.35">
      <c r="IK187" s="50"/>
    </row>
    <row r="188" spans="245:245" x14ac:dyDescent="0.35">
      <c r="IK188" s="50"/>
    </row>
    <row r="189" spans="245:245" x14ac:dyDescent="0.35">
      <c r="IK189" s="50"/>
    </row>
    <row r="190" spans="245:245" x14ac:dyDescent="0.35">
      <c r="IK190" s="50"/>
    </row>
    <row r="191" spans="245:245" x14ac:dyDescent="0.35">
      <c r="IK191" s="50"/>
    </row>
    <row r="192" spans="245:245" x14ac:dyDescent="0.35">
      <c r="IK192" s="50"/>
    </row>
    <row r="193" spans="245:245" x14ac:dyDescent="0.35">
      <c r="IK193" s="50"/>
    </row>
    <row r="194" spans="245:245" x14ac:dyDescent="0.35">
      <c r="IK194" s="50"/>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A40" workbookViewId="0">
      <selection activeCell="T6" sqref="T6"/>
    </sheetView>
  </sheetViews>
  <sheetFormatPr defaultColWidth="9.453125" defaultRowHeight="14.5" x14ac:dyDescent="0.35"/>
  <cols>
    <col min="1" max="1" width="36" style="51" customWidth="1"/>
    <col min="2" max="2" width="23.453125" style="51" customWidth="1"/>
    <col min="3" max="3" width="10.453125" style="51" bestFit="1" customWidth="1"/>
    <col min="4" max="4" width="11.453125" style="51" bestFit="1" customWidth="1"/>
    <col min="5" max="5" width="5.453125" style="51"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1" customWidth="1"/>
    <col min="35" max="16384" width="9.453125" style="51"/>
  </cols>
  <sheetData>
    <row r="1" spans="1:33" s="4" customFormat="1" ht="147" customHeight="1" x14ac:dyDescent="0.25">
      <c r="A1" s="13" t="str">
        <f>'Core Indicators'!A:A</f>
        <v>Crisis</v>
      </c>
      <c r="B1" s="13" t="s">
        <v>7202</v>
      </c>
      <c r="C1" s="13" t="s">
        <v>7199</v>
      </c>
      <c r="D1" s="13" t="s">
        <v>7200</v>
      </c>
      <c r="E1" s="181" t="s">
        <v>7201</v>
      </c>
      <c r="F1" s="32" t="s">
        <v>7318</v>
      </c>
      <c r="G1" s="32" t="s">
        <v>7319</v>
      </c>
      <c r="H1" s="32" t="s">
        <v>7320</v>
      </c>
      <c r="I1" s="32" t="s">
        <v>7321</v>
      </c>
      <c r="J1" s="32" t="s">
        <v>7322</v>
      </c>
      <c r="K1" s="32" t="s">
        <v>7323</v>
      </c>
      <c r="L1" s="32" t="s">
        <v>7324</v>
      </c>
      <c r="M1" s="32" t="s">
        <v>7325</v>
      </c>
      <c r="N1" s="32" t="s">
        <v>7326</v>
      </c>
      <c r="O1" s="32" t="s">
        <v>7327</v>
      </c>
      <c r="P1" s="33" t="s">
        <v>7328</v>
      </c>
      <c r="Q1" s="32" t="s">
        <v>7329</v>
      </c>
      <c r="R1" s="32" t="s">
        <v>7330</v>
      </c>
      <c r="S1" s="32" t="s">
        <v>7331</v>
      </c>
      <c r="T1" s="32" t="s">
        <v>7332</v>
      </c>
      <c r="U1" s="32" t="s">
        <v>7333</v>
      </c>
      <c r="V1" s="33" t="s">
        <v>7334</v>
      </c>
      <c r="W1" s="33" t="s">
        <v>7335</v>
      </c>
      <c r="X1" s="33" t="s">
        <v>7336</v>
      </c>
      <c r="Y1" s="33" t="s">
        <v>514</v>
      </c>
      <c r="Z1" s="33" t="s">
        <v>529</v>
      </c>
      <c r="AA1" s="33" t="s">
        <v>517</v>
      </c>
      <c r="AB1" s="33" t="s">
        <v>531</v>
      </c>
      <c r="AC1" s="33" t="s">
        <v>510</v>
      </c>
      <c r="AD1" s="33" t="s">
        <v>527</v>
      </c>
      <c r="AE1" s="33" t="s">
        <v>519</v>
      </c>
      <c r="AF1" s="33" t="s">
        <v>7278</v>
      </c>
      <c r="AG1" s="33" t="s">
        <v>523</v>
      </c>
    </row>
    <row r="2" spans="1:33" ht="25.4" customHeight="1" x14ac:dyDescent="0.35">
      <c r="A2" s="38">
        <f>'Core Indicators'!A:A</f>
        <v>0</v>
      </c>
      <c r="B2" s="15"/>
      <c r="C2" s="15"/>
      <c r="D2" s="15"/>
      <c r="E2" s="181"/>
      <c r="F2" s="10" t="s">
        <v>7337</v>
      </c>
      <c r="G2" s="10" t="s">
        <v>7338</v>
      </c>
      <c r="H2" s="10" t="s">
        <v>7338</v>
      </c>
      <c r="I2" s="10" t="s">
        <v>7338</v>
      </c>
      <c r="J2" s="10" t="s">
        <v>7338</v>
      </c>
      <c r="K2" s="10"/>
      <c r="L2" s="10" t="s">
        <v>7338</v>
      </c>
      <c r="M2" s="10" t="s">
        <v>7338</v>
      </c>
      <c r="N2" s="10" t="s">
        <v>7338</v>
      </c>
      <c r="O2" s="10" t="s">
        <v>7338</v>
      </c>
      <c r="P2" s="10" t="s">
        <v>7339</v>
      </c>
      <c r="Q2" s="10" t="s">
        <v>7338</v>
      </c>
      <c r="R2" s="10" t="s">
        <v>7338</v>
      </c>
      <c r="S2" s="10" t="s">
        <v>7338</v>
      </c>
      <c r="T2" s="10" t="s">
        <v>7338</v>
      </c>
      <c r="U2" s="10" t="s">
        <v>7338</v>
      </c>
      <c r="V2" s="10" t="s">
        <v>7338</v>
      </c>
      <c r="W2" s="10" t="s">
        <v>7338</v>
      </c>
      <c r="X2" s="10" t="s">
        <v>7338</v>
      </c>
      <c r="Y2" s="10"/>
      <c r="Z2" s="10"/>
      <c r="AA2" s="10"/>
      <c r="AB2" s="10"/>
      <c r="AC2" s="10"/>
      <c r="AD2" s="10"/>
      <c r="AE2" s="10"/>
      <c r="AF2" s="10"/>
      <c r="AG2" s="10"/>
    </row>
    <row r="3" spans="1:33" s="37" customFormat="1" ht="20.149999999999999" customHeight="1" x14ac:dyDescent="0.35">
      <c r="A3" s="197" t="str">
        <f>'Core Indicators'!A:A</f>
        <v>Complex crisis in Afghanistan</v>
      </c>
      <c r="B3" s="197" t="str">
        <f>'Core Indicators'!B:B</f>
        <v>Complex crisis</v>
      </c>
      <c r="C3" s="197" t="str">
        <f>'Core Indicators'!C3</f>
        <v>AFG001</v>
      </c>
      <c r="D3" s="197" t="str">
        <f>'Core Indicators'!D3</f>
        <v>Afghanistan</v>
      </c>
      <c r="E3" s="197" t="str">
        <f>'Core Indicators'!E3</f>
        <v>AFG</v>
      </c>
      <c r="F3" s="35">
        <f>'Core Indicators'!O3</f>
        <v>652867</v>
      </c>
      <c r="G3" s="35">
        <f>'Core Indicators'!W3</f>
        <v>38042000</v>
      </c>
      <c r="H3" s="35">
        <f>'Core Indicators'!AE3</f>
        <v>38042000</v>
      </c>
      <c r="I3" s="35">
        <f>'Core Indicators'!AM3</f>
        <v>9513000</v>
      </c>
      <c r="J3" s="35" t="str">
        <f>'Core Indicators'!AU3</f>
        <v>x</v>
      </c>
      <c r="K3" s="35" t="str">
        <f>'Core Indicators'!BC3</f>
        <v>x</v>
      </c>
      <c r="L3" s="35">
        <f>'Core Indicators'!BK3</f>
        <v>17588</v>
      </c>
      <c r="M3" s="35" t="str">
        <f>'Core Indicators'!BS3</f>
        <v>x</v>
      </c>
      <c r="N3" s="35" t="str">
        <f>'Core Indicators'!CA3</f>
        <v>x</v>
      </c>
      <c r="O3" s="35" t="e">
        <f>'Core Indicators'!CI3</f>
        <v>#N/A</v>
      </c>
      <c r="P3" s="35">
        <f>'Core Indicators'!CQ3</f>
        <v>13114</v>
      </c>
      <c r="Q3" s="35">
        <f>'Core Indicators'!DG3</f>
        <v>0</v>
      </c>
      <c r="R3" s="35">
        <f>'Core Indicators'!DO3</f>
        <v>19642000</v>
      </c>
      <c r="S3" s="35">
        <f>'Core Indicators'!DW3</f>
        <v>12100000</v>
      </c>
      <c r="T3" s="35">
        <f>'Core Indicators'!EE3</f>
        <v>5800000</v>
      </c>
      <c r="U3" s="35">
        <f>'Core Indicators'!EM3</f>
        <v>500000</v>
      </c>
      <c r="V3" s="35">
        <f>'Core Indicators'!FC3</f>
        <v>5</v>
      </c>
      <c r="W3" s="35" t="str">
        <f>'Core Indicators'!FK3</f>
        <v>x</v>
      </c>
      <c r="X3" s="35" t="str">
        <f>'Core Indicators'!FS3</f>
        <v>x</v>
      </c>
      <c r="Y3" s="35">
        <f>'Core Indicators'!GA3</f>
        <v>1</v>
      </c>
      <c r="Z3" s="35">
        <f>'Core Indicators'!GI3</f>
        <v>3</v>
      </c>
      <c r="AA3" s="35">
        <f>'Core Indicators'!GQ3</f>
        <v>2</v>
      </c>
      <c r="AB3" s="35">
        <f>'Core Indicators'!GY3</f>
        <v>3</v>
      </c>
      <c r="AC3" s="35">
        <f>'Core Indicators'!HG3</f>
        <v>0</v>
      </c>
      <c r="AD3" s="35">
        <f>'Core Indicators'!HO3</f>
        <v>3</v>
      </c>
      <c r="AE3" s="35">
        <f>'Core Indicators'!HW3</f>
        <v>3</v>
      </c>
      <c r="AF3" s="35">
        <f>'Core Indicators'!IE3</f>
        <v>3</v>
      </c>
      <c r="AG3" s="35">
        <f>'Core Indicators'!IM3</f>
        <v>3</v>
      </c>
    </row>
    <row r="4" spans="1:33" s="37" customFormat="1" ht="20.149999999999999" customHeight="1" x14ac:dyDescent="0.35">
      <c r="A4" s="196" t="str">
        <f>'Core Indicators'!A:A</f>
        <v>Nagorno-Karabakh Conflict in Armenia</v>
      </c>
      <c r="B4" s="196" t="str">
        <f>'Core Indicators'!B:B</f>
        <v>Conflict</v>
      </c>
      <c r="C4" s="196" t="str">
        <f>'Core Indicators'!C4</f>
        <v>ARM002</v>
      </c>
      <c r="D4" s="196" t="str">
        <f>'Core Indicators'!D4</f>
        <v>Armenia</v>
      </c>
      <c r="E4" s="196" t="str">
        <f>'Core Indicators'!E4</f>
        <v>ARM</v>
      </c>
      <c r="F4" s="36">
        <f>'Core Indicators'!O4</f>
        <v>28203</v>
      </c>
      <c r="G4" s="36">
        <f>'Core Indicators'!W4</f>
        <v>3024000</v>
      </c>
      <c r="H4" s="36">
        <f>'Core Indicators'!AE4</f>
        <v>84000</v>
      </c>
      <c r="I4" s="36">
        <f>'Core Indicators'!AM4</f>
        <v>66000</v>
      </c>
      <c r="J4" s="36" t="str">
        <f>'Core Indicators'!AU4</f>
        <v>x</v>
      </c>
      <c r="K4" s="36" t="str">
        <f>'Core Indicators'!BC4</f>
        <v>x</v>
      </c>
      <c r="L4" s="36">
        <f>'Core Indicators'!BK4</f>
        <v>2</v>
      </c>
      <c r="M4" s="36" t="str">
        <f>'Core Indicators'!BS4</f>
        <v>x</v>
      </c>
      <c r="N4" s="36" t="str">
        <f>'Core Indicators'!CA4</f>
        <v>x</v>
      </c>
      <c r="O4" s="36" t="e">
        <f>'Core Indicators'!CI4</f>
        <v>#N/A</v>
      </c>
      <c r="P4" s="36" t="str">
        <f>'Core Indicators'!CQ4</f>
        <v>x</v>
      </c>
      <c r="Q4" s="36">
        <f>'Core Indicators'!DG4</f>
        <v>2874000</v>
      </c>
      <c r="R4" s="36">
        <f>'Core Indicators'!DO4</f>
        <v>18000</v>
      </c>
      <c r="S4" s="36">
        <f>'Core Indicators'!DW4</f>
        <v>66000</v>
      </c>
      <c r="T4" s="36">
        <f>'Core Indicators'!EE4</f>
        <v>0</v>
      </c>
      <c r="U4" s="36">
        <f>'Core Indicators'!EM4</f>
        <v>0</v>
      </c>
      <c r="V4" s="36">
        <f>'Core Indicators'!FC4</f>
        <v>2</v>
      </c>
      <c r="W4" s="36" t="str">
        <f>'Core Indicators'!FK4</f>
        <v>x</v>
      </c>
      <c r="X4" s="36" t="str">
        <f>'Core Indicators'!FS4</f>
        <v>x</v>
      </c>
      <c r="Y4" s="36">
        <f>'Core Indicators'!GA4</f>
        <v>0</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49999999999999" customHeight="1" x14ac:dyDescent="0.35">
      <c r="A5" s="197" t="str">
        <f>'Core Indicators'!A:A</f>
        <v>Nagorno-Karabakh conflict in Azerbaijan</v>
      </c>
      <c r="B5" s="197" t="str">
        <f>'Core Indicators'!B:B</f>
        <v>Conflict</v>
      </c>
      <c r="C5" s="197" t="str">
        <f>'Core Indicators'!C5</f>
        <v>AZE002</v>
      </c>
      <c r="D5" s="197" t="str">
        <f>'Core Indicators'!D5</f>
        <v>Azerbaijan</v>
      </c>
      <c r="E5" s="197" t="str">
        <f>'Core Indicators'!E5</f>
        <v>AZE</v>
      </c>
      <c r="F5" s="35">
        <f>'Core Indicators'!O5</f>
        <v>31560</v>
      </c>
      <c r="G5" s="35">
        <f>'Core Indicators'!W5</f>
        <v>5874000</v>
      </c>
      <c r="H5" s="35">
        <f>'Core Indicators'!AE5</f>
        <v>5874000</v>
      </c>
      <c r="I5" s="35">
        <f>'Core Indicators'!AM5</f>
        <v>91000</v>
      </c>
      <c r="J5" s="35" t="str">
        <f>'Core Indicators'!AU5</f>
        <v>x</v>
      </c>
      <c r="K5" s="35" t="str">
        <f>'Core Indicators'!BC5</f>
        <v>x</v>
      </c>
      <c r="L5" s="35">
        <f>'Core Indicators'!BK5</f>
        <v>91</v>
      </c>
      <c r="M5" s="35" t="str">
        <f>'Core Indicators'!BS5</f>
        <v>x</v>
      </c>
      <c r="N5" s="35" t="str">
        <f>'Core Indicators'!CA5</f>
        <v>x</v>
      </c>
      <c r="O5" s="35" t="e">
        <f>'Core Indicators'!CI5</f>
        <v>#N/A</v>
      </c>
      <c r="P5" s="35" t="str">
        <f>'Core Indicators'!CQ5</f>
        <v>x</v>
      </c>
      <c r="Q5" s="35" t="str">
        <f>'Core Indicators'!DG5</f>
        <v>x</v>
      </c>
      <c r="R5" s="35" t="str">
        <f>'Core Indicators'!DO5</f>
        <v>x</v>
      </c>
      <c r="S5" s="35" t="str">
        <f>'Core Indicators'!DW5</f>
        <v>x</v>
      </c>
      <c r="T5" s="35" t="str">
        <f>'Core Indicators'!EE5</f>
        <v>x</v>
      </c>
      <c r="U5" s="35" t="str">
        <f>'Core Indicators'!EM5</f>
        <v>x</v>
      </c>
      <c r="V5" s="35">
        <f>'Core Indicators'!FC5</f>
        <v>3</v>
      </c>
      <c r="W5" s="35" t="str">
        <f>'Core Indicators'!FK5</f>
        <v>x</v>
      </c>
      <c r="X5" s="35" t="str">
        <f>'Core Indicators'!FS5</f>
        <v>x</v>
      </c>
      <c r="Y5" s="35">
        <f>'Core Indicators'!GA5</f>
        <v>2</v>
      </c>
      <c r="Z5" s="35">
        <f>'Core Indicators'!GI5</f>
        <v>2</v>
      </c>
      <c r="AA5" s="35">
        <f>'Core Indicators'!GQ5</f>
        <v>0</v>
      </c>
      <c r="AB5" s="35">
        <f>'Core Indicators'!GY5</f>
        <v>0</v>
      </c>
      <c r="AC5" s="35">
        <f>'Core Indicators'!HG5</f>
        <v>0</v>
      </c>
      <c r="AD5" s="35">
        <f>'Core Indicators'!HO5</f>
        <v>2</v>
      </c>
      <c r="AE5" s="35">
        <f>'Core Indicators'!HW5</f>
        <v>3</v>
      </c>
      <c r="AF5" s="35">
        <f>'Core Indicators'!IE5</f>
        <v>3</v>
      </c>
      <c r="AG5" s="35">
        <f>'Core Indicators'!IM5</f>
        <v>0</v>
      </c>
    </row>
    <row r="6" spans="1:33" s="37" customFormat="1" ht="20.149999999999999" customHeight="1" x14ac:dyDescent="0.35">
      <c r="A6" s="196" t="str">
        <f>'Core Indicators'!A:A</f>
        <v>Complex in Burundi</v>
      </c>
      <c r="B6" s="196" t="str">
        <f>'Core Indicators'!B:B</f>
        <v>Complex crisis</v>
      </c>
      <c r="C6" s="196" t="str">
        <f>'Core Indicators'!C6</f>
        <v>BDI001</v>
      </c>
      <c r="D6" s="196" t="str">
        <f>'Core Indicators'!D6</f>
        <v>Burundi</v>
      </c>
      <c r="E6" s="196" t="str">
        <f>'Core Indicators'!E6</f>
        <v>BDI</v>
      </c>
      <c r="F6" s="36">
        <f>'Core Indicators'!O6</f>
        <v>25680</v>
      </c>
      <c r="G6" s="36">
        <f>'Core Indicators'!W6</f>
        <v>12600000</v>
      </c>
      <c r="H6" s="36">
        <f>'Core Indicators'!AE6</f>
        <v>12600000</v>
      </c>
      <c r="I6" s="36">
        <f>'Core Indicators'!AM6</f>
        <v>416000</v>
      </c>
      <c r="J6" s="36" t="str">
        <f>'Core Indicators'!AU6</f>
        <v>x</v>
      </c>
      <c r="K6" s="36">
        <f>'Core Indicators'!BC6</f>
        <v>70187</v>
      </c>
      <c r="L6" s="36">
        <f>'Core Indicators'!BK6</f>
        <v>262</v>
      </c>
      <c r="M6" s="36" t="str">
        <f>'Core Indicators'!BS6</f>
        <v>x</v>
      </c>
      <c r="N6" s="36" t="str">
        <f>'Core Indicators'!CA6</f>
        <v>x</v>
      </c>
      <c r="O6" s="36" t="e">
        <f>'Core Indicators'!CI6</f>
        <v>#N/A</v>
      </c>
      <c r="P6" s="36">
        <f>'Core Indicators'!CQ6</f>
        <v>444</v>
      </c>
      <c r="Q6" s="36">
        <f>'Core Indicators'!DG6</f>
        <v>0</v>
      </c>
      <c r="R6" s="36">
        <f>'Core Indicators'!DO6</f>
        <v>10200000</v>
      </c>
      <c r="S6" s="36">
        <f>'Core Indicators'!DW6</f>
        <v>1272000</v>
      </c>
      <c r="T6" s="36">
        <f>'Core Indicators'!EE6</f>
        <v>1032000</v>
      </c>
      <c r="U6" s="36">
        <f>'Core Indicators'!EM6</f>
        <v>96000</v>
      </c>
      <c r="V6" s="36">
        <f>'Core Indicators'!FC6</f>
        <v>5</v>
      </c>
      <c r="W6" s="36" t="str">
        <f>'Core Indicators'!FK6</f>
        <v>x</v>
      </c>
      <c r="X6" s="36" t="str">
        <f>'Core Indicators'!FS6</f>
        <v>x</v>
      </c>
      <c r="Y6" s="36">
        <f>'Core Indicators'!GA6</f>
        <v>1</v>
      </c>
      <c r="Z6" s="36">
        <f>'Core Indicators'!GI6</f>
        <v>2</v>
      </c>
      <c r="AA6" s="36">
        <f>'Core Indicators'!GQ6</f>
        <v>2</v>
      </c>
      <c r="AB6" s="36">
        <f>'Core Indicators'!GY6</f>
        <v>0</v>
      </c>
      <c r="AC6" s="36">
        <f>'Core Indicators'!HG6</f>
        <v>2</v>
      </c>
      <c r="AD6" s="36">
        <f>'Core Indicators'!HO6</f>
        <v>0</v>
      </c>
      <c r="AE6" s="36">
        <f>'Core Indicators'!HW6</f>
        <v>1</v>
      </c>
      <c r="AF6" s="36">
        <f>'Core Indicators'!IE6</f>
        <v>0</v>
      </c>
      <c r="AG6" s="36">
        <f>'Core Indicators'!IM6</f>
        <v>2</v>
      </c>
    </row>
    <row r="7" spans="1:33" s="37" customFormat="1" ht="20.149999999999999" customHeight="1" x14ac:dyDescent="0.35">
      <c r="A7" s="197" t="str">
        <f>'Core Indicators'!A:A</f>
        <v>Conflict in Burkina Faso</v>
      </c>
      <c r="B7" s="197" t="str">
        <f>'Core Indicators'!B:B</f>
        <v>Conflict</v>
      </c>
      <c r="C7" s="197" t="str">
        <f>'Core Indicators'!C7</f>
        <v>BFA002</v>
      </c>
      <c r="D7" s="197" t="str">
        <f>'Core Indicators'!D7</f>
        <v>Burkina Faso</v>
      </c>
      <c r="E7" s="197" t="str">
        <f>'Core Indicators'!E7</f>
        <v>BFA</v>
      </c>
      <c r="F7" s="35">
        <f>'Core Indicators'!O7</f>
        <v>166445</v>
      </c>
      <c r="G7" s="35">
        <f>'Core Indicators'!W7</f>
        <v>3523000</v>
      </c>
      <c r="H7" s="35">
        <f>'Core Indicators'!AE7</f>
        <v>3442000</v>
      </c>
      <c r="I7" s="35">
        <f>'Core Indicators'!AM7</f>
        <v>1241000</v>
      </c>
      <c r="J7" s="35" t="str">
        <f>'Core Indicators'!AU7</f>
        <v>x</v>
      </c>
      <c r="K7" s="35" t="str">
        <f>'Core Indicators'!BC7</f>
        <v>x</v>
      </c>
      <c r="L7" s="35">
        <f>'Core Indicators'!BK7</f>
        <v>3145</v>
      </c>
      <c r="M7" s="35" t="str">
        <f>'Core Indicators'!BS7</f>
        <v>x</v>
      </c>
      <c r="N7" s="35" t="str">
        <f>'Core Indicators'!CA7</f>
        <v>x</v>
      </c>
      <c r="O7" s="35" t="e">
        <f>'Core Indicators'!CI7</f>
        <v>#N/A</v>
      </c>
      <c r="P7" s="35" t="str">
        <f>'Core Indicators'!CQ7</f>
        <v>x</v>
      </c>
      <c r="Q7" s="35">
        <f>'Core Indicators'!DG7</f>
        <v>81000</v>
      </c>
      <c r="R7" s="35">
        <f>'Core Indicators'!DO7</f>
        <v>2000000</v>
      </c>
      <c r="S7" s="35">
        <f>'Core Indicators'!DW7</f>
        <v>983000</v>
      </c>
      <c r="T7" s="35">
        <f>'Core Indicators'!EE7</f>
        <v>175000</v>
      </c>
      <c r="U7" s="35">
        <f>'Core Indicators'!EM7</f>
        <v>284000</v>
      </c>
      <c r="V7" s="35">
        <f>'Core Indicators'!FC7</f>
        <v>4</v>
      </c>
      <c r="W7" s="35" t="str">
        <f>'Core Indicators'!FK7</f>
        <v>x</v>
      </c>
      <c r="X7" s="35" t="str">
        <f>'Core Indicators'!FS7</f>
        <v>x</v>
      </c>
      <c r="Y7" s="35">
        <f>'Core Indicators'!GA7</f>
        <v>0</v>
      </c>
      <c r="Z7" s="35">
        <f>'Core Indicators'!GI7</f>
        <v>2</v>
      </c>
      <c r="AA7" s="35">
        <f>'Core Indicators'!GQ7</f>
        <v>2</v>
      </c>
      <c r="AB7" s="35">
        <f>'Core Indicators'!GY7</f>
        <v>3</v>
      </c>
      <c r="AC7" s="35">
        <f>'Core Indicators'!HG7</f>
        <v>0</v>
      </c>
      <c r="AD7" s="35">
        <f>'Core Indicators'!HO7</f>
        <v>2</v>
      </c>
      <c r="AE7" s="35">
        <f>'Core Indicators'!HW7</f>
        <v>3</v>
      </c>
      <c r="AF7" s="35">
        <f>'Core Indicators'!IE7</f>
        <v>0</v>
      </c>
      <c r="AG7" s="35">
        <f>'Core Indicators'!IM7</f>
        <v>3</v>
      </c>
    </row>
    <row r="8" spans="1:33" s="37" customFormat="1" ht="20.149999999999999" customHeight="1" x14ac:dyDescent="0.35">
      <c r="A8" s="196" t="str">
        <f>'Core Indicators'!A:A</f>
        <v>Rohingya refugee crisis</v>
      </c>
      <c r="B8" s="196" t="str">
        <f>'Core Indicators'!B:B</f>
        <v>International displacement</v>
      </c>
      <c r="C8" s="196" t="str">
        <f>'Core Indicators'!C8</f>
        <v>BGD002</v>
      </c>
      <c r="D8" s="196" t="str">
        <f>'Core Indicators'!D8</f>
        <v>Bangladesh</v>
      </c>
      <c r="E8" s="196" t="str">
        <f>'Core Indicators'!E8</f>
        <v>BGD</v>
      </c>
      <c r="F8" s="36">
        <f>'Core Indicators'!O8</f>
        <v>650</v>
      </c>
      <c r="G8" s="36">
        <f>'Core Indicators'!W8</f>
        <v>1356000</v>
      </c>
      <c r="H8" s="36">
        <f>'Core Indicators'!AE8</f>
        <v>1356000</v>
      </c>
      <c r="I8" s="36">
        <f>'Core Indicators'!AM8</f>
        <v>884000</v>
      </c>
      <c r="J8" s="36">
        <f>'Core Indicators'!AU8</f>
        <v>607</v>
      </c>
      <c r="K8" s="36">
        <f>'Core Indicators'!BC8</f>
        <v>0</v>
      </c>
      <c r="L8" s="36">
        <f>'Core Indicators'!BK8</f>
        <v>15</v>
      </c>
      <c r="M8" s="36" t="str">
        <f>'Core Indicators'!BS8</f>
        <v>x</v>
      </c>
      <c r="N8" s="36" t="str">
        <f>'Core Indicators'!CA8</f>
        <v>x</v>
      </c>
      <c r="O8" s="36" t="e">
        <f>'Core Indicators'!CI8</f>
        <v>#N/A</v>
      </c>
      <c r="P8" s="36" t="str">
        <f>'Core Indicators'!CQ8</f>
        <v>x</v>
      </c>
      <c r="Q8" s="36">
        <f>'Core Indicators'!DG8</f>
        <v>0</v>
      </c>
      <c r="R8" s="36">
        <f>'Core Indicators'!DO8</f>
        <v>472000</v>
      </c>
      <c r="S8" s="36">
        <f>'Core Indicators'!DW8</f>
        <v>670000</v>
      </c>
      <c r="T8" s="36">
        <f>'Core Indicators'!EE8</f>
        <v>207000</v>
      </c>
      <c r="U8" s="36">
        <f>'Core Indicators'!EM8</f>
        <v>0</v>
      </c>
      <c r="V8" s="36">
        <f>'Core Indicators'!FC8</f>
        <v>3</v>
      </c>
      <c r="W8" s="36">
        <f>'Core Indicators'!FK8</f>
        <v>0</v>
      </c>
      <c r="X8" s="36">
        <f>'Core Indicators'!FS8</f>
        <v>0</v>
      </c>
      <c r="Y8" s="36">
        <f>'Core Indicators'!GA8</f>
        <v>2</v>
      </c>
      <c r="Z8" s="36">
        <f>'Core Indicators'!GI8</f>
        <v>1</v>
      </c>
      <c r="AA8" s="36">
        <f>'Core Indicators'!GQ8</f>
        <v>2</v>
      </c>
      <c r="AB8" s="36">
        <f>'Core Indicators'!GY8</f>
        <v>0</v>
      </c>
      <c r="AC8" s="36">
        <f>'Core Indicators'!HG8</f>
        <v>2</v>
      </c>
      <c r="AD8" s="36">
        <f>'Core Indicators'!HO8</f>
        <v>3</v>
      </c>
      <c r="AE8" s="36">
        <f>'Core Indicators'!HW8</f>
        <v>3</v>
      </c>
      <c r="AF8" s="36">
        <f>'Core Indicators'!IE8</f>
        <v>1</v>
      </c>
      <c r="AG8" s="36">
        <f>'Core Indicators'!IM8</f>
        <v>3</v>
      </c>
    </row>
    <row r="9" spans="1:33" s="37" customFormat="1" ht="20.149999999999999" customHeight="1" x14ac:dyDescent="0.35">
      <c r="A9" s="197" t="str">
        <f>'Core Indicators'!A:A</f>
        <v>Venezuela displacement in Brazil</v>
      </c>
      <c r="B9" s="197" t="str">
        <f>'Core Indicators'!B:B</f>
        <v>International displacement</v>
      </c>
      <c r="C9" s="197" t="str">
        <f>'Core Indicators'!C9</f>
        <v>BRA002</v>
      </c>
      <c r="D9" s="197" t="str">
        <f>'Core Indicators'!D9</f>
        <v>Brazil</v>
      </c>
      <c r="E9" s="197" t="str">
        <f>'Core Indicators'!E9</f>
        <v>BRA</v>
      </c>
      <c r="F9" s="35">
        <f>'Core Indicators'!O9</f>
        <v>224274</v>
      </c>
      <c r="G9" s="35">
        <f>'Core Indicators'!W9</f>
        <v>1495000</v>
      </c>
      <c r="H9" s="35">
        <f>'Core Indicators'!AE9</f>
        <v>889000</v>
      </c>
      <c r="I9" s="35">
        <f>'Core Indicators'!AM9</f>
        <v>490000</v>
      </c>
      <c r="J9" s="35" t="str">
        <f>'Core Indicators'!AU9</f>
        <v>x</v>
      </c>
      <c r="K9" s="35" t="str">
        <f>'Core Indicators'!BC9</f>
        <v>x</v>
      </c>
      <c r="L9" s="35">
        <f>'Core Indicators'!BK9</f>
        <v>0</v>
      </c>
      <c r="M9" s="35" t="str">
        <f>'Core Indicators'!BS9</f>
        <v>x</v>
      </c>
      <c r="N9" s="35" t="str">
        <f>'Core Indicators'!CA9</f>
        <v>x</v>
      </c>
      <c r="O9" s="35" t="e">
        <f>'Core Indicators'!CI9</f>
        <v>#N/A</v>
      </c>
      <c r="P9" s="35" t="str">
        <f>'Core Indicators'!CQ9</f>
        <v>x</v>
      </c>
      <c r="Q9" s="35">
        <f>'Core Indicators'!DG9</f>
        <v>606000</v>
      </c>
      <c r="R9" s="35">
        <f>'Core Indicators'!DO9</f>
        <v>399000</v>
      </c>
      <c r="S9" s="35">
        <f>'Core Indicators'!DW9</f>
        <v>490000</v>
      </c>
      <c r="T9" s="35">
        <f>'Core Indicators'!EE9</f>
        <v>0</v>
      </c>
      <c r="U9" s="35">
        <f>'Core Indicators'!EM9</f>
        <v>0</v>
      </c>
      <c r="V9" s="35">
        <f>'Core Indicators'!FC9</f>
        <v>2</v>
      </c>
      <c r="W9" s="35" t="str">
        <f>'Core Indicators'!FK9</f>
        <v>x</v>
      </c>
      <c r="X9" s="35" t="str">
        <f>'Core Indicators'!FS9</f>
        <v>x</v>
      </c>
      <c r="Y9" s="35">
        <f>'Core Indicators'!GA9</f>
        <v>0</v>
      </c>
      <c r="Z9" s="35">
        <f>'Core Indicators'!GI9</f>
        <v>0</v>
      </c>
      <c r="AA9" s="35">
        <f>'Core Indicators'!GQ9</f>
        <v>0</v>
      </c>
      <c r="AB9" s="35">
        <f>'Core Indicators'!GY9</f>
        <v>0</v>
      </c>
      <c r="AC9" s="35">
        <f>'Core Indicators'!HG9</f>
        <v>0</v>
      </c>
      <c r="AD9" s="35">
        <f>'Core Indicators'!HO9</f>
        <v>0</v>
      </c>
      <c r="AE9" s="35">
        <f>'Core Indicators'!HW9</f>
        <v>0</v>
      </c>
      <c r="AF9" s="35">
        <f>'Core Indicators'!IE9</f>
        <v>0</v>
      </c>
      <c r="AG9" s="35">
        <f>'Core Indicators'!IM9</f>
        <v>0</v>
      </c>
    </row>
    <row r="10" spans="1:33" s="37" customFormat="1" ht="20.149999999999999" customHeight="1" x14ac:dyDescent="0.35">
      <c r="A10" s="196" t="str">
        <f>'Core Indicators'!A:A</f>
        <v>Complex crisis in CAR</v>
      </c>
      <c r="B10" s="196" t="str">
        <f>'Core Indicators'!B:B</f>
        <v>Complex crisis</v>
      </c>
      <c r="C10" s="196" t="str">
        <f>'Core Indicators'!C10</f>
        <v>CAF001</v>
      </c>
      <c r="D10" s="196" t="str">
        <f>'Core Indicators'!D10</f>
        <v>CAR</v>
      </c>
      <c r="E10" s="196" t="str">
        <f>'Core Indicators'!E10</f>
        <v>CAF</v>
      </c>
      <c r="F10" s="36">
        <f>'Core Indicators'!O10</f>
        <v>623000</v>
      </c>
      <c r="G10" s="36">
        <f>'Core Indicators'!W10</f>
        <v>4900000</v>
      </c>
      <c r="H10" s="36">
        <f>'Core Indicators'!AE10</f>
        <v>4900000</v>
      </c>
      <c r="I10" s="36">
        <f>'Core Indicators'!AM10</f>
        <v>1616000</v>
      </c>
      <c r="J10" s="36" t="str">
        <f>'Core Indicators'!AU10</f>
        <v>x</v>
      </c>
      <c r="K10" s="36" t="str">
        <f>'Core Indicators'!BC10</f>
        <v>x</v>
      </c>
      <c r="L10" s="36">
        <f>'Core Indicators'!BK10</f>
        <v>310</v>
      </c>
      <c r="M10" s="36" t="str">
        <f>'Core Indicators'!BS10</f>
        <v>x</v>
      </c>
      <c r="N10" s="36" t="str">
        <f>'Core Indicators'!CA10</f>
        <v>x</v>
      </c>
      <c r="O10" s="36" t="e">
        <f>'Core Indicators'!CI10</f>
        <v>#N/A</v>
      </c>
      <c r="P10" s="36" t="str">
        <f>'Core Indicators'!CQ10</f>
        <v>x</v>
      </c>
      <c r="Q10" s="36">
        <f>'Core Indicators'!DG10</f>
        <v>0</v>
      </c>
      <c r="R10" s="36">
        <f>'Core Indicators'!DO10</f>
        <v>2100000</v>
      </c>
      <c r="S10" s="36">
        <f>'Core Indicators'!DW10</f>
        <v>900000</v>
      </c>
      <c r="T10" s="36">
        <f>'Core Indicators'!EE10</f>
        <v>1900000</v>
      </c>
      <c r="U10" s="36">
        <f>'Core Indicators'!EM10</f>
        <v>0</v>
      </c>
      <c r="V10" s="36">
        <f>'Core Indicators'!FC10</f>
        <v>5</v>
      </c>
      <c r="W10" s="36" t="str">
        <f>'Core Indicators'!FK10</f>
        <v>x</v>
      </c>
      <c r="X10" s="36" t="str">
        <f>'Core Indicators'!FS10</f>
        <v>x</v>
      </c>
      <c r="Y10" s="36">
        <f>'Core Indicators'!GA10</f>
        <v>0</v>
      </c>
      <c r="Z10" s="36">
        <f>'Core Indicators'!GI10</f>
        <v>3</v>
      </c>
      <c r="AA10" s="36">
        <f>'Core Indicators'!GQ10</f>
        <v>2</v>
      </c>
      <c r="AB10" s="36">
        <f>'Core Indicators'!GY10</f>
        <v>3</v>
      </c>
      <c r="AC10" s="36">
        <f>'Core Indicators'!HG10</f>
        <v>0</v>
      </c>
      <c r="AD10" s="36">
        <f>'Core Indicators'!HO10</f>
        <v>2</v>
      </c>
      <c r="AE10" s="36">
        <f>'Core Indicators'!HW10</f>
        <v>3</v>
      </c>
      <c r="AF10" s="36">
        <f>'Core Indicators'!IE10</f>
        <v>0</v>
      </c>
      <c r="AG10" s="36">
        <f>'Core Indicators'!IM10</f>
        <v>3</v>
      </c>
    </row>
    <row r="11" spans="1:33" s="37" customFormat="1" ht="20.149999999999999" customHeight="1" x14ac:dyDescent="0.35">
      <c r="A11" s="197" t="str">
        <f>'Core Indicators'!A:A</f>
        <v>Multiple crises in Cameroon</v>
      </c>
      <c r="B11" s="197" t="str">
        <f>'Core Indicators'!B:B</f>
        <v>Multiple crises country</v>
      </c>
      <c r="C11" s="197" t="str">
        <f>'Core Indicators'!C11</f>
        <v>CMR001</v>
      </c>
      <c r="D11" s="197" t="str">
        <f>'Core Indicators'!D11</f>
        <v>Cameroon</v>
      </c>
      <c r="E11" s="197" t="str">
        <f>'Core Indicators'!E11</f>
        <v>CMR</v>
      </c>
      <c r="F11" s="35">
        <f>'Core Indicators'!O11</f>
        <v>440640</v>
      </c>
      <c r="G11" s="35">
        <f>'Core Indicators'!W11</f>
        <v>25876000</v>
      </c>
      <c r="H11" s="35">
        <f>'Core Indicators'!AE11</f>
        <v>4343000</v>
      </c>
      <c r="I11" s="35">
        <f>'Core Indicators'!AM11</f>
        <v>1946000</v>
      </c>
      <c r="J11" s="35">
        <f>'Core Indicators'!AU11</f>
        <v>150</v>
      </c>
      <c r="K11" s="35" t="str">
        <f>'Core Indicators'!BC11</f>
        <v>x</v>
      </c>
      <c r="L11" s="35">
        <f>'Core Indicators'!BK11</f>
        <v>454</v>
      </c>
      <c r="M11" s="35" t="str">
        <f>'Core Indicators'!BS11</f>
        <v>x</v>
      </c>
      <c r="N11" s="35" t="str">
        <f>'Core Indicators'!CA11</f>
        <v>x</v>
      </c>
      <c r="O11" s="35" t="e">
        <f>'Core Indicators'!CI11</f>
        <v>#N/A</v>
      </c>
      <c r="P11" s="35" t="str">
        <f>'Core Indicators'!CQ11</f>
        <v>x</v>
      </c>
      <c r="Q11" s="35">
        <f>'Core Indicators'!DG11</f>
        <v>21533000</v>
      </c>
      <c r="R11" s="35">
        <f>'Core Indicators'!DO11</f>
        <v>343000</v>
      </c>
      <c r="S11" s="35">
        <f>'Core Indicators'!DW11</f>
        <v>2000000</v>
      </c>
      <c r="T11" s="35">
        <f>'Core Indicators'!EE11</f>
        <v>2000000</v>
      </c>
      <c r="U11" s="35">
        <f>'Core Indicators'!EM11</f>
        <v>0</v>
      </c>
      <c r="V11" s="35">
        <f>'Core Indicators'!FC11</f>
        <v>5</v>
      </c>
      <c r="W11" s="35" t="str">
        <f>'Core Indicators'!FK11</f>
        <v>x</v>
      </c>
      <c r="X11" s="35" t="str">
        <f>'Core Indicators'!FS11</f>
        <v>x</v>
      </c>
      <c r="Y11" s="35">
        <f>'Core Indicators'!GA11</f>
        <v>0</v>
      </c>
      <c r="Z11" s="35">
        <f>'Core Indicators'!GI11</f>
        <v>3</v>
      </c>
      <c r="AA11" s="35">
        <f>'Core Indicators'!GQ11</f>
        <v>3</v>
      </c>
      <c r="AB11" s="35">
        <f>'Core Indicators'!GY11</f>
        <v>2</v>
      </c>
      <c r="AC11" s="35">
        <f>'Core Indicators'!HG11</f>
        <v>1</v>
      </c>
      <c r="AD11" s="35">
        <f>'Core Indicators'!HO11</f>
        <v>2</v>
      </c>
      <c r="AE11" s="35">
        <f>'Core Indicators'!HW11</f>
        <v>3</v>
      </c>
      <c r="AF11" s="35">
        <f>'Core Indicators'!IE11</f>
        <v>1</v>
      </c>
      <c r="AG11" s="35">
        <f>'Core Indicators'!IM11</f>
        <v>2</v>
      </c>
    </row>
    <row r="12" spans="1:33" s="37" customFormat="1" ht="20.149999999999999" customHeight="1" x14ac:dyDescent="0.35">
      <c r="A12" s="196" t="str">
        <f>'Core Indicators'!A:A</f>
        <v>Boko Haram in Cameroon</v>
      </c>
      <c r="B12" s="196" t="str">
        <f>'Core Indicators'!B:B</f>
        <v>Conflict</v>
      </c>
      <c r="C12" s="196" t="str">
        <f>'Core Indicators'!C12</f>
        <v>CMR002</v>
      </c>
      <c r="D12" s="196" t="str">
        <f>'Core Indicators'!D12</f>
        <v>Cameroon</v>
      </c>
      <c r="E12" s="196" t="str">
        <f>'Core Indicators'!E12</f>
        <v>CMR</v>
      </c>
      <c r="F12" s="36">
        <f>'Core Indicators'!O12</f>
        <v>34263</v>
      </c>
      <c r="G12" s="36">
        <f>'Core Indicators'!W12</f>
        <v>4483000</v>
      </c>
      <c r="H12" s="36">
        <f>'Core Indicators'!AE12</f>
        <v>1984000</v>
      </c>
      <c r="I12" s="36">
        <f>'Core Indicators'!AM12</f>
        <v>562000</v>
      </c>
      <c r="J12" s="36" t="str">
        <f>'Core Indicators'!AU12</f>
        <v>x</v>
      </c>
      <c r="K12" s="36" t="str">
        <f>'Core Indicators'!BC12</f>
        <v>x</v>
      </c>
      <c r="L12" s="36">
        <f>'Core Indicators'!BK12</f>
        <v>244</v>
      </c>
      <c r="M12" s="36" t="str">
        <f>'Core Indicators'!BS12</f>
        <v>x</v>
      </c>
      <c r="N12" s="36" t="str">
        <f>'Core Indicators'!CA12</f>
        <v>x</v>
      </c>
      <c r="O12" s="36" t="e">
        <f>'Core Indicators'!CI12</f>
        <v>#N/A</v>
      </c>
      <c r="P12" s="36">
        <f>'Core Indicators'!CQ12</f>
        <v>5.2</v>
      </c>
      <c r="Q12" s="36">
        <f>'Core Indicators'!DG12</f>
        <v>2499000</v>
      </c>
      <c r="R12" s="36">
        <f>'Core Indicators'!DO12</f>
        <v>1354000</v>
      </c>
      <c r="S12" s="36">
        <f>'Core Indicators'!DW12</f>
        <v>616000</v>
      </c>
      <c r="T12" s="36">
        <f>'Core Indicators'!EE12</f>
        <v>14000</v>
      </c>
      <c r="U12" s="36">
        <f>'Core Indicators'!EM12</f>
        <v>0</v>
      </c>
      <c r="V12" s="36">
        <f>'Core Indicators'!FC12</f>
        <v>5</v>
      </c>
      <c r="W12" s="36" t="str">
        <f>'Core Indicators'!FK12</f>
        <v>x</v>
      </c>
      <c r="X12" s="36" t="str">
        <f>'Core Indicators'!FS12</f>
        <v>x</v>
      </c>
      <c r="Y12" s="36">
        <f>'Core Indicators'!GA12</f>
        <v>0</v>
      </c>
      <c r="Z12" s="36">
        <f>'Core Indicators'!GI12</f>
        <v>1</v>
      </c>
      <c r="AA12" s="36">
        <f>'Core Indicators'!GQ12</f>
        <v>1</v>
      </c>
      <c r="AB12" s="36">
        <f>'Core Indicators'!GY12</f>
        <v>0</v>
      </c>
      <c r="AC12" s="36">
        <f>'Core Indicators'!HG12</f>
        <v>0</v>
      </c>
      <c r="AD12" s="36">
        <f>'Core Indicators'!HO12</f>
        <v>2</v>
      </c>
      <c r="AE12" s="36">
        <f>'Core Indicators'!HW12</f>
        <v>2</v>
      </c>
      <c r="AF12" s="36">
        <f>'Core Indicators'!IE12</f>
        <v>1</v>
      </c>
      <c r="AG12" s="36">
        <f>'Core Indicators'!IM12</f>
        <v>1</v>
      </c>
    </row>
    <row r="13" spans="1:33" s="37" customFormat="1" ht="20.149999999999999" customHeight="1" x14ac:dyDescent="0.35">
      <c r="A13" s="197" t="str">
        <f>'Core Indicators'!A:A</f>
        <v>Anglophone Crisis in Cameroon</v>
      </c>
      <c r="B13" s="197" t="str">
        <f>'Core Indicators'!B:B</f>
        <v>Conflict</v>
      </c>
      <c r="C13" s="197" t="str">
        <f>'Core Indicators'!C13</f>
        <v>CMR003</v>
      </c>
      <c r="D13" s="197" t="str">
        <f>'Core Indicators'!D13</f>
        <v>Cameroon</v>
      </c>
      <c r="E13" s="197" t="str">
        <f>'Core Indicators'!E13</f>
        <v>CMR</v>
      </c>
      <c r="F13" s="35">
        <f>'Core Indicators'!O13</f>
        <v>76850</v>
      </c>
      <c r="G13" s="35">
        <f>'Core Indicators'!W13</f>
        <v>4476000</v>
      </c>
      <c r="H13" s="35">
        <f>'Core Indicators'!AE13</f>
        <v>2449000</v>
      </c>
      <c r="I13" s="35">
        <f>'Core Indicators'!AM13</f>
        <v>1117000</v>
      </c>
      <c r="J13" s="35" t="str">
        <f>'Core Indicators'!AU13</f>
        <v>x</v>
      </c>
      <c r="K13" s="35" t="str">
        <f>'Core Indicators'!BC13</f>
        <v>x</v>
      </c>
      <c r="L13" s="35">
        <f>'Core Indicators'!BK13</f>
        <v>286</v>
      </c>
      <c r="M13" s="35" t="str">
        <f>'Core Indicators'!BS13</f>
        <v>x</v>
      </c>
      <c r="N13" s="35" t="str">
        <f>'Core Indicators'!CA13</f>
        <v>x</v>
      </c>
      <c r="O13" s="35" t="e">
        <f>'Core Indicators'!CI13</f>
        <v>#N/A</v>
      </c>
      <c r="P13" s="35" t="str">
        <f>'Core Indicators'!CQ13</f>
        <v>x</v>
      </c>
      <c r="Q13" s="35">
        <f>'Core Indicators'!DG13</f>
        <v>2027000</v>
      </c>
      <c r="R13" s="35">
        <f>'Core Indicators'!DO13</f>
        <v>1489000</v>
      </c>
      <c r="S13" s="35">
        <f>'Core Indicators'!DW13</f>
        <v>882000</v>
      </c>
      <c r="T13" s="35">
        <f>'Core Indicators'!EE13</f>
        <v>78000</v>
      </c>
      <c r="U13" s="35">
        <f>'Core Indicators'!EM13</f>
        <v>0</v>
      </c>
      <c r="V13" s="35">
        <f>'Core Indicators'!FC13</f>
        <v>4</v>
      </c>
      <c r="W13" s="35" t="str">
        <f>'Core Indicators'!FK13</f>
        <v>x</v>
      </c>
      <c r="X13" s="35">
        <f>'Core Indicators'!FS13</f>
        <v>377500</v>
      </c>
      <c r="Y13" s="35">
        <f>'Core Indicators'!GA13</f>
        <v>0</v>
      </c>
      <c r="Z13" s="35">
        <f>'Core Indicators'!GI13</f>
        <v>3</v>
      </c>
      <c r="AA13" s="35">
        <f>'Core Indicators'!GQ13</f>
        <v>3</v>
      </c>
      <c r="AB13" s="35">
        <f>'Core Indicators'!GY13</f>
        <v>2</v>
      </c>
      <c r="AC13" s="35">
        <f>'Core Indicators'!HG13</f>
        <v>1</v>
      </c>
      <c r="AD13" s="35">
        <f>'Core Indicators'!HO13</f>
        <v>2</v>
      </c>
      <c r="AE13" s="35">
        <f>'Core Indicators'!HW13</f>
        <v>3</v>
      </c>
      <c r="AF13" s="35">
        <f>'Core Indicators'!IE13</f>
        <v>1</v>
      </c>
      <c r="AG13" s="35">
        <f>'Core Indicators'!IM13</f>
        <v>2</v>
      </c>
    </row>
    <row r="14" spans="1:33" s="37" customFormat="1" ht="20.149999999999999" customHeight="1" x14ac:dyDescent="0.35">
      <c r="A14" s="196" t="str">
        <f>'Core Indicators'!A:A</f>
        <v>CAR refugees in Cameroon</v>
      </c>
      <c r="B14" s="196" t="str">
        <f>'Core Indicators'!B:B</f>
        <v>International displacement</v>
      </c>
      <c r="C14" s="196" t="str">
        <f>'Core Indicators'!C14</f>
        <v>CMR004</v>
      </c>
      <c r="D14" s="196" t="str">
        <f>'Core Indicators'!D14</f>
        <v>Cameroon</v>
      </c>
      <c r="E14" s="196" t="str">
        <f>'Core Indicators'!E14</f>
        <v>CMR</v>
      </c>
      <c r="F14" s="36">
        <f>'Core Indicators'!O14</f>
        <v>172703</v>
      </c>
      <c r="G14" s="36">
        <f>'Core Indicators'!W14</f>
        <v>1565000</v>
      </c>
      <c r="H14" s="36">
        <f>'Core Indicators'!AE14</f>
        <v>316000</v>
      </c>
      <c r="I14" s="36">
        <f>'Core Indicators'!AM14</f>
        <v>320000</v>
      </c>
      <c r="J14" s="36">
        <f>'Core Indicators'!AU14</f>
        <v>0</v>
      </c>
      <c r="K14" s="36" t="str">
        <f>'Core Indicators'!BC14</f>
        <v>x</v>
      </c>
      <c r="L14" s="36" t="str">
        <f>'Core Indicators'!BK14</f>
        <v>x</v>
      </c>
      <c r="M14" s="36">
        <f>'Core Indicators'!BS14</f>
        <v>0</v>
      </c>
      <c r="N14" s="36">
        <f>'Core Indicators'!CA14</f>
        <v>0</v>
      </c>
      <c r="O14" s="36" t="e">
        <f>'Core Indicators'!CI14</f>
        <v>#N/A</v>
      </c>
      <c r="P14" s="36" t="str">
        <f>'Core Indicators'!CQ14</f>
        <v>x</v>
      </c>
      <c r="Q14" s="36">
        <f>'Core Indicators'!DG14</f>
        <v>1249000</v>
      </c>
      <c r="R14" s="36">
        <f>'Core Indicators'!DO14</f>
        <v>0</v>
      </c>
      <c r="S14" s="36">
        <f>'Core Indicators'!DW14</f>
        <v>316000</v>
      </c>
      <c r="T14" s="36">
        <f>'Core Indicators'!EE14</f>
        <v>0</v>
      </c>
      <c r="U14" s="36">
        <f>'Core Indicators'!EM14</f>
        <v>0</v>
      </c>
      <c r="V14" s="36">
        <f>'Core Indicators'!FC14</f>
        <v>3</v>
      </c>
      <c r="W14" s="36" t="str">
        <f>'Core Indicators'!FK14</f>
        <v>x</v>
      </c>
      <c r="X14" s="36" t="str">
        <f>'Core Indicators'!FS14</f>
        <v>x</v>
      </c>
      <c r="Y14" s="36">
        <f>'Core Indicators'!GA14</f>
        <v>0</v>
      </c>
      <c r="Z14" s="36">
        <f>'Core Indicators'!GI14</f>
        <v>0</v>
      </c>
      <c r="AA14" s="36">
        <f>'Core Indicators'!GQ14</f>
        <v>1</v>
      </c>
      <c r="AB14" s="36">
        <f>'Core Indicators'!GY14</f>
        <v>0</v>
      </c>
      <c r="AC14" s="36">
        <f>'Core Indicators'!HG14</f>
        <v>0</v>
      </c>
      <c r="AD14" s="36">
        <f>'Core Indicators'!HO14</f>
        <v>2</v>
      </c>
      <c r="AE14" s="36">
        <f>'Core Indicators'!HW14</f>
        <v>0</v>
      </c>
      <c r="AF14" s="36">
        <f>'Core Indicators'!IE14</f>
        <v>1</v>
      </c>
      <c r="AG14" s="36">
        <f>'Core Indicators'!IM14</f>
        <v>1</v>
      </c>
    </row>
    <row r="15" spans="1:33" s="37" customFormat="1" ht="20.149999999999999" customHeight="1" x14ac:dyDescent="0.35">
      <c r="A15" s="197" t="str">
        <f>'Core Indicators'!A:A</f>
        <v>Complex crisis in DRC</v>
      </c>
      <c r="B15" s="197" t="str">
        <f>'Core Indicators'!B:B</f>
        <v>Complex crisis</v>
      </c>
      <c r="C15" s="197" t="str">
        <f>'Core Indicators'!C15</f>
        <v>COD001</v>
      </c>
      <c r="D15" s="197" t="str">
        <f>'Core Indicators'!D15</f>
        <v>DRC</v>
      </c>
      <c r="E15" s="197" t="str">
        <f>'Core Indicators'!E15</f>
        <v>COD</v>
      </c>
      <c r="F15" s="35">
        <f>'Core Indicators'!O15</f>
        <v>2267048</v>
      </c>
      <c r="G15" s="35">
        <f>'Core Indicators'!W15</f>
        <v>102743000</v>
      </c>
      <c r="H15" s="35">
        <f>'Core Indicators'!AE15</f>
        <v>49870000</v>
      </c>
      <c r="I15" s="35">
        <f>'Core Indicators'!AM15</f>
        <v>8037000</v>
      </c>
      <c r="J15" s="35" t="str">
        <f>'Core Indicators'!AU15</f>
        <v>x</v>
      </c>
      <c r="K15" s="35" t="str">
        <f>'Core Indicators'!BC15</f>
        <v>x</v>
      </c>
      <c r="L15" s="35">
        <f>'Core Indicators'!BK15</f>
        <v>2440</v>
      </c>
      <c r="M15" s="35" t="str">
        <f>'Core Indicators'!BS15</f>
        <v>x</v>
      </c>
      <c r="N15" s="35" t="str">
        <f>'Core Indicators'!CA15</f>
        <v>x</v>
      </c>
      <c r="O15" s="35" t="e">
        <f>'Core Indicators'!CI15</f>
        <v>#N/A</v>
      </c>
      <c r="P15" s="35">
        <f>'Core Indicators'!CQ15</f>
        <v>1700</v>
      </c>
      <c r="Q15" s="35">
        <f>'Core Indicators'!DG15</f>
        <v>52920000</v>
      </c>
      <c r="R15" s="35">
        <f>'Core Indicators'!DO15</f>
        <v>30270000</v>
      </c>
      <c r="S15" s="35">
        <f>'Core Indicators'!DW15</f>
        <v>14112000</v>
      </c>
      <c r="T15" s="35">
        <f>'Core Indicators'!EE15</f>
        <v>4704000</v>
      </c>
      <c r="U15" s="35">
        <f>'Core Indicators'!EM15</f>
        <v>784000</v>
      </c>
      <c r="V15" s="35">
        <f>'Core Indicators'!FC15</f>
        <v>5</v>
      </c>
      <c r="W15" s="35" t="str">
        <f>'Core Indicators'!FK15</f>
        <v>x</v>
      </c>
      <c r="X15" s="35" t="str">
        <f>'Core Indicators'!FS15</f>
        <v>x</v>
      </c>
      <c r="Y15" s="35">
        <f>'Core Indicators'!GA15</f>
        <v>1</v>
      </c>
      <c r="Z15" s="35">
        <f>'Core Indicators'!GI15</f>
        <v>3</v>
      </c>
      <c r="AA15" s="35">
        <f>'Core Indicators'!GQ15</f>
        <v>2</v>
      </c>
      <c r="AB15" s="35">
        <f>'Core Indicators'!GY15</f>
        <v>3</v>
      </c>
      <c r="AC15" s="35">
        <f>'Core Indicators'!HG15</f>
        <v>1</v>
      </c>
      <c r="AD15" s="35">
        <f>'Core Indicators'!HO15</f>
        <v>2</v>
      </c>
      <c r="AE15" s="35">
        <f>'Core Indicators'!HW15</f>
        <v>3</v>
      </c>
      <c r="AF15" s="35">
        <f>'Core Indicators'!IE15</f>
        <v>1</v>
      </c>
      <c r="AG15" s="35">
        <f>'Core Indicators'!IM15</f>
        <v>3</v>
      </c>
    </row>
    <row r="16" spans="1:33" s="37" customFormat="1" ht="20.149999999999999" customHeight="1" x14ac:dyDescent="0.35">
      <c r="A16" s="196" t="str">
        <f>'Core Indicators'!A:A</f>
        <v>Complex crisis in Congo</v>
      </c>
      <c r="B16" s="196" t="str">
        <f>'Core Indicators'!B:B</f>
        <v>Complex crisis</v>
      </c>
      <c r="C16" s="196" t="str">
        <f>'Core Indicators'!C16</f>
        <v>COG001</v>
      </c>
      <c r="D16" s="196" t="str">
        <f>'Core Indicators'!D16</f>
        <v>Congo</v>
      </c>
      <c r="E16" s="196" t="str">
        <f>'Core Indicators'!E16</f>
        <v>COG</v>
      </c>
      <c r="F16" s="36">
        <f>'Core Indicators'!O16</f>
        <v>341500</v>
      </c>
      <c r="G16" s="36">
        <f>'Core Indicators'!W16</f>
        <v>5599000</v>
      </c>
      <c r="H16" s="36">
        <f>'Core Indicators'!AE16</f>
        <v>1200000</v>
      </c>
      <c r="I16" s="36">
        <f>'Core Indicators'!AM16</f>
        <v>295000</v>
      </c>
      <c r="J16" s="36" t="str">
        <f>'Core Indicators'!AU16</f>
        <v>x</v>
      </c>
      <c r="K16" s="36" t="str">
        <f>'Core Indicators'!BC16</f>
        <v>x</v>
      </c>
      <c r="L16" s="36" t="str">
        <f>'Core Indicators'!BK16</f>
        <v>x</v>
      </c>
      <c r="M16" s="36" t="str">
        <f>'Core Indicators'!BS16</f>
        <v>x</v>
      </c>
      <c r="N16" s="36" t="str">
        <f>'Core Indicators'!CA16</f>
        <v>x</v>
      </c>
      <c r="O16" s="36" t="e">
        <f>'Core Indicators'!CI16</f>
        <v>#N/A</v>
      </c>
      <c r="P16" s="36" t="str">
        <f>'Core Indicators'!CQ16</f>
        <v>x</v>
      </c>
      <c r="Q16" s="36">
        <f>'Core Indicators'!DG16</f>
        <v>4399000</v>
      </c>
      <c r="R16" s="36">
        <f>'Core Indicators'!DO16</f>
        <v>0</v>
      </c>
      <c r="S16" s="36">
        <f>'Core Indicators'!DW16</f>
        <v>1200000</v>
      </c>
      <c r="T16" s="36">
        <f>'Core Indicators'!EE16</f>
        <v>0</v>
      </c>
      <c r="U16" s="36">
        <f>'Core Indicators'!EM16</f>
        <v>0</v>
      </c>
      <c r="V16" s="36">
        <f>'Core Indicators'!FC16</f>
        <v>5</v>
      </c>
      <c r="W16" s="36" t="str">
        <f>'Core Indicators'!FK16</f>
        <v>x</v>
      </c>
      <c r="X16" s="36" t="str">
        <f>'Core Indicators'!FS16</f>
        <v>x</v>
      </c>
      <c r="Y16" s="36">
        <f>'Core Indicators'!GA16</f>
        <v>0</v>
      </c>
      <c r="Z16" s="36">
        <f>'Core Indicators'!GI16</f>
        <v>0</v>
      </c>
      <c r="AA16" s="36">
        <f>'Core Indicators'!GQ16</f>
        <v>0</v>
      </c>
      <c r="AB16" s="36">
        <f>'Core Indicators'!GY16</f>
        <v>0</v>
      </c>
      <c r="AC16" s="36">
        <f>'Core Indicators'!HG16</f>
        <v>0</v>
      </c>
      <c r="AD16" s="36">
        <f>'Core Indicators'!HO16</f>
        <v>0</v>
      </c>
      <c r="AE16" s="36">
        <f>'Core Indicators'!HW16</f>
        <v>0</v>
      </c>
      <c r="AF16" s="36">
        <f>'Core Indicators'!IE16</f>
        <v>0</v>
      </c>
      <c r="AG16" s="36">
        <f>'Core Indicators'!IM16</f>
        <v>1</v>
      </c>
    </row>
    <row r="17" spans="1:33" s="37" customFormat="1" ht="20.149999999999999" customHeight="1" x14ac:dyDescent="0.35">
      <c r="A17" s="197" t="str">
        <f>'Core Indicators'!A:A</f>
        <v>Complex crisis in Colombia</v>
      </c>
      <c r="B17" s="197" t="str">
        <f>'Core Indicators'!B:B</f>
        <v>Complex crisis</v>
      </c>
      <c r="C17" s="197" t="str">
        <f>'Core Indicators'!C17</f>
        <v>COL001</v>
      </c>
      <c r="D17" s="197" t="str">
        <f>'Core Indicators'!D17</f>
        <v>Colombia</v>
      </c>
      <c r="E17" s="197" t="str">
        <f>'Core Indicators'!E17</f>
        <v>COL</v>
      </c>
      <c r="F17" s="35">
        <f>'Core Indicators'!O17</f>
        <v>1109500</v>
      </c>
      <c r="G17" s="35">
        <f>'Core Indicators'!W17</f>
        <v>50300000</v>
      </c>
      <c r="H17" s="35">
        <f>'Core Indicators'!AE17</f>
        <v>4963000</v>
      </c>
      <c r="I17" s="35">
        <f>'Core Indicators'!AM17</f>
        <v>4507000</v>
      </c>
      <c r="J17" s="35" t="str">
        <f>'Core Indicators'!AU17</f>
        <v>x</v>
      </c>
      <c r="K17" s="35" t="str">
        <f>'Core Indicators'!BC17</f>
        <v>x</v>
      </c>
      <c r="L17" s="35">
        <f>'Core Indicators'!BK17</f>
        <v>445</v>
      </c>
      <c r="M17" s="35" t="str">
        <f>'Core Indicators'!BS17</f>
        <v>x</v>
      </c>
      <c r="N17" s="35" t="str">
        <f>'Core Indicators'!CA17</f>
        <v>x</v>
      </c>
      <c r="O17" s="35" t="e">
        <f>'Core Indicators'!CI17</f>
        <v>#N/A</v>
      </c>
      <c r="P17" s="35" t="str">
        <f>'Core Indicators'!CQ17</f>
        <v>x</v>
      </c>
      <c r="Q17" s="35">
        <f>'Core Indicators'!DG17</f>
        <v>45337000</v>
      </c>
      <c r="R17" s="35">
        <f>'Core Indicators'!DO17</f>
        <v>1200000</v>
      </c>
      <c r="S17" s="35">
        <f>'Core Indicators'!DW17</f>
        <v>1400000</v>
      </c>
      <c r="T17" s="35">
        <f>'Core Indicators'!EE17</f>
        <v>1700000</v>
      </c>
      <c r="U17" s="35">
        <f>'Core Indicators'!EM17</f>
        <v>663000</v>
      </c>
      <c r="V17" s="35">
        <f>'Core Indicators'!FC17</f>
        <v>5</v>
      </c>
      <c r="W17" s="35">
        <f>'Core Indicators'!FK17</f>
        <v>1800000</v>
      </c>
      <c r="X17" s="35">
        <f>'Core Indicators'!FS17</f>
        <v>11500</v>
      </c>
      <c r="Y17" s="35">
        <f>'Core Indicators'!GA17</f>
        <v>0</v>
      </c>
      <c r="Z17" s="35">
        <f>'Core Indicators'!GI17</f>
        <v>2</v>
      </c>
      <c r="AA17" s="35">
        <f>'Core Indicators'!GQ17</f>
        <v>0</v>
      </c>
      <c r="AB17" s="35">
        <f>'Core Indicators'!GY17</f>
        <v>0</v>
      </c>
      <c r="AC17" s="35">
        <f>'Core Indicators'!HG17</f>
        <v>0</v>
      </c>
      <c r="AD17" s="35">
        <f>'Core Indicators'!HO17</f>
        <v>2</v>
      </c>
      <c r="AE17" s="35">
        <f>'Core Indicators'!HW17</f>
        <v>1</v>
      </c>
      <c r="AF17" s="35">
        <f>'Core Indicators'!IE17</f>
        <v>3</v>
      </c>
      <c r="AG17" s="35">
        <f>'Core Indicators'!IM17</f>
        <v>1</v>
      </c>
    </row>
    <row r="18" spans="1:33" s="37" customFormat="1" ht="20.149999999999999" customHeight="1" x14ac:dyDescent="0.35">
      <c r="A18" s="196" t="str">
        <f>'Core Indicators'!A:A</f>
        <v>Venezuela displacement in Colombia</v>
      </c>
      <c r="B18" s="196" t="str">
        <f>'Core Indicators'!B:B</f>
        <v>International displacement</v>
      </c>
      <c r="C18" s="196" t="str">
        <f>'Core Indicators'!C18</f>
        <v>COL002</v>
      </c>
      <c r="D18" s="196" t="str">
        <f>'Core Indicators'!D18</f>
        <v>Colombia</v>
      </c>
      <c r="E18" s="196" t="str">
        <f>'Core Indicators'!E18</f>
        <v>COL</v>
      </c>
      <c r="F18" s="36">
        <f>'Core Indicators'!O18</f>
        <v>111093</v>
      </c>
      <c r="G18" s="36">
        <f>'Core Indicators'!W18</f>
        <v>22194000</v>
      </c>
      <c r="H18" s="36">
        <f>'Core Indicators'!AE18</f>
        <v>3601000</v>
      </c>
      <c r="I18" s="36">
        <f>'Core Indicators'!AM18</f>
        <v>2859000</v>
      </c>
      <c r="J18" s="36" t="str">
        <f>'Core Indicators'!AU18</f>
        <v>x</v>
      </c>
      <c r="K18" s="36" t="str">
        <f>'Core Indicators'!BC18</f>
        <v>x</v>
      </c>
      <c r="L18" s="36" t="str">
        <f>'Core Indicators'!BK18</f>
        <v>x</v>
      </c>
      <c r="M18" s="36" t="str">
        <f>'Core Indicators'!BS18</f>
        <v>x</v>
      </c>
      <c r="N18" s="36" t="str">
        <f>'Core Indicators'!CA18</f>
        <v>x</v>
      </c>
      <c r="O18" s="36" t="e">
        <f>'Core Indicators'!CI18</f>
        <v>#N/A</v>
      </c>
      <c r="P18" s="36" t="str">
        <f>'Core Indicators'!CQ18</f>
        <v>x</v>
      </c>
      <c r="Q18" s="36">
        <f>'Core Indicators'!DG18</f>
        <v>18593000</v>
      </c>
      <c r="R18" s="36">
        <f>'Core Indicators'!DO18</f>
        <v>0</v>
      </c>
      <c r="S18" s="36">
        <f>'Core Indicators'!DW18</f>
        <v>3439000</v>
      </c>
      <c r="T18" s="36">
        <f>'Core Indicators'!EE18</f>
        <v>162000</v>
      </c>
      <c r="U18" s="36">
        <f>'Core Indicators'!EM18</f>
        <v>0</v>
      </c>
      <c r="V18" s="36">
        <f>'Core Indicators'!FC18</f>
        <v>3</v>
      </c>
      <c r="W18" s="36" t="str">
        <f>'Core Indicators'!FK18</f>
        <v>x</v>
      </c>
      <c r="X18" s="36" t="str">
        <f>'Core Indicators'!FS18</f>
        <v>x</v>
      </c>
      <c r="Y18" s="36">
        <f>'Core Indicators'!GA18</f>
        <v>0</v>
      </c>
      <c r="Z18" s="36">
        <f>'Core Indicators'!GI18</f>
        <v>2</v>
      </c>
      <c r="AA18" s="36">
        <f>'Core Indicators'!GQ18</f>
        <v>0</v>
      </c>
      <c r="AB18" s="36">
        <f>'Core Indicators'!GY18</f>
        <v>0</v>
      </c>
      <c r="AC18" s="36">
        <f>'Core Indicators'!HG18</f>
        <v>0</v>
      </c>
      <c r="AD18" s="36">
        <f>'Core Indicators'!HO18</f>
        <v>2</v>
      </c>
      <c r="AE18" s="36">
        <f>'Core Indicators'!HW18</f>
        <v>1</v>
      </c>
      <c r="AF18" s="36">
        <f>'Core Indicators'!IE18</f>
        <v>3</v>
      </c>
      <c r="AG18" s="36">
        <f>'Core Indicators'!IM18</f>
        <v>1</v>
      </c>
    </row>
    <row r="19" spans="1:33" s="37" customFormat="1" ht="20.149999999999999" customHeight="1" x14ac:dyDescent="0.35">
      <c r="A19" s="197" t="str">
        <f>'Core Indicators'!A:A</f>
        <v>Nicaraguan refugees in Costa Rica</v>
      </c>
      <c r="B19" s="197" t="str">
        <f>'Core Indicators'!B:B</f>
        <v>International displacement</v>
      </c>
      <c r="C19" s="197" t="str">
        <f>'Core Indicators'!C19</f>
        <v>CRI002</v>
      </c>
      <c r="D19" s="197" t="str">
        <f>'Core Indicators'!D19</f>
        <v>Costa Rica</v>
      </c>
      <c r="E19" s="197" t="str">
        <f>'Core Indicators'!E19</f>
        <v>CRI</v>
      </c>
      <c r="F19" s="35">
        <f>'Core Indicators'!O19</f>
        <v>4966</v>
      </c>
      <c r="G19" s="35">
        <f>'Core Indicators'!W19</f>
        <v>1730000</v>
      </c>
      <c r="H19" s="35">
        <f>'Core Indicators'!AE19</f>
        <v>86000</v>
      </c>
      <c r="I19" s="35">
        <f>'Core Indicators'!AM19</f>
        <v>86000</v>
      </c>
      <c r="J19" s="35">
        <f>'Core Indicators'!AU19</f>
        <v>0</v>
      </c>
      <c r="K19" s="35">
        <f>'Core Indicators'!BC19</f>
        <v>0</v>
      </c>
      <c r="L19" s="35">
        <f>'Core Indicators'!BK19</f>
        <v>0</v>
      </c>
      <c r="M19" s="35">
        <f>'Core Indicators'!BS19</f>
        <v>0</v>
      </c>
      <c r="N19" s="35">
        <f>'Core Indicators'!CA19</f>
        <v>0</v>
      </c>
      <c r="O19" s="35" t="e">
        <f>'Core Indicators'!CI19</f>
        <v>#N/A</v>
      </c>
      <c r="P19" s="35">
        <f>'Core Indicators'!CQ19</f>
        <v>0</v>
      </c>
      <c r="Q19" s="35">
        <f>'Core Indicators'!DG19</f>
        <v>1644000</v>
      </c>
      <c r="R19" s="35">
        <f>'Core Indicators'!DO19</f>
        <v>43000</v>
      </c>
      <c r="S19" s="35">
        <f>'Core Indicators'!DW19</f>
        <v>43000</v>
      </c>
      <c r="T19" s="35">
        <f>'Core Indicators'!EE19</f>
        <v>0</v>
      </c>
      <c r="U19" s="35">
        <f>'Core Indicators'!EM19</f>
        <v>0</v>
      </c>
      <c r="V19" s="35">
        <f>'Core Indicators'!FC19</f>
        <v>2</v>
      </c>
      <c r="W19" s="35">
        <f>'Core Indicators'!FK19</f>
        <v>0</v>
      </c>
      <c r="X19" s="35" t="e">
        <f>'Core Indicators'!FS19</f>
        <v>#N/A</v>
      </c>
      <c r="Y19" s="35">
        <f>'Core Indicators'!GA19</f>
        <v>0</v>
      </c>
      <c r="Z19" s="35">
        <f>'Core Indicators'!GI19</f>
        <v>0</v>
      </c>
      <c r="AA19" s="35">
        <f>'Core Indicators'!GQ19</f>
        <v>0</v>
      </c>
      <c r="AB19" s="35">
        <f>'Core Indicators'!GY19</f>
        <v>0</v>
      </c>
      <c r="AC19" s="35">
        <f>'Core Indicators'!HG19</f>
        <v>0</v>
      </c>
      <c r="AD19" s="35">
        <f>'Core Indicators'!HO19</f>
        <v>0</v>
      </c>
      <c r="AE19" s="35">
        <f>'Core Indicators'!HW19</f>
        <v>0</v>
      </c>
      <c r="AF19" s="35">
        <f>'Core Indicators'!IE19</f>
        <v>0</v>
      </c>
      <c r="AG19" s="35">
        <f>'Core Indicators'!IM19</f>
        <v>0</v>
      </c>
    </row>
    <row r="20" spans="1:33" s="37" customFormat="1" ht="20.149999999999999" customHeight="1" x14ac:dyDescent="0.35">
      <c r="A20" s="196" t="str">
        <f>'Core Indicators'!A:A</f>
        <v>Multiple crises in Djibouti</v>
      </c>
      <c r="B20" s="196" t="str">
        <f>'Core Indicators'!B:B</f>
        <v>Multiple crises country</v>
      </c>
      <c r="C20" s="196" t="str">
        <f>'Core Indicators'!C20</f>
        <v>DJI001</v>
      </c>
      <c r="D20" s="196" t="str">
        <f>'Core Indicators'!D20</f>
        <v>Djibouti</v>
      </c>
      <c r="E20" s="196" t="str">
        <f>'Core Indicators'!E20</f>
        <v>DJI</v>
      </c>
      <c r="F20" s="36">
        <f>'Core Indicators'!O20</f>
        <v>23180</v>
      </c>
      <c r="G20" s="36">
        <f>'Core Indicators'!W20</f>
        <v>1011000</v>
      </c>
      <c r="H20" s="36">
        <f>'Core Indicators'!AE20</f>
        <v>613000</v>
      </c>
      <c r="I20" s="36" t="str">
        <f>'Core Indicators'!AM20</f>
        <v>x</v>
      </c>
      <c r="J20" s="36" t="str">
        <f>'Core Indicators'!AU20</f>
        <v>x</v>
      </c>
      <c r="K20" s="36" t="str">
        <f>'Core Indicators'!BC20</f>
        <v>x</v>
      </c>
      <c r="L20" s="36">
        <f>'Core Indicators'!BK20</f>
        <v>2</v>
      </c>
      <c r="M20" s="36" t="str">
        <f>'Core Indicators'!BS20</f>
        <v>x</v>
      </c>
      <c r="N20" s="36" t="str">
        <f>'Core Indicators'!CA20</f>
        <v>x</v>
      </c>
      <c r="O20" s="36" t="e">
        <f>'Core Indicators'!CI20</f>
        <v>#N/A</v>
      </c>
      <c r="P20" s="36" t="str">
        <f>'Core Indicators'!CQ20</f>
        <v>x</v>
      </c>
      <c r="Q20" s="36">
        <f>'Core Indicators'!DG20</f>
        <v>398000</v>
      </c>
      <c r="R20" s="36">
        <f>'Core Indicators'!DO20</f>
        <v>389000</v>
      </c>
      <c r="S20" s="36">
        <f>'Core Indicators'!DW20</f>
        <v>197000</v>
      </c>
      <c r="T20" s="36">
        <f>'Core Indicators'!EE20</f>
        <v>27000</v>
      </c>
      <c r="U20" s="36">
        <f>'Core Indicators'!EM20</f>
        <v>0</v>
      </c>
      <c r="V20" s="36">
        <f>'Core Indicators'!FC20</f>
        <v>5</v>
      </c>
      <c r="W20" s="36" t="str">
        <f>'Core Indicators'!FK20</f>
        <v>x</v>
      </c>
      <c r="X20" s="36" t="str">
        <f>'Core Indicators'!FS20</f>
        <v>x</v>
      </c>
      <c r="Y20" s="36">
        <f>'Core Indicators'!GA20</f>
        <v>1</v>
      </c>
      <c r="Z20" s="36">
        <f>'Core Indicators'!GI20</f>
        <v>1</v>
      </c>
      <c r="AA20" s="36">
        <f>'Core Indicators'!GQ20</f>
        <v>0</v>
      </c>
      <c r="AB20" s="36">
        <f>'Core Indicators'!GY20</f>
        <v>0</v>
      </c>
      <c r="AC20" s="36">
        <f>'Core Indicators'!HG20</f>
        <v>0</v>
      </c>
      <c r="AD20" s="36">
        <f>'Core Indicators'!HO20</f>
        <v>2</v>
      </c>
      <c r="AE20" s="36">
        <f>'Core Indicators'!HW20</f>
        <v>0</v>
      </c>
      <c r="AF20" s="36">
        <f>'Core Indicators'!IE20</f>
        <v>0</v>
      </c>
      <c r="AG20" s="36">
        <f>'Core Indicators'!IM20</f>
        <v>1</v>
      </c>
    </row>
    <row r="21" spans="1:33" s="37" customFormat="1" ht="20.149999999999999" customHeight="1" x14ac:dyDescent="0.35">
      <c r="A21" s="197" t="str">
        <f>'Core Indicators'!A:A</f>
        <v>Mixed migration in Djibouti</v>
      </c>
      <c r="B21" s="197" t="str">
        <f>'Core Indicators'!B:B</f>
        <v>International displacement</v>
      </c>
      <c r="C21" s="197" t="str">
        <f>'Core Indicators'!C21</f>
        <v>DJI002</v>
      </c>
      <c r="D21" s="197" t="str">
        <f>'Core Indicators'!D21</f>
        <v>Djibouti</v>
      </c>
      <c r="E21" s="197" t="str">
        <f>'Core Indicators'!E21</f>
        <v>DJI</v>
      </c>
      <c r="F21" s="35">
        <f>'Core Indicators'!O21</f>
        <v>23180</v>
      </c>
      <c r="G21" s="35">
        <f>'Core Indicators'!W21</f>
        <v>1011000</v>
      </c>
      <c r="H21" s="35">
        <f>'Core Indicators'!AE21</f>
        <v>583000</v>
      </c>
      <c r="I21" s="35">
        <f>'Core Indicators'!AM21</f>
        <v>30000</v>
      </c>
      <c r="J21" s="35" t="str">
        <f>'Core Indicators'!AU21</f>
        <v>x</v>
      </c>
      <c r="K21" s="35" t="str">
        <f>'Core Indicators'!BC21</f>
        <v>x</v>
      </c>
      <c r="L21" s="35">
        <f>'Core Indicators'!BK21</f>
        <v>27</v>
      </c>
      <c r="M21" s="35">
        <f>'Core Indicators'!BS21</f>
        <v>0</v>
      </c>
      <c r="N21" s="35">
        <f>'Core Indicators'!CA21</f>
        <v>0</v>
      </c>
      <c r="O21" s="35" t="e">
        <f>'Core Indicators'!CI21</f>
        <v>#N/A</v>
      </c>
      <c r="P21" s="35">
        <f>'Core Indicators'!CQ21</f>
        <v>0</v>
      </c>
      <c r="Q21" s="35">
        <f>'Core Indicators'!DG21</f>
        <v>981000</v>
      </c>
      <c r="R21" s="35">
        <f>'Core Indicators'!DO21</f>
        <v>0</v>
      </c>
      <c r="S21" s="35">
        <f>'Core Indicators'!DW21</f>
        <v>30000</v>
      </c>
      <c r="T21" s="35">
        <f>'Core Indicators'!EE21</f>
        <v>0</v>
      </c>
      <c r="U21" s="35">
        <f>'Core Indicators'!EM21</f>
        <v>0</v>
      </c>
      <c r="V21" s="35">
        <f>'Core Indicators'!FC21</f>
        <v>2</v>
      </c>
      <c r="W21" s="35">
        <f>'Core Indicators'!FK21</f>
        <v>0</v>
      </c>
      <c r="X21" s="35">
        <f>'Core Indicators'!FS21</f>
        <v>0</v>
      </c>
      <c r="Y21" s="35">
        <f>'Core Indicators'!GA21</f>
        <v>1</v>
      </c>
      <c r="Z21" s="35">
        <f>'Core Indicators'!GI21</f>
        <v>0</v>
      </c>
      <c r="AA21" s="35">
        <f>'Core Indicators'!GQ21</f>
        <v>0</v>
      </c>
      <c r="AB21" s="35">
        <f>'Core Indicators'!GY21</f>
        <v>0</v>
      </c>
      <c r="AC21" s="35">
        <f>'Core Indicators'!HG21</f>
        <v>0</v>
      </c>
      <c r="AD21" s="35">
        <f>'Core Indicators'!HO21</f>
        <v>0</v>
      </c>
      <c r="AE21" s="35">
        <f>'Core Indicators'!HW21</f>
        <v>0</v>
      </c>
      <c r="AF21" s="35">
        <f>'Core Indicators'!IE21</f>
        <v>0</v>
      </c>
      <c r="AG21" s="35">
        <f>'Core Indicators'!IM21</f>
        <v>1</v>
      </c>
    </row>
    <row r="22" spans="1:33" s="37" customFormat="1" ht="20.149999999999999" customHeight="1" x14ac:dyDescent="0.35">
      <c r="A22" s="196" t="str">
        <f>'Core Indicators'!A:A</f>
        <v>Drought in Djibouti</v>
      </c>
      <c r="B22" s="196" t="str">
        <f>'Core Indicators'!B:B</f>
        <v>Drought</v>
      </c>
      <c r="C22" s="196" t="str">
        <f>'Core Indicators'!C22</f>
        <v>DJI003</v>
      </c>
      <c r="D22" s="196" t="str">
        <f>'Core Indicators'!D22</f>
        <v>Djibouti</v>
      </c>
      <c r="E22" s="196" t="str">
        <f>'Core Indicators'!E22</f>
        <v>DJI</v>
      </c>
      <c r="F22" s="36">
        <f>'Core Indicators'!O22</f>
        <v>23180</v>
      </c>
      <c r="G22" s="36">
        <f>'Core Indicators'!W22</f>
        <v>1011000</v>
      </c>
      <c r="H22" s="36">
        <f>'Core Indicators'!AE22</f>
        <v>583000</v>
      </c>
      <c r="I22" s="36" t="str">
        <f>'Core Indicators'!AM22</f>
        <v>x</v>
      </c>
      <c r="J22" s="36">
        <f>'Core Indicators'!AU22</f>
        <v>0</v>
      </c>
      <c r="K22" s="36" t="str">
        <f>'Core Indicators'!BC22</f>
        <v>x</v>
      </c>
      <c r="L22" s="36" t="str">
        <f>'Core Indicators'!BK22</f>
        <v>x</v>
      </c>
      <c r="M22" s="36">
        <f>'Core Indicators'!BS22</f>
        <v>0</v>
      </c>
      <c r="N22" s="36">
        <f>'Core Indicators'!CA22</f>
        <v>0</v>
      </c>
      <c r="O22" s="36" t="e">
        <f>'Core Indicators'!CI22</f>
        <v>#N/A</v>
      </c>
      <c r="P22" s="36" t="str">
        <f>'Core Indicators'!CQ22</f>
        <v>x</v>
      </c>
      <c r="Q22" s="36">
        <f>'Core Indicators'!DG22</f>
        <v>428000</v>
      </c>
      <c r="R22" s="36">
        <f>'Core Indicators'!DO22</f>
        <v>389000</v>
      </c>
      <c r="S22" s="36">
        <f>'Core Indicators'!DW22</f>
        <v>167000</v>
      </c>
      <c r="T22" s="36">
        <f>'Core Indicators'!EE22</f>
        <v>27000</v>
      </c>
      <c r="U22" s="36">
        <f>'Core Indicators'!EM22</f>
        <v>0</v>
      </c>
      <c r="V22" s="36">
        <f>'Core Indicators'!FC22</f>
        <v>5</v>
      </c>
      <c r="W22" s="36">
        <f>'Core Indicators'!FK22</f>
        <v>0</v>
      </c>
      <c r="X22" s="36">
        <f>'Core Indicators'!FS22</f>
        <v>0</v>
      </c>
      <c r="Y22" s="36">
        <f>'Core Indicators'!GA22</f>
        <v>1</v>
      </c>
      <c r="Z22" s="36">
        <f>'Core Indicators'!GI22</f>
        <v>0</v>
      </c>
      <c r="AA22" s="36">
        <f>'Core Indicators'!GQ22</f>
        <v>0</v>
      </c>
      <c r="AB22" s="36">
        <f>'Core Indicators'!GY22</f>
        <v>0</v>
      </c>
      <c r="AC22" s="36">
        <f>'Core Indicators'!HG22</f>
        <v>0</v>
      </c>
      <c r="AD22" s="36">
        <f>'Core Indicators'!HO22</f>
        <v>0</v>
      </c>
      <c r="AE22" s="36">
        <f>'Core Indicators'!HW22</f>
        <v>0</v>
      </c>
      <c r="AF22" s="36">
        <f>'Core Indicators'!IE22</f>
        <v>0</v>
      </c>
      <c r="AG22" s="36">
        <f>'Core Indicators'!IM22</f>
        <v>1</v>
      </c>
    </row>
    <row r="23" spans="1:33" s="37" customFormat="1" ht="20.149999999999999" customHeight="1" x14ac:dyDescent="0.35">
      <c r="A23" s="197" t="str">
        <f>'Core Indicators'!A:A</f>
        <v>Mixed migration flows in Algeria</v>
      </c>
      <c r="B23" s="197" t="str">
        <f>'Core Indicators'!B:B</f>
        <v>International displacement</v>
      </c>
      <c r="C23" s="197" t="str">
        <f>'Core Indicators'!C23</f>
        <v>DZA002</v>
      </c>
      <c r="D23" s="197" t="str">
        <f>'Core Indicators'!D23</f>
        <v>Algeria</v>
      </c>
      <c r="E23" s="197" t="str">
        <f>'Core Indicators'!E23</f>
        <v>DZA</v>
      </c>
      <c r="F23" s="35">
        <f>'Core Indicators'!O23</f>
        <v>2381000</v>
      </c>
      <c r="G23" s="35">
        <f>'Core Indicators'!W23</f>
        <v>43100000</v>
      </c>
      <c r="H23" s="35" t="str">
        <f>'Core Indicators'!AE23</f>
        <v>x</v>
      </c>
      <c r="I23" s="35" t="str">
        <f>'Core Indicators'!AM23</f>
        <v>x</v>
      </c>
      <c r="J23" s="35" t="str">
        <f>'Core Indicators'!AU23</f>
        <v>x</v>
      </c>
      <c r="K23" s="35" t="str">
        <f>'Core Indicators'!BC23</f>
        <v>x</v>
      </c>
      <c r="L23" s="35">
        <f>'Core Indicators'!BK23</f>
        <v>822</v>
      </c>
      <c r="M23" s="35">
        <f>'Core Indicators'!BS23</f>
        <v>0</v>
      </c>
      <c r="N23" s="35">
        <f>'Core Indicators'!CA23</f>
        <v>0</v>
      </c>
      <c r="O23" s="35" t="e">
        <f>'Core Indicators'!CI23</f>
        <v>#N/A</v>
      </c>
      <c r="P23" s="35" t="str">
        <f>'Core Indicators'!CQ23</f>
        <v>x</v>
      </c>
      <c r="Q23" s="35" t="str">
        <f>'Core Indicators'!DG23</f>
        <v>x</v>
      </c>
      <c r="R23" s="35" t="str">
        <f>'Core Indicators'!DO23</f>
        <v>x</v>
      </c>
      <c r="S23" s="35" t="str">
        <f>'Core Indicators'!DW23</f>
        <v>x</v>
      </c>
      <c r="T23" s="35" t="str">
        <f>'Core Indicators'!EE23</f>
        <v>x</v>
      </c>
      <c r="U23" s="35" t="str">
        <f>'Core Indicators'!EM23</f>
        <v>x</v>
      </c>
      <c r="V23" s="35">
        <f>'Core Indicators'!FC23</f>
        <v>2</v>
      </c>
      <c r="W23" s="35" t="str">
        <f>'Core Indicators'!FK23</f>
        <v>x</v>
      </c>
      <c r="X23" s="35" t="str">
        <f>'Core Indicators'!FS23</f>
        <v>x</v>
      </c>
      <c r="Y23" s="35">
        <f>'Core Indicators'!GA23</f>
        <v>1</v>
      </c>
      <c r="Z23" s="35">
        <f>'Core Indicators'!GI23</f>
        <v>0</v>
      </c>
      <c r="AA23" s="35">
        <f>'Core Indicators'!GQ23</f>
        <v>1</v>
      </c>
      <c r="AB23" s="35">
        <f>'Core Indicators'!GY23</f>
        <v>0</v>
      </c>
      <c r="AC23" s="35">
        <f>'Core Indicators'!HG23</f>
        <v>0</v>
      </c>
      <c r="AD23" s="35">
        <f>'Core Indicators'!HO23</f>
        <v>2</v>
      </c>
      <c r="AE23" s="35">
        <f>'Core Indicators'!HW23</f>
        <v>0</v>
      </c>
      <c r="AF23" s="35">
        <f>'Core Indicators'!IE23</f>
        <v>1</v>
      </c>
      <c r="AG23" s="35">
        <f>'Core Indicators'!IM23</f>
        <v>0</v>
      </c>
    </row>
    <row r="24" spans="1:33" s="37" customFormat="1" ht="20.149999999999999" customHeight="1" x14ac:dyDescent="0.35">
      <c r="A24" s="196" t="str">
        <f>'Core Indicators'!A:A</f>
        <v>Sahrawi refugees in Algeria</v>
      </c>
      <c r="B24" s="196" t="str">
        <f>'Core Indicators'!B:B</f>
        <v>International displacement</v>
      </c>
      <c r="C24" s="196" t="str">
        <f>'Core Indicators'!C24</f>
        <v>DZA003</v>
      </c>
      <c r="D24" s="196" t="str">
        <f>'Core Indicators'!D24</f>
        <v>Algeria</v>
      </c>
      <c r="E24" s="196" t="str">
        <f>'Core Indicators'!E24</f>
        <v>DZA</v>
      </c>
      <c r="F24" s="36">
        <f>'Core Indicators'!O24</f>
        <v>159000</v>
      </c>
      <c r="G24" s="36">
        <f>'Core Indicators'!W24</f>
        <v>223000</v>
      </c>
      <c r="H24" s="36">
        <f>'Core Indicators'!AE24</f>
        <v>174000</v>
      </c>
      <c r="I24" s="36">
        <f>'Core Indicators'!AM24</f>
        <v>174000</v>
      </c>
      <c r="J24" s="36" t="str">
        <f>'Core Indicators'!AU24</f>
        <v>x</v>
      </c>
      <c r="K24" s="36" t="str">
        <f>'Core Indicators'!BC24</f>
        <v>x</v>
      </c>
      <c r="L24" s="36">
        <f>'Core Indicators'!BK24</f>
        <v>0</v>
      </c>
      <c r="M24" s="36" t="str">
        <f>'Core Indicators'!BS24</f>
        <v>x</v>
      </c>
      <c r="N24" s="36" t="str">
        <f>'Core Indicators'!CA24</f>
        <v>x</v>
      </c>
      <c r="O24" s="36" t="e">
        <f>'Core Indicators'!CI24</f>
        <v>#N/A</v>
      </c>
      <c r="P24" s="36" t="str">
        <f>'Core Indicators'!CQ24</f>
        <v>x</v>
      </c>
      <c r="Q24" s="36">
        <f>'Core Indicators'!DG24</f>
        <v>49000</v>
      </c>
      <c r="R24" s="36">
        <f>'Core Indicators'!DO24</f>
        <v>84000</v>
      </c>
      <c r="S24" s="36">
        <f>'Core Indicators'!DW24</f>
        <v>90000</v>
      </c>
      <c r="T24" s="36">
        <f>'Core Indicators'!EE24</f>
        <v>0</v>
      </c>
      <c r="U24" s="36">
        <f>'Core Indicators'!EM24</f>
        <v>0</v>
      </c>
      <c r="V24" s="36">
        <f>'Core Indicators'!FC24</f>
        <v>1</v>
      </c>
      <c r="W24" s="36">
        <f>'Core Indicators'!FK24</f>
        <v>0</v>
      </c>
      <c r="X24" s="36">
        <f>'Core Indicators'!FS24</f>
        <v>0</v>
      </c>
      <c r="Y24" s="36">
        <f>'Core Indicators'!GA24</f>
        <v>1</v>
      </c>
      <c r="Z24" s="36">
        <f>'Core Indicators'!GI24</f>
        <v>1</v>
      </c>
      <c r="AA24" s="36">
        <f>'Core Indicators'!GQ24</f>
        <v>2</v>
      </c>
      <c r="AB24" s="36">
        <f>'Core Indicators'!GY24</f>
        <v>0</v>
      </c>
      <c r="AC24" s="36">
        <f>'Core Indicators'!HG24</f>
        <v>0</v>
      </c>
      <c r="AD24" s="36">
        <f>'Core Indicators'!HO24</f>
        <v>0</v>
      </c>
      <c r="AE24" s="36">
        <f>'Core Indicators'!HW24</f>
        <v>0</v>
      </c>
      <c r="AF24" s="36">
        <f>'Core Indicators'!IE24</f>
        <v>1</v>
      </c>
      <c r="AG24" s="36">
        <f>'Core Indicators'!IM24</f>
        <v>2</v>
      </c>
    </row>
    <row r="25" spans="1:33" s="37" customFormat="1" ht="20.149999999999999" customHeight="1" x14ac:dyDescent="0.35">
      <c r="A25" s="197" t="str">
        <f>'Core Indicators'!A:A</f>
        <v>Multiple crises in Algeria</v>
      </c>
      <c r="B25" s="197" t="str">
        <f>'Core Indicators'!B:B</f>
        <v>Multiple crises country</v>
      </c>
      <c r="C25" s="197" t="str">
        <f>'Core Indicators'!C25</f>
        <v>DZA004</v>
      </c>
      <c r="D25" s="197" t="str">
        <f>'Core Indicators'!D25</f>
        <v>Algeria</v>
      </c>
      <c r="E25" s="197" t="str">
        <f>'Core Indicators'!E25</f>
        <v>DZA</v>
      </c>
      <c r="F25" s="35">
        <f>'Core Indicators'!O25</f>
        <v>2381000</v>
      </c>
      <c r="G25" s="35">
        <f>'Core Indicators'!W25</f>
        <v>43100000</v>
      </c>
      <c r="H25" s="35" t="str">
        <f>'Core Indicators'!AE25</f>
        <v>x</v>
      </c>
      <c r="I25" s="35" t="str">
        <f>'Core Indicators'!AM25</f>
        <v>x</v>
      </c>
      <c r="J25" s="35" t="str">
        <f>'Core Indicators'!AU25</f>
        <v>x</v>
      </c>
      <c r="K25" s="35" t="str">
        <f>'Core Indicators'!BC25</f>
        <v>x</v>
      </c>
      <c r="L25" s="35">
        <f>'Core Indicators'!BK25</f>
        <v>651</v>
      </c>
      <c r="M25" s="35" t="str">
        <f>'Core Indicators'!BS25</f>
        <v>x</v>
      </c>
      <c r="N25" s="35" t="str">
        <f>'Core Indicators'!CA25</f>
        <v>x</v>
      </c>
      <c r="O25" s="35" t="e">
        <f>'Core Indicators'!CI25</f>
        <v>#N/A</v>
      </c>
      <c r="P25" s="35" t="str">
        <f>'Core Indicators'!CQ25</f>
        <v>x</v>
      </c>
      <c r="Q25" s="35" t="str">
        <f>'Core Indicators'!DG25</f>
        <v>x</v>
      </c>
      <c r="R25" s="35" t="str">
        <f>'Core Indicators'!DO25</f>
        <v>x</v>
      </c>
      <c r="S25" s="35" t="str">
        <f>'Core Indicators'!DW25</f>
        <v>x</v>
      </c>
      <c r="T25" s="35" t="str">
        <f>'Core Indicators'!EE25</f>
        <v>x</v>
      </c>
      <c r="U25" s="35" t="str">
        <f>'Core Indicators'!EM25</f>
        <v>x</v>
      </c>
      <c r="V25" s="35">
        <f>'Core Indicators'!FC25</f>
        <v>2</v>
      </c>
      <c r="W25" s="35" t="str">
        <f>'Core Indicators'!FK25</f>
        <v>x</v>
      </c>
      <c r="X25" s="35" t="str">
        <f>'Core Indicators'!FS25</f>
        <v>x</v>
      </c>
      <c r="Y25" s="35">
        <f>'Core Indicators'!GA25</f>
        <v>1</v>
      </c>
      <c r="Z25" s="35">
        <f>'Core Indicators'!GI25</f>
        <v>1</v>
      </c>
      <c r="AA25" s="35">
        <f>'Core Indicators'!GQ25</f>
        <v>2</v>
      </c>
      <c r="AB25" s="35">
        <f>'Core Indicators'!GY25</f>
        <v>0</v>
      </c>
      <c r="AC25" s="35">
        <f>'Core Indicators'!HG25</f>
        <v>0</v>
      </c>
      <c r="AD25" s="35">
        <f>'Core Indicators'!HO25</f>
        <v>2</v>
      </c>
      <c r="AE25" s="35">
        <f>'Core Indicators'!HW25</f>
        <v>0</v>
      </c>
      <c r="AF25" s="35">
        <f>'Core Indicators'!IE25</f>
        <v>1</v>
      </c>
      <c r="AG25" s="35">
        <f>'Core Indicators'!IM25</f>
        <v>1</v>
      </c>
    </row>
    <row r="26" spans="1:33" s="37" customFormat="1" ht="20.149999999999999" customHeight="1" x14ac:dyDescent="0.35">
      <c r="A26" s="196" t="str">
        <f>'Core Indicators'!A:A</f>
        <v>Venezuela displacement in Ecuador</v>
      </c>
      <c r="B26" s="196" t="str">
        <f>'Core Indicators'!B:B</f>
        <v>International displacement</v>
      </c>
      <c r="C26" s="196" t="str">
        <f>'Core Indicators'!C26</f>
        <v>ECU002</v>
      </c>
      <c r="D26" s="196" t="str">
        <f>'Core Indicators'!D26</f>
        <v>Ecuador</v>
      </c>
      <c r="E26" s="196" t="str">
        <f>'Core Indicators'!E26</f>
        <v>ECU</v>
      </c>
      <c r="F26" s="36">
        <f>'Core Indicators'!O26</f>
        <v>3449</v>
      </c>
      <c r="G26" s="36">
        <f>'Core Indicators'!W26</f>
        <v>5441000</v>
      </c>
      <c r="H26" s="36">
        <f>'Core Indicators'!AE26</f>
        <v>625000</v>
      </c>
      <c r="I26" s="36">
        <f>'Core Indicators'!AM26</f>
        <v>416000</v>
      </c>
      <c r="J26" s="36" t="str">
        <f>'Core Indicators'!AU26</f>
        <v>x</v>
      </c>
      <c r="K26" s="36" t="str">
        <f>'Core Indicators'!BC26</f>
        <v>x</v>
      </c>
      <c r="L26" s="36">
        <f>'Core Indicators'!BK26</f>
        <v>1</v>
      </c>
      <c r="M26" s="36" t="str">
        <f>'Core Indicators'!BS26</f>
        <v>x</v>
      </c>
      <c r="N26" s="36" t="str">
        <f>'Core Indicators'!CA26</f>
        <v>x</v>
      </c>
      <c r="O26" s="36" t="e">
        <f>'Core Indicators'!CI26</f>
        <v>#N/A</v>
      </c>
      <c r="P26" s="36" t="str">
        <f>'Core Indicators'!CQ26</f>
        <v>x</v>
      </c>
      <c r="Q26" s="36">
        <f>'Core Indicators'!DG26</f>
        <v>4817000</v>
      </c>
      <c r="R26" s="36">
        <f>'Core Indicators'!DO26</f>
        <v>209000</v>
      </c>
      <c r="S26" s="36">
        <f>'Core Indicators'!DW26</f>
        <v>416000</v>
      </c>
      <c r="T26" s="36">
        <f>'Core Indicators'!EE26</f>
        <v>0</v>
      </c>
      <c r="U26" s="36">
        <f>'Core Indicators'!EM26</f>
        <v>0</v>
      </c>
      <c r="V26" s="36">
        <f>'Core Indicators'!FC26</f>
        <v>2</v>
      </c>
      <c r="W26" s="36" t="str">
        <f>'Core Indicators'!FK26</f>
        <v>x</v>
      </c>
      <c r="X26" s="36">
        <f>'Core Indicators'!FS26</f>
        <v>0</v>
      </c>
      <c r="Y26" s="36">
        <f>'Core Indicators'!GA26</f>
        <v>0</v>
      </c>
      <c r="Z26" s="36">
        <f>'Core Indicators'!GI26</f>
        <v>0</v>
      </c>
      <c r="AA26" s="36">
        <f>'Core Indicators'!GQ26</f>
        <v>0</v>
      </c>
      <c r="AB26" s="36">
        <f>'Core Indicators'!GY26</f>
        <v>0</v>
      </c>
      <c r="AC26" s="36">
        <f>'Core Indicators'!HG26</f>
        <v>0</v>
      </c>
      <c r="AD26" s="36">
        <f>'Core Indicators'!HO26</f>
        <v>2</v>
      </c>
      <c r="AE26" s="36">
        <f>'Core Indicators'!HW26</f>
        <v>0</v>
      </c>
      <c r="AF26" s="36">
        <f>'Core Indicators'!IE26</f>
        <v>1</v>
      </c>
      <c r="AG26" s="36">
        <f>'Core Indicators'!IM26</f>
        <v>0</v>
      </c>
    </row>
    <row r="27" spans="1:33" s="37" customFormat="1" ht="20.149999999999999" customHeight="1" x14ac:dyDescent="0.35">
      <c r="A27" s="197" t="str">
        <f>'Core Indicators'!A:A</f>
        <v>Syrian Refugee Crisis in Egypt</v>
      </c>
      <c r="B27" s="197" t="str">
        <f>'Core Indicators'!B:B</f>
        <v>International displacement</v>
      </c>
      <c r="C27" s="197" t="str">
        <f>'Core Indicators'!C27</f>
        <v>EGY002</v>
      </c>
      <c r="D27" s="197" t="str">
        <f>'Core Indicators'!D27</f>
        <v>Egypt</v>
      </c>
      <c r="E27" s="197" t="str">
        <f>'Core Indicators'!E27</f>
        <v>EGY</v>
      </c>
      <c r="F27" s="35">
        <f>'Core Indicators'!O27</f>
        <v>91071.77</v>
      </c>
      <c r="G27" s="35">
        <f>'Core Indicators'!W27</f>
        <v>23300000</v>
      </c>
      <c r="H27" s="35">
        <f>'Core Indicators'!AE27</f>
        <v>1438000</v>
      </c>
      <c r="I27" s="35">
        <f>'Core Indicators'!AM27</f>
        <v>503000</v>
      </c>
      <c r="J27" s="35" t="str">
        <f>'Core Indicators'!AU27</f>
        <v>x</v>
      </c>
      <c r="K27" s="35" t="str">
        <f>'Core Indicators'!BC27</f>
        <v>x</v>
      </c>
      <c r="L27" s="35">
        <f>'Core Indicators'!BK27</f>
        <v>0</v>
      </c>
      <c r="M27" s="35" t="str">
        <f>'Core Indicators'!BS27</f>
        <v>x</v>
      </c>
      <c r="N27" s="35" t="str">
        <f>'Core Indicators'!CA27</f>
        <v>x</v>
      </c>
      <c r="O27" s="35" t="e">
        <f>'Core Indicators'!CI27</f>
        <v>#N/A</v>
      </c>
      <c r="P27" s="35" t="str">
        <f>'Core Indicators'!CQ27</f>
        <v>x</v>
      </c>
      <c r="Q27" s="35">
        <f>'Core Indicators'!DG27</f>
        <v>21862000</v>
      </c>
      <c r="R27" s="35">
        <f>'Core Indicators'!DO27</f>
        <v>935000</v>
      </c>
      <c r="S27" s="35">
        <f>'Core Indicators'!DW27</f>
        <v>165000</v>
      </c>
      <c r="T27" s="35">
        <f>'Core Indicators'!EE27</f>
        <v>338000</v>
      </c>
      <c r="U27" s="35">
        <f>'Core Indicators'!EM27</f>
        <v>0</v>
      </c>
      <c r="V27" s="35">
        <f>'Core Indicators'!FC27</f>
        <v>2</v>
      </c>
      <c r="W27" s="35" t="str">
        <f>'Core Indicators'!FK27</f>
        <v>x</v>
      </c>
      <c r="X27" s="35" t="str">
        <f>'Core Indicators'!FS27</f>
        <v>x</v>
      </c>
      <c r="Y27" s="35">
        <f>'Core Indicators'!GA27</f>
        <v>1</v>
      </c>
      <c r="Z27" s="35">
        <f>'Core Indicators'!GI27</f>
        <v>1</v>
      </c>
      <c r="AA27" s="35">
        <f>'Core Indicators'!GQ27</f>
        <v>0</v>
      </c>
      <c r="AB27" s="35">
        <f>'Core Indicators'!GY27</f>
        <v>0</v>
      </c>
      <c r="AC27" s="35">
        <f>'Core Indicators'!HG27</f>
        <v>0</v>
      </c>
      <c r="AD27" s="35">
        <f>'Core Indicators'!HO27</f>
        <v>0</v>
      </c>
      <c r="AE27" s="35">
        <f>'Core Indicators'!HW27</f>
        <v>1</v>
      </c>
      <c r="AF27" s="35">
        <f>'Core Indicators'!IE27</f>
        <v>1</v>
      </c>
      <c r="AG27" s="35">
        <f>'Core Indicators'!IM27</f>
        <v>1</v>
      </c>
    </row>
    <row r="28" spans="1:33" s="37" customFormat="1" ht="20.149999999999999" customHeight="1" x14ac:dyDescent="0.35">
      <c r="A28" s="196" t="str">
        <f>'Core Indicators'!A:A</f>
        <v>Complex crisis in Eritrea</v>
      </c>
      <c r="B28" s="196" t="str">
        <f>'Core Indicators'!B:B</f>
        <v>Complex crisis</v>
      </c>
      <c r="C28" s="196" t="str">
        <f>'Core Indicators'!C28</f>
        <v>ERI001</v>
      </c>
      <c r="D28" s="196" t="str">
        <f>'Core Indicators'!D28</f>
        <v>Eritrea</v>
      </c>
      <c r="E28" s="196" t="str">
        <f>'Core Indicators'!E28</f>
        <v>ERI</v>
      </c>
      <c r="F28" s="36">
        <f>'Core Indicators'!O28</f>
        <v>101000</v>
      </c>
      <c r="G28" s="36">
        <f>'Core Indicators'!W28</f>
        <v>3227000</v>
      </c>
      <c r="H28" s="36">
        <f>'Core Indicators'!AE28</f>
        <v>2582000</v>
      </c>
      <c r="I28" s="36">
        <f>'Core Indicators'!AM28</f>
        <v>314000</v>
      </c>
      <c r="J28" s="36" t="str">
        <f>'Core Indicators'!AU28</f>
        <v>x</v>
      </c>
      <c r="K28" s="36" t="str">
        <f>'Core Indicators'!BC28</f>
        <v>x</v>
      </c>
      <c r="L28" s="36">
        <f>'Core Indicators'!BK28</f>
        <v>0</v>
      </c>
      <c r="M28" s="36" t="str">
        <f>'Core Indicators'!BS28</f>
        <v>x</v>
      </c>
      <c r="N28" s="36" t="str">
        <f>'Core Indicators'!CA28</f>
        <v>x</v>
      </c>
      <c r="O28" s="36" t="e">
        <f>'Core Indicators'!CI28</f>
        <v>#N/A</v>
      </c>
      <c r="P28" s="36" t="str">
        <f>'Core Indicators'!CQ28</f>
        <v>x</v>
      </c>
      <c r="Q28" s="36">
        <f>'Core Indicators'!DG28</f>
        <v>645000</v>
      </c>
      <c r="R28" s="36">
        <f>'Core Indicators'!DO28</f>
        <v>0</v>
      </c>
      <c r="S28" s="36">
        <f>'Core Indicators'!DW28</f>
        <v>2582000</v>
      </c>
      <c r="T28" s="36">
        <f>'Core Indicators'!EE28</f>
        <v>0</v>
      </c>
      <c r="U28" s="36">
        <f>'Core Indicators'!EM28</f>
        <v>0</v>
      </c>
      <c r="V28" s="36">
        <f>'Core Indicators'!FC28</f>
        <v>5</v>
      </c>
      <c r="W28" s="36" t="str">
        <f>'Core Indicators'!FK28</f>
        <v>x</v>
      </c>
      <c r="X28" s="36" t="str">
        <f>'Core Indicators'!FS28</f>
        <v>x</v>
      </c>
      <c r="Y28" s="36">
        <f>'Core Indicators'!GA28</f>
        <v>3</v>
      </c>
      <c r="Z28" s="36">
        <f>'Core Indicators'!GI28</f>
        <v>0</v>
      </c>
      <c r="AA28" s="36">
        <f>'Core Indicators'!GQ28</f>
        <v>0</v>
      </c>
      <c r="AB28" s="36">
        <f>'Core Indicators'!GY28</f>
        <v>0</v>
      </c>
      <c r="AC28" s="36">
        <f>'Core Indicators'!HG28</f>
        <v>2</v>
      </c>
      <c r="AD28" s="36">
        <f>'Core Indicators'!HO28</f>
        <v>0</v>
      </c>
      <c r="AE28" s="36">
        <f>'Core Indicators'!HW28</f>
        <v>0</v>
      </c>
      <c r="AF28" s="36">
        <f>'Core Indicators'!IE28</f>
        <v>2</v>
      </c>
      <c r="AG28" s="36">
        <f>'Core Indicators'!IM28</f>
        <v>0</v>
      </c>
    </row>
    <row r="29" spans="1:33" ht="20.149999999999999" customHeight="1" x14ac:dyDescent="0.35">
      <c r="A29" s="197" t="str">
        <f>'Core Indicators'!A:A</f>
        <v>Mixed migration flows in spain</v>
      </c>
      <c r="B29" s="197" t="str">
        <f>'Core Indicators'!B:B</f>
        <v>International displacement</v>
      </c>
      <c r="C29" s="197" t="str">
        <f>'Core Indicators'!C29</f>
        <v>ESP002</v>
      </c>
      <c r="D29" s="197" t="str">
        <f>'Core Indicators'!D29</f>
        <v>Spain</v>
      </c>
      <c r="E29" s="197" t="str">
        <f>'Core Indicators'!E29</f>
        <v>ESP</v>
      </c>
      <c r="F29" s="35">
        <f>'Core Indicators'!O29</f>
        <v>92610</v>
      </c>
      <c r="G29" s="35">
        <f>'Core Indicators'!W29</f>
        <v>11983000</v>
      </c>
      <c r="H29" s="35">
        <f>'Core Indicators'!AE29</f>
        <v>115000</v>
      </c>
      <c r="I29" s="35">
        <f>'Core Indicators'!AM29</f>
        <v>115000</v>
      </c>
      <c r="J29" s="35" t="str">
        <f>'Core Indicators'!AU29</f>
        <v>x</v>
      </c>
      <c r="K29" s="35" t="str">
        <f>'Core Indicators'!BC29</f>
        <v>x</v>
      </c>
      <c r="L29" s="35">
        <f>'Core Indicators'!BK29</f>
        <v>131</v>
      </c>
      <c r="M29" s="35" t="str">
        <f>'Core Indicators'!BS29</f>
        <v>x</v>
      </c>
      <c r="N29" s="35" t="str">
        <f>'Core Indicators'!CA29</f>
        <v>x</v>
      </c>
      <c r="O29" s="35" t="e">
        <f>'Core Indicators'!CI29</f>
        <v>#N/A</v>
      </c>
      <c r="P29" s="35" t="str">
        <f>'Core Indicators'!CQ29</f>
        <v>x</v>
      </c>
      <c r="Q29" s="35">
        <f>'Core Indicators'!DG29</f>
        <v>11868000</v>
      </c>
      <c r="R29" s="35">
        <f>'Core Indicators'!DO29</f>
        <v>0</v>
      </c>
      <c r="S29" s="35">
        <f>'Core Indicators'!DW29</f>
        <v>115000</v>
      </c>
      <c r="T29" s="35">
        <f>'Core Indicators'!EE29</f>
        <v>0</v>
      </c>
      <c r="U29" s="35">
        <f>'Core Indicators'!EM29</f>
        <v>0</v>
      </c>
      <c r="V29" s="35">
        <f>'Core Indicators'!FC29</f>
        <v>2</v>
      </c>
      <c r="W29" s="35" t="str">
        <f>'Core Indicators'!FK29</f>
        <v>x</v>
      </c>
      <c r="X29" s="35" t="str">
        <f>'Core Indicators'!FS29</f>
        <v>x</v>
      </c>
      <c r="Y29" s="35" t="str">
        <f>'Core Indicators'!GA29</f>
        <v>x</v>
      </c>
      <c r="Z29" s="35" t="str">
        <f>'Core Indicators'!GI29</f>
        <v>x</v>
      </c>
      <c r="AA29" s="35" t="str">
        <f>'Core Indicators'!GQ29</f>
        <v>x</v>
      </c>
      <c r="AB29" s="35" t="str">
        <f>'Core Indicators'!GY29</f>
        <v>x</v>
      </c>
      <c r="AC29" s="35" t="str">
        <f>'Core Indicators'!HG29</f>
        <v>x</v>
      </c>
      <c r="AD29" s="35" t="str">
        <f>'Core Indicators'!HO29</f>
        <v>x</v>
      </c>
      <c r="AE29" s="35" t="str">
        <f>'Core Indicators'!HW29</f>
        <v>x</v>
      </c>
      <c r="AF29" s="35" t="str">
        <f>'Core Indicators'!IE29</f>
        <v>x</v>
      </c>
      <c r="AG29" s="35" t="str">
        <f>'Core Indicators'!IM29</f>
        <v>x</v>
      </c>
    </row>
    <row r="30" spans="1:33" ht="20.149999999999999" customHeight="1" x14ac:dyDescent="0.35">
      <c r="A30" s="196" t="str">
        <f>'Core Indicators'!A:A</f>
        <v>Complex crisis in Ethiopia</v>
      </c>
      <c r="B30" s="196" t="str">
        <f>'Core Indicators'!B:B</f>
        <v>Complex crisis</v>
      </c>
      <c r="C30" s="196" t="str">
        <f>'Core Indicators'!C30</f>
        <v>ETH001</v>
      </c>
      <c r="D30" s="196" t="str">
        <f>'Core Indicators'!D30</f>
        <v>Ethiopia</v>
      </c>
      <c r="E30" s="196" t="str">
        <f>'Core Indicators'!E30</f>
        <v>ETH</v>
      </c>
      <c r="F30" s="36">
        <f>'Core Indicators'!O30</f>
        <v>1063652</v>
      </c>
      <c r="G30" s="36">
        <f>'Core Indicators'!W30</f>
        <v>103700000</v>
      </c>
      <c r="H30" s="36">
        <f>'Core Indicators'!AE30</f>
        <v>103700000</v>
      </c>
      <c r="I30" s="36">
        <f>'Core Indicators'!AM30</f>
        <v>4836000</v>
      </c>
      <c r="J30" s="36">
        <f>'Core Indicators'!AU30</f>
        <v>0</v>
      </c>
      <c r="K30" s="36">
        <f>'Core Indicators'!BC30</f>
        <v>0</v>
      </c>
      <c r="L30" s="36">
        <f>'Core Indicators'!BK30</f>
        <v>4966</v>
      </c>
      <c r="M30" s="36" t="str">
        <f>'Core Indicators'!BS30</f>
        <v>x</v>
      </c>
      <c r="N30" s="36" t="str">
        <f>'Core Indicators'!CA30</f>
        <v>x</v>
      </c>
      <c r="O30" s="36" t="e">
        <f>'Core Indicators'!CI30</f>
        <v>#N/A</v>
      </c>
      <c r="P30" s="36" t="str">
        <f>'Core Indicators'!CQ30</f>
        <v>x</v>
      </c>
      <c r="Q30" s="36">
        <f>'Core Indicators'!DG30</f>
        <v>0</v>
      </c>
      <c r="R30" s="36">
        <f>'Core Indicators'!DO30</f>
        <v>80200000</v>
      </c>
      <c r="S30" s="36">
        <f>'Core Indicators'!DW30</f>
        <v>925000</v>
      </c>
      <c r="T30" s="36">
        <f>'Core Indicators'!EE30</f>
        <v>17150000</v>
      </c>
      <c r="U30" s="36">
        <f>'Core Indicators'!EM30</f>
        <v>5425000</v>
      </c>
      <c r="V30" s="36">
        <f>'Core Indicators'!FC30</f>
        <v>4</v>
      </c>
      <c r="W30" s="36">
        <f>'Core Indicators'!FK30</f>
        <v>0</v>
      </c>
      <c r="X30" s="36">
        <f>'Core Indicators'!FS30</f>
        <v>10000</v>
      </c>
      <c r="Y30" s="36">
        <f>'Core Indicators'!GA30</f>
        <v>1</v>
      </c>
      <c r="Z30" s="36">
        <f>'Core Indicators'!GI30</f>
        <v>2</v>
      </c>
      <c r="AA30" s="36">
        <f>'Core Indicators'!GQ30</f>
        <v>2</v>
      </c>
      <c r="AB30" s="36">
        <f>'Core Indicators'!GY30</f>
        <v>0</v>
      </c>
      <c r="AC30" s="36">
        <f>'Core Indicators'!HG30</f>
        <v>3</v>
      </c>
      <c r="AD30" s="36">
        <f>'Core Indicators'!HO30</f>
        <v>2</v>
      </c>
      <c r="AE30" s="36">
        <f>'Core Indicators'!HW30</f>
        <v>3</v>
      </c>
      <c r="AF30" s="36">
        <f>'Core Indicators'!IE30</f>
        <v>3</v>
      </c>
      <c r="AG30" s="36">
        <f>'Core Indicators'!IM30</f>
        <v>3</v>
      </c>
    </row>
    <row r="31" spans="1:33" ht="20.149999999999999" customHeight="1" x14ac:dyDescent="0.35">
      <c r="A31" s="197" t="str">
        <f>'Core Indicators'!A:A</f>
        <v>Flood Crisis in Ethiopia</v>
      </c>
      <c r="B31" s="197" t="str">
        <f>'Core Indicators'!B:B</f>
        <v>Flood</v>
      </c>
      <c r="C31" s="197" t="str">
        <f>'Core Indicators'!C31</f>
        <v>ETH002</v>
      </c>
      <c r="D31" s="197" t="str">
        <f>'Core Indicators'!D31</f>
        <v>Ethiopia</v>
      </c>
      <c r="E31" s="197" t="str">
        <f>'Core Indicators'!E31</f>
        <v>ETH</v>
      </c>
      <c r="F31" s="35">
        <f>'Core Indicators'!O31</f>
        <v>742878</v>
      </c>
      <c r="G31" s="35">
        <f>'Core Indicators'!W31</f>
        <v>62664000</v>
      </c>
      <c r="H31" s="35">
        <f>'Core Indicators'!AE31</f>
        <v>1100000</v>
      </c>
      <c r="I31" s="35">
        <f>'Core Indicators'!AM31</f>
        <v>104000</v>
      </c>
      <c r="J31" s="35">
        <f>'Core Indicators'!AU31</f>
        <v>0</v>
      </c>
      <c r="K31" s="35">
        <f>'Core Indicators'!BC31</f>
        <v>0</v>
      </c>
      <c r="L31" s="35">
        <f>'Core Indicators'!BK31</f>
        <v>16</v>
      </c>
      <c r="M31" s="35" t="str">
        <f>'Core Indicators'!BS31</f>
        <v>x</v>
      </c>
      <c r="N31" s="35" t="str">
        <f>'Core Indicators'!CA31</f>
        <v>x</v>
      </c>
      <c r="O31" s="35" t="e">
        <f>'Core Indicators'!CI31</f>
        <v>#N/A</v>
      </c>
      <c r="P31" s="35" t="str">
        <f>'Core Indicators'!CQ31</f>
        <v>x</v>
      </c>
      <c r="Q31" s="35">
        <f>'Core Indicators'!DG31</f>
        <v>61460000</v>
      </c>
      <c r="R31" s="35">
        <f>'Core Indicators'!DO31</f>
        <v>996000</v>
      </c>
      <c r="S31" s="35">
        <f>'Core Indicators'!DW31</f>
        <v>104000</v>
      </c>
      <c r="T31" s="35">
        <f>'Core Indicators'!EE31</f>
        <v>0</v>
      </c>
      <c r="U31" s="35">
        <f>'Core Indicators'!EM31</f>
        <v>0</v>
      </c>
      <c r="V31" s="35">
        <f>'Core Indicators'!FC31</f>
        <v>4</v>
      </c>
      <c r="W31" s="35">
        <f>'Core Indicators'!FK31</f>
        <v>0</v>
      </c>
      <c r="X31" s="35">
        <f>'Core Indicators'!FS31</f>
        <v>0</v>
      </c>
      <c r="Y31" s="35" t="str">
        <f>'Core Indicators'!GA31</f>
        <v>x</v>
      </c>
      <c r="Z31" s="35" t="str">
        <f>'Core Indicators'!GI31</f>
        <v>x</v>
      </c>
      <c r="AA31" s="35" t="str">
        <f>'Core Indicators'!GQ31</f>
        <v>x</v>
      </c>
      <c r="AB31" s="35" t="str">
        <f>'Core Indicators'!GY31</f>
        <v>x</v>
      </c>
      <c r="AC31" s="35" t="str">
        <f>'Core Indicators'!HG31</f>
        <v>x</v>
      </c>
      <c r="AD31" s="35" t="str">
        <f>'Core Indicators'!HO31</f>
        <v>x</v>
      </c>
      <c r="AE31" s="35" t="str">
        <f>'Core Indicators'!HW31</f>
        <v>x</v>
      </c>
      <c r="AF31" s="35" t="str">
        <f>'Core Indicators'!IE31</f>
        <v>x</v>
      </c>
      <c r="AG31" s="35">
        <f>'Core Indicators'!IM31</f>
        <v>2</v>
      </c>
    </row>
    <row r="32" spans="1:33" ht="20.149999999999999" customHeight="1" x14ac:dyDescent="0.35">
      <c r="A32" s="196" t="str">
        <f>'Core Indicators'!A:A</f>
        <v>International Displacement</v>
      </c>
      <c r="B32" s="196" t="str">
        <f>'Core Indicators'!B:B</f>
        <v>International displacement</v>
      </c>
      <c r="C32" s="196" t="str">
        <f>'Core Indicators'!C32</f>
        <v>ETH003</v>
      </c>
      <c r="D32" s="196" t="str">
        <f>'Core Indicators'!D32</f>
        <v>Ethiopia</v>
      </c>
      <c r="E32" s="196" t="str">
        <f>'Core Indicators'!E32</f>
        <v>ETH</v>
      </c>
      <c r="F32" s="36">
        <f>'Core Indicators'!O32</f>
        <v>1063652</v>
      </c>
      <c r="G32" s="36">
        <f>'Core Indicators'!W32</f>
        <v>103700000</v>
      </c>
      <c r="H32" s="36">
        <f>'Core Indicators'!AE32</f>
        <v>17744000</v>
      </c>
      <c r="I32" s="36">
        <f>'Core Indicators'!AM32</f>
        <v>805000</v>
      </c>
      <c r="J32" s="36">
        <f>'Core Indicators'!AU32</f>
        <v>0</v>
      </c>
      <c r="K32" s="36">
        <f>'Core Indicators'!BC32</f>
        <v>0</v>
      </c>
      <c r="L32" s="36">
        <f>'Core Indicators'!BK32</f>
        <v>2</v>
      </c>
      <c r="M32" s="36" t="str">
        <f>'Core Indicators'!BS32</f>
        <v>x</v>
      </c>
      <c r="N32" s="36" t="str">
        <f>'Core Indicators'!CA32</f>
        <v>x</v>
      </c>
      <c r="O32" s="36" t="e">
        <f>'Core Indicators'!CI32</f>
        <v>#N/A</v>
      </c>
      <c r="P32" s="36" t="str">
        <f>'Core Indicators'!CQ32</f>
        <v>x</v>
      </c>
      <c r="Q32" s="36">
        <f>'Core Indicators'!DG32</f>
        <v>85151000</v>
      </c>
      <c r="R32" s="36">
        <f>'Core Indicators'!DO32</f>
        <v>16939000</v>
      </c>
      <c r="S32" s="36">
        <f>'Core Indicators'!DW32</f>
        <v>805000</v>
      </c>
      <c r="T32" s="36">
        <f>'Core Indicators'!EE32</f>
        <v>0</v>
      </c>
      <c r="U32" s="36">
        <f>'Core Indicators'!EM32</f>
        <v>0</v>
      </c>
      <c r="V32" s="36">
        <f>'Core Indicators'!FC32</f>
        <v>3</v>
      </c>
      <c r="W32" s="36">
        <f>'Core Indicators'!FK32</f>
        <v>0</v>
      </c>
      <c r="X32" s="36">
        <f>'Core Indicators'!FS32</f>
        <v>0</v>
      </c>
      <c r="Y32" s="36">
        <f>'Core Indicators'!GA32</f>
        <v>2</v>
      </c>
      <c r="Z32" s="36">
        <f>'Core Indicators'!GI32</f>
        <v>1</v>
      </c>
      <c r="AA32" s="36">
        <f>'Core Indicators'!GQ32</f>
        <v>2</v>
      </c>
      <c r="AB32" s="36">
        <f>'Core Indicators'!GY32</f>
        <v>0</v>
      </c>
      <c r="AC32" s="36">
        <f>'Core Indicators'!HG32</f>
        <v>2</v>
      </c>
      <c r="AD32" s="36">
        <f>'Core Indicators'!HO32</f>
        <v>2</v>
      </c>
      <c r="AE32" s="36">
        <f>'Core Indicators'!HW32</f>
        <v>1</v>
      </c>
      <c r="AF32" s="36">
        <f>'Core Indicators'!IE32</f>
        <v>3</v>
      </c>
      <c r="AG32" s="36" t="str">
        <f>'Core Indicators'!IM32</f>
        <v>x</v>
      </c>
    </row>
    <row r="33" spans="1:33" ht="20.149999999999999" customHeight="1" x14ac:dyDescent="0.35">
      <c r="A33" s="197" t="str">
        <f>'Core Indicators'!A:A</f>
        <v>Crisis in Tigray</v>
      </c>
      <c r="B33" s="197" t="str">
        <f>'Core Indicators'!B:B</f>
        <v>Conflict</v>
      </c>
      <c r="C33" s="197" t="str">
        <f>'Core Indicators'!C33</f>
        <v>ETH004</v>
      </c>
      <c r="D33" s="197" t="str">
        <f>'Core Indicators'!D33</f>
        <v>Ethiopia</v>
      </c>
      <c r="E33" s="197" t="str">
        <f>'Core Indicators'!E33</f>
        <v>ETH</v>
      </c>
      <c r="F33" s="35">
        <f>'Core Indicators'!O33</f>
        <v>84722</v>
      </c>
      <c r="G33" s="35">
        <f>'Core Indicators'!W33</f>
        <v>5700000</v>
      </c>
      <c r="H33" s="35">
        <f>'Core Indicators'!AE33</f>
        <v>5859000</v>
      </c>
      <c r="I33" s="35">
        <f>'Core Indicators'!AM33</f>
        <v>1354000</v>
      </c>
      <c r="J33" s="35">
        <f>'Core Indicators'!AU33</f>
        <v>0</v>
      </c>
      <c r="K33" s="35">
        <f>'Core Indicators'!BC33</f>
        <v>0</v>
      </c>
      <c r="L33" s="35">
        <f>'Core Indicators'!BK33</f>
        <v>2000</v>
      </c>
      <c r="M33" s="35" t="e">
        <f>'Core Indicators'!BS33</f>
        <v>#N/A</v>
      </c>
      <c r="N33" s="35" t="e">
        <f>'Core Indicators'!CA33</f>
        <v>#N/A</v>
      </c>
      <c r="O33" s="35" t="e">
        <f>'Core Indicators'!CI33</f>
        <v>#N/A</v>
      </c>
      <c r="P33" s="35" t="e">
        <f>'Core Indicators'!CQ33</f>
        <v>#N/A</v>
      </c>
      <c r="Q33" s="35">
        <f>'Core Indicators'!DG33</f>
        <v>0</v>
      </c>
      <c r="R33" s="35">
        <f>'Core Indicators'!DO33</f>
        <v>659000</v>
      </c>
      <c r="S33" s="35">
        <f>'Core Indicators'!DW33</f>
        <v>4837000</v>
      </c>
      <c r="T33" s="35">
        <f>'Core Indicators'!EE33</f>
        <v>0</v>
      </c>
      <c r="U33" s="35">
        <f>'Core Indicators'!EM33</f>
        <v>363000</v>
      </c>
      <c r="V33" s="35">
        <f>'Core Indicators'!FC33</f>
        <v>4</v>
      </c>
      <c r="W33" s="35">
        <f>'Core Indicators'!FK33</f>
        <v>0</v>
      </c>
      <c r="X33" s="35">
        <f>'Core Indicators'!FS33</f>
        <v>10000</v>
      </c>
      <c r="Y33" s="35">
        <f>'Core Indicators'!GA33</f>
        <v>2</v>
      </c>
      <c r="Z33" s="35">
        <f>'Core Indicators'!GI33</f>
        <v>2</v>
      </c>
      <c r="AA33" s="35">
        <f>'Core Indicators'!GQ33</f>
        <v>3</v>
      </c>
      <c r="AB33" s="35">
        <f>'Core Indicators'!GY33</f>
        <v>3</v>
      </c>
      <c r="AC33" s="35">
        <f>'Core Indicators'!HG33</f>
        <v>2</v>
      </c>
      <c r="AD33" s="35">
        <f>'Core Indicators'!HO33</f>
        <v>0</v>
      </c>
      <c r="AE33" s="35">
        <f>'Core Indicators'!HW33</f>
        <v>3</v>
      </c>
      <c r="AF33" s="35">
        <f>'Core Indicators'!IE33</f>
        <v>3</v>
      </c>
      <c r="AG33" s="35">
        <f>'Core Indicators'!IM33</f>
        <v>3</v>
      </c>
    </row>
    <row r="34" spans="1:33" ht="20.149999999999999" customHeight="1" x14ac:dyDescent="0.35">
      <c r="A34" s="196" t="str">
        <f>'Core Indicators'!A:A</f>
        <v>Mixed migration flows in Greece</v>
      </c>
      <c r="B34" s="196" t="str">
        <f>'Core Indicators'!B:B</f>
        <v>International displacement</v>
      </c>
      <c r="C34" s="196" t="str">
        <f>'Core Indicators'!C34</f>
        <v>GRC002</v>
      </c>
      <c r="D34" s="196" t="str">
        <f>'Core Indicators'!D34</f>
        <v>Greece</v>
      </c>
      <c r="E34" s="196" t="str">
        <f>'Core Indicators'!E34</f>
        <v>GRC</v>
      </c>
      <c r="F34" s="36">
        <f>'Core Indicators'!O34</f>
        <v>3364.07</v>
      </c>
      <c r="G34" s="36">
        <f>'Core Indicators'!W34</f>
        <v>364000</v>
      </c>
      <c r="H34" s="36">
        <f>'Core Indicators'!AE34</f>
        <v>119000</v>
      </c>
      <c r="I34" s="36">
        <f>'Core Indicators'!AM34</f>
        <v>119000</v>
      </c>
      <c r="J34" s="36">
        <f>'Core Indicators'!AU34</f>
        <v>0</v>
      </c>
      <c r="K34" s="36" t="str">
        <f>'Core Indicators'!BC34</f>
        <v>x</v>
      </c>
      <c r="L34" s="36">
        <f>'Core Indicators'!BK34</f>
        <v>18</v>
      </c>
      <c r="M34" s="36" t="str">
        <f>'Core Indicators'!BS34</f>
        <v>x</v>
      </c>
      <c r="N34" s="36" t="str">
        <f>'Core Indicators'!CA34</f>
        <v>x</v>
      </c>
      <c r="O34" s="36" t="e">
        <f>'Core Indicators'!CI34</f>
        <v>#N/A</v>
      </c>
      <c r="P34" s="36" t="str">
        <f>'Core Indicators'!CQ34</f>
        <v>x</v>
      </c>
      <c r="Q34" s="36">
        <f>'Core Indicators'!DG34</f>
        <v>245000</v>
      </c>
      <c r="R34" s="36">
        <f>'Core Indicators'!DO34</f>
        <v>101000</v>
      </c>
      <c r="S34" s="36">
        <f>'Core Indicators'!DW34</f>
        <v>18000</v>
      </c>
      <c r="T34" s="36">
        <f>'Core Indicators'!EE34</f>
        <v>0</v>
      </c>
      <c r="U34" s="36">
        <f>'Core Indicators'!EM34</f>
        <v>0</v>
      </c>
      <c r="V34" s="36">
        <f>'Core Indicators'!FC34</f>
        <v>2</v>
      </c>
      <c r="W34" s="36" t="str">
        <f>'Core Indicators'!FK34</f>
        <v>x</v>
      </c>
      <c r="X34" s="36" t="str">
        <f>'Core Indicators'!FS34</f>
        <v>x</v>
      </c>
      <c r="Y34" s="36">
        <f>'Core Indicators'!GA34</f>
        <v>0</v>
      </c>
      <c r="Z34" s="36">
        <f>'Core Indicators'!GI34</f>
        <v>0</v>
      </c>
      <c r="AA34" s="36">
        <f>'Core Indicators'!GQ34</f>
        <v>1</v>
      </c>
      <c r="AB34" s="36">
        <f>'Core Indicators'!GY34</f>
        <v>0</v>
      </c>
      <c r="AC34" s="36">
        <f>'Core Indicators'!HG34</f>
        <v>0</v>
      </c>
      <c r="AD34" s="36">
        <f>'Core Indicators'!HO34</f>
        <v>2</v>
      </c>
      <c r="AE34" s="36">
        <f>'Core Indicators'!HW34</f>
        <v>0</v>
      </c>
      <c r="AF34" s="36">
        <f>'Core Indicators'!IE34</f>
        <v>0</v>
      </c>
      <c r="AG34" s="36">
        <f>'Core Indicators'!IM34</f>
        <v>0</v>
      </c>
    </row>
    <row r="35" spans="1:33" ht="20.149999999999999" customHeight="1" x14ac:dyDescent="0.35">
      <c r="A35" s="197" t="str">
        <f>'Core Indicators'!A:A</f>
        <v>Complex crisis in Guatemala</v>
      </c>
      <c r="B35" s="197" t="str">
        <f>'Core Indicators'!B:B</f>
        <v>Complex crisis</v>
      </c>
      <c r="C35" s="197" t="str">
        <f>'Core Indicators'!C35</f>
        <v>GTM001</v>
      </c>
      <c r="D35" s="197" t="str">
        <f>'Core Indicators'!D35</f>
        <v>Guatemala</v>
      </c>
      <c r="E35" s="197" t="str">
        <f>'Core Indicators'!E35</f>
        <v>GTM</v>
      </c>
      <c r="F35" s="35">
        <f>'Core Indicators'!O35</f>
        <v>107160</v>
      </c>
      <c r="G35" s="35">
        <f>'Core Indicators'!W35</f>
        <v>14900000</v>
      </c>
      <c r="H35" s="35">
        <f>'Core Indicators'!AE35</f>
        <v>5500000</v>
      </c>
      <c r="I35" s="35">
        <f>'Core Indicators'!AM35</f>
        <v>242000</v>
      </c>
      <c r="J35" s="35" t="str">
        <f>'Core Indicators'!AU35</f>
        <v>x</v>
      </c>
      <c r="K35" s="35">
        <f>'Core Indicators'!BC35</f>
        <v>1678</v>
      </c>
      <c r="L35" s="35">
        <f>'Core Indicators'!BK35</f>
        <v>1876</v>
      </c>
      <c r="M35" s="35">
        <f>'Core Indicators'!BS35</f>
        <v>0</v>
      </c>
      <c r="N35" s="35">
        <f>'Core Indicators'!CA35</f>
        <v>0</v>
      </c>
      <c r="O35" s="35" t="e">
        <f>'Core Indicators'!CI35</f>
        <v>#N/A</v>
      </c>
      <c r="P35" s="35" t="str">
        <f>'Core Indicators'!CQ35</f>
        <v>x</v>
      </c>
      <c r="Q35" s="35">
        <f>'Core Indicators'!DG35</f>
        <v>4931000</v>
      </c>
      <c r="R35" s="35">
        <f>'Core Indicators'!DO35</f>
        <v>6669000</v>
      </c>
      <c r="S35" s="35">
        <f>'Core Indicators'!DW35</f>
        <v>2872000</v>
      </c>
      <c r="T35" s="35">
        <f>'Core Indicators'!EE35</f>
        <v>428000</v>
      </c>
      <c r="U35" s="35">
        <f>'Core Indicators'!EM35</f>
        <v>0</v>
      </c>
      <c r="V35" s="35">
        <f>'Core Indicators'!FC35</f>
        <v>3</v>
      </c>
      <c r="W35" s="35" t="str">
        <f>'Core Indicators'!FK35</f>
        <v>x</v>
      </c>
      <c r="X35" s="35" t="str">
        <f>'Core Indicators'!FS35</f>
        <v>x</v>
      </c>
      <c r="Y35" s="35">
        <f>'Core Indicators'!GA35</f>
        <v>0</v>
      </c>
      <c r="Z35" s="35">
        <f>'Core Indicators'!GI35</f>
        <v>1</v>
      </c>
      <c r="AA35" s="35">
        <f>'Core Indicators'!GQ35</f>
        <v>0</v>
      </c>
      <c r="AB35" s="35">
        <f>'Core Indicators'!GY35</f>
        <v>1</v>
      </c>
      <c r="AC35" s="35">
        <f>'Core Indicators'!HG35</f>
        <v>0</v>
      </c>
      <c r="AD35" s="35">
        <f>'Core Indicators'!HO35</f>
        <v>2</v>
      </c>
      <c r="AE35" s="35">
        <f>'Core Indicators'!HW35</f>
        <v>0</v>
      </c>
      <c r="AF35" s="35">
        <f>'Core Indicators'!IE35</f>
        <v>0</v>
      </c>
      <c r="AG35" s="35">
        <f>'Core Indicators'!IM35</f>
        <v>1</v>
      </c>
    </row>
    <row r="36" spans="1:33" ht="20.149999999999999" customHeight="1" x14ac:dyDescent="0.35">
      <c r="A36" s="196" t="str">
        <f>'Core Indicators'!A:A</f>
        <v>Hurricane Eta and Iota in Guatemala</v>
      </c>
      <c r="B36" s="196" t="str">
        <f>'Core Indicators'!B:B</f>
        <v>Tropical cyclone</v>
      </c>
      <c r="C36" s="196" t="str">
        <f>'Core Indicators'!C36</f>
        <v>GTM003</v>
      </c>
      <c r="D36" s="196" t="str">
        <f>'Core Indicators'!D36</f>
        <v>Guatemala</v>
      </c>
      <c r="E36" s="196" t="str">
        <f>'Core Indicators'!E36</f>
        <v>GTM</v>
      </c>
      <c r="F36" s="36">
        <f>'Core Indicators'!O36</f>
        <v>96841</v>
      </c>
      <c r="G36" s="36">
        <f>'Core Indicators'!W36</f>
        <v>9540000</v>
      </c>
      <c r="H36" s="36">
        <f>'Core Indicators'!AE36</f>
        <v>2439000</v>
      </c>
      <c r="I36" s="36">
        <f>'Core Indicators'!AM36</f>
        <v>210000</v>
      </c>
      <c r="J36" s="36">
        <f>'Core Indicators'!AU36</f>
        <v>30</v>
      </c>
      <c r="K36" s="36" t="str">
        <f>'Core Indicators'!BC36</f>
        <v>x</v>
      </c>
      <c r="L36" s="36">
        <f>'Core Indicators'!BK36</f>
        <v>61</v>
      </c>
      <c r="M36" s="36">
        <f>'Core Indicators'!BS36</f>
        <v>74237</v>
      </c>
      <c r="N36" s="36">
        <f>'Core Indicators'!CA36</f>
        <v>4133</v>
      </c>
      <c r="O36" s="36" t="e">
        <f>'Core Indicators'!CI36</f>
        <v>#N/A</v>
      </c>
      <c r="P36" s="36" t="str">
        <f>'Core Indicators'!CQ36</f>
        <v>x</v>
      </c>
      <c r="Q36" s="36">
        <f>'Core Indicators'!DG36</f>
        <v>7101000</v>
      </c>
      <c r="R36" s="36">
        <f>'Core Indicators'!DO36</f>
        <v>639000</v>
      </c>
      <c r="S36" s="36">
        <f>'Core Indicators'!DW36</f>
        <v>1800000</v>
      </c>
      <c r="T36" s="36">
        <f>'Core Indicators'!EE36</f>
        <v>0</v>
      </c>
      <c r="U36" s="36">
        <f>'Core Indicators'!EM36</f>
        <v>0</v>
      </c>
      <c r="V36" s="36">
        <f>'Core Indicators'!FC36</f>
        <v>3</v>
      </c>
      <c r="W36" s="36" t="e">
        <f>'Core Indicators'!FK36</f>
        <v>#N/A</v>
      </c>
      <c r="X36" s="36" t="e">
        <f>'Core Indicators'!FS36</f>
        <v>#N/A</v>
      </c>
      <c r="Y36" s="36">
        <f>'Core Indicators'!GA36</f>
        <v>0</v>
      </c>
      <c r="Z36" s="36">
        <f>'Core Indicators'!GI36</f>
        <v>0</v>
      </c>
      <c r="AA36" s="36">
        <f>'Core Indicators'!GQ36</f>
        <v>0</v>
      </c>
      <c r="AB36" s="36">
        <f>'Core Indicators'!GY36</f>
        <v>0</v>
      </c>
      <c r="AC36" s="36">
        <f>'Core Indicators'!HG36</f>
        <v>0</v>
      </c>
      <c r="AD36" s="36">
        <f>'Core Indicators'!HO36</f>
        <v>0</v>
      </c>
      <c r="AE36" s="36">
        <f>'Core Indicators'!HW36</f>
        <v>1</v>
      </c>
      <c r="AF36" s="36">
        <f>'Core Indicators'!IE36</f>
        <v>0</v>
      </c>
      <c r="AG36" s="36">
        <f>'Core Indicators'!IM36</f>
        <v>3</v>
      </c>
    </row>
    <row r="37" spans="1:33" ht="20.149999999999999" customHeight="1" x14ac:dyDescent="0.35">
      <c r="A37" s="197" t="str">
        <f>'Core Indicators'!A:A</f>
        <v>Complex crisis in Honduras</v>
      </c>
      <c r="B37" s="197" t="str">
        <f>'Core Indicators'!B:B</f>
        <v>Complex crisis</v>
      </c>
      <c r="C37" s="197" t="str">
        <f>'Core Indicators'!C37</f>
        <v>HND001</v>
      </c>
      <c r="D37" s="197" t="str">
        <f>'Core Indicators'!D37</f>
        <v>Honduras</v>
      </c>
      <c r="E37" s="197" t="str">
        <f>'Core Indicators'!E37</f>
        <v>HND</v>
      </c>
      <c r="F37" s="35">
        <f>'Core Indicators'!O37</f>
        <v>111890</v>
      </c>
      <c r="G37" s="35">
        <f>'Core Indicators'!W37</f>
        <v>9158000</v>
      </c>
      <c r="H37" s="35">
        <f>'Core Indicators'!AE37</f>
        <v>2700000</v>
      </c>
      <c r="I37" s="35">
        <f>'Core Indicators'!AM37</f>
        <v>247000</v>
      </c>
      <c r="J37" s="35">
        <f>'Core Indicators'!AU37</f>
        <v>75122</v>
      </c>
      <c r="K37" s="35">
        <f>'Core Indicators'!BC37</f>
        <v>7103</v>
      </c>
      <c r="L37" s="35">
        <f>'Core Indicators'!BK37</f>
        <v>1882</v>
      </c>
      <c r="M37" s="35" t="str">
        <f>'Core Indicators'!BS37</f>
        <v>x</v>
      </c>
      <c r="N37" s="35" t="str">
        <f>'Core Indicators'!CA37</f>
        <v>x</v>
      </c>
      <c r="O37" s="35" t="e">
        <f>'Core Indicators'!CI37</f>
        <v>#N/A</v>
      </c>
      <c r="P37" s="35">
        <f>'Core Indicators'!CQ37</f>
        <v>12965</v>
      </c>
      <c r="Q37" s="35">
        <f>'Core Indicators'!DG37</f>
        <v>6458000</v>
      </c>
      <c r="R37" s="35">
        <f>'Core Indicators'!DO37</f>
        <v>1400000</v>
      </c>
      <c r="S37" s="35">
        <f>'Core Indicators'!DW37</f>
        <v>950000</v>
      </c>
      <c r="T37" s="35">
        <f>'Core Indicators'!EE37</f>
        <v>350000</v>
      </c>
      <c r="U37" s="35">
        <f>'Core Indicators'!EM37</f>
        <v>0</v>
      </c>
      <c r="V37" s="35">
        <f>'Core Indicators'!FC37</f>
        <v>3</v>
      </c>
      <c r="W37" s="35" t="str">
        <f>'Core Indicators'!FK37</f>
        <v>x</v>
      </c>
      <c r="X37" s="35" t="str">
        <f>'Core Indicators'!FS37</f>
        <v>x</v>
      </c>
      <c r="Y37" s="35">
        <f>'Core Indicators'!GA37</f>
        <v>0</v>
      </c>
      <c r="Z37" s="35">
        <f>'Core Indicators'!GI37</f>
        <v>2</v>
      </c>
      <c r="AA37" s="35">
        <f>'Core Indicators'!GQ37</f>
        <v>1</v>
      </c>
      <c r="AB37" s="35">
        <f>'Core Indicators'!GY37</f>
        <v>1</v>
      </c>
      <c r="AC37" s="35">
        <f>'Core Indicators'!HG37</f>
        <v>0</v>
      </c>
      <c r="AD37" s="35">
        <f>'Core Indicators'!HO37</f>
        <v>2</v>
      </c>
      <c r="AE37" s="35">
        <f>'Core Indicators'!HW37</f>
        <v>1</v>
      </c>
      <c r="AF37" s="35">
        <f>'Core Indicators'!IE37</f>
        <v>0</v>
      </c>
      <c r="AG37" s="35">
        <f>'Core Indicators'!IM37</f>
        <v>0</v>
      </c>
    </row>
    <row r="38" spans="1:33" ht="20.149999999999999" customHeight="1" x14ac:dyDescent="0.35">
      <c r="A38" s="196" t="str">
        <f>'Core Indicators'!A:A</f>
        <v>Hurricane Eta and Iota in Honduras</v>
      </c>
      <c r="B38" s="196" t="str">
        <f>'Core Indicators'!B:B</f>
        <v>Tropical cyclone</v>
      </c>
      <c r="C38" s="196" t="str">
        <f>'Core Indicators'!C38</f>
        <v>HND002</v>
      </c>
      <c r="D38" s="196" t="str">
        <f>'Core Indicators'!D38</f>
        <v>Honduras</v>
      </c>
      <c r="E38" s="196" t="str">
        <f>'Core Indicators'!E38</f>
        <v>HND</v>
      </c>
      <c r="F38" s="36">
        <f>'Core Indicators'!O38</f>
        <v>112490</v>
      </c>
      <c r="G38" s="36">
        <f>'Core Indicators'!W38</f>
        <v>7490000</v>
      </c>
      <c r="H38" s="36">
        <f>'Core Indicators'!AE38</f>
        <v>4700000</v>
      </c>
      <c r="I38" s="36">
        <f>'Core Indicators'!AM38</f>
        <v>96000</v>
      </c>
      <c r="J38" s="36" t="str">
        <f>'Core Indicators'!AU38</f>
        <v>x</v>
      </c>
      <c r="K38" s="36" t="str">
        <f>'Core Indicators'!BC38</f>
        <v>x</v>
      </c>
      <c r="L38" s="36">
        <f>'Core Indicators'!BK38</f>
        <v>98</v>
      </c>
      <c r="M38" s="36">
        <f>'Core Indicators'!BS38</f>
        <v>28000</v>
      </c>
      <c r="N38" s="36" t="str">
        <f>'Core Indicators'!CA38</f>
        <v>x</v>
      </c>
      <c r="O38" s="36" t="e">
        <f>'Core Indicators'!CI38</f>
        <v>#N/A</v>
      </c>
      <c r="P38" s="36" t="str">
        <f>'Core Indicators'!CQ38</f>
        <v>x</v>
      </c>
      <c r="Q38" s="36">
        <f>'Core Indicators'!DG38</f>
        <v>2790000</v>
      </c>
      <c r="R38" s="36">
        <f>'Core Indicators'!DO38</f>
        <v>1900000</v>
      </c>
      <c r="S38" s="36">
        <f>'Core Indicators'!DW38</f>
        <v>2800000</v>
      </c>
      <c r="T38" s="36">
        <f>'Core Indicators'!EE38</f>
        <v>0</v>
      </c>
      <c r="U38" s="36">
        <f>'Core Indicators'!EM38</f>
        <v>0</v>
      </c>
      <c r="V38" s="36">
        <f>'Core Indicators'!FC38</f>
        <v>3</v>
      </c>
      <c r="W38" s="36" t="e">
        <f>'Core Indicators'!FK38</f>
        <v>#N/A</v>
      </c>
      <c r="X38" s="36" t="e">
        <f>'Core Indicators'!FS38</f>
        <v>#N/A</v>
      </c>
      <c r="Y38" s="36">
        <f>'Core Indicators'!GA38</f>
        <v>0</v>
      </c>
      <c r="Z38" s="36">
        <f>'Core Indicators'!GI38</f>
        <v>2</v>
      </c>
      <c r="AA38" s="36">
        <f>'Core Indicators'!GQ38</f>
        <v>0</v>
      </c>
      <c r="AB38" s="36">
        <f>'Core Indicators'!GY38</f>
        <v>1</v>
      </c>
      <c r="AC38" s="36">
        <f>'Core Indicators'!HG38</f>
        <v>2</v>
      </c>
      <c r="AD38" s="36">
        <f>'Core Indicators'!HO38</f>
        <v>0</v>
      </c>
      <c r="AE38" s="36">
        <f>'Core Indicators'!HW38</f>
        <v>3</v>
      </c>
      <c r="AF38" s="36">
        <f>'Core Indicators'!IE38</f>
        <v>0</v>
      </c>
      <c r="AG38" s="36">
        <f>'Core Indicators'!IM38</f>
        <v>2</v>
      </c>
    </row>
    <row r="39" spans="1:33" ht="20.149999999999999" customHeight="1" x14ac:dyDescent="0.35">
      <c r="A39" s="197" t="str">
        <f>'Core Indicators'!A:A</f>
        <v>Complex crisis in Haiti</v>
      </c>
      <c r="B39" s="197" t="str">
        <f>'Core Indicators'!B:B</f>
        <v>Complex crisis</v>
      </c>
      <c r="C39" s="197" t="str">
        <f>'Core Indicators'!C39</f>
        <v>HTI001</v>
      </c>
      <c r="D39" s="197" t="str">
        <f>'Core Indicators'!D39</f>
        <v>Haiti</v>
      </c>
      <c r="E39" s="197" t="str">
        <f>'Core Indicators'!E39</f>
        <v>HTI</v>
      </c>
      <c r="F39" s="35">
        <f>'Core Indicators'!O39</f>
        <v>27166</v>
      </c>
      <c r="G39" s="35">
        <f>'Core Indicators'!W39</f>
        <v>11400000</v>
      </c>
      <c r="H39" s="35">
        <f>'Core Indicators'!AE39</f>
        <v>6300000</v>
      </c>
      <c r="I39" s="35">
        <f>'Core Indicators'!AM39</f>
        <v>53000</v>
      </c>
      <c r="J39" s="35" t="str">
        <f>'Core Indicators'!AU39</f>
        <v>x</v>
      </c>
      <c r="K39" s="35" t="str">
        <f>'Core Indicators'!BC39</f>
        <v>x</v>
      </c>
      <c r="L39" s="35">
        <f>'Core Indicators'!BK39</f>
        <v>225</v>
      </c>
      <c r="M39" s="35" t="str">
        <f>'Core Indicators'!BS39</f>
        <v>x</v>
      </c>
      <c r="N39" s="35" t="str">
        <f>'Core Indicators'!CA39</f>
        <v>x</v>
      </c>
      <c r="O39" s="35" t="e">
        <f>'Core Indicators'!CI39</f>
        <v>#N/A</v>
      </c>
      <c r="P39" s="35" t="str">
        <f>'Core Indicators'!CQ39</f>
        <v>x</v>
      </c>
      <c r="Q39" s="35">
        <f>'Core Indicators'!DG39</f>
        <v>5100000</v>
      </c>
      <c r="R39" s="35">
        <f>'Core Indicators'!DO39</f>
        <v>1900000</v>
      </c>
      <c r="S39" s="35">
        <f>'Core Indicators'!DW39</f>
        <v>1900000</v>
      </c>
      <c r="T39" s="35">
        <f>'Core Indicators'!EE39</f>
        <v>1500000</v>
      </c>
      <c r="U39" s="35">
        <f>'Core Indicators'!EM39</f>
        <v>1000000</v>
      </c>
      <c r="V39" s="35">
        <f>'Core Indicators'!FC39</f>
        <v>2</v>
      </c>
      <c r="W39" s="35" t="str">
        <f>'Core Indicators'!FK39</f>
        <v>x</v>
      </c>
      <c r="X39" s="35" t="str">
        <f>'Core Indicators'!FS39</f>
        <v>x</v>
      </c>
      <c r="Y39" s="35">
        <f>'Core Indicators'!GA39</f>
        <v>0</v>
      </c>
      <c r="Z39" s="35">
        <f>'Core Indicators'!GI39</f>
        <v>1</v>
      </c>
      <c r="AA39" s="35">
        <f>'Core Indicators'!GQ39</f>
        <v>0</v>
      </c>
      <c r="AB39" s="35">
        <f>'Core Indicators'!GY39</f>
        <v>0</v>
      </c>
      <c r="AC39" s="35">
        <f>'Core Indicators'!HG39</f>
        <v>0</v>
      </c>
      <c r="AD39" s="35">
        <f>'Core Indicators'!HO39</f>
        <v>0</v>
      </c>
      <c r="AE39" s="35">
        <f>'Core Indicators'!HW39</f>
        <v>2</v>
      </c>
      <c r="AF39" s="35">
        <f>'Core Indicators'!IE39</f>
        <v>0</v>
      </c>
      <c r="AG39" s="35">
        <f>'Core Indicators'!IM39</f>
        <v>3</v>
      </c>
    </row>
    <row r="40" spans="1:33" ht="20.149999999999999" customHeight="1" x14ac:dyDescent="0.35">
      <c r="A40" s="196" t="str">
        <f>'Core Indicators'!A:A</f>
        <v>Papua Conflict</v>
      </c>
      <c r="B40" s="196" t="str">
        <f>'Core Indicators'!B:B</f>
        <v>Conflict</v>
      </c>
      <c r="C40" s="196" t="str">
        <f>'Core Indicators'!C40</f>
        <v>IDN002</v>
      </c>
      <c r="D40" s="196" t="str">
        <f>'Core Indicators'!D40</f>
        <v>Indonesia</v>
      </c>
      <c r="E40" s="196" t="str">
        <f>'Core Indicators'!E40</f>
        <v>IDN</v>
      </c>
      <c r="F40" s="36">
        <f>'Core Indicators'!O40</f>
        <v>416060</v>
      </c>
      <c r="G40" s="36">
        <f>'Core Indicators'!W40</f>
        <v>3594000</v>
      </c>
      <c r="H40" s="36">
        <f>'Core Indicators'!AE40</f>
        <v>3594000</v>
      </c>
      <c r="I40" s="36" t="str">
        <f>'Core Indicators'!AM40</f>
        <v>x</v>
      </c>
      <c r="J40" s="36" t="str">
        <f>'Core Indicators'!AU40</f>
        <v>x</v>
      </c>
      <c r="K40" s="36" t="str">
        <f>'Core Indicators'!BC40</f>
        <v>x</v>
      </c>
      <c r="L40" s="36">
        <f>'Core Indicators'!BK40</f>
        <v>202</v>
      </c>
      <c r="M40" s="36" t="str">
        <f>'Core Indicators'!BS40</f>
        <v>x</v>
      </c>
      <c r="N40" s="36" t="str">
        <f>'Core Indicators'!CA40</f>
        <v>x</v>
      </c>
      <c r="O40" s="36" t="e">
        <f>'Core Indicators'!CI40</f>
        <v>#N/A</v>
      </c>
      <c r="P40" s="36" t="str">
        <f>'Core Indicators'!CQ40</f>
        <v>x</v>
      </c>
      <c r="Q40" s="36" t="str">
        <f>'Core Indicators'!DG40</f>
        <v>x</v>
      </c>
      <c r="R40" s="36" t="str">
        <f>'Core Indicators'!DO40</f>
        <v>x</v>
      </c>
      <c r="S40" s="36" t="str">
        <f>'Core Indicators'!DW40</f>
        <v>x</v>
      </c>
      <c r="T40" s="36" t="str">
        <f>'Core Indicators'!EE40</f>
        <v>x</v>
      </c>
      <c r="U40" s="36" t="str">
        <f>'Core Indicators'!EM40</f>
        <v>x</v>
      </c>
      <c r="V40" s="36">
        <f>'Core Indicators'!FC40</f>
        <v>4</v>
      </c>
      <c r="W40" s="36" t="str">
        <f>'Core Indicators'!FK40</f>
        <v>x</v>
      </c>
      <c r="X40" s="36" t="str">
        <f>'Core Indicators'!FS40</f>
        <v>x</v>
      </c>
      <c r="Y40" s="36">
        <f>'Core Indicators'!GA40</f>
        <v>0</v>
      </c>
      <c r="Z40" s="36">
        <f>'Core Indicators'!GI40</f>
        <v>2</v>
      </c>
      <c r="AA40" s="36">
        <f>'Core Indicators'!GQ40</f>
        <v>2</v>
      </c>
      <c r="AB40" s="36">
        <f>'Core Indicators'!GY40</f>
        <v>0</v>
      </c>
      <c r="AC40" s="36">
        <f>'Core Indicators'!HG40</f>
        <v>0</v>
      </c>
      <c r="AD40" s="36">
        <f>'Core Indicators'!HO40</f>
        <v>1</v>
      </c>
      <c r="AE40" s="36">
        <f>'Core Indicators'!HW40</f>
        <v>2</v>
      </c>
      <c r="AF40" s="36">
        <f>'Core Indicators'!IE40</f>
        <v>0</v>
      </c>
      <c r="AG40" s="36">
        <f>'Core Indicators'!IM40</f>
        <v>2</v>
      </c>
    </row>
    <row r="41" spans="1:33" ht="20.149999999999999" customHeight="1" x14ac:dyDescent="0.35">
      <c r="A41" s="197" t="str">
        <f>'Core Indicators'!A:A</f>
        <v>Conflict in Jammu and Kashmir</v>
      </c>
      <c r="B41" s="197" t="str">
        <f>'Core Indicators'!B:B</f>
        <v>Conflict</v>
      </c>
      <c r="C41" s="197" t="str">
        <f>'Core Indicators'!C41</f>
        <v>IND002</v>
      </c>
      <c r="D41" s="197" t="str">
        <f>'Core Indicators'!D41</f>
        <v>India</v>
      </c>
      <c r="E41" s="197" t="str">
        <f>'Core Indicators'!E41</f>
        <v>IND</v>
      </c>
      <c r="F41" s="35">
        <f>'Core Indicators'!O41</f>
        <v>222236</v>
      </c>
      <c r="G41" s="35">
        <f>'Core Indicators'!W41</f>
        <v>12541000</v>
      </c>
      <c r="H41" s="35" t="str">
        <f>'Core Indicators'!AE41</f>
        <v>x</v>
      </c>
      <c r="I41" s="35" t="str">
        <f>'Core Indicators'!AM41</f>
        <v>x</v>
      </c>
      <c r="J41" s="35" t="str">
        <f>'Core Indicators'!AU41</f>
        <v>x</v>
      </c>
      <c r="K41" s="35" t="str">
        <f>'Core Indicators'!BC41</f>
        <v>x</v>
      </c>
      <c r="L41" s="35">
        <f>'Core Indicators'!BK41</f>
        <v>1775</v>
      </c>
      <c r="M41" s="35" t="str">
        <f>'Core Indicators'!BS41</f>
        <v>x</v>
      </c>
      <c r="N41" s="35" t="str">
        <f>'Core Indicators'!CA41</f>
        <v>x</v>
      </c>
      <c r="O41" s="35" t="e">
        <f>'Core Indicators'!CI41</f>
        <v>#N/A</v>
      </c>
      <c r="P41" s="35" t="str">
        <f>'Core Indicators'!CQ41</f>
        <v>x</v>
      </c>
      <c r="Q41" s="35">
        <f>'Core Indicators'!DG41</f>
        <v>12541000</v>
      </c>
      <c r="R41" s="35" t="str">
        <f>'Core Indicators'!DO41</f>
        <v>x</v>
      </c>
      <c r="S41" s="35" t="str">
        <f>'Core Indicators'!DW41</f>
        <v>x</v>
      </c>
      <c r="T41" s="35" t="str">
        <f>'Core Indicators'!EE41</f>
        <v>x</v>
      </c>
      <c r="U41" s="35" t="str">
        <f>'Core Indicators'!EM41</f>
        <v>x</v>
      </c>
      <c r="V41" s="35" t="str">
        <f>'Core Indicators'!FC41</f>
        <v>x</v>
      </c>
      <c r="W41" s="35" t="str">
        <f>'Core Indicators'!FK41</f>
        <v>x</v>
      </c>
      <c r="X41" s="35" t="str">
        <f>'Core Indicators'!FS41</f>
        <v>x</v>
      </c>
      <c r="Y41" s="35">
        <f>'Core Indicators'!GA41</f>
        <v>1</v>
      </c>
      <c r="Z41" s="35">
        <f>'Core Indicators'!GI41</f>
        <v>1</v>
      </c>
      <c r="AA41" s="35">
        <f>'Core Indicators'!GQ41</f>
        <v>1</v>
      </c>
      <c r="AB41" s="35">
        <f>'Core Indicators'!GY41</f>
        <v>0</v>
      </c>
      <c r="AC41" s="35">
        <f>'Core Indicators'!HG41</f>
        <v>1</v>
      </c>
      <c r="AD41" s="35">
        <f>'Core Indicators'!HO41</f>
        <v>2</v>
      </c>
      <c r="AE41" s="35">
        <f>'Core Indicators'!HW41</f>
        <v>1</v>
      </c>
      <c r="AF41" s="35">
        <f>'Core Indicators'!IE41</f>
        <v>1</v>
      </c>
      <c r="AG41" s="35">
        <f>'Core Indicators'!IM41</f>
        <v>2</v>
      </c>
    </row>
    <row r="42" spans="1:33" ht="20.149999999999999" customHeight="1" x14ac:dyDescent="0.35">
      <c r="A42" s="196" t="str">
        <f>'Core Indicators'!A:A</f>
        <v>Afghan Refugees in Iran</v>
      </c>
      <c r="B42" s="196" t="str">
        <f>'Core Indicators'!B:B</f>
        <v>International displacement</v>
      </c>
      <c r="C42" s="196" t="str">
        <f>'Core Indicators'!C42</f>
        <v>IRN004</v>
      </c>
      <c r="D42" s="196" t="str">
        <f>'Core Indicators'!D42</f>
        <v>Iran</v>
      </c>
      <c r="E42" s="196" t="str">
        <f>'Core Indicators'!E42</f>
        <v>IRN</v>
      </c>
      <c r="F42" s="36">
        <f>'Core Indicators'!O42</f>
        <v>239561</v>
      </c>
      <c r="G42" s="36">
        <f>'Core Indicators'!W42</f>
        <v>24823000</v>
      </c>
      <c r="H42" s="36">
        <f>'Core Indicators'!AE42</f>
        <v>3030000</v>
      </c>
      <c r="I42" s="36">
        <f>'Core Indicators'!AM42</f>
        <v>3030000</v>
      </c>
      <c r="J42" s="36" t="str">
        <f>'Core Indicators'!AU42</f>
        <v>x</v>
      </c>
      <c r="K42" s="36" t="str">
        <f>'Core Indicators'!BC42</f>
        <v>x</v>
      </c>
      <c r="L42" s="36">
        <f>'Core Indicators'!BK42</f>
        <v>0</v>
      </c>
      <c r="M42" s="36" t="str">
        <f>'Core Indicators'!BS42</f>
        <v>x</v>
      </c>
      <c r="N42" s="36" t="str">
        <f>'Core Indicators'!CA42</f>
        <v>x</v>
      </c>
      <c r="O42" s="36" t="e">
        <f>'Core Indicators'!CI42</f>
        <v>#N/A</v>
      </c>
      <c r="P42" s="36" t="str">
        <f>'Core Indicators'!CQ42</f>
        <v>x</v>
      </c>
      <c r="Q42" s="36">
        <f>'Core Indicators'!DG42</f>
        <v>21793000</v>
      </c>
      <c r="R42" s="36">
        <f>'Core Indicators'!DO42</f>
        <v>0</v>
      </c>
      <c r="S42" s="36">
        <f>'Core Indicators'!DW42</f>
        <v>780000</v>
      </c>
      <c r="T42" s="36">
        <f>'Core Indicators'!EE42</f>
        <v>2250000</v>
      </c>
      <c r="U42" s="36">
        <f>'Core Indicators'!EM42</f>
        <v>0</v>
      </c>
      <c r="V42" s="36">
        <f>'Core Indicators'!FC42</f>
        <v>2</v>
      </c>
      <c r="W42" s="36" t="str">
        <f>'Core Indicators'!FK42</f>
        <v>x</v>
      </c>
      <c r="X42" s="36" t="str">
        <f>'Core Indicators'!FS42</f>
        <v>x</v>
      </c>
      <c r="Y42" s="36">
        <f>'Core Indicators'!GA42</f>
        <v>2</v>
      </c>
      <c r="Z42" s="36">
        <f>'Core Indicators'!GI42</f>
        <v>2</v>
      </c>
      <c r="AA42" s="36">
        <f>'Core Indicators'!GQ42</f>
        <v>2</v>
      </c>
      <c r="AB42" s="36">
        <f>'Core Indicators'!GY42</f>
        <v>0</v>
      </c>
      <c r="AC42" s="36">
        <f>'Core Indicators'!HG42</f>
        <v>2</v>
      </c>
      <c r="AD42" s="36">
        <f>'Core Indicators'!HO42</f>
        <v>2</v>
      </c>
      <c r="AE42" s="36">
        <f>'Core Indicators'!HW42</f>
        <v>1</v>
      </c>
      <c r="AF42" s="36">
        <f>'Core Indicators'!IE42</f>
        <v>1</v>
      </c>
      <c r="AG42" s="36">
        <f>'Core Indicators'!IM42</f>
        <v>2</v>
      </c>
    </row>
    <row r="43" spans="1:33" ht="20.149999999999999" customHeight="1" x14ac:dyDescent="0.35">
      <c r="A43" s="197" t="str">
        <f>'Core Indicators'!A:A</f>
        <v>Multiple crises in Iraq</v>
      </c>
      <c r="B43" s="197" t="str">
        <f>'Core Indicators'!B:B</f>
        <v>Multiple crises country</v>
      </c>
      <c r="C43" s="197" t="str">
        <f>'Core Indicators'!C43</f>
        <v>IRQ001</v>
      </c>
      <c r="D43" s="197" t="str">
        <f>'Core Indicators'!D43</f>
        <v>Iraq</v>
      </c>
      <c r="E43" s="197" t="str">
        <f>'Core Indicators'!E43</f>
        <v>IRQ</v>
      </c>
      <c r="F43" s="35">
        <f>'Core Indicators'!O43</f>
        <v>435051.99200000003</v>
      </c>
      <c r="G43" s="35">
        <f>'Core Indicators'!W43</f>
        <v>39310000</v>
      </c>
      <c r="H43" s="35">
        <f>'Core Indicators'!AE43</f>
        <v>6130000</v>
      </c>
      <c r="I43" s="35">
        <f>'Core Indicators'!AM43</f>
        <v>8413000</v>
      </c>
      <c r="J43" s="35" t="str">
        <f>'Core Indicators'!AU43</f>
        <v>x</v>
      </c>
      <c r="K43" s="35" t="str">
        <f>'Core Indicators'!BC43</f>
        <v>x</v>
      </c>
      <c r="L43" s="35">
        <f>'Core Indicators'!BK43</f>
        <v>1419</v>
      </c>
      <c r="M43" s="35" t="str">
        <f>'Core Indicators'!BS43</f>
        <v>x</v>
      </c>
      <c r="N43" s="35" t="str">
        <f>'Core Indicators'!CA43</f>
        <v>x</v>
      </c>
      <c r="O43" s="35" t="e">
        <f>'Core Indicators'!CI43</f>
        <v>#N/A</v>
      </c>
      <c r="P43" s="35">
        <f>'Core Indicators'!CQ43</f>
        <v>133900</v>
      </c>
      <c r="Q43" s="35">
        <f>'Core Indicators'!DG43</f>
        <v>33180000</v>
      </c>
      <c r="R43" s="35">
        <f>'Core Indicators'!DO43</f>
        <v>1783000</v>
      </c>
      <c r="S43" s="35">
        <f>'Core Indicators'!DW43</f>
        <v>243000</v>
      </c>
      <c r="T43" s="35">
        <f>'Core Indicators'!EE43</f>
        <v>2649000</v>
      </c>
      <c r="U43" s="35">
        <f>'Core Indicators'!EM43</f>
        <v>1455000</v>
      </c>
      <c r="V43" s="35">
        <f>'Core Indicators'!FC43</f>
        <v>5</v>
      </c>
      <c r="W43" s="35">
        <f>'Core Indicators'!FK43</f>
        <v>1500000</v>
      </c>
      <c r="X43" s="35">
        <f>'Core Indicators'!FS43</f>
        <v>300000</v>
      </c>
      <c r="Y43" s="35">
        <f>'Core Indicators'!GA43</f>
        <v>1</v>
      </c>
      <c r="Z43" s="35">
        <f>'Core Indicators'!GI43</f>
        <v>2</v>
      </c>
      <c r="AA43" s="35">
        <f>'Core Indicators'!GQ43</f>
        <v>2</v>
      </c>
      <c r="AB43" s="35">
        <f>'Core Indicators'!GY43</f>
        <v>0</v>
      </c>
      <c r="AC43" s="35">
        <f>'Core Indicators'!HG43</f>
        <v>2</v>
      </c>
      <c r="AD43" s="35">
        <f>'Core Indicators'!HO43</f>
        <v>3</v>
      </c>
      <c r="AE43" s="35">
        <f>'Core Indicators'!HW43</f>
        <v>0</v>
      </c>
      <c r="AF43" s="35">
        <f>'Core Indicators'!IE43</f>
        <v>3</v>
      </c>
      <c r="AG43" s="35">
        <f>'Core Indicators'!IM43</f>
        <v>2</v>
      </c>
    </row>
    <row r="44" spans="1:33" ht="20.149999999999999" customHeight="1" x14ac:dyDescent="0.35">
      <c r="A44" s="196" t="str">
        <f>'Core Indicators'!A:A</f>
        <v>Conflict  in Iraq</v>
      </c>
      <c r="B44" s="196" t="str">
        <f>'Core Indicators'!B:B</f>
        <v>Conflict</v>
      </c>
      <c r="C44" s="196" t="str">
        <f>'Core Indicators'!C44</f>
        <v>IRQ002</v>
      </c>
      <c r="D44" s="196" t="str">
        <f>'Core Indicators'!D44</f>
        <v>Iraq</v>
      </c>
      <c r="E44" s="196" t="str">
        <f>'Core Indicators'!E44</f>
        <v>IRQ</v>
      </c>
      <c r="F44" s="36">
        <f>'Core Indicators'!O44</f>
        <v>435052</v>
      </c>
      <c r="G44" s="36">
        <f>'Core Indicators'!W44</f>
        <v>6130000</v>
      </c>
      <c r="H44" s="36">
        <f>'Core Indicators'!AE44</f>
        <v>5825000</v>
      </c>
      <c r="I44" s="36">
        <f>'Core Indicators'!AM44</f>
        <v>8166000</v>
      </c>
      <c r="J44" s="36" t="str">
        <f>'Core Indicators'!AU44</f>
        <v>x</v>
      </c>
      <c r="K44" s="36" t="str">
        <f>'Core Indicators'!BC44</f>
        <v>x</v>
      </c>
      <c r="L44" s="36">
        <f>'Core Indicators'!BK44</f>
        <v>1419</v>
      </c>
      <c r="M44" s="36" t="str">
        <f>'Core Indicators'!BS44</f>
        <v>x</v>
      </c>
      <c r="N44" s="36" t="str">
        <f>'Core Indicators'!CA44</f>
        <v>x</v>
      </c>
      <c r="O44" s="36" t="e">
        <f>'Core Indicators'!CI44</f>
        <v>#N/A</v>
      </c>
      <c r="P44" s="36">
        <f>'Core Indicators'!CQ44</f>
        <v>133900</v>
      </c>
      <c r="Q44" s="36">
        <f>'Core Indicators'!DG44</f>
        <v>305000</v>
      </c>
      <c r="R44" s="36">
        <f>'Core Indicators'!DO44</f>
        <v>1725000</v>
      </c>
      <c r="S44" s="36">
        <f>'Core Indicators'!DW44</f>
        <v>164000</v>
      </c>
      <c r="T44" s="36">
        <f>'Core Indicators'!EE44</f>
        <v>2501000</v>
      </c>
      <c r="U44" s="36">
        <f>'Core Indicators'!EM44</f>
        <v>1435000</v>
      </c>
      <c r="V44" s="36">
        <f>'Core Indicators'!FC44</f>
        <v>5</v>
      </c>
      <c r="W44" s="36">
        <f>'Core Indicators'!FK44</f>
        <v>1500000</v>
      </c>
      <c r="X44" s="36">
        <f>'Core Indicators'!FS44</f>
        <v>300000</v>
      </c>
      <c r="Y44" s="36">
        <f>'Core Indicators'!GA44</f>
        <v>1</v>
      </c>
      <c r="Z44" s="36">
        <f>'Core Indicators'!GI44</f>
        <v>2</v>
      </c>
      <c r="AA44" s="36">
        <f>'Core Indicators'!GQ44</f>
        <v>2</v>
      </c>
      <c r="AB44" s="36">
        <f>'Core Indicators'!GY44</f>
        <v>0</v>
      </c>
      <c r="AC44" s="36">
        <f>'Core Indicators'!HG44</f>
        <v>2</v>
      </c>
      <c r="AD44" s="36">
        <f>'Core Indicators'!HO44</f>
        <v>3</v>
      </c>
      <c r="AE44" s="36">
        <f>'Core Indicators'!HW44</f>
        <v>0</v>
      </c>
      <c r="AF44" s="36">
        <f>'Core Indicators'!IE44</f>
        <v>3</v>
      </c>
      <c r="AG44" s="36">
        <f>'Core Indicators'!IM44</f>
        <v>2</v>
      </c>
    </row>
    <row r="45" spans="1:33" ht="20.149999999999999" customHeight="1" x14ac:dyDescent="0.35">
      <c r="A45" s="197" t="str">
        <f>'Core Indicators'!A:A</f>
        <v>Syrian and Palestinian refugees in iraq</v>
      </c>
      <c r="B45" s="197" t="str">
        <f>'Core Indicators'!B:B</f>
        <v>International displacement</v>
      </c>
      <c r="C45" s="197" t="str">
        <f>'Core Indicators'!C45</f>
        <v>IRQ003</v>
      </c>
      <c r="D45" s="197" t="str">
        <f>'Core Indicators'!D45</f>
        <v>Iraq</v>
      </c>
      <c r="E45" s="197" t="str">
        <f>'Core Indicators'!E45</f>
        <v>IRQ</v>
      </c>
      <c r="F45" s="35">
        <f>'Core Indicators'!O45</f>
        <v>40643</v>
      </c>
      <c r="G45" s="35">
        <f>'Core Indicators'!W45</f>
        <v>5140000</v>
      </c>
      <c r="H45" s="35">
        <f>'Core Indicators'!AE45</f>
        <v>479000</v>
      </c>
      <c r="I45" s="35">
        <f>'Core Indicators'!AM45</f>
        <v>247000</v>
      </c>
      <c r="J45" s="35" t="str">
        <f>'Core Indicators'!AU45</f>
        <v>x</v>
      </c>
      <c r="K45" s="35" t="str">
        <f>'Core Indicators'!BC45</f>
        <v>x</v>
      </c>
      <c r="L45" s="35">
        <f>'Core Indicators'!BK45</f>
        <v>0</v>
      </c>
      <c r="M45" s="35" t="str">
        <f>'Core Indicators'!BS45</f>
        <v>x</v>
      </c>
      <c r="N45" s="35">
        <f>'Core Indicators'!CA45</f>
        <v>0</v>
      </c>
      <c r="O45" s="35" t="e">
        <f>'Core Indicators'!CI45</f>
        <v>#N/A</v>
      </c>
      <c r="P45" s="35" t="str">
        <f>'Core Indicators'!CQ45</f>
        <v>x</v>
      </c>
      <c r="Q45" s="35">
        <f>'Core Indicators'!DG45</f>
        <v>4661000</v>
      </c>
      <c r="R45" s="35">
        <f>'Core Indicators'!DO45</f>
        <v>0</v>
      </c>
      <c r="S45" s="35">
        <f>'Core Indicators'!DW45</f>
        <v>311000</v>
      </c>
      <c r="T45" s="35">
        <f>'Core Indicators'!EE45</f>
        <v>148000</v>
      </c>
      <c r="U45" s="35">
        <f>'Core Indicators'!EM45</f>
        <v>20000</v>
      </c>
      <c r="V45" s="35">
        <f>'Core Indicators'!FC45</f>
        <v>5</v>
      </c>
      <c r="W45" s="35" t="str">
        <f>'Core Indicators'!FK45</f>
        <v>x</v>
      </c>
      <c r="X45" s="35">
        <f>'Core Indicators'!FS45</f>
        <v>0</v>
      </c>
      <c r="Y45" s="35">
        <f>'Core Indicators'!GA45</f>
        <v>1</v>
      </c>
      <c r="Z45" s="35">
        <f>'Core Indicators'!GI45</f>
        <v>1</v>
      </c>
      <c r="AA45" s="35">
        <f>'Core Indicators'!GQ45</f>
        <v>0</v>
      </c>
      <c r="AB45" s="35">
        <f>'Core Indicators'!GY45</f>
        <v>0</v>
      </c>
      <c r="AC45" s="35">
        <f>'Core Indicators'!HG45</f>
        <v>0</v>
      </c>
      <c r="AD45" s="35">
        <f>'Core Indicators'!HO45</f>
        <v>2</v>
      </c>
      <c r="AE45" s="35">
        <f>'Core Indicators'!HW45</f>
        <v>0</v>
      </c>
      <c r="AF45" s="35">
        <f>'Core Indicators'!IE45</f>
        <v>3</v>
      </c>
      <c r="AG45" s="35">
        <f>'Core Indicators'!IM45</f>
        <v>1</v>
      </c>
    </row>
    <row r="46" spans="1:33" ht="20.149999999999999" customHeight="1" x14ac:dyDescent="0.35">
      <c r="A46" s="196" t="str">
        <f>'Core Indicators'!A:A</f>
        <v>Mixed migration flows in Italy</v>
      </c>
      <c r="B46" s="196" t="str">
        <f>'Core Indicators'!B:B</f>
        <v>International displacement</v>
      </c>
      <c r="C46" s="196" t="str">
        <f>'Core Indicators'!C46</f>
        <v>ITA002</v>
      </c>
      <c r="D46" s="196" t="str">
        <f>'Core Indicators'!D46</f>
        <v>Italy</v>
      </c>
      <c r="E46" s="196" t="str">
        <f>'Core Indicators'!E46</f>
        <v>ITA</v>
      </c>
      <c r="F46" s="36">
        <f>'Core Indicators'!O46</f>
        <v>41054</v>
      </c>
      <c r="G46" s="36">
        <f>'Core Indicators'!W46</f>
        <v>7012000</v>
      </c>
      <c r="H46" s="36">
        <f>'Core Indicators'!AE46</f>
        <v>208000</v>
      </c>
      <c r="I46" s="36">
        <f>'Core Indicators'!AM46</f>
        <v>208000</v>
      </c>
      <c r="J46" s="36" t="str">
        <f>'Core Indicators'!AU46</f>
        <v>x</v>
      </c>
      <c r="K46" s="36" t="str">
        <f>'Core Indicators'!BC46</f>
        <v>x</v>
      </c>
      <c r="L46" s="36">
        <f>'Core Indicators'!BK46</f>
        <v>696</v>
      </c>
      <c r="M46" s="36" t="str">
        <f>'Core Indicators'!BS46</f>
        <v>x</v>
      </c>
      <c r="N46" s="36">
        <f>'Core Indicators'!CA46</f>
        <v>0</v>
      </c>
      <c r="O46" s="36" t="e">
        <f>'Core Indicators'!CI46</f>
        <v>#N/A</v>
      </c>
      <c r="P46" s="36" t="str">
        <f>'Core Indicators'!CQ46</f>
        <v>x</v>
      </c>
      <c r="Q46" s="36">
        <f>'Core Indicators'!DG46</f>
        <v>6804000</v>
      </c>
      <c r="R46" s="36">
        <f>'Core Indicators'!DO46</f>
        <v>0</v>
      </c>
      <c r="S46" s="36">
        <f>'Core Indicators'!DW46</f>
        <v>208000</v>
      </c>
      <c r="T46" s="36">
        <f>'Core Indicators'!EE46</f>
        <v>0</v>
      </c>
      <c r="U46" s="36">
        <f>'Core Indicators'!EM46</f>
        <v>0</v>
      </c>
      <c r="V46" s="36">
        <f>'Core Indicators'!FC46</f>
        <v>2</v>
      </c>
      <c r="W46" s="36" t="str">
        <f>'Core Indicators'!FK46</f>
        <v>x</v>
      </c>
      <c r="X46" s="36" t="str">
        <f>'Core Indicators'!FS46</f>
        <v>x</v>
      </c>
      <c r="Y46" s="36">
        <f>'Core Indicators'!GA46</f>
        <v>1</v>
      </c>
      <c r="Z46" s="36">
        <f>'Core Indicators'!GI46</f>
        <v>1</v>
      </c>
      <c r="AA46" s="36">
        <f>'Core Indicators'!GQ46</f>
        <v>1</v>
      </c>
      <c r="AB46" s="36">
        <f>'Core Indicators'!GY46</f>
        <v>0</v>
      </c>
      <c r="AC46" s="36">
        <f>'Core Indicators'!HG46</f>
        <v>1</v>
      </c>
      <c r="AD46" s="36">
        <f>'Core Indicators'!HO46</f>
        <v>1</v>
      </c>
      <c r="AE46" s="36">
        <f>'Core Indicators'!HW46</f>
        <v>0</v>
      </c>
      <c r="AF46" s="36">
        <f>'Core Indicators'!IE46</f>
        <v>0</v>
      </c>
      <c r="AG46" s="36">
        <f>'Core Indicators'!IM46</f>
        <v>0</v>
      </c>
    </row>
    <row r="47" spans="1:33" ht="20.149999999999999" customHeight="1" x14ac:dyDescent="0.35">
      <c r="A47" s="197" t="str">
        <f>'Core Indicators'!A:A</f>
        <v>Syrian refugees in Jordan</v>
      </c>
      <c r="B47" s="197" t="str">
        <f>'Core Indicators'!B:B</f>
        <v>International displacement</v>
      </c>
      <c r="C47" s="197" t="str">
        <f>'Core Indicators'!C47</f>
        <v>JOR002</v>
      </c>
      <c r="D47" s="197" t="str">
        <f>'Core Indicators'!D47</f>
        <v>Jordan</v>
      </c>
      <c r="E47" s="197" t="str">
        <f>'Core Indicators'!E47</f>
        <v>JOR</v>
      </c>
      <c r="F47" s="35">
        <f>'Core Indicators'!O47</f>
        <v>40463</v>
      </c>
      <c r="G47" s="35">
        <f>'Core Indicators'!W47</f>
        <v>8708000</v>
      </c>
      <c r="H47" s="35">
        <f>'Core Indicators'!AE47</f>
        <v>1837000</v>
      </c>
      <c r="I47" s="35">
        <f>'Core Indicators'!AM47</f>
        <v>1317000</v>
      </c>
      <c r="J47" s="35" t="str">
        <f>'Core Indicators'!AU47</f>
        <v>x</v>
      </c>
      <c r="K47" s="35" t="str">
        <f>'Core Indicators'!BC47</f>
        <v>x</v>
      </c>
      <c r="L47" s="35">
        <f>'Core Indicators'!BK47</f>
        <v>0</v>
      </c>
      <c r="M47" s="35" t="str">
        <f>'Core Indicators'!BS47</f>
        <v>x</v>
      </c>
      <c r="N47" s="35" t="str">
        <f>'Core Indicators'!CA47</f>
        <v>x</v>
      </c>
      <c r="O47" s="35" t="e">
        <f>'Core Indicators'!CI47</f>
        <v>#N/A</v>
      </c>
      <c r="P47" s="35" t="str">
        <f>'Core Indicators'!CQ47</f>
        <v>x</v>
      </c>
      <c r="Q47" s="35">
        <f>'Core Indicators'!DG47</f>
        <v>6870000</v>
      </c>
      <c r="R47" s="35">
        <f>'Core Indicators'!DO47</f>
        <v>373000</v>
      </c>
      <c r="S47" s="35">
        <f>'Core Indicators'!DW47</f>
        <v>1130000</v>
      </c>
      <c r="T47" s="35">
        <f>'Core Indicators'!EE47</f>
        <v>334000</v>
      </c>
      <c r="U47" s="35">
        <f>'Core Indicators'!EM47</f>
        <v>0</v>
      </c>
      <c r="V47" s="35">
        <f>'Core Indicators'!FC47</f>
        <v>2</v>
      </c>
      <c r="W47" s="35" t="str">
        <f>'Core Indicators'!FK47</f>
        <v>x</v>
      </c>
      <c r="X47" s="35" t="str">
        <f>'Core Indicators'!FS47</f>
        <v>x</v>
      </c>
      <c r="Y47" s="35">
        <f>'Core Indicators'!GA47</f>
        <v>1</v>
      </c>
      <c r="Z47" s="35">
        <f>'Core Indicators'!GI47</f>
        <v>1</v>
      </c>
      <c r="AA47" s="35">
        <f>'Core Indicators'!GQ47</f>
        <v>0</v>
      </c>
      <c r="AB47" s="35">
        <f>'Core Indicators'!GY47</f>
        <v>0</v>
      </c>
      <c r="AC47" s="35">
        <f>'Core Indicators'!HG47</f>
        <v>2</v>
      </c>
      <c r="AD47" s="35">
        <f>'Core Indicators'!HO47</f>
        <v>1</v>
      </c>
      <c r="AE47" s="35">
        <f>'Core Indicators'!HW47</f>
        <v>2</v>
      </c>
      <c r="AF47" s="35">
        <f>'Core Indicators'!IE47</f>
        <v>0</v>
      </c>
      <c r="AG47" s="35">
        <f>'Core Indicators'!IM47</f>
        <v>2</v>
      </c>
    </row>
    <row r="48" spans="1:33" ht="20.149999999999999" customHeight="1" x14ac:dyDescent="0.35">
      <c r="A48" s="196" t="str">
        <f>'Core Indicators'!A:A</f>
        <v>Refugee situation in Kenya</v>
      </c>
      <c r="B48" s="196" t="str">
        <f>'Core Indicators'!B:B</f>
        <v>International displacement</v>
      </c>
      <c r="C48" s="196" t="str">
        <f>'Core Indicators'!C48</f>
        <v>KEN002</v>
      </c>
      <c r="D48" s="196" t="str">
        <f>'Core Indicators'!D48</f>
        <v>Kenya</v>
      </c>
      <c r="E48" s="196" t="str">
        <f>'Core Indicators'!E48</f>
        <v>KEN</v>
      </c>
      <c r="F48" s="36">
        <f>'Core Indicators'!O48</f>
        <v>113673</v>
      </c>
      <c r="G48" s="36">
        <f>'Core Indicators'!W48</f>
        <v>6684000</v>
      </c>
      <c r="H48" s="36">
        <f>'Core Indicators'!AE48</f>
        <v>519000</v>
      </c>
      <c r="I48" s="36">
        <f>'Core Indicators'!AM48</f>
        <v>519000</v>
      </c>
      <c r="J48" s="36">
        <f>'Core Indicators'!AU48</f>
        <v>0</v>
      </c>
      <c r="K48" s="36" t="str">
        <f>'Core Indicators'!BC48</f>
        <v>x</v>
      </c>
      <c r="L48" s="36" t="str">
        <f>'Core Indicators'!BK48</f>
        <v>x</v>
      </c>
      <c r="M48" s="36">
        <f>'Core Indicators'!BS48</f>
        <v>0</v>
      </c>
      <c r="N48" s="36">
        <f>'Core Indicators'!CA48</f>
        <v>0</v>
      </c>
      <c r="O48" s="36" t="e">
        <f>'Core Indicators'!CI48</f>
        <v>#N/A</v>
      </c>
      <c r="P48" s="36" t="str">
        <f>'Core Indicators'!CQ48</f>
        <v>x</v>
      </c>
      <c r="Q48" s="36">
        <f>'Core Indicators'!DG48</f>
        <v>6165000</v>
      </c>
      <c r="R48" s="36">
        <f>'Core Indicators'!DO48</f>
        <v>0</v>
      </c>
      <c r="S48" s="36">
        <f>'Core Indicators'!DW48</f>
        <v>519000</v>
      </c>
      <c r="T48" s="36">
        <f>'Core Indicators'!EE48</f>
        <v>0</v>
      </c>
      <c r="U48" s="36">
        <f>'Core Indicators'!EM48</f>
        <v>0</v>
      </c>
      <c r="V48" s="36">
        <f>'Core Indicators'!FC48</f>
        <v>2</v>
      </c>
      <c r="W48" s="36" t="str">
        <f>'Core Indicators'!FK48</f>
        <v>x</v>
      </c>
      <c r="X48" s="36" t="str">
        <f>'Core Indicators'!FS48</f>
        <v>x</v>
      </c>
      <c r="Y48" s="36">
        <f>'Core Indicators'!GA48</f>
        <v>0</v>
      </c>
      <c r="Z48" s="36">
        <f>'Core Indicators'!GI48</f>
        <v>0</v>
      </c>
      <c r="AA48" s="36">
        <f>'Core Indicators'!GQ48</f>
        <v>0</v>
      </c>
      <c r="AB48" s="36">
        <f>'Core Indicators'!GY48</f>
        <v>0</v>
      </c>
      <c r="AC48" s="36">
        <f>'Core Indicators'!HG48</f>
        <v>0</v>
      </c>
      <c r="AD48" s="36">
        <f>'Core Indicators'!HO48</f>
        <v>0</v>
      </c>
      <c r="AE48" s="36">
        <f>'Core Indicators'!HW48</f>
        <v>0</v>
      </c>
      <c r="AF48" s="36">
        <f>'Core Indicators'!IE48</f>
        <v>1</v>
      </c>
      <c r="AG48" s="36">
        <f>'Core Indicators'!IM48</f>
        <v>0</v>
      </c>
    </row>
    <row r="49" spans="1:33" ht="20.149999999999999" customHeight="1" x14ac:dyDescent="0.35">
      <c r="A49" s="197" t="str">
        <f>'Core Indicators'!A:A</f>
        <v>Syrian refugees in Lebanon</v>
      </c>
      <c r="B49" s="197" t="str">
        <f>'Core Indicators'!B:B</f>
        <v>International displacement</v>
      </c>
      <c r="C49" s="197" t="str">
        <f>'Core Indicators'!C49</f>
        <v>LBN002</v>
      </c>
      <c r="D49" s="197" t="str">
        <f>'Core Indicators'!D49</f>
        <v>Lebanon</v>
      </c>
      <c r="E49" s="197" t="str">
        <f>'Core Indicators'!E49</f>
        <v>LBN</v>
      </c>
      <c r="F49" s="35">
        <f>'Core Indicators'!O49</f>
        <v>10201.200000000001</v>
      </c>
      <c r="G49" s="35">
        <f>'Core Indicators'!W49</f>
        <v>6856000</v>
      </c>
      <c r="H49" s="35">
        <f>'Core Indicators'!AE49</f>
        <v>3503000</v>
      </c>
      <c r="I49" s="35">
        <f>'Core Indicators'!AM49</f>
        <v>3503000</v>
      </c>
      <c r="J49" s="35" t="str">
        <f>'Core Indicators'!AU49</f>
        <v>x</v>
      </c>
      <c r="K49" s="35">
        <f>'Core Indicators'!BC49</f>
        <v>0</v>
      </c>
      <c r="L49" s="35">
        <f>'Core Indicators'!BK49</f>
        <v>0</v>
      </c>
      <c r="M49" s="35" t="str">
        <f>'Core Indicators'!BS49</f>
        <v>x</v>
      </c>
      <c r="N49" s="35" t="str">
        <f>'Core Indicators'!CA49</f>
        <v>x</v>
      </c>
      <c r="O49" s="35" t="e">
        <f>'Core Indicators'!CI49</f>
        <v>#N/A</v>
      </c>
      <c r="P49" s="35" t="str">
        <f>'Core Indicators'!CQ49</f>
        <v>x</v>
      </c>
      <c r="Q49" s="35">
        <f>'Core Indicators'!DG49</f>
        <v>3353000</v>
      </c>
      <c r="R49" s="35">
        <f>'Core Indicators'!DO49</f>
        <v>295000</v>
      </c>
      <c r="S49" s="35">
        <f>'Core Indicators'!DW49</f>
        <v>1575000</v>
      </c>
      <c r="T49" s="35">
        <f>'Core Indicators'!EE49</f>
        <v>1573000</v>
      </c>
      <c r="U49" s="35">
        <f>'Core Indicators'!EM49</f>
        <v>60000</v>
      </c>
      <c r="V49" s="35">
        <f>'Core Indicators'!FC49</f>
        <v>2</v>
      </c>
      <c r="W49" s="35" t="str">
        <f>'Core Indicators'!FK49</f>
        <v>x</v>
      </c>
      <c r="X49" s="35" t="str">
        <f>'Core Indicators'!FS49</f>
        <v>x</v>
      </c>
      <c r="Y49" s="35">
        <f>'Core Indicators'!GA49</f>
        <v>1</v>
      </c>
      <c r="Z49" s="35">
        <f>'Core Indicators'!GI49</f>
        <v>2</v>
      </c>
      <c r="AA49" s="35">
        <f>'Core Indicators'!GQ49</f>
        <v>2</v>
      </c>
      <c r="AB49" s="35">
        <f>'Core Indicators'!GY49</f>
        <v>0</v>
      </c>
      <c r="AC49" s="35">
        <f>'Core Indicators'!HG49</f>
        <v>2</v>
      </c>
      <c r="AD49" s="35">
        <f>'Core Indicators'!HO49</f>
        <v>2</v>
      </c>
      <c r="AE49" s="35">
        <f>'Core Indicators'!HW49</f>
        <v>0</v>
      </c>
      <c r="AF49" s="35">
        <f>'Core Indicators'!IE49</f>
        <v>3</v>
      </c>
      <c r="AG49" s="35">
        <f>'Core Indicators'!IM49</f>
        <v>1</v>
      </c>
    </row>
    <row r="50" spans="1:33" ht="20.149999999999999" customHeight="1" x14ac:dyDescent="0.35">
      <c r="A50" s="196" t="str">
        <f>'Core Indicators'!A:A</f>
        <v>Socioeconomic crisis in Lebanon</v>
      </c>
      <c r="B50" s="196" t="str">
        <f>'Core Indicators'!B:B</f>
        <v>Political and economic crisis</v>
      </c>
      <c r="C50" s="196" t="str">
        <f>'Core Indicators'!C50</f>
        <v>LBN004</v>
      </c>
      <c r="D50" s="196" t="str">
        <f>'Core Indicators'!D50</f>
        <v>Lebanon</v>
      </c>
      <c r="E50" s="196" t="str">
        <f>'Core Indicators'!E50</f>
        <v>LBN</v>
      </c>
      <c r="F50" s="36">
        <f>'Core Indicators'!O50</f>
        <v>10201.200000000001</v>
      </c>
      <c r="G50" s="36">
        <f>'Core Indicators'!W50</f>
        <v>6856000</v>
      </c>
      <c r="H50" s="36">
        <f>'Core Indicators'!AE50</f>
        <v>6856000</v>
      </c>
      <c r="I50" s="36" t="str">
        <f>'Core Indicators'!AM50</f>
        <v>x</v>
      </c>
      <c r="J50" s="36" t="str">
        <f>'Core Indicators'!AU50</f>
        <v>x</v>
      </c>
      <c r="K50" s="36" t="str">
        <f>'Core Indicators'!BC50</f>
        <v>x</v>
      </c>
      <c r="L50" s="36">
        <f>'Core Indicators'!BK50</f>
        <v>18</v>
      </c>
      <c r="M50" s="36" t="str">
        <f>'Core Indicators'!BS50</f>
        <v>x</v>
      </c>
      <c r="N50" s="36" t="str">
        <f>'Core Indicators'!CA50</f>
        <v>x</v>
      </c>
      <c r="O50" s="36" t="e">
        <f>'Core Indicators'!CI50</f>
        <v>#N/A</v>
      </c>
      <c r="P50" s="36" t="str">
        <f>'Core Indicators'!CQ50</f>
        <v>x</v>
      </c>
      <c r="Q50" s="36">
        <f>'Core Indicators'!DG50</f>
        <v>0</v>
      </c>
      <c r="R50" s="36">
        <f>'Core Indicators'!DO50</f>
        <v>2174000</v>
      </c>
      <c r="S50" s="36">
        <f>'Core Indicators'!DW50</f>
        <v>1658000</v>
      </c>
      <c r="T50" s="36">
        <f>'Core Indicators'!EE50</f>
        <v>2964000</v>
      </c>
      <c r="U50" s="36">
        <f>'Core Indicators'!EM50</f>
        <v>60000</v>
      </c>
      <c r="V50" s="36">
        <f>'Core Indicators'!FC50</f>
        <v>3</v>
      </c>
      <c r="W50" s="36" t="str">
        <f>'Core Indicators'!FK50</f>
        <v>x</v>
      </c>
      <c r="X50" s="36" t="str">
        <f>'Core Indicators'!FS50</f>
        <v>x</v>
      </c>
      <c r="Y50" s="36">
        <f>'Core Indicators'!GA50</f>
        <v>1</v>
      </c>
      <c r="Z50" s="36">
        <f>'Core Indicators'!GI50</f>
        <v>2</v>
      </c>
      <c r="AA50" s="36">
        <f>'Core Indicators'!GQ50</f>
        <v>2</v>
      </c>
      <c r="AB50" s="36">
        <f>'Core Indicators'!GY50</f>
        <v>0</v>
      </c>
      <c r="AC50" s="36">
        <f>'Core Indicators'!HG50</f>
        <v>2</v>
      </c>
      <c r="AD50" s="36">
        <f>'Core Indicators'!HO50</f>
        <v>2</v>
      </c>
      <c r="AE50" s="36">
        <f>'Core Indicators'!HW50</f>
        <v>0</v>
      </c>
      <c r="AF50" s="36">
        <f>'Core Indicators'!IE50</f>
        <v>3</v>
      </c>
      <c r="AG50" s="36">
        <f>'Core Indicators'!IM50</f>
        <v>1</v>
      </c>
    </row>
    <row r="51" spans="1:33" ht="20.149999999999999" customHeight="1" x14ac:dyDescent="0.35">
      <c r="A51" s="197" t="str">
        <f>'Core Indicators'!A:A</f>
        <v>Complex crisis in Libya</v>
      </c>
      <c r="B51" s="197" t="str">
        <f>'Core Indicators'!B:B</f>
        <v>Multiple crises country</v>
      </c>
      <c r="C51" s="197" t="str">
        <f>'Core Indicators'!C51</f>
        <v>LBY001</v>
      </c>
      <c r="D51" s="197" t="str">
        <f>'Core Indicators'!D51</f>
        <v>Libya</v>
      </c>
      <c r="E51" s="197" t="str">
        <f>'Core Indicators'!E51</f>
        <v>LBY</v>
      </c>
      <c r="F51" s="35">
        <f>'Core Indicators'!O51</f>
        <v>1759540</v>
      </c>
      <c r="G51" s="35">
        <f>'Core Indicators'!W51</f>
        <v>7400000</v>
      </c>
      <c r="H51" s="35">
        <f>'Core Indicators'!AE51</f>
        <v>1800000</v>
      </c>
      <c r="I51" s="35">
        <f>'Core Indicators'!AM51</f>
        <v>1467000</v>
      </c>
      <c r="J51" s="35" t="str">
        <f>'Core Indicators'!AU51</f>
        <v>x</v>
      </c>
      <c r="K51" s="35" t="str">
        <f>'Core Indicators'!BC51</f>
        <v>x</v>
      </c>
      <c r="L51" s="35">
        <f>'Core Indicators'!BK51</f>
        <v>630</v>
      </c>
      <c r="M51" s="35" t="str">
        <f>'Core Indicators'!BS51</f>
        <v>x</v>
      </c>
      <c r="N51" s="35" t="str">
        <f>'Core Indicators'!CA51</f>
        <v>x</v>
      </c>
      <c r="O51" s="35" t="e">
        <f>'Core Indicators'!CI51</f>
        <v>#N/A</v>
      </c>
      <c r="P51" s="35" t="str">
        <f>'Core Indicators'!CQ51</f>
        <v>x</v>
      </c>
      <c r="Q51" s="35">
        <f>'Core Indicators'!DG51</f>
        <v>4900000</v>
      </c>
      <c r="R51" s="35">
        <f>'Core Indicators'!DO51</f>
        <v>1200000</v>
      </c>
      <c r="S51" s="35">
        <f>'Core Indicators'!DW51</f>
        <v>871000</v>
      </c>
      <c r="T51" s="35">
        <f>'Core Indicators'!EE51</f>
        <v>273000</v>
      </c>
      <c r="U51" s="35">
        <f>'Core Indicators'!EM51</f>
        <v>156000</v>
      </c>
      <c r="V51" s="35">
        <f>'Core Indicators'!FC51</f>
        <v>5</v>
      </c>
      <c r="W51" s="35">
        <f>'Core Indicators'!FK51</f>
        <v>198000</v>
      </c>
      <c r="X51" s="35">
        <f>'Core Indicators'!FS51</f>
        <v>633000</v>
      </c>
      <c r="Y51" s="35">
        <f>'Core Indicators'!GA51</f>
        <v>1</v>
      </c>
      <c r="Z51" s="35">
        <f>'Core Indicators'!GI51</f>
        <v>3</v>
      </c>
      <c r="AA51" s="35">
        <f>'Core Indicators'!GQ51</f>
        <v>3</v>
      </c>
      <c r="AB51" s="35">
        <f>'Core Indicators'!GY51</f>
        <v>3</v>
      </c>
      <c r="AC51" s="35">
        <f>'Core Indicators'!HG51</f>
        <v>2</v>
      </c>
      <c r="AD51" s="35">
        <f>'Core Indicators'!HO51</f>
        <v>3</v>
      </c>
      <c r="AE51" s="35">
        <f>'Core Indicators'!HW51</f>
        <v>3</v>
      </c>
      <c r="AF51" s="35">
        <f>'Core Indicators'!IE51</f>
        <v>1</v>
      </c>
      <c r="AG51" s="35">
        <f>'Core Indicators'!IM51</f>
        <v>3</v>
      </c>
    </row>
    <row r="52" spans="1:33" ht="20.149999999999999" customHeight="1" x14ac:dyDescent="0.35">
      <c r="A52" s="196" t="str">
        <f>'Core Indicators'!A:A</f>
        <v>Mixed migration flows in Libya</v>
      </c>
      <c r="B52" s="196" t="str">
        <f>'Core Indicators'!B:B</f>
        <v>International displacement</v>
      </c>
      <c r="C52" s="196" t="str">
        <f>'Core Indicators'!C52</f>
        <v>LBY002</v>
      </c>
      <c r="D52" s="196" t="str">
        <f>'Core Indicators'!D52</f>
        <v>Libya</v>
      </c>
      <c r="E52" s="196" t="str">
        <f>'Core Indicators'!E52</f>
        <v>LBY</v>
      </c>
      <c r="F52" s="36">
        <f>'Core Indicators'!O52</f>
        <v>1759540</v>
      </c>
      <c r="G52" s="36">
        <f>'Core Indicators'!W52</f>
        <v>7400000</v>
      </c>
      <c r="H52" s="36">
        <f>'Core Indicators'!AE52</f>
        <v>576000</v>
      </c>
      <c r="I52" s="36">
        <f>'Core Indicators'!AM52</f>
        <v>576000</v>
      </c>
      <c r="J52" s="36" t="str">
        <f>'Core Indicators'!AU52</f>
        <v>x</v>
      </c>
      <c r="K52" s="36" t="str">
        <f>'Core Indicators'!BC52</f>
        <v>x</v>
      </c>
      <c r="L52" s="36">
        <f>'Core Indicators'!BK52</f>
        <v>604</v>
      </c>
      <c r="M52" s="36" t="str">
        <f>'Core Indicators'!BS52</f>
        <v>x</v>
      </c>
      <c r="N52" s="36" t="str">
        <f>'Core Indicators'!CA52</f>
        <v>x</v>
      </c>
      <c r="O52" s="36" t="e">
        <f>'Core Indicators'!CI52</f>
        <v>#N/A</v>
      </c>
      <c r="P52" s="36" t="str">
        <f>'Core Indicators'!CQ52</f>
        <v>x</v>
      </c>
      <c r="Q52" s="36">
        <f>'Core Indicators'!DG52</f>
        <v>6824000</v>
      </c>
      <c r="R52" s="36">
        <f>'Core Indicators'!DO52</f>
        <v>228000</v>
      </c>
      <c r="S52" s="36">
        <f>'Core Indicators'!DW52</f>
        <v>65000</v>
      </c>
      <c r="T52" s="36">
        <f>'Core Indicators'!EE52</f>
        <v>4000</v>
      </c>
      <c r="U52" s="36">
        <f>'Core Indicators'!EM52</f>
        <v>3000</v>
      </c>
      <c r="V52" s="36">
        <f>'Core Indicators'!FC52</f>
        <v>2</v>
      </c>
      <c r="W52" s="36">
        <f>'Core Indicators'!FK52</f>
        <v>79000</v>
      </c>
      <c r="X52" s="36">
        <f>'Core Indicators'!FS52</f>
        <v>229000</v>
      </c>
      <c r="Y52" s="36">
        <f>'Core Indicators'!GA52</f>
        <v>1</v>
      </c>
      <c r="Z52" s="36">
        <f>'Core Indicators'!GI52</f>
        <v>3</v>
      </c>
      <c r="AA52" s="36">
        <f>'Core Indicators'!GQ52</f>
        <v>3</v>
      </c>
      <c r="AB52" s="36">
        <f>'Core Indicators'!GY52</f>
        <v>0</v>
      </c>
      <c r="AC52" s="36">
        <f>'Core Indicators'!HG52</f>
        <v>2</v>
      </c>
      <c r="AD52" s="36">
        <f>'Core Indicators'!HO52</f>
        <v>3</v>
      </c>
      <c r="AE52" s="36">
        <f>'Core Indicators'!HW52</f>
        <v>3</v>
      </c>
      <c r="AF52" s="36">
        <f>'Core Indicators'!IE52</f>
        <v>1</v>
      </c>
      <c r="AG52" s="36">
        <f>'Core Indicators'!IM52</f>
        <v>3</v>
      </c>
    </row>
    <row r="53" spans="1:33" ht="20.149999999999999" customHeight="1" x14ac:dyDescent="0.35">
      <c r="A53" s="197" t="str">
        <f>'Core Indicators'!A:A</f>
        <v>Drought in Lesotho</v>
      </c>
      <c r="B53" s="197" t="str">
        <f>'Core Indicators'!B:B</f>
        <v>Drought</v>
      </c>
      <c r="C53" s="197" t="str">
        <f>'Core Indicators'!C53</f>
        <v>LSO002</v>
      </c>
      <c r="D53" s="197" t="str">
        <f>'Core Indicators'!D53</f>
        <v>Lesotho</v>
      </c>
      <c r="E53" s="197" t="str">
        <f>'Core Indicators'!E53</f>
        <v>LSO</v>
      </c>
      <c r="F53" s="35">
        <f>'Core Indicators'!O53</f>
        <v>30400</v>
      </c>
      <c r="G53" s="35">
        <f>'Core Indicators'!W53</f>
        <v>1467000</v>
      </c>
      <c r="H53" s="35">
        <f>'Core Indicators'!AE53</f>
        <v>1062000</v>
      </c>
      <c r="I53" s="35" t="str">
        <f>'Core Indicators'!AM53</f>
        <v>x</v>
      </c>
      <c r="J53" s="35">
        <f>'Core Indicators'!AU53</f>
        <v>0</v>
      </c>
      <c r="K53" s="35">
        <f>'Core Indicators'!BC53</f>
        <v>0</v>
      </c>
      <c r="L53" s="35">
        <f>'Core Indicators'!BK53</f>
        <v>0</v>
      </c>
      <c r="M53" s="35">
        <f>'Core Indicators'!BS53</f>
        <v>0</v>
      </c>
      <c r="N53" s="35">
        <f>'Core Indicators'!CA53</f>
        <v>0</v>
      </c>
      <c r="O53" s="35" t="e">
        <f>'Core Indicators'!CI53</f>
        <v>#N/A</v>
      </c>
      <c r="P53" s="35" t="str">
        <f>'Core Indicators'!CQ53</f>
        <v>x</v>
      </c>
      <c r="Q53" s="35">
        <f>'Core Indicators'!DG53</f>
        <v>405000</v>
      </c>
      <c r="R53" s="35">
        <f>'Core Indicators'!DO53</f>
        <v>480000</v>
      </c>
      <c r="S53" s="35">
        <f>'Core Indicators'!DW53</f>
        <v>482000</v>
      </c>
      <c r="T53" s="35">
        <f>'Core Indicators'!EE53</f>
        <v>100000</v>
      </c>
      <c r="U53" s="35">
        <f>'Core Indicators'!EM53</f>
        <v>0</v>
      </c>
      <c r="V53" s="35">
        <f>'Core Indicators'!FC53</f>
        <v>1</v>
      </c>
      <c r="W53" s="35">
        <f>'Core Indicators'!FK53</f>
        <v>0</v>
      </c>
      <c r="X53" s="35">
        <f>'Core Indicators'!FS53</f>
        <v>0</v>
      </c>
      <c r="Y53" s="35">
        <f>'Core Indicators'!GA53</f>
        <v>0</v>
      </c>
      <c r="Z53" s="35">
        <f>'Core Indicators'!GI53</f>
        <v>0</v>
      </c>
      <c r="AA53" s="35">
        <f>'Core Indicators'!GQ53</f>
        <v>0</v>
      </c>
      <c r="AB53" s="35">
        <f>'Core Indicators'!GY53</f>
        <v>0</v>
      </c>
      <c r="AC53" s="35">
        <f>'Core Indicators'!HG53</f>
        <v>0</v>
      </c>
      <c r="AD53" s="35">
        <f>'Core Indicators'!HO53</f>
        <v>2</v>
      </c>
      <c r="AE53" s="35">
        <f>'Core Indicators'!HW53</f>
        <v>0</v>
      </c>
      <c r="AF53" s="35">
        <f>'Core Indicators'!IE53</f>
        <v>0</v>
      </c>
      <c r="AG53" s="35">
        <f>'Core Indicators'!IM53</f>
        <v>1</v>
      </c>
    </row>
    <row r="54" spans="1:33" ht="20.149999999999999" customHeight="1" x14ac:dyDescent="0.35">
      <c r="A54" s="196" t="str">
        <f>'Core Indicators'!A:A</f>
        <v>Mixed migration flows in Morocco</v>
      </c>
      <c r="B54" s="196" t="str">
        <f>'Core Indicators'!B:B</f>
        <v>International displacement</v>
      </c>
      <c r="C54" s="196" t="str">
        <f>'Core Indicators'!C54</f>
        <v>MAR002</v>
      </c>
      <c r="D54" s="196" t="str">
        <f>'Core Indicators'!D54</f>
        <v>Morocco</v>
      </c>
      <c r="E54" s="196" t="str">
        <f>'Core Indicators'!E54</f>
        <v>MAR</v>
      </c>
      <c r="F54" s="36">
        <f>'Core Indicators'!O54</f>
        <v>446300</v>
      </c>
      <c r="G54" s="36">
        <f>'Core Indicators'!W54</f>
        <v>35587000</v>
      </c>
      <c r="H54" s="36" t="str">
        <f>'Core Indicators'!AE54</f>
        <v>x</v>
      </c>
      <c r="I54" s="36" t="str">
        <f>'Core Indicators'!AM54</f>
        <v>x</v>
      </c>
      <c r="J54" s="36" t="str">
        <f>'Core Indicators'!AU54</f>
        <v>x</v>
      </c>
      <c r="K54" s="36" t="str">
        <f>'Core Indicators'!BC54</f>
        <v>x</v>
      </c>
      <c r="L54" s="36">
        <f>'Core Indicators'!BK54</f>
        <v>131</v>
      </c>
      <c r="M54" s="36">
        <f>'Core Indicators'!BS54</f>
        <v>0</v>
      </c>
      <c r="N54" s="36">
        <f>'Core Indicators'!CA54</f>
        <v>0</v>
      </c>
      <c r="O54" s="36" t="e">
        <f>'Core Indicators'!CI54</f>
        <v>#N/A</v>
      </c>
      <c r="P54" s="36">
        <f>'Core Indicators'!CQ54</f>
        <v>0</v>
      </c>
      <c r="Q54" s="36" t="str">
        <f>'Core Indicators'!DG54</f>
        <v>x</v>
      </c>
      <c r="R54" s="36" t="str">
        <f>'Core Indicators'!DO54</f>
        <v>x</v>
      </c>
      <c r="S54" s="36" t="str">
        <f>'Core Indicators'!DW54</f>
        <v>x</v>
      </c>
      <c r="T54" s="36" t="str">
        <f>'Core Indicators'!EE54</f>
        <v>x</v>
      </c>
      <c r="U54" s="36" t="str">
        <f>'Core Indicators'!EM54</f>
        <v>x</v>
      </c>
      <c r="V54" s="36">
        <f>'Core Indicators'!FC54</f>
        <v>1</v>
      </c>
      <c r="W54" s="36">
        <f>'Core Indicators'!FK54</f>
        <v>0</v>
      </c>
      <c r="X54" s="36">
        <f>'Core Indicators'!FS54</f>
        <v>0</v>
      </c>
      <c r="Y54" s="36">
        <f>'Core Indicators'!GA54</f>
        <v>0</v>
      </c>
      <c r="Z54" s="36">
        <f>'Core Indicators'!GI54</f>
        <v>0</v>
      </c>
      <c r="AA54" s="36">
        <f>'Core Indicators'!GQ54</f>
        <v>1</v>
      </c>
      <c r="AB54" s="36">
        <f>'Core Indicators'!GY54</f>
        <v>0</v>
      </c>
      <c r="AC54" s="36">
        <f>'Core Indicators'!HG54</f>
        <v>0</v>
      </c>
      <c r="AD54" s="36">
        <f>'Core Indicators'!HO54</f>
        <v>1</v>
      </c>
      <c r="AE54" s="36">
        <f>'Core Indicators'!HW54</f>
        <v>0</v>
      </c>
      <c r="AF54" s="36">
        <f>'Core Indicators'!IE54</f>
        <v>1</v>
      </c>
      <c r="AG54" s="36">
        <f>'Core Indicators'!IM54</f>
        <v>0</v>
      </c>
    </row>
    <row r="55" spans="1:33" ht="20.149999999999999" customHeight="1" x14ac:dyDescent="0.35">
      <c r="A55" s="197" t="str">
        <f>'Core Indicators'!A:A</f>
        <v>Drought in Madagascar</v>
      </c>
      <c r="B55" s="197" t="str">
        <f>'Core Indicators'!B:B</f>
        <v>Drought</v>
      </c>
      <c r="C55" s="197" t="str">
        <f>'Core Indicators'!C55</f>
        <v>MDG002</v>
      </c>
      <c r="D55" s="197" t="str">
        <f>'Core Indicators'!D55</f>
        <v>Madagascar</v>
      </c>
      <c r="E55" s="197" t="str">
        <f>'Core Indicators'!E55</f>
        <v>MDG</v>
      </c>
      <c r="F55" s="35">
        <f>'Core Indicators'!O55</f>
        <v>81967</v>
      </c>
      <c r="G55" s="35">
        <f>'Core Indicators'!W55</f>
        <v>3909000</v>
      </c>
      <c r="H55" s="35">
        <f>'Core Indicators'!AE55</f>
        <v>2967000</v>
      </c>
      <c r="I55" s="35" t="str">
        <f>'Core Indicators'!AM55</f>
        <v>x</v>
      </c>
      <c r="J55" s="35">
        <f>'Core Indicators'!AU55</f>
        <v>0</v>
      </c>
      <c r="K55" s="35" t="str">
        <f>'Core Indicators'!BC55</f>
        <v>x</v>
      </c>
      <c r="L55" s="35" t="str">
        <f>'Core Indicators'!BK55</f>
        <v>x</v>
      </c>
      <c r="M55" s="35" t="str">
        <f>'Core Indicators'!BS55</f>
        <v>x</v>
      </c>
      <c r="N55" s="35" t="str">
        <f>'Core Indicators'!CA55</f>
        <v>x</v>
      </c>
      <c r="O55" s="35" t="e">
        <f>'Core Indicators'!CI55</f>
        <v>#N/A</v>
      </c>
      <c r="P55" s="35" t="str">
        <f>'Core Indicators'!CQ55</f>
        <v>x</v>
      </c>
      <c r="Q55" s="35">
        <f>'Core Indicators'!DG55</f>
        <v>942000</v>
      </c>
      <c r="R55" s="35">
        <f>'Core Indicators'!DO55</f>
        <v>1618000</v>
      </c>
      <c r="S55" s="35">
        <f>'Core Indicators'!DW55</f>
        <v>1067000</v>
      </c>
      <c r="T55" s="35">
        <f>'Core Indicators'!EE55</f>
        <v>282000</v>
      </c>
      <c r="U55" s="35">
        <f>'Core Indicators'!EM55</f>
        <v>0</v>
      </c>
      <c r="V55" s="35">
        <f>'Core Indicators'!FC55</f>
        <v>1</v>
      </c>
      <c r="W55" s="35" t="str">
        <f>'Core Indicators'!FK55</f>
        <v>x</v>
      </c>
      <c r="X55" s="35" t="str">
        <f>'Core Indicators'!FS55</f>
        <v>x</v>
      </c>
      <c r="Y55" s="35">
        <f>'Core Indicators'!GA55</f>
        <v>0</v>
      </c>
      <c r="Z55" s="35">
        <f>'Core Indicators'!GI55</f>
        <v>0</v>
      </c>
      <c r="AA55" s="35">
        <f>'Core Indicators'!GQ55</f>
        <v>0</v>
      </c>
      <c r="AB55" s="35">
        <f>'Core Indicators'!GY55</f>
        <v>0</v>
      </c>
      <c r="AC55" s="35">
        <f>'Core Indicators'!HG55</f>
        <v>0</v>
      </c>
      <c r="AD55" s="35">
        <f>'Core Indicators'!HO55</f>
        <v>2</v>
      </c>
      <c r="AE55" s="35">
        <f>'Core Indicators'!HW55</f>
        <v>0</v>
      </c>
      <c r="AF55" s="35">
        <f>'Core Indicators'!IE55</f>
        <v>0</v>
      </c>
      <c r="AG55" s="35">
        <f>'Core Indicators'!IM55</f>
        <v>0</v>
      </c>
    </row>
    <row r="56" spans="1:33" ht="20.149999999999999" customHeight="1" x14ac:dyDescent="0.35">
      <c r="A56" s="196" t="str">
        <f>'Core Indicators'!A:A</f>
        <v>Multiple crisis in Mexico</v>
      </c>
      <c r="B56" s="196" t="str">
        <f>'Core Indicators'!B:B</f>
        <v>Multiple crises country</v>
      </c>
      <c r="C56" s="196" t="str">
        <f>'Core Indicators'!C56</f>
        <v>MEX001</v>
      </c>
      <c r="D56" s="196" t="str">
        <f>'Core Indicators'!D56</f>
        <v>Mexico</v>
      </c>
      <c r="E56" s="196" t="str">
        <f>'Core Indicators'!E56</f>
        <v>MEX</v>
      </c>
      <c r="F56" s="36">
        <f>'Core Indicators'!O56</f>
        <v>1635481</v>
      </c>
      <c r="G56" s="36">
        <f>'Core Indicators'!W56</f>
        <v>92033000</v>
      </c>
      <c r="H56" s="36" t="str">
        <f>'Core Indicators'!AE56</f>
        <v>x</v>
      </c>
      <c r="I56" s="36">
        <f>'Core Indicators'!AM56</f>
        <v>584000</v>
      </c>
      <c r="J56" s="36" t="str">
        <f>'Core Indicators'!AU56</f>
        <v>x</v>
      </c>
      <c r="K56" s="36">
        <f>'Core Indicators'!BC56</f>
        <v>45472</v>
      </c>
      <c r="L56" s="36">
        <f>'Core Indicators'!BK56</f>
        <v>3714</v>
      </c>
      <c r="M56" s="36" t="str">
        <f>'Core Indicators'!BS56</f>
        <v>x</v>
      </c>
      <c r="N56" s="36" t="str">
        <f>'Core Indicators'!CA56</f>
        <v>x</v>
      </c>
      <c r="O56" s="36" t="e">
        <f>'Core Indicators'!CI56</f>
        <v>#N/A</v>
      </c>
      <c r="P56" s="36" t="str">
        <f>'Core Indicators'!CQ56</f>
        <v>x</v>
      </c>
      <c r="Q56" s="36" t="str">
        <f>'Core Indicators'!DG56</f>
        <v>x</v>
      </c>
      <c r="R56" s="36" t="str">
        <f>'Core Indicators'!DO56</f>
        <v>x</v>
      </c>
      <c r="S56" s="36" t="str">
        <f>'Core Indicators'!DW56</f>
        <v>x</v>
      </c>
      <c r="T56" s="36" t="str">
        <f>'Core Indicators'!EE56</f>
        <v>x</v>
      </c>
      <c r="U56" s="36" t="str">
        <f>'Core Indicators'!EM56</f>
        <v>x</v>
      </c>
      <c r="V56" s="36">
        <f>'Core Indicators'!FC56</f>
        <v>5</v>
      </c>
      <c r="W56" s="36" t="str">
        <f>'Core Indicators'!FK56</f>
        <v>x</v>
      </c>
      <c r="X56" s="36" t="str">
        <f>'Core Indicators'!FS56</f>
        <v>x</v>
      </c>
      <c r="Y56" s="36" t="str">
        <f>'Core Indicators'!GA56</f>
        <v>x</v>
      </c>
      <c r="Z56" s="36">
        <f>'Core Indicators'!GI56</f>
        <v>1</v>
      </c>
      <c r="AA56" s="36">
        <f>'Core Indicators'!GQ56</f>
        <v>1</v>
      </c>
      <c r="AB56" s="36">
        <f>'Core Indicators'!GY56</f>
        <v>0</v>
      </c>
      <c r="AC56" s="36">
        <f>'Core Indicators'!HG56</f>
        <v>0</v>
      </c>
      <c r="AD56" s="36">
        <f>'Core Indicators'!HO56</f>
        <v>1</v>
      </c>
      <c r="AE56" s="36">
        <f>'Core Indicators'!HW56</f>
        <v>1</v>
      </c>
      <c r="AF56" s="36" t="str">
        <f>'Core Indicators'!IE56</f>
        <v>x</v>
      </c>
      <c r="AG56" s="36" t="str">
        <f>'Core Indicators'!IM56</f>
        <v>x</v>
      </c>
    </row>
    <row r="57" spans="1:33" ht="20.149999999999999" customHeight="1" x14ac:dyDescent="0.35">
      <c r="A57" s="197" t="str">
        <f>'Core Indicators'!A:A</f>
        <v>Criminal Violence in Mexico</v>
      </c>
      <c r="B57" s="197" t="str">
        <f>'Core Indicators'!B:B</f>
        <v>Other type of violence</v>
      </c>
      <c r="C57" s="197" t="str">
        <f>'Core Indicators'!C57</f>
        <v>MEX002</v>
      </c>
      <c r="D57" s="197" t="str">
        <f>'Core Indicators'!D57</f>
        <v>Mexico</v>
      </c>
      <c r="E57" s="197" t="str">
        <f>'Core Indicators'!E57</f>
        <v>MEX</v>
      </c>
      <c r="F57" s="35">
        <f>'Core Indicators'!O57</f>
        <v>1078234</v>
      </c>
      <c r="G57" s="35">
        <f>'Core Indicators'!W57</f>
        <v>70024000</v>
      </c>
      <c r="H57" s="35" t="str">
        <f>'Core Indicators'!AE57</f>
        <v>x</v>
      </c>
      <c r="I57" s="35">
        <f>'Core Indicators'!AM57</f>
        <v>351000</v>
      </c>
      <c r="J57" s="35" t="str">
        <f>'Core Indicators'!AU57</f>
        <v>x</v>
      </c>
      <c r="K57" s="35" t="str">
        <f>'Core Indicators'!BC57</f>
        <v>x</v>
      </c>
      <c r="L57" s="35">
        <f>'Core Indicators'!BK57</f>
        <v>3454</v>
      </c>
      <c r="M57" s="35" t="str">
        <f>'Core Indicators'!BS57</f>
        <v>x</v>
      </c>
      <c r="N57" s="35" t="str">
        <f>'Core Indicators'!CA57</f>
        <v>x</v>
      </c>
      <c r="O57" s="35" t="e">
        <f>'Core Indicators'!CI57</f>
        <v>#N/A</v>
      </c>
      <c r="P57" s="35" t="str">
        <f>'Core Indicators'!CQ57</f>
        <v>x</v>
      </c>
      <c r="Q57" s="35" t="str">
        <f>'Core Indicators'!DG57</f>
        <v>x</v>
      </c>
      <c r="R57" s="35" t="str">
        <f>'Core Indicators'!DO57</f>
        <v>x</v>
      </c>
      <c r="S57" s="35" t="str">
        <f>'Core Indicators'!DW57</f>
        <v>x</v>
      </c>
      <c r="T57" s="35" t="str">
        <f>'Core Indicators'!EE57</f>
        <v>x</v>
      </c>
      <c r="U57" s="35" t="str">
        <f>'Core Indicators'!EM57</f>
        <v>x</v>
      </c>
      <c r="V57" s="35">
        <f>'Core Indicators'!FC57</f>
        <v>4</v>
      </c>
      <c r="W57" s="35" t="str">
        <f>'Core Indicators'!FK57</f>
        <v>x</v>
      </c>
      <c r="X57" s="35" t="str">
        <f>'Core Indicators'!FS57</f>
        <v>x</v>
      </c>
      <c r="Y57" s="35" t="str">
        <f>'Core Indicators'!GA57</f>
        <v>x</v>
      </c>
      <c r="Z57" s="35">
        <f>'Core Indicators'!GI57</f>
        <v>1</v>
      </c>
      <c r="AA57" s="35">
        <f>'Core Indicators'!GQ57</f>
        <v>1</v>
      </c>
      <c r="AB57" s="35">
        <f>'Core Indicators'!GY57</f>
        <v>0</v>
      </c>
      <c r="AC57" s="35" t="str">
        <f>'Core Indicators'!HG57</f>
        <v>x</v>
      </c>
      <c r="AD57" s="35">
        <f>'Core Indicators'!HO57</f>
        <v>1</v>
      </c>
      <c r="AE57" s="35" t="str">
        <f>'Core Indicators'!HW57</f>
        <v>x</v>
      </c>
      <c r="AF57" s="35" t="str">
        <f>'Core Indicators'!IE57</f>
        <v>x</v>
      </c>
      <c r="AG57" s="35" t="str">
        <f>'Core Indicators'!IM57</f>
        <v>x</v>
      </c>
    </row>
    <row r="58" spans="1:33" ht="20.149999999999999" customHeight="1" x14ac:dyDescent="0.35">
      <c r="A58" s="196" t="str">
        <f>'Core Indicators'!A:A</f>
        <v>Mixed Migration in Mexico</v>
      </c>
      <c r="B58" s="196" t="str">
        <f>'Core Indicators'!B:B</f>
        <v>International displacement</v>
      </c>
      <c r="C58" s="196" t="str">
        <f>'Core Indicators'!C58</f>
        <v>MEX003</v>
      </c>
      <c r="D58" s="196" t="str">
        <f>'Core Indicators'!D58</f>
        <v>Mexico</v>
      </c>
      <c r="E58" s="196" t="str">
        <f>'Core Indicators'!E58</f>
        <v>MEX</v>
      </c>
      <c r="F58" s="36">
        <f>'Core Indicators'!O58</f>
        <v>1437306</v>
      </c>
      <c r="G58" s="36">
        <f>'Core Indicators'!W58</f>
        <v>70840000</v>
      </c>
      <c r="H58" s="36">
        <f>'Core Indicators'!AE58</f>
        <v>275000</v>
      </c>
      <c r="I58" s="36">
        <f>'Core Indicators'!AM58</f>
        <v>275000</v>
      </c>
      <c r="J58" s="36" t="str">
        <f>'Core Indicators'!AU58</f>
        <v>x</v>
      </c>
      <c r="K58" s="36" t="str">
        <f>'Core Indicators'!BC58</f>
        <v>x</v>
      </c>
      <c r="L58" s="36">
        <f>'Core Indicators'!BK58</f>
        <v>233</v>
      </c>
      <c r="M58" s="36" t="str">
        <f>'Core Indicators'!BS58</f>
        <v>x</v>
      </c>
      <c r="N58" s="36" t="str">
        <f>'Core Indicators'!CA58</f>
        <v>x</v>
      </c>
      <c r="O58" s="36" t="e">
        <f>'Core Indicators'!CI58</f>
        <v>#N/A</v>
      </c>
      <c r="P58" s="36" t="str">
        <f>'Core Indicators'!CQ58</f>
        <v>x</v>
      </c>
      <c r="Q58" s="36" t="str">
        <f>'Core Indicators'!DG58</f>
        <v>x</v>
      </c>
      <c r="R58" s="36" t="str">
        <f>'Core Indicators'!DO58</f>
        <v>x</v>
      </c>
      <c r="S58" s="36" t="str">
        <f>'Core Indicators'!DW58</f>
        <v>x</v>
      </c>
      <c r="T58" s="36" t="str">
        <f>'Core Indicators'!EE58</f>
        <v>x</v>
      </c>
      <c r="U58" s="36" t="str">
        <f>'Core Indicators'!EM58</f>
        <v>x</v>
      </c>
      <c r="V58" s="36">
        <f>'Core Indicators'!FC58</f>
        <v>3</v>
      </c>
      <c r="W58" s="36" t="str">
        <f>'Core Indicators'!FK58</f>
        <v>x</v>
      </c>
      <c r="X58" s="36" t="str">
        <f>'Core Indicators'!FS58</f>
        <v>x</v>
      </c>
      <c r="Y58" s="36" t="str">
        <f>'Core Indicators'!GA58</f>
        <v>x</v>
      </c>
      <c r="Z58" s="36">
        <f>'Core Indicators'!GI58</f>
        <v>1</v>
      </c>
      <c r="AA58" s="36">
        <f>'Core Indicators'!GQ58</f>
        <v>1</v>
      </c>
      <c r="AB58" s="36">
        <f>'Core Indicators'!GY58</f>
        <v>0</v>
      </c>
      <c r="AC58" s="36">
        <f>'Core Indicators'!HG58</f>
        <v>1</v>
      </c>
      <c r="AD58" s="36">
        <f>'Core Indicators'!HO58</f>
        <v>1</v>
      </c>
      <c r="AE58" s="36">
        <f>'Core Indicators'!HW58</f>
        <v>1</v>
      </c>
      <c r="AF58" s="36" t="str">
        <f>'Core Indicators'!IE58</f>
        <v>x</v>
      </c>
      <c r="AG58" s="36" t="str">
        <f>'Core Indicators'!IM58</f>
        <v>x</v>
      </c>
    </row>
    <row r="59" spans="1:33" ht="20.149999999999999" customHeight="1" x14ac:dyDescent="0.35">
      <c r="A59" s="197" t="str">
        <f>'Core Indicators'!A:A</f>
        <v>Complex crisis in Mali</v>
      </c>
      <c r="B59" s="197" t="str">
        <f>'Core Indicators'!B:B</f>
        <v>Complex crisis</v>
      </c>
      <c r="C59" s="197" t="str">
        <f>'Core Indicators'!C59</f>
        <v>MLI001</v>
      </c>
      <c r="D59" s="197" t="str">
        <f>'Core Indicators'!D59</f>
        <v>Mali</v>
      </c>
      <c r="E59" s="197" t="str">
        <f>'Core Indicators'!E59</f>
        <v>MLI</v>
      </c>
      <c r="F59" s="35">
        <f>'Core Indicators'!O59</f>
        <v>1220190</v>
      </c>
      <c r="G59" s="35">
        <f>'Core Indicators'!W59</f>
        <v>20402000</v>
      </c>
      <c r="H59" s="35">
        <f>'Core Indicators'!AE59</f>
        <v>11712000</v>
      </c>
      <c r="I59" s="35">
        <f>'Core Indicators'!AM59</f>
        <v>469000</v>
      </c>
      <c r="J59" s="35" t="str">
        <f>'Core Indicators'!AU59</f>
        <v>x</v>
      </c>
      <c r="K59" s="35">
        <f>'Core Indicators'!BC59</f>
        <v>44056</v>
      </c>
      <c r="L59" s="35">
        <f>'Core Indicators'!BK59</f>
        <v>974</v>
      </c>
      <c r="M59" s="35" t="str">
        <f>'Core Indicators'!BS59</f>
        <v>x</v>
      </c>
      <c r="N59" s="35" t="str">
        <f>'Core Indicators'!CA59</f>
        <v>x</v>
      </c>
      <c r="O59" s="35" t="e">
        <f>'Core Indicators'!CI59</f>
        <v>#N/A</v>
      </c>
      <c r="P59" s="35" t="str">
        <f>'Core Indicators'!CQ59</f>
        <v>x</v>
      </c>
      <c r="Q59" s="35">
        <f>'Core Indicators'!DG59</f>
        <v>8691000</v>
      </c>
      <c r="R59" s="35">
        <f>'Core Indicators'!DO59</f>
        <v>5812000</v>
      </c>
      <c r="S59" s="35">
        <f>'Core Indicators'!DW59</f>
        <v>3700000</v>
      </c>
      <c r="T59" s="35">
        <f>'Core Indicators'!EE59</f>
        <v>2200000</v>
      </c>
      <c r="U59" s="35">
        <f>'Core Indicators'!EM59</f>
        <v>0</v>
      </c>
      <c r="V59" s="35">
        <f>'Core Indicators'!FC59</f>
        <v>5</v>
      </c>
      <c r="W59" s="35" t="str">
        <f>'Core Indicators'!FK59</f>
        <v>x</v>
      </c>
      <c r="X59" s="35" t="str">
        <f>'Core Indicators'!FS59</f>
        <v>x</v>
      </c>
      <c r="Y59" s="35">
        <f>'Core Indicators'!GA59</f>
        <v>0</v>
      </c>
      <c r="Z59" s="35">
        <f>'Core Indicators'!GI59</f>
        <v>2</v>
      </c>
      <c r="AA59" s="35">
        <f>'Core Indicators'!GQ59</f>
        <v>2</v>
      </c>
      <c r="AB59" s="35">
        <f>'Core Indicators'!GY59</f>
        <v>3</v>
      </c>
      <c r="AC59" s="35">
        <f>'Core Indicators'!HG59</f>
        <v>2</v>
      </c>
      <c r="AD59" s="35">
        <f>'Core Indicators'!HO59</f>
        <v>2</v>
      </c>
      <c r="AE59" s="35">
        <f>'Core Indicators'!HW59</f>
        <v>3</v>
      </c>
      <c r="AF59" s="35">
        <f>'Core Indicators'!IE59</f>
        <v>1</v>
      </c>
      <c r="AG59" s="35">
        <f>'Core Indicators'!IM59</f>
        <v>3</v>
      </c>
    </row>
    <row r="60" spans="1:33" ht="20.149999999999999" customHeight="1" x14ac:dyDescent="0.35">
      <c r="A60" s="196" t="str">
        <f>'Core Indicators'!A:A</f>
        <v>Multiple crises in Myanmar</v>
      </c>
      <c r="B60" s="196" t="str">
        <f>'Core Indicators'!B:B</f>
        <v>Multiple crises country</v>
      </c>
      <c r="C60" s="196" t="str">
        <f>'Core Indicators'!C60</f>
        <v>MMR001</v>
      </c>
      <c r="D60" s="196" t="str">
        <f>'Core Indicators'!D60</f>
        <v>Myanmar</v>
      </c>
      <c r="E60" s="196" t="str">
        <f>'Core Indicators'!E60</f>
        <v>MMR</v>
      </c>
      <c r="F60" s="36">
        <f>'Core Indicators'!O60</f>
        <v>522039</v>
      </c>
      <c r="G60" s="36">
        <f>'Core Indicators'!W60</f>
        <v>28420000</v>
      </c>
      <c r="H60" s="36">
        <f>'Core Indicators'!AE60</f>
        <v>5314000</v>
      </c>
      <c r="I60" s="36">
        <f>'Core Indicators'!AM60</f>
        <v>1695000</v>
      </c>
      <c r="J60" s="36" t="str">
        <f>'Core Indicators'!AU60</f>
        <v>x</v>
      </c>
      <c r="K60" s="36" t="str">
        <f>'Core Indicators'!BC60</f>
        <v>x</v>
      </c>
      <c r="L60" s="36">
        <f>'Core Indicators'!BK60</f>
        <v>2783</v>
      </c>
      <c r="M60" s="36" t="str">
        <f>'Core Indicators'!BS60</f>
        <v>x</v>
      </c>
      <c r="N60" s="36" t="str">
        <f>'Core Indicators'!CA60</f>
        <v>x</v>
      </c>
      <c r="O60" s="36" t="e">
        <f>'Core Indicators'!CI60</f>
        <v>#N/A</v>
      </c>
      <c r="P60" s="36" t="str">
        <f>'Core Indicators'!CQ60</f>
        <v>x</v>
      </c>
      <c r="Q60" s="36">
        <f>'Core Indicators'!DG60</f>
        <v>23106000</v>
      </c>
      <c r="R60" s="36">
        <f>'Core Indicators'!DO60</f>
        <v>3619000</v>
      </c>
      <c r="S60" s="36">
        <f>'Core Indicators'!DW60</f>
        <v>1047000</v>
      </c>
      <c r="T60" s="36">
        <f>'Core Indicators'!EE60</f>
        <v>498000</v>
      </c>
      <c r="U60" s="36">
        <f>'Core Indicators'!EM60</f>
        <v>150000</v>
      </c>
      <c r="V60" s="36">
        <f>'Core Indicators'!FC60</f>
        <v>4</v>
      </c>
      <c r="W60" s="36" t="str">
        <f>'Core Indicators'!FK60</f>
        <v>x</v>
      </c>
      <c r="X60" s="36" t="str">
        <f>'Core Indicators'!FS60</f>
        <v>x</v>
      </c>
      <c r="Y60" s="36">
        <f>'Core Indicators'!GA60</f>
        <v>2</v>
      </c>
      <c r="Z60" s="36">
        <f>'Core Indicators'!GI60</f>
        <v>3</v>
      </c>
      <c r="AA60" s="36">
        <f>'Core Indicators'!GQ60</f>
        <v>2</v>
      </c>
      <c r="AB60" s="36">
        <f>'Core Indicators'!GY60</f>
        <v>0</v>
      </c>
      <c r="AC60" s="36">
        <f>'Core Indicators'!HG60</f>
        <v>3</v>
      </c>
      <c r="AD60" s="36">
        <f>'Core Indicators'!HO60</f>
        <v>3</v>
      </c>
      <c r="AE60" s="36">
        <f>'Core Indicators'!HW60</f>
        <v>2</v>
      </c>
      <c r="AF60" s="36">
        <f>'Core Indicators'!IE60</f>
        <v>1</v>
      </c>
      <c r="AG60" s="36">
        <f>'Core Indicators'!IM60</f>
        <v>3</v>
      </c>
    </row>
    <row r="61" spans="1:33" ht="20.149999999999999" customHeight="1" x14ac:dyDescent="0.35">
      <c r="A61" s="197" t="str">
        <f>'Core Indicators'!A:A</f>
        <v>Rakhine Conflict</v>
      </c>
      <c r="B61" s="197" t="str">
        <f>'Core Indicators'!B:B</f>
        <v>Conflict</v>
      </c>
      <c r="C61" s="197" t="str">
        <f>'Core Indicators'!C61</f>
        <v>MMR002</v>
      </c>
      <c r="D61" s="197" t="str">
        <f>'Core Indicators'!D61</f>
        <v>Myanmar</v>
      </c>
      <c r="E61" s="197" t="str">
        <f>'Core Indicators'!E61</f>
        <v>MMR</v>
      </c>
      <c r="F61" s="35">
        <f>'Core Indicators'!O61</f>
        <v>44857</v>
      </c>
      <c r="G61" s="35">
        <f>'Core Indicators'!W61</f>
        <v>3882000</v>
      </c>
      <c r="H61" s="35">
        <f>'Core Indicators'!AE61</f>
        <v>1563000</v>
      </c>
      <c r="I61" s="35">
        <f>'Core Indicators'!AM61</f>
        <v>1348000</v>
      </c>
      <c r="J61" s="35" t="str">
        <f>'Core Indicators'!AU61</f>
        <v>x</v>
      </c>
      <c r="K61" s="35" t="str">
        <f>'Core Indicators'!BC61</f>
        <v>x</v>
      </c>
      <c r="L61" s="35">
        <f>'Core Indicators'!BK61</f>
        <v>112</v>
      </c>
      <c r="M61" s="35" t="str">
        <f>'Core Indicators'!BS61</f>
        <v>x</v>
      </c>
      <c r="N61" s="35" t="str">
        <f>'Core Indicators'!CA61</f>
        <v>x</v>
      </c>
      <c r="O61" s="35" t="e">
        <f>'Core Indicators'!CI61</f>
        <v>#N/A</v>
      </c>
      <c r="P61" s="35" t="str">
        <f>'Core Indicators'!CQ61</f>
        <v>x</v>
      </c>
      <c r="Q61" s="35">
        <f>'Core Indicators'!DG61</f>
        <v>2318000</v>
      </c>
      <c r="R61" s="35">
        <f>'Core Indicators'!DO61</f>
        <v>729000</v>
      </c>
      <c r="S61" s="35">
        <f>'Core Indicators'!DW61</f>
        <v>247000</v>
      </c>
      <c r="T61" s="35">
        <f>'Core Indicators'!EE61</f>
        <v>437000</v>
      </c>
      <c r="U61" s="35">
        <f>'Core Indicators'!EM61</f>
        <v>150000</v>
      </c>
      <c r="V61" s="35">
        <f>'Core Indicators'!FC61</f>
        <v>4</v>
      </c>
      <c r="W61" s="35" t="str">
        <f>'Core Indicators'!FK61</f>
        <v>x</v>
      </c>
      <c r="X61" s="35" t="str">
        <f>'Core Indicators'!FS61</f>
        <v>x</v>
      </c>
      <c r="Y61" s="35">
        <f>'Core Indicators'!GA61</f>
        <v>2</v>
      </c>
      <c r="Z61" s="35">
        <f>'Core Indicators'!GI61</f>
        <v>3</v>
      </c>
      <c r="AA61" s="35">
        <f>'Core Indicators'!GQ61</f>
        <v>2</v>
      </c>
      <c r="AB61" s="35">
        <f>'Core Indicators'!GY61</f>
        <v>0</v>
      </c>
      <c r="AC61" s="35">
        <f>'Core Indicators'!HG61</f>
        <v>3</v>
      </c>
      <c r="AD61" s="35">
        <f>'Core Indicators'!HO61</f>
        <v>3</v>
      </c>
      <c r="AE61" s="35">
        <f>'Core Indicators'!HW61</f>
        <v>2</v>
      </c>
      <c r="AF61" s="35">
        <f>'Core Indicators'!IE61</f>
        <v>1</v>
      </c>
      <c r="AG61" s="35">
        <f>'Core Indicators'!IM61</f>
        <v>3</v>
      </c>
    </row>
    <row r="62" spans="1:33" ht="20.149999999999999" customHeight="1" x14ac:dyDescent="0.35">
      <c r="A62" s="196" t="str">
        <f>'Core Indicators'!A:A</f>
        <v>Kachin and Shan Conflict</v>
      </c>
      <c r="B62" s="196" t="str">
        <f>'Core Indicators'!B:B</f>
        <v>Conflict</v>
      </c>
      <c r="C62" s="196" t="str">
        <f>'Core Indicators'!C62</f>
        <v>MMR003</v>
      </c>
      <c r="D62" s="196" t="str">
        <f>'Core Indicators'!D62</f>
        <v>Myanmar</v>
      </c>
      <c r="E62" s="196" t="str">
        <f>'Core Indicators'!E62</f>
        <v>MMR</v>
      </c>
      <c r="F62" s="36">
        <f>'Core Indicators'!O62</f>
        <v>244843</v>
      </c>
      <c r="G62" s="36">
        <f>'Core Indicators'!W62</f>
        <v>6513000</v>
      </c>
      <c r="H62" s="36">
        <f>'Core Indicators'!AE62</f>
        <v>3560000</v>
      </c>
      <c r="I62" s="36">
        <f>'Core Indicators'!AM62</f>
        <v>157000</v>
      </c>
      <c r="J62" s="36" t="str">
        <f>'Core Indicators'!AU62</f>
        <v>x</v>
      </c>
      <c r="K62" s="36" t="str">
        <f>'Core Indicators'!BC62</f>
        <v>x</v>
      </c>
      <c r="L62" s="36">
        <f>'Core Indicators'!BK62</f>
        <v>84</v>
      </c>
      <c r="M62" s="36" t="str">
        <f>'Core Indicators'!BS62</f>
        <v>x</v>
      </c>
      <c r="N62" s="36" t="str">
        <f>'Core Indicators'!CA62</f>
        <v>x</v>
      </c>
      <c r="O62" s="36" t="e">
        <f>'Core Indicators'!CI62</f>
        <v>#N/A</v>
      </c>
      <c r="P62" s="36" t="str">
        <f>'Core Indicators'!CQ62</f>
        <v>x</v>
      </c>
      <c r="Q62" s="36">
        <f>'Core Indicators'!DG62</f>
        <v>2953000</v>
      </c>
      <c r="R62" s="36">
        <f>'Core Indicators'!DO62</f>
        <v>2699000</v>
      </c>
      <c r="S62" s="36">
        <f>'Core Indicators'!DW62</f>
        <v>800000</v>
      </c>
      <c r="T62" s="36">
        <f>'Core Indicators'!EE62</f>
        <v>61000</v>
      </c>
      <c r="U62" s="36">
        <f>'Core Indicators'!EM62</f>
        <v>0</v>
      </c>
      <c r="V62" s="36">
        <f>'Core Indicators'!FC62</f>
        <v>3</v>
      </c>
      <c r="W62" s="36" t="str">
        <f>'Core Indicators'!FK62</f>
        <v>x</v>
      </c>
      <c r="X62" s="36" t="str">
        <f>'Core Indicators'!FS62</f>
        <v>x</v>
      </c>
      <c r="Y62" s="36">
        <f>'Core Indicators'!GA62</f>
        <v>2</v>
      </c>
      <c r="Z62" s="36">
        <f>'Core Indicators'!GI62</f>
        <v>2</v>
      </c>
      <c r="AA62" s="36">
        <f>'Core Indicators'!GQ62</f>
        <v>2</v>
      </c>
      <c r="AB62" s="36">
        <f>'Core Indicators'!GY62</f>
        <v>0</v>
      </c>
      <c r="AC62" s="36">
        <f>'Core Indicators'!HG62</f>
        <v>2</v>
      </c>
      <c r="AD62" s="36">
        <f>'Core Indicators'!HO62</f>
        <v>3</v>
      </c>
      <c r="AE62" s="36">
        <f>'Core Indicators'!HW62</f>
        <v>1</v>
      </c>
      <c r="AF62" s="36">
        <f>'Core Indicators'!IE62</f>
        <v>1</v>
      </c>
      <c r="AG62" s="36">
        <f>'Core Indicators'!IM62</f>
        <v>2</v>
      </c>
    </row>
    <row r="63" spans="1:33" ht="20.149999999999999" customHeight="1" x14ac:dyDescent="0.35">
      <c r="A63" s="197" t="str">
        <f>'Core Indicators'!A:A</f>
        <v>Post-coup Violence in Myanmar</v>
      </c>
      <c r="B63" s="197" t="str">
        <f>'Core Indicators'!B:B</f>
        <v>Conflict</v>
      </c>
      <c r="C63" s="197" t="str">
        <f>'Core Indicators'!C63</f>
        <v>MMR004</v>
      </c>
      <c r="D63" s="197" t="str">
        <f>'Core Indicators'!D63</f>
        <v>Myanmar</v>
      </c>
      <c r="E63" s="197" t="str">
        <f>'Core Indicators'!E63</f>
        <v>MMR</v>
      </c>
      <c r="F63" s="35">
        <f>'Core Indicators'!O63</f>
        <v>232339</v>
      </c>
      <c r="G63" s="35">
        <f>'Core Indicators'!W63</f>
        <v>18025000</v>
      </c>
      <c r="H63" s="35">
        <f>'Core Indicators'!AE63</f>
        <v>190000</v>
      </c>
      <c r="I63" s="35">
        <f>'Core Indicators'!AM63</f>
        <v>190000</v>
      </c>
      <c r="J63" s="35" t="str">
        <f>'Core Indicators'!AU63</f>
        <v>x</v>
      </c>
      <c r="K63" s="35" t="str">
        <f>'Core Indicators'!BC63</f>
        <v>x</v>
      </c>
      <c r="L63" s="35">
        <f>'Core Indicators'!BK63</f>
        <v>860</v>
      </c>
      <c r="M63" s="35" t="str">
        <f>'Core Indicators'!BS63</f>
        <v>x</v>
      </c>
      <c r="N63" s="35" t="str">
        <f>'Core Indicators'!CA63</f>
        <v>x</v>
      </c>
      <c r="O63" s="35" t="e">
        <f>'Core Indicators'!CI63</f>
        <v>#N/A</v>
      </c>
      <c r="P63" s="35" t="str">
        <f>'Core Indicators'!CQ63</f>
        <v>x</v>
      </c>
      <c r="Q63" s="35">
        <f>'Core Indicators'!DG63</f>
        <v>17835000</v>
      </c>
      <c r="R63" s="35">
        <f>'Core Indicators'!DO63</f>
        <v>190000</v>
      </c>
      <c r="S63" s="35">
        <f>'Core Indicators'!DW63</f>
        <v>0</v>
      </c>
      <c r="T63" s="35">
        <f>'Core Indicators'!EE63</f>
        <v>0</v>
      </c>
      <c r="U63" s="35">
        <f>'Core Indicators'!EM63</f>
        <v>0</v>
      </c>
      <c r="V63" s="35">
        <f>'Core Indicators'!FC63</f>
        <v>3</v>
      </c>
      <c r="W63" s="35" t="str">
        <f>'Core Indicators'!FK63</f>
        <v>x</v>
      </c>
      <c r="X63" s="35" t="str">
        <f>'Core Indicators'!FS63</f>
        <v>x</v>
      </c>
      <c r="Y63" s="35">
        <f>'Core Indicators'!GA63</f>
        <v>0</v>
      </c>
      <c r="Z63" s="35">
        <f>'Core Indicators'!GI63</f>
        <v>0</v>
      </c>
      <c r="AA63" s="35">
        <f>'Core Indicators'!GQ63</f>
        <v>2</v>
      </c>
      <c r="AB63" s="35">
        <f>'Core Indicators'!GY63</f>
        <v>1</v>
      </c>
      <c r="AC63" s="35">
        <f>'Core Indicators'!HG63</f>
        <v>0</v>
      </c>
      <c r="AD63" s="35">
        <f>'Core Indicators'!HO63</f>
        <v>3</v>
      </c>
      <c r="AE63" s="35">
        <f>'Core Indicators'!HW63</f>
        <v>2</v>
      </c>
      <c r="AF63" s="35">
        <f>'Core Indicators'!IE63</f>
        <v>1</v>
      </c>
      <c r="AG63" s="35">
        <f>'Core Indicators'!IM63</f>
        <v>0</v>
      </c>
    </row>
    <row r="64" spans="1:33" ht="20.149999999999999" customHeight="1" x14ac:dyDescent="0.35">
      <c r="A64" s="196" t="str">
        <f>'Core Indicators'!A:A</f>
        <v>Complex crisis in Mozambique</v>
      </c>
      <c r="B64" s="196" t="str">
        <f>'Core Indicators'!B:B</f>
        <v>Complex crisis</v>
      </c>
      <c r="C64" s="196" t="str">
        <f>'Core Indicators'!C64</f>
        <v>MOZ001</v>
      </c>
      <c r="D64" s="196" t="str">
        <f>'Core Indicators'!D64</f>
        <v>Mozambique</v>
      </c>
      <c r="E64" s="196" t="str">
        <f>'Core Indicators'!E64</f>
        <v>MOZ</v>
      </c>
      <c r="F64" s="36">
        <f>'Core Indicators'!O64</f>
        <v>781990</v>
      </c>
      <c r="G64" s="36">
        <f>'Core Indicators'!W64</f>
        <v>21456000</v>
      </c>
      <c r="H64" s="36">
        <f>'Core Indicators'!AE64</f>
        <v>6117000</v>
      </c>
      <c r="I64" s="36">
        <f>'Core Indicators'!AM64</f>
        <v>807000</v>
      </c>
      <c r="J64" s="36">
        <f>'Core Indicators'!AU64</f>
        <v>26</v>
      </c>
      <c r="K64" s="36">
        <f>'Core Indicators'!BC64</f>
        <v>277460</v>
      </c>
      <c r="L64" s="36">
        <f>'Core Indicators'!BK64</f>
        <v>663</v>
      </c>
      <c r="M64" s="36">
        <f>'Core Indicators'!BS64</f>
        <v>147000</v>
      </c>
      <c r="N64" s="36">
        <f>'Core Indicators'!CA64</f>
        <v>143000</v>
      </c>
      <c r="O64" s="36" t="e">
        <f>'Core Indicators'!CI64</f>
        <v>#N/A</v>
      </c>
      <c r="P64" s="36">
        <f>'Core Indicators'!CQ64</f>
        <v>773</v>
      </c>
      <c r="Q64" s="36">
        <f>'Core Indicators'!DG64</f>
        <v>15339000</v>
      </c>
      <c r="R64" s="36">
        <f>'Core Indicators'!DO64</f>
        <v>3556000</v>
      </c>
      <c r="S64" s="36">
        <f>'Core Indicators'!DW64</f>
        <v>2377000</v>
      </c>
      <c r="T64" s="36">
        <f>'Core Indicators'!EE64</f>
        <v>184000</v>
      </c>
      <c r="U64" s="36">
        <f>'Core Indicators'!EM64</f>
        <v>0</v>
      </c>
      <c r="V64" s="36">
        <f>'Core Indicators'!FC64</f>
        <v>3</v>
      </c>
      <c r="W64" s="36" t="str">
        <f>'Core Indicators'!FK64</f>
        <v>x</v>
      </c>
      <c r="X64" s="36" t="str">
        <f>'Core Indicators'!FS64</f>
        <v>x</v>
      </c>
      <c r="Y64" s="36">
        <f>'Core Indicators'!GA64</f>
        <v>1</v>
      </c>
      <c r="Z64" s="36">
        <f>'Core Indicators'!GI64</f>
        <v>2</v>
      </c>
      <c r="AA64" s="36">
        <f>'Core Indicators'!GQ64</f>
        <v>2</v>
      </c>
      <c r="AB64" s="36">
        <f>'Core Indicators'!GY64</f>
        <v>0</v>
      </c>
      <c r="AC64" s="36">
        <f>'Core Indicators'!HG64</f>
        <v>1</v>
      </c>
      <c r="AD64" s="36">
        <f>'Core Indicators'!HO64</f>
        <v>2</v>
      </c>
      <c r="AE64" s="36">
        <f>'Core Indicators'!HW64</f>
        <v>3</v>
      </c>
      <c r="AF64" s="36">
        <f>'Core Indicators'!IE64</f>
        <v>1</v>
      </c>
      <c r="AG64" s="36">
        <f>'Core Indicators'!IM64</f>
        <v>1</v>
      </c>
    </row>
    <row r="65" spans="1:33" ht="20.149999999999999" customHeight="1" x14ac:dyDescent="0.35">
      <c r="A65" s="197" t="str">
        <f>'Core Indicators'!A:A</f>
        <v>Cabo Delgado Islamist Insurgency</v>
      </c>
      <c r="B65" s="197" t="str">
        <f>'Core Indicators'!B:B</f>
        <v>Other type of violence</v>
      </c>
      <c r="C65" s="197" t="str">
        <f>'Core Indicators'!C65</f>
        <v>MOZ004</v>
      </c>
      <c r="D65" s="197" t="str">
        <f>'Core Indicators'!D65</f>
        <v>Mozambique</v>
      </c>
      <c r="E65" s="197" t="str">
        <f>'Core Indicators'!E65</f>
        <v>MOZ</v>
      </c>
      <c r="F65" s="35">
        <f>'Core Indicators'!O65</f>
        <v>280615</v>
      </c>
      <c r="G65" s="35">
        <f>'Core Indicators'!W65</f>
        <v>4941000</v>
      </c>
      <c r="H65" s="35">
        <f>'Core Indicators'!AE65</f>
        <v>3057000</v>
      </c>
      <c r="I65" s="35">
        <f>'Core Indicators'!AM65</f>
        <v>670000</v>
      </c>
      <c r="J65" s="35" t="str">
        <f>'Core Indicators'!AU65</f>
        <v>x</v>
      </c>
      <c r="K65" s="35">
        <f>'Core Indicators'!BC65</f>
        <v>0</v>
      </c>
      <c r="L65" s="35">
        <f>'Core Indicators'!BK65</f>
        <v>620</v>
      </c>
      <c r="M65" s="35" t="str">
        <f>'Core Indicators'!BS65</f>
        <v>x</v>
      </c>
      <c r="N65" s="35" t="str">
        <f>'Core Indicators'!CA65</f>
        <v>x</v>
      </c>
      <c r="O65" s="35" t="e">
        <f>'Core Indicators'!CI65</f>
        <v>#N/A</v>
      </c>
      <c r="P65" s="35" t="str">
        <f>'Core Indicators'!CQ65</f>
        <v>x</v>
      </c>
      <c r="Q65" s="35">
        <f>'Core Indicators'!DG65</f>
        <v>1885000</v>
      </c>
      <c r="R65" s="35">
        <f>'Core Indicators'!DO65</f>
        <v>1480000</v>
      </c>
      <c r="S65" s="35">
        <f>'Core Indicators'!DW65</f>
        <v>1436000</v>
      </c>
      <c r="T65" s="35">
        <f>'Core Indicators'!EE65</f>
        <v>141000</v>
      </c>
      <c r="U65" s="35">
        <f>'Core Indicators'!EM65</f>
        <v>0</v>
      </c>
      <c r="V65" s="35">
        <f>'Core Indicators'!FC65</f>
        <v>63423</v>
      </c>
      <c r="W65" s="35" t="str">
        <f>'Core Indicators'!FK65</f>
        <v>x</v>
      </c>
      <c r="X65" s="35" t="str">
        <f>'Core Indicators'!FS65</f>
        <v>x</v>
      </c>
      <c r="Y65" s="35">
        <f>'Core Indicators'!GA65</f>
        <v>0</v>
      </c>
      <c r="Z65" s="35">
        <f>'Core Indicators'!GI65</f>
        <v>1</v>
      </c>
      <c r="AA65" s="35">
        <f>'Core Indicators'!GQ65</f>
        <v>0</v>
      </c>
      <c r="AB65" s="35">
        <f>'Core Indicators'!GY65</f>
        <v>0</v>
      </c>
      <c r="AC65" s="35">
        <f>'Core Indicators'!HG65</f>
        <v>0</v>
      </c>
      <c r="AD65" s="35">
        <f>'Core Indicators'!HO65</f>
        <v>2</v>
      </c>
      <c r="AE65" s="35">
        <f>'Core Indicators'!HW65</f>
        <v>1</v>
      </c>
      <c r="AF65" s="35">
        <f>'Core Indicators'!IE65</f>
        <v>1</v>
      </c>
      <c r="AG65" s="35">
        <f>'Core Indicators'!IM65</f>
        <v>1</v>
      </c>
    </row>
    <row r="66" spans="1:33" ht="20.149999999999999" customHeight="1" x14ac:dyDescent="0.35">
      <c r="A66" s="196" t="str">
        <f>'Core Indicators'!A:A</f>
        <v>Food Security Crisis in Mozambique</v>
      </c>
      <c r="B66" s="196" t="str">
        <f>'Core Indicators'!B:B</f>
        <v>Food Security</v>
      </c>
      <c r="C66" s="196" t="str">
        <f>'Core Indicators'!C66</f>
        <v>MOZ006</v>
      </c>
      <c r="D66" s="196" t="str">
        <f>'Core Indicators'!D66</f>
        <v>Mozambique</v>
      </c>
      <c r="E66" s="196" t="str">
        <f>'Core Indicators'!E66</f>
        <v>MOZ</v>
      </c>
      <c r="F66" s="36">
        <f>'Core Indicators'!O66</f>
        <v>781990</v>
      </c>
      <c r="G66" s="36">
        <f>'Core Indicators'!W66</f>
        <v>18143000</v>
      </c>
      <c r="H66" s="36">
        <f>'Core Indicators'!AE66</f>
        <v>11321000</v>
      </c>
      <c r="I66" s="36">
        <f>'Core Indicators'!AM66</f>
        <v>94000</v>
      </c>
      <c r="J66" s="36">
        <f>'Core Indicators'!AU66</f>
        <v>0</v>
      </c>
      <c r="K66" s="36">
        <f>'Core Indicators'!BC66</f>
        <v>0</v>
      </c>
      <c r="L66" s="36" t="str">
        <f>'Core Indicators'!BK66</f>
        <v>x</v>
      </c>
      <c r="M66" s="36" t="e">
        <f>'Core Indicators'!BS66</f>
        <v>#N/A</v>
      </c>
      <c r="N66" s="36" t="e">
        <f>'Core Indicators'!CA66</f>
        <v>#N/A</v>
      </c>
      <c r="O66" s="36" t="e">
        <f>'Core Indicators'!CI66</f>
        <v>#N/A</v>
      </c>
      <c r="P66" s="36" t="e">
        <f>'Core Indicators'!CQ66</f>
        <v>#N/A</v>
      </c>
      <c r="Q66" s="36">
        <f>'Core Indicators'!DG66</f>
        <v>6822000</v>
      </c>
      <c r="R66" s="36">
        <f>'Core Indicators'!DO66</f>
        <v>8407000</v>
      </c>
      <c r="S66" s="36">
        <f>'Core Indicators'!DW66</f>
        <v>2649000</v>
      </c>
      <c r="T66" s="36">
        <f>'Core Indicators'!EE66</f>
        <v>265000</v>
      </c>
      <c r="U66" s="36">
        <f>'Core Indicators'!EM66</f>
        <v>0</v>
      </c>
      <c r="V66" s="36">
        <f>'Core Indicators'!FC66</f>
        <v>3</v>
      </c>
      <c r="W66" s="36" t="e">
        <f>'Core Indicators'!FK66</f>
        <v>#N/A</v>
      </c>
      <c r="X66" s="36" t="e">
        <f>'Core Indicators'!FS66</f>
        <v>#N/A</v>
      </c>
      <c r="Y66" s="36">
        <f>'Core Indicators'!GA66</f>
        <v>0</v>
      </c>
      <c r="Z66" s="36">
        <f>'Core Indicators'!GI66</f>
        <v>0</v>
      </c>
      <c r="AA66" s="36">
        <f>'Core Indicators'!GQ66</f>
        <v>0</v>
      </c>
      <c r="AB66" s="36">
        <f>'Core Indicators'!GY66</f>
        <v>1</v>
      </c>
      <c r="AC66" s="36">
        <f>'Core Indicators'!HG66</f>
        <v>0</v>
      </c>
      <c r="AD66" s="36">
        <f>'Core Indicators'!HO66</f>
        <v>0</v>
      </c>
      <c r="AE66" s="36">
        <f>'Core Indicators'!HW66</f>
        <v>1</v>
      </c>
      <c r="AF66" s="36">
        <f>'Core Indicators'!IE66</f>
        <v>0</v>
      </c>
      <c r="AG66" s="36">
        <f>'Core Indicators'!IM66</f>
        <v>1</v>
      </c>
    </row>
    <row r="67" spans="1:33" ht="20.149999999999999" customHeight="1" x14ac:dyDescent="0.35">
      <c r="A67" s="197" t="str">
        <f>'Core Indicators'!A:A</f>
        <v>Tropical Cyclone Eloise in Mozambique</v>
      </c>
      <c r="B67" s="197" t="str">
        <f>'Core Indicators'!B:B</f>
        <v>Tropical cyclone</v>
      </c>
      <c r="C67" s="197" t="str">
        <f>'Core Indicators'!C67</f>
        <v>MOZ007</v>
      </c>
      <c r="D67" s="197" t="str">
        <f>'Core Indicators'!D67</f>
        <v>Mozambique</v>
      </c>
      <c r="E67" s="197" t="str">
        <f>'Core Indicators'!E67</f>
        <v>MOZ</v>
      </c>
      <c r="F67" s="35">
        <f>'Core Indicators'!O67</f>
        <v>377612</v>
      </c>
      <c r="G67" s="35">
        <f>'Core Indicators'!W67</f>
        <v>12187000</v>
      </c>
      <c r="H67" s="35">
        <f>'Core Indicators'!AE67</f>
        <v>441000</v>
      </c>
      <c r="I67" s="35">
        <f>'Core Indicators'!AM67</f>
        <v>43000</v>
      </c>
      <c r="J67" s="35">
        <f>'Core Indicators'!AU67</f>
        <v>18</v>
      </c>
      <c r="K67" s="35" t="str">
        <f>'Core Indicators'!BC67</f>
        <v>x</v>
      </c>
      <c r="L67" s="35">
        <f>'Core Indicators'!BK67</f>
        <v>13</v>
      </c>
      <c r="M67" s="35">
        <f>'Core Indicators'!BS67</f>
        <v>56364</v>
      </c>
      <c r="N67" s="35">
        <f>'Core Indicators'!CA67</f>
        <v>8565</v>
      </c>
      <c r="O67" s="35" t="e">
        <f>'Core Indicators'!CI67</f>
        <v>#N/A</v>
      </c>
      <c r="P67" s="35" t="str">
        <f>'Core Indicators'!CQ67</f>
        <v>x</v>
      </c>
      <c r="Q67" s="35">
        <f>'Core Indicators'!DG67</f>
        <v>11746000</v>
      </c>
      <c r="R67" s="35">
        <f>'Core Indicators'!DO67</f>
        <v>181000</v>
      </c>
      <c r="S67" s="35">
        <f>'Core Indicators'!DW67</f>
        <v>217000</v>
      </c>
      <c r="T67" s="35">
        <f>'Core Indicators'!EE67</f>
        <v>43000</v>
      </c>
      <c r="U67" s="35">
        <f>'Core Indicators'!EM67</f>
        <v>0</v>
      </c>
      <c r="V67" s="35">
        <f>'Core Indicators'!FC67</f>
        <v>3</v>
      </c>
      <c r="W67" s="35" t="str">
        <f>'Core Indicators'!FK67</f>
        <v>x</v>
      </c>
      <c r="X67" s="35" t="str">
        <f>'Core Indicators'!FS67</f>
        <v>x</v>
      </c>
      <c r="Y67" s="35">
        <f>'Core Indicators'!GA67</f>
        <v>1</v>
      </c>
      <c r="Z67" s="35">
        <f>'Core Indicators'!GI67</f>
        <v>1</v>
      </c>
      <c r="AA67" s="35">
        <f>'Core Indicators'!GQ67</f>
        <v>0</v>
      </c>
      <c r="AB67" s="35">
        <f>'Core Indicators'!GY67</f>
        <v>0</v>
      </c>
      <c r="AC67" s="35">
        <f>'Core Indicators'!HG67</f>
        <v>0</v>
      </c>
      <c r="AD67" s="35">
        <f>'Core Indicators'!HO67</f>
        <v>1</v>
      </c>
      <c r="AE67" s="35">
        <f>'Core Indicators'!HW67</f>
        <v>0</v>
      </c>
      <c r="AF67" s="35">
        <f>'Core Indicators'!IE67</f>
        <v>1</v>
      </c>
      <c r="AG67" s="35">
        <f>'Core Indicators'!IM67</f>
        <v>3</v>
      </c>
    </row>
    <row r="68" spans="1:33" ht="20.149999999999999" customHeight="1" x14ac:dyDescent="0.35">
      <c r="A68" s="196" t="str">
        <f>'Core Indicators'!A:A</f>
        <v>Refugees from Mali in Mauritania</v>
      </c>
      <c r="B68" s="196" t="str">
        <f>'Core Indicators'!B:B</f>
        <v>International displacement</v>
      </c>
      <c r="C68" s="196" t="str">
        <f>'Core Indicators'!C68</f>
        <v>MRT002</v>
      </c>
      <c r="D68" s="196" t="str">
        <f>'Core Indicators'!D68</f>
        <v>Mauritania</v>
      </c>
      <c r="E68" s="196" t="str">
        <f>'Core Indicators'!E68</f>
        <v>MRT</v>
      </c>
      <c r="F68" s="36">
        <f>'Core Indicators'!O68</f>
        <v>75</v>
      </c>
      <c r="G68" s="36">
        <f>'Core Indicators'!W68</f>
        <v>73000</v>
      </c>
      <c r="H68" s="36">
        <f>'Core Indicators'!AE68</f>
        <v>63000</v>
      </c>
      <c r="I68" s="36">
        <f>'Core Indicators'!AM68</f>
        <v>63000</v>
      </c>
      <c r="J68" s="36">
        <f>'Core Indicators'!AU68</f>
        <v>0</v>
      </c>
      <c r="K68" s="36" t="str">
        <f>'Core Indicators'!BC68</f>
        <v>x</v>
      </c>
      <c r="L68" s="36" t="str">
        <f>'Core Indicators'!BK68</f>
        <v>x</v>
      </c>
      <c r="M68" s="36">
        <f>'Core Indicators'!BS68</f>
        <v>0</v>
      </c>
      <c r="N68" s="36">
        <f>'Core Indicators'!CA68</f>
        <v>0</v>
      </c>
      <c r="O68" s="36" t="e">
        <f>'Core Indicators'!CI68</f>
        <v>#N/A</v>
      </c>
      <c r="P68" s="36" t="str">
        <f>'Core Indicators'!CQ68</f>
        <v>x</v>
      </c>
      <c r="Q68" s="36">
        <f>'Core Indicators'!DG68</f>
        <v>11000</v>
      </c>
      <c r="R68" s="36">
        <f>'Core Indicators'!DO68</f>
        <v>0</v>
      </c>
      <c r="S68" s="36">
        <f>'Core Indicators'!DW68</f>
        <v>63000</v>
      </c>
      <c r="T68" s="36">
        <f>'Core Indicators'!EE68</f>
        <v>0</v>
      </c>
      <c r="U68" s="36">
        <f>'Core Indicators'!EM68</f>
        <v>0</v>
      </c>
      <c r="V68" s="36">
        <f>'Core Indicators'!FC68</f>
        <v>2</v>
      </c>
      <c r="W68" s="36" t="str">
        <f>'Core Indicators'!FK68</f>
        <v>x</v>
      </c>
      <c r="X68" s="36" t="str">
        <f>'Core Indicators'!FS68</f>
        <v>x</v>
      </c>
      <c r="Y68" s="36">
        <f>'Core Indicators'!GA68</f>
        <v>0</v>
      </c>
      <c r="Z68" s="36">
        <f>'Core Indicators'!GI68</f>
        <v>0</v>
      </c>
      <c r="AA68" s="36">
        <f>'Core Indicators'!GQ68</f>
        <v>0</v>
      </c>
      <c r="AB68" s="36">
        <f>'Core Indicators'!GY68</f>
        <v>0</v>
      </c>
      <c r="AC68" s="36">
        <f>'Core Indicators'!HG68</f>
        <v>0</v>
      </c>
      <c r="AD68" s="36">
        <f>'Core Indicators'!HO68</f>
        <v>0</v>
      </c>
      <c r="AE68" s="36">
        <f>'Core Indicators'!HW68</f>
        <v>0</v>
      </c>
      <c r="AF68" s="36">
        <f>'Core Indicators'!IE68</f>
        <v>1</v>
      </c>
      <c r="AG68" s="36">
        <f>'Core Indicators'!IM68</f>
        <v>3</v>
      </c>
    </row>
    <row r="69" spans="1:33" ht="20.149999999999999" customHeight="1" x14ac:dyDescent="0.35">
      <c r="A69" s="197" t="str">
        <f>'Core Indicators'!A:A</f>
        <v>Food Security in Mauritania</v>
      </c>
      <c r="B69" s="197" t="str">
        <f>'Core Indicators'!B:B</f>
        <v>Drought</v>
      </c>
      <c r="C69" s="197" t="str">
        <f>'Core Indicators'!C69</f>
        <v>MRT003</v>
      </c>
      <c r="D69" s="197" t="str">
        <f>'Core Indicators'!D69</f>
        <v>Mauritania</v>
      </c>
      <c r="E69" s="197" t="str">
        <f>'Core Indicators'!E69</f>
        <v>MRT</v>
      </c>
      <c r="F69" s="35">
        <f>'Core Indicators'!O69</f>
        <v>1030700</v>
      </c>
      <c r="G69" s="35">
        <f>'Core Indicators'!W69</f>
        <v>4147000</v>
      </c>
      <c r="H69" s="35">
        <f>'Core Indicators'!AE69</f>
        <v>1513000</v>
      </c>
      <c r="I69" s="35" t="str">
        <f>'Core Indicators'!AM69</f>
        <v>x</v>
      </c>
      <c r="J69" s="35" t="str">
        <f>'Core Indicators'!AU69</f>
        <v>x</v>
      </c>
      <c r="K69" s="35" t="str">
        <f>'Core Indicators'!BC69</f>
        <v>x</v>
      </c>
      <c r="L69" s="35" t="str">
        <f>'Core Indicators'!BK69</f>
        <v>x</v>
      </c>
      <c r="M69" s="35" t="str">
        <f>'Core Indicators'!BS69</f>
        <v>x</v>
      </c>
      <c r="N69" s="35" t="str">
        <f>'Core Indicators'!CA69</f>
        <v>x</v>
      </c>
      <c r="O69" s="35" t="e">
        <f>'Core Indicators'!CI69</f>
        <v>#N/A</v>
      </c>
      <c r="P69" s="35" t="str">
        <f>'Core Indicators'!CQ69</f>
        <v>x</v>
      </c>
      <c r="Q69" s="35">
        <f>'Core Indicators'!DG69</f>
        <v>2634000</v>
      </c>
      <c r="R69" s="35">
        <f>'Core Indicators'!DO69</f>
        <v>1036000</v>
      </c>
      <c r="S69" s="35">
        <f>'Core Indicators'!DW69</f>
        <v>457000</v>
      </c>
      <c r="T69" s="35">
        <f>'Core Indicators'!EE69</f>
        <v>20000</v>
      </c>
      <c r="U69" s="35">
        <f>'Core Indicators'!EM69</f>
        <v>0</v>
      </c>
      <c r="V69" s="35">
        <f>'Core Indicators'!FC69</f>
        <v>3</v>
      </c>
      <c r="W69" s="35" t="str">
        <f>'Core Indicators'!FK69</f>
        <v>x</v>
      </c>
      <c r="X69" s="35" t="str">
        <f>'Core Indicators'!FS69</f>
        <v>x</v>
      </c>
      <c r="Y69" s="35">
        <f>'Core Indicators'!GA69</f>
        <v>0</v>
      </c>
      <c r="Z69" s="35">
        <f>'Core Indicators'!GI69</f>
        <v>0</v>
      </c>
      <c r="AA69" s="35">
        <f>'Core Indicators'!GQ69</f>
        <v>0</v>
      </c>
      <c r="AB69" s="35">
        <f>'Core Indicators'!GY69</f>
        <v>0</v>
      </c>
      <c r="AC69" s="35">
        <f>'Core Indicators'!HG69</f>
        <v>0</v>
      </c>
      <c r="AD69" s="35">
        <f>'Core Indicators'!HO69</f>
        <v>0</v>
      </c>
      <c r="AE69" s="35">
        <f>'Core Indicators'!HW69</f>
        <v>0</v>
      </c>
      <c r="AF69" s="35">
        <f>'Core Indicators'!IE69</f>
        <v>1</v>
      </c>
      <c r="AG69" s="35">
        <f>'Core Indicators'!IM69</f>
        <v>3</v>
      </c>
    </row>
    <row r="70" spans="1:33" ht="20.149999999999999" customHeight="1" x14ac:dyDescent="0.35">
      <c r="A70" s="196" t="str">
        <f>'Core Indicators'!A:A</f>
        <v>Complex crisis in Malawi</v>
      </c>
      <c r="B70" s="196" t="str">
        <f>'Core Indicators'!B:B</f>
        <v>Complex crisis</v>
      </c>
      <c r="C70" s="196" t="str">
        <f>'Core Indicators'!C70</f>
        <v>MWI002</v>
      </c>
      <c r="D70" s="196" t="str">
        <f>'Core Indicators'!D70</f>
        <v>Malawi</v>
      </c>
      <c r="E70" s="196" t="str">
        <f>'Core Indicators'!E70</f>
        <v>MWI</v>
      </c>
      <c r="F70" s="36">
        <f>'Core Indicators'!O70</f>
        <v>94276</v>
      </c>
      <c r="G70" s="36">
        <f>'Core Indicators'!W70</f>
        <v>17677000</v>
      </c>
      <c r="H70" s="36">
        <f>'Core Indicators'!AE70</f>
        <v>8908000</v>
      </c>
      <c r="I70" s="36">
        <f>'Core Indicators'!AM70</f>
        <v>0</v>
      </c>
      <c r="J70" s="36">
        <f>'Core Indicators'!AU70</f>
        <v>0</v>
      </c>
      <c r="K70" s="36">
        <f>'Core Indicators'!BC70</f>
        <v>0</v>
      </c>
      <c r="L70" s="36">
        <f>'Core Indicators'!BK70</f>
        <v>41</v>
      </c>
      <c r="M70" s="36" t="str">
        <f>'Core Indicators'!BS70</f>
        <v>x</v>
      </c>
      <c r="N70" s="36" t="str">
        <f>'Core Indicators'!CA70</f>
        <v>x</v>
      </c>
      <c r="O70" s="36" t="e">
        <f>'Core Indicators'!CI70</f>
        <v>#N/A</v>
      </c>
      <c r="P70" s="36" t="str">
        <f>'Core Indicators'!CQ70</f>
        <v>x</v>
      </c>
      <c r="Q70" s="36">
        <f>'Core Indicators'!DG70</f>
        <v>8769000</v>
      </c>
      <c r="R70" s="36">
        <f>'Core Indicators'!DO70</f>
        <v>6266000</v>
      </c>
      <c r="S70" s="36">
        <f>'Core Indicators'!DW70</f>
        <v>2509000</v>
      </c>
      <c r="T70" s="36">
        <f>'Core Indicators'!EE70</f>
        <v>133000</v>
      </c>
      <c r="U70" s="36">
        <f>'Core Indicators'!EM70</f>
        <v>0</v>
      </c>
      <c r="V70" s="36">
        <f>'Core Indicators'!FC70</f>
        <v>1</v>
      </c>
      <c r="W70" s="36" t="str">
        <f>'Core Indicators'!FK70</f>
        <v>x</v>
      </c>
      <c r="X70" s="36" t="str">
        <f>'Core Indicators'!FS70</f>
        <v>x</v>
      </c>
      <c r="Y70" s="36">
        <f>'Core Indicators'!GA70</f>
        <v>0</v>
      </c>
      <c r="Z70" s="36">
        <f>'Core Indicators'!GI70</f>
        <v>0</v>
      </c>
      <c r="AA70" s="36">
        <f>'Core Indicators'!GQ70</f>
        <v>0</v>
      </c>
      <c r="AB70" s="36">
        <f>'Core Indicators'!GY70</f>
        <v>0</v>
      </c>
      <c r="AC70" s="36">
        <f>'Core Indicators'!HG70</f>
        <v>0</v>
      </c>
      <c r="AD70" s="36">
        <f>'Core Indicators'!HO70</f>
        <v>2</v>
      </c>
      <c r="AE70" s="36">
        <f>'Core Indicators'!HW70</f>
        <v>0</v>
      </c>
      <c r="AF70" s="36">
        <f>'Core Indicators'!IE70</f>
        <v>0</v>
      </c>
      <c r="AG70" s="36">
        <f>'Core Indicators'!IM70</f>
        <v>0</v>
      </c>
    </row>
    <row r="71" spans="1:33" ht="20.149999999999999" customHeight="1" x14ac:dyDescent="0.35">
      <c r="A71" s="197" t="str">
        <f>'Core Indicators'!A:A</f>
        <v>International Refugees in Malaysia</v>
      </c>
      <c r="B71" s="197" t="str">
        <f>'Core Indicators'!B:B</f>
        <v>International displacement</v>
      </c>
      <c r="C71" s="197" t="str">
        <f>'Core Indicators'!C71</f>
        <v>MYS001</v>
      </c>
      <c r="D71" s="197" t="str">
        <f>'Core Indicators'!D71</f>
        <v>Malaysia</v>
      </c>
      <c r="E71" s="197" t="str">
        <f>'Core Indicators'!E71</f>
        <v>MYS</v>
      </c>
      <c r="F71" s="35">
        <f>'Core Indicators'!O71</f>
        <v>9395</v>
      </c>
      <c r="G71" s="35">
        <f>'Core Indicators'!W71</f>
        <v>3815000</v>
      </c>
      <c r="H71" s="35">
        <f>'Core Indicators'!AE71</f>
        <v>180000</v>
      </c>
      <c r="I71" s="35">
        <f>'Core Indicators'!AM71</f>
        <v>180000</v>
      </c>
      <c r="J71" s="35" t="e">
        <f>'Core Indicators'!AU71</f>
        <v>#N/A</v>
      </c>
      <c r="K71" s="35" t="e">
        <f>'Core Indicators'!BC71</f>
        <v>#N/A</v>
      </c>
      <c r="L71" s="35">
        <f>'Core Indicators'!BK71</f>
        <v>0</v>
      </c>
      <c r="M71" s="35" t="e">
        <f>'Core Indicators'!BS71</f>
        <v>#N/A</v>
      </c>
      <c r="N71" s="35" t="e">
        <f>'Core Indicators'!CA71</f>
        <v>#N/A</v>
      </c>
      <c r="O71" s="35" t="e">
        <f>'Core Indicators'!CI71</f>
        <v>#N/A</v>
      </c>
      <c r="P71" s="35" t="e">
        <f>'Core Indicators'!CQ71</f>
        <v>#N/A</v>
      </c>
      <c r="Q71" s="35">
        <f>'Core Indicators'!DG71</f>
        <v>3636000</v>
      </c>
      <c r="R71" s="35">
        <f>'Core Indicators'!DO71</f>
        <v>0</v>
      </c>
      <c r="S71" s="35">
        <f>'Core Indicators'!DW71</f>
        <v>180000</v>
      </c>
      <c r="T71" s="35">
        <f>'Core Indicators'!EE71</f>
        <v>0</v>
      </c>
      <c r="U71" s="35">
        <f>'Core Indicators'!EM71</f>
        <v>0</v>
      </c>
      <c r="V71" s="35">
        <f>'Core Indicators'!FC71</f>
        <v>3</v>
      </c>
      <c r="W71" s="35" t="e">
        <f>'Core Indicators'!FK71</f>
        <v>#N/A</v>
      </c>
      <c r="X71" s="35" t="e">
        <f>'Core Indicators'!FS71</f>
        <v>#N/A</v>
      </c>
      <c r="Y71" s="35">
        <f>'Core Indicators'!GA71</f>
        <v>1</v>
      </c>
      <c r="Z71" s="35">
        <f>'Core Indicators'!GI71</f>
        <v>0</v>
      </c>
      <c r="AA71" s="35">
        <f>'Core Indicators'!GQ71</f>
        <v>0</v>
      </c>
      <c r="AB71" s="35">
        <f>'Core Indicators'!GY71</f>
        <v>0</v>
      </c>
      <c r="AC71" s="35">
        <f>'Core Indicators'!HG71</f>
        <v>1</v>
      </c>
      <c r="AD71" s="35">
        <f>'Core Indicators'!HO71</f>
        <v>1</v>
      </c>
      <c r="AE71" s="35">
        <f>'Core Indicators'!HW71</f>
        <v>0</v>
      </c>
      <c r="AF71" s="35">
        <f>'Core Indicators'!IE71</f>
        <v>0</v>
      </c>
      <c r="AG71" s="35">
        <f>'Core Indicators'!IM71</f>
        <v>0</v>
      </c>
    </row>
    <row r="72" spans="1:33" ht="20.149999999999999" customHeight="1" x14ac:dyDescent="0.35">
      <c r="A72" s="196" t="str">
        <f>'Core Indicators'!A:A</f>
        <v>Food Security Crisis in Namibia</v>
      </c>
      <c r="B72" s="196" t="str">
        <f>'Core Indicators'!B:B</f>
        <v>Food Security</v>
      </c>
      <c r="C72" s="196" t="str">
        <f>'Core Indicators'!C72</f>
        <v>NAM002</v>
      </c>
      <c r="D72" s="196" t="str">
        <f>'Core Indicators'!D72</f>
        <v>Namibia</v>
      </c>
      <c r="E72" s="196" t="str">
        <f>'Core Indicators'!E72</f>
        <v>NAM</v>
      </c>
      <c r="F72" s="36">
        <f>'Core Indicators'!O72</f>
        <v>823</v>
      </c>
      <c r="G72" s="36">
        <f>'Core Indicators'!W72</f>
        <v>2256000</v>
      </c>
      <c r="H72" s="36">
        <f>'Core Indicators'!AE72</f>
        <v>1091000</v>
      </c>
      <c r="I72" s="36">
        <f>'Core Indicators'!AM72</f>
        <v>0</v>
      </c>
      <c r="J72" s="36">
        <f>'Core Indicators'!AU72</f>
        <v>0</v>
      </c>
      <c r="K72" s="36">
        <f>'Core Indicators'!BC72</f>
        <v>0</v>
      </c>
      <c r="L72" s="36" t="str">
        <f>'Core Indicators'!BK72</f>
        <v>x</v>
      </c>
      <c r="M72" s="36" t="e">
        <f>'Core Indicators'!BS72</f>
        <v>#N/A</v>
      </c>
      <c r="N72" s="36" t="e">
        <f>'Core Indicators'!CA72</f>
        <v>#N/A</v>
      </c>
      <c r="O72" s="36" t="e">
        <f>'Core Indicators'!CI72</f>
        <v>#N/A</v>
      </c>
      <c r="P72" s="36" t="e">
        <f>'Core Indicators'!CQ72</f>
        <v>#N/A</v>
      </c>
      <c r="Q72" s="36">
        <f>'Core Indicators'!DG72</f>
        <v>1165000</v>
      </c>
      <c r="R72" s="36">
        <f>'Core Indicators'!DO72</f>
        <v>651000</v>
      </c>
      <c r="S72" s="36">
        <f>'Core Indicators'!DW72</f>
        <v>426000</v>
      </c>
      <c r="T72" s="36">
        <f>'Core Indicators'!EE72</f>
        <v>14000</v>
      </c>
      <c r="U72" s="36">
        <f>'Core Indicators'!EM72</f>
        <v>0</v>
      </c>
      <c r="V72" s="36">
        <f>'Core Indicators'!FC72</f>
        <v>1</v>
      </c>
      <c r="W72" s="36" t="e">
        <f>'Core Indicators'!FK72</f>
        <v>#N/A</v>
      </c>
      <c r="X72" s="36" t="e">
        <f>'Core Indicators'!FS72</f>
        <v>#N/A</v>
      </c>
      <c r="Y72" s="36">
        <f>'Core Indicators'!GA72</f>
        <v>1</v>
      </c>
      <c r="Z72" s="36">
        <f>'Core Indicators'!GI72</f>
        <v>0</v>
      </c>
      <c r="AA72" s="36">
        <f>'Core Indicators'!GQ72</f>
        <v>0</v>
      </c>
      <c r="AB72" s="36">
        <f>'Core Indicators'!GY72</f>
        <v>0</v>
      </c>
      <c r="AC72" s="36">
        <f>'Core Indicators'!HG72</f>
        <v>0</v>
      </c>
      <c r="AD72" s="36">
        <f>'Core Indicators'!HO72</f>
        <v>2</v>
      </c>
      <c r="AE72" s="36">
        <f>'Core Indicators'!HW72</f>
        <v>0</v>
      </c>
      <c r="AF72" s="36">
        <f>'Core Indicators'!IE72</f>
        <v>0</v>
      </c>
      <c r="AG72" s="36">
        <f>'Core Indicators'!IM72</f>
        <v>0</v>
      </c>
    </row>
    <row r="73" spans="1:33" ht="20.149999999999999" customHeight="1" x14ac:dyDescent="0.35">
      <c r="A73" s="197" t="str">
        <f>'Core Indicators'!A:A</f>
        <v>Multiple crises in Niger</v>
      </c>
      <c r="B73" s="197" t="str">
        <f>'Core Indicators'!B:B</f>
        <v>Multiple crises country</v>
      </c>
      <c r="C73" s="197" t="str">
        <f>'Core Indicators'!C73</f>
        <v>NER001</v>
      </c>
      <c r="D73" s="197" t="str">
        <f>'Core Indicators'!D73</f>
        <v>Niger</v>
      </c>
      <c r="E73" s="197" t="str">
        <f>'Core Indicators'!E73</f>
        <v>NER</v>
      </c>
      <c r="F73" s="35">
        <f>'Core Indicators'!O73</f>
        <v>1267000</v>
      </c>
      <c r="G73" s="35">
        <f>'Core Indicators'!W73</f>
        <v>23800000</v>
      </c>
      <c r="H73" s="35">
        <f>'Core Indicators'!AE73</f>
        <v>3882000</v>
      </c>
      <c r="I73" s="35">
        <f>'Core Indicators'!AM73</f>
        <v>594000</v>
      </c>
      <c r="J73" s="35" t="str">
        <f>'Core Indicators'!AU73</f>
        <v>x</v>
      </c>
      <c r="K73" s="35" t="str">
        <f>'Core Indicators'!BC73</f>
        <v>x</v>
      </c>
      <c r="L73" s="35">
        <f>'Core Indicators'!BK73</f>
        <v>385</v>
      </c>
      <c r="M73" s="35" t="str">
        <f>'Core Indicators'!BS73</f>
        <v>x</v>
      </c>
      <c r="N73" s="35" t="str">
        <f>'Core Indicators'!CA73</f>
        <v>x</v>
      </c>
      <c r="O73" s="35" t="e">
        <f>'Core Indicators'!CI73</f>
        <v>#N/A</v>
      </c>
      <c r="P73" s="35" t="str">
        <f>'Core Indicators'!CQ73</f>
        <v>x</v>
      </c>
      <c r="Q73" s="35">
        <f>'Core Indicators'!DG73</f>
        <v>19918000</v>
      </c>
      <c r="R73" s="35">
        <f>'Core Indicators'!DO73</f>
        <v>60000</v>
      </c>
      <c r="S73" s="35">
        <f>'Core Indicators'!DW73</f>
        <v>3648000</v>
      </c>
      <c r="T73" s="35">
        <f>'Core Indicators'!EE73</f>
        <v>173000</v>
      </c>
      <c r="U73" s="35">
        <f>'Core Indicators'!EM73</f>
        <v>0</v>
      </c>
      <c r="V73" s="35">
        <f>'Core Indicators'!FC73</f>
        <v>5</v>
      </c>
      <c r="W73" s="35" t="str">
        <f>'Core Indicators'!FK73</f>
        <v>x</v>
      </c>
      <c r="X73" s="35" t="str">
        <f>'Core Indicators'!FS73</f>
        <v>x</v>
      </c>
      <c r="Y73" s="35">
        <f>'Core Indicators'!GA73</f>
        <v>0</v>
      </c>
      <c r="Z73" s="35">
        <f>'Core Indicators'!GI73</f>
        <v>2</v>
      </c>
      <c r="AA73" s="35">
        <f>'Core Indicators'!GQ73</f>
        <v>0</v>
      </c>
      <c r="AB73" s="35">
        <f>'Core Indicators'!GY73</f>
        <v>2</v>
      </c>
      <c r="AC73" s="35">
        <f>'Core Indicators'!HG73</f>
        <v>0</v>
      </c>
      <c r="AD73" s="35">
        <f>'Core Indicators'!HO73</f>
        <v>2</v>
      </c>
      <c r="AE73" s="35">
        <f>'Core Indicators'!HW73</f>
        <v>3</v>
      </c>
      <c r="AF73" s="35">
        <f>'Core Indicators'!IE73</f>
        <v>1</v>
      </c>
      <c r="AG73" s="35">
        <f>'Core Indicators'!IM73</f>
        <v>3</v>
      </c>
    </row>
    <row r="74" spans="1:33" ht="20.149999999999999" customHeight="1" x14ac:dyDescent="0.35">
      <c r="A74" s="196" t="str">
        <f>'Core Indicators'!A:A</f>
        <v>Boko Haram in Niger</v>
      </c>
      <c r="B74" s="196" t="str">
        <f>'Core Indicators'!B:B</f>
        <v>Conflict</v>
      </c>
      <c r="C74" s="196" t="str">
        <f>'Core Indicators'!C74</f>
        <v>NER002</v>
      </c>
      <c r="D74" s="196" t="str">
        <f>'Core Indicators'!D74</f>
        <v>Niger</v>
      </c>
      <c r="E74" s="196" t="str">
        <f>'Core Indicators'!E74</f>
        <v>NER</v>
      </c>
      <c r="F74" s="36">
        <f>'Core Indicators'!O74</f>
        <v>156906</v>
      </c>
      <c r="G74" s="36">
        <f>'Core Indicators'!W74</f>
        <v>949000</v>
      </c>
      <c r="H74" s="36">
        <f>'Core Indicators'!AE74</f>
        <v>293000</v>
      </c>
      <c r="I74" s="36">
        <f>'Core Indicators'!AM74</f>
        <v>270000</v>
      </c>
      <c r="J74" s="36">
        <f>'Core Indicators'!AU74</f>
        <v>141012</v>
      </c>
      <c r="K74" s="36" t="str">
        <f>'Core Indicators'!BC74</f>
        <v>x</v>
      </c>
      <c r="L74" s="36">
        <f>'Core Indicators'!BK74</f>
        <v>119</v>
      </c>
      <c r="M74" s="36" t="str">
        <f>'Core Indicators'!BS74</f>
        <v>x</v>
      </c>
      <c r="N74" s="36" t="str">
        <f>'Core Indicators'!CA74</f>
        <v>x</v>
      </c>
      <c r="O74" s="36" t="e">
        <f>'Core Indicators'!CI74</f>
        <v>#N/A</v>
      </c>
      <c r="P74" s="36" t="str">
        <f>'Core Indicators'!CQ74</f>
        <v>x</v>
      </c>
      <c r="Q74" s="36">
        <f>'Core Indicators'!DG74</f>
        <v>656000</v>
      </c>
      <c r="R74" s="36">
        <f>'Core Indicators'!DO74</f>
        <v>1000</v>
      </c>
      <c r="S74" s="36">
        <f>'Core Indicators'!DW74</f>
        <v>272000</v>
      </c>
      <c r="T74" s="36">
        <f>'Core Indicators'!EE74</f>
        <v>20000</v>
      </c>
      <c r="U74" s="36">
        <f>'Core Indicators'!EM74</f>
        <v>0</v>
      </c>
      <c r="V74" s="36">
        <f>'Core Indicators'!FC74</f>
        <v>5</v>
      </c>
      <c r="W74" s="36" t="str">
        <f>'Core Indicators'!FK74</f>
        <v>x</v>
      </c>
      <c r="X74" s="36" t="str">
        <f>'Core Indicators'!FS74</f>
        <v>x</v>
      </c>
      <c r="Y74" s="36">
        <f>'Core Indicators'!GA74</f>
        <v>0</v>
      </c>
      <c r="Z74" s="36">
        <f>'Core Indicators'!GI74</f>
        <v>2</v>
      </c>
      <c r="AA74" s="36">
        <f>'Core Indicators'!GQ74</f>
        <v>0</v>
      </c>
      <c r="AB74" s="36">
        <f>'Core Indicators'!GY74</f>
        <v>0</v>
      </c>
      <c r="AC74" s="36">
        <f>'Core Indicators'!HG74</f>
        <v>0</v>
      </c>
      <c r="AD74" s="36">
        <f>'Core Indicators'!HO74</f>
        <v>2</v>
      </c>
      <c r="AE74" s="36">
        <f>'Core Indicators'!HW74</f>
        <v>2</v>
      </c>
      <c r="AF74" s="36">
        <f>'Core Indicators'!IE74</f>
        <v>1</v>
      </c>
      <c r="AG74" s="36">
        <f>'Core Indicators'!IM74</f>
        <v>3</v>
      </c>
    </row>
    <row r="75" spans="1:33" ht="20.149999999999999" customHeight="1" x14ac:dyDescent="0.35">
      <c r="A75" s="197" t="str">
        <f>'Core Indicators'!A:A</f>
        <v>Mali/Burkina Faso conflict</v>
      </c>
      <c r="B75" s="197" t="str">
        <f>'Core Indicators'!B:B</f>
        <v>Conflict</v>
      </c>
      <c r="C75" s="197" t="str">
        <f>'Core Indicators'!C75</f>
        <v>NER003</v>
      </c>
      <c r="D75" s="197" t="str">
        <f>'Core Indicators'!D75</f>
        <v>Niger</v>
      </c>
      <c r="E75" s="197" t="str">
        <f>'Core Indicators'!E75</f>
        <v>NER</v>
      </c>
      <c r="F75" s="35">
        <f>'Core Indicators'!O75</f>
        <v>210600</v>
      </c>
      <c r="G75" s="35">
        <f>'Core Indicators'!W75</f>
        <v>8400000</v>
      </c>
      <c r="H75" s="35">
        <f>'Core Indicators'!AE75</f>
        <v>1356000</v>
      </c>
      <c r="I75" s="35">
        <f>'Core Indicators'!AM75</f>
        <v>219000</v>
      </c>
      <c r="J75" s="35" t="str">
        <f>'Core Indicators'!AU75</f>
        <v>x</v>
      </c>
      <c r="K75" s="35" t="str">
        <f>'Core Indicators'!BC75</f>
        <v>x</v>
      </c>
      <c r="L75" s="35">
        <f>'Core Indicators'!BK75</f>
        <v>229</v>
      </c>
      <c r="M75" s="35" t="str">
        <f>'Core Indicators'!BS75</f>
        <v>x</v>
      </c>
      <c r="N75" s="35" t="str">
        <f>'Core Indicators'!CA75</f>
        <v>x</v>
      </c>
      <c r="O75" s="35" t="e">
        <f>'Core Indicators'!CI75</f>
        <v>#N/A</v>
      </c>
      <c r="P75" s="35" t="str">
        <f>'Core Indicators'!CQ75</f>
        <v>x</v>
      </c>
      <c r="Q75" s="35">
        <f>'Core Indicators'!DG75</f>
        <v>7044000</v>
      </c>
      <c r="R75" s="35">
        <f>'Core Indicators'!DO75</f>
        <v>9000</v>
      </c>
      <c r="S75" s="35">
        <f>'Core Indicators'!DW75</f>
        <v>1310000</v>
      </c>
      <c r="T75" s="35">
        <f>'Core Indicators'!EE75</f>
        <v>36000</v>
      </c>
      <c r="U75" s="35">
        <f>'Core Indicators'!EM75</f>
        <v>0</v>
      </c>
      <c r="V75" s="35">
        <f>'Core Indicators'!FC75</f>
        <v>5</v>
      </c>
      <c r="W75" s="35" t="str">
        <f>'Core Indicators'!FK75</f>
        <v>x</v>
      </c>
      <c r="X75" s="35" t="str">
        <f>'Core Indicators'!FS75</f>
        <v>x</v>
      </c>
      <c r="Y75" s="35">
        <f>'Core Indicators'!GA75</f>
        <v>0</v>
      </c>
      <c r="Z75" s="35">
        <f>'Core Indicators'!GI75</f>
        <v>2</v>
      </c>
      <c r="AA75" s="35">
        <f>'Core Indicators'!GQ75</f>
        <v>0</v>
      </c>
      <c r="AB75" s="35">
        <f>'Core Indicators'!GY75</f>
        <v>2</v>
      </c>
      <c r="AC75" s="35">
        <f>'Core Indicators'!HG75</f>
        <v>0</v>
      </c>
      <c r="AD75" s="35">
        <f>'Core Indicators'!HO75</f>
        <v>2</v>
      </c>
      <c r="AE75" s="35">
        <f>'Core Indicators'!HW75</f>
        <v>3</v>
      </c>
      <c r="AF75" s="35">
        <f>'Core Indicators'!IE75</f>
        <v>1</v>
      </c>
      <c r="AG75" s="35">
        <f>'Core Indicators'!IM75</f>
        <v>3</v>
      </c>
    </row>
    <row r="76" spans="1:33" ht="20.149999999999999" customHeight="1" x14ac:dyDescent="0.35">
      <c r="A76" s="196" t="str">
        <f>'Core Indicators'!A:A</f>
        <v>Nigerian Refugees</v>
      </c>
      <c r="B76" s="196" t="str">
        <f>'Core Indicators'!B:B</f>
        <v>International displacement</v>
      </c>
      <c r="C76" s="196" t="str">
        <f>'Core Indicators'!C76</f>
        <v>NER004</v>
      </c>
      <c r="D76" s="196" t="str">
        <f>'Core Indicators'!D76</f>
        <v>Niger</v>
      </c>
      <c r="E76" s="196" t="str">
        <f>'Core Indicators'!E76</f>
        <v>NER</v>
      </c>
      <c r="F76" s="36">
        <f>'Core Indicators'!O76</f>
        <v>8616</v>
      </c>
      <c r="G76" s="36">
        <f>'Core Indicators'!W76</f>
        <v>1328000</v>
      </c>
      <c r="H76" s="36">
        <f>'Core Indicators'!AE76</f>
        <v>704000</v>
      </c>
      <c r="I76" s="36">
        <f>'Core Indicators'!AM76</f>
        <v>100000</v>
      </c>
      <c r="J76" s="36" t="str">
        <f>'Core Indicators'!AU76</f>
        <v>x</v>
      </c>
      <c r="K76" s="36" t="str">
        <f>'Core Indicators'!BC76</f>
        <v>x</v>
      </c>
      <c r="L76" s="36">
        <f>'Core Indicators'!BK76</f>
        <v>15</v>
      </c>
      <c r="M76" s="36">
        <f>'Core Indicators'!BS76</f>
        <v>0</v>
      </c>
      <c r="N76" s="36">
        <f>'Core Indicators'!CA76</f>
        <v>0</v>
      </c>
      <c r="O76" s="36" t="e">
        <f>'Core Indicators'!CI76</f>
        <v>#N/A</v>
      </c>
      <c r="P76" s="36">
        <f>'Core Indicators'!CQ76</f>
        <v>0</v>
      </c>
      <c r="Q76" s="36">
        <f>'Core Indicators'!DG76</f>
        <v>624000</v>
      </c>
      <c r="R76" s="36">
        <f>'Core Indicators'!DO76</f>
        <v>0</v>
      </c>
      <c r="S76" s="36">
        <f>'Core Indicators'!DW76</f>
        <v>662000</v>
      </c>
      <c r="T76" s="36">
        <f>'Core Indicators'!EE76</f>
        <v>42000</v>
      </c>
      <c r="U76" s="36">
        <f>'Core Indicators'!EM76</f>
        <v>0</v>
      </c>
      <c r="V76" s="36">
        <f>'Core Indicators'!FC76</f>
        <v>2</v>
      </c>
      <c r="W76" s="36" t="str">
        <f>'Core Indicators'!FK76</f>
        <v>x</v>
      </c>
      <c r="X76" s="36" t="str">
        <f>'Core Indicators'!FS76</f>
        <v>x</v>
      </c>
      <c r="Y76" s="36">
        <f>'Core Indicators'!GA76</f>
        <v>0</v>
      </c>
      <c r="Z76" s="36">
        <f>'Core Indicators'!GI76</f>
        <v>1</v>
      </c>
      <c r="AA76" s="36">
        <f>'Core Indicators'!GQ76</f>
        <v>0</v>
      </c>
      <c r="AB76" s="36">
        <f>'Core Indicators'!GY76</f>
        <v>0</v>
      </c>
      <c r="AC76" s="36">
        <f>'Core Indicators'!HG76</f>
        <v>0</v>
      </c>
      <c r="AD76" s="36">
        <f>'Core Indicators'!HO76</f>
        <v>0</v>
      </c>
      <c r="AE76" s="36">
        <f>'Core Indicators'!HW76</f>
        <v>2</v>
      </c>
      <c r="AF76" s="36">
        <f>'Core Indicators'!IE76</f>
        <v>1</v>
      </c>
      <c r="AG76" s="36">
        <f>'Core Indicators'!IM76</f>
        <v>3</v>
      </c>
    </row>
    <row r="77" spans="1:33" ht="20.149999999999999" customHeight="1" x14ac:dyDescent="0.35">
      <c r="A77" s="197" t="str">
        <f>'Core Indicators'!A:A</f>
        <v>Complex crisis in Nigeria</v>
      </c>
      <c r="B77" s="197" t="str">
        <f>'Core Indicators'!B:B</f>
        <v>Complex crisis</v>
      </c>
      <c r="C77" s="197" t="str">
        <f>'Core Indicators'!C77</f>
        <v>NGA001</v>
      </c>
      <c r="D77" s="197" t="str">
        <f>'Core Indicators'!D77</f>
        <v>Nigeria</v>
      </c>
      <c r="E77" s="197" t="str">
        <f>'Core Indicators'!E77</f>
        <v>NGA</v>
      </c>
      <c r="F77" s="35">
        <f>'Core Indicators'!O77</f>
        <v>909890</v>
      </c>
      <c r="G77" s="35">
        <f>'Core Indicators'!W77</f>
        <v>72033000</v>
      </c>
      <c r="H77" s="35">
        <f>'Core Indicators'!AE77</f>
        <v>9677000</v>
      </c>
      <c r="I77" s="35">
        <f>'Core Indicators'!AM77</f>
        <v>4825000</v>
      </c>
      <c r="J77" s="35" t="str">
        <f>'Core Indicators'!AU77</f>
        <v>x</v>
      </c>
      <c r="K77" s="35" t="str">
        <f>'Core Indicators'!BC77</f>
        <v>x</v>
      </c>
      <c r="L77" s="35">
        <f>'Core Indicators'!BK77</f>
        <v>5958</v>
      </c>
      <c r="M77" s="35" t="str">
        <f>'Core Indicators'!BS77</f>
        <v>x</v>
      </c>
      <c r="N77" s="35">
        <f>'Core Indicators'!CA77</f>
        <v>4300</v>
      </c>
      <c r="O77" s="35" t="e">
        <f>'Core Indicators'!CI77</f>
        <v>#N/A</v>
      </c>
      <c r="P77" s="35" t="str">
        <f>'Core Indicators'!CQ77</f>
        <v>x</v>
      </c>
      <c r="Q77" s="35">
        <f>'Core Indicators'!DG77</f>
        <v>62356000</v>
      </c>
      <c r="R77" s="35">
        <f>'Core Indicators'!DO77</f>
        <v>0</v>
      </c>
      <c r="S77" s="35">
        <f>'Core Indicators'!DW77</f>
        <v>9677000</v>
      </c>
      <c r="T77" s="35">
        <f>'Core Indicators'!EE77</f>
        <v>0</v>
      </c>
      <c r="U77" s="35">
        <f>'Core Indicators'!EM77</f>
        <v>0</v>
      </c>
      <c r="V77" s="35">
        <f>'Core Indicators'!FC77</f>
        <v>5</v>
      </c>
      <c r="W77" s="35" t="str">
        <f>'Core Indicators'!FK77</f>
        <v>x</v>
      </c>
      <c r="X77" s="35">
        <f>'Core Indicators'!FS77</f>
        <v>800000</v>
      </c>
      <c r="Y77" s="35">
        <f>'Core Indicators'!GA77</f>
        <v>1</v>
      </c>
      <c r="Z77" s="35">
        <f>'Core Indicators'!GI77</f>
        <v>2</v>
      </c>
      <c r="AA77" s="35">
        <f>'Core Indicators'!GQ77</f>
        <v>3</v>
      </c>
      <c r="AB77" s="35">
        <f>'Core Indicators'!GY77</f>
        <v>2</v>
      </c>
      <c r="AC77" s="35">
        <f>'Core Indicators'!HG77</f>
        <v>2</v>
      </c>
      <c r="AD77" s="35">
        <f>'Core Indicators'!HO77</f>
        <v>2</v>
      </c>
      <c r="AE77" s="35">
        <f>'Core Indicators'!HW77</f>
        <v>2</v>
      </c>
      <c r="AF77" s="35">
        <f>'Core Indicators'!IE77</f>
        <v>1</v>
      </c>
      <c r="AG77" s="35">
        <f>'Core Indicators'!IM77</f>
        <v>2</v>
      </c>
    </row>
    <row r="78" spans="1:33" ht="20.149999999999999" customHeight="1" x14ac:dyDescent="0.35">
      <c r="A78" s="196" t="str">
        <f>'Core Indicators'!A:A</f>
        <v>Middle belt conflict</v>
      </c>
      <c r="B78" s="196" t="str">
        <f>'Core Indicators'!B:B</f>
        <v>Conflict</v>
      </c>
      <c r="C78" s="196" t="str">
        <f>'Core Indicators'!C78</f>
        <v>NGA003</v>
      </c>
      <c r="D78" s="196" t="str">
        <f>'Core Indicators'!D78</f>
        <v>Nigeria</v>
      </c>
      <c r="E78" s="196" t="str">
        <f>'Core Indicators'!E78</f>
        <v>NGA</v>
      </c>
      <c r="F78" s="36">
        <f>'Core Indicators'!O78</f>
        <v>181664</v>
      </c>
      <c r="G78" s="36">
        <f>'Core Indicators'!W78</f>
        <v>15100000</v>
      </c>
      <c r="H78" s="36">
        <f>'Core Indicators'!AE78</f>
        <v>401000</v>
      </c>
      <c r="I78" s="36">
        <f>'Core Indicators'!AM78</f>
        <v>401000</v>
      </c>
      <c r="J78" s="36" t="str">
        <f>'Core Indicators'!AU78</f>
        <v>x</v>
      </c>
      <c r="K78" s="36" t="str">
        <f>'Core Indicators'!BC78</f>
        <v>x</v>
      </c>
      <c r="L78" s="36">
        <f>'Core Indicators'!BK78</f>
        <v>1247</v>
      </c>
      <c r="M78" s="36" t="str">
        <f>'Core Indicators'!BS78</f>
        <v>x</v>
      </c>
      <c r="N78" s="36" t="str">
        <f>'Core Indicators'!CA78</f>
        <v>x</v>
      </c>
      <c r="O78" s="36" t="e">
        <f>'Core Indicators'!CI78</f>
        <v>#N/A</v>
      </c>
      <c r="P78" s="36" t="str">
        <f>'Core Indicators'!CQ78</f>
        <v>x</v>
      </c>
      <c r="Q78" s="36">
        <f>'Core Indicators'!DG78</f>
        <v>14700000</v>
      </c>
      <c r="R78" s="36">
        <f>'Core Indicators'!DO78</f>
        <v>0</v>
      </c>
      <c r="S78" s="36">
        <f>'Core Indicators'!DW78</f>
        <v>401000</v>
      </c>
      <c r="T78" s="36">
        <f>'Core Indicators'!EE78</f>
        <v>0</v>
      </c>
      <c r="U78" s="36">
        <f>'Core Indicators'!EM78</f>
        <v>0</v>
      </c>
      <c r="V78" s="36">
        <f>'Core Indicators'!FC78</f>
        <v>5</v>
      </c>
      <c r="W78" s="36" t="str">
        <f>'Core Indicators'!FK78</f>
        <v>x</v>
      </c>
      <c r="X78" s="36" t="str">
        <f>'Core Indicators'!FS78</f>
        <v>x</v>
      </c>
      <c r="Y78" s="36">
        <f>'Core Indicators'!GA78</f>
        <v>0</v>
      </c>
      <c r="Z78" s="36">
        <f>'Core Indicators'!GI78</f>
        <v>0</v>
      </c>
      <c r="AA78" s="36">
        <f>'Core Indicators'!GQ78</f>
        <v>0</v>
      </c>
      <c r="AB78" s="36">
        <f>'Core Indicators'!GY78</f>
        <v>0</v>
      </c>
      <c r="AC78" s="36">
        <f>'Core Indicators'!HG78</f>
        <v>0</v>
      </c>
      <c r="AD78" s="36">
        <f>'Core Indicators'!HO78</f>
        <v>2</v>
      </c>
      <c r="AE78" s="36">
        <f>'Core Indicators'!HW78</f>
        <v>0</v>
      </c>
      <c r="AF78" s="36">
        <f>'Core Indicators'!IE78</f>
        <v>1</v>
      </c>
      <c r="AG78" s="36">
        <f>'Core Indicators'!IM78</f>
        <v>0</v>
      </c>
    </row>
    <row r="79" spans="1:33" ht="20.149999999999999" customHeight="1" x14ac:dyDescent="0.35">
      <c r="A79" s="197" t="str">
        <f>'Core Indicators'!A:A</f>
        <v>Boko Haram crisis in Nigeria</v>
      </c>
      <c r="B79" s="197" t="str">
        <f>'Core Indicators'!B:B</f>
        <v>Conflict</v>
      </c>
      <c r="C79" s="197" t="str">
        <f>'Core Indicators'!C79</f>
        <v>NGA004</v>
      </c>
      <c r="D79" s="197" t="str">
        <f>'Core Indicators'!D79</f>
        <v>Nigeria</v>
      </c>
      <c r="E79" s="197" t="str">
        <f>'Core Indicators'!E79</f>
        <v>NGA</v>
      </c>
      <c r="F79" s="35">
        <f>'Core Indicators'!O79</f>
        <v>157918</v>
      </c>
      <c r="G79" s="35">
        <f>'Core Indicators'!W79</f>
        <v>13100000</v>
      </c>
      <c r="H79" s="35">
        <f>'Core Indicators'!AE79</f>
        <v>10220000</v>
      </c>
      <c r="I79" s="35">
        <f>'Core Indicators'!AM79</f>
        <v>3914000</v>
      </c>
      <c r="J79" s="35" t="str">
        <f>'Core Indicators'!AU79</f>
        <v>x</v>
      </c>
      <c r="K79" s="35" t="str">
        <f>'Core Indicators'!BC79</f>
        <v>x</v>
      </c>
      <c r="L79" s="35">
        <f>'Core Indicators'!BK79</f>
        <v>1347</v>
      </c>
      <c r="M79" s="35" t="str">
        <f>'Core Indicators'!BS79</f>
        <v>x</v>
      </c>
      <c r="N79" s="35">
        <f>'Core Indicators'!CA79</f>
        <v>4300</v>
      </c>
      <c r="O79" s="35" t="e">
        <f>'Core Indicators'!CI79</f>
        <v>#N/A</v>
      </c>
      <c r="P79" s="35" t="str">
        <f>'Core Indicators'!CQ79</f>
        <v>x</v>
      </c>
      <c r="Q79" s="35">
        <f>'Core Indicators'!DG79</f>
        <v>2880000</v>
      </c>
      <c r="R79" s="35">
        <f>'Core Indicators'!DO79</f>
        <v>2550000</v>
      </c>
      <c r="S79" s="35">
        <f>'Core Indicators'!DW79</f>
        <v>3650000</v>
      </c>
      <c r="T79" s="35">
        <f>'Core Indicators'!EE79</f>
        <v>4020000</v>
      </c>
      <c r="U79" s="35">
        <f>'Core Indicators'!EM79</f>
        <v>0</v>
      </c>
      <c r="V79" s="35">
        <f>'Core Indicators'!FC79</f>
        <v>4</v>
      </c>
      <c r="W79" s="35" t="str">
        <f>'Core Indicators'!FK79</f>
        <v>x</v>
      </c>
      <c r="X79" s="35">
        <f>'Core Indicators'!FS79</f>
        <v>800000</v>
      </c>
      <c r="Y79" s="35">
        <f>'Core Indicators'!GA79</f>
        <v>1</v>
      </c>
      <c r="Z79" s="35">
        <f>'Core Indicators'!GI79</f>
        <v>2</v>
      </c>
      <c r="AA79" s="35">
        <f>'Core Indicators'!GQ79</f>
        <v>3</v>
      </c>
      <c r="AB79" s="35">
        <f>'Core Indicators'!GY79</f>
        <v>2</v>
      </c>
      <c r="AC79" s="35">
        <f>'Core Indicators'!HG79</f>
        <v>2</v>
      </c>
      <c r="AD79" s="35">
        <f>'Core Indicators'!HO79</f>
        <v>2</v>
      </c>
      <c r="AE79" s="35">
        <f>'Core Indicators'!HW79</f>
        <v>2</v>
      </c>
      <c r="AF79" s="35">
        <f>'Core Indicators'!IE79</f>
        <v>1</v>
      </c>
      <c r="AG79" s="35">
        <f>'Core Indicators'!IM79</f>
        <v>2</v>
      </c>
    </row>
    <row r="80" spans="1:33" ht="20.149999999999999" customHeight="1" x14ac:dyDescent="0.35">
      <c r="A80" s="196" t="str">
        <f>'Core Indicators'!A:A</f>
        <v>Northwest Banditry</v>
      </c>
      <c r="B80" s="196" t="str">
        <f>'Core Indicators'!B:B</f>
        <v>Other type of violence</v>
      </c>
      <c r="C80" s="196" t="str">
        <f>'Core Indicators'!C80</f>
        <v>NGA007</v>
      </c>
      <c r="D80" s="196" t="str">
        <f>'Core Indicators'!D80</f>
        <v>Nigeria</v>
      </c>
      <c r="E80" s="196" t="str">
        <f>'Core Indicators'!E80</f>
        <v>NGA</v>
      </c>
      <c r="F80" s="36">
        <f>'Core Indicators'!O80</f>
        <v>237708</v>
      </c>
      <c r="G80" s="36">
        <f>'Core Indicators'!W80</f>
        <v>30376000</v>
      </c>
      <c r="H80" s="36">
        <f>'Core Indicators'!AE80</f>
        <v>446000</v>
      </c>
      <c r="I80" s="36">
        <f>'Core Indicators'!AM80</f>
        <v>446000</v>
      </c>
      <c r="J80" s="36" t="str">
        <f>'Core Indicators'!AU80</f>
        <v>x</v>
      </c>
      <c r="K80" s="36" t="str">
        <f>'Core Indicators'!BC80</f>
        <v>x</v>
      </c>
      <c r="L80" s="36">
        <f>'Core Indicators'!BK80</f>
        <v>2441</v>
      </c>
      <c r="M80" s="36">
        <f>'Core Indicators'!BS80</f>
        <v>500</v>
      </c>
      <c r="N80" s="36">
        <f>'Core Indicators'!CA80</f>
        <v>10500</v>
      </c>
      <c r="O80" s="36" t="e">
        <f>'Core Indicators'!CI80</f>
        <v>#N/A</v>
      </c>
      <c r="P80" s="36">
        <f>'Core Indicators'!CQ80</f>
        <v>49</v>
      </c>
      <c r="Q80" s="36">
        <f>'Core Indicators'!DG80</f>
        <v>30058000</v>
      </c>
      <c r="R80" s="36">
        <f>'Core Indicators'!DO80</f>
        <v>0</v>
      </c>
      <c r="S80" s="36">
        <f>'Core Indicators'!DW80</f>
        <v>446000</v>
      </c>
      <c r="T80" s="36">
        <f>'Core Indicators'!EE80</f>
        <v>0</v>
      </c>
      <c r="U80" s="36">
        <f>'Core Indicators'!EM80</f>
        <v>0</v>
      </c>
      <c r="V80" s="36">
        <f>'Core Indicators'!FC80</f>
        <v>5</v>
      </c>
      <c r="W80" s="36" t="str">
        <f>'Core Indicators'!FK80</f>
        <v>x</v>
      </c>
      <c r="X80" s="36" t="str">
        <f>'Core Indicators'!FS80</f>
        <v>x</v>
      </c>
      <c r="Y80" s="36">
        <f>'Core Indicators'!GA80</f>
        <v>0</v>
      </c>
      <c r="Z80" s="36">
        <f>'Core Indicators'!GI80</f>
        <v>0</v>
      </c>
      <c r="AA80" s="36">
        <f>'Core Indicators'!GQ80</f>
        <v>1</v>
      </c>
      <c r="AB80" s="36">
        <f>'Core Indicators'!GY80</f>
        <v>0</v>
      </c>
      <c r="AC80" s="36">
        <f>'Core Indicators'!HG80</f>
        <v>0</v>
      </c>
      <c r="AD80" s="36">
        <f>'Core Indicators'!HO80</f>
        <v>2</v>
      </c>
      <c r="AE80" s="36">
        <f>'Core Indicators'!HW80</f>
        <v>1</v>
      </c>
      <c r="AF80" s="36">
        <f>'Core Indicators'!IE80</f>
        <v>1</v>
      </c>
      <c r="AG80" s="36">
        <f>'Core Indicators'!IM80</f>
        <v>0</v>
      </c>
    </row>
    <row r="81" spans="1:33" ht="20.149999999999999" customHeight="1" x14ac:dyDescent="0.35">
      <c r="A81" s="197" t="str">
        <f>'Core Indicators'!A:A</f>
        <v>Cameroonian Refugees in Nigeria</v>
      </c>
      <c r="B81" s="197" t="str">
        <f>'Core Indicators'!B:B</f>
        <v>International displacement</v>
      </c>
      <c r="C81" s="197" t="str">
        <f>'Core Indicators'!C81</f>
        <v>NGA008</v>
      </c>
      <c r="D81" s="197" t="str">
        <f>'Core Indicators'!D81</f>
        <v>Nigeria</v>
      </c>
      <c r="E81" s="197" t="str">
        <f>'Core Indicators'!E81</f>
        <v>NGA</v>
      </c>
      <c r="F81" s="35">
        <f>'Core Indicators'!O81</f>
        <v>108688</v>
      </c>
      <c r="G81" s="35">
        <f>'Core Indicators'!W81</f>
        <v>12675000</v>
      </c>
      <c r="H81" s="35">
        <f>'Core Indicators'!AE81</f>
        <v>67000</v>
      </c>
      <c r="I81" s="35">
        <f>'Core Indicators'!AM81</f>
        <v>67000</v>
      </c>
      <c r="J81" s="35" t="str">
        <f>'Core Indicators'!AU81</f>
        <v>x</v>
      </c>
      <c r="K81" s="35" t="str">
        <f>'Core Indicators'!BC81</f>
        <v>x</v>
      </c>
      <c r="L81" s="35">
        <f>'Core Indicators'!BK81</f>
        <v>0</v>
      </c>
      <c r="M81" s="35" t="str">
        <f>'Core Indicators'!BS81</f>
        <v>x</v>
      </c>
      <c r="N81" s="35" t="str">
        <f>'Core Indicators'!CA81</f>
        <v>x</v>
      </c>
      <c r="O81" s="35" t="e">
        <f>'Core Indicators'!CI81</f>
        <v>#N/A</v>
      </c>
      <c r="P81" s="35" t="str">
        <f>'Core Indicators'!CQ81</f>
        <v>x</v>
      </c>
      <c r="Q81" s="35">
        <f>'Core Indicators'!DG81</f>
        <v>12608000</v>
      </c>
      <c r="R81" s="35">
        <f>'Core Indicators'!DO81</f>
        <v>0</v>
      </c>
      <c r="S81" s="35">
        <f>'Core Indicators'!DW81</f>
        <v>67000</v>
      </c>
      <c r="T81" s="35">
        <f>'Core Indicators'!EE81</f>
        <v>0</v>
      </c>
      <c r="U81" s="35">
        <f>'Core Indicators'!EM81</f>
        <v>0</v>
      </c>
      <c r="V81" s="35">
        <f>'Core Indicators'!FC81</f>
        <v>2139</v>
      </c>
      <c r="W81" s="35" t="str">
        <f>'Core Indicators'!FK81</f>
        <v>x</v>
      </c>
      <c r="X81" s="35" t="str">
        <f>'Core Indicators'!FS81</f>
        <v>x</v>
      </c>
      <c r="Y81" s="35">
        <f>'Core Indicators'!GA81</f>
        <v>0</v>
      </c>
      <c r="Z81" s="35">
        <f>'Core Indicators'!GI81</f>
        <v>0</v>
      </c>
      <c r="AA81" s="35">
        <f>'Core Indicators'!GQ81</f>
        <v>0</v>
      </c>
      <c r="AB81" s="35">
        <f>'Core Indicators'!GY81</f>
        <v>0</v>
      </c>
      <c r="AC81" s="35">
        <f>'Core Indicators'!HG81</f>
        <v>0</v>
      </c>
      <c r="AD81" s="35">
        <f>'Core Indicators'!HO81</f>
        <v>2</v>
      </c>
      <c r="AE81" s="35">
        <f>'Core Indicators'!HW81</f>
        <v>0</v>
      </c>
      <c r="AF81" s="35">
        <f>'Core Indicators'!IE81</f>
        <v>1</v>
      </c>
      <c r="AG81" s="35">
        <f>'Core Indicators'!IM81</f>
        <v>0</v>
      </c>
    </row>
    <row r="82" spans="1:33" ht="20.149999999999999" customHeight="1" x14ac:dyDescent="0.35">
      <c r="A82" s="196" t="str">
        <f>'Core Indicators'!A:A</f>
        <v>Socioeconomic crisis in Nicaragua</v>
      </c>
      <c r="B82" s="196" t="str">
        <f>'Core Indicators'!B:B</f>
        <v>Political and economic crisis</v>
      </c>
      <c r="C82" s="196" t="str">
        <f>'Core Indicators'!C82</f>
        <v>NIC001</v>
      </c>
      <c r="D82" s="196" t="str">
        <f>'Core Indicators'!D82</f>
        <v>Nicaragua</v>
      </c>
      <c r="E82" s="196" t="str">
        <f>'Core Indicators'!E82</f>
        <v>NIC</v>
      </c>
      <c r="F82" s="36">
        <f>'Core Indicators'!O82</f>
        <v>120339.54</v>
      </c>
      <c r="G82" s="36">
        <f>'Core Indicators'!W82</f>
        <v>6444000</v>
      </c>
      <c r="H82" s="36">
        <f>'Core Indicators'!AE82</f>
        <v>417000</v>
      </c>
      <c r="I82" s="36">
        <f>'Core Indicators'!AM82</f>
        <v>102000</v>
      </c>
      <c r="J82" s="36" t="str">
        <f>'Core Indicators'!AU82</f>
        <v>x</v>
      </c>
      <c r="K82" s="36">
        <f>'Core Indicators'!BC82</f>
        <v>17631</v>
      </c>
      <c r="L82" s="36">
        <f>'Core Indicators'!BK82</f>
        <v>3</v>
      </c>
      <c r="M82" s="36">
        <f>'Core Indicators'!BS82</f>
        <v>0</v>
      </c>
      <c r="N82" s="36">
        <f>'Core Indicators'!CA82</f>
        <v>0</v>
      </c>
      <c r="O82" s="36" t="e">
        <f>'Core Indicators'!CI82</f>
        <v>#N/A</v>
      </c>
      <c r="P82" s="36">
        <f>'Core Indicators'!CQ82</f>
        <v>1214</v>
      </c>
      <c r="Q82" s="36" t="str">
        <f>'Core Indicators'!DG82</f>
        <v>x</v>
      </c>
      <c r="R82" s="36" t="str">
        <f>'Core Indicators'!DO82</f>
        <v>x</v>
      </c>
      <c r="S82" s="36" t="str">
        <f>'Core Indicators'!DW82</f>
        <v>x</v>
      </c>
      <c r="T82" s="36">
        <f>'Core Indicators'!EE82</f>
        <v>0</v>
      </c>
      <c r="U82" s="36">
        <f>'Core Indicators'!EM82</f>
        <v>0</v>
      </c>
      <c r="V82" s="36">
        <f>'Core Indicators'!FC82</f>
        <v>1</v>
      </c>
      <c r="W82" s="36">
        <f>'Core Indicators'!FK82</f>
        <v>0</v>
      </c>
      <c r="X82" s="36">
        <f>'Core Indicators'!FS82</f>
        <v>0</v>
      </c>
      <c r="Y82" s="36" t="str">
        <f>'Core Indicators'!GA82</f>
        <v>x</v>
      </c>
      <c r="Z82" s="36" t="str">
        <f>'Core Indicators'!GI82</f>
        <v>x</v>
      </c>
      <c r="AA82" s="36">
        <f>'Core Indicators'!GQ82</f>
        <v>1</v>
      </c>
      <c r="AB82" s="36">
        <f>'Core Indicators'!GY82</f>
        <v>0</v>
      </c>
      <c r="AC82" s="36">
        <f>'Core Indicators'!HG82</f>
        <v>1</v>
      </c>
      <c r="AD82" s="36">
        <f>'Core Indicators'!HO82</f>
        <v>1</v>
      </c>
      <c r="AE82" s="36">
        <f>'Core Indicators'!HW82</f>
        <v>0</v>
      </c>
      <c r="AF82" s="36">
        <f>'Core Indicators'!IE82</f>
        <v>0</v>
      </c>
      <c r="AG82" s="36">
        <f>'Core Indicators'!IM82</f>
        <v>2</v>
      </c>
    </row>
    <row r="83" spans="1:33" ht="20.149999999999999" customHeight="1" x14ac:dyDescent="0.35">
      <c r="A83" s="197" t="str">
        <f>'Core Indicators'!A:A</f>
        <v>Hurricane Eta and Iota in Nicaragua</v>
      </c>
      <c r="B83" s="197" t="str">
        <f>'Core Indicators'!B:B</f>
        <v>Tropical cyclone</v>
      </c>
      <c r="C83" s="197" t="str">
        <f>'Core Indicators'!C83</f>
        <v>NIC002</v>
      </c>
      <c r="D83" s="197" t="str">
        <f>'Core Indicators'!D83</f>
        <v>Nicaragua</v>
      </c>
      <c r="E83" s="197" t="str">
        <f>'Core Indicators'!E83</f>
        <v>NIC</v>
      </c>
      <c r="F83" s="35">
        <f>'Core Indicators'!O83</f>
        <v>92703</v>
      </c>
      <c r="G83" s="35">
        <f>'Core Indicators'!W83</f>
        <v>2661000</v>
      </c>
      <c r="H83" s="35">
        <f>'Core Indicators'!AE83</f>
        <v>1800000</v>
      </c>
      <c r="I83" s="35">
        <f>'Core Indicators'!AM83</f>
        <v>73000</v>
      </c>
      <c r="J83" s="35" t="str">
        <f>'Core Indicators'!AU83</f>
        <v>x</v>
      </c>
      <c r="K83" s="35" t="str">
        <f>'Core Indicators'!BC83</f>
        <v>x</v>
      </c>
      <c r="L83" s="35">
        <f>'Core Indicators'!BK83</f>
        <v>23</v>
      </c>
      <c r="M83" s="35">
        <f>'Core Indicators'!BS83</f>
        <v>8000</v>
      </c>
      <c r="N83" s="35">
        <f>'Core Indicators'!CA83</f>
        <v>5890</v>
      </c>
      <c r="O83" s="35" t="e">
        <f>'Core Indicators'!CI83</f>
        <v>#N/A</v>
      </c>
      <c r="P83" s="35" t="str">
        <f>'Core Indicators'!CQ83</f>
        <v>x</v>
      </c>
      <c r="Q83" s="35">
        <f>'Core Indicators'!DG83</f>
        <v>861000</v>
      </c>
      <c r="R83" s="35">
        <f>'Core Indicators'!DO83</f>
        <v>1727000</v>
      </c>
      <c r="S83" s="35">
        <f>'Core Indicators'!DW83</f>
        <v>73000</v>
      </c>
      <c r="T83" s="35">
        <f>'Core Indicators'!EE83</f>
        <v>0</v>
      </c>
      <c r="U83" s="35">
        <f>'Core Indicators'!EM83</f>
        <v>0</v>
      </c>
      <c r="V83" s="35">
        <f>'Core Indicators'!FC83</f>
        <v>3</v>
      </c>
      <c r="W83" s="35" t="e">
        <f>'Core Indicators'!FK83</f>
        <v>#N/A</v>
      </c>
      <c r="X83" s="35" t="e">
        <f>'Core Indicators'!FS83</f>
        <v>#N/A</v>
      </c>
      <c r="Y83" s="35">
        <f>'Core Indicators'!GA83</f>
        <v>1</v>
      </c>
      <c r="Z83" s="35">
        <f>'Core Indicators'!GI83</f>
        <v>2</v>
      </c>
      <c r="AA83" s="35">
        <f>'Core Indicators'!GQ83</f>
        <v>2</v>
      </c>
      <c r="AB83" s="35">
        <f>'Core Indicators'!GY83</f>
        <v>0</v>
      </c>
      <c r="AC83" s="35">
        <f>'Core Indicators'!HG83</f>
        <v>2</v>
      </c>
      <c r="AD83" s="35">
        <f>'Core Indicators'!HO83</f>
        <v>0</v>
      </c>
      <c r="AE83" s="35">
        <f>'Core Indicators'!HW83</f>
        <v>0</v>
      </c>
      <c r="AF83" s="35">
        <f>'Core Indicators'!IE83</f>
        <v>0</v>
      </c>
      <c r="AG83" s="35">
        <f>'Core Indicators'!IM83</f>
        <v>3</v>
      </c>
    </row>
    <row r="84" spans="1:33" ht="20.149999999999999" customHeight="1" x14ac:dyDescent="0.35">
      <c r="A84" s="196" t="str">
        <f>'Core Indicators'!A:A</f>
        <v>Complex crisis in Pakistan</v>
      </c>
      <c r="B84" s="196" t="str">
        <f>'Core Indicators'!B:B</f>
        <v>Complex crisis</v>
      </c>
      <c r="C84" s="196" t="str">
        <f>'Core Indicators'!C84</f>
        <v>PAK001</v>
      </c>
      <c r="D84" s="196" t="str">
        <f>'Core Indicators'!D84</f>
        <v>Pakistan</v>
      </c>
      <c r="E84" s="196" t="str">
        <f>'Core Indicators'!E84</f>
        <v>PAK</v>
      </c>
      <c r="F84" s="36">
        <f>'Core Indicators'!O84</f>
        <v>796100</v>
      </c>
      <c r="G84" s="36">
        <f>'Core Indicators'!W84</f>
        <v>225200000</v>
      </c>
      <c r="H84" s="36">
        <f>'Core Indicators'!AE84</f>
        <v>144769000</v>
      </c>
      <c r="I84" s="36">
        <f>'Core Indicators'!AM84</f>
        <v>21037000</v>
      </c>
      <c r="J84" s="36" t="str">
        <f>'Core Indicators'!AU84</f>
        <v>x</v>
      </c>
      <c r="K84" s="36" t="str">
        <f>'Core Indicators'!BC84</f>
        <v>x</v>
      </c>
      <c r="L84" s="36">
        <f>'Core Indicators'!BK84</f>
        <v>539</v>
      </c>
      <c r="M84" s="36" t="str">
        <f>'Core Indicators'!BS84</f>
        <v>x</v>
      </c>
      <c r="N84" s="36" t="str">
        <f>'Core Indicators'!CA84</f>
        <v>x</v>
      </c>
      <c r="O84" s="36" t="e">
        <f>'Core Indicators'!CI84</f>
        <v>#N/A</v>
      </c>
      <c r="P84" s="36" t="str">
        <f>'Core Indicators'!CQ84</f>
        <v>x</v>
      </c>
      <c r="Q84" s="36">
        <f>'Core Indicators'!DG84</f>
        <v>80431000</v>
      </c>
      <c r="R84" s="36">
        <f>'Core Indicators'!DO84</f>
        <v>133769000</v>
      </c>
      <c r="S84" s="36">
        <f>'Core Indicators'!DW84</f>
        <v>10443000</v>
      </c>
      <c r="T84" s="36">
        <f>'Core Indicators'!EE84</f>
        <v>557000</v>
      </c>
      <c r="U84" s="36">
        <f>'Core Indicators'!EM84</f>
        <v>0</v>
      </c>
      <c r="V84" s="36">
        <f>'Core Indicators'!FC84</f>
        <v>5</v>
      </c>
      <c r="W84" s="36" t="str">
        <f>'Core Indicators'!FK84</f>
        <v>x</v>
      </c>
      <c r="X84" s="36" t="str">
        <f>'Core Indicators'!FS84</f>
        <v>x</v>
      </c>
      <c r="Y84" s="36">
        <f>'Core Indicators'!GA84</f>
        <v>2</v>
      </c>
      <c r="Z84" s="36">
        <f>'Core Indicators'!GI84</f>
        <v>0</v>
      </c>
      <c r="AA84" s="36">
        <f>'Core Indicators'!GQ84</f>
        <v>2</v>
      </c>
      <c r="AB84" s="36">
        <f>'Core Indicators'!GY84</f>
        <v>0</v>
      </c>
      <c r="AC84" s="36">
        <f>'Core Indicators'!HG84</f>
        <v>0</v>
      </c>
      <c r="AD84" s="36">
        <f>'Core Indicators'!HO84</f>
        <v>2</v>
      </c>
      <c r="AE84" s="36">
        <f>'Core Indicators'!HW84</f>
        <v>1</v>
      </c>
      <c r="AF84" s="36">
        <f>'Core Indicators'!IE84</f>
        <v>1</v>
      </c>
      <c r="AG84" s="36">
        <f>'Core Indicators'!IM84</f>
        <v>3</v>
      </c>
    </row>
    <row r="85" spans="1:33" ht="20.149999999999999" customHeight="1" x14ac:dyDescent="0.35">
      <c r="A85" s="197" t="str">
        <f>'Core Indicators'!A:A</f>
        <v>Kashmir conflict in Pakistan</v>
      </c>
      <c r="B85" s="197" t="str">
        <f>'Core Indicators'!B:B</f>
        <v>Conflict</v>
      </c>
      <c r="C85" s="197" t="str">
        <f>'Core Indicators'!C85</f>
        <v>PAK004</v>
      </c>
      <c r="D85" s="197" t="str">
        <f>'Core Indicators'!D85</f>
        <v>Pakistan</v>
      </c>
      <c r="E85" s="197" t="str">
        <f>'Core Indicators'!E85</f>
        <v>PAK</v>
      </c>
      <c r="F85" s="35">
        <f>'Core Indicators'!O85</f>
        <v>13297</v>
      </c>
      <c r="G85" s="35">
        <f>'Core Indicators'!W85</f>
        <v>4450000</v>
      </c>
      <c r="H85" s="35" t="str">
        <f>'Core Indicators'!AE85</f>
        <v>x</v>
      </c>
      <c r="I85" s="35" t="str">
        <f>'Core Indicators'!AM85</f>
        <v>x</v>
      </c>
      <c r="J85" s="35" t="str">
        <f>'Core Indicators'!AU85</f>
        <v>x</v>
      </c>
      <c r="K85" s="35" t="str">
        <f>'Core Indicators'!BC85</f>
        <v>x</v>
      </c>
      <c r="L85" s="35">
        <f>'Core Indicators'!BK85</f>
        <v>14</v>
      </c>
      <c r="M85" s="35" t="str">
        <f>'Core Indicators'!BS85</f>
        <v>x</v>
      </c>
      <c r="N85" s="35" t="str">
        <f>'Core Indicators'!CA85</f>
        <v>x</v>
      </c>
      <c r="O85" s="35" t="e">
        <f>'Core Indicators'!CI85</f>
        <v>#N/A</v>
      </c>
      <c r="P85" s="35" t="str">
        <f>'Core Indicators'!CQ85</f>
        <v>x</v>
      </c>
      <c r="Q85" s="35" t="str">
        <f>'Core Indicators'!DG85</f>
        <v>x</v>
      </c>
      <c r="R85" s="35" t="str">
        <f>'Core Indicators'!DO85</f>
        <v>x</v>
      </c>
      <c r="S85" s="35" t="str">
        <f>'Core Indicators'!DW85</f>
        <v>x</v>
      </c>
      <c r="T85" s="35" t="str">
        <f>'Core Indicators'!EE85</f>
        <v>x</v>
      </c>
      <c r="U85" s="35" t="str">
        <f>'Core Indicators'!EM85</f>
        <v>x</v>
      </c>
      <c r="V85" s="35">
        <f>'Core Indicators'!FC85</f>
        <v>3</v>
      </c>
      <c r="W85" s="35" t="str">
        <f>'Core Indicators'!FK85</f>
        <v>x</v>
      </c>
      <c r="X85" s="35" t="str">
        <f>'Core Indicators'!FS85</f>
        <v>x</v>
      </c>
      <c r="Y85" s="35">
        <f>'Core Indicators'!GA85</f>
        <v>2</v>
      </c>
      <c r="Z85" s="35">
        <f>'Core Indicators'!GI85</f>
        <v>0</v>
      </c>
      <c r="AA85" s="35">
        <f>'Core Indicators'!GQ85</f>
        <v>2</v>
      </c>
      <c r="AB85" s="35">
        <f>'Core Indicators'!GY85</f>
        <v>0</v>
      </c>
      <c r="AC85" s="35">
        <f>'Core Indicators'!HG85</f>
        <v>0</v>
      </c>
      <c r="AD85" s="35">
        <f>'Core Indicators'!HO85</f>
        <v>2</v>
      </c>
      <c r="AE85" s="35">
        <f>'Core Indicators'!HW85</f>
        <v>1</v>
      </c>
      <c r="AF85" s="35">
        <f>'Core Indicators'!IE85</f>
        <v>1</v>
      </c>
      <c r="AG85" s="35">
        <f>'Core Indicators'!IM85</f>
        <v>3</v>
      </c>
    </row>
    <row r="86" spans="1:33" ht="20.149999999999999" customHeight="1" x14ac:dyDescent="0.35">
      <c r="A86" s="196" t="str">
        <f>'Core Indicators'!A:A</f>
        <v>Venezuela displacement in Peru</v>
      </c>
      <c r="B86" s="196" t="str">
        <f>'Core Indicators'!B:B</f>
        <v>International displacement</v>
      </c>
      <c r="C86" s="196" t="str">
        <f>'Core Indicators'!C86</f>
        <v>PER002</v>
      </c>
      <c r="D86" s="196" t="str">
        <f>'Core Indicators'!D86</f>
        <v>Peru</v>
      </c>
      <c r="E86" s="196" t="str">
        <f>'Core Indicators'!E86</f>
        <v>PER</v>
      </c>
      <c r="F86" s="36">
        <f>'Core Indicators'!O86</f>
        <v>178440</v>
      </c>
      <c r="G86" s="36">
        <f>'Core Indicators'!W86</f>
        <v>16328000</v>
      </c>
      <c r="H86" s="36">
        <f>'Core Indicators'!AE86</f>
        <v>1368000</v>
      </c>
      <c r="I86" s="36">
        <f>'Core Indicators'!AM86</f>
        <v>1100000</v>
      </c>
      <c r="J86" s="36" t="str">
        <f>'Core Indicators'!AU86</f>
        <v>x</v>
      </c>
      <c r="K86" s="36" t="str">
        <f>'Core Indicators'!BC86</f>
        <v>x</v>
      </c>
      <c r="L86" s="36">
        <f>'Core Indicators'!BK86</f>
        <v>3</v>
      </c>
      <c r="M86" s="36">
        <f>'Core Indicators'!BS86</f>
        <v>0</v>
      </c>
      <c r="N86" s="36">
        <f>'Core Indicators'!CA86</f>
        <v>0</v>
      </c>
      <c r="O86" s="36" t="e">
        <f>'Core Indicators'!CI86</f>
        <v>#N/A</v>
      </c>
      <c r="P86" s="36" t="str">
        <f>'Core Indicators'!CQ86</f>
        <v>x</v>
      </c>
      <c r="Q86" s="36">
        <f>'Core Indicators'!DG86</f>
        <v>13650000</v>
      </c>
      <c r="R86" s="36">
        <f>'Core Indicators'!DO86</f>
        <v>58000</v>
      </c>
      <c r="S86" s="36">
        <f>'Core Indicators'!DW86</f>
        <v>1310000</v>
      </c>
      <c r="T86" s="36">
        <f>'Core Indicators'!EE86</f>
        <v>0</v>
      </c>
      <c r="U86" s="36">
        <f>'Core Indicators'!EM86</f>
        <v>0</v>
      </c>
      <c r="V86" s="36">
        <f>'Core Indicators'!FC86</f>
        <v>2</v>
      </c>
      <c r="W86" s="36">
        <f>'Core Indicators'!FK86</f>
        <v>1</v>
      </c>
      <c r="X86" s="36">
        <f>'Core Indicators'!FS86</f>
        <v>0</v>
      </c>
      <c r="Y86" s="36">
        <f>'Core Indicators'!GA86</f>
        <v>0</v>
      </c>
      <c r="Z86" s="36">
        <f>'Core Indicators'!GI86</f>
        <v>1</v>
      </c>
      <c r="AA86" s="36">
        <f>'Core Indicators'!GQ86</f>
        <v>0</v>
      </c>
      <c r="AB86" s="36">
        <f>'Core Indicators'!GY86</f>
        <v>0</v>
      </c>
      <c r="AC86" s="36">
        <f>'Core Indicators'!HG86</f>
        <v>0</v>
      </c>
      <c r="AD86" s="36">
        <f>'Core Indicators'!HO86</f>
        <v>1</v>
      </c>
      <c r="AE86" s="36">
        <f>'Core Indicators'!HW86</f>
        <v>0</v>
      </c>
      <c r="AF86" s="36">
        <f>'Core Indicators'!IE86</f>
        <v>0</v>
      </c>
      <c r="AG86" s="36">
        <f>'Core Indicators'!IM86</f>
        <v>2</v>
      </c>
    </row>
    <row r="87" spans="1:33" ht="20.149999999999999" customHeight="1" x14ac:dyDescent="0.35">
      <c r="A87" s="197" t="str">
        <f>'Core Indicators'!A:A</f>
        <v>Mindanao conflict</v>
      </c>
      <c r="B87" s="197" t="str">
        <f>'Core Indicators'!B:B</f>
        <v>Conflict</v>
      </c>
      <c r="C87" s="197" t="str">
        <f>'Core Indicators'!C87</f>
        <v>PHL003</v>
      </c>
      <c r="D87" s="197" t="str">
        <f>'Core Indicators'!D87</f>
        <v>Philippines</v>
      </c>
      <c r="E87" s="197" t="str">
        <f>'Core Indicators'!E87</f>
        <v>PHL</v>
      </c>
      <c r="F87" s="35">
        <f>'Core Indicators'!O87</f>
        <v>138354</v>
      </c>
      <c r="G87" s="35">
        <f>'Core Indicators'!W87</f>
        <v>24136000</v>
      </c>
      <c r="H87" s="35">
        <f>'Core Indicators'!AE87</f>
        <v>155000</v>
      </c>
      <c r="I87" s="35">
        <f>'Core Indicators'!AM87</f>
        <v>155000</v>
      </c>
      <c r="J87" s="35" t="str">
        <f>'Core Indicators'!AU87</f>
        <v>x</v>
      </c>
      <c r="K87" s="35" t="str">
        <f>'Core Indicators'!BC87</f>
        <v>x</v>
      </c>
      <c r="L87" s="35">
        <f>'Core Indicators'!BK87</f>
        <v>259</v>
      </c>
      <c r="M87" s="35" t="str">
        <f>'Core Indicators'!BS87</f>
        <v>x</v>
      </c>
      <c r="N87" s="35" t="str">
        <f>'Core Indicators'!CA87</f>
        <v>x</v>
      </c>
      <c r="O87" s="35" t="e">
        <f>'Core Indicators'!CI87</f>
        <v>#N/A</v>
      </c>
      <c r="P87" s="35" t="str">
        <f>'Core Indicators'!CQ87</f>
        <v>x</v>
      </c>
      <c r="Q87" s="35">
        <f>'Core Indicators'!DG87</f>
        <v>23905000</v>
      </c>
      <c r="R87" s="35">
        <f>'Core Indicators'!DO87</f>
        <v>0</v>
      </c>
      <c r="S87" s="35">
        <f>'Core Indicators'!DW87</f>
        <v>267000</v>
      </c>
      <c r="T87" s="35">
        <f>'Core Indicators'!EE87</f>
        <v>0</v>
      </c>
      <c r="U87" s="35">
        <f>'Core Indicators'!EM87</f>
        <v>0</v>
      </c>
      <c r="V87" s="35">
        <f>'Core Indicators'!FC87</f>
        <v>4</v>
      </c>
      <c r="W87" s="35" t="str">
        <f>'Core Indicators'!FK87</f>
        <v>x</v>
      </c>
      <c r="X87" s="35" t="str">
        <f>'Core Indicators'!FS87</f>
        <v>x</v>
      </c>
      <c r="Y87" s="35">
        <f>'Core Indicators'!GA87</f>
        <v>0</v>
      </c>
      <c r="Z87" s="35">
        <f>'Core Indicators'!GI87</f>
        <v>1</v>
      </c>
      <c r="AA87" s="35">
        <f>'Core Indicators'!GQ87</f>
        <v>0</v>
      </c>
      <c r="AB87" s="35">
        <f>'Core Indicators'!GY87</f>
        <v>0</v>
      </c>
      <c r="AC87" s="35">
        <f>'Core Indicators'!HG87</f>
        <v>0</v>
      </c>
      <c r="AD87" s="35">
        <f>'Core Indicators'!HO87</f>
        <v>2</v>
      </c>
      <c r="AE87" s="35">
        <f>'Core Indicators'!HW87</f>
        <v>1</v>
      </c>
      <c r="AF87" s="35">
        <f>'Core Indicators'!IE87</f>
        <v>1</v>
      </c>
      <c r="AG87" s="35">
        <f>'Core Indicators'!IM87</f>
        <v>3</v>
      </c>
    </row>
    <row r="88" spans="1:33" ht="20.149999999999999" customHeight="1" x14ac:dyDescent="0.35">
      <c r="A88" s="196" t="str">
        <f>'Core Indicators'!A:A</f>
        <v>Complex crisis in DPRK</v>
      </c>
      <c r="B88" s="196" t="str">
        <f>'Core Indicators'!B:B</f>
        <v>Complex crisis</v>
      </c>
      <c r="C88" s="196" t="str">
        <f>'Core Indicators'!C88</f>
        <v>PRK001</v>
      </c>
      <c r="D88" s="196" t="str">
        <f>'Core Indicators'!D88</f>
        <v>DPRK</v>
      </c>
      <c r="E88" s="196" t="str">
        <f>'Core Indicators'!E88</f>
        <v>PRK</v>
      </c>
      <c r="F88" s="36">
        <f>'Core Indicators'!O88</f>
        <v>120410</v>
      </c>
      <c r="G88" s="36">
        <f>'Core Indicators'!W88</f>
        <v>25666000</v>
      </c>
      <c r="H88" s="36">
        <f>'Core Indicators'!AE88</f>
        <v>25666000</v>
      </c>
      <c r="I88" s="36">
        <f>'Core Indicators'!AM88</f>
        <v>34000</v>
      </c>
      <c r="J88" s="36" t="str">
        <f>'Core Indicators'!AU88</f>
        <v>x</v>
      </c>
      <c r="K88" s="36" t="str">
        <f>'Core Indicators'!BC88</f>
        <v>x</v>
      </c>
      <c r="L88" s="36">
        <f>'Core Indicators'!BK88</f>
        <v>11</v>
      </c>
      <c r="M88" s="36" t="str">
        <f>'Core Indicators'!BS88</f>
        <v>x</v>
      </c>
      <c r="N88" s="36" t="str">
        <f>'Core Indicators'!CA88</f>
        <v>x</v>
      </c>
      <c r="O88" s="36" t="e">
        <f>'Core Indicators'!CI88</f>
        <v>#N/A</v>
      </c>
      <c r="P88" s="36" t="str">
        <f>'Core Indicators'!CQ88</f>
        <v>x</v>
      </c>
      <c r="Q88" s="36">
        <f>'Core Indicators'!DG88</f>
        <v>0</v>
      </c>
      <c r="R88" s="36">
        <f>'Core Indicators'!DO88</f>
        <v>15120000</v>
      </c>
      <c r="S88" s="36">
        <f>'Core Indicators'!DW88</f>
        <v>4970000</v>
      </c>
      <c r="T88" s="36">
        <f>'Core Indicators'!EE88</f>
        <v>5459000</v>
      </c>
      <c r="U88" s="36">
        <f>'Core Indicators'!EM88</f>
        <v>0</v>
      </c>
      <c r="V88" s="36">
        <f>'Core Indicators'!FC88</f>
        <v>1</v>
      </c>
      <c r="W88" s="36" t="str">
        <f>'Core Indicators'!FK88</f>
        <v>x</v>
      </c>
      <c r="X88" s="36" t="str">
        <f>'Core Indicators'!FS88</f>
        <v>x</v>
      </c>
      <c r="Y88" s="36">
        <f>'Core Indicators'!GA88</f>
        <v>1</v>
      </c>
      <c r="Z88" s="36">
        <f>'Core Indicators'!GI88</f>
        <v>2</v>
      </c>
      <c r="AA88" s="36">
        <f>'Core Indicators'!GQ88</f>
        <v>2</v>
      </c>
      <c r="AB88" s="36">
        <f>'Core Indicators'!GY88</f>
        <v>0</v>
      </c>
      <c r="AC88" s="36">
        <f>'Core Indicators'!HG88</f>
        <v>3</v>
      </c>
      <c r="AD88" s="36">
        <f>'Core Indicators'!HO88</f>
        <v>3</v>
      </c>
      <c r="AE88" s="36">
        <f>'Core Indicators'!HW88</f>
        <v>0</v>
      </c>
      <c r="AF88" s="36">
        <f>'Core Indicators'!IE88</f>
        <v>0</v>
      </c>
      <c r="AG88" s="36">
        <f>'Core Indicators'!IM88</f>
        <v>3</v>
      </c>
    </row>
    <row r="89" spans="1:33" ht="20.149999999999999" customHeight="1" x14ac:dyDescent="0.35">
      <c r="A89" s="197" t="str">
        <f>'Core Indicators'!A:A</f>
        <v>Conflict in Palestine</v>
      </c>
      <c r="B89" s="197" t="str">
        <f>'Core Indicators'!B:B</f>
        <v>Conflict</v>
      </c>
      <c r="C89" s="197" t="str">
        <f>'Core Indicators'!C89</f>
        <v>PSE002</v>
      </c>
      <c r="D89" s="197" t="str">
        <f>'Core Indicators'!D89</f>
        <v>Palestine</v>
      </c>
      <c r="E89" s="197" t="str">
        <f>'Core Indicators'!E89</f>
        <v>PSE</v>
      </c>
      <c r="F89" s="35">
        <f>'Core Indicators'!O89</f>
        <v>6020</v>
      </c>
      <c r="G89" s="35">
        <f>'Core Indicators'!W89</f>
        <v>5200000</v>
      </c>
      <c r="H89" s="35">
        <f>'Core Indicators'!AE89</f>
        <v>5200000</v>
      </c>
      <c r="I89" s="35">
        <f>'Core Indicators'!AM89</f>
        <v>6389000</v>
      </c>
      <c r="J89" s="35">
        <f>'Core Indicators'!AU89</f>
        <v>10781</v>
      </c>
      <c r="K89" s="35" t="str">
        <f>'Core Indicators'!BC89</f>
        <v>x</v>
      </c>
      <c r="L89" s="35">
        <f>'Core Indicators'!BK89</f>
        <v>299</v>
      </c>
      <c r="M89" s="35">
        <f>'Core Indicators'!BS89</f>
        <v>160000</v>
      </c>
      <c r="N89" s="35">
        <f>'Core Indicators'!CA89</f>
        <v>11422</v>
      </c>
      <c r="O89" s="35" t="e">
        <f>'Core Indicators'!CI89</f>
        <v>#N/A</v>
      </c>
      <c r="P89" s="35" t="str">
        <f>'Core Indicators'!CQ89</f>
        <v>x</v>
      </c>
      <c r="Q89" s="35">
        <f>'Core Indicators'!DG89</f>
        <v>0</v>
      </c>
      <c r="R89" s="35">
        <f>'Core Indicators'!DO89</f>
        <v>1400000</v>
      </c>
      <c r="S89" s="35">
        <f>'Core Indicators'!DW89</f>
        <v>957000</v>
      </c>
      <c r="T89" s="35">
        <f>'Core Indicators'!EE89</f>
        <v>1435000</v>
      </c>
      <c r="U89" s="35">
        <f>'Core Indicators'!EM89</f>
        <v>1408000</v>
      </c>
      <c r="V89" s="35">
        <f>'Core Indicators'!FC89</f>
        <v>4</v>
      </c>
      <c r="W89" s="35" t="str">
        <f>'Core Indicators'!FK89</f>
        <v>x</v>
      </c>
      <c r="X89" s="35">
        <f>'Core Indicators'!FS89</f>
        <v>4950000</v>
      </c>
      <c r="Y89" s="35">
        <f>'Core Indicators'!GA89</f>
        <v>2</v>
      </c>
      <c r="Z89" s="35">
        <f>'Core Indicators'!GI89</f>
        <v>3</v>
      </c>
      <c r="AA89" s="35">
        <f>'Core Indicators'!GQ89</f>
        <v>3</v>
      </c>
      <c r="AB89" s="35">
        <f>'Core Indicators'!GY89</f>
        <v>0</v>
      </c>
      <c r="AC89" s="35">
        <f>'Core Indicators'!HG89</f>
        <v>3</v>
      </c>
      <c r="AD89" s="35">
        <f>'Core Indicators'!HO89</f>
        <v>3</v>
      </c>
      <c r="AE89" s="35">
        <f>'Core Indicators'!HW89</f>
        <v>2</v>
      </c>
      <c r="AF89" s="35">
        <f>'Core Indicators'!IE89</f>
        <v>2</v>
      </c>
      <c r="AG89" s="35">
        <f>'Core Indicators'!IM89</f>
        <v>2</v>
      </c>
    </row>
    <row r="90" spans="1:33" ht="20.149999999999999" customHeight="1" x14ac:dyDescent="0.35">
      <c r="A90" s="196" t="str">
        <f>'Core Indicators'!A:A</f>
        <v>Regional Boko Haram Crisis</v>
      </c>
      <c r="B90" s="196" t="str">
        <f>'Core Indicators'!B:B</f>
        <v>Regional crisis</v>
      </c>
      <c r="C90" s="196" t="str">
        <f>'Core Indicators'!C90</f>
        <v>REG001</v>
      </c>
      <c r="D90" s="196" t="str">
        <f>'Core Indicators'!D90</f>
        <v>Nigeria,Niger,Chad,Cameroon</v>
      </c>
      <c r="E90" s="196" t="str">
        <f>'Core Indicators'!E90</f>
        <v>NGA,NER,TCD,CMR</v>
      </c>
      <c r="F90" s="36">
        <f>'Core Indicators'!O90</f>
        <v>369002</v>
      </c>
      <c r="G90" s="36">
        <f>'Core Indicators'!W90</f>
        <v>19217000</v>
      </c>
      <c r="H90" s="36">
        <f>'Core Indicators'!AE90</f>
        <v>13183000</v>
      </c>
      <c r="I90" s="36">
        <f>'Core Indicators'!AM90</f>
        <v>5158000</v>
      </c>
      <c r="J90" s="36" t="str">
        <f>'Core Indicators'!AU90</f>
        <v>x</v>
      </c>
      <c r="K90" s="36" t="str">
        <f>'Core Indicators'!BC90</f>
        <v>x</v>
      </c>
      <c r="L90" s="36">
        <f>'Core Indicators'!BK90</f>
        <v>1833</v>
      </c>
      <c r="M90" s="36">
        <f>'Core Indicators'!BS90</f>
        <v>0</v>
      </c>
      <c r="N90" s="36">
        <f>'Core Indicators'!CA90</f>
        <v>4300</v>
      </c>
      <c r="O90" s="36" t="e">
        <f>'Core Indicators'!CI90</f>
        <v>#N/A</v>
      </c>
      <c r="P90" s="36">
        <f>'Core Indicators'!CQ90</f>
        <v>5200000</v>
      </c>
      <c r="Q90" s="36">
        <f>'Core Indicators'!DG90</f>
        <v>6035000</v>
      </c>
      <c r="R90" s="36">
        <f>'Core Indicators'!DO90</f>
        <v>4223000</v>
      </c>
      <c r="S90" s="36">
        <f>'Core Indicators'!DW90</f>
        <v>4636000</v>
      </c>
      <c r="T90" s="36">
        <f>'Core Indicators'!EE90</f>
        <v>4201000</v>
      </c>
      <c r="U90" s="36">
        <f>'Core Indicators'!EM90</f>
        <v>122000</v>
      </c>
      <c r="V90" s="36">
        <f>'Core Indicators'!FC90</f>
        <v>5</v>
      </c>
      <c r="W90" s="36" t="str">
        <f>'Core Indicators'!FK90</f>
        <v>x</v>
      </c>
      <c r="X90" s="36">
        <f>'Core Indicators'!FS90</f>
        <v>800000</v>
      </c>
      <c r="Y90" s="36">
        <f>'Core Indicators'!GA90</f>
        <v>1</v>
      </c>
      <c r="Z90" s="36">
        <f>'Core Indicators'!GI90</f>
        <v>1</v>
      </c>
      <c r="AA90" s="36">
        <f>'Core Indicators'!GQ90</f>
        <v>2</v>
      </c>
      <c r="AB90" s="36">
        <f>'Core Indicators'!GY90</f>
        <v>2</v>
      </c>
      <c r="AC90" s="36">
        <f>'Core Indicators'!HG90</f>
        <v>0</v>
      </c>
      <c r="AD90" s="36">
        <f>'Core Indicators'!HO90</f>
        <v>2</v>
      </c>
      <c r="AE90" s="36">
        <f>'Core Indicators'!HW90</f>
        <v>2</v>
      </c>
      <c r="AF90" s="36">
        <f>'Core Indicators'!IE90</f>
        <v>2</v>
      </c>
      <c r="AG90" s="36">
        <f>'Core Indicators'!IM90</f>
        <v>3</v>
      </c>
    </row>
    <row r="91" spans="1:33" ht="20.149999999999999" customHeight="1" x14ac:dyDescent="0.35">
      <c r="A91" s="197" t="str">
        <f>'Core Indicators'!A:A</f>
        <v>Venezuela Regional Crisis</v>
      </c>
      <c r="B91" s="197" t="str">
        <f>'Core Indicators'!B:B</f>
        <v>Regional crisis</v>
      </c>
      <c r="C91" s="197" t="str">
        <f>'Core Indicators'!C91</f>
        <v>REG002</v>
      </c>
      <c r="D91" s="197" t="str">
        <f>'Core Indicators'!D91</f>
        <v>Venezuela,Brazil,Colombia,Ecuador,Peru,Trinidad and Tobago</v>
      </c>
      <c r="E91" s="197" t="str">
        <f>'Core Indicators'!E91</f>
        <v>VEN,BRA,COL,ECU,PER,TTO</v>
      </c>
      <c r="F91" s="35">
        <f>'Core Indicators'!O91</f>
        <v>1458646</v>
      </c>
      <c r="G91" s="35">
        <f>'Core Indicators'!W91</f>
        <v>73069000</v>
      </c>
      <c r="H91" s="35">
        <f>'Core Indicators'!AE91</f>
        <v>35266000</v>
      </c>
      <c r="I91" s="35">
        <f>'Core Indicators'!AM91</f>
        <v>5443000</v>
      </c>
      <c r="J91" s="35" t="str">
        <f>'Core Indicators'!AU91</f>
        <v>x</v>
      </c>
      <c r="K91" s="35" t="str">
        <f>'Core Indicators'!BC91</f>
        <v>x</v>
      </c>
      <c r="L91" s="35" t="str">
        <f>'Core Indicators'!BK91</f>
        <v>x</v>
      </c>
      <c r="M91" s="35">
        <f>'Core Indicators'!BS91</f>
        <v>0</v>
      </c>
      <c r="N91" s="35">
        <f>'Core Indicators'!CA91</f>
        <v>0</v>
      </c>
      <c r="O91" s="35" t="e">
        <f>'Core Indicators'!CI91</f>
        <v>#N/A</v>
      </c>
      <c r="P91" s="35" t="str">
        <f>'Core Indicators'!CQ91</f>
        <v>x</v>
      </c>
      <c r="Q91" s="35">
        <f>'Core Indicators'!DG91</f>
        <v>39506000</v>
      </c>
      <c r="R91" s="35">
        <f>'Core Indicators'!DO91</f>
        <v>13009000</v>
      </c>
      <c r="S91" s="35">
        <f>'Core Indicators'!DW91</f>
        <v>20392000</v>
      </c>
      <c r="T91" s="35">
        <f>'Core Indicators'!EE91</f>
        <v>162000</v>
      </c>
      <c r="U91" s="35">
        <f>'Core Indicators'!EM91</f>
        <v>0</v>
      </c>
      <c r="V91" s="35">
        <f>'Core Indicators'!FC91</f>
        <v>4</v>
      </c>
      <c r="W91" s="35" t="str">
        <f>'Core Indicators'!FK91</f>
        <v>x</v>
      </c>
      <c r="X91" s="35" t="str">
        <f>'Core Indicators'!FS91</f>
        <v>x</v>
      </c>
      <c r="Y91" s="35">
        <f>'Core Indicators'!GA91</f>
        <v>0</v>
      </c>
      <c r="Z91" s="35">
        <f>'Core Indicators'!GI91</f>
        <v>0</v>
      </c>
      <c r="AA91" s="35">
        <f>'Core Indicators'!GQ91</f>
        <v>0</v>
      </c>
      <c r="AB91" s="35">
        <f>'Core Indicators'!GY91</f>
        <v>2</v>
      </c>
      <c r="AC91" s="35">
        <f>'Core Indicators'!HG91</f>
        <v>0</v>
      </c>
      <c r="AD91" s="35">
        <f>'Core Indicators'!HO91</f>
        <v>0</v>
      </c>
      <c r="AE91" s="35">
        <f>'Core Indicators'!HW91</f>
        <v>0</v>
      </c>
      <c r="AF91" s="35" t="str">
        <f>'Core Indicators'!IE91</f>
        <v>x</v>
      </c>
      <c r="AG91" s="35">
        <f>'Core Indicators'!IM91</f>
        <v>0</v>
      </c>
    </row>
    <row r="92" spans="1:33" ht="20.149999999999999" customHeight="1" x14ac:dyDescent="0.35">
      <c r="A92" s="196" t="str">
        <f>'Core Indicators'!A:A</f>
        <v>Regional Kashmir conflict</v>
      </c>
      <c r="B92" s="196" t="str">
        <f>'Core Indicators'!B:B</f>
        <v>Regional crisis</v>
      </c>
      <c r="C92" s="196" t="str">
        <f>'Core Indicators'!C92</f>
        <v>REG003</v>
      </c>
      <c r="D92" s="196" t="str">
        <f>'Core Indicators'!D92</f>
        <v>India,Pakistan</v>
      </c>
      <c r="E92" s="196" t="str">
        <f>'Core Indicators'!E92</f>
        <v>IND,PAK</v>
      </c>
      <c r="F92" s="36">
        <f>'Core Indicators'!O92</f>
        <v>235533</v>
      </c>
      <c r="G92" s="36">
        <f>'Core Indicators'!W92</f>
        <v>16991000</v>
      </c>
      <c r="H92" s="36">
        <f>'Core Indicators'!AE92</f>
        <v>16991000</v>
      </c>
      <c r="I92" s="36" t="str">
        <f>'Core Indicators'!AM92</f>
        <v>x</v>
      </c>
      <c r="J92" s="36" t="str">
        <f>'Core Indicators'!AU92</f>
        <v>x</v>
      </c>
      <c r="K92" s="36" t="str">
        <f>'Core Indicators'!BC92</f>
        <v>x</v>
      </c>
      <c r="L92" s="36">
        <f>'Core Indicators'!BK92</f>
        <v>533</v>
      </c>
      <c r="M92" s="36" t="str">
        <f>'Core Indicators'!BS92</f>
        <v>x</v>
      </c>
      <c r="N92" s="36" t="str">
        <f>'Core Indicators'!CA92</f>
        <v>x</v>
      </c>
      <c r="O92" s="36" t="e">
        <f>'Core Indicators'!CI92</f>
        <v>#N/A</v>
      </c>
      <c r="P92" s="36" t="str">
        <f>'Core Indicators'!CQ92</f>
        <v>x</v>
      </c>
      <c r="Q92" s="36" t="str">
        <f>'Core Indicators'!DG92</f>
        <v>x</v>
      </c>
      <c r="R92" s="36" t="str">
        <f>'Core Indicators'!DO92</f>
        <v>x</v>
      </c>
      <c r="S92" s="36" t="str">
        <f>'Core Indicators'!DW92</f>
        <v>x</v>
      </c>
      <c r="T92" s="36" t="str">
        <f>'Core Indicators'!EE92</f>
        <v>x</v>
      </c>
      <c r="U92" s="36" t="str">
        <f>'Core Indicators'!EM92</f>
        <v>x</v>
      </c>
      <c r="V92" s="36">
        <f>'Core Indicators'!FC92</f>
        <v>3</v>
      </c>
      <c r="W92" s="36" t="str">
        <f>'Core Indicators'!FK92</f>
        <v>x</v>
      </c>
      <c r="X92" s="36" t="str">
        <f>'Core Indicators'!FS92</f>
        <v>x</v>
      </c>
      <c r="Y92" s="36">
        <f>'Core Indicators'!GA92</f>
        <v>2</v>
      </c>
      <c r="Z92" s="36">
        <f>'Core Indicators'!GI92</f>
        <v>1</v>
      </c>
      <c r="AA92" s="36">
        <f>'Core Indicators'!GQ92</f>
        <v>2</v>
      </c>
      <c r="AB92" s="36">
        <f>'Core Indicators'!GY92</f>
        <v>0</v>
      </c>
      <c r="AC92" s="36">
        <f>'Core Indicators'!HG92</f>
        <v>1</v>
      </c>
      <c r="AD92" s="36">
        <f>'Core Indicators'!HO92</f>
        <v>2</v>
      </c>
      <c r="AE92" s="36">
        <f>'Core Indicators'!HW92</f>
        <v>1</v>
      </c>
      <c r="AF92" s="36">
        <f>'Core Indicators'!IE92</f>
        <v>1</v>
      </c>
      <c r="AG92" s="36">
        <f>'Core Indicators'!IM92</f>
        <v>3</v>
      </c>
    </row>
    <row r="93" spans="1:33" ht="20.149999999999999" customHeight="1" x14ac:dyDescent="0.35">
      <c r="A93" s="197" t="str">
        <f>'Core Indicators'!A:A</f>
        <v>Syrian Regional Crisis</v>
      </c>
      <c r="B93" s="197" t="str">
        <f>'Core Indicators'!B:B</f>
        <v>Regional crisis</v>
      </c>
      <c r="C93" s="197" t="str">
        <f>'Core Indicators'!C93</f>
        <v>REG004</v>
      </c>
      <c r="D93" s="197" t="str">
        <f>'Core Indicators'!D93</f>
        <v>Syria,Turkey,Iraq,Egypt,Jordan,Lebanon</v>
      </c>
      <c r="E93" s="197" t="str">
        <f>'Core Indicators'!E93</f>
        <v>SYR,TUR,IRQ,EGY,JOR,LBN</v>
      </c>
      <c r="F93" s="35">
        <f>'Core Indicators'!O93</f>
        <v>499587</v>
      </c>
      <c r="G93" s="35">
        <f>'Core Indicators'!W93</f>
        <v>97661000</v>
      </c>
      <c r="H93" s="35">
        <f>'Core Indicators'!AE93</f>
        <v>30239000</v>
      </c>
      <c r="I93" s="35">
        <f>'Core Indicators'!AM93</f>
        <v>22786000</v>
      </c>
      <c r="J93" s="35" t="str">
        <f>'Core Indicators'!AU93</f>
        <v>x</v>
      </c>
      <c r="K93" s="35" t="str">
        <f>'Core Indicators'!BC93</f>
        <v>x</v>
      </c>
      <c r="L93" s="35">
        <f>'Core Indicators'!BK93</f>
        <v>3043</v>
      </c>
      <c r="M93" s="35" t="str">
        <f>'Core Indicators'!BS93</f>
        <v>x</v>
      </c>
      <c r="N93" s="35" t="str">
        <f>'Core Indicators'!CA93</f>
        <v>x</v>
      </c>
      <c r="O93" s="35" t="e">
        <f>'Core Indicators'!CI93</f>
        <v>#N/A</v>
      </c>
      <c r="P93" s="35" t="str">
        <f>'Core Indicators'!CQ93</f>
        <v>x</v>
      </c>
      <c r="Q93" s="35">
        <f>'Core Indicators'!DG93</f>
        <v>67422000</v>
      </c>
      <c r="R93" s="35">
        <f>'Core Indicators'!DO93</f>
        <v>9123000</v>
      </c>
      <c r="S93" s="35">
        <f>'Core Indicators'!DW93</f>
        <v>4868000</v>
      </c>
      <c r="T93" s="35">
        <f>'Core Indicators'!EE93</f>
        <v>10178000</v>
      </c>
      <c r="U93" s="35">
        <f>'Core Indicators'!EM93</f>
        <v>6070000</v>
      </c>
      <c r="V93" s="35">
        <f>'Core Indicators'!FC93</f>
        <v>5</v>
      </c>
      <c r="W93" s="35" t="e">
        <f>'Core Indicators'!FK93</f>
        <v>#N/A</v>
      </c>
      <c r="X93" s="35" t="str">
        <f>'Core Indicators'!FS93</f>
        <v>x</v>
      </c>
      <c r="Y93" s="35">
        <f>'Core Indicators'!GA93</f>
        <v>1</v>
      </c>
      <c r="Z93" s="35">
        <f>'Core Indicators'!GI93</f>
        <v>2</v>
      </c>
      <c r="AA93" s="35">
        <f>'Core Indicators'!GQ93</f>
        <v>2</v>
      </c>
      <c r="AB93" s="35">
        <f>'Core Indicators'!GY93</f>
        <v>0</v>
      </c>
      <c r="AC93" s="35">
        <f>'Core Indicators'!HG93</f>
        <v>2</v>
      </c>
      <c r="AD93" s="35">
        <f>'Core Indicators'!HO93</f>
        <v>3</v>
      </c>
      <c r="AE93" s="35">
        <f>'Core Indicators'!HW93</f>
        <v>0</v>
      </c>
      <c r="AF93" s="35">
        <f>'Core Indicators'!IE93</f>
        <v>3</v>
      </c>
      <c r="AG93" s="35">
        <f>'Core Indicators'!IM93</f>
        <v>3</v>
      </c>
    </row>
    <row r="94" spans="1:33" ht="20.149999999999999" customHeight="1" x14ac:dyDescent="0.35">
      <c r="A94" s="196" t="str">
        <f>'Core Indicators'!A:A</f>
        <v xml:space="preserve">Eastern Mediterranean Route </v>
      </c>
      <c r="B94" s="196" t="str">
        <f>'Core Indicators'!B:B</f>
        <v>Regional crisis</v>
      </c>
      <c r="C94" s="196" t="str">
        <f>'Core Indicators'!C94</f>
        <v>REG006</v>
      </c>
      <c r="D94" s="196" t="str">
        <f>'Core Indicators'!D94</f>
        <v>Turkey,Greece</v>
      </c>
      <c r="E94" s="196" t="str">
        <f>'Core Indicators'!E94</f>
        <v>TUR,GRC</v>
      </c>
      <c r="F94" s="36" t="str">
        <f>'Core Indicators'!O94</f>
        <v>x</v>
      </c>
      <c r="G94" s="36" t="str">
        <f>'Core Indicators'!W94</f>
        <v>x</v>
      </c>
      <c r="H94" s="36" t="str">
        <f>'Core Indicators'!AE94</f>
        <v>x</v>
      </c>
      <c r="I94" s="36" t="str">
        <f>'Core Indicators'!AM94</f>
        <v>x</v>
      </c>
      <c r="J94" s="36" t="str">
        <f>'Core Indicators'!AU94</f>
        <v>x</v>
      </c>
      <c r="K94" s="36" t="str">
        <f>'Core Indicators'!BC94</f>
        <v>x</v>
      </c>
      <c r="L94" s="36">
        <f>'Core Indicators'!BK94</f>
        <v>54</v>
      </c>
      <c r="M94" s="36" t="str">
        <f>'Core Indicators'!BS94</f>
        <v>x</v>
      </c>
      <c r="N94" s="36" t="str">
        <f>'Core Indicators'!CA94</f>
        <v>x</v>
      </c>
      <c r="O94" s="36" t="e">
        <f>'Core Indicators'!CI94</f>
        <v>#N/A</v>
      </c>
      <c r="P94" s="36" t="str">
        <f>'Core Indicators'!CQ94</f>
        <v>x</v>
      </c>
      <c r="Q94" s="36" t="str">
        <f>'Core Indicators'!DG94</f>
        <v>x</v>
      </c>
      <c r="R94" s="36" t="str">
        <f>'Core Indicators'!DO94</f>
        <v>x</v>
      </c>
      <c r="S94" s="36" t="str">
        <f>'Core Indicators'!DW94</f>
        <v>x</v>
      </c>
      <c r="T94" s="36" t="str">
        <f>'Core Indicators'!EE94</f>
        <v>x</v>
      </c>
      <c r="U94" s="36" t="str">
        <f>'Core Indicators'!EM94</f>
        <v>x</v>
      </c>
      <c r="V94" s="36">
        <f>'Core Indicators'!FC94</f>
        <v>2</v>
      </c>
      <c r="W94" s="36" t="str">
        <f>'Core Indicators'!FK94</f>
        <v>x</v>
      </c>
      <c r="X94" s="36" t="str">
        <f>'Core Indicators'!FS94</f>
        <v>x</v>
      </c>
      <c r="Y94" s="36">
        <f>'Core Indicators'!GA94</f>
        <v>0</v>
      </c>
      <c r="Z94" s="36">
        <f>'Core Indicators'!GI94</f>
        <v>0</v>
      </c>
      <c r="AA94" s="36">
        <f>'Core Indicators'!GQ94</f>
        <v>3</v>
      </c>
      <c r="AB94" s="36">
        <f>'Core Indicators'!GY94</f>
        <v>0</v>
      </c>
      <c r="AC94" s="36">
        <f>'Core Indicators'!HG94</f>
        <v>2</v>
      </c>
      <c r="AD94" s="36">
        <f>'Core Indicators'!HO94</f>
        <v>3</v>
      </c>
      <c r="AE94" s="36">
        <f>'Core Indicators'!HW94</f>
        <v>1</v>
      </c>
      <c r="AF94" s="36">
        <f>'Core Indicators'!IE94</f>
        <v>0</v>
      </c>
      <c r="AG94" s="36">
        <f>'Core Indicators'!IM94</f>
        <v>2</v>
      </c>
    </row>
    <row r="95" spans="1:33" ht="20.149999999999999" customHeight="1" x14ac:dyDescent="0.35">
      <c r="A95" s="197" t="str">
        <f>'Core Indicators'!A:A</f>
        <v>Central Mediterranean Route</v>
      </c>
      <c r="B95" s="197" t="str">
        <f>'Core Indicators'!B:B</f>
        <v>Regional crisis</v>
      </c>
      <c r="C95" s="197" t="str">
        <f>'Core Indicators'!C95</f>
        <v>REG007</v>
      </c>
      <c r="D95" s="197" t="str">
        <f>'Core Indicators'!D95</f>
        <v>Algeria,Tunisia,Libya,Italy</v>
      </c>
      <c r="E95" s="197" t="str">
        <f>'Core Indicators'!E95</f>
        <v>DZA,TUN,LBY,ITA</v>
      </c>
      <c r="F95" s="35" t="str">
        <f>'Core Indicators'!O95</f>
        <v>x</v>
      </c>
      <c r="G95" s="35" t="str">
        <f>'Core Indicators'!W95</f>
        <v>x</v>
      </c>
      <c r="H95" s="35" t="str">
        <f>'Core Indicators'!AE95</f>
        <v>x</v>
      </c>
      <c r="I95" s="35" t="str">
        <f>'Core Indicators'!AM95</f>
        <v>x</v>
      </c>
      <c r="J95" s="35" t="str">
        <f>'Core Indicators'!AU95</f>
        <v>x</v>
      </c>
      <c r="K95" s="35" t="str">
        <f>'Core Indicators'!BC95</f>
        <v>x</v>
      </c>
      <c r="L95" s="35">
        <f>'Core Indicators'!BK95</f>
        <v>604</v>
      </c>
      <c r="M95" s="35" t="str">
        <f>'Core Indicators'!BS95</f>
        <v>x</v>
      </c>
      <c r="N95" s="35" t="str">
        <f>'Core Indicators'!CA95</f>
        <v>x</v>
      </c>
      <c r="O95" s="35" t="e">
        <f>'Core Indicators'!CI95</f>
        <v>#N/A</v>
      </c>
      <c r="P95" s="35" t="str">
        <f>'Core Indicators'!CQ95</f>
        <v>x</v>
      </c>
      <c r="Q95" s="35" t="str">
        <f>'Core Indicators'!DG95</f>
        <v>x</v>
      </c>
      <c r="R95" s="35" t="str">
        <f>'Core Indicators'!DO95</f>
        <v>x</v>
      </c>
      <c r="S95" s="35" t="str">
        <f>'Core Indicators'!DW95</f>
        <v>x</v>
      </c>
      <c r="T95" s="35" t="str">
        <f>'Core Indicators'!EE95</f>
        <v>x</v>
      </c>
      <c r="U95" s="35" t="str">
        <f>'Core Indicators'!EM95</f>
        <v>x</v>
      </c>
      <c r="V95" s="35">
        <f>'Core Indicators'!FC95</f>
        <v>2</v>
      </c>
      <c r="W95" s="35" t="str">
        <f>'Core Indicators'!FK95</f>
        <v>x</v>
      </c>
      <c r="X95" s="35" t="str">
        <f>'Core Indicators'!FS95</f>
        <v>x</v>
      </c>
      <c r="Y95" s="35">
        <f>'Core Indicators'!GA95</f>
        <v>2</v>
      </c>
      <c r="Z95" s="35">
        <f>'Core Indicators'!GI95</f>
        <v>3</v>
      </c>
      <c r="AA95" s="35">
        <f>'Core Indicators'!GQ95</f>
        <v>3</v>
      </c>
      <c r="AB95" s="35">
        <f>'Core Indicators'!GY95</f>
        <v>0</v>
      </c>
      <c r="AC95" s="35">
        <f>'Core Indicators'!HG95</f>
        <v>2</v>
      </c>
      <c r="AD95" s="35">
        <f>'Core Indicators'!HO95</f>
        <v>3</v>
      </c>
      <c r="AE95" s="35">
        <f>'Core Indicators'!HW95</f>
        <v>3</v>
      </c>
      <c r="AF95" s="35">
        <f>'Core Indicators'!IE95</f>
        <v>1</v>
      </c>
      <c r="AG95" s="35">
        <f>'Core Indicators'!IM95</f>
        <v>3</v>
      </c>
    </row>
    <row r="96" spans="1:33" ht="20.149999999999999" customHeight="1" x14ac:dyDescent="0.35">
      <c r="A96" s="196" t="str">
        <f>'Core Indicators'!A:A</f>
        <v>Western Mediterranean Route</v>
      </c>
      <c r="B96" s="196" t="str">
        <f>'Core Indicators'!B:B</f>
        <v>Regional crisis</v>
      </c>
      <c r="C96" s="196" t="str">
        <f>'Core Indicators'!C96</f>
        <v>REG008</v>
      </c>
      <c r="D96" s="196" t="str">
        <f>'Core Indicators'!D96</f>
        <v>Algeria,Morocco,Spain</v>
      </c>
      <c r="E96" s="196" t="str">
        <f>'Core Indicators'!E96</f>
        <v>DZA,MAR,ESP</v>
      </c>
      <c r="F96" s="36" t="str">
        <f>'Core Indicators'!O96</f>
        <v>x</v>
      </c>
      <c r="G96" s="36" t="str">
        <f>'Core Indicators'!W96</f>
        <v>x</v>
      </c>
      <c r="H96" s="36" t="str">
        <f>'Core Indicators'!AE96</f>
        <v>x</v>
      </c>
      <c r="I96" s="36" t="str">
        <f>'Core Indicators'!AM96</f>
        <v>x</v>
      </c>
      <c r="J96" s="36" t="str">
        <f>'Core Indicators'!AU96</f>
        <v>x</v>
      </c>
      <c r="K96" s="36" t="str">
        <f>'Core Indicators'!BC96</f>
        <v>x</v>
      </c>
      <c r="L96" s="36">
        <f>'Core Indicators'!BK96</f>
        <v>161</v>
      </c>
      <c r="M96" s="36" t="str">
        <f>'Core Indicators'!BS96</f>
        <v>x</v>
      </c>
      <c r="N96" s="36" t="str">
        <f>'Core Indicators'!CA96</f>
        <v>x</v>
      </c>
      <c r="O96" s="36" t="e">
        <f>'Core Indicators'!CI96</f>
        <v>#N/A</v>
      </c>
      <c r="P96" s="36" t="str">
        <f>'Core Indicators'!CQ96</f>
        <v>x</v>
      </c>
      <c r="Q96" s="36" t="str">
        <f>'Core Indicators'!DG96</f>
        <v>x</v>
      </c>
      <c r="R96" s="36" t="str">
        <f>'Core Indicators'!DO96</f>
        <v>x</v>
      </c>
      <c r="S96" s="36" t="str">
        <f>'Core Indicators'!DW96</f>
        <v>x</v>
      </c>
      <c r="T96" s="36" t="str">
        <f>'Core Indicators'!EE96</f>
        <v>x</v>
      </c>
      <c r="U96" s="36" t="str">
        <f>'Core Indicators'!EM96</f>
        <v>x</v>
      </c>
      <c r="V96" s="36">
        <f>'Core Indicators'!FC96</f>
        <v>2</v>
      </c>
      <c r="W96" s="36" t="str">
        <f>'Core Indicators'!FK96</f>
        <v>x</v>
      </c>
      <c r="X96" s="36" t="str">
        <f>'Core Indicators'!FS96</f>
        <v>x</v>
      </c>
      <c r="Y96" s="36">
        <f>'Core Indicators'!GA96</f>
        <v>1</v>
      </c>
      <c r="Z96" s="36">
        <f>'Core Indicators'!GI96</f>
        <v>0</v>
      </c>
      <c r="AA96" s="36">
        <f>'Core Indicators'!GQ96</f>
        <v>2</v>
      </c>
      <c r="AB96" s="36">
        <f>'Core Indicators'!GY96</f>
        <v>0</v>
      </c>
      <c r="AC96" s="36">
        <f>'Core Indicators'!HG96</f>
        <v>0</v>
      </c>
      <c r="AD96" s="36">
        <f>'Core Indicators'!HO96</f>
        <v>2</v>
      </c>
      <c r="AE96" s="36">
        <f>'Core Indicators'!HW96</f>
        <v>0</v>
      </c>
      <c r="AF96" s="36">
        <f>'Core Indicators'!IE96</f>
        <v>1</v>
      </c>
      <c r="AG96" s="36">
        <f>'Core Indicators'!IM96</f>
        <v>0</v>
      </c>
    </row>
    <row r="97" spans="1:33" ht="20.149999999999999" customHeight="1" x14ac:dyDescent="0.35">
      <c r="A97" s="197" t="str">
        <f>'Core Indicators'!A:A</f>
        <v>Rohingya Regional Crisis</v>
      </c>
      <c r="B97" s="197" t="str">
        <f>'Core Indicators'!B:B</f>
        <v>Regional crisis</v>
      </c>
      <c r="C97" s="197" t="str">
        <f>'Core Indicators'!C97</f>
        <v>REG011</v>
      </c>
      <c r="D97" s="197" t="str">
        <f>'Core Indicators'!D97</f>
        <v>Bangladesh,Myanmar</v>
      </c>
      <c r="E97" s="197" t="str">
        <f>'Core Indicators'!E97</f>
        <v>BGD,MMR</v>
      </c>
      <c r="F97" s="35">
        <f>'Core Indicators'!O97</f>
        <v>45507</v>
      </c>
      <c r="G97" s="35">
        <f>'Core Indicators'!W97</f>
        <v>5231000</v>
      </c>
      <c r="H97" s="35">
        <f>'Core Indicators'!AE97</f>
        <v>2913000</v>
      </c>
      <c r="I97" s="35">
        <f>'Core Indicators'!AM97</f>
        <v>1216000</v>
      </c>
      <c r="J97" s="35" t="str">
        <f>'Core Indicators'!AU97</f>
        <v>x</v>
      </c>
      <c r="K97" s="35" t="str">
        <f>'Core Indicators'!BC97</f>
        <v>x</v>
      </c>
      <c r="L97" s="35">
        <f>'Core Indicators'!BK97</f>
        <v>210</v>
      </c>
      <c r="M97" s="35" t="str">
        <f>'Core Indicators'!BS97</f>
        <v>x</v>
      </c>
      <c r="N97" s="35" t="str">
        <f>'Core Indicators'!CA97</f>
        <v>x</v>
      </c>
      <c r="O97" s="35" t="e">
        <f>'Core Indicators'!CI97</f>
        <v>#N/A</v>
      </c>
      <c r="P97" s="35" t="str">
        <f>'Core Indicators'!CQ97</f>
        <v>x</v>
      </c>
      <c r="Q97" s="35">
        <f>'Core Indicators'!DG97</f>
        <v>2318000</v>
      </c>
      <c r="R97" s="35">
        <f>'Core Indicators'!DO97</f>
        <v>1201000</v>
      </c>
      <c r="S97" s="35">
        <f>'Core Indicators'!DW97</f>
        <v>917000</v>
      </c>
      <c r="T97" s="35">
        <f>'Core Indicators'!EE97</f>
        <v>644000</v>
      </c>
      <c r="U97" s="35">
        <f>'Core Indicators'!EM97</f>
        <v>150000</v>
      </c>
      <c r="V97" s="35">
        <f>'Core Indicators'!FC97</f>
        <v>4</v>
      </c>
      <c r="W97" s="35" t="str">
        <f>'Core Indicators'!FK97</f>
        <v>x</v>
      </c>
      <c r="X97" s="35" t="str">
        <f>'Core Indicators'!FS97</f>
        <v>x</v>
      </c>
      <c r="Y97" s="35">
        <f>'Core Indicators'!GA97</f>
        <v>2</v>
      </c>
      <c r="Z97" s="35">
        <f>'Core Indicators'!GI97</f>
        <v>3</v>
      </c>
      <c r="AA97" s="35">
        <f>'Core Indicators'!GQ97</f>
        <v>2</v>
      </c>
      <c r="AB97" s="35">
        <f>'Core Indicators'!GY97</f>
        <v>0</v>
      </c>
      <c r="AC97" s="35">
        <f>'Core Indicators'!HG97</f>
        <v>3</v>
      </c>
      <c r="AD97" s="35">
        <f>'Core Indicators'!HO97</f>
        <v>3</v>
      </c>
      <c r="AE97" s="35">
        <f>'Core Indicators'!HW97</f>
        <v>3</v>
      </c>
      <c r="AF97" s="35">
        <f>'Core Indicators'!IE97</f>
        <v>1</v>
      </c>
      <c r="AG97" s="35">
        <f>'Core Indicators'!IM97</f>
        <v>3</v>
      </c>
    </row>
    <row r="98" spans="1:33" ht="20.149999999999999" customHeight="1" x14ac:dyDescent="0.35">
      <c r="A98" s="196" t="str">
        <f>'Core Indicators'!A:A</f>
        <v>Southern Africa Regional Food Security Crisis</v>
      </c>
      <c r="B98" s="196" t="str">
        <f>'Core Indicators'!B:B</f>
        <v>Regional crisis</v>
      </c>
      <c r="C98" s="196" t="str">
        <f>'Core Indicators'!C98</f>
        <v>REG012</v>
      </c>
      <c r="D98" s="196" t="str">
        <f>'Core Indicators'!D98</f>
        <v>Lesotho,Madagascar,Malawi,Mozambique,Namibia,Eswatini,Zambia,Zimbabwe</v>
      </c>
      <c r="E98" s="196" t="str">
        <f>'Core Indicators'!E98</f>
        <v>LSO,MDG,MWI,MOZ,NAM,SWZ,ZMB,ZWE</v>
      </c>
      <c r="F98" s="36">
        <f>'Core Indicators'!O98</f>
        <v>1842269</v>
      </c>
      <c r="G98" s="36">
        <f>'Core Indicators'!W98</f>
        <v>61177000</v>
      </c>
      <c r="H98" s="36">
        <f>'Core Indicators'!AE98</f>
        <v>36978000</v>
      </c>
      <c r="I98" s="36">
        <f>'Core Indicators'!AM98</f>
        <v>94000</v>
      </c>
      <c r="J98" s="36">
        <f>'Core Indicators'!AU98</f>
        <v>0</v>
      </c>
      <c r="K98" s="36">
        <f>'Core Indicators'!BC98</f>
        <v>0</v>
      </c>
      <c r="L98" s="36">
        <f>'Core Indicators'!BK98</f>
        <v>41</v>
      </c>
      <c r="M98" s="36">
        <f>'Core Indicators'!BS98</f>
        <v>0</v>
      </c>
      <c r="N98" s="36">
        <f>'Core Indicators'!CA98</f>
        <v>0</v>
      </c>
      <c r="O98" s="36" t="e">
        <f>'Core Indicators'!CI98</f>
        <v>#N/A</v>
      </c>
      <c r="P98" s="36">
        <f>'Core Indicators'!CQ98</f>
        <v>0</v>
      </c>
      <c r="Q98" s="36">
        <f>'Core Indicators'!DG98</f>
        <v>24199000</v>
      </c>
      <c r="R98" s="36">
        <f>'Core Indicators'!DO98</f>
        <v>23347000</v>
      </c>
      <c r="S98" s="36">
        <f>'Core Indicators'!DW98</f>
        <v>11684000</v>
      </c>
      <c r="T98" s="36">
        <f>'Core Indicators'!EE98</f>
        <v>1948000</v>
      </c>
      <c r="U98" s="36">
        <f>'Core Indicators'!EM98</f>
        <v>0</v>
      </c>
      <c r="V98" s="36">
        <f>'Core Indicators'!FC98</f>
        <v>5</v>
      </c>
      <c r="W98" s="36" t="e">
        <f>'Core Indicators'!FK98</f>
        <v>#N/A</v>
      </c>
      <c r="X98" s="36" t="e">
        <f>'Core Indicators'!FS98</f>
        <v>#N/A</v>
      </c>
      <c r="Y98" s="36">
        <f>'Core Indicators'!GA98</f>
        <v>1</v>
      </c>
      <c r="Z98" s="36">
        <f>'Core Indicators'!GI98</f>
        <v>0</v>
      </c>
      <c r="AA98" s="36">
        <f>'Core Indicators'!GQ98</f>
        <v>0</v>
      </c>
      <c r="AB98" s="36">
        <f>'Core Indicators'!GY98</f>
        <v>0</v>
      </c>
      <c r="AC98" s="36">
        <f>'Core Indicators'!HG98</f>
        <v>0</v>
      </c>
      <c r="AD98" s="36">
        <f>'Core Indicators'!HO98</f>
        <v>2</v>
      </c>
      <c r="AE98" s="36">
        <f>'Core Indicators'!HW98</f>
        <v>0</v>
      </c>
      <c r="AF98" s="36">
        <f>'Core Indicators'!IE98</f>
        <v>2</v>
      </c>
      <c r="AG98" s="36">
        <f>'Core Indicators'!IM98</f>
        <v>0</v>
      </c>
    </row>
    <row r="99" spans="1:33" ht="20.149999999999999" customHeight="1" x14ac:dyDescent="0.35">
      <c r="A99" s="197" t="str">
        <f>'Core Indicators'!A:A</f>
        <v>Nagorno-Karabakh Conflict</v>
      </c>
      <c r="B99" s="197" t="str">
        <f>'Core Indicators'!B:B</f>
        <v>Regional crisis</v>
      </c>
      <c r="C99" s="197" t="str">
        <f>'Core Indicators'!C99</f>
        <v>REG013</v>
      </c>
      <c r="D99" s="197" t="str">
        <f>'Core Indicators'!D99</f>
        <v>Armenia,Azerbaijan</v>
      </c>
      <c r="E99" s="197" t="str">
        <f>'Core Indicators'!E99</f>
        <v>ARM,AZE</v>
      </c>
      <c r="F99" s="35">
        <f>'Core Indicators'!O99</f>
        <v>59763</v>
      </c>
      <c r="G99" s="35">
        <f>'Core Indicators'!W99</f>
        <v>5877000</v>
      </c>
      <c r="H99" s="35">
        <f>'Core Indicators'!AE99</f>
        <v>2937000</v>
      </c>
      <c r="I99" s="35">
        <f>'Core Indicators'!AM99</f>
        <v>93000</v>
      </c>
      <c r="J99" s="35" t="str">
        <f>'Core Indicators'!AU99</f>
        <v>x</v>
      </c>
      <c r="K99" s="35" t="str">
        <f>'Core Indicators'!BC99</f>
        <v>x</v>
      </c>
      <c r="L99" s="35">
        <f>'Core Indicators'!BK99</f>
        <v>138</v>
      </c>
      <c r="M99" s="35" t="str">
        <f>'Core Indicators'!BS99</f>
        <v>x</v>
      </c>
      <c r="N99" s="35" t="str">
        <f>'Core Indicators'!CA99</f>
        <v>x</v>
      </c>
      <c r="O99" s="35" t="e">
        <f>'Core Indicators'!CI99</f>
        <v>#N/A</v>
      </c>
      <c r="P99" s="35" t="str">
        <f>'Core Indicators'!CQ99</f>
        <v>x</v>
      </c>
      <c r="Q99" s="35" t="str">
        <f>'Core Indicators'!DG99</f>
        <v>x</v>
      </c>
      <c r="R99" s="35" t="str">
        <f>'Core Indicators'!DO99</f>
        <v>x</v>
      </c>
      <c r="S99" s="35" t="str">
        <f>'Core Indicators'!DW99</f>
        <v>x</v>
      </c>
      <c r="T99" s="35" t="str">
        <f>'Core Indicators'!EE99</f>
        <v>x</v>
      </c>
      <c r="U99" s="35" t="str">
        <f>'Core Indicators'!EM99</f>
        <v>x</v>
      </c>
      <c r="V99" s="35">
        <f>'Core Indicators'!FC99</f>
        <v>3</v>
      </c>
      <c r="W99" s="35" t="str">
        <f>'Core Indicators'!FK99</f>
        <v>x</v>
      </c>
      <c r="X99" s="35" t="str">
        <f>'Core Indicators'!FS99</f>
        <v>x</v>
      </c>
      <c r="Y99" s="35">
        <f>'Core Indicators'!GA99</f>
        <v>2</v>
      </c>
      <c r="Z99" s="35">
        <f>'Core Indicators'!GI99</f>
        <v>2</v>
      </c>
      <c r="AA99" s="35">
        <f>'Core Indicators'!GQ99</f>
        <v>0</v>
      </c>
      <c r="AB99" s="35">
        <f>'Core Indicators'!GY99</f>
        <v>0</v>
      </c>
      <c r="AC99" s="35">
        <f>'Core Indicators'!HG99</f>
        <v>0</v>
      </c>
      <c r="AD99" s="35">
        <f>'Core Indicators'!HO99</f>
        <v>2</v>
      </c>
      <c r="AE99" s="35">
        <f>'Core Indicators'!HW99</f>
        <v>3</v>
      </c>
      <c r="AF99" s="35">
        <f>'Core Indicators'!IE99</f>
        <v>3</v>
      </c>
      <c r="AG99" s="35">
        <f>'Core Indicators'!IM99</f>
        <v>0</v>
      </c>
    </row>
    <row r="100" spans="1:33" ht="20.149999999999999" customHeight="1" x14ac:dyDescent="0.35">
      <c r="A100" s="196" t="str">
        <f>'Core Indicators'!A:A</f>
        <v>Burundi and DRC refugees in Rwanda</v>
      </c>
      <c r="B100" s="196" t="str">
        <f>'Core Indicators'!B:B</f>
        <v>International displacement</v>
      </c>
      <c r="C100" s="196" t="str">
        <f>'Core Indicators'!C100</f>
        <v>RWA002</v>
      </c>
      <c r="D100" s="196" t="str">
        <f>'Core Indicators'!D100</f>
        <v>Rwanda</v>
      </c>
      <c r="E100" s="196" t="str">
        <f>'Core Indicators'!E100</f>
        <v>RWA</v>
      </c>
      <c r="F100" s="36">
        <f>'Core Indicators'!O100</f>
        <v>10646</v>
      </c>
      <c r="G100" s="36">
        <f>'Core Indicators'!W100</f>
        <v>4576000</v>
      </c>
      <c r="H100" s="36">
        <f>'Core Indicators'!AE100</f>
        <v>140000</v>
      </c>
      <c r="I100" s="36">
        <f>'Core Indicators'!AM100</f>
        <v>140000</v>
      </c>
      <c r="J100" s="36" t="str">
        <f>'Core Indicators'!AU100</f>
        <v>x</v>
      </c>
      <c r="K100" s="36" t="str">
        <f>'Core Indicators'!BC100</f>
        <v>x</v>
      </c>
      <c r="L100" s="36" t="str">
        <f>'Core Indicators'!BK100</f>
        <v>x</v>
      </c>
      <c r="M100" s="36">
        <f>'Core Indicators'!BS100</f>
        <v>0</v>
      </c>
      <c r="N100" s="36">
        <f>'Core Indicators'!CA100</f>
        <v>0</v>
      </c>
      <c r="O100" s="36" t="e">
        <f>'Core Indicators'!CI100</f>
        <v>#N/A</v>
      </c>
      <c r="P100" s="36">
        <f>'Core Indicators'!CQ100</f>
        <v>0</v>
      </c>
      <c r="Q100" s="36">
        <f>'Core Indicators'!DG100</f>
        <v>4436000</v>
      </c>
      <c r="R100" s="36">
        <f>'Core Indicators'!DO100</f>
        <v>0</v>
      </c>
      <c r="S100" s="36">
        <f>'Core Indicators'!DW100</f>
        <v>140000</v>
      </c>
      <c r="T100" s="36">
        <f>'Core Indicators'!EE100</f>
        <v>0</v>
      </c>
      <c r="U100" s="36">
        <f>'Core Indicators'!EM100</f>
        <v>0</v>
      </c>
      <c r="V100" s="36">
        <f>'Core Indicators'!FC100</f>
        <v>2</v>
      </c>
      <c r="W100" s="36">
        <f>'Core Indicators'!FK100</f>
        <v>0</v>
      </c>
      <c r="X100" s="36">
        <f>'Core Indicators'!FS100</f>
        <v>0</v>
      </c>
      <c r="Y100" s="36">
        <f>'Core Indicators'!GA100</f>
        <v>1</v>
      </c>
      <c r="Z100" s="36">
        <f>'Core Indicators'!GI100</f>
        <v>0</v>
      </c>
      <c r="AA100" s="36">
        <f>'Core Indicators'!GQ100</f>
        <v>0</v>
      </c>
      <c r="AB100" s="36">
        <f>'Core Indicators'!GY100</f>
        <v>0</v>
      </c>
      <c r="AC100" s="36">
        <f>'Core Indicators'!HG100</f>
        <v>0</v>
      </c>
      <c r="AD100" s="36">
        <f>'Core Indicators'!HO100</f>
        <v>2</v>
      </c>
      <c r="AE100" s="36">
        <f>'Core Indicators'!HW100</f>
        <v>0</v>
      </c>
      <c r="AF100" s="36">
        <f>'Core Indicators'!IE100</f>
        <v>0</v>
      </c>
      <c r="AG100" s="36">
        <f>'Core Indicators'!IM100</f>
        <v>1</v>
      </c>
    </row>
    <row r="101" spans="1:33" ht="20.149999999999999" customHeight="1" x14ac:dyDescent="0.35">
      <c r="A101" s="197" t="str">
        <f>'Core Indicators'!A:A</f>
        <v>Complex crisis in Sudan</v>
      </c>
      <c r="B101" s="197" t="str">
        <f>'Core Indicators'!B:B</f>
        <v>Multiple crises country</v>
      </c>
      <c r="C101" s="197" t="str">
        <f>'Core Indicators'!C101</f>
        <v>SDN001</v>
      </c>
      <c r="D101" s="197" t="str">
        <f>'Core Indicators'!D101</f>
        <v>Sudan</v>
      </c>
      <c r="E101" s="197" t="str">
        <f>'Core Indicators'!E101</f>
        <v>SDN</v>
      </c>
      <c r="F101" s="35">
        <f>'Core Indicators'!O101</f>
        <v>1840687</v>
      </c>
      <c r="G101" s="35">
        <f>'Core Indicators'!W101</f>
        <v>46800000</v>
      </c>
      <c r="H101" s="35">
        <f>'Core Indicators'!AE101</f>
        <v>30800000</v>
      </c>
      <c r="I101" s="35">
        <f>'Core Indicators'!AM101</f>
        <v>4335000</v>
      </c>
      <c r="J101" s="35" t="str">
        <f>'Core Indicators'!AU101</f>
        <v>x</v>
      </c>
      <c r="K101" s="35" t="str">
        <f>'Core Indicators'!BC101</f>
        <v>x</v>
      </c>
      <c r="L101" s="35">
        <f>'Core Indicators'!BK101</f>
        <v>1120</v>
      </c>
      <c r="M101" s="35" t="str">
        <f>'Core Indicators'!BS101</f>
        <v>x</v>
      </c>
      <c r="N101" s="35" t="str">
        <f>'Core Indicators'!CA101</f>
        <v>x</v>
      </c>
      <c r="O101" s="35" t="e">
        <f>'Core Indicators'!CI101</f>
        <v>#N/A</v>
      </c>
      <c r="P101" s="35" t="str">
        <f>'Core Indicators'!CQ101</f>
        <v>x</v>
      </c>
      <c r="Q101" s="35">
        <f>'Core Indicators'!DG101</f>
        <v>16000000</v>
      </c>
      <c r="R101" s="35">
        <f>'Core Indicators'!DO101</f>
        <v>17400000</v>
      </c>
      <c r="S101" s="35">
        <f>'Core Indicators'!DW101</f>
        <v>6100000</v>
      </c>
      <c r="T101" s="35">
        <f>'Core Indicators'!EE101</f>
        <v>6700000</v>
      </c>
      <c r="U101" s="35">
        <f>'Core Indicators'!EM101</f>
        <v>600000</v>
      </c>
      <c r="V101" s="35">
        <f>'Core Indicators'!FC101</f>
        <v>5</v>
      </c>
      <c r="W101" s="35" t="str">
        <f>'Core Indicators'!FK101</f>
        <v>x</v>
      </c>
      <c r="X101" s="35" t="str">
        <f>'Core Indicators'!FS101</f>
        <v>x</v>
      </c>
      <c r="Y101" s="35">
        <f>'Core Indicators'!GA101</f>
        <v>1</v>
      </c>
      <c r="Z101" s="35">
        <f>'Core Indicators'!GI101</f>
        <v>1</v>
      </c>
      <c r="AA101" s="35">
        <f>'Core Indicators'!GQ101</f>
        <v>2</v>
      </c>
      <c r="AB101" s="35">
        <f>'Core Indicators'!GY101</f>
        <v>0</v>
      </c>
      <c r="AC101" s="35">
        <f>'Core Indicators'!HG101</f>
        <v>2</v>
      </c>
      <c r="AD101" s="35">
        <f>'Core Indicators'!HO101</f>
        <v>2</v>
      </c>
      <c r="AE101" s="35">
        <f>'Core Indicators'!HW101</f>
        <v>1</v>
      </c>
      <c r="AF101" s="35">
        <f>'Core Indicators'!IE101</f>
        <v>1</v>
      </c>
      <c r="AG101" s="35">
        <f>'Core Indicators'!IM101</f>
        <v>3</v>
      </c>
    </row>
    <row r="102" spans="1:33" ht="20.149999999999999" customHeight="1" x14ac:dyDescent="0.35">
      <c r="A102" s="196" t="str">
        <f>'Core Indicators'!A:A</f>
        <v>Refugees in Sudan</v>
      </c>
      <c r="B102" s="196" t="str">
        <f>'Core Indicators'!B:B</f>
        <v>International displacement</v>
      </c>
      <c r="C102" s="196" t="str">
        <f>'Core Indicators'!C102</f>
        <v>SDN005</v>
      </c>
      <c r="D102" s="196" t="str">
        <f>'Core Indicators'!D102</f>
        <v>Sudan</v>
      </c>
      <c r="E102" s="196" t="str">
        <f>'Core Indicators'!E102</f>
        <v>SDN</v>
      </c>
      <c r="F102" s="36">
        <f>'Core Indicators'!O102</f>
        <v>89263</v>
      </c>
      <c r="G102" s="36">
        <f>'Core Indicators'!W102</f>
        <v>13007000</v>
      </c>
      <c r="H102" s="36">
        <f>'Core Indicators'!AE102</f>
        <v>13007000</v>
      </c>
      <c r="I102" s="36">
        <f>'Core Indicators'!AM102</f>
        <v>1068000</v>
      </c>
      <c r="J102" s="36" t="str">
        <f>'Core Indicators'!AU102</f>
        <v>x</v>
      </c>
      <c r="K102" s="36" t="str">
        <f>'Core Indicators'!BC102</f>
        <v>x</v>
      </c>
      <c r="L102" s="36">
        <f>'Core Indicators'!BK102</f>
        <v>6</v>
      </c>
      <c r="M102" s="36" t="str">
        <f>'Core Indicators'!BS102</f>
        <v>x</v>
      </c>
      <c r="N102" s="36" t="str">
        <f>'Core Indicators'!CA102</f>
        <v>x</v>
      </c>
      <c r="O102" s="36" t="e">
        <f>'Core Indicators'!CI102</f>
        <v>#N/A</v>
      </c>
      <c r="P102" s="36" t="str">
        <f>'Core Indicators'!CQ102</f>
        <v>x</v>
      </c>
      <c r="Q102" s="36">
        <f>'Core Indicators'!DG102</f>
        <v>0</v>
      </c>
      <c r="R102" s="36">
        <f>'Core Indicators'!DO102</f>
        <v>11939000</v>
      </c>
      <c r="S102" s="36">
        <f>'Core Indicators'!DW102</f>
        <v>184000</v>
      </c>
      <c r="T102" s="36">
        <f>'Core Indicators'!EE102</f>
        <v>247000</v>
      </c>
      <c r="U102" s="36">
        <f>'Core Indicators'!EM102</f>
        <v>637000</v>
      </c>
      <c r="V102" s="36">
        <f>'Core Indicators'!FC102</f>
        <v>2</v>
      </c>
      <c r="W102" s="36" t="e">
        <f>'Core Indicators'!FK102</f>
        <v>#N/A</v>
      </c>
      <c r="X102" s="36" t="e">
        <f>'Core Indicators'!FS102</f>
        <v>#N/A</v>
      </c>
      <c r="Y102" s="36">
        <f>'Core Indicators'!GA102</f>
        <v>2</v>
      </c>
      <c r="Z102" s="36">
        <f>'Core Indicators'!GI102</f>
        <v>3</v>
      </c>
      <c r="AA102" s="36">
        <f>'Core Indicators'!GQ102</f>
        <v>2</v>
      </c>
      <c r="AB102" s="36">
        <f>'Core Indicators'!GY102</f>
        <v>2</v>
      </c>
      <c r="AC102" s="36">
        <f>'Core Indicators'!HG102</f>
        <v>0</v>
      </c>
      <c r="AD102" s="36" t="str">
        <f>'Core Indicators'!HO102</f>
        <v>x</v>
      </c>
      <c r="AE102" s="36">
        <f>'Core Indicators'!HW102</f>
        <v>2</v>
      </c>
      <c r="AF102" s="36">
        <f>'Core Indicators'!IE102</f>
        <v>2</v>
      </c>
      <c r="AG102" s="36">
        <f>'Core Indicators'!IM102</f>
        <v>3</v>
      </c>
    </row>
    <row r="103" spans="1:33" ht="20.149999999999999" customHeight="1" x14ac:dyDescent="0.35">
      <c r="A103" s="197" t="str">
        <f>'Core Indicators'!A:A</f>
        <v xml:space="preserve">Floods in Sudan </v>
      </c>
      <c r="B103" s="197" t="str">
        <f>'Core Indicators'!B:B</f>
        <v>Flood</v>
      </c>
      <c r="C103" s="197" t="str">
        <f>'Core Indicators'!C103</f>
        <v>SDN006</v>
      </c>
      <c r="D103" s="197" t="str">
        <f>'Core Indicators'!D103</f>
        <v>Sudan</v>
      </c>
      <c r="E103" s="197" t="str">
        <f>'Core Indicators'!E103</f>
        <v>SDN</v>
      </c>
      <c r="F103" s="35">
        <f>'Core Indicators'!O103</f>
        <v>1840687</v>
      </c>
      <c r="G103" s="35">
        <f>'Core Indicators'!W103</f>
        <v>43000000</v>
      </c>
      <c r="H103" s="35">
        <f>'Core Indicators'!AE103</f>
        <v>885000</v>
      </c>
      <c r="I103" s="35">
        <f>'Core Indicators'!AM103</f>
        <v>480000</v>
      </c>
      <c r="J103" s="35">
        <f>'Core Indicators'!AU103</f>
        <v>54</v>
      </c>
      <c r="K103" s="35" t="str">
        <f>'Core Indicators'!BC103</f>
        <v>x</v>
      </c>
      <c r="L103" s="35">
        <f>'Core Indicators'!BK103</f>
        <v>155</v>
      </c>
      <c r="M103" s="35">
        <f>'Core Indicators'!BS103</f>
        <v>83000</v>
      </c>
      <c r="N103" s="35">
        <f>'Core Indicators'!CA103</f>
        <v>93000</v>
      </c>
      <c r="O103" s="35" t="e">
        <f>'Core Indicators'!CI103</f>
        <v>#N/A</v>
      </c>
      <c r="P103" s="35" t="str">
        <f>'Core Indicators'!CQ103</f>
        <v>x</v>
      </c>
      <c r="Q103" s="35">
        <f>'Core Indicators'!DG103</f>
        <v>42140000</v>
      </c>
      <c r="R103" s="35">
        <f>'Core Indicators'!DO103</f>
        <v>810000</v>
      </c>
      <c r="S103" s="35">
        <f>'Core Indicators'!DW103</f>
        <v>50000</v>
      </c>
      <c r="T103" s="35">
        <f>'Core Indicators'!EE103</f>
        <v>0</v>
      </c>
      <c r="U103" s="35">
        <f>'Core Indicators'!EM103</f>
        <v>0</v>
      </c>
      <c r="V103" s="35">
        <f>'Core Indicators'!FC103</f>
        <v>3</v>
      </c>
      <c r="W103" s="35" t="str">
        <f>'Core Indicators'!FK103</f>
        <v>x</v>
      </c>
      <c r="X103" s="35" t="str">
        <f>'Core Indicators'!FS103</f>
        <v>x</v>
      </c>
      <c r="Y103" s="35">
        <f>'Core Indicators'!GA103</f>
        <v>2</v>
      </c>
      <c r="Z103" s="35">
        <f>'Core Indicators'!GI103</f>
        <v>2</v>
      </c>
      <c r="AA103" s="35">
        <f>'Core Indicators'!GQ103</f>
        <v>0</v>
      </c>
      <c r="AB103" s="35">
        <f>'Core Indicators'!GY103</f>
        <v>0</v>
      </c>
      <c r="AC103" s="35">
        <f>'Core Indicators'!HG103</f>
        <v>0</v>
      </c>
      <c r="AD103" s="35">
        <f>'Core Indicators'!HO103</f>
        <v>3</v>
      </c>
      <c r="AE103" s="35">
        <f>'Core Indicators'!HW103</f>
        <v>1</v>
      </c>
      <c r="AF103" s="35">
        <f>'Core Indicators'!IE103</f>
        <v>1</v>
      </c>
      <c r="AG103" s="35">
        <f>'Core Indicators'!IM103</f>
        <v>3</v>
      </c>
    </row>
    <row r="104" spans="1:33" ht="20.149999999999999" customHeight="1" x14ac:dyDescent="0.35">
      <c r="A104" s="196" t="str">
        <f>'Core Indicators'!A:A</f>
        <v>Refugees from Ethiopia</v>
      </c>
      <c r="B104" s="196" t="str">
        <f>'Core Indicators'!B:B</f>
        <v>International displacement</v>
      </c>
      <c r="C104" s="196" t="str">
        <f>'Core Indicators'!C104</f>
        <v>SDN007</v>
      </c>
      <c r="D104" s="196" t="str">
        <f>'Core Indicators'!D104</f>
        <v>Sudan</v>
      </c>
      <c r="E104" s="196" t="str">
        <f>'Core Indicators'!E104</f>
        <v>SDN</v>
      </c>
      <c r="F104" s="36">
        <f>'Core Indicators'!O104</f>
        <v>180000</v>
      </c>
      <c r="G104" s="36">
        <f>'Core Indicators'!W104</f>
        <v>13830000</v>
      </c>
      <c r="H104" s="36">
        <f>'Core Indicators'!AE104</f>
        <v>13830000</v>
      </c>
      <c r="I104" s="36">
        <f>'Core Indicators'!AM104</f>
        <v>68000</v>
      </c>
      <c r="J104" s="36" t="str">
        <f>'Core Indicators'!AU104</f>
        <v>x</v>
      </c>
      <c r="K104" s="36" t="str">
        <f>'Core Indicators'!BC104</f>
        <v>x</v>
      </c>
      <c r="L104" s="36">
        <f>'Core Indicators'!BK104</f>
        <v>0</v>
      </c>
      <c r="M104" s="36" t="str">
        <f>'Core Indicators'!BS104</f>
        <v>x</v>
      </c>
      <c r="N104" s="36" t="str">
        <f>'Core Indicators'!CA104</f>
        <v>x</v>
      </c>
      <c r="O104" s="36" t="e">
        <f>'Core Indicators'!CI104</f>
        <v>#N/A</v>
      </c>
      <c r="P104" s="36" t="str">
        <f>'Core Indicators'!CQ104</f>
        <v>x</v>
      </c>
      <c r="Q104" s="36">
        <f>'Core Indicators'!DG104</f>
        <v>0</v>
      </c>
      <c r="R104" s="36">
        <f>'Core Indicators'!DO104</f>
        <v>13222000</v>
      </c>
      <c r="S104" s="36">
        <f>'Core Indicators'!DW104</f>
        <v>68000</v>
      </c>
      <c r="T104" s="36">
        <f>'Core Indicators'!EE104</f>
        <v>0</v>
      </c>
      <c r="U104" s="36">
        <f>'Core Indicators'!EM104</f>
        <v>0</v>
      </c>
      <c r="V104" s="36">
        <f>'Core Indicators'!FC104</f>
        <v>2</v>
      </c>
      <c r="W104" s="36" t="str">
        <f>'Core Indicators'!FK104</f>
        <v>x</v>
      </c>
      <c r="X104" s="36" t="str">
        <f>'Core Indicators'!FS104</f>
        <v>x</v>
      </c>
      <c r="Y104" s="36">
        <f>'Core Indicators'!GA104</f>
        <v>1</v>
      </c>
      <c r="Z104" s="36">
        <f>'Core Indicators'!GI104</f>
        <v>1</v>
      </c>
      <c r="AA104" s="36">
        <f>'Core Indicators'!GQ104</f>
        <v>2</v>
      </c>
      <c r="AB104" s="36">
        <f>'Core Indicators'!GY104</f>
        <v>0</v>
      </c>
      <c r="AC104" s="36">
        <f>'Core Indicators'!HG104</f>
        <v>2</v>
      </c>
      <c r="AD104" s="36">
        <f>'Core Indicators'!HO104</f>
        <v>2</v>
      </c>
      <c r="AE104" s="36">
        <f>'Core Indicators'!HW104</f>
        <v>1</v>
      </c>
      <c r="AF104" s="36">
        <f>'Core Indicators'!IE104</f>
        <v>1</v>
      </c>
      <c r="AG104" s="36">
        <f>'Core Indicators'!IM104</f>
        <v>3</v>
      </c>
    </row>
    <row r="105" spans="1:33" ht="20.149999999999999" customHeight="1" x14ac:dyDescent="0.35">
      <c r="A105" s="197" t="str">
        <f>'Core Indicators'!A:A</f>
        <v>Violence West-Darfur</v>
      </c>
      <c r="B105" s="197" t="str">
        <f>'Core Indicators'!B:B</f>
        <v>Other type of violence</v>
      </c>
      <c r="C105" s="197" t="str">
        <f>'Core Indicators'!C105</f>
        <v>SDN008</v>
      </c>
      <c r="D105" s="197" t="str">
        <f>'Core Indicators'!D105</f>
        <v>Sudan</v>
      </c>
      <c r="E105" s="197" t="str">
        <f>'Core Indicators'!E105</f>
        <v>SDN</v>
      </c>
      <c r="F105" s="35">
        <f>'Core Indicators'!O105</f>
        <v>79460</v>
      </c>
      <c r="G105" s="35">
        <f>'Core Indicators'!W105</f>
        <v>1839000</v>
      </c>
      <c r="H105" s="35">
        <f>'Core Indicators'!AE105</f>
        <v>1839000</v>
      </c>
      <c r="I105" s="35">
        <f>'Core Indicators'!AM105</f>
        <v>169000</v>
      </c>
      <c r="J105" s="35">
        <f>'Core Indicators'!AU105</f>
        <v>0</v>
      </c>
      <c r="K105" s="35">
        <f>'Core Indicators'!BC105</f>
        <v>0</v>
      </c>
      <c r="L105" s="35">
        <f>'Core Indicators'!BK105</f>
        <v>702</v>
      </c>
      <c r="M105" s="35">
        <f>'Core Indicators'!BS105</f>
        <v>55</v>
      </c>
      <c r="N105" s="35">
        <f>'Core Indicators'!CA105</f>
        <v>0</v>
      </c>
      <c r="O105" s="35" t="e">
        <f>'Core Indicators'!CI105</f>
        <v>#N/A</v>
      </c>
      <c r="P105" s="35">
        <f>'Core Indicators'!CQ105</f>
        <v>0</v>
      </c>
      <c r="Q105" s="35">
        <f>'Core Indicators'!DG105</f>
        <v>0</v>
      </c>
      <c r="R105" s="35">
        <f>'Core Indicators'!DO105</f>
        <v>1670000</v>
      </c>
      <c r="S105" s="35">
        <f>'Core Indicators'!DW105</f>
        <v>169000</v>
      </c>
      <c r="T105" s="35">
        <f>'Core Indicators'!EE105</f>
        <v>0</v>
      </c>
      <c r="U105" s="35">
        <f>'Core Indicators'!EM105</f>
        <v>0</v>
      </c>
      <c r="V105" s="35">
        <f>'Core Indicators'!FC105</f>
        <v>2</v>
      </c>
      <c r="W105" s="35">
        <f>'Core Indicators'!FK105</f>
        <v>0</v>
      </c>
      <c r="X105" s="35">
        <f>'Core Indicators'!FS105</f>
        <v>0</v>
      </c>
      <c r="Y105" s="35">
        <f>'Core Indicators'!GA105</f>
        <v>2</v>
      </c>
      <c r="Z105" s="35">
        <f>'Core Indicators'!GI105</f>
        <v>3</v>
      </c>
      <c r="AA105" s="35">
        <f>'Core Indicators'!GQ105</f>
        <v>0</v>
      </c>
      <c r="AB105" s="35">
        <f>'Core Indicators'!GY105</f>
        <v>0</v>
      </c>
      <c r="AC105" s="35">
        <f>'Core Indicators'!HG105</f>
        <v>0</v>
      </c>
      <c r="AD105" s="35">
        <f>'Core Indicators'!HO105</f>
        <v>2</v>
      </c>
      <c r="AE105" s="35">
        <f>'Core Indicators'!HW105</f>
        <v>2</v>
      </c>
      <c r="AF105" s="35">
        <f>'Core Indicators'!IE105</f>
        <v>0</v>
      </c>
      <c r="AG105" s="35">
        <f>'Core Indicators'!IM105</f>
        <v>2</v>
      </c>
    </row>
    <row r="106" spans="1:33" ht="20.149999999999999" customHeight="1" x14ac:dyDescent="0.35">
      <c r="A106" s="196" t="str">
        <f>'Core Indicators'!A:A</f>
        <v>Drought in Senegal</v>
      </c>
      <c r="B106" s="196" t="str">
        <f>'Core Indicators'!B:B</f>
        <v>Drought</v>
      </c>
      <c r="C106" s="196" t="str">
        <f>'Core Indicators'!C106</f>
        <v>SEN002</v>
      </c>
      <c r="D106" s="196" t="str">
        <f>'Core Indicators'!D106</f>
        <v>Senegal</v>
      </c>
      <c r="E106" s="196" t="str">
        <f>'Core Indicators'!E106</f>
        <v>SEN</v>
      </c>
      <c r="F106" s="36">
        <f>'Core Indicators'!O106</f>
        <v>192530</v>
      </c>
      <c r="G106" s="36">
        <f>'Core Indicators'!W106</f>
        <v>16709000</v>
      </c>
      <c r="H106" s="36">
        <f>'Core Indicators'!AE106</f>
        <v>3188000</v>
      </c>
      <c r="I106" s="36" t="str">
        <f>'Core Indicators'!AM106</f>
        <v>x</v>
      </c>
      <c r="J106" s="36">
        <f>'Core Indicators'!AU106</f>
        <v>0</v>
      </c>
      <c r="K106" s="36">
        <f>'Core Indicators'!BC106</f>
        <v>0</v>
      </c>
      <c r="L106" s="36">
        <f>'Core Indicators'!BK106</f>
        <v>0</v>
      </c>
      <c r="M106" s="36">
        <f>'Core Indicators'!BS106</f>
        <v>0</v>
      </c>
      <c r="N106" s="36">
        <f>'Core Indicators'!CA106</f>
        <v>0</v>
      </c>
      <c r="O106" s="36" t="e">
        <f>'Core Indicators'!CI106</f>
        <v>#N/A</v>
      </c>
      <c r="P106" s="36" t="str">
        <f>'Core Indicators'!CQ106</f>
        <v>x</v>
      </c>
      <c r="Q106" s="36">
        <f>'Core Indicators'!DG106</f>
        <v>13521000</v>
      </c>
      <c r="R106" s="36">
        <f>'Core Indicators'!DO106</f>
        <v>2676000</v>
      </c>
      <c r="S106" s="36">
        <f>'Core Indicators'!DW106</f>
        <v>498000</v>
      </c>
      <c r="T106" s="36">
        <f>'Core Indicators'!EE106</f>
        <v>13000</v>
      </c>
      <c r="U106" s="36">
        <f>'Core Indicators'!EM106</f>
        <v>0</v>
      </c>
      <c r="V106" s="36">
        <f>'Core Indicators'!FC106</f>
        <v>4</v>
      </c>
      <c r="W106" s="36">
        <f>'Core Indicators'!FK106</f>
        <v>0</v>
      </c>
      <c r="X106" s="36">
        <f>'Core Indicators'!FS106</f>
        <v>0</v>
      </c>
      <c r="Y106" s="36">
        <f>'Core Indicators'!GA106</f>
        <v>1</v>
      </c>
      <c r="Z106" s="36">
        <f>'Core Indicators'!GI106</f>
        <v>0</v>
      </c>
      <c r="AA106" s="36">
        <f>'Core Indicators'!GQ106</f>
        <v>0</v>
      </c>
      <c r="AB106" s="36">
        <f>'Core Indicators'!GY106</f>
        <v>0</v>
      </c>
      <c r="AC106" s="36">
        <f>'Core Indicators'!HG106</f>
        <v>0</v>
      </c>
      <c r="AD106" s="36">
        <f>'Core Indicators'!HO106</f>
        <v>0</v>
      </c>
      <c r="AE106" s="36">
        <f>'Core Indicators'!HW106</f>
        <v>0</v>
      </c>
      <c r="AF106" s="36">
        <f>'Core Indicators'!IE106</f>
        <v>1</v>
      </c>
      <c r="AG106" s="36">
        <f>'Core Indicators'!IM106</f>
        <v>0</v>
      </c>
    </row>
    <row r="107" spans="1:33" ht="20.149999999999999" customHeight="1" x14ac:dyDescent="0.35">
      <c r="A107" s="197" t="str">
        <f>'Core Indicators'!A:A</f>
        <v>Complex crisis in El Salvador</v>
      </c>
      <c r="B107" s="197" t="str">
        <f>'Core Indicators'!B:B</f>
        <v>Complex crisis</v>
      </c>
      <c r="C107" s="197" t="str">
        <f>'Core Indicators'!C107</f>
        <v>SLV001</v>
      </c>
      <c r="D107" s="197" t="str">
        <f>'Core Indicators'!D107</f>
        <v>El Salvador</v>
      </c>
      <c r="E107" s="197" t="str">
        <f>'Core Indicators'!E107</f>
        <v>SLV</v>
      </c>
      <c r="F107" s="35">
        <f>'Core Indicators'!O107</f>
        <v>20720</v>
      </c>
      <c r="G107" s="35">
        <f>'Core Indicators'!W107</f>
        <v>6700000</v>
      </c>
      <c r="H107" s="35">
        <f>'Core Indicators'!AE107</f>
        <v>1400000</v>
      </c>
      <c r="I107" s="35">
        <f>'Core Indicators'!AM107</f>
        <v>454000</v>
      </c>
      <c r="J107" s="35" t="str">
        <f>'Core Indicators'!AU107</f>
        <v>x</v>
      </c>
      <c r="K107" s="35">
        <f>'Core Indicators'!BC107</f>
        <v>2304</v>
      </c>
      <c r="L107" s="35">
        <f>'Core Indicators'!BK107</f>
        <v>736</v>
      </c>
      <c r="M107" s="35" t="str">
        <f>'Core Indicators'!BS107</f>
        <v>x</v>
      </c>
      <c r="N107" s="35" t="str">
        <f>'Core Indicators'!CA107</f>
        <v>x</v>
      </c>
      <c r="O107" s="35" t="e">
        <f>'Core Indicators'!CI107</f>
        <v>#N/A</v>
      </c>
      <c r="P107" s="35" t="str">
        <f>'Core Indicators'!CQ107</f>
        <v>x</v>
      </c>
      <c r="Q107" s="35">
        <f>'Core Indicators'!DG107</f>
        <v>5300000</v>
      </c>
      <c r="R107" s="35">
        <f>'Core Indicators'!DO107</f>
        <v>757000</v>
      </c>
      <c r="S107" s="35">
        <f>'Core Indicators'!DW107</f>
        <v>548000</v>
      </c>
      <c r="T107" s="35">
        <f>'Core Indicators'!EE107</f>
        <v>95000</v>
      </c>
      <c r="U107" s="35">
        <f>'Core Indicators'!EM107</f>
        <v>0</v>
      </c>
      <c r="V107" s="35">
        <f>'Core Indicators'!FC107</f>
        <v>3</v>
      </c>
      <c r="W107" s="35" t="str">
        <f>'Core Indicators'!FK107</f>
        <v>x</v>
      </c>
      <c r="X107" s="35" t="str">
        <f>'Core Indicators'!FS107</f>
        <v>x</v>
      </c>
      <c r="Y107" s="35">
        <f>'Core Indicators'!GA107</f>
        <v>0</v>
      </c>
      <c r="Z107" s="35">
        <f>'Core Indicators'!GI107</f>
        <v>2</v>
      </c>
      <c r="AA107" s="35">
        <f>'Core Indicators'!GQ107</f>
        <v>1</v>
      </c>
      <c r="AB107" s="35">
        <f>'Core Indicators'!GY107</f>
        <v>0</v>
      </c>
      <c r="AC107" s="35">
        <f>'Core Indicators'!HG107</f>
        <v>0</v>
      </c>
      <c r="AD107" s="35">
        <f>'Core Indicators'!HO107</f>
        <v>2</v>
      </c>
      <c r="AE107" s="35">
        <f>'Core Indicators'!HW107</f>
        <v>1</v>
      </c>
      <c r="AF107" s="35">
        <f>'Core Indicators'!IE107</f>
        <v>0</v>
      </c>
      <c r="AG107" s="35">
        <f>'Core Indicators'!IM107</f>
        <v>2</v>
      </c>
    </row>
    <row r="108" spans="1:33" ht="20.149999999999999" customHeight="1" x14ac:dyDescent="0.35">
      <c r="A108" s="196" t="str">
        <f>'Core Indicators'!A:A</f>
        <v>Complex crisis in Somalia</v>
      </c>
      <c r="B108" s="196" t="str">
        <f>'Core Indicators'!B:B</f>
        <v>Complex crisis</v>
      </c>
      <c r="C108" s="196" t="str">
        <f>'Core Indicators'!C108</f>
        <v>SOM001</v>
      </c>
      <c r="D108" s="196" t="str">
        <f>'Core Indicators'!D108</f>
        <v>Somalia</v>
      </c>
      <c r="E108" s="196" t="str">
        <f>'Core Indicators'!E108</f>
        <v>SOM</v>
      </c>
      <c r="F108" s="36">
        <f>'Core Indicators'!O108</f>
        <v>627340</v>
      </c>
      <c r="G108" s="36">
        <f>'Core Indicators'!W108</f>
        <v>12300000</v>
      </c>
      <c r="H108" s="36">
        <f>'Core Indicators'!AE108</f>
        <v>12300000</v>
      </c>
      <c r="I108" s="36">
        <f>'Core Indicators'!AM108</f>
        <v>4277000</v>
      </c>
      <c r="J108" s="36" t="str">
        <f>'Core Indicators'!AU108</f>
        <v>x</v>
      </c>
      <c r="K108" s="36" t="str">
        <f>'Core Indicators'!BC108</f>
        <v>x</v>
      </c>
      <c r="L108" s="36">
        <f>'Core Indicators'!BK108</f>
        <v>1491</v>
      </c>
      <c r="M108" s="36" t="str">
        <f>'Core Indicators'!BS108</f>
        <v>x</v>
      </c>
      <c r="N108" s="36" t="str">
        <f>'Core Indicators'!CA108</f>
        <v>x</v>
      </c>
      <c r="O108" s="36" t="e">
        <f>'Core Indicators'!CI108</f>
        <v>#N/A</v>
      </c>
      <c r="P108" s="36" t="str">
        <f>'Core Indicators'!CQ108</f>
        <v>x</v>
      </c>
      <c r="Q108" s="36">
        <f>'Core Indicators'!DG108</f>
        <v>0</v>
      </c>
      <c r="R108" s="36">
        <f>'Core Indicators'!DO108</f>
        <v>6400000</v>
      </c>
      <c r="S108" s="36">
        <f>'Core Indicators'!DW108</f>
        <v>0</v>
      </c>
      <c r="T108" s="36">
        <f>'Core Indicators'!EE108</f>
        <v>5782000</v>
      </c>
      <c r="U108" s="36">
        <f>'Core Indicators'!EM108</f>
        <v>118000</v>
      </c>
      <c r="V108" s="36">
        <f>'Core Indicators'!FC108</f>
        <v>5</v>
      </c>
      <c r="W108" s="36" t="str">
        <f>'Core Indicators'!FK108</f>
        <v>x</v>
      </c>
      <c r="X108" s="36" t="str">
        <f>'Core Indicators'!FS108</f>
        <v>x</v>
      </c>
      <c r="Y108" s="36">
        <f>'Core Indicators'!GA108</f>
        <v>1</v>
      </c>
      <c r="Z108" s="36">
        <f>'Core Indicators'!GI108</f>
        <v>1</v>
      </c>
      <c r="AA108" s="36">
        <f>'Core Indicators'!GQ108</f>
        <v>2</v>
      </c>
      <c r="AB108" s="36">
        <f>'Core Indicators'!GY108</f>
        <v>3</v>
      </c>
      <c r="AC108" s="36">
        <f>'Core Indicators'!HG108</f>
        <v>1</v>
      </c>
      <c r="AD108" s="36">
        <f>'Core Indicators'!HO108</f>
        <v>2</v>
      </c>
      <c r="AE108" s="36">
        <f>'Core Indicators'!HW108</f>
        <v>3</v>
      </c>
      <c r="AF108" s="36">
        <f>'Core Indicators'!IE108</f>
        <v>2</v>
      </c>
      <c r="AG108" s="36">
        <f>'Core Indicators'!IM108</f>
        <v>2</v>
      </c>
    </row>
    <row r="109" spans="1:33" ht="20.149999999999999" customHeight="1" x14ac:dyDescent="0.35">
      <c r="A109" s="197" t="str">
        <f>'Core Indicators'!A:A</f>
        <v>Mixed Migration Flows in Somalia</v>
      </c>
      <c r="B109" s="197" t="str">
        <f>'Core Indicators'!B:B</f>
        <v>International displacement</v>
      </c>
      <c r="C109" s="197" t="str">
        <f>'Core Indicators'!C109</f>
        <v>SOM002</v>
      </c>
      <c r="D109" s="197" t="str">
        <f>'Core Indicators'!D109</f>
        <v>Somalia</v>
      </c>
      <c r="E109" s="197" t="str">
        <f>'Core Indicators'!E109</f>
        <v>SOM</v>
      </c>
      <c r="F109" s="35">
        <f>'Core Indicators'!O109</f>
        <v>28836</v>
      </c>
      <c r="G109" s="35">
        <f>'Core Indicators'!W109</f>
        <v>1322000</v>
      </c>
      <c r="H109" s="35">
        <f>'Core Indicators'!AE109</f>
        <v>25000</v>
      </c>
      <c r="I109" s="35">
        <f>'Core Indicators'!AM109</f>
        <v>25000</v>
      </c>
      <c r="J109" s="35" t="str">
        <f>'Core Indicators'!AU109</f>
        <v>x</v>
      </c>
      <c r="K109" s="35" t="str">
        <f>'Core Indicators'!BC109</f>
        <v>x</v>
      </c>
      <c r="L109" s="35">
        <f>'Core Indicators'!BK109</f>
        <v>91</v>
      </c>
      <c r="M109" s="35">
        <f>'Core Indicators'!BS109</f>
        <v>0</v>
      </c>
      <c r="N109" s="35">
        <f>'Core Indicators'!CA109</f>
        <v>0</v>
      </c>
      <c r="O109" s="35" t="e">
        <f>'Core Indicators'!CI109</f>
        <v>#N/A</v>
      </c>
      <c r="P109" s="35">
        <f>'Core Indicators'!CQ109</f>
        <v>0</v>
      </c>
      <c r="Q109" s="35">
        <f>'Core Indicators'!DG109</f>
        <v>1296000</v>
      </c>
      <c r="R109" s="35">
        <f>'Core Indicators'!DO109</f>
        <v>0</v>
      </c>
      <c r="S109" s="35">
        <f>'Core Indicators'!DW109</f>
        <v>0</v>
      </c>
      <c r="T109" s="35">
        <f>'Core Indicators'!EE109</f>
        <v>25000</v>
      </c>
      <c r="U109" s="35">
        <f>'Core Indicators'!EM109</f>
        <v>0</v>
      </c>
      <c r="V109" s="35">
        <f>'Core Indicators'!FC109</f>
        <v>1</v>
      </c>
      <c r="W109" s="35" t="str">
        <f>'Core Indicators'!FK109</f>
        <v>x</v>
      </c>
      <c r="X109" s="35" t="str">
        <f>'Core Indicators'!FS109</f>
        <v>x</v>
      </c>
      <c r="Y109" s="35">
        <f>'Core Indicators'!GA109</f>
        <v>1</v>
      </c>
      <c r="Z109" s="35">
        <f>'Core Indicators'!GI109</f>
        <v>3</v>
      </c>
      <c r="AA109" s="35">
        <f>'Core Indicators'!GQ109</f>
        <v>2</v>
      </c>
      <c r="AB109" s="35">
        <f>'Core Indicators'!GY109</f>
        <v>3</v>
      </c>
      <c r="AC109" s="35">
        <f>'Core Indicators'!HG109</f>
        <v>2</v>
      </c>
      <c r="AD109" s="35">
        <f>'Core Indicators'!HO109</f>
        <v>2</v>
      </c>
      <c r="AE109" s="35">
        <f>'Core Indicators'!HW109</f>
        <v>2</v>
      </c>
      <c r="AF109" s="35">
        <f>'Core Indicators'!IE109</f>
        <v>2</v>
      </c>
      <c r="AG109" s="35">
        <f>'Core Indicators'!IM109</f>
        <v>2</v>
      </c>
    </row>
    <row r="110" spans="1:33" ht="20.149999999999999" customHeight="1" x14ac:dyDescent="0.35">
      <c r="A110" s="196" t="str">
        <f>'Core Indicators'!A:A</f>
        <v>Floods in Somalia</v>
      </c>
      <c r="B110" s="196" t="str">
        <f>'Core Indicators'!B:B</f>
        <v>Flood</v>
      </c>
      <c r="C110" s="196" t="str">
        <f>'Core Indicators'!C110</f>
        <v>SOM004</v>
      </c>
      <c r="D110" s="196" t="str">
        <f>'Core Indicators'!D110</f>
        <v>Somalia</v>
      </c>
      <c r="E110" s="196" t="str">
        <f>'Core Indicators'!E110</f>
        <v>SOM</v>
      </c>
      <c r="F110" s="36">
        <f>'Core Indicators'!O110</f>
        <v>175003</v>
      </c>
      <c r="G110" s="36">
        <f>'Core Indicators'!W110</f>
        <v>3049000</v>
      </c>
      <c r="H110" s="36">
        <f>'Core Indicators'!AE110</f>
        <v>400000</v>
      </c>
      <c r="I110" s="36">
        <f>'Core Indicators'!AM110</f>
        <v>101000</v>
      </c>
      <c r="J110" s="36">
        <f>'Core Indicators'!AU110</f>
        <v>5</v>
      </c>
      <c r="K110" s="36">
        <f>'Core Indicators'!BC110</f>
        <v>199</v>
      </c>
      <c r="L110" s="36">
        <f>'Core Indicators'!BK110</f>
        <v>35</v>
      </c>
      <c r="M110" s="36">
        <f>'Core Indicators'!BS110</f>
        <v>0</v>
      </c>
      <c r="N110" s="36">
        <f>'Core Indicators'!CA110</f>
        <v>4277</v>
      </c>
      <c r="O110" s="36" t="e">
        <f>'Core Indicators'!CI110</f>
        <v>#N/A</v>
      </c>
      <c r="P110" s="36">
        <f>'Core Indicators'!CQ110</f>
        <v>0</v>
      </c>
      <c r="Q110" s="36">
        <f>'Core Indicators'!DG110</f>
        <v>2648000</v>
      </c>
      <c r="R110" s="36">
        <f>'Core Indicators'!DO110</f>
        <v>0</v>
      </c>
      <c r="S110" s="36">
        <f>'Core Indicators'!DW110</f>
        <v>299000</v>
      </c>
      <c r="T110" s="36">
        <f>'Core Indicators'!EE110</f>
        <v>101000</v>
      </c>
      <c r="U110" s="36">
        <f>'Core Indicators'!EM110</f>
        <v>0</v>
      </c>
      <c r="V110" s="36">
        <f>'Core Indicators'!FC110</f>
        <v>2</v>
      </c>
      <c r="W110" s="36" t="str">
        <f>'Core Indicators'!FK110</f>
        <v>x</v>
      </c>
      <c r="X110" s="36" t="str">
        <f>'Core Indicators'!FS110</f>
        <v>x</v>
      </c>
      <c r="Y110" s="36">
        <f>'Core Indicators'!GA110</f>
        <v>1</v>
      </c>
      <c r="Z110" s="36">
        <f>'Core Indicators'!GI110</f>
        <v>3</v>
      </c>
      <c r="AA110" s="36">
        <f>'Core Indicators'!GQ110</f>
        <v>2</v>
      </c>
      <c r="AB110" s="36">
        <f>'Core Indicators'!GY110</f>
        <v>3</v>
      </c>
      <c r="AC110" s="36">
        <f>'Core Indicators'!HG110</f>
        <v>2</v>
      </c>
      <c r="AD110" s="36">
        <f>'Core Indicators'!HO110</f>
        <v>3</v>
      </c>
      <c r="AE110" s="36">
        <f>'Core Indicators'!HW110</f>
        <v>2</v>
      </c>
      <c r="AF110" s="36">
        <f>'Core Indicators'!IE110</f>
        <v>2</v>
      </c>
      <c r="AG110" s="36">
        <f>'Core Indicators'!IM110</f>
        <v>2</v>
      </c>
    </row>
    <row r="111" spans="1:33" ht="20.149999999999999" customHeight="1" x14ac:dyDescent="0.35">
      <c r="A111" s="197" t="str">
        <f>'Core Indicators'!A:A</f>
        <v>Complex crisis in South Sudan</v>
      </c>
      <c r="B111" s="197" t="str">
        <f>'Core Indicators'!B:B</f>
        <v>Complex crisis</v>
      </c>
      <c r="C111" s="197" t="str">
        <f>'Core Indicators'!C111</f>
        <v>SSD001</v>
      </c>
      <c r="D111" s="197" t="str">
        <f>'Core Indicators'!D111</f>
        <v>South Sudan</v>
      </c>
      <c r="E111" s="197" t="str">
        <f>'Core Indicators'!E111</f>
        <v>SSD</v>
      </c>
      <c r="F111" s="35">
        <f>'Core Indicators'!O111</f>
        <v>644000</v>
      </c>
      <c r="G111" s="35">
        <f>'Core Indicators'!W111</f>
        <v>11685000</v>
      </c>
      <c r="H111" s="35">
        <f>'Core Indicators'!AE111</f>
        <v>11685000</v>
      </c>
      <c r="I111" s="35">
        <f>'Core Indicators'!AM111</f>
        <v>4437000</v>
      </c>
      <c r="J111" s="35" t="str">
        <f>'Core Indicators'!AU111</f>
        <v>x</v>
      </c>
      <c r="K111" s="35">
        <f>'Core Indicators'!BC111</f>
        <v>600000</v>
      </c>
      <c r="L111" s="35">
        <f>'Core Indicators'!BK111</f>
        <v>1127</v>
      </c>
      <c r="M111" s="35" t="str">
        <f>'Core Indicators'!BS111</f>
        <v>x</v>
      </c>
      <c r="N111" s="35" t="str">
        <f>'Core Indicators'!CA111</f>
        <v>x</v>
      </c>
      <c r="O111" s="35" t="e">
        <f>'Core Indicators'!CI111</f>
        <v>#N/A</v>
      </c>
      <c r="P111" s="35">
        <f>'Core Indicators'!CQ111</f>
        <v>14369</v>
      </c>
      <c r="Q111" s="35">
        <f>'Core Indicators'!DG111</f>
        <v>0</v>
      </c>
      <c r="R111" s="35">
        <f>'Core Indicators'!DO111</f>
        <v>3400000</v>
      </c>
      <c r="S111" s="35">
        <f>'Core Indicators'!DW111</f>
        <v>4471000</v>
      </c>
      <c r="T111" s="35">
        <f>'Core Indicators'!EE111</f>
        <v>3829000</v>
      </c>
      <c r="U111" s="35">
        <f>'Core Indicators'!EM111</f>
        <v>0</v>
      </c>
      <c r="V111" s="35">
        <f>'Core Indicators'!FC111</f>
        <v>5</v>
      </c>
      <c r="W111" s="35" t="str">
        <f>'Core Indicators'!FK111</f>
        <v>x</v>
      </c>
      <c r="X111" s="35">
        <f>'Core Indicators'!FS111</f>
        <v>1500000</v>
      </c>
      <c r="Y111" s="35">
        <f>'Core Indicators'!GA111</f>
        <v>1</v>
      </c>
      <c r="Z111" s="35">
        <f>'Core Indicators'!GI111</f>
        <v>1</v>
      </c>
      <c r="AA111" s="35">
        <f>'Core Indicators'!GQ111</f>
        <v>1</v>
      </c>
      <c r="AB111" s="35">
        <f>'Core Indicators'!GY111</f>
        <v>1</v>
      </c>
      <c r="AC111" s="35">
        <f>'Core Indicators'!HG111</f>
        <v>1</v>
      </c>
      <c r="AD111" s="35">
        <f>'Core Indicators'!HO111</f>
        <v>1</v>
      </c>
      <c r="AE111" s="35">
        <f>'Core Indicators'!HW111</f>
        <v>1</v>
      </c>
      <c r="AF111" s="35">
        <f>'Core Indicators'!IE111</f>
        <v>1</v>
      </c>
      <c r="AG111" s="35">
        <f>'Core Indicators'!IM111</f>
        <v>1</v>
      </c>
    </row>
    <row r="112" spans="1:33" ht="20.149999999999999" customHeight="1" x14ac:dyDescent="0.35">
      <c r="A112" s="196" t="str">
        <f>'Core Indicators'!A:A</f>
        <v>Food Security Crisis in Eswatini</v>
      </c>
      <c r="B112" s="196" t="str">
        <f>'Core Indicators'!B:B</f>
        <v>Food Security</v>
      </c>
      <c r="C112" s="196" t="str">
        <f>'Core Indicators'!C112</f>
        <v>SWZ001</v>
      </c>
      <c r="D112" s="196" t="str">
        <f>'Core Indicators'!D112</f>
        <v>Eswatini</v>
      </c>
      <c r="E112" s="196" t="str">
        <f>'Core Indicators'!E112</f>
        <v>SWZ</v>
      </c>
      <c r="F112" s="36">
        <f>'Core Indicators'!O112</f>
        <v>17204</v>
      </c>
      <c r="G112" s="36">
        <f>'Core Indicators'!W112</f>
        <v>1130000</v>
      </c>
      <c r="H112" s="36">
        <f>'Core Indicators'!AE112</f>
        <v>781000</v>
      </c>
      <c r="I112" s="36">
        <f>'Core Indicators'!AM112</f>
        <v>0</v>
      </c>
      <c r="J112" s="36">
        <f>'Core Indicators'!AU112</f>
        <v>0</v>
      </c>
      <c r="K112" s="36">
        <f>'Core Indicators'!BC112</f>
        <v>0</v>
      </c>
      <c r="L112" s="36" t="str">
        <f>'Core Indicators'!BK112</f>
        <v>x</v>
      </c>
      <c r="M112" s="36" t="e">
        <f>'Core Indicators'!BS112</f>
        <v>#N/A</v>
      </c>
      <c r="N112" s="36" t="e">
        <f>'Core Indicators'!CA112</f>
        <v>#N/A</v>
      </c>
      <c r="O112" s="36" t="e">
        <f>'Core Indicators'!CI112</f>
        <v>#N/A</v>
      </c>
      <c r="P112" s="36" t="e">
        <f>'Core Indicators'!CQ112</f>
        <v>#N/A</v>
      </c>
      <c r="Q112" s="36">
        <f>'Core Indicators'!DG112</f>
        <v>349000</v>
      </c>
      <c r="R112" s="36">
        <f>'Core Indicators'!DO112</f>
        <v>433000</v>
      </c>
      <c r="S112" s="36">
        <f>'Core Indicators'!DW112</f>
        <v>288000</v>
      </c>
      <c r="T112" s="36">
        <f>'Core Indicators'!EE112</f>
        <v>60000</v>
      </c>
      <c r="U112" s="36">
        <f>'Core Indicators'!EM112</f>
        <v>0</v>
      </c>
      <c r="V112" s="36">
        <f>'Core Indicators'!FC112</f>
        <v>1</v>
      </c>
      <c r="W112" s="36" t="e">
        <f>'Core Indicators'!FK112</f>
        <v>#N/A</v>
      </c>
      <c r="X112" s="36" t="e">
        <f>'Core Indicators'!FS112</f>
        <v>#N/A</v>
      </c>
      <c r="Y112" s="36">
        <f>'Core Indicators'!GA112</f>
        <v>0</v>
      </c>
      <c r="Z112" s="36">
        <f>'Core Indicators'!GI112</f>
        <v>0</v>
      </c>
      <c r="AA112" s="36">
        <f>'Core Indicators'!GQ112</f>
        <v>0</v>
      </c>
      <c r="AB112" s="36">
        <f>'Core Indicators'!GY112</f>
        <v>0</v>
      </c>
      <c r="AC112" s="36">
        <f>'Core Indicators'!HG112</f>
        <v>0</v>
      </c>
      <c r="AD112" s="36">
        <f>'Core Indicators'!HO112</f>
        <v>2</v>
      </c>
      <c r="AE112" s="36">
        <f>'Core Indicators'!HW112</f>
        <v>0</v>
      </c>
      <c r="AF112" s="36">
        <f>'Core Indicators'!IE112</f>
        <v>0</v>
      </c>
      <c r="AG112" s="36">
        <f>'Core Indicators'!IM112</f>
        <v>1</v>
      </c>
    </row>
    <row r="113" spans="1:33" ht="20.149999999999999" customHeight="1" x14ac:dyDescent="0.35">
      <c r="A113" s="197" t="str">
        <f>'Core Indicators'!A:A</f>
        <v>Syrian conflict</v>
      </c>
      <c r="B113" s="197" t="str">
        <f>'Core Indicators'!B:B</f>
        <v>Complex crisis</v>
      </c>
      <c r="C113" s="197" t="str">
        <f>'Core Indicators'!C113</f>
        <v>SYR001</v>
      </c>
      <c r="D113" s="197" t="str">
        <f>'Core Indicators'!D113</f>
        <v>Syria</v>
      </c>
      <c r="E113" s="197" t="str">
        <f>'Core Indicators'!E113</f>
        <v>SYR</v>
      </c>
      <c r="F113" s="35">
        <f>'Core Indicators'!O113</f>
        <v>185180</v>
      </c>
      <c r="G113" s="35">
        <f>'Core Indicators'!W113</f>
        <v>17500000</v>
      </c>
      <c r="H113" s="35">
        <f>'Core Indicators'!AE113</f>
        <v>17500000</v>
      </c>
      <c r="I113" s="35">
        <f>'Core Indicators'!AM113</f>
        <v>15509000</v>
      </c>
      <c r="J113" s="35" t="str">
        <f>'Core Indicators'!AU113</f>
        <v>x</v>
      </c>
      <c r="K113" s="35" t="str">
        <f>'Core Indicators'!BC113</f>
        <v>x</v>
      </c>
      <c r="L113" s="35">
        <f>'Core Indicators'!BK113</f>
        <v>3201</v>
      </c>
      <c r="M113" s="35" t="str">
        <f>'Core Indicators'!BS113</f>
        <v>x</v>
      </c>
      <c r="N113" s="35" t="str">
        <f>'Core Indicators'!CA113</f>
        <v>x</v>
      </c>
      <c r="O113" s="35" t="e">
        <f>'Core Indicators'!CI113</f>
        <v>#N/A</v>
      </c>
      <c r="P113" s="35" t="str">
        <f>'Core Indicators'!CQ113</f>
        <v>x</v>
      </c>
      <c r="Q113" s="35">
        <f>'Core Indicators'!DG113</f>
        <v>0</v>
      </c>
      <c r="R113" s="35">
        <f>'Core Indicators'!DO113</f>
        <v>4100000</v>
      </c>
      <c r="S113" s="35">
        <f>'Core Indicators'!DW113</f>
        <v>30000</v>
      </c>
      <c r="T113" s="35">
        <f>'Core Indicators'!EE113</f>
        <v>7380000</v>
      </c>
      <c r="U113" s="35">
        <f>'Core Indicators'!EM113</f>
        <v>5990000</v>
      </c>
      <c r="V113" s="35">
        <f>'Core Indicators'!FC113</f>
        <v>5</v>
      </c>
      <c r="W113" s="35" t="str">
        <f>'Core Indicators'!FK113</f>
        <v>x</v>
      </c>
      <c r="X113" s="35">
        <f>'Core Indicators'!FS113</f>
        <v>1160000</v>
      </c>
      <c r="Y113" s="35">
        <f>'Core Indicators'!GA113</f>
        <v>2</v>
      </c>
      <c r="Z113" s="35">
        <f>'Core Indicators'!GI113</f>
        <v>3</v>
      </c>
      <c r="AA113" s="35">
        <f>'Core Indicators'!GQ113</f>
        <v>3</v>
      </c>
      <c r="AB113" s="35">
        <f>'Core Indicators'!GY113</f>
        <v>3</v>
      </c>
      <c r="AC113" s="35">
        <f>'Core Indicators'!HG113</f>
        <v>3</v>
      </c>
      <c r="AD113" s="35">
        <f>'Core Indicators'!HO113</f>
        <v>2</v>
      </c>
      <c r="AE113" s="35">
        <f>'Core Indicators'!HW113</f>
        <v>3</v>
      </c>
      <c r="AF113" s="35">
        <f>'Core Indicators'!IE113</f>
        <v>2</v>
      </c>
      <c r="AG113" s="35">
        <f>'Core Indicators'!IM113</f>
        <v>3</v>
      </c>
    </row>
    <row r="114" spans="1:33" ht="20.149999999999999" customHeight="1" x14ac:dyDescent="0.35">
      <c r="A114" s="196" t="str">
        <f>'Core Indicators'!A:A</f>
        <v>Complex crisis in Chad</v>
      </c>
      <c r="B114" s="196" t="str">
        <f>'Core Indicators'!B:B</f>
        <v>Multiple crises country</v>
      </c>
      <c r="C114" s="196" t="str">
        <f>'Core Indicators'!C114</f>
        <v>TCD001</v>
      </c>
      <c r="D114" s="196" t="str">
        <f>'Core Indicators'!D114</f>
        <v>Chad</v>
      </c>
      <c r="E114" s="196" t="str">
        <f>'Core Indicators'!E114</f>
        <v>TCD</v>
      </c>
      <c r="F114" s="36">
        <f>'Core Indicators'!O114</f>
        <v>1259200</v>
      </c>
      <c r="G114" s="36">
        <f>'Core Indicators'!W114</f>
        <v>16797000</v>
      </c>
      <c r="H114" s="36">
        <f>'Core Indicators'!AE114</f>
        <v>7607000</v>
      </c>
      <c r="I114" s="36">
        <f>'Core Indicators'!AM114</f>
        <v>963000</v>
      </c>
      <c r="J114" s="36" t="str">
        <f>'Core Indicators'!AU114</f>
        <v>x</v>
      </c>
      <c r="K114" s="36" t="str">
        <f>'Core Indicators'!BC114</f>
        <v>x</v>
      </c>
      <c r="L114" s="36">
        <f>'Core Indicators'!BK114</f>
        <v>221</v>
      </c>
      <c r="M114" s="36" t="str">
        <f>'Core Indicators'!BS114</f>
        <v>x</v>
      </c>
      <c r="N114" s="36" t="str">
        <f>'Core Indicators'!CA114</f>
        <v>x</v>
      </c>
      <c r="O114" s="36" t="e">
        <f>'Core Indicators'!CI114</f>
        <v>#N/A</v>
      </c>
      <c r="P114" s="36" t="str">
        <f>'Core Indicators'!CQ114</f>
        <v>x</v>
      </c>
      <c r="Q114" s="36">
        <f>'Core Indicators'!DG114</f>
        <v>9175000</v>
      </c>
      <c r="R114" s="36">
        <f>'Core Indicators'!DO114</f>
        <v>1207000</v>
      </c>
      <c r="S114" s="36">
        <f>'Core Indicators'!DW114</f>
        <v>4736000</v>
      </c>
      <c r="T114" s="36">
        <f>'Core Indicators'!EE114</f>
        <v>1472000</v>
      </c>
      <c r="U114" s="36">
        <f>'Core Indicators'!EM114</f>
        <v>192000</v>
      </c>
      <c r="V114" s="36">
        <f>'Core Indicators'!FC114</f>
        <v>5</v>
      </c>
      <c r="W114" s="36" t="str">
        <f>'Core Indicators'!FK114</f>
        <v>x</v>
      </c>
      <c r="X114" s="36" t="str">
        <f>'Core Indicators'!FS114</f>
        <v>x</v>
      </c>
      <c r="Y114" s="36">
        <f>'Core Indicators'!GA114</f>
        <v>1</v>
      </c>
      <c r="Z114" s="36">
        <f>'Core Indicators'!GI114</f>
        <v>2</v>
      </c>
      <c r="AA114" s="36">
        <f>'Core Indicators'!GQ114</f>
        <v>2</v>
      </c>
      <c r="AB114" s="36">
        <f>'Core Indicators'!GY114</f>
        <v>0</v>
      </c>
      <c r="AC114" s="36">
        <f>'Core Indicators'!HG114</f>
        <v>0</v>
      </c>
      <c r="AD114" s="36">
        <f>'Core Indicators'!HO114</f>
        <v>2</v>
      </c>
      <c r="AE114" s="36">
        <f>'Core Indicators'!HW114</f>
        <v>3</v>
      </c>
      <c r="AF114" s="36">
        <f>'Core Indicators'!IE114</f>
        <v>2</v>
      </c>
      <c r="AG114" s="36">
        <f>'Core Indicators'!IM114</f>
        <v>3</v>
      </c>
    </row>
    <row r="115" spans="1:33" ht="20.149999999999999" customHeight="1" x14ac:dyDescent="0.35">
      <c r="A115" s="197" t="str">
        <f>'Core Indicators'!A:A</f>
        <v>Boko Haram in Chad</v>
      </c>
      <c r="B115" s="197" t="str">
        <f>'Core Indicators'!B:B</f>
        <v>Conflict</v>
      </c>
      <c r="C115" s="197" t="str">
        <f>'Core Indicators'!C115</f>
        <v>TCD003</v>
      </c>
      <c r="D115" s="197" t="str">
        <f>'Core Indicators'!D115</f>
        <v>Chad</v>
      </c>
      <c r="E115" s="197" t="str">
        <f>'Core Indicators'!E115</f>
        <v>TCD</v>
      </c>
      <c r="F115" s="35">
        <f>'Core Indicators'!O115</f>
        <v>19915</v>
      </c>
      <c r="G115" s="35">
        <f>'Core Indicators'!W115</f>
        <v>686000</v>
      </c>
      <c r="H115" s="35">
        <f>'Core Indicators'!AE115</f>
        <v>686000</v>
      </c>
      <c r="I115" s="35">
        <f>'Core Indicators'!AM115</f>
        <v>413000</v>
      </c>
      <c r="J115" s="35" t="str">
        <f>'Core Indicators'!AU115</f>
        <v>x</v>
      </c>
      <c r="K115" s="35" t="str">
        <f>'Core Indicators'!BC115</f>
        <v>x</v>
      </c>
      <c r="L115" s="35">
        <f>'Core Indicators'!BK115</f>
        <v>71</v>
      </c>
      <c r="M115" s="35" t="str">
        <f>'Core Indicators'!BS115</f>
        <v>x</v>
      </c>
      <c r="N115" s="35" t="str">
        <f>'Core Indicators'!CA115</f>
        <v>x</v>
      </c>
      <c r="O115" s="35" t="e">
        <f>'Core Indicators'!CI115</f>
        <v>#N/A</v>
      </c>
      <c r="P115" s="35" t="str">
        <f>'Core Indicators'!CQ115</f>
        <v>x</v>
      </c>
      <c r="Q115" s="35">
        <f>'Core Indicators'!DG115</f>
        <v>0</v>
      </c>
      <c r="R115" s="35">
        <f>'Core Indicators'!DO115</f>
        <v>318000</v>
      </c>
      <c r="S115" s="35">
        <f>'Core Indicators'!DW115</f>
        <v>98000</v>
      </c>
      <c r="T115" s="35">
        <f>'Core Indicators'!EE115</f>
        <v>147000</v>
      </c>
      <c r="U115" s="35">
        <f>'Core Indicators'!EM115</f>
        <v>122000</v>
      </c>
      <c r="V115" s="35">
        <f>'Core Indicators'!FC115</f>
        <v>5</v>
      </c>
      <c r="W115" s="35" t="str">
        <f>'Core Indicators'!FK115</f>
        <v>x</v>
      </c>
      <c r="X115" s="35" t="str">
        <f>'Core Indicators'!FS115</f>
        <v>x</v>
      </c>
      <c r="Y115" s="35">
        <f>'Core Indicators'!GA115</f>
        <v>1</v>
      </c>
      <c r="Z115" s="35">
        <f>'Core Indicators'!GI115</f>
        <v>2</v>
      </c>
      <c r="AA115" s="35">
        <f>'Core Indicators'!GQ115</f>
        <v>2</v>
      </c>
      <c r="AB115" s="35">
        <f>'Core Indicators'!GY115</f>
        <v>0</v>
      </c>
      <c r="AC115" s="35">
        <f>'Core Indicators'!HG115</f>
        <v>0</v>
      </c>
      <c r="AD115" s="35">
        <f>'Core Indicators'!HO115</f>
        <v>2</v>
      </c>
      <c r="AE115" s="35">
        <f>'Core Indicators'!HW115</f>
        <v>3</v>
      </c>
      <c r="AF115" s="35">
        <f>'Core Indicators'!IE115</f>
        <v>2</v>
      </c>
      <c r="AG115" s="35">
        <f>'Core Indicators'!IM115</f>
        <v>3</v>
      </c>
    </row>
    <row r="116" spans="1:33" ht="20.149999999999999" customHeight="1" x14ac:dyDescent="0.35">
      <c r="A116" s="196" t="str">
        <f>'Core Indicators'!A:A</f>
        <v>CAR refugees in Chad</v>
      </c>
      <c r="B116" s="196" t="str">
        <f>'Core Indicators'!B:B</f>
        <v>International displacement</v>
      </c>
      <c r="C116" s="196" t="str">
        <f>'Core Indicators'!C116</f>
        <v>TCD004</v>
      </c>
      <c r="D116" s="196" t="str">
        <f>'Core Indicators'!D116</f>
        <v>Chad</v>
      </c>
      <c r="E116" s="196" t="str">
        <f>'Core Indicators'!E116</f>
        <v>TCD</v>
      </c>
      <c r="F116" s="36">
        <f>'Core Indicators'!O116</f>
        <v>154623</v>
      </c>
      <c r="G116" s="36">
        <f>'Core Indicators'!W116</f>
        <v>4456000</v>
      </c>
      <c r="H116" s="36">
        <f>'Core Indicators'!AE116</f>
        <v>1004000</v>
      </c>
      <c r="I116" s="36">
        <f>'Core Indicators'!AM116</f>
        <v>173000</v>
      </c>
      <c r="J116" s="36" t="str">
        <f>'Core Indicators'!AU116</f>
        <v>x</v>
      </c>
      <c r="K116" s="36" t="str">
        <f>'Core Indicators'!BC116</f>
        <v>x</v>
      </c>
      <c r="L116" s="36" t="str">
        <f>'Core Indicators'!BK116</f>
        <v>x</v>
      </c>
      <c r="M116" s="36" t="str">
        <f>'Core Indicators'!BS116</f>
        <v>x</v>
      </c>
      <c r="N116" s="36">
        <f>'Core Indicators'!CA116</f>
        <v>0</v>
      </c>
      <c r="O116" s="36" t="e">
        <f>'Core Indicators'!CI116</f>
        <v>#N/A</v>
      </c>
      <c r="P116" s="36" t="str">
        <f>'Core Indicators'!CQ116</f>
        <v>x</v>
      </c>
      <c r="Q116" s="36">
        <f>'Core Indicators'!DG116</f>
        <v>3452000</v>
      </c>
      <c r="R116" s="36">
        <f>'Core Indicators'!DO116</f>
        <v>0</v>
      </c>
      <c r="S116" s="36">
        <f>'Core Indicators'!DW116</f>
        <v>743000</v>
      </c>
      <c r="T116" s="36">
        <f>'Core Indicators'!EE116</f>
        <v>261000</v>
      </c>
      <c r="U116" s="36">
        <f>'Core Indicators'!EM116</f>
        <v>0</v>
      </c>
      <c r="V116" s="36">
        <f>'Core Indicators'!FC116</f>
        <v>3</v>
      </c>
      <c r="W116" s="36" t="str">
        <f>'Core Indicators'!FK116</f>
        <v>x</v>
      </c>
      <c r="X116" s="36" t="str">
        <f>'Core Indicators'!FS116</f>
        <v>x</v>
      </c>
      <c r="Y116" s="36">
        <f>'Core Indicators'!GA116</f>
        <v>1</v>
      </c>
      <c r="Z116" s="36">
        <f>'Core Indicators'!GI116</f>
        <v>2</v>
      </c>
      <c r="AA116" s="36">
        <f>'Core Indicators'!GQ116</f>
        <v>2</v>
      </c>
      <c r="AB116" s="36">
        <f>'Core Indicators'!GY116</f>
        <v>0</v>
      </c>
      <c r="AC116" s="36">
        <f>'Core Indicators'!HG116</f>
        <v>0</v>
      </c>
      <c r="AD116" s="36">
        <f>'Core Indicators'!HO116</f>
        <v>2</v>
      </c>
      <c r="AE116" s="36">
        <f>'Core Indicators'!HW116</f>
        <v>3</v>
      </c>
      <c r="AF116" s="36">
        <f>'Core Indicators'!IE116</f>
        <v>2</v>
      </c>
      <c r="AG116" s="36">
        <f>'Core Indicators'!IM116</f>
        <v>3</v>
      </c>
    </row>
    <row r="117" spans="1:33" ht="20.149999999999999" customHeight="1" x14ac:dyDescent="0.35">
      <c r="A117" s="197" t="str">
        <f>'Core Indicators'!A:A</f>
        <v>Darfur refugees in Chad</v>
      </c>
      <c r="B117" s="197" t="str">
        <f>'Core Indicators'!B:B</f>
        <v>International displacement</v>
      </c>
      <c r="C117" s="197" t="str">
        <f>'Core Indicators'!C117</f>
        <v>TCD005</v>
      </c>
      <c r="D117" s="197" t="str">
        <f>'Core Indicators'!D117</f>
        <v>Chad</v>
      </c>
      <c r="E117" s="197" t="str">
        <f>'Core Indicators'!E117</f>
        <v>TCD</v>
      </c>
      <c r="F117" s="35">
        <f>'Core Indicators'!O117</f>
        <v>205671</v>
      </c>
      <c r="G117" s="35">
        <f>'Core Indicators'!W117</f>
        <v>2577000</v>
      </c>
      <c r="H117" s="35">
        <f>'Core Indicators'!AE117</f>
        <v>1123000</v>
      </c>
      <c r="I117" s="35">
        <f>'Core Indicators'!AM117</f>
        <v>371000</v>
      </c>
      <c r="J117" s="35" t="str">
        <f>'Core Indicators'!AU117</f>
        <v>x</v>
      </c>
      <c r="K117" s="35" t="str">
        <f>'Core Indicators'!BC117</f>
        <v>x</v>
      </c>
      <c r="L117" s="35">
        <f>'Core Indicators'!BK117</f>
        <v>25</v>
      </c>
      <c r="M117" s="35" t="str">
        <f>'Core Indicators'!BS117</f>
        <v>x</v>
      </c>
      <c r="N117" s="35">
        <f>'Core Indicators'!CA117</f>
        <v>0</v>
      </c>
      <c r="O117" s="35" t="e">
        <f>'Core Indicators'!CI117</f>
        <v>#N/A</v>
      </c>
      <c r="P117" s="35" t="str">
        <f>'Core Indicators'!CQ117</f>
        <v>x</v>
      </c>
      <c r="Q117" s="35">
        <f>'Core Indicators'!DG117</f>
        <v>1454000</v>
      </c>
      <c r="R117" s="35">
        <f>'Core Indicators'!DO117</f>
        <v>0</v>
      </c>
      <c r="S117" s="35">
        <f>'Core Indicators'!DW117</f>
        <v>694000</v>
      </c>
      <c r="T117" s="35">
        <f>'Core Indicators'!EE117</f>
        <v>429000</v>
      </c>
      <c r="U117" s="35">
        <f>'Core Indicators'!EM117</f>
        <v>0</v>
      </c>
      <c r="V117" s="35">
        <f>'Core Indicators'!FC117</f>
        <v>2</v>
      </c>
      <c r="W117" s="35" t="str">
        <f>'Core Indicators'!FK117</f>
        <v>x</v>
      </c>
      <c r="X117" s="35" t="str">
        <f>'Core Indicators'!FS117</f>
        <v>x</v>
      </c>
      <c r="Y117" s="35">
        <f>'Core Indicators'!GA117</f>
        <v>1</v>
      </c>
      <c r="Z117" s="35">
        <f>'Core Indicators'!GI117</f>
        <v>2</v>
      </c>
      <c r="AA117" s="35">
        <f>'Core Indicators'!GQ117</f>
        <v>2</v>
      </c>
      <c r="AB117" s="35">
        <f>'Core Indicators'!GY117</f>
        <v>0</v>
      </c>
      <c r="AC117" s="35">
        <f>'Core Indicators'!HG117</f>
        <v>0</v>
      </c>
      <c r="AD117" s="35">
        <f>'Core Indicators'!HO117</f>
        <v>2</v>
      </c>
      <c r="AE117" s="35">
        <f>'Core Indicators'!HW117</f>
        <v>3</v>
      </c>
      <c r="AF117" s="35">
        <f>'Core Indicators'!IE117</f>
        <v>2</v>
      </c>
      <c r="AG117" s="35">
        <f>'Core Indicators'!IM117</f>
        <v>3</v>
      </c>
    </row>
    <row r="118" spans="1:33" ht="20.149999999999999" customHeight="1" x14ac:dyDescent="0.35">
      <c r="A118" s="196" t="str">
        <f>'Core Indicators'!A:A</f>
        <v>Tibesti Conflict in Chad</v>
      </c>
      <c r="B118" s="196" t="str">
        <f>'Core Indicators'!B:B</f>
        <v>Conflict</v>
      </c>
      <c r="C118" s="196" t="str">
        <f>'Core Indicators'!C118</f>
        <v>TCD006</v>
      </c>
      <c r="D118" s="196" t="str">
        <f>'Core Indicators'!D118</f>
        <v>Chad</v>
      </c>
      <c r="E118" s="196" t="str">
        <f>'Core Indicators'!E118</f>
        <v>TCD</v>
      </c>
      <c r="F118" s="36">
        <f>'Core Indicators'!O118</f>
        <v>220000</v>
      </c>
      <c r="G118" s="36">
        <f>'Core Indicators'!W118</f>
        <v>38000</v>
      </c>
      <c r="H118" s="36">
        <f>'Core Indicators'!AE118</f>
        <v>38000</v>
      </c>
      <c r="I118" s="36" t="str">
        <f>'Core Indicators'!AM118</f>
        <v>x</v>
      </c>
      <c r="J118" s="36" t="str">
        <f>'Core Indicators'!AU118</f>
        <v>x</v>
      </c>
      <c r="K118" s="36" t="str">
        <f>'Core Indicators'!BC118</f>
        <v>x</v>
      </c>
      <c r="L118" s="36">
        <f>'Core Indicators'!BK118</f>
        <v>4</v>
      </c>
      <c r="M118" s="36" t="str">
        <f>'Core Indicators'!BS118</f>
        <v>x</v>
      </c>
      <c r="N118" s="36" t="str">
        <f>'Core Indicators'!CA118</f>
        <v>x</v>
      </c>
      <c r="O118" s="36" t="e">
        <f>'Core Indicators'!CI118</f>
        <v>#N/A</v>
      </c>
      <c r="P118" s="36" t="str">
        <f>'Core Indicators'!CQ118</f>
        <v>x</v>
      </c>
      <c r="Q118" s="36">
        <f>'Core Indicators'!DG118</f>
        <v>0</v>
      </c>
      <c r="R118" s="36">
        <f>'Core Indicators'!DO118</f>
        <v>20000</v>
      </c>
      <c r="S118" s="36">
        <f>'Core Indicators'!DW118</f>
        <v>11000</v>
      </c>
      <c r="T118" s="36">
        <f>'Core Indicators'!EE118</f>
        <v>6000</v>
      </c>
      <c r="U118" s="36">
        <f>'Core Indicators'!EM118</f>
        <v>1000</v>
      </c>
      <c r="V118" s="36">
        <f>'Core Indicators'!FC118</f>
        <v>3</v>
      </c>
      <c r="W118" s="36" t="str">
        <f>'Core Indicators'!FK118</f>
        <v>x</v>
      </c>
      <c r="X118" s="36" t="str">
        <f>'Core Indicators'!FS118</f>
        <v>x</v>
      </c>
      <c r="Y118" s="36">
        <f>'Core Indicators'!GA118</f>
        <v>1</v>
      </c>
      <c r="Z118" s="36">
        <f>'Core Indicators'!GI118</f>
        <v>2</v>
      </c>
      <c r="AA118" s="36">
        <f>'Core Indicators'!GQ118</f>
        <v>0</v>
      </c>
      <c r="AB118" s="36">
        <f>'Core Indicators'!GY118</f>
        <v>0</v>
      </c>
      <c r="AC118" s="36">
        <f>'Core Indicators'!HG118</f>
        <v>0</v>
      </c>
      <c r="AD118" s="36">
        <f>'Core Indicators'!HO118</f>
        <v>0</v>
      </c>
      <c r="AE118" s="36">
        <f>'Core Indicators'!HW118</f>
        <v>0</v>
      </c>
      <c r="AF118" s="36">
        <f>'Core Indicators'!IE118</f>
        <v>2</v>
      </c>
      <c r="AG118" s="36">
        <f>'Core Indicators'!IM118</f>
        <v>3</v>
      </c>
    </row>
    <row r="119" spans="1:33" ht="20.149999999999999" customHeight="1" x14ac:dyDescent="0.35">
      <c r="A119" s="197" t="str">
        <f>'Core Indicators'!A:A</f>
        <v>Multiple situations in Thailand</v>
      </c>
      <c r="B119" s="197" t="str">
        <f>'Core Indicators'!B:B</f>
        <v>Multiple crises country</v>
      </c>
      <c r="C119" s="197" t="str">
        <f>'Core Indicators'!C119</f>
        <v>THA001</v>
      </c>
      <c r="D119" s="197" t="str">
        <f>'Core Indicators'!D119</f>
        <v>Thailand</v>
      </c>
      <c r="E119" s="197" t="str">
        <f>'Core Indicators'!E119</f>
        <v>THA</v>
      </c>
      <c r="F119" s="35">
        <f>'Core Indicators'!O119</f>
        <v>30342</v>
      </c>
      <c r="G119" s="35">
        <f>'Core Indicators'!W119</f>
        <v>3549000</v>
      </c>
      <c r="H119" s="35">
        <f>'Core Indicators'!AE119</f>
        <v>3549000</v>
      </c>
      <c r="I119" s="35">
        <f>'Core Indicators'!AM119</f>
        <v>92000</v>
      </c>
      <c r="J119" s="35" t="str">
        <f>'Core Indicators'!AU119</f>
        <v>x</v>
      </c>
      <c r="K119" s="35" t="str">
        <f>'Core Indicators'!BC119</f>
        <v>x</v>
      </c>
      <c r="L119" s="35">
        <f>'Core Indicators'!BK119</f>
        <v>63</v>
      </c>
      <c r="M119" s="35" t="str">
        <f>'Core Indicators'!BS119</f>
        <v>x</v>
      </c>
      <c r="N119" s="35" t="str">
        <f>'Core Indicators'!CA119</f>
        <v>x</v>
      </c>
      <c r="O119" s="35" t="e">
        <f>'Core Indicators'!CI119</f>
        <v>#N/A</v>
      </c>
      <c r="P119" s="35" t="str">
        <f>'Core Indicators'!CQ119</f>
        <v>x</v>
      </c>
      <c r="Q119" s="35">
        <f>'Core Indicators'!DG119</f>
        <v>3458000</v>
      </c>
      <c r="R119" s="35">
        <f>'Core Indicators'!DO119</f>
        <v>0</v>
      </c>
      <c r="S119" s="35">
        <f>'Core Indicators'!DW119</f>
        <v>92000</v>
      </c>
      <c r="T119" s="35">
        <f>'Core Indicators'!EE119</f>
        <v>0</v>
      </c>
      <c r="U119" s="35">
        <f>'Core Indicators'!EM119</f>
        <v>0</v>
      </c>
      <c r="V119" s="35">
        <f>'Core Indicators'!FC119</f>
        <v>2</v>
      </c>
      <c r="W119" s="35" t="str">
        <f>'Core Indicators'!FK119</f>
        <v>x</v>
      </c>
      <c r="X119" s="35" t="str">
        <f>'Core Indicators'!FS119</f>
        <v>x</v>
      </c>
      <c r="Y119" s="35">
        <f>'Core Indicators'!GA119</f>
        <v>0</v>
      </c>
      <c r="Z119" s="35">
        <f>'Core Indicators'!GI119</f>
        <v>1</v>
      </c>
      <c r="AA119" s="35">
        <f>'Core Indicators'!GQ119</f>
        <v>1</v>
      </c>
      <c r="AB119" s="35">
        <f>'Core Indicators'!GY119</f>
        <v>0</v>
      </c>
      <c r="AC119" s="35">
        <f>'Core Indicators'!HG119</f>
        <v>0</v>
      </c>
      <c r="AD119" s="35">
        <f>'Core Indicators'!HO119</f>
        <v>1</v>
      </c>
      <c r="AE119" s="35">
        <f>'Core Indicators'!HW119</f>
        <v>1</v>
      </c>
      <c r="AF119" s="35">
        <f>'Core Indicators'!IE119</f>
        <v>3</v>
      </c>
      <c r="AG119" s="35">
        <f>'Core Indicators'!IM119</f>
        <v>2</v>
      </c>
    </row>
    <row r="120" spans="1:33" ht="20.149999999999999" customHeight="1" x14ac:dyDescent="0.35">
      <c r="A120" s="196" t="str">
        <f>'Core Indicators'!A:A</f>
        <v xml:space="preserve">Conflict in southern Thailand </v>
      </c>
      <c r="B120" s="196" t="str">
        <f>'Core Indicators'!B:B</f>
        <v>Conflict</v>
      </c>
      <c r="C120" s="196" t="str">
        <f>'Core Indicators'!C120</f>
        <v>THA002</v>
      </c>
      <c r="D120" s="196" t="str">
        <f>'Core Indicators'!D120</f>
        <v>Thailand</v>
      </c>
      <c r="E120" s="196" t="str">
        <f>'Core Indicators'!E120</f>
        <v>THA</v>
      </c>
      <c r="F120" s="36">
        <f>'Core Indicators'!O120</f>
        <v>18330</v>
      </c>
      <c r="G120" s="36">
        <f>'Core Indicators'!W120</f>
        <v>3458000</v>
      </c>
      <c r="H120" s="36">
        <f>'Core Indicators'!AE120</f>
        <v>3458000</v>
      </c>
      <c r="I120" s="36" t="str">
        <f>'Core Indicators'!AM120</f>
        <v>x</v>
      </c>
      <c r="J120" s="36" t="str">
        <f>'Core Indicators'!AU120</f>
        <v>x</v>
      </c>
      <c r="K120" s="36" t="str">
        <f>'Core Indicators'!BC120</f>
        <v>x</v>
      </c>
      <c r="L120" s="36">
        <f>'Core Indicators'!BK120</f>
        <v>63</v>
      </c>
      <c r="M120" s="36" t="str">
        <f>'Core Indicators'!BS120</f>
        <v>x</v>
      </c>
      <c r="N120" s="36" t="str">
        <f>'Core Indicators'!CA120</f>
        <v>x</v>
      </c>
      <c r="O120" s="36" t="e">
        <f>'Core Indicators'!CI120</f>
        <v>#N/A</v>
      </c>
      <c r="P120" s="36" t="str">
        <f>'Core Indicators'!CQ120</f>
        <v>x</v>
      </c>
      <c r="Q120" s="36" t="str">
        <f>'Core Indicators'!DG120</f>
        <v>x</v>
      </c>
      <c r="R120" s="36" t="str">
        <f>'Core Indicators'!DO120</f>
        <v>x</v>
      </c>
      <c r="S120" s="36" t="str">
        <f>'Core Indicators'!DW120</f>
        <v>x</v>
      </c>
      <c r="T120" s="36" t="str">
        <f>'Core Indicators'!EE120</f>
        <v>x</v>
      </c>
      <c r="U120" s="36" t="str">
        <f>'Core Indicators'!EM120</f>
        <v>x</v>
      </c>
      <c r="V120" s="36">
        <f>'Core Indicators'!FC120</f>
        <v>1</v>
      </c>
      <c r="W120" s="36" t="str">
        <f>'Core Indicators'!FK120</f>
        <v>x</v>
      </c>
      <c r="X120" s="36" t="str">
        <f>'Core Indicators'!FS120</f>
        <v>x</v>
      </c>
      <c r="Y120" s="36">
        <f>'Core Indicators'!GA120</f>
        <v>0</v>
      </c>
      <c r="Z120" s="36">
        <f>'Core Indicators'!GI120</f>
        <v>1</v>
      </c>
      <c r="AA120" s="36">
        <f>'Core Indicators'!GQ120</f>
        <v>0</v>
      </c>
      <c r="AB120" s="36">
        <f>'Core Indicators'!GY120</f>
        <v>0</v>
      </c>
      <c r="AC120" s="36">
        <f>'Core Indicators'!HG120</f>
        <v>0</v>
      </c>
      <c r="AD120" s="36">
        <f>'Core Indicators'!HO120</f>
        <v>0</v>
      </c>
      <c r="AE120" s="36">
        <f>'Core Indicators'!HW120</f>
        <v>1</v>
      </c>
      <c r="AF120" s="36">
        <f>'Core Indicators'!IE120</f>
        <v>3</v>
      </c>
      <c r="AG120" s="36">
        <f>'Core Indicators'!IM120</f>
        <v>2</v>
      </c>
    </row>
    <row r="121" spans="1:33" ht="20.149999999999999" customHeight="1" x14ac:dyDescent="0.35">
      <c r="A121" s="197" t="str">
        <f>'Core Indicators'!A:A</f>
        <v>Myanmar refugees in Thailand</v>
      </c>
      <c r="B121" s="197" t="str">
        <f>'Core Indicators'!B:B</f>
        <v>International displacement</v>
      </c>
      <c r="C121" s="197" t="str">
        <f>'Core Indicators'!C121</f>
        <v>THA003</v>
      </c>
      <c r="D121" s="197" t="str">
        <f>'Core Indicators'!D121</f>
        <v>Thailand</v>
      </c>
      <c r="E121" s="197" t="str">
        <f>'Core Indicators'!E121</f>
        <v>THA</v>
      </c>
      <c r="F121" s="35">
        <f>'Core Indicators'!O121</f>
        <v>9</v>
      </c>
      <c r="G121" s="35">
        <f>'Core Indicators'!W121</f>
        <v>92000</v>
      </c>
      <c r="H121" s="35">
        <f>'Core Indicators'!AE121</f>
        <v>92000</v>
      </c>
      <c r="I121" s="35">
        <f>'Core Indicators'!AM121</f>
        <v>92000</v>
      </c>
      <c r="J121" s="35">
        <f>'Core Indicators'!AU121</f>
        <v>0</v>
      </c>
      <c r="K121" s="35" t="str">
        <f>'Core Indicators'!BC121</f>
        <v>x</v>
      </c>
      <c r="L121" s="35" t="str">
        <f>'Core Indicators'!BK121</f>
        <v>x</v>
      </c>
      <c r="M121" s="35" t="str">
        <f>'Core Indicators'!BS121</f>
        <v>x</v>
      </c>
      <c r="N121" s="35" t="str">
        <f>'Core Indicators'!CA121</f>
        <v>x</v>
      </c>
      <c r="O121" s="35" t="e">
        <f>'Core Indicators'!CI121</f>
        <v>#N/A</v>
      </c>
      <c r="P121" s="35" t="str">
        <f>'Core Indicators'!CQ121</f>
        <v>x</v>
      </c>
      <c r="Q121" s="35">
        <f>'Core Indicators'!DG121</f>
        <v>0</v>
      </c>
      <c r="R121" s="35">
        <f>'Core Indicators'!DO121</f>
        <v>0</v>
      </c>
      <c r="S121" s="35">
        <f>'Core Indicators'!DW121</f>
        <v>92000</v>
      </c>
      <c r="T121" s="35">
        <f>'Core Indicators'!EE121</f>
        <v>0</v>
      </c>
      <c r="U121" s="35">
        <f>'Core Indicators'!EM121</f>
        <v>0</v>
      </c>
      <c r="V121" s="35">
        <f>'Core Indicators'!FC121</f>
        <v>1</v>
      </c>
      <c r="W121" s="35" t="str">
        <f>'Core Indicators'!FK121</f>
        <v>x</v>
      </c>
      <c r="X121" s="35" t="str">
        <f>'Core Indicators'!FS121</f>
        <v>x</v>
      </c>
      <c r="Y121" s="35">
        <f>'Core Indicators'!GA121</f>
        <v>0</v>
      </c>
      <c r="Z121" s="35">
        <f>'Core Indicators'!GI121</f>
        <v>0</v>
      </c>
      <c r="AA121" s="35">
        <f>'Core Indicators'!GQ121</f>
        <v>1</v>
      </c>
      <c r="AB121" s="35">
        <f>'Core Indicators'!GY121</f>
        <v>0</v>
      </c>
      <c r="AC121" s="35">
        <f>'Core Indicators'!HG121</f>
        <v>0</v>
      </c>
      <c r="AD121" s="35">
        <f>'Core Indicators'!HO121</f>
        <v>1</v>
      </c>
      <c r="AE121" s="35">
        <f>'Core Indicators'!HW121</f>
        <v>1</v>
      </c>
      <c r="AF121" s="35">
        <f>'Core Indicators'!IE121</f>
        <v>3</v>
      </c>
      <c r="AG121" s="35">
        <f>'Core Indicators'!IM121</f>
        <v>2</v>
      </c>
    </row>
    <row r="122" spans="1:33" ht="20.149999999999999" customHeight="1" x14ac:dyDescent="0.35">
      <c r="A122" s="196" t="str">
        <f>'Core Indicators'!A:A</f>
        <v>Tropical Cyclone Seroja</v>
      </c>
      <c r="B122" s="196" t="str">
        <f>'Core Indicators'!B:B</f>
        <v>Tropical cyclone</v>
      </c>
      <c r="C122" s="196" t="str">
        <f>'Core Indicators'!C122</f>
        <v>TLS002</v>
      </c>
      <c r="D122" s="196" t="str">
        <f>'Core Indicators'!D122</f>
        <v>Timor Leste</v>
      </c>
      <c r="E122" s="196" t="str">
        <f>'Core Indicators'!E122</f>
        <v>TLS</v>
      </c>
      <c r="F122" s="36">
        <f>'Core Indicators'!O122</f>
        <v>14870</v>
      </c>
      <c r="G122" s="36">
        <f>'Core Indicators'!W122</f>
        <v>1293000</v>
      </c>
      <c r="H122" s="36">
        <f>'Core Indicators'!AE122</f>
        <v>33000</v>
      </c>
      <c r="I122" s="36">
        <f>'Core Indicators'!AM122</f>
        <v>2000</v>
      </c>
      <c r="J122" s="36">
        <f>'Core Indicators'!AU122</f>
        <v>0</v>
      </c>
      <c r="K122" s="36">
        <f>'Core Indicators'!BC122</f>
        <v>0</v>
      </c>
      <c r="L122" s="36">
        <f>'Core Indicators'!BK122</f>
        <v>45</v>
      </c>
      <c r="M122" s="36">
        <f>'Core Indicators'!BS122</f>
        <v>0</v>
      </c>
      <c r="N122" s="36">
        <f>'Core Indicators'!CA122</f>
        <v>4546</v>
      </c>
      <c r="O122" s="36" t="e">
        <f>'Core Indicators'!CI122</f>
        <v>#N/A</v>
      </c>
      <c r="P122" s="36">
        <f>'Core Indicators'!CQ122</f>
        <v>0</v>
      </c>
      <c r="Q122" s="36">
        <f>'Core Indicators'!DG122</f>
        <v>1260000</v>
      </c>
      <c r="R122" s="36">
        <f>'Core Indicators'!DO122</f>
        <v>24000</v>
      </c>
      <c r="S122" s="36">
        <f>'Core Indicators'!DW122</f>
        <v>2000</v>
      </c>
      <c r="T122" s="36">
        <f>'Core Indicators'!EE122</f>
        <v>0</v>
      </c>
      <c r="U122" s="36">
        <f>'Core Indicators'!EM122</f>
        <v>0</v>
      </c>
      <c r="V122" s="36">
        <f>'Core Indicators'!FC122</f>
        <v>3</v>
      </c>
      <c r="W122" s="36">
        <f>'Core Indicators'!FK122</f>
        <v>0</v>
      </c>
      <c r="X122" s="36">
        <f>'Core Indicators'!FS122</f>
        <v>0</v>
      </c>
      <c r="Y122" s="36">
        <f>'Core Indicators'!GA122</f>
        <v>0</v>
      </c>
      <c r="Z122" s="36">
        <f>'Core Indicators'!GI122</f>
        <v>0</v>
      </c>
      <c r="AA122" s="36">
        <f>'Core Indicators'!GQ122</f>
        <v>0</v>
      </c>
      <c r="AB122" s="36">
        <f>'Core Indicators'!GY122</f>
        <v>0</v>
      </c>
      <c r="AC122" s="36">
        <f>'Core Indicators'!HG122</f>
        <v>0</v>
      </c>
      <c r="AD122" s="36">
        <f>'Core Indicators'!HO122</f>
        <v>0</v>
      </c>
      <c r="AE122" s="36">
        <f>'Core Indicators'!HW122</f>
        <v>0</v>
      </c>
      <c r="AF122" s="36">
        <f>'Core Indicators'!IE122</f>
        <v>0</v>
      </c>
      <c r="AG122" s="36">
        <f>'Core Indicators'!IM122</f>
        <v>3</v>
      </c>
    </row>
    <row r="123" spans="1:33" ht="20.149999999999999" customHeight="1" x14ac:dyDescent="0.35">
      <c r="A123" s="197" t="str">
        <f>'Core Indicators'!A:A</f>
        <v>Venezuelan refugees in Trinidad and Tobago</v>
      </c>
      <c r="B123" s="197" t="str">
        <f>'Core Indicators'!B:B</f>
        <v>International displacement</v>
      </c>
      <c r="C123" s="197" t="str">
        <f>'Core Indicators'!C123</f>
        <v>TTO002</v>
      </c>
      <c r="D123" s="197" t="str">
        <f>'Core Indicators'!D123</f>
        <v>Trinidad and Tobago</v>
      </c>
      <c r="E123" s="197" t="str">
        <f>'Core Indicators'!E123</f>
        <v>TTO</v>
      </c>
      <c r="F123" s="35">
        <f>'Core Indicators'!O123</f>
        <v>5130</v>
      </c>
      <c r="G123" s="35">
        <f>'Core Indicators'!W123</f>
        <v>1450000</v>
      </c>
      <c r="H123" s="35">
        <f>'Core Indicators'!AE123</f>
        <v>60000</v>
      </c>
      <c r="I123" s="35">
        <f>'Core Indicators'!AM123</f>
        <v>60000</v>
      </c>
      <c r="J123" s="35" t="str">
        <f>'Core Indicators'!AU123</f>
        <v>x</v>
      </c>
      <c r="K123" s="35" t="str">
        <f>'Core Indicators'!BC123</f>
        <v>x</v>
      </c>
      <c r="L123" s="35">
        <f>'Core Indicators'!BK123</f>
        <v>60</v>
      </c>
      <c r="M123" s="35">
        <f>'Core Indicators'!BS123</f>
        <v>0</v>
      </c>
      <c r="N123" s="35">
        <f>'Core Indicators'!CA123</f>
        <v>0</v>
      </c>
      <c r="O123" s="35" t="e">
        <f>'Core Indicators'!CI123</f>
        <v>#N/A</v>
      </c>
      <c r="P123" s="35">
        <f>'Core Indicators'!CQ123</f>
        <v>0</v>
      </c>
      <c r="Q123" s="35">
        <f>'Core Indicators'!DG123</f>
        <v>1395000</v>
      </c>
      <c r="R123" s="35">
        <f>'Core Indicators'!DO123</f>
        <v>0</v>
      </c>
      <c r="S123" s="35">
        <f>'Core Indicators'!DW123</f>
        <v>60000</v>
      </c>
      <c r="T123" s="35">
        <f>'Core Indicators'!EE123</f>
        <v>0</v>
      </c>
      <c r="U123" s="35">
        <f>'Core Indicators'!EM123</f>
        <v>0</v>
      </c>
      <c r="V123" s="35">
        <f>'Core Indicators'!FC123</f>
        <v>2</v>
      </c>
      <c r="W123" s="35" t="str">
        <f>'Core Indicators'!FK123</f>
        <v>x</v>
      </c>
      <c r="X123" s="35">
        <f>'Core Indicators'!FS123</f>
        <v>0</v>
      </c>
      <c r="Y123" s="35">
        <f>'Core Indicators'!GA123</f>
        <v>0</v>
      </c>
      <c r="Z123" s="35">
        <f>'Core Indicators'!GI123</f>
        <v>1</v>
      </c>
      <c r="AA123" s="35">
        <f>'Core Indicators'!GQ123</f>
        <v>1</v>
      </c>
      <c r="AB123" s="35">
        <f>'Core Indicators'!GY123</f>
        <v>0</v>
      </c>
      <c r="AC123" s="35">
        <f>'Core Indicators'!HG123</f>
        <v>0</v>
      </c>
      <c r="AD123" s="35">
        <f>'Core Indicators'!HO123</f>
        <v>1</v>
      </c>
      <c r="AE123" s="35">
        <f>'Core Indicators'!HW123</f>
        <v>1</v>
      </c>
      <c r="AF123" s="35">
        <f>'Core Indicators'!IE123</f>
        <v>3</v>
      </c>
      <c r="AG123" s="35">
        <f>'Core Indicators'!IM123</f>
        <v>2</v>
      </c>
    </row>
    <row r="124" spans="1:33" ht="20.149999999999999" customHeight="1" x14ac:dyDescent="0.35">
      <c r="A124" s="196" t="str">
        <f>'Core Indicators'!A:A</f>
        <v>Mixed migration flows in Tunisia</v>
      </c>
      <c r="B124" s="196" t="str">
        <f>'Core Indicators'!B:B</f>
        <v>International displacement</v>
      </c>
      <c r="C124" s="196" t="str">
        <f>'Core Indicators'!C124</f>
        <v>TUN002</v>
      </c>
      <c r="D124" s="196" t="str">
        <f>'Core Indicators'!D124</f>
        <v>Tunisia</v>
      </c>
      <c r="E124" s="196" t="str">
        <f>'Core Indicators'!E124</f>
        <v>TUN</v>
      </c>
      <c r="F124" s="36">
        <f>'Core Indicators'!O124</f>
        <v>155360</v>
      </c>
      <c r="G124" s="36">
        <f>'Core Indicators'!W124</f>
        <v>11718000</v>
      </c>
      <c r="H124" s="36" t="str">
        <f>'Core Indicators'!AE124</f>
        <v>x</v>
      </c>
      <c r="I124" s="36" t="str">
        <f>'Core Indicators'!AM124</f>
        <v>x</v>
      </c>
      <c r="J124" s="36" t="str">
        <f>'Core Indicators'!AU124</f>
        <v>x</v>
      </c>
      <c r="K124" s="36" t="str">
        <f>'Core Indicators'!BC124</f>
        <v>x</v>
      </c>
      <c r="L124" s="36">
        <f>'Core Indicators'!BK124</f>
        <v>691</v>
      </c>
      <c r="M124" s="36">
        <f>'Core Indicators'!BS124</f>
        <v>0</v>
      </c>
      <c r="N124" s="36">
        <f>'Core Indicators'!CA124</f>
        <v>0</v>
      </c>
      <c r="O124" s="36" t="e">
        <f>'Core Indicators'!CI124</f>
        <v>#N/A</v>
      </c>
      <c r="P124" s="36" t="str">
        <f>'Core Indicators'!CQ124</f>
        <v>x</v>
      </c>
      <c r="Q124" s="36" t="str">
        <f>'Core Indicators'!DG124</f>
        <v>x</v>
      </c>
      <c r="R124" s="36" t="str">
        <f>'Core Indicators'!DO124</f>
        <v>x</v>
      </c>
      <c r="S124" s="36" t="str">
        <f>'Core Indicators'!DW124</f>
        <v>x</v>
      </c>
      <c r="T124" s="36" t="str">
        <f>'Core Indicators'!EE124</f>
        <v>x</v>
      </c>
      <c r="U124" s="36" t="str">
        <f>'Core Indicators'!EM124</f>
        <v>x</v>
      </c>
      <c r="V124" s="36">
        <f>'Core Indicators'!FC124</f>
        <v>1</v>
      </c>
      <c r="W124" s="36" t="str">
        <f>'Core Indicators'!FK124</f>
        <v>x</v>
      </c>
      <c r="X124" s="36" t="str">
        <f>'Core Indicators'!FS124</f>
        <v>x</v>
      </c>
      <c r="Y124" s="36">
        <f>'Core Indicators'!GA124</f>
        <v>0</v>
      </c>
      <c r="Z124" s="36">
        <f>'Core Indicators'!GI124</f>
        <v>0</v>
      </c>
      <c r="AA124" s="36">
        <f>'Core Indicators'!GQ124</f>
        <v>0</v>
      </c>
      <c r="AB124" s="36">
        <f>'Core Indicators'!GY124</f>
        <v>0</v>
      </c>
      <c r="AC124" s="36">
        <f>'Core Indicators'!HG124</f>
        <v>0</v>
      </c>
      <c r="AD124" s="36">
        <f>'Core Indicators'!HO124</f>
        <v>2</v>
      </c>
      <c r="AE124" s="36">
        <f>'Core Indicators'!HW124</f>
        <v>0</v>
      </c>
      <c r="AF124" s="36">
        <f>'Core Indicators'!IE124</f>
        <v>1</v>
      </c>
      <c r="AG124" s="36">
        <f>'Core Indicators'!IM124</f>
        <v>0</v>
      </c>
    </row>
    <row r="125" spans="1:33" ht="20.149999999999999" customHeight="1" x14ac:dyDescent="0.35">
      <c r="A125" s="197" t="str">
        <f>'Core Indicators'!A:A</f>
        <v>Complex situation in Turkey</v>
      </c>
      <c r="B125" s="197" t="str">
        <f>'Core Indicators'!B:B</f>
        <v>Multiple crises country</v>
      </c>
      <c r="C125" s="197" t="str">
        <f>'Core Indicators'!C125</f>
        <v>TUR001</v>
      </c>
      <c r="D125" s="197" t="str">
        <f>'Core Indicators'!D125</f>
        <v>Turkey</v>
      </c>
      <c r="E125" s="197" t="str">
        <f>'Core Indicators'!E125</f>
        <v>TUR</v>
      </c>
      <c r="F125" s="35">
        <f>'Core Indicators'!O125</f>
        <v>378923</v>
      </c>
      <c r="G125" s="35">
        <f>'Core Indicators'!W125</f>
        <v>53611000</v>
      </c>
      <c r="H125" s="35">
        <f>'Core Indicators'!AE125</f>
        <v>5802000</v>
      </c>
      <c r="I125" s="35">
        <f>'Core Indicators'!AM125</f>
        <v>4002000</v>
      </c>
      <c r="J125" s="35" t="str">
        <f>'Core Indicators'!AU125</f>
        <v>x</v>
      </c>
      <c r="K125" s="35" t="str">
        <f>'Core Indicators'!BC125</f>
        <v>x</v>
      </c>
      <c r="L125" s="35">
        <f>'Core Indicators'!BK125</f>
        <v>131</v>
      </c>
      <c r="M125" s="35" t="str">
        <f>'Core Indicators'!BS125</f>
        <v>x</v>
      </c>
      <c r="N125" s="35" t="str">
        <f>'Core Indicators'!CA125</f>
        <v>x</v>
      </c>
      <c r="O125" s="35" t="e">
        <f>'Core Indicators'!CI125</f>
        <v>#N/A</v>
      </c>
      <c r="P125" s="35" t="str">
        <f>'Core Indicators'!CQ125</f>
        <v>x</v>
      </c>
      <c r="Q125" s="35">
        <f>'Core Indicators'!DG125</f>
        <v>47809000</v>
      </c>
      <c r="R125" s="35">
        <f>'Core Indicators'!DO125</f>
        <v>3420000</v>
      </c>
      <c r="S125" s="35">
        <f>'Core Indicators'!DW125</f>
        <v>1657000</v>
      </c>
      <c r="T125" s="35">
        <f>'Core Indicators'!EE125</f>
        <v>725000</v>
      </c>
      <c r="U125" s="35">
        <f>'Core Indicators'!EM125</f>
        <v>0</v>
      </c>
      <c r="V125" s="35">
        <f>'Core Indicators'!FC125</f>
        <v>4</v>
      </c>
      <c r="W125" s="35" t="str">
        <f>'Core Indicators'!FK125</f>
        <v>x</v>
      </c>
      <c r="X125" s="35" t="str">
        <f>'Core Indicators'!FS125</f>
        <v>x</v>
      </c>
      <c r="Y125" s="35">
        <f>'Core Indicators'!GA125</f>
        <v>0</v>
      </c>
      <c r="Z125" s="35">
        <f>'Core Indicators'!GI125</f>
        <v>1</v>
      </c>
      <c r="AA125" s="35">
        <f>'Core Indicators'!GQ125</f>
        <v>1</v>
      </c>
      <c r="AB125" s="35">
        <f>'Core Indicators'!GY125</f>
        <v>0</v>
      </c>
      <c r="AC125" s="35">
        <f>'Core Indicators'!HG125</f>
        <v>2</v>
      </c>
      <c r="AD125" s="35">
        <f>'Core Indicators'!HO125</f>
        <v>2</v>
      </c>
      <c r="AE125" s="35">
        <f>'Core Indicators'!HW125</f>
        <v>0</v>
      </c>
      <c r="AF125" s="35">
        <f>'Core Indicators'!IE125</f>
        <v>3</v>
      </c>
      <c r="AG125" s="35">
        <f>'Core Indicators'!IM125</f>
        <v>0</v>
      </c>
    </row>
    <row r="126" spans="1:33" ht="20.149999999999999" customHeight="1" x14ac:dyDescent="0.35">
      <c r="A126" s="196" t="str">
        <f>'Core Indicators'!A:A</f>
        <v>Syrian Refugees in Turkey</v>
      </c>
      <c r="B126" s="196" t="str">
        <f>'Core Indicators'!B:B</f>
        <v>International displacement</v>
      </c>
      <c r="C126" s="196" t="str">
        <f>'Core Indicators'!C126</f>
        <v>TUR002</v>
      </c>
      <c r="D126" s="196" t="str">
        <f>'Core Indicators'!D126</f>
        <v>Turkey</v>
      </c>
      <c r="E126" s="196" t="str">
        <f>'Core Indicators'!E126</f>
        <v>TUR</v>
      </c>
      <c r="F126" s="36">
        <f>'Core Indicators'!O126</f>
        <v>132028</v>
      </c>
      <c r="G126" s="36">
        <f>'Core Indicators'!W126</f>
        <v>36158000</v>
      </c>
      <c r="H126" s="36">
        <f>'Core Indicators'!AE126</f>
        <v>5482000</v>
      </c>
      <c r="I126" s="36">
        <f>'Core Indicators'!AM126</f>
        <v>3682000</v>
      </c>
      <c r="J126" s="36" t="str">
        <f>'Core Indicators'!AU126</f>
        <v>x</v>
      </c>
      <c r="K126" s="36" t="str">
        <f>'Core Indicators'!BC126</f>
        <v>x</v>
      </c>
      <c r="L126" s="36" t="str">
        <f>'Core Indicators'!BK126</f>
        <v>x</v>
      </c>
      <c r="M126" s="36">
        <f>'Core Indicators'!BS126</f>
        <v>0</v>
      </c>
      <c r="N126" s="36">
        <f>'Core Indicators'!CA126</f>
        <v>0</v>
      </c>
      <c r="O126" s="36" t="e">
        <f>'Core Indicators'!CI126</f>
        <v>#N/A</v>
      </c>
      <c r="P126" s="36" t="str">
        <f>'Core Indicators'!CQ126</f>
        <v>x</v>
      </c>
      <c r="Q126" s="36">
        <f>'Core Indicators'!DG126</f>
        <v>30676000</v>
      </c>
      <c r="R126" s="36">
        <f>'Core Indicators'!DO126</f>
        <v>3420000</v>
      </c>
      <c r="S126" s="36">
        <f>'Core Indicators'!DW126</f>
        <v>1657000</v>
      </c>
      <c r="T126" s="36">
        <f>'Core Indicators'!EE126</f>
        <v>405000</v>
      </c>
      <c r="U126" s="36">
        <f>'Core Indicators'!EM126</f>
        <v>0</v>
      </c>
      <c r="V126" s="36">
        <f>'Core Indicators'!FC126</f>
        <v>2</v>
      </c>
      <c r="W126" s="36" t="str">
        <f>'Core Indicators'!FK126</f>
        <v>x</v>
      </c>
      <c r="X126" s="36" t="str">
        <f>'Core Indicators'!FS126</f>
        <v>x</v>
      </c>
      <c r="Y126" s="36">
        <f>'Core Indicators'!GA126</f>
        <v>0</v>
      </c>
      <c r="Z126" s="36">
        <f>'Core Indicators'!GI126</f>
        <v>0</v>
      </c>
      <c r="AA126" s="36">
        <f>'Core Indicators'!GQ126</f>
        <v>1</v>
      </c>
      <c r="AB126" s="36">
        <f>'Core Indicators'!GY126</f>
        <v>0</v>
      </c>
      <c r="AC126" s="36">
        <f>'Core Indicators'!HG126</f>
        <v>2</v>
      </c>
      <c r="AD126" s="36">
        <f>'Core Indicators'!HO126</f>
        <v>2</v>
      </c>
      <c r="AE126" s="36">
        <f>'Core Indicators'!HW126</f>
        <v>0</v>
      </c>
      <c r="AF126" s="36">
        <f>'Core Indicators'!IE126</f>
        <v>3</v>
      </c>
      <c r="AG126" s="36">
        <f>'Core Indicators'!IM126</f>
        <v>0</v>
      </c>
    </row>
    <row r="127" spans="1:33" ht="20.149999999999999" customHeight="1" x14ac:dyDescent="0.35">
      <c r="A127" s="197" t="str">
        <f>'Core Indicators'!A:A</f>
        <v>Mixed Migration Flows in Turkey</v>
      </c>
      <c r="B127" s="197" t="str">
        <f>'Core Indicators'!B:B</f>
        <v>International displacement</v>
      </c>
      <c r="C127" s="197" t="str">
        <f>'Core Indicators'!C127</f>
        <v>TUR003</v>
      </c>
      <c r="D127" s="197" t="str">
        <f>'Core Indicators'!D127</f>
        <v>Turkey</v>
      </c>
      <c r="E127" s="197" t="str">
        <f>'Core Indicators'!E127</f>
        <v>TUR</v>
      </c>
      <c r="F127" s="35">
        <f>'Core Indicators'!O127</f>
        <v>177504</v>
      </c>
      <c r="G127" s="35">
        <f>'Core Indicators'!W127</f>
        <v>37626000</v>
      </c>
      <c r="H127" s="35">
        <f>'Core Indicators'!AE127</f>
        <v>5802000</v>
      </c>
      <c r="I127" s="35">
        <f>'Core Indicators'!AM127</f>
        <v>4002000</v>
      </c>
      <c r="J127" s="35" t="str">
        <f>'Core Indicators'!AU127</f>
        <v>x</v>
      </c>
      <c r="K127" s="35" t="str">
        <f>'Core Indicators'!BC127</f>
        <v>x</v>
      </c>
      <c r="L127" s="35">
        <f>'Core Indicators'!BK127</f>
        <v>36</v>
      </c>
      <c r="M127" s="35">
        <f>'Core Indicators'!BS127</f>
        <v>0</v>
      </c>
      <c r="N127" s="35">
        <f>'Core Indicators'!CA127</f>
        <v>0</v>
      </c>
      <c r="O127" s="35" t="e">
        <f>'Core Indicators'!CI127</f>
        <v>#N/A</v>
      </c>
      <c r="P127" s="35" t="str">
        <f>'Core Indicators'!CQ127</f>
        <v>x</v>
      </c>
      <c r="Q127" s="35">
        <f>'Core Indicators'!DG127</f>
        <v>31824000</v>
      </c>
      <c r="R127" s="35">
        <f>'Core Indicators'!DO127</f>
        <v>3420000</v>
      </c>
      <c r="S127" s="35">
        <f>'Core Indicators'!DW127</f>
        <v>1657000</v>
      </c>
      <c r="T127" s="35">
        <f>'Core Indicators'!EE127</f>
        <v>725000</v>
      </c>
      <c r="U127" s="35">
        <f>'Core Indicators'!EM127</f>
        <v>0</v>
      </c>
      <c r="V127" s="35">
        <f>'Core Indicators'!FC127</f>
        <v>2</v>
      </c>
      <c r="W127" s="35" t="str">
        <f>'Core Indicators'!FK127</f>
        <v>x</v>
      </c>
      <c r="X127" s="35" t="str">
        <f>'Core Indicators'!FS127</f>
        <v>x</v>
      </c>
      <c r="Y127" s="35">
        <f>'Core Indicators'!GA127</f>
        <v>0</v>
      </c>
      <c r="Z127" s="35">
        <f>'Core Indicators'!GI127</f>
        <v>0</v>
      </c>
      <c r="AA127" s="35">
        <f>'Core Indicators'!GQ127</f>
        <v>1</v>
      </c>
      <c r="AB127" s="35">
        <f>'Core Indicators'!GY127</f>
        <v>0</v>
      </c>
      <c r="AC127" s="35">
        <f>'Core Indicators'!HG127</f>
        <v>2</v>
      </c>
      <c r="AD127" s="35">
        <f>'Core Indicators'!HO127</f>
        <v>2</v>
      </c>
      <c r="AE127" s="35">
        <f>'Core Indicators'!HW127</f>
        <v>0</v>
      </c>
      <c r="AF127" s="35">
        <f>'Core Indicators'!IE127</f>
        <v>3</v>
      </c>
      <c r="AG127" s="35">
        <f>'Core Indicators'!IM127</f>
        <v>0</v>
      </c>
    </row>
    <row r="128" spans="1:33" ht="20.149999999999999" customHeight="1" x14ac:dyDescent="0.35">
      <c r="A128" s="196" t="str">
        <f>'Core Indicators'!A:A</f>
        <v>Kurdish Conflict</v>
      </c>
      <c r="B128" s="196" t="str">
        <f>'Core Indicators'!B:B</f>
        <v>Conflict</v>
      </c>
      <c r="C128" s="196" t="str">
        <f>'Core Indicators'!C128</f>
        <v>TUR004</v>
      </c>
      <c r="D128" s="196" t="str">
        <f>'Core Indicators'!D128</f>
        <v>Turkey</v>
      </c>
      <c r="E128" s="196" t="str">
        <f>'Core Indicators'!E128</f>
        <v>TUR</v>
      </c>
      <c r="F128" s="36">
        <f>'Core Indicators'!O128</f>
        <v>195587</v>
      </c>
      <c r="G128" s="36">
        <f>'Core Indicators'!W128</f>
        <v>12974000</v>
      </c>
      <c r="H128" s="36" t="str">
        <f>'Core Indicators'!AE128</f>
        <v>x</v>
      </c>
      <c r="I128" s="36" t="str">
        <f>'Core Indicators'!AM128</f>
        <v>x</v>
      </c>
      <c r="J128" s="36" t="str">
        <f>'Core Indicators'!AU128</f>
        <v>x</v>
      </c>
      <c r="K128" s="36" t="str">
        <f>'Core Indicators'!BC128</f>
        <v>x</v>
      </c>
      <c r="L128" s="36">
        <f>'Core Indicators'!BK128</f>
        <v>95</v>
      </c>
      <c r="M128" s="36" t="str">
        <f>'Core Indicators'!BS128</f>
        <v>x</v>
      </c>
      <c r="N128" s="36" t="str">
        <f>'Core Indicators'!CA128</f>
        <v>x</v>
      </c>
      <c r="O128" s="36" t="e">
        <f>'Core Indicators'!CI128</f>
        <v>#N/A</v>
      </c>
      <c r="P128" s="36" t="str">
        <f>'Core Indicators'!CQ128</f>
        <v>x</v>
      </c>
      <c r="Q128" s="36" t="str">
        <f>'Core Indicators'!DG128</f>
        <v>x</v>
      </c>
      <c r="R128" s="36" t="str">
        <f>'Core Indicators'!DO128</f>
        <v>x</v>
      </c>
      <c r="S128" s="36" t="str">
        <f>'Core Indicators'!DW128</f>
        <v>x</v>
      </c>
      <c r="T128" s="36" t="str">
        <f>'Core Indicators'!EE128</f>
        <v>x</v>
      </c>
      <c r="U128" s="36" t="str">
        <f>'Core Indicators'!EM128</f>
        <v>x</v>
      </c>
      <c r="V128" s="36">
        <f>'Core Indicators'!FC128</f>
        <v>3</v>
      </c>
      <c r="W128" s="36" t="str">
        <f>'Core Indicators'!FK128</f>
        <v>x</v>
      </c>
      <c r="X128" s="36" t="str">
        <f>'Core Indicators'!FS128</f>
        <v>x</v>
      </c>
      <c r="Y128" s="36">
        <f>'Core Indicators'!GA128</f>
        <v>0</v>
      </c>
      <c r="Z128" s="36">
        <f>'Core Indicators'!GI128</f>
        <v>0</v>
      </c>
      <c r="AA128" s="36">
        <f>'Core Indicators'!GQ128</f>
        <v>1</v>
      </c>
      <c r="AB128" s="36">
        <f>'Core Indicators'!GY128</f>
        <v>0</v>
      </c>
      <c r="AC128" s="36">
        <f>'Core Indicators'!HG128</f>
        <v>2</v>
      </c>
      <c r="AD128" s="36">
        <f>'Core Indicators'!HO128</f>
        <v>2</v>
      </c>
      <c r="AE128" s="36">
        <f>'Core Indicators'!HW128</f>
        <v>0</v>
      </c>
      <c r="AF128" s="36">
        <f>'Core Indicators'!IE128</f>
        <v>3</v>
      </c>
      <c r="AG128" s="36">
        <f>'Core Indicators'!IM128</f>
        <v>0</v>
      </c>
    </row>
    <row r="129" spans="1:33" ht="20.149999999999999" customHeight="1" x14ac:dyDescent="0.35">
      <c r="A129" s="197" t="str">
        <f>'Core Indicators'!A:A</f>
        <v>International Displacement in Tanzania</v>
      </c>
      <c r="B129" s="197" t="str">
        <f>'Core Indicators'!B:B</f>
        <v>International displacement</v>
      </c>
      <c r="C129" s="197" t="str">
        <f>'Core Indicators'!C129</f>
        <v>TZA002</v>
      </c>
      <c r="D129" s="197" t="str">
        <f>'Core Indicators'!D129</f>
        <v>Tanzania</v>
      </c>
      <c r="E129" s="197" t="str">
        <f>'Core Indicators'!E129</f>
        <v>TZA</v>
      </c>
      <c r="F129" s="35">
        <f>'Core Indicators'!O129</f>
        <v>187000</v>
      </c>
      <c r="G129" s="35">
        <f>'Core Indicators'!W129</f>
        <v>11385000</v>
      </c>
      <c r="H129" s="35">
        <f>'Core Indicators'!AE129</f>
        <v>287000</v>
      </c>
      <c r="I129" s="35">
        <f>'Core Indicators'!AM129</f>
        <v>287000</v>
      </c>
      <c r="J129" s="35">
        <f>'Core Indicators'!AU129</f>
        <v>0</v>
      </c>
      <c r="K129" s="35" t="str">
        <f>'Core Indicators'!BC129</f>
        <v>x</v>
      </c>
      <c r="L129" s="35">
        <f>'Core Indicators'!BK129</f>
        <v>0</v>
      </c>
      <c r="M129" s="35" t="str">
        <f>'Core Indicators'!BS129</f>
        <v>x</v>
      </c>
      <c r="N129" s="35" t="str">
        <f>'Core Indicators'!CA129</f>
        <v>x</v>
      </c>
      <c r="O129" s="35" t="e">
        <f>'Core Indicators'!CI129</f>
        <v>#N/A</v>
      </c>
      <c r="P129" s="35" t="str">
        <f>'Core Indicators'!CQ129</f>
        <v>x</v>
      </c>
      <c r="Q129" s="35">
        <f>'Core Indicators'!DG129</f>
        <v>11098000</v>
      </c>
      <c r="R129" s="35">
        <f>'Core Indicators'!DO129</f>
        <v>0</v>
      </c>
      <c r="S129" s="35">
        <f>'Core Indicators'!DW129</f>
        <v>287000</v>
      </c>
      <c r="T129" s="35">
        <f>'Core Indicators'!EE129</f>
        <v>0</v>
      </c>
      <c r="U129" s="35">
        <f>'Core Indicators'!EM129</f>
        <v>0</v>
      </c>
      <c r="V129" s="35">
        <f>'Core Indicators'!FC129</f>
        <v>2</v>
      </c>
      <c r="W129" s="35" t="str">
        <f>'Core Indicators'!FK129</f>
        <v>x</v>
      </c>
      <c r="X129" s="35" t="str">
        <f>'Core Indicators'!FS129</f>
        <v>x</v>
      </c>
      <c r="Y129" s="35">
        <f>'Core Indicators'!GA129</f>
        <v>0</v>
      </c>
      <c r="Z129" s="35">
        <f>'Core Indicators'!GI129</f>
        <v>0</v>
      </c>
      <c r="AA129" s="35">
        <f>'Core Indicators'!GQ129</f>
        <v>0</v>
      </c>
      <c r="AB129" s="35">
        <f>'Core Indicators'!GY129</f>
        <v>0</v>
      </c>
      <c r="AC129" s="35">
        <f>'Core Indicators'!HG129</f>
        <v>0</v>
      </c>
      <c r="AD129" s="35">
        <f>'Core Indicators'!HO129</f>
        <v>2</v>
      </c>
      <c r="AE129" s="35">
        <f>'Core Indicators'!HW129</f>
        <v>0</v>
      </c>
      <c r="AF129" s="35">
        <f>'Core Indicators'!IE129</f>
        <v>0</v>
      </c>
      <c r="AG129" s="35">
        <f>'Core Indicators'!IM129</f>
        <v>0</v>
      </c>
    </row>
    <row r="130" spans="1:33" ht="20.149999999999999" customHeight="1" x14ac:dyDescent="0.35">
      <c r="A130" s="196" t="str">
        <f>'Core Indicators'!A:A</f>
        <v>International Displacement in Uganda</v>
      </c>
      <c r="B130" s="196" t="str">
        <f>'Core Indicators'!B:B</f>
        <v>International displacement</v>
      </c>
      <c r="C130" s="196" t="str">
        <f>'Core Indicators'!C130</f>
        <v>UGA005</v>
      </c>
      <c r="D130" s="196" t="str">
        <f>'Core Indicators'!D130</f>
        <v>Uganda</v>
      </c>
      <c r="E130" s="196" t="str">
        <f>'Core Indicators'!E130</f>
        <v>UGA</v>
      </c>
      <c r="F130" s="36">
        <f>'Core Indicators'!O130</f>
        <v>66662</v>
      </c>
      <c r="G130" s="36">
        <f>'Core Indicators'!W130</f>
        <v>7440000</v>
      </c>
      <c r="H130" s="36">
        <f>'Core Indicators'!AE130</f>
        <v>1435000</v>
      </c>
      <c r="I130" s="36">
        <f>'Core Indicators'!AM130</f>
        <v>1435000</v>
      </c>
      <c r="J130" s="36" t="str">
        <f>'Core Indicators'!AU130</f>
        <v>x</v>
      </c>
      <c r="K130" s="36" t="str">
        <f>'Core Indicators'!BC130</f>
        <v>x</v>
      </c>
      <c r="L130" s="36" t="str">
        <f>'Core Indicators'!BK130</f>
        <v>x</v>
      </c>
      <c r="M130" s="36" t="str">
        <f>'Core Indicators'!BS130</f>
        <v>x</v>
      </c>
      <c r="N130" s="36" t="str">
        <f>'Core Indicators'!CA130</f>
        <v>x</v>
      </c>
      <c r="O130" s="36" t="e">
        <f>'Core Indicators'!CI130</f>
        <v>#N/A</v>
      </c>
      <c r="P130" s="36" t="str">
        <f>'Core Indicators'!CQ130</f>
        <v>x</v>
      </c>
      <c r="Q130" s="36">
        <f>'Core Indicators'!DG130</f>
        <v>6011000</v>
      </c>
      <c r="R130" s="36">
        <f>'Core Indicators'!DO130</f>
        <v>0</v>
      </c>
      <c r="S130" s="36">
        <f>'Core Indicators'!DW130</f>
        <v>1429000</v>
      </c>
      <c r="T130" s="36">
        <f>'Core Indicators'!EE130</f>
        <v>0</v>
      </c>
      <c r="U130" s="36">
        <f>'Core Indicators'!EM130</f>
        <v>0</v>
      </c>
      <c r="V130" s="36">
        <f>'Core Indicators'!FC130</f>
        <v>2</v>
      </c>
      <c r="W130" s="36" t="e">
        <f>'Core Indicators'!FK130</f>
        <v>#N/A</v>
      </c>
      <c r="X130" s="36" t="e">
        <f>'Core Indicators'!FS130</f>
        <v>#N/A</v>
      </c>
      <c r="Y130" s="36">
        <f>'Core Indicators'!GA130</f>
        <v>0</v>
      </c>
      <c r="Z130" s="36">
        <f>'Core Indicators'!GI130</f>
        <v>0</v>
      </c>
      <c r="AA130" s="36">
        <f>'Core Indicators'!GQ130</f>
        <v>0</v>
      </c>
      <c r="AB130" s="36">
        <f>'Core Indicators'!GY130</f>
        <v>0</v>
      </c>
      <c r="AC130" s="36">
        <f>'Core Indicators'!HG130</f>
        <v>0</v>
      </c>
      <c r="AD130" s="36">
        <f>'Core Indicators'!HO130</f>
        <v>0</v>
      </c>
      <c r="AE130" s="36">
        <f>'Core Indicators'!HW130</f>
        <v>0</v>
      </c>
      <c r="AF130" s="36">
        <f>'Core Indicators'!IE130</f>
        <v>1</v>
      </c>
      <c r="AG130" s="36">
        <f>'Core Indicators'!IM130</f>
        <v>2</v>
      </c>
    </row>
    <row r="131" spans="1:33" ht="20.149999999999999" customHeight="1" x14ac:dyDescent="0.35">
      <c r="A131" s="197" t="str">
        <f>'Core Indicators'!A:A</f>
        <v>Conflict in Ukraine</v>
      </c>
      <c r="B131" s="197" t="str">
        <f>'Core Indicators'!B:B</f>
        <v>Conflict</v>
      </c>
      <c r="C131" s="197" t="str">
        <f>'Core Indicators'!C131</f>
        <v>UKR002</v>
      </c>
      <c r="D131" s="197" t="str">
        <f>'Core Indicators'!D131</f>
        <v>Ukraine</v>
      </c>
      <c r="E131" s="197" t="str">
        <f>'Core Indicators'!E131</f>
        <v>UKR</v>
      </c>
      <c r="F131" s="35">
        <f>'Core Indicators'!O131</f>
        <v>53206</v>
      </c>
      <c r="G131" s="35">
        <f>'Core Indicators'!W131</f>
        <v>6309000</v>
      </c>
      <c r="H131" s="35">
        <f>'Core Indicators'!AE131</f>
        <v>5400000</v>
      </c>
      <c r="I131" s="35">
        <f>'Core Indicators'!AM131</f>
        <v>1458000</v>
      </c>
      <c r="J131" s="35" t="str">
        <f>'Core Indicators'!AU131</f>
        <v>x</v>
      </c>
      <c r="K131" s="35" t="str">
        <f>'Core Indicators'!BC131</f>
        <v>x</v>
      </c>
      <c r="L131" s="35">
        <f>'Core Indicators'!BK131</f>
        <v>3</v>
      </c>
      <c r="M131" s="35" t="str">
        <f>'Core Indicators'!BS131</f>
        <v>x</v>
      </c>
      <c r="N131" s="35" t="str">
        <f>'Core Indicators'!CA131</f>
        <v>x</v>
      </c>
      <c r="O131" s="35" t="e">
        <f>'Core Indicators'!CI131</f>
        <v>#N/A</v>
      </c>
      <c r="P131" s="35" t="str">
        <f>'Core Indicators'!CQ131</f>
        <v>x</v>
      </c>
      <c r="Q131" s="35">
        <f>'Core Indicators'!DG131</f>
        <v>909000</v>
      </c>
      <c r="R131" s="35">
        <f>'Core Indicators'!DO131</f>
        <v>2000000</v>
      </c>
      <c r="S131" s="35">
        <f>'Core Indicators'!DW131</f>
        <v>1700000</v>
      </c>
      <c r="T131" s="35">
        <f>'Core Indicators'!EE131</f>
        <v>1700000</v>
      </c>
      <c r="U131" s="35">
        <f>'Core Indicators'!EM131</f>
        <v>0</v>
      </c>
      <c r="V131" s="35">
        <f>'Core Indicators'!FC131</f>
        <v>3</v>
      </c>
      <c r="W131" s="35" t="str">
        <f>'Core Indicators'!FK131</f>
        <v>x</v>
      </c>
      <c r="X131" s="35" t="str">
        <f>'Core Indicators'!FS131</f>
        <v>x</v>
      </c>
      <c r="Y131" s="35">
        <f>'Core Indicators'!GA131</f>
        <v>2</v>
      </c>
      <c r="Z131" s="35">
        <f>'Core Indicators'!GI131</f>
        <v>3</v>
      </c>
      <c r="AA131" s="35">
        <f>'Core Indicators'!GQ131</f>
        <v>2</v>
      </c>
      <c r="AB131" s="35">
        <f>'Core Indicators'!GY131</f>
        <v>0</v>
      </c>
      <c r="AC131" s="35">
        <f>'Core Indicators'!HG131</f>
        <v>0</v>
      </c>
      <c r="AD131" s="35">
        <f>'Core Indicators'!HO131</f>
        <v>2</v>
      </c>
      <c r="AE131" s="35">
        <f>'Core Indicators'!HW131</f>
        <v>2</v>
      </c>
      <c r="AF131" s="35">
        <f>'Core Indicators'!IE131</f>
        <v>3</v>
      </c>
      <c r="AG131" s="35">
        <f>'Core Indicators'!IM131</f>
        <v>2</v>
      </c>
    </row>
    <row r="132" spans="1:33" ht="20.149999999999999" customHeight="1" x14ac:dyDescent="0.35">
      <c r="A132" s="196" t="str">
        <f>'Core Indicators'!A:A</f>
        <v>La Soufrière Volcano Eruption</v>
      </c>
      <c r="B132" s="196" t="str">
        <f>'Core Indicators'!B:B</f>
        <v>Volcano</v>
      </c>
      <c r="C132" s="196" t="str">
        <f>'Core Indicators'!C132</f>
        <v>VCT002</v>
      </c>
      <c r="D132" s="196" t="str">
        <f>'Core Indicators'!D132</f>
        <v>St. Vincent and the Grenadines</v>
      </c>
      <c r="E132" s="196" t="str">
        <f>'Core Indicators'!E132</f>
        <v>VCT</v>
      </c>
      <c r="F132" s="36">
        <f>'Core Indicators'!O132</f>
        <v>229</v>
      </c>
      <c r="G132" s="36">
        <f>'Core Indicators'!W132</f>
        <v>37000</v>
      </c>
      <c r="H132" s="36">
        <f>'Core Indicators'!AE132</f>
        <v>20000</v>
      </c>
      <c r="I132" s="36">
        <f>'Core Indicators'!AM132</f>
        <v>13000</v>
      </c>
      <c r="J132" s="36">
        <f>'Core Indicators'!AU132</f>
        <v>0</v>
      </c>
      <c r="K132" s="36">
        <f>'Core Indicators'!BC132</f>
        <v>0</v>
      </c>
      <c r="L132" s="36">
        <f>'Core Indicators'!BK132</f>
        <v>0</v>
      </c>
      <c r="M132" s="36">
        <f>'Core Indicators'!BS132</f>
        <v>0</v>
      </c>
      <c r="N132" s="36">
        <f>'Core Indicators'!CA132</f>
        <v>0</v>
      </c>
      <c r="O132" s="36" t="e">
        <f>'Core Indicators'!CI132</f>
        <v>#N/A</v>
      </c>
      <c r="P132" s="36">
        <f>'Core Indicators'!CQ132</f>
        <v>0</v>
      </c>
      <c r="Q132" s="36">
        <f>'Core Indicators'!DG132</f>
        <v>17000</v>
      </c>
      <c r="R132" s="36">
        <f>'Core Indicators'!DO132</f>
        <v>7000</v>
      </c>
      <c r="S132" s="36">
        <f>'Core Indicators'!DW132</f>
        <v>13000</v>
      </c>
      <c r="T132" s="36">
        <f>'Core Indicators'!EE132</f>
        <v>0</v>
      </c>
      <c r="U132" s="36">
        <f>'Core Indicators'!EM132</f>
        <v>0</v>
      </c>
      <c r="V132" s="36">
        <f>'Core Indicators'!FC132</f>
        <v>3</v>
      </c>
      <c r="W132" s="36">
        <f>'Core Indicators'!FK132</f>
        <v>0</v>
      </c>
      <c r="X132" s="36">
        <f>'Core Indicators'!FS132</f>
        <v>0</v>
      </c>
      <c r="Y132" s="36">
        <f>'Core Indicators'!GA132</f>
        <v>0</v>
      </c>
      <c r="Z132" s="36">
        <f>'Core Indicators'!GI132</f>
        <v>0</v>
      </c>
      <c r="AA132" s="36">
        <f>'Core Indicators'!GQ132</f>
        <v>0</v>
      </c>
      <c r="AB132" s="36">
        <f>'Core Indicators'!GY132</f>
        <v>0</v>
      </c>
      <c r="AC132" s="36">
        <f>'Core Indicators'!HG132</f>
        <v>0</v>
      </c>
      <c r="AD132" s="36">
        <f>'Core Indicators'!HO132</f>
        <v>0</v>
      </c>
      <c r="AE132" s="36">
        <f>'Core Indicators'!HW132</f>
        <v>0</v>
      </c>
      <c r="AF132" s="36">
        <f>'Core Indicators'!IE132</f>
        <v>0</v>
      </c>
      <c r="AG132" s="36">
        <f>'Core Indicators'!IM132</f>
        <v>3</v>
      </c>
    </row>
    <row r="133" spans="1:33" ht="20.149999999999999" customHeight="1" x14ac:dyDescent="0.35">
      <c r="A133" s="197" t="str">
        <f>'Core Indicators'!A:A</f>
        <v>Complex crisis in Venezuela</v>
      </c>
      <c r="B133" s="197" t="str">
        <f>'Core Indicators'!B:B</f>
        <v>Complex crisis</v>
      </c>
      <c r="C133" s="197" t="str">
        <f>'Core Indicators'!C133</f>
        <v>VEN001</v>
      </c>
      <c r="D133" s="197" t="str">
        <f>'Core Indicators'!D133</f>
        <v>Venezuela</v>
      </c>
      <c r="E133" s="197" t="str">
        <f>'Core Indicators'!E133</f>
        <v>VEN</v>
      </c>
      <c r="F133" s="35">
        <f>'Core Indicators'!O133</f>
        <v>882050</v>
      </c>
      <c r="G133" s="35">
        <f>'Core Indicators'!W133</f>
        <v>27412000</v>
      </c>
      <c r="H133" s="35">
        <f>'Core Indicators'!AE133</f>
        <v>27412000</v>
      </c>
      <c r="I133" s="35">
        <f>'Core Indicators'!AM133</f>
        <v>5443000</v>
      </c>
      <c r="J133" s="35" t="str">
        <f>'Core Indicators'!AU133</f>
        <v>x</v>
      </c>
      <c r="K133" s="35" t="str">
        <f>'Core Indicators'!BC133</f>
        <v>x</v>
      </c>
      <c r="L133" s="35">
        <f>'Core Indicators'!BK133</f>
        <v>8253</v>
      </c>
      <c r="M133" s="35" t="str">
        <f>'Core Indicators'!BS133</f>
        <v>x</v>
      </c>
      <c r="N133" s="35" t="str">
        <f>'Core Indicators'!CA133</f>
        <v>x</v>
      </c>
      <c r="O133" s="35" t="e">
        <f>'Core Indicators'!CI133</f>
        <v>#N/A</v>
      </c>
      <c r="P133" s="35">
        <f>'Core Indicators'!CQ133</f>
        <v>223750</v>
      </c>
      <c r="Q133" s="35">
        <f>'Core Indicators'!DG133</f>
        <v>0</v>
      </c>
      <c r="R133" s="35">
        <f>'Core Indicators'!DO133</f>
        <v>12610000</v>
      </c>
      <c r="S133" s="35">
        <f>'Core Indicators'!DW133</f>
        <v>14803000</v>
      </c>
      <c r="T133" s="35">
        <f>'Core Indicators'!EE133</f>
        <v>0</v>
      </c>
      <c r="U133" s="35">
        <f>'Core Indicators'!EM133</f>
        <v>0</v>
      </c>
      <c r="V133" s="35">
        <f>'Core Indicators'!FC133</f>
        <v>2</v>
      </c>
      <c r="W133" s="35" t="str">
        <f>'Core Indicators'!FK133</f>
        <v>x</v>
      </c>
      <c r="X133" s="35" t="str">
        <f>'Core Indicators'!FS133</f>
        <v>x</v>
      </c>
      <c r="Y133" s="35">
        <f>'Core Indicators'!GA133</f>
        <v>2</v>
      </c>
      <c r="Z133" s="35">
        <f>'Core Indicators'!GI133</f>
        <v>2</v>
      </c>
      <c r="AA133" s="35">
        <f>'Core Indicators'!GQ133</f>
        <v>3</v>
      </c>
      <c r="AB133" s="35">
        <f>'Core Indicators'!GY133</f>
        <v>0</v>
      </c>
      <c r="AC133" s="35">
        <f>'Core Indicators'!HG133</f>
        <v>2</v>
      </c>
      <c r="AD133" s="35">
        <f>'Core Indicators'!HO133</f>
        <v>2</v>
      </c>
      <c r="AE133" s="35">
        <f>'Core Indicators'!HW133</f>
        <v>2</v>
      </c>
      <c r="AF133" s="35">
        <f>'Core Indicators'!IE133</f>
        <v>0</v>
      </c>
      <c r="AG133" s="35">
        <f>'Core Indicators'!IM133</f>
        <v>3</v>
      </c>
    </row>
    <row r="134" spans="1:33" ht="20.149999999999999" customHeight="1" x14ac:dyDescent="0.35">
      <c r="A134" s="196" t="str">
        <f>'Core Indicators'!A:A</f>
        <v>Conflict in Yemen</v>
      </c>
      <c r="B134" s="196" t="str">
        <f>'Core Indicators'!B:B</f>
        <v>Complex crisis</v>
      </c>
      <c r="C134" s="196" t="str">
        <f>'Core Indicators'!C134</f>
        <v>YEM001</v>
      </c>
      <c r="D134" s="196" t="str">
        <f>'Core Indicators'!D134</f>
        <v>Yemen</v>
      </c>
      <c r="E134" s="196" t="str">
        <f>'Core Indicators'!E134</f>
        <v>YEM</v>
      </c>
      <c r="F134" s="36">
        <f>'Core Indicators'!O134</f>
        <v>527970</v>
      </c>
      <c r="G134" s="36">
        <f>'Core Indicators'!W134</f>
        <v>30939000</v>
      </c>
      <c r="H134" s="36">
        <f>'Core Indicators'!AE134</f>
        <v>30939000</v>
      </c>
      <c r="I134" s="36">
        <f>'Core Indicators'!AM134</f>
        <v>4000000</v>
      </c>
      <c r="J134" s="36">
        <f>'Core Indicators'!AU134</f>
        <v>650</v>
      </c>
      <c r="K134" s="36">
        <f>'Core Indicators'!BC134</f>
        <v>47470</v>
      </c>
      <c r="L134" s="36">
        <f>'Core Indicators'!BK134</f>
        <v>9906</v>
      </c>
      <c r="M134" s="36" t="str">
        <f>'Core Indicators'!BS134</f>
        <v>x</v>
      </c>
      <c r="N134" s="36" t="str">
        <f>'Core Indicators'!CA134</f>
        <v>x</v>
      </c>
      <c r="O134" s="36" t="e">
        <f>'Core Indicators'!CI134</f>
        <v>#N/A</v>
      </c>
      <c r="P134" s="36" t="str">
        <f>'Core Indicators'!CQ134</f>
        <v>x</v>
      </c>
      <c r="Q134" s="36">
        <f>'Core Indicators'!DG134</f>
        <v>3600000</v>
      </c>
      <c r="R134" s="36">
        <f>'Core Indicators'!DO134</f>
        <v>6400000</v>
      </c>
      <c r="S134" s="36">
        <f>'Core Indicators'!DW134</f>
        <v>8400000</v>
      </c>
      <c r="T134" s="36">
        <f>'Core Indicators'!EE134</f>
        <v>8900000</v>
      </c>
      <c r="U134" s="36">
        <f>'Core Indicators'!EM134</f>
        <v>3400000</v>
      </c>
      <c r="V134" s="36">
        <f>'Core Indicators'!FC134</f>
        <v>5</v>
      </c>
      <c r="W134" s="36" t="str">
        <f>'Core Indicators'!FK134</f>
        <v>x</v>
      </c>
      <c r="X134" s="36" t="str">
        <f>'Core Indicators'!FS134</f>
        <v>x</v>
      </c>
      <c r="Y134" s="36">
        <f>'Core Indicators'!GA134</f>
        <v>2</v>
      </c>
      <c r="Z134" s="36">
        <f>'Core Indicators'!GI134</f>
        <v>3</v>
      </c>
      <c r="AA134" s="36">
        <f>'Core Indicators'!GQ134</f>
        <v>3</v>
      </c>
      <c r="AB134" s="36">
        <f>'Core Indicators'!GY134</f>
        <v>3</v>
      </c>
      <c r="AC134" s="36">
        <f>'Core Indicators'!HG134</f>
        <v>2</v>
      </c>
      <c r="AD134" s="36">
        <f>'Core Indicators'!HO134</f>
        <v>3</v>
      </c>
      <c r="AE134" s="36">
        <f>'Core Indicators'!HW134</f>
        <v>3</v>
      </c>
      <c r="AF134" s="36">
        <f>'Core Indicators'!IE134</f>
        <v>3</v>
      </c>
      <c r="AG134" s="36">
        <f>'Core Indicators'!IM134</f>
        <v>3</v>
      </c>
    </row>
    <row r="135" spans="1:33" ht="20.149999999999999" customHeight="1" x14ac:dyDescent="0.35">
      <c r="A135" s="197" t="str">
        <f>'Core Indicators'!A:A</f>
        <v>Mixed migration flows in Yemen</v>
      </c>
      <c r="B135" s="197" t="str">
        <f>'Core Indicators'!B:B</f>
        <v>International displacement</v>
      </c>
      <c r="C135" s="197" t="str">
        <f>'Core Indicators'!C135</f>
        <v>YEM002</v>
      </c>
      <c r="D135" s="197" t="str">
        <f>'Core Indicators'!D135</f>
        <v>Yemen</v>
      </c>
      <c r="E135" s="197" t="str">
        <f>'Core Indicators'!E135</f>
        <v>YEM</v>
      </c>
      <c r="F135" s="35">
        <f>'Core Indicators'!O135</f>
        <v>1240</v>
      </c>
      <c r="G135" s="35">
        <f>'Core Indicators'!W135</f>
        <v>30939000</v>
      </c>
      <c r="H135" s="35">
        <f>'Core Indicators'!AE135</f>
        <v>137000</v>
      </c>
      <c r="I135" s="35">
        <f>'Core Indicators'!AM135</f>
        <v>422000</v>
      </c>
      <c r="J135" s="35" t="str">
        <f>'Core Indicators'!AU135</f>
        <v>x</v>
      </c>
      <c r="K135" s="35">
        <f>'Core Indicators'!BC135</f>
        <v>552437</v>
      </c>
      <c r="L135" s="35">
        <f>'Core Indicators'!BK135</f>
        <v>64</v>
      </c>
      <c r="M135" s="35" t="str">
        <f>'Core Indicators'!BS135</f>
        <v>x</v>
      </c>
      <c r="N135" s="35" t="str">
        <f>'Core Indicators'!CA135</f>
        <v>x</v>
      </c>
      <c r="O135" s="35" t="e">
        <f>'Core Indicators'!CI135</f>
        <v>#N/A</v>
      </c>
      <c r="P135" s="35" t="str">
        <f>'Core Indicators'!CQ135</f>
        <v>x</v>
      </c>
      <c r="Q135" s="35">
        <f>'Core Indicators'!DG135</f>
        <v>30939000</v>
      </c>
      <c r="R135" s="35">
        <f>'Core Indicators'!DO135</f>
        <v>0</v>
      </c>
      <c r="S135" s="35">
        <f>'Core Indicators'!DW135</f>
        <v>0</v>
      </c>
      <c r="T135" s="35">
        <f>'Core Indicators'!EE135</f>
        <v>0</v>
      </c>
      <c r="U135" s="35">
        <f>'Core Indicators'!EM135</f>
        <v>137000</v>
      </c>
      <c r="V135" s="35">
        <f>'Core Indicators'!FC135</f>
        <v>2</v>
      </c>
      <c r="W135" s="35" t="str">
        <f>'Core Indicators'!FK135</f>
        <v>x</v>
      </c>
      <c r="X135" s="35" t="str">
        <f>'Core Indicators'!FS135</f>
        <v>x</v>
      </c>
      <c r="Y135" s="35">
        <f>'Core Indicators'!GA135</f>
        <v>2</v>
      </c>
      <c r="Z135" s="35">
        <f>'Core Indicators'!GI135</f>
        <v>3</v>
      </c>
      <c r="AA135" s="35">
        <f>'Core Indicators'!GQ135</f>
        <v>3</v>
      </c>
      <c r="AB135" s="35">
        <f>'Core Indicators'!GY135</f>
        <v>3</v>
      </c>
      <c r="AC135" s="35">
        <f>'Core Indicators'!HG135</f>
        <v>2</v>
      </c>
      <c r="AD135" s="35">
        <f>'Core Indicators'!HO135</f>
        <v>3</v>
      </c>
      <c r="AE135" s="35">
        <f>'Core Indicators'!HW135</f>
        <v>3</v>
      </c>
      <c r="AF135" s="35">
        <f>'Core Indicators'!IE135</f>
        <v>3</v>
      </c>
      <c r="AG135" s="35">
        <f>'Core Indicators'!IM135</f>
        <v>3</v>
      </c>
    </row>
    <row r="136" spans="1:33" ht="20.149999999999999" customHeight="1" x14ac:dyDescent="0.35">
      <c r="A136" s="196" t="str">
        <f>'Core Indicators'!A:A</f>
        <v>Drought in Zambia</v>
      </c>
      <c r="B136" s="196" t="str">
        <f>'Core Indicators'!B:B</f>
        <v>Drought</v>
      </c>
      <c r="C136" s="196" t="str">
        <f>'Core Indicators'!C136</f>
        <v>ZMB002</v>
      </c>
      <c r="D136" s="196" t="str">
        <f>'Core Indicators'!D136</f>
        <v>Zambia</v>
      </c>
      <c r="E136" s="196" t="str">
        <f>'Core Indicators'!E136</f>
        <v>ZMB</v>
      </c>
      <c r="F136" s="36">
        <f>'Core Indicators'!O136</f>
        <v>448388</v>
      </c>
      <c r="G136" s="36">
        <f>'Core Indicators'!W136</f>
        <v>6889000</v>
      </c>
      <c r="H136" s="36">
        <f>'Core Indicators'!AE136</f>
        <v>4363000</v>
      </c>
      <c r="I136" s="36">
        <f>'Core Indicators'!AM136</f>
        <v>0</v>
      </c>
      <c r="J136" s="36">
        <f>'Core Indicators'!AU136</f>
        <v>0</v>
      </c>
      <c r="K136" s="36">
        <f>'Core Indicators'!BC136</f>
        <v>0</v>
      </c>
      <c r="L136" s="36" t="str">
        <f>'Core Indicators'!BK136</f>
        <v>x</v>
      </c>
      <c r="M136" s="36">
        <f>'Core Indicators'!BS136</f>
        <v>0</v>
      </c>
      <c r="N136" s="36">
        <f>'Core Indicators'!CA136</f>
        <v>0</v>
      </c>
      <c r="O136" s="36" t="e">
        <f>'Core Indicators'!CI136</f>
        <v>#N/A</v>
      </c>
      <c r="P136" s="36" t="str">
        <f>'Core Indicators'!CQ136</f>
        <v>x</v>
      </c>
      <c r="Q136" s="36">
        <f>'Core Indicators'!DG136</f>
        <v>2526000</v>
      </c>
      <c r="R136" s="36">
        <f>'Core Indicators'!DO136</f>
        <v>2387000</v>
      </c>
      <c r="S136" s="36">
        <f>'Core Indicators'!DW136</f>
        <v>1651000</v>
      </c>
      <c r="T136" s="36">
        <f>'Core Indicators'!EE136</f>
        <v>33000</v>
      </c>
      <c r="U136" s="36">
        <f>'Core Indicators'!EM136</f>
        <v>0</v>
      </c>
      <c r="V136" s="36">
        <f>'Core Indicators'!FC136</f>
        <v>3</v>
      </c>
      <c r="W136" s="36" t="str">
        <f>'Core Indicators'!FK136</f>
        <v>x</v>
      </c>
      <c r="X136" s="36" t="str">
        <f>'Core Indicators'!FS136</f>
        <v>x</v>
      </c>
      <c r="Y136" s="36">
        <f>'Core Indicators'!GA136</f>
        <v>0</v>
      </c>
      <c r="Z136" s="36">
        <f>'Core Indicators'!GI136</f>
        <v>0</v>
      </c>
      <c r="AA136" s="36">
        <f>'Core Indicators'!GQ136</f>
        <v>0</v>
      </c>
      <c r="AB136" s="36">
        <f>'Core Indicators'!GY136</f>
        <v>0</v>
      </c>
      <c r="AC136" s="36">
        <f>'Core Indicators'!HG136</f>
        <v>0</v>
      </c>
      <c r="AD136" s="36">
        <f>'Core Indicators'!HO136</f>
        <v>0</v>
      </c>
      <c r="AE136" s="36">
        <f>'Core Indicators'!HW136</f>
        <v>0</v>
      </c>
      <c r="AF136" s="36">
        <f>'Core Indicators'!IE136</f>
        <v>0</v>
      </c>
      <c r="AG136" s="36">
        <f>'Core Indicators'!IM136</f>
        <v>1</v>
      </c>
    </row>
    <row r="137" spans="1:33" ht="20.149999999999999" customHeight="1" x14ac:dyDescent="0.35">
      <c r="A137" s="196" t="str">
        <f>'Core Indicators'!A:A</f>
        <v>Complex crisis in Zimbabwe</v>
      </c>
      <c r="B137" s="196" t="str">
        <f>'Core Indicators'!B:B</f>
        <v>Complex crisis</v>
      </c>
      <c r="C137" s="196" t="str">
        <f>'Core Indicators'!C137</f>
        <v>ZWE001</v>
      </c>
      <c r="D137" s="196" t="str">
        <f>'Core Indicators'!D137</f>
        <v>Zimbabwe</v>
      </c>
      <c r="E137" s="196" t="str">
        <f>'Core Indicators'!E137</f>
        <v>ZWE</v>
      </c>
      <c r="F137" s="36">
        <f>'Core Indicators'!O137</f>
        <v>386847</v>
      </c>
      <c r="G137" s="36">
        <f>'Core Indicators'!W137</f>
        <v>14645000</v>
      </c>
      <c r="H137" s="36">
        <f>'Core Indicators'!AE137</f>
        <v>6800000</v>
      </c>
      <c r="I137" s="36">
        <f>'Core Indicators'!AM137</f>
        <v>21000</v>
      </c>
      <c r="J137" s="36">
        <f>'Core Indicators'!AU137</f>
        <v>0</v>
      </c>
      <c r="K137" s="36">
        <f>'Core Indicators'!BC137</f>
        <v>0</v>
      </c>
      <c r="L137" s="36">
        <f>'Core Indicators'!BK137</f>
        <v>15</v>
      </c>
      <c r="M137" s="36" t="str">
        <f>'Core Indicators'!BS137</f>
        <v>x</v>
      </c>
      <c r="N137" s="36" t="str">
        <f>'Core Indicators'!CA137</f>
        <v>x</v>
      </c>
      <c r="O137" s="36" t="e">
        <f>'Core Indicators'!CI137</f>
        <v>#N/A</v>
      </c>
      <c r="P137" s="36" t="str">
        <f>'Core Indicators'!CQ137</f>
        <v>x</v>
      </c>
      <c r="Q137" s="36">
        <f>'Core Indicators'!DG137</f>
        <v>7845000</v>
      </c>
      <c r="R137" s="36">
        <f>'Core Indicators'!DO137</f>
        <v>0</v>
      </c>
      <c r="S137" s="36">
        <f>'Core Indicators'!DW137</f>
        <v>6800000</v>
      </c>
      <c r="T137" s="36">
        <f>'Core Indicators'!EE137</f>
        <v>0</v>
      </c>
      <c r="U137" s="36">
        <f>'Core Indicators'!EM137</f>
        <v>0</v>
      </c>
      <c r="V137" s="36">
        <f>'Core Indicators'!FC137</f>
        <v>5</v>
      </c>
      <c r="W137" s="36" t="str">
        <f>'Core Indicators'!FK137</f>
        <v>x</v>
      </c>
      <c r="X137" s="36" t="str">
        <f>'Core Indicators'!FS137</f>
        <v>x</v>
      </c>
      <c r="Y137" s="36">
        <f>'Core Indicators'!GA137</f>
        <v>1</v>
      </c>
      <c r="Z137" s="36">
        <f>'Core Indicators'!GI137</f>
        <v>2</v>
      </c>
      <c r="AA137" s="36">
        <f>'Core Indicators'!GQ137</f>
        <v>0</v>
      </c>
      <c r="AB137" s="36">
        <f>'Core Indicators'!GY137</f>
        <v>0</v>
      </c>
      <c r="AC137" s="36">
        <f>'Core Indicators'!HG137</f>
        <v>0</v>
      </c>
      <c r="AD137" s="36">
        <f>'Core Indicators'!HO137</f>
        <v>2</v>
      </c>
      <c r="AE137" s="36">
        <f>'Core Indicators'!HW137</f>
        <v>0</v>
      </c>
      <c r="AF137" s="36">
        <f>'Core Indicators'!IE137</f>
        <v>2</v>
      </c>
      <c r="AG137" s="36">
        <f>'Core Indicators'!IM137</f>
        <v>0</v>
      </c>
    </row>
    <row r="138" spans="1:33" ht="20.149999999999999" customHeight="1" x14ac:dyDescent="0.35"/>
    <row r="139" spans="1:33" ht="20.149999999999999" customHeight="1" x14ac:dyDescent="0.35"/>
    <row r="140" spans="1:33" ht="20.149999999999999" customHeight="1" x14ac:dyDescent="0.35"/>
    <row r="141" spans="1:33" ht="20.149999999999999" customHeight="1" x14ac:dyDescent="0.35"/>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A946A5EB-2004-467B-BBF0-4AC936B556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1A9C1D-56D1-47CE-B341-7C99856B7317}">
  <ds:schemaRefs>
    <ds:schemaRef ds:uri="http://schemas.microsoft.com/sharepoint/v3/contenttype/forms"/>
  </ds:schemaRefs>
</ds:datastoreItem>
</file>

<file path=customXml/itemProps3.xml><?xml version="1.0" encoding="utf-8"?>
<ds:datastoreItem xmlns:ds="http://schemas.openxmlformats.org/officeDocument/2006/customXml" ds:itemID="{72D6BDB9-FE79-41CC-B7BA-BE72952EE92D}">
  <ds:schemaRefs>
    <ds:schemaRef ds:uri="http://schemas.microsoft.com/office/2006/metadata/properties"/>
    <ds:schemaRef ds:uri="http://schemas.microsoft.com/office/infopath/2007/PartnerControls"/>
    <ds:schemaRef ds:uri="a1e1550b-80a1-470e-a22e-4dd25c1bfd0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Rocio Madero Cadarso</cp:lastModifiedBy>
  <cp:lastPrinted>2020-10-09T14:28:48Z</cp:lastPrinted>
  <dcterms:created xsi:type="dcterms:W3CDTF">2013-01-24T09:37:59Z</dcterms:created>
  <dcterms:modified xsi:type="dcterms:W3CDTF">2021-07-07T08:33:15Z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